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externalLinks/externalLink347.xml" ContentType="application/vnd.openxmlformats-officedocument.spreadsheetml.externalLink+xml"/>
  <Override PartName="/xl/externalLinks/externalLink34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C:\Users\lfern\OneDrive\Escritorio\GESTION DE PROYECTOS\"/>
    </mc:Choice>
  </mc:AlternateContent>
  <xr:revisionPtr revIDLastSave="0" documentId="8_{ED7E159F-8D71-417F-A831-1380B22AE825}" xr6:coauthVersionLast="47" xr6:coauthVersionMax="47" xr10:uidLastSave="{00000000-0000-0000-0000-000000000000}"/>
  <bookViews>
    <workbookView xWindow="-120" yWindow="-120" windowWidth="20730" windowHeight="11040" tabRatio="728" firstSheet="11" activeTab="15" xr2:uid="{00000000-000D-0000-FFFF-FFFF00000000}"/>
  </bookViews>
  <sheets>
    <sheet name="Aclaraciones diligenciamiento" sheetId="1170" r:id="rId1"/>
    <sheet name="Presupuesto General" sheetId="1153" r:id="rId2"/>
    <sheet name="Anex. 1. AIU" sheetId="1158" r:id="rId3"/>
    <sheet name="Anex. 2. PMA" sheetId="1171" r:id="rId4"/>
    <sheet name="Anex. 3. PMT" sheetId="1172" r:id="rId5"/>
    <sheet name="Anex. 4. PGS" sheetId="1173" r:id="rId6"/>
    <sheet name="Anex. 5. Interv. Obra Civil" sheetId="1159" r:id="rId7"/>
    <sheet name="Anex. 6. FM" sheetId="1160" r:id="rId8"/>
    <sheet name="Anex. 7. Lista Cantidades" sheetId="1155" r:id="rId9"/>
    <sheet name="Anex. 8. Memoria Cantidades" sheetId="1161" r:id="rId10"/>
    <sheet name="Anex. 9. Lista APU" sheetId="1154" r:id="rId11"/>
    <sheet name="Anex. 10. APU´s" sheetId="927" r:id="rId12"/>
    <sheet name="Anex. 11. Materiales" sheetId="1164" r:id="rId13"/>
    <sheet name="Anex. 12. Equipos" sheetId="1163" r:id="rId14"/>
    <sheet name="Anex. 13. Transporte" sheetId="1165" r:id="rId15"/>
    <sheet name="Anex. 14. Mano de Obra" sheetId="1169" r:id="rId16"/>
    <sheet name="EXC-10" sheetId="1018" state="hidden" r:id="rId17"/>
    <sheet name="INSUMOS (2)" sheetId="1152" state="hidden" r:id="rId18"/>
  </sheets>
  <externalReferences>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s>
  <definedNames>
    <definedName name="\0" localSheetId="0">[1]FORFAAC!#REF!</definedName>
    <definedName name="\0" localSheetId="2">#REF!</definedName>
    <definedName name="\0" localSheetId="11">[1]FORFAAC!#REF!</definedName>
    <definedName name="\0" localSheetId="12">[2]FORFAAC!#REF!</definedName>
    <definedName name="\0" localSheetId="13">[2]FORFAAC!#REF!</definedName>
    <definedName name="\0" localSheetId="14">[2]FORFAAC!#REF!</definedName>
    <definedName name="\0" localSheetId="15">#REF!</definedName>
    <definedName name="\0" localSheetId="6">#REF!</definedName>
    <definedName name="\0" localSheetId="7">#REF!</definedName>
    <definedName name="\0" localSheetId="9">#REF!</definedName>
    <definedName name="\0" localSheetId="10">[1]FORFAAC!#REF!</definedName>
    <definedName name="\0" localSheetId="16">[1]FORFAAC!#REF!</definedName>
    <definedName name="\0" localSheetId="17">[1]FORFAAC!#REF!</definedName>
    <definedName name="\0">[1]FORFAAC!#REF!</definedName>
    <definedName name="\1" localSheetId="0">#REF!</definedName>
    <definedName name="\1">#REF!</definedName>
    <definedName name="\a" localSheetId="2">[3]PJ!#REF!</definedName>
    <definedName name="\a" localSheetId="11">[1]FORFAAC!#REF!</definedName>
    <definedName name="\a" localSheetId="12">[2]FORFAAC!#REF!</definedName>
    <definedName name="\a" localSheetId="13">[2]FORFAAC!#REF!</definedName>
    <definedName name="\a" localSheetId="14">[2]FORFAAC!#REF!</definedName>
    <definedName name="\A" localSheetId="15">[4]A!$D$9:$D$53</definedName>
    <definedName name="\a" localSheetId="6">[3]PJ!#REF!</definedName>
    <definedName name="\a" localSheetId="7">[3]PJ!#REF!</definedName>
    <definedName name="\a" localSheetId="9">[3]PJ!#REF!</definedName>
    <definedName name="\a" localSheetId="10">[1]FORFAAC!#REF!</definedName>
    <definedName name="\a" localSheetId="16">[1]FORFAAC!#REF!</definedName>
    <definedName name="\a" localSheetId="17">[1]FORFAAC!#REF!</definedName>
    <definedName name="\a">[1]FORFAAC!#REF!</definedName>
    <definedName name="\b" localSheetId="15">#REF!</definedName>
    <definedName name="\b">#REF!</definedName>
    <definedName name="\c" localSheetId="15">#REF!</definedName>
    <definedName name="\c">#REF!</definedName>
    <definedName name="\d" localSheetId="0">[1]FORFAAC!#REF!</definedName>
    <definedName name="\d" localSheetId="2">#REF!</definedName>
    <definedName name="\d" localSheetId="11">[1]FORFAAC!#REF!</definedName>
    <definedName name="\d" localSheetId="12">[2]FORFAAC!#REF!</definedName>
    <definedName name="\d" localSheetId="13">[2]FORFAAC!#REF!</definedName>
    <definedName name="\d" localSheetId="14">[2]FORFAAC!#REF!</definedName>
    <definedName name="\d" localSheetId="15">#REF!</definedName>
    <definedName name="\d" localSheetId="6">#REF!</definedName>
    <definedName name="\d" localSheetId="7">#REF!</definedName>
    <definedName name="\d" localSheetId="9">#REF!</definedName>
    <definedName name="\d" localSheetId="10">[1]FORFAAC!#REF!</definedName>
    <definedName name="\d" localSheetId="16">[1]FORFAAC!#REF!</definedName>
    <definedName name="\d" localSheetId="17">[1]FORFAAC!#REF!</definedName>
    <definedName name="\d">[1]FORFAAC!#REF!</definedName>
    <definedName name="\e" localSheetId="0">#REF!</definedName>
    <definedName name="\e">#REF!</definedName>
    <definedName name="\f" localSheetId="11">[1]FORFAAC!#REF!</definedName>
    <definedName name="\f" localSheetId="12">[2]FORFAAC!#REF!</definedName>
    <definedName name="\f" localSheetId="13">[2]FORFAAC!#REF!</definedName>
    <definedName name="\f" localSheetId="14">[2]FORFAAC!#REF!</definedName>
    <definedName name="\f" localSheetId="15">#REF!</definedName>
    <definedName name="\f" localSheetId="10">[1]FORFAAC!#REF!</definedName>
    <definedName name="\f" localSheetId="16">[1]FORFAAC!#REF!</definedName>
    <definedName name="\f" localSheetId="17">[1]FORFAAC!#REF!</definedName>
    <definedName name="\f">[1]FORFAAC!#REF!</definedName>
    <definedName name="\g">#REF!</definedName>
    <definedName name="\h">#REF!</definedName>
    <definedName name="\i">#REF!</definedName>
    <definedName name="\k">#REF!</definedName>
    <definedName name="\L">#REF!</definedName>
    <definedName name="\LL">#REF!</definedName>
    <definedName name="\m">'[5]APU PVC'!#REF!</definedName>
    <definedName name="\n">#REF!</definedName>
    <definedName name="\O">#REF!</definedName>
    <definedName name="\p" localSheetId="15">#REF!</definedName>
    <definedName name="\P">#REF!</definedName>
    <definedName name="\PP">#N/A</definedName>
    <definedName name="\r">'[5]APU PVC'!#REF!</definedName>
    <definedName name="\s" localSheetId="11">[1]FORFAAC!#REF!</definedName>
    <definedName name="\s" localSheetId="12">[2]FORFAAC!#REF!</definedName>
    <definedName name="\s" localSheetId="13">[2]FORFAAC!#REF!</definedName>
    <definedName name="\s" localSheetId="14">[2]FORFAAC!#REF!</definedName>
    <definedName name="\s" localSheetId="15">#REF!</definedName>
    <definedName name="\s" localSheetId="10">[1]FORFAAC!#REF!</definedName>
    <definedName name="\s" localSheetId="16">[1]FORFAAC!#REF!</definedName>
    <definedName name="\s" localSheetId="17">[1]FORFAAC!#REF!</definedName>
    <definedName name="\s">[1]FORFAAC!#REF!</definedName>
    <definedName name="\t">'[5]APU PVC'!#REF!</definedName>
    <definedName name="\u">#REF!</definedName>
    <definedName name="\w">#N/A</definedName>
    <definedName name="\x">#REF!</definedName>
    <definedName name="\y">#REF!</definedName>
    <definedName name="\z" localSheetId="15">#REF!</definedName>
    <definedName name="\z">#N/A</definedName>
    <definedName name="_">#REF!</definedName>
    <definedName name="_____________________________________________________i1">#REF!</definedName>
    <definedName name="__________________________________________________i1">#REF!</definedName>
    <definedName name="_________________________________________________i1">#REF!</definedName>
    <definedName name="________________________________________________i1">#REF!</definedName>
    <definedName name="_______________________________________________i1">#REF!</definedName>
    <definedName name="______________________________________________i1">#REF!</definedName>
    <definedName name="_____________________________________________i1">#REF!</definedName>
    <definedName name="____________________________________________i1">#REF!</definedName>
    <definedName name="___________________________________________i1">#REF!</definedName>
    <definedName name="__________________________________________i1">#REF!</definedName>
    <definedName name="_________________________________________i1">#REF!</definedName>
    <definedName name="________________________________________i1">#REF!</definedName>
    <definedName name="_______________________________________i1">#REF!</definedName>
    <definedName name="______________________________________i1">#REF!</definedName>
    <definedName name="_____________________________________i1">#REF!</definedName>
    <definedName name="____________________________________i1">#REF!</definedName>
    <definedName name="___________________________________i1">#REF!</definedName>
    <definedName name="__________________________________i1">#REF!</definedName>
    <definedName name="_________________________________i1">#REF!</definedName>
    <definedName name="________________________________i1">#REF!</definedName>
    <definedName name="_______________________________i1">#REF!</definedName>
    <definedName name="______________________________i1">#REF!</definedName>
    <definedName name="_____________________________i1">#REF!</definedName>
    <definedName name="____________________________i1">#REF!</definedName>
    <definedName name="___________________________i1">#REF!</definedName>
    <definedName name="__________________________i1">#REF!</definedName>
    <definedName name="_________________________i1">#REF!</definedName>
    <definedName name="________________________i1">#REF!</definedName>
    <definedName name="_______________________i1">#REF!</definedName>
    <definedName name="______________________i1">#REF!</definedName>
    <definedName name="_____________________i1">#REF!</definedName>
    <definedName name="____________________i1">#REF!</definedName>
    <definedName name="___________________i1">#REF!</definedName>
    <definedName name="__________________AFC1">[6]INV!$A$25:$D$28</definedName>
    <definedName name="__________________AFC3">[6]INV!$F$25:$I$28</definedName>
    <definedName name="__________________AFC5">[6]INV!$K$25:$N$28</definedName>
    <definedName name="__________________BGC1">[6]INV!$A$5:$D$8</definedName>
    <definedName name="__________________BGC3">[6]INV!$F$5:$I$8</definedName>
    <definedName name="__________________BGC5">[6]INV!$K$5:$N$8</definedName>
    <definedName name="__________________CAC1">[6]INV!$A$19:$D$22</definedName>
    <definedName name="__________________CAC3">[6]INV!$F$19:$I$22</definedName>
    <definedName name="__________________CAC5">[6]INV!$K$19:$N$22</definedName>
    <definedName name="__________________i1">#REF!</definedName>
    <definedName name="__________________MA2">#REF!</definedName>
    <definedName name="__________________SBC1">[6]INV!$A$12:$D$15</definedName>
    <definedName name="__________________SBC3">[6]INV!$F$12:$I$15</definedName>
    <definedName name="__________________SBC5">[6]INV!$K$12:$N$15</definedName>
    <definedName name="_________________AFC1">[6]INV!$A$25:$D$28</definedName>
    <definedName name="_________________AFC3">[6]INV!$F$25:$I$28</definedName>
    <definedName name="_________________AFC5">[6]INV!$K$25:$N$28</definedName>
    <definedName name="_________________BGC1">[6]INV!$A$5:$D$8</definedName>
    <definedName name="_________________BGC3">[6]INV!$F$5:$I$8</definedName>
    <definedName name="_________________BGC5">[6]INV!$K$5:$N$8</definedName>
    <definedName name="_________________CAC1">[6]INV!$A$19:$D$22</definedName>
    <definedName name="_________________CAC3">[6]INV!$F$19:$I$22</definedName>
    <definedName name="_________________CAC5">[6]INV!$K$19:$N$22</definedName>
    <definedName name="_________________i1">#REF!</definedName>
    <definedName name="_________________MA2">#REF!</definedName>
    <definedName name="_________________SBC1">[6]INV!$A$12:$D$15</definedName>
    <definedName name="_________________SBC3">[6]INV!$F$12:$I$15</definedName>
    <definedName name="_________________SBC5">[6]INV!$K$12:$N$15</definedName>
    <definedName name="________________AFC1">[6]INV!$A$25:$D$28</definedName>
    <definedName name="________________AFC3">[6]INV!$F$25:$I$28</definedName>
    <definedName name="________________AFC5">[6]INV!$K$25:$N$28</definedName>
    <definedName name="________________BGC1">[6]INV!$A$5:$D$8</definedName>
    <definedName name="________________BGC3">[6]INV!$F$5:$I$8</definedName>
    <definedName name="________________BGC5">[6]INV!$K$5:$N$8</definedName>
    <definedName name="________________CAC1">[6]INV!$A$19:$D$22</definedName>
    <definedName name="________________CAC3">[6]INV!$F$19:$I$22</definedName>
    <definedName name="________________CAC5">[6]INV!$K$19:$N$22</definedName>
    <definedName name="________________i1">#REF!</definedName>
    <definedName name="________________MA2">#REF!</definedName>
    <definedName name="________________SBC1">[6]INV!$A$12:$D$15</definedName>
    <definedName name="________________SBC3">[6]INV!$F$12:$I$15</definedName>
    <definedName name="________________SBC5">[6]INV!$K$12:$N$15</definedName>
    <definedName name="_______________AFC1">[6]INV!$A$25:$D$28</definedName>
    <definedName name="_______________AFC3">[6]INV!$F$25:$I$28</definedName>
    <definedName name="_______________AFC5">[6]INV!$K$25:$N$28</definedName>
    <definedName name="_______________BGC1">[6]INV!$A$5:$D$8</definedName>
    <definedName name="_______________BGC3">[6]INV!$F$5:$I$8</definedName>
    <definedName name="_______________BGC5">[6]INV!$K$5:$N$8</definedName>
    <definedName name="_______________CAC1">[6]INV!$A$19:$D$22</definedName>
    <definedName name="_______________CAC3">[6]INV!$F$19:$I$22</definedName>
    <definedName name="_______________CAC5">[6]INV!$K$19:$N$22</definedName>
    <definedName name="_______________i1">#REF!</definedName>
    <definedName name="_______________MA2">#REF!</definedName>
    <definedName name="_______________SBC1">[6]INV!$A$12:$D$15</definedName>
    <definedName name="_______________SBC3">[6]INV!$F$12:$I$15</definedName>
    <definedName name="_______________SBC5">[6]INV!$K$12:$N$15</definedName>
    <definedName name="______________AFC1">[6]INV!$A$25:$D$28</definedName>
    <definedName name="______________AFC3">[6]INV!$F$25:$I$28</definedName>
    <definedName name="______________AFC5">[6]INV!$K$25:$N$28</definedName>
    <definedName name="______________BGC1">[6]INV!$A$5:$D$8</definedName>
    <definedName name="______________BGC3">[6]INV!$F$5:$I$8</definedName>
    <definedName name="______________BGC5">[6]INV!$K$5:$N$8</definedName>
    <definedName name="______________CAC1">[6]INV!$A$19:$D$22</definedName>
    <definedName name="______________CAC3">[6]INV!$F$19:$I$22</definedName>
    <definedName name="______________CAC5">[6]INV!$K$19:$N$22</definedName>
    <definedName name="______________i1">#REF!</definedName>
    <definedName name="______________MA2">#REF!</definedName>
    <definedName name="______________SBC1">[6]INV!$A$12:$D$15</definedName>
    <definedName name="______________SBC3">[6]INV!$F$12:$I$15</definedName>
    <definedName name="______________SBC5">[6]INV!$K$12:$N$15</definedName>
    <definedName name="_____________AFC1">[6]INV!$A$25:$D$28</definedName>
    <definedName name="_____________AFC3">[6]INV!$F$25:$I$28</definedName>
    <definedName name="_____________AFC5">[6]INV!$K$25:$N$28</definedName>
    <definedName name="_____________BGC1">[6]INV!$A$5:$D$8</definedName>
    <definedName name="_____________BGC3">[6]INV!$F$5:$I$8</definedName>
    <definedName name="_____________BGC5">[6]INV!$K$5:$N$8</definedName>
    <definedName name="_____________CAC1">[6]INV!$A$19:$D$22</definedName>
    <definedName name="_____________CAC3">[6]INV!$F$19:$I$22</definedName>
    <definedName name="_____________CAC5">[6]INV!$K$19:$N$22</definedName>
    <definedName name="_____________i1">#REF!</definedName>
    <definedName name="_____________INF1">#REF!</definedName>
    <definedName name="_____________MA2">#REF!</definedName>
    <definedName name="_____________SBC1">[6]INV!$A$12:$D$15</definedName>
    <definedName name="_____________SBC3">[6]INV!$F$12:$I$15</definedName>
    <definedName name="_____________SBC5">[6]INV!$K$12:$N$15</definedName>
    <definedName name="____________AFC1">[6]INV!$A$25:$D$28</definedName>
    <definedName name="____________AFC3">[6]INV!$F$25:$I$28</definedName>
    <definedName name="____________AFC5">[6]INV!$K$25:$N$28</definedName>
    <definedName name="____________BGC1">[6]INV!$A$5:$D$8</definedName>
    <definedName name="____________BGC3">[6]INV!$F$5:$I$8</definedName>
    <definedName name="____________BGC5">[6]INV!$K$5:$N$8</definedName>
    <definedName name="____________CAC1">[6]INV!$A$19:$D$22</definedName>
    <definedName name="____________CAC3">[6]INV!$F$19:$I$22</definedName>
    <definedName name="____________CAC5">[6]INV!$K$19:$N$22</definedName>
    <definedName name="____________Cod1">#REF!</definedName>
    <definedName name="____________i1">#REF!</definedName>
    <definedName name="____________INF1">#REF!</definedName>
    <definedName name="____________MA2">#REF!</definedName>
    <definedName name="____________Pa1">'[7]Paral. 1'!$E:$E</definedName>
    <definedName name="____________Pa2">'[7]Paral. 2'!$E:$E</definedName>
    <definedName name="____________Pa3">'[7]Paral. 3'!$E:$E</definedName>
    <definedName name="____________Pa4">[7]Paral.4!$E:$E</definedName>
    <definedName name="____________Po2">[8]REAJUSTESACTA1PROVI!#REF!</definedName>
    <definedName name="____________SBC1">[6]INV!$A$12:$D$15</definedName>
    <definedName name="____________SBC3">[6]INV!$F$12:$I$15</definedName>
    <definedName name="____________SBC5">[6]INV!$K$12:$N$15</definedName>
    <definedName name="___________AFC1">[6]INV!$A$25:$D$28</definedName>
    <definedName name="___________AFC3">[6]INV!$F$25:$I$28</definedName>
    <definedName name="___________AFC5">[6]INV!$K$25:$N$28</definedName>
    <definedName name="___________BGC1">[6]INV!$A$5:$D$8</definedName>
    <definedName name="___________BGC3">[6]INV!$F$5:$I$8</definedName>
    <definedName name="___________BGC5">[6]INV!$K$5:$N$8</definedName>
    <definedName name="___________CAC1">[6]INV!$A$19:$D$22</definedName>
    <definedName name="___________CAC3">[6]INV!$F$19:$I$22</definedName>
    <definedName name="___________CAC5">[6]INV!$K$19:$N$22</definedName>
    <definedName name="___________Cod1">#REF!</definedName>
    <definedName name="___________fei1">#REF!</definedName>
    <definedName name="___________fei10">#REF!</definedName>
    <definedName name="___________fei11">#REF!</definedName>
    <definedName name="___________fei12">#REF!</definedName>
    <definedName name="___________fei13">#REF!</definedName>
    <definedName name="___________fei14">#REF!</definedName>
    <definedName name="___________fei15">#REF!</definedName>
    <definedName name="___________fei16">#REF!</definedName>
    <definedName name="___________fei17">#REF!</definedName>
    <definedName name="___________fei18">#REF!</definedName>
    <definedName name="___________fei19">#REF!</definedName>
    <definedName name="___________fei2">#REF!</definedName>
    <definedName name="___________fei3">#REF!</definedName>
    <definedName name="___________fei4">#REF!</definedName>
    <definedName name="___________fei5">#REF!</definedName>
    <definedName name="___________fei6">#REF!</definedName>
    <definedName name="___________fei7">#REF!</definedName>
    <definedName name="___________fei8">#REF!</definedName>
    <definedName name="___________fei9">#REF!</definedName>
    <definedName name="___________i1">#REF!</definedName>
    <definedName name="___________INF1">#REF!</definedName>
    <definedName name="___________MA2">#REF!</definedName>
    <definedName name="___________Pa1">'[7]Paral. 1'!$E:$E</definedName>
    <definedName name="___________Pa2">'[7]Paral. 2'!$E:$E</definedName>
    <definedName name="___________Pa3">'[7]Paral. 3'!$E:$E</definedName>
    <definedName name="___________Pa4">[7]Paral.4!$E:$E</definedName>
    <definedName name="___________Po2">[8]REAJUSTESACTA1PROVI!#REF!</definedName>
    <definedName name="___________SBC1">[6]INV!$A$12:$D$15</definedName>
    <definedName name="___________SBC3">[6]INV!$F$12:$I$15</definedName>
    <definedName name="___________SBC5">[6]INV!$K$12:$N$15</definedName>
    <definedName name="__________AFC1">[6]INV!$A$25:$D$28</definedName>
    <definedName name="__________AFC3">[6]INV!$F$25:$I$28</definedName>
    <definedName name="__________AFC5">[6]INV!$K$25:$N$28</definedName>
    <definedName name="__________AIU1">#REF!</definedName>
    <definedName name="__________AIU2">[9]BASE!$C$5</definedName>
    <definedName name="__________BGC1">[6]INV!$A$5:$D$8</definedName>
    <definedName name="__________BGC3">[6]INV!$F$5:$I$8</definedName>
    <definedName name="__________BGC5">[6]INV!$K$5:$N$8</definedName>
    <definedName name="__________CAC1">[6]INV!$A$19:$D$22</definedName>
    <definedName name="__________CAC3">[6]INV!$F$19:$I$22</definedName>
    <definedName name="__________CAC5">[6]INV!$K$19:$N$22</definedName>
    <definedName name="__________Cod1" localSheetId="15">#REF!</definedName>
    <definedName name="__________Cod1">#REF!</definedName>
    <definedName name="__________fei1">#REF!</definedName>
    <definedName name="__________fei10">#REF!</definedName>
    <definedName name="__________fei11">#REF!</definedName>
    <definedName name="__________fei12">#REF!</definedName>
    <definedName name="__________fei13">#REF!</definedName>
    <definedName name="__________fei14">#REF!</definedName>
    <definedName name="__________fei15">#REF!</definedName>
    <definedName name="__________fei16">#REF!</definedName>
    <definedName name="__________fei17">#REF!</definedName>
    <definedName name="__________fei18">#REF!</definedName>
    <definedName name="__________fei19">#REF!</definedName>
    <definedName name="__________fei2">#REF!</definedName>
    <definedName name="__________fei3">#REF!</definedName>
    <definedName name="__________fei4">#REF!</definedName>
    <definedName name="__________fei5">#REF!</definedName>
    <definedName name="__________fei6">#REF!</definedName>
    <definedName name="__________fei7">#REF!</definedName>
    <definedName name="__________fei8">#REF!</definedName>
    <definedName name="__________fei9">#REF!</definedName>
    <definedName name="__________i1">#REF!</definedName>
    <definedName name="__________INF1">#REF!</definedName>
    <definedName name="__________MA2">#REF!</definedName>
    <definedName name="__________Pa1">'[7]Paral. 1'!$E:$E</definedName>
    <definedName name="__________Pa2" localSheetId="15">'[10]Paral. 2'!$E:$E</definedName>
    <definedName name="__________Pa2">'[7]Paral. 2'!$E:$E</definedName>
    <definedName name="__________Pa3" localSheetId="15">'[10]Paral. 3'!$E:$E</definedName>
    <definedName name="__________Pa3">'[7]Paral. 3'!$E:$E</definedName>
    <definedName name="__________Pa4" localSheetId="15">[10]Paral.4!$E:$E</definedName>
    <definedName name="__________Pa4">[7]Paral.4!$E:$E</definedName>
    <definedName name="__________Po2">[8]REAJUSTESACTA1PROVI!#REF!</definedName>
    <definedName name="__________SBC1">[6]INV!$A$12:$D$15</definedName>
    <definedName name="__________SBC3">[6]INV!$F$12:$I$15</definedName>
    <definedName name="__________SBC5">[6]INV!$K$12:$N$15</definedName>
    <definedName name="__________ST166">[11]BASE!$D$248</definedName>
    <definedName name="__________TPE8016">[11]BASE!$D$146</definedName>
    <definedName name="__________TPE8020">[11]BASE!$D$147</definedName>
    <definedName name="__________TPE8025">[11]BASE!$D$148</definedName>
    <definedName name="__________TPN1002">[11]BASE!$D$150</definedName>
    <definedName name="__________TPN1003">[11]BASE!$D$151</definedName>
    <definedName name="__________TPN1004">[11]BASE!$D$152</definedName>
    <definedName name="__________TPN1006">[11]BASE!$D$153</definedName>
    <definedName name="__________TPN1008">[11]BASE!$D$154</definedName>
    <definedName name="__________TPN1202">[11]BASE!$D$160</definedName>
    <definedName name="__________TPN1203">[11]BASE!$D$161</definedName>
    <definedName name="__________TPN1204">[11]BASE!$D$162</definedName>
    <definedName name="__________TPN1206">[11]BASE!$D$163</definedName>
    <definedName name="__________TPN1208">[11]BASE!$D$164</definedName>
    <definedName name="__________TPN16012">[11]BASE!$D$167</definedName>
    <definedName name="__________TPN1602">[11]BASE!$D$168</definedName>
    <definedName name="__________TPN1603">[11]BASE!$D$169</definedName>
    <definedName name="__________TPN1604">[11]BASE!$D$170</definedName>
    <definedName name="__________TPN1606">[11]BASE!$D$171</definedName>
    <definedName name="__________TPN1608">[11]BASE!$D$172</definedName>
    <definedName name="__________TUZ22">[12]BASE!#REF!</definedName>
    <definedName name="__________TUZ36">[12]BASE!#REF!</definedName>
    <definedName name="__________TZ323">[12]BASE!#REF!</definedName>
    <definedName name="__________TZ324">[12]BASE!#REF!</definedName>
    <definedName name="_________AFC1">[6]INV!$A$25:$D$28</definedName>
    <definedName name="_________AFC3">[6]INV!$F$25:$I$28</definedName>
    <definedName name="_________AFC5">[6]INV!$K$25:$N$28</definedName>
    <definedName name="_________AIU1">#REF!</definedName>
    <definedName name="_________AIU2">[9]BASE!$C$5</definedName>
    <definedName name="_________BGC1">[6]INV!$A$5:$D$8</definedName>
    <definedName name="_________BGC3">[6]INV!$F$5:$I$8</definedName>
    <definedName name="_________BGC5">[6]INV!$K$5:$N$8</definedName>
    <definedName name="_________CAC1">[6]INV!$A$19:$D$22</definedName>
    <definedName name="_________CAC3">[6]INV!$F$19:$I$22</definedName>
    <definedName name="_________CAC5">[6]INV!$K$19:$N$22</definedName>
    <definedName name="_________Cod1" localSheetId="15">#REF!</definedName>
    <definedName name="_________Cod1">#REF!</definedName>
    <definedName name="_________EST6">#REF!</definedName>
    <definedName name="_________fei1">#REF!</definedName>
    <definedName name="_________fei10">#REF!</definedName>
    <definedName name="_________fei11">#REF!</definedName>
    <definedName name="_________fei12">#REF!</definedName>
    <definedName name="_________fei13">#REF!</definedName>
    <definedName name="_________fei14">#REF!</definedName>
    <definedName name="_________fei15">#REF!</definedName>
    <definedName name="_________fei16">#REF!</definedName>
    <definedName name="_________fei17">#REF!</definedName>
    <definedName name="_________fei18">#REF!</definedName>
    <definedName name="_________fei19">#REF!</definedName>
    <definedName name="_________fei2">#REF!</definedName>
    <definedName name="_________fei3">#REF!</definedName>
    <definedName name="_________fei4">#REF!</definedName>
    <definedName name="_________fei5">#REF!</definedName>
    <definedName name="_________fei6">#REF!</definedName>
    <definedName name="_________fei7">#REF!</definedName>
    <definedName name="_________fei8">#REF!</definedName>
    <definedName name="_________fei9">#REF!</definedName>
    <definedName name="_________i1">#REF!</definedName>
    <definedName name="_________INF1">#REF!</definedName>
    <definedName name="_________MA2">#REF!</definedName>
    <definedName name="_________Pa1" localSheetId="15">'[10]Paral. 1'!$E:$E</definedName>
    <definedName name="_________Pa1">'[7]Paral. 1'!$E:$E</definedName>
    <definedName name="_________Pa2" localSheetId="15">'[10]Paral. 2'!$E:$E</definedName>
    <definedName name="_________Pa2">'[7]Paral. 2'!$E:$E</definedName>
    <definedName name="_________Pa3" localSheetId="15">'[10]Paral. 3'!$E:$E</definedName>
    <definedName name="_________Pa3">'[7]Paral. 3'!$E:$E</definedName>
    <definedName name="_________Pa4" localSheetId="15">[10]Paral.4!$E:$E</definedName>
    <definedName name="_________Pa4">[7]Paral.4!$E:$E</definedName>
    <definedName name="_________Po2">[8]REAJUSTESACTA1PROVI!#REF!</definedName>
    <definedName name="_________r">'[5]APU PVC'!#REF!</definedName>
    <definedName name="_________SBC1">[6]INV!$A$12:$D$15</definedName>
    <definedName name="_________SBC3">[6]INV!$F$12:$I$15</definedName>
    <definedName name="_________SBC5">[6]INV!$K$12:$N$15</definedName>
    <definedName name="_________ST166">[11]BASE!$D$248</definedName>
    <definedName name="_________TPE8016">[11]BASE!$D$146</definedName>
    <definedName name="_________TPE8020">[11]BASE!$D$147</definedName>
    <definedName name="_________TPE8025">[11]BASE!$D$148</definedName>
    <definedName name="_________TPN1002">[11]BASE!$D$150</definedName>
    <definedName name="_________TPN1003">[11]BASE!$D$151</definedName>
    <definedName name="_________TPN1004">[11]BASE!$D$152</definedName>
    <definedName name="_________TPN1006">[11]BASE!$D$153</definedName>
    <definedName name="_________TPN1008">[11]BASE!$D$154</definedName>
    <definedName name="_________TPN1202">[11]BASE!$D$160</definedName>
    <definedName name="_________TPN1203">[11]BASE!$D$161</definedName>
    <definedName name="_________TPN1204">[11]BASE!$D$162</definedName>
    <definedName name="_________TPN1206">[11]BASE!$D$163</definedName>
    <definedName name="_________TPN1208">[11]BASE!$D$164</definedName>
    <definedName name="_________TPN16012">[11]BASE!$D$167</definedName>
    <definedName name="_________TPN1602">[11]BASE!$D$168</definedName>
    <definedName name="_________TPN1603">[11]BASE!$D$169</definedName>
    <definedName name="_________TPN1604">[11]BASE!$D$170</definedName>
    <definedName name="_________TPN1606">[11]BASE!$D$171</definedName>
    <definedName name="_________TPN1608">[11]BASE!$D$172</definedName>
    <definedName name="_________TUZ22">[12]BASE!#REF!</definedName>
    <definedName name="_________TUZ36">[12]BASE!#REF!</definedName>
    <definedName name="_________TZ323">[12]BASE!#REF!</definedName>
    <definedName name="_________TZ324">[12]BASE!#REF!</definedName>
    <definedName name="________A115042">#REF!</definedName>
    <definedName name="________AFC1">[6]INV!$A$25:$D$28</definedName>
    <definedName name="________AFC3">[6]INV!$F$25:$I$28</definedName>
    <definedName name="________AFC5">[6]INV!$K$25:$N$28</definedName>
    <definedName name="________AIU1">#REF!</definedName>
    <definedName name="________AIU2">[9]BASE!$C$5</definedName>
    <definedName name="________B110111">#REF!</definedName>
    <definedName name="________BGC1">[6]INV!$A$5:$D$8</definedName>
    <definedName name="________BGC3">[6]INV!$F$5:$I$8</definedName>
    <definedName name="________BGC5">[6]INV!$K$5:$N$8</definedName>
    <definedName name="________CAC1">[6]INV!$A$19:$D$22</definedName>
    <definedName name="________CAC3">[6]INV!$F$19:$I$22</definedName>
    <definedName name="________CAC5">[6]INV!$K$19:$N$22</definedName>
    <definedName name="________Cod1" localSheetId="15">#REF!</definedName>
    <definedName name="________Cod1">#REF!</definedName>
    <definedName name="________E113701">#REF!</definedName>
    <definedName name="________EST1">#REF!</definedName>
    <definedName name="________EST10">#REF!</definedName>
    <definedName name="________EST11">#REF!</definedName>
    <definedName name="________EST12">#REF!</definedName>
    <definedName name="________EST13">#REF!</definedName>
    <definedName name="________EST14">#REF!</definedName>
    <definedName name="________EST15">#REF!</definedName>
    <definedName name="________EST16">#REF!</definedName>
    <definedName name="________EST17">#REF!</definedName>
    <definedName name="________EST18">#REF!</definedName>
    <definedName name="________EST19">#REF!</definedName>
    <definedName name="________EST2">#REF!</definedName>
    <definedName name="________EST3">#REF!</definedName>
    <definedName name="________EST4">#REF!</definedName>
    <definedName name="________EST5">#REF!</definedName>
    <definedName name="________EST6">#REF!</definedName>
    <definedName name="________EST7">#REF!</definedName>
    <definedName name="________EST8">#REF!</definedName>
    <definedName name="________EST9">#REF!</definedName>
    <definedName name="________EXC1">#REF!</definedName>
    <definedName name="________EXC10">#REF!</definedName>
    <definedName name="________EXC11">#REF!</definedName>
    <definedName name="________EXC12">#REF!</definedName>
    <definedName name="________EXC2">#REF!</definedName>
    <definedName name="________EXC3">#REF!</definedName>
    <definedName name="________EXC4">#REF!</definedName>
    <definedName name="________EXC5">#REF!</definedName>
    <definedName name="________EXC6">#REF!</definedName>
    <definedName name="________EXC7">#REF!</definedName>
    <definedName name="________EXC8">#REF!</definedName>
    <definedName name="________EXC9">#REF!</definedName>
    <definedName name="________fei1">#REF!</definedName>
    <definedName name="________fei10">#REF!</definedName>
    <definedName name="________fei11">#REF!</definedName>
    <definedName name="________fei12">#REF!</definedName>
    <definedName name="________fei13">#REF!</definedName>
    <definedName name="________fei14">#REF!</definedName>
    <definedName name="________fei15">#REF!</definedName>
    <definedName name="________fei16">#REF!</definedName>
    <definedName name="________fei17">#REF!</definedName>
    <definedName name="________fei18">#REF!</definedName>
    <definedName name="________fei19">#REF!</definedName>
    <definedName name="________fei2">#REF!</definedName>
    <definedName name="________fei3">#REF!</definedName>
    <definedName name="________fei4">#REF!</definedName>
    <definedName name="________fei5">#REF!</definedName>
    <definedName name="________fei6">#REF!</definedName>
    <definedName name="________fei7">#REF!</definedName>
    <definedName name="________fei8">#REF!</definedName>
    <definedName name="________fei9">#REF!</definedName>
    <definedName name="________G118050">#REF!</definedName>
    <definedName name="________H191456">#REF!</definedName>
    <definedName name="________i1">#REF!</definedName>
    <definedName name="________INF1">#REF!</definedName>
    <definedName name="________MA2">#REF!</definedName>
    <definedName name="________Pa1" localSheetId="15">'[10]Paral. 1'!$E:$E</definedName>
    <definedName name="________Pa1">'[7]Paral. 1'!$E:$E</definedName>
    <definedName name="________Pa2" localSheetId="15">'[10]Paral. 2'!$E:$E</definedName>
    <definedName name="________Pa2">'[7]Paral. 2'!$E:$E</definedName>
    <definedName name="________Pa3" localSheetId="15">'[10]Paral. 3'!$E:$E</definedName>
    <definedName name="________Pa3">'[7]Paral. 3'!$E:$E</definedName>
    <definedName name="________Pa4" localSheetId="15">[10]Paral.4!$E:$E</definedName>
    <definedName name="________Pa4">[7]Paral.4!$E:$E</definedName>
    <definedName name="________Po2">[8]REAJUSTESACTA1PROVI!#REF!</definedName>
    <definedName name="________r">'[5]APU PVC'!#REF!</definedName>
    <definedName name="________SBC1">[6]INV!$A$12:$D$15</definedName>
    <definedName name="________SBC3">[6]INV!$F$12:$I$15</definedName>
    <definedName name="________SBC5">[6]INV!$K$12:$N$15</definedName>
    <definedName name="________ST166">[11]BASE!$D$248</definedName>
    <definedName name="________TPE8016">[11]BASE!$D$146</definedName>
    <definedName name="________TPE8020">[11]BASE!$D$147</definedName>
    <definedName name="________TPE8025">[11]BASE!$D$148</definedName>
    <definedName name="________TPN1002">[11]BASE!$D$150</definedName>
    <definedName name="________TPN1003">[11]BASE!$D$151</definedName>
    <definedName name="________TPN1004">[11]BASE!$D$152</definedName>
    <definedName name="________TPN1006">[11]BASE!$D$153</definedName>
    <definedName name="________TPN1008">[11]BASE!$D$154</definedName>
    <definedName name="________TPN1202">[11]BASE!$D$160</definedName>
    <definedName name="________TPN1203">[11]BASE!$D$161</definedName>
    <definedName name="________TPN1204">[11]BASE!$D$162</definedName>
    <definedName name="________TPN1206">[11]BASE!$D$163</definedName>
    <definedName name="________TPN1208">[11]BASE!$D$164</definedName>
    <definedName name="________TPN16012">[11]BASE!$D$167</definedName>
    <definedName name="________TPN1602">[11]BASE!$D$168</definedName>
    <definedName name="________TPN1603">[11]BASE!$D$169</definedName>
    <definedName name="________TPN1604">[11]BASE!$D$170</definedName>
    <definedName name="________TPN1606">[11]BASE!$D$171</definedName>
    <definedName name="________TPN1608">[11]BASE!$D$172</definedName>
    <definedName name="________TUZ22">[12]BASE!#REF!</definedName>
    <definedName name="________TUZ36">[12]BASE!#REF!</definedName>
    <definedName name="________TZ323">[12]BASE!#REF!</definedName>
    <definedName name="________TZ324">[12]BASE!#REF!</definedName>
    <definedName name="_______a1" localSheetId="0" hidden="1">{"TAB1",#N/A,TRUE,"GENERAL";"TAB2",#N/A,TRUE,"GENERAL";"TAB3",#N/A,TRUE,"GENERAL";"TAB4",#N/A,TRUE,"GENERAL";"TAB5",#N/A,TRUE,"GENERAL"}</definedName>
    <definedName name="_______a1" localSheetId="6" hidden="1">{"TAB1",#N/A,TRUE,"GENERAL";"TAB2",#N/A,TRUE,"GENERAL";"TAB3",#N/A,TRUE,"GENERAL";"TAB4",#N/A,TRUE,"GENERAL";"TAB5",#N/A,TRUE,"GENERAL"}</definedName>
    <definedName name="_______a1" localSheetId="7" hidden="1">{"TAB1",#N/A,TRUE,"GENERAL";"TAB2",#N/A,TRUE,"GENERAL";"TAB3",#N/A,TRUE,"GENERAL";"TAB4",#N/A,TRUE,"GENERAL";"TAB5",#N/A,TRUE,"GENERAL"}</definedName>
    <definedName name="_______a1" localSheetId="9" hidden="1">{"TAB1",#N/A,TRUE,"GENERAL";"TAB2",#N/A,TRUE,"GENERAL";"TAB3",#N/A,TRUE,"GENERAL";"TAB4",#N/A,TRUE,"GENERAL";"TAB5",#N/A,TRUE,"GENERAL"}</definedName>
    <definedName name="_______a1" hidden="1">{"TAB1",#N/A,TRUE,"GENERAL";"TAB2",#N/A,TRUE,"GENERAL";"TAB3",#N/A,TRUE,"GENERAL";"TAB4",#N/A,TRUE,"GENERAL";"TAB5",#N/A,TRUE,"GENERAL"}</definedName>
    <definedName name="_______A115042">#REF!</definedName>
    <definedName name="_______a3" localSheetId="0" hidden="1">{"TAB1",#N/A,TRUE,"GENERAL";"TAB2",#N/A,TRUE,"GENERAL";"TAB3",#N/A,TRUE,"GENERAL";"TAB4",#N/A,TRUE,"GENERAL";"TAB5",#N/A,TRUE,"GENERAL"}</definedName>
    <definedName name="_______a3" localSheetId="6" hidden="1">{"TAB1",#N/A,TRUE,"GENERAL";"TAB2",#N/A,TRUE,"GENERAL";"TAB3",#N/A,TRUE,"GENERAL";"TAB4",#N/A,TRUE,"GENERAL";"TAB5",#N/A,TRUE,"GENERAL"}</definedName>
    <definedName name="_______a3" localSheetId="7" hidden="1">{"TAB1",#N/A,TRUE,"GENERAL";"TAB2",#N/A,TRUE,"GENERAL";"TAB3",#N/A,TRUE,"GENERAL";"TAB4",#N/A,TRUE,"GENERAL";"TAB5",#N/A,TRUE,"GENERAL"}</definedName>
    <definedName name="_______a3" localSheetId="9" hidden="1">{"TAB1",#N/A,TRUE,"GENERAL";"TAB2",#N/A,TRUE,"GENERAL";"TAB3",#N/A,TRUE,"GENERAL";"TAB4",#N/A,TRUE,"GENERAL";"TAB5",#N/A,TRUE,"GENERAL"}</definedName>
    <definedName name="_______a3" hidden="1">{"TAB1",#N/A,TRUE,"GENERAL";"TAB2",#N/A,TRUE,"GENERAL";"TAB3",#N/A,TRUE,"GENERAL";"TAB4",#N/A,TRUE,"GENERAL";"TAB5",#N/A,TRUE,"GENERAL"}</definedName>
    <definedName name="_______a4" localSheetId="0" hidden="1">{"via1",#N/A,TRUE,"general";"via2",#N/A,TRUE,"general";"via3",#N/A,TRUE,"general"}</definedName>
    <definedName name="_______a4" localSheetId="6" hidden="1">{"via1",#N/A,TRUE,"general";"via2",#N/A,TRUE,"general";"via3",#N/A,TRUE,"general"}</definedName>
    <definedName name="_______a4" localSheetId="7" hidden="1">{"via1",#N/A,TRUE,"general";"via2",#N/A,TRUE,"general";"via3",#N/A,TRUE,"general"}</definedName>
    <definedName name="_______a4" localSheetId="9" hidden="1">{"via1",#N/A,TRUE,"general";"via2",#N/A,TRUE,"general";"via3",#N/A,TRUE,"general"}</definedName>
    <definedName name="_______a4" hidden="1">{"via1",#N/A,TRUE,"general";"via2",#N/A,TRUE,"general";"via3",#N/A,TRUE,"general"}</definedName>
    <definedName name="_______a5" localSheetId="0" hidden="1">{"TAB1",#N/A,TRUE,"GENERAL";"TAB2",#N/A,TRUE,"GENERAL";"TAB3",#N/A,TRUE,"GENERAL";"TAB4",#N/A,TRUE,"GENERAL";"TAB5",#N/A,TRUE,"GENERAL"}</definedName>
    <definedName name="_______a5" localSheetId="6" hidden="1">{"TAB1",#N/A,TRUE,"GENERAL";"TAB2",#N/A,TRUE,"GENERAL";"TAB3",#N/A,TRUE,"GENERAL";"TAB4",#N/A,TRUE,"GENERAL";"TAB5",#N/A,TRUE,"GENERAL"}</definedName>
    <definedName name="_______a5" localSheetId="7" hidden="1">{"TAB1",#N/A,TRUE,"GENERAL";"TAB2",#N/A,TRUE,"GENERAL";"TAB3",#N/A,TRUE,"GENERAL";"TAB4",#N/A,TRUE,"GENERAL";"TAB5",#N/A,TRUE,"GENERAL"}</definedName>
    <definedName name="_______a5" localSheetId="9" hidden="1">{"TAB1",#N/A,TRUE,"GENERAL";"TAB2",#N/A,TRUE,"GENERAL";"TAB3",#N/A,TRUE,"GENERAL";"TAB4",#N/A,TRUE,"GENERAL";"TAB5",#N/A,TRUE,"GENERAL"}</definedName>
    <definedName name="_______a5" hidden="1">{"TAB1",#N/A,TRUE,"GENERAL";"TAB2",#N/A,TRUE,"GENERAL";"TAB3",#N/A,TRUE,"GENERAL";"TAB4",#N/A,TRUE,"GENERAL";"TAB5",#N/A,TRUE,"GENERAL"}</definedName>
    <definedName name="_______a6" localSheetId="0" hidden="1">{"TAB1",#N/A,TRUE,"GENERAL";"TAB2",#N/A,TRUE,"GENERAL";"TAB3",#N/A,TRUE,"GENERAL";"TAB4",#N/A,TRUE,"GENERAL";"TAB5",#N/A,TRUE,"GENERAL"}</definedName>
    <definedName name="_______a6" localSheetId="6" hidden="1">{"TAB1",#N/A,TRUE,"GENERAL";"TAB2",#N/A,TRUE,"GENERAL";"TAB3",#N/A,TRUE,"GENERAL";"TAB4",#N/A,TRUE,"GENERAL";"TAB5",#N/A,TRUE,"GENERAL"}</definedName>
    <definedName name="_______a6" localSheetId="7" hidden="1">{"TAB1",#N/A,TRUE,"GENERAL";"TAB2",#N/A,TRUE,"GENERAL";"TAB3",#N/A,TRUE,"GENERAL";"TAB4",#N/A,TRUE,"GENERAL";"TAB5",#N/A,TRUE,"GENERAL"}</definedName>
    <definedName name="_______a6" localSheetId="9" hidden="1">{"TAB1",#N/A,TRUE,"GENERAL";"TAB2",#N/A,TRUE,"GENERAL";"TAB3",#N/A,TRUE,"GENERAL";"TAB4",#N/A,TRUE,"GENERAL";"TAB5",#N/A,TRUE,"GENERAL"}</definedName>
    <definedName name="_______a6" hidden="1">{"TAB1",#N/A,TRUE,"GENERAL";"TAB2",#N/A,TRUE,"GENERAL";"TAB3",#N/A,TRUE,"GENERAL";"TAB4",#N/A,TRUE,"GENERAL";"TAB5",#N/A,TRUE,"GENERAL"}</definedName>
    <definedName name="_______AFC1">[6]INV!$A$25:$D$28</definedName>
    <definedName name="_______AFC3">[6]INV!$F$25:$I$28</definedName>
    <definedName name="_______AFC5">[6]INV!$K$25:$N$28</definedName>
    <definedName name="_______AIU1">#REF!</definedName>
    <definedName name="_______AIU2">[9]BASE!$C$5</definedName>
    <definedName name="_______B110111">#REF!</definedName>
    <definedName name="_______b2" localSheetId="0" hidden="1">{"TAB1",#N/A,TRUE,"GENERAL";"TAB2",#N/A,TRUE,"GENERAL";"TAB3",#N/A,TRUE,"GENERAL";"TAB4",#N/A,TRUE,"GENERAL";"TAB5",#N/A,TRUE,"GENERAL"}</definedName>
    <definedName name="_______b2" localSheetId="6" hidden="1">{"TAB1",#N/A,TRUE,"GENERAL";"TAB2",#N/A,TRUE,"GENERAL";"TAB3",#N/A,TRUE,"GENERAL";"TAB4",#N/A,TRUE,"GENERAL";"TAB5",#N/A,TRUE,"GENERAL"}</definedName>
    <definedName name="_______b2" localSheetId="7" hidden="1">{"TAB1",#N/A,TRUE,"GENERAL";"TAB2",#N/A,TRUE,"GENERAL";"TAB3",#N/A,TRUE,"GENERAL";"TAB4",#N/A,TRUE,"GENERAL";"TAB5",#N/A,TRUE,"GENERAL"}</definedName>
    <definedName name="_______b2" localSheetId="9" hidden="1">{"TAB1",#N/A,TRUE,"GENERAL";"TAB2",#N/A,TRUE,"GENERAL";"TAB3",#N/A,TRUE,"GENERAL";"TAB4",#N/A,TRUE,"GENERAL";"TAB5",#N/A,TRUE,"GENERAL"}</definedName>
    <definedName name="_______b2" hidden="1">{"TAB1",#N/A,TRUE,"GENERAL";"TAB2",#N/A,TRUE,"GENERAL";"TAB3",#N/A,TRUE,"GENERAL";"TAB4",#N/A,TRUE,"GENERAL";"TAB5",#N/A,TRUE,"GENERAL"}</definedName>
    <definedName name="_______b3" localSheetId="0" hidden="1">{"TAB1",#N/A,TRUE,"GENERAL";"TAB2",#N/A,TRUE,"GENERAL";"TAB3",#N/A,TRUE,"GENERAL";"TAB4",#N/A,TRUE,"GENERAL";"TAB5",#N/A,TRUE,"GENERAL"}</definedName>
    <definedName name="_______b3" localSheetId="6" hidden="1">{"TAB1",#N/A,TRUE,"GENERAL";"TAB2",#N/A,TRUE,"GENERAL";"TAB3",#N/A,TRUE,"GENERAL";"TAB4",#N/A,TRUE,"GENERAL";"TAB5",#N/A,TRUE,"GENERAL"}</definedName>
    <definedName name="_______b3" localSheetId="7" hidden="1">{"TAB1",#N/A,TRUE,"GENERAL";"TAB2",#N/A,TRUE,"GENERAL";"TAB3",#N/A,TRUE,"GENERAL";"TAB4",#N/A,TRUE,"GENERAL";"TAB5",#N/A,TRUE,"GENERAL"}</definedName>
    <definedName name="_______b3" localSheetId="9" hidden="1">{"TAB1",#N/A,TRUE,"GENERAL";"TAB2",#N/A,TRUE,"GENERAL";"TAB3",#N/A,TRUE,"GENERAL";"TAB4",#N/A,TRUE,"GENERAL";"TAB5",#N/A,TRUE,"GENERAL"}</definedName>
    <definedName name="_______b3" hidden="1">{"TAB1",#N/A,TRUE,"GENERAL";"TAB2",#N/A,TRUE,"GENERAL";"TAB3",#N/A,TRUE,"GENERAL";"TAB4",#N/A,TRUE,"GENERAL";"TAB5",#N/A,TRUE,"GENERAL"}</definedName>
    <definedName name="_______b4" localSheetId="0" hidden="1">{"TAB1",#N/A,TRUE,"GENERAL";"TAB2",#N/A,TRUE,"GENERAL";"TAB3",#N/A,TRUE,"GENERAL";"TAB4",#N/A,TRUE,"GENERAL";"TAB5",#N/A,TRUE,"GENERAL"}</definedName>
    <definedName name="_______b4" localSheetId="6" hidden="1">{"TAB1",#N/A,TRUE,"GENERAL";"TAB2",#N/A,TRUE,"GENERAL";"TAB3",#N/A,TRUE,"GENERAL";"TAB4",#N/A,TRUE,"GENERAL";"TAB5",#N/A,TRUE,"GENERAL"}</definedName>
    <definedName name="_______b4" localSheetId="7" hidden="1">{"TAB1",#N/A,TRUE,"GENERAL";"TAB2",#N/A,TRUE,"GENERAL";"TAB3",#N/A,TRUE,"GENERAL";"TAB4",#N/A,TRUE,"GENERAL";"TAB5",#N/A,TRUE,"GENERAL"}</definedName>
    <definedName name="_______b4" localSheetId="9" hidden="1">{"TAB1",#N/A,TRUE,"GENERAL";"TAB2",#N/A,TRUE,"GENERAL";"TAB3",#N/A,TRUE,"GENERAL";"TAB4",#N/A,TRUE,"GENERAL";"TAB5",#N/A,TRUE,"GENERAL"}</definedName>
    <definedName name="_______b4" hidden="1">{"TAB1",#N/A,TRUE,"GENERAL";"TAB2",#N/A,TRUE,"GENERAL";"TAB3",#N/A,TRUE,"GENERAL";"TAB4",#N/A,TRUE,"GENERAL";"TAB5",#N/A,TRUE,"GENERAL"}</definedName>
    <definedName name="_______b5" localSheetId="0" hidden="1">{"TAB1",#N/A,TRUE,"GENERAL";"TAB2",#N/A,TRUE,"GENERAL";"TAB3",#N/A,TRUE,"GENERAL";"TAB4",#N/A,TRUE,"GENERAL";"TAB5",#N/A,TRUE,"GENERAL"}</definedName>
    <definedName name="_______b5" localSheetId="6" hidden="1">{"TAB1",#N/A,TRUE,"GENERAL";"TAB2",#N/A,TRUE,"GENERAL";"TAB3",#N/A,TRUE,"GENERAL";"TAB4",#N/A,TRUE,"GENERAL";"TAB5",#N/A,TRUE,"GENERAL"}</definedName>
    <definedName name="_______b5" localSheetId="7" hidden="1">{"TAB1",#N/A,TRUE,"GENERAL";"TAB2",#N/A,TRUE,"GENERAL";"TAB3",#N/A,TRUE,"GENERAL";"TAB4",#N/A,TRUE,"GENERAL";"TAB5",#N/A,TRUE,"GENERAL"}</definedName>
    <definedName name="_______b5" localSheetId="9" hidden="1">{"TAB1",#N/A,TRUE,"GENERAL";"TAB2",#N/A,TRUE,"GENERAL";"TAB3",#N/A,TRUE,"GENERAL";"TAB4",#N/A,TRUE,"GENERAL";"TAB5",#N/A,TRUE,"GENERAL"}</definedName>
    <definedName name="_______b5" hidden="1">{"TAB1",#N/A,TRUE,"GENERAL";"TAB2",#N/A,TRUE,"GENERAL";"TAB3",#N/A,TRUE,"GENERAL";"TAB4",#N/A,TRUE,"GENERAL";"TAB5",#N/A,TRUE,"GENERAL"}</definedName>
    <definedName name="_______b6" localSheetId="0" hidden="1">{"TAB1",#N/A,TRUE,"GENERAL";"TAB2",#N/A,TRUE,"GENERAL";"TAB3",#N/A,TRUE,"GENERAL";"TAB4",#N/A,TRUE,"GENERAL";"TAB5",#N/A,TRUE,"GENERAL"}</definedName>
    <definedName name="_______b6" localSheetId="6" hidden="1">{"TAB1",#N/A,TRUE,"GENERAL";"TAB2",#N/A,TRUE,"GENERAL";"TAB3",#N/A,TRUE,"GENERAL";"TAB4",#N/A,TRUE,"GENERAL";"TAB5",#N/A,TRUE,"GENERAL"}</definedName>
    <definedName name="_______b6" localSheetId="7" hidden="1">{"TAB1",#N/A,TRUE,"GENERAL";"TAB2",#N/A,TRUE,"GENERAL";"TAB3",#N/A,TRUE,"GENERAL";"TAB4",#N/A,TRUE,"GENERAL";"TAB5",#N/A,TRUE,"GENERAL"}</definedName>
    <definedName name="_______b6" localSheetId="9" hidden="1">{"TAB1",#N/A,TRUE,"GENERAL";"TAB2",#N/A,TRUE,"GENERAL";"TAB3",#N/A,TRUE,"GENERAL";"TAB4",#N/A,TRUE,"GENERAL";"TAB5",#N/A,TRUE,"GENERAL"}</definedName>
    <definedName name="_______b6" hidden="1">{"TAB1",#N/A,TRUE,"GENERAL";"TAB2",#N/A,TRUE,"GENERAL";"TAB3",#N/A,TRUE,"GENERAL";"TAB4",#N/A,TRUE,"GENERAL";"TAB5",#N/A,TRUE,"GENERAL"}</definedName>
    <definedName name="_______b7" localSheetId="0" hidden="1">{"via1",#N/A,TRUE,"general";"via2",#N/A,TRUE,"general";"via3",#N/A,TRUE,"general"}</definedName>
    <definedName name="_______b7" localSheetId="6" hidden="1">{"via1",#N/A,TRUE,"general";"via2",#N/A,TRUE,"general";"via3",#N/A,TRUE,"general"}</definedName>
    <definedName name="_______b7" localSheetId="7" hidden="1">{"via1",#N/A,TRUE,"general";"via2",#N/A,TRUE,"general";"via3",#N/A,TRUE,"general"}</definedName>
    <definedName name="_______b7" localSheetId="9" hidden="1">{"via1",#N/A,TRUE,"general";"via2",#N/A,TRUE,"general";"via3",#N/A,TRUE,"general"}</definedName>
    <definedName name="_______b7" hidden="1">{"via1",#N/A,TRUE,"general";"via2",#N/A,TRUE,"general";"via3",#N/A,TRUE,"general"}</definedName>
    <definedName name="_______b8" localSheetId="0" hidden="1">{"via1",#N/A,TRUE,"general";"via2",#N/A,TRUE,"general";"via3",#N/A,TRUE,"general"}</definedName>
    <definedName name="_______b8" localSheetId="6" hidden="1">{"via1",#N/A,TRUE,"general";"via2",#N/A,TRUE,"general";"via3",#N/A,TRUE,"general"}</definedName>
    <definedName name="_______b8" localSheetId="7" hidden="1">{"via1",#N/A,TRUE,"general";"via2",#N/A,TRUE,"general";"via3",#N/A,TRUE,"general"}</definedName>
    <definedName name="_______b8" localSheetId="9" hidden="1">{"via1",#N/A,TRUE,"general";"via2",#N/A,TRUE,"general";"via3",#N/A,TRUE,"general"}</definedName>
    <definedName name="_______b8" hidden="1">{"via1",#N/A,TRUE,"general";"via2",#N/A,TRUE,"general";"via3",#N/A,TRUE,"general"}</definedName>
    <definedName name="_______bb9" localSheetId="0" hidden="1">{"TAB1",#N/A,TRUE,"GENERAL";"TAB2",#N/A,TRUE,"GENERAL";"TAB3",#N/A,TRUE,"GENERAL";"TAB4",#N/A,TRUE,"GENERAL";"TAB5",#N/A,TRUE,"GENERAL"}</definedName>
    <definedName name="_______bb9" localSheetId="6" hidden="1">{"TAB1",#N/A,TRUE,"GENERAL";"TAB2",#N/A,TRUE,"GENERAL";"TAB3",#N/A,TRUE,"GENERAL";"TAB4",#N/A,TRUE,"GENERAL";"TAB5",#N/A,TRUE,"GENERAL"}</definedName>
    <definedName name="_______bb9" localSheetId="7" hidden="1">{"TAB1",#N/A,TRUE,"GENERAL";"TAB2",#N/A,TRUE,"GENERAL";"TAB3",#N/A,TRUE,"GENERAL";"TAB4",#N/A,TRUE,"GENERAL";"TAB5",#N/A,TRUE,"GENERAL"}</definedName>
    <definedName name="_______bb9" localSheetId="9" hidden="1">{"TAB1",#N/A,TRUE,"GENERAL";"TAB2",#N/A,TRUE,"GENERAL";"TAB3",#N/A,TRUE,"GENERAL";"TAB4",#N/A,TRUE,"GENERAL";"TAB5",#N/A,TRUE,"GENERAL"}</definedName>
    <definedName name="_______bb9" hidden="1">{"TAB1",#N/A,TRUE,"GENERAL";"TAB2",#N/A,TRUE,"GENERAL";"TAB3",#N/A,TRUE,"GENERAL";"TAB4",#N/A,TRUE,"GENERAL";"TAB5",#N/A,TRUE,"GENERAL"}</definedName>
    <definedName name="_______bgb5" localSheetId="0" hidden="1">{"TAB1",#N/A,TRUE,"GENERAL";"TAB2",#N/A,TRUE,"GENERAL";"TAB3",#N/A,TRUE,"GENERAL";"TAB4",#N/A,TRUE,"GENERAL";"TAB5",#N/A,TRUE,"GENERAL"}</definedName>
    <definedName name="_______bgb5" localSheetId="6" hidden="1">{"TAB1",#N/A,TRUE,"GENERAL";"TAB2",#N/A,TRUE,"GENERAL";"TAB3",#N/A,TRUE,"GENERAL";"TAB4",#N/A,TRUE,"GENERAL";"TAB5",#N/A,TRUE,"GENERAL"}</definedName>
    <definedName name="_______bgb5" localSheetId="7" hidden="1">{"TAB1",#N/A,TRUE,"GENERAL";"TAB2",#N/A,TRUE,"GENERAL";"TAB3",#N/A,TRUE,"GENERAL";"TAB4",#N/A,TRUE,"GENERAL";"TAB5",#N/A,TRUE,"GENERAL"}</definedName>
    <definedName name="_______bgb5" localSheetId="9" hidden="1">{"TAB1",#N/A,TRUE,"GENERAL";"TAB2",#N/A,TRUE,"GENERAL";"TAB3",#N/A,TRUE,"GENERAL";"TAB4",#N/A,TRUE,"GENERAL";"TAB5",#N/A,TRUE,"GENERAL"}</definedName>
    <definedName name="_______bgb5" hidden="1">{"TAB1",#N/A,TRUE,"GENERAL";"TAB2",#N/A,TRUE,"GENERAL";"TAB3",#N/A,TRUE,"GENERAL";"TAB4",#N/A,TRUE,"GENERAL";"TAB5",#N/A,TRUE,"GENERAL"}</definedName>
    <definedName name="_______BGC1">[6]INV!$A$5:$D$8</definedName>
    <definedName name="_______BGC3">[6]INV!$F$5:$I$8</definedName>
    <definedName name="_______BGC5">[6]INV!$K$5:$N$8</definedName>
    <definedName name="_______CAC1">[6]INV!$A$19:$D$22</definedName>
    <definedName name="_______CAC3">[6]INV!$F$19:$I$22</definedName>
    <definedName name="_______CAC5">[6]INV!$K$19:$N$22</definedName>
    <definedName name="_______Cod1" localSheetId="15">#REF!</definedName>
    <definedName name="_______Cod1">#REF!</definedName>
    <definedName name="_______cua1">'[13]ALCANTARILLADO RAS'!$A$4:$B$14</definedName>
    <definedName name="_______DMD1">#REF!</definedName>
    <definedName name="_______E113701">#REF!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fei1">#REF!</definedName>
    <definedName name="_______fei10">#REF!</definedName>
    <definedName name="_______fei11">#REF!</definedName>
    <definedName name="_______fei12">#REF!</definedName>
    <definedName name="_______fei13">#REF!</definedName>
    <definedName name="_______fei14">#REF!</definedName>
    <definedName name="_______fei15">#REF!</definedName>
    <definedName name="_______fei16">#REF!</definedName>
    <definedName name="_______fei17">#REF!</definedName>
    <definedName name="_______fei18">#REF!</definedName>
    <definedName name="_______fei19">#REF!</definedName>
    <definedName name="_______fei2">#REF!</definedName>
    <definedName name="_______fei3">#REF!</definedName>
    <definedName name="_______fei4">#REF!</definedName>
    <definedName name="_______fei5">#REF!</definedName>
    <definedName name="_______fei6">#REF!</definedName>
    <definedName name="_______fei7">#REF!</definedName>
    <definedName name="_______fei8">#REF!</definedName>
    <definedName name="_______fei9">#REF!</definedName>
    <definedName name="_______G118050">#REF!</definedName>
    <definedName name="_______g2" localSheetId="0" hidden="1">{"TAB1",#N/A,TRUE,"GENERAL";"TAB2",#N/A,TRUE,"GENERAL";"TAB3",#N/A,TRUE,"GENERAL";"TAB4",#N/A,TRUE,"GENERAL";"TAB5",#N/A,TRUE,"GENERAL"}</definedName>
    <definedName name="_______g2" localSheetId="6" hidden="1">{"TAB1",#N/A,TRUE,"GENERAL";"TAB2",#N/A,TRUE,"GENERAL";"TAB3",#N/A,TRUE,"GENERAL";"TAB4",#N/A,TRUE,"GENERAL";"TAB5",#N/A,TRUE,"GENERAL"}</definedName>
    <definedName name="_______g2" localSheetId="7" hidden="1">{"TAB1",#N/A,TRUE,"GENERAL";"TAB2",#N/A,TRUE,"GENERAL";"TAB3",#N/A,TRUE,"GENERAL";"TAB4",#N/A,TRUE,"GENERAL";"TAB5",#N/A,TRUE,"GENERAL"}</definedName>
    <definedName name="_______g2" localSheetId="9" hidden="1">{"TAB1",#N/A,TRUE,"GENERAL";"TAB2",#N/A,TRUE,"GENERAL";"TAB3",#N/A,TRUE,"GENERAL";"TAB4",#N/A,TRUE,"GENERAL";"TAB5",#N/A,TRUE,"GENERAL"}</definedName>
    <definedName name="_______g2" hidden="1">{"TAB1",#N/A,TRUE,"GENERAL";"TAB2",#N/A,TRUE,"GENERAL";"TAB3",#N/A,TRUE,"GENERAL";"TAB4",#N/A,TRUE,"GENERAL";"TAB5",#N/A,TRUE,"GENERAL"}</definedName>
    <definedName name="_______g3" localSheetId="0" hidden="1">{"via1",#N/A,TRUE,"general";"via2",#N/A,TRUE,"general";"via3",#N/A,TRUE,"general"}</definedName>
    <definedName name="_______g3" localSheetId="6" hidden="1">{"via1",#N/A,TRUE,"general";"via2",#N/A,TRUE,"general";"via3",#N/A,TRUE,"general"}</definedName>
    <definedName name="_______g3" localSheetId="7" hidden="1">{"via1",#N/A,TRUE,"general";"via2",#N/A,TRUE,"general";"via3",#N/A,TRUE,"general"}</definedName>
    <definedName name="_______g3" localSheetId="9" hidden="1">{"via1",#N/A,TRUE,"general";"via2",#N/A,TRUE,"general";"via3",#N/A,TRUE,"general"}</definedName>
    <definedName name="_______g3" hidden="1">{"via1",#N/A,TRUE,"general";"via2",#N/A,TRUE,"general";"via3",#N/A,TRUE,"general"}</definedName>
    <definedName name="_______g4" localSheetId="0" hidden="1">{"via1",#N/A,TRUE,"general";"via2",#N/A,TRUE,"general";"via3",#N/A,TRUE,"general"}</definedName>
    <definedName name="_______g4" localSheetId="6" hidden="1">{"via1",#N/A,TRUE,"general";"via2",#N/A,TRUE,"general";"via3",#N/A,TRUE,"general"}</definedName>
    <definedName name="_______g4" localSheetId="7" hidden="1">{"via1",#N/A,TRUE,"general";"via2",#N/A,TRUE,"general";"via3",#N/A,TRUE,"general"}</definedName>
    <definedName name="_______g4" localSheetId="9" hidden="1">{"via1",#N/A,TRUE,"general";"via2",#N/A,TRUE,"general";"via3",#N/A,TRUE,"general"}</definedName>
    <definedName name="_______g4" hidden="1">{"via1",#N/A,TRUE,"general";"via2",#N/A,TRUE,"general";"via3",#N/A,TRUE,"general"}</definedName>
    <definedName name="_______g5" localSheetId="0" hidden="1">{"via1",#N/A,TRUE,"general";"via2",#N/A,TRUE,"general";"via3",#N/A,TRUE,"general"}</definedName>
    <definedName name="_______g5" localSheetId="6" hidden="1">{"via1",#N/A,TRUE,"general";"via2",#N/A,TRUE,"general";"via3",#N/A,TRUE,"general"}</definedName>
    <definedName name="_______g5" localSheetId="7" hidden="1">{"via1",#N/A,TRUE,"general";"via2",#N/A,TRUE,"general";"via3",#N/A,TRUE,"general"}</definedName>
    <definedName name="_______g5" localSheetId="9" hidden="1">{"via1",#N/A,TRUE,"general";"via2",#N/A,TRUE,"general";"via3",#N/A,TRUE,"general"}</definedName>
    <definedName name="_______g5" hidden="1">{"via1",#N/A,TRUE,"general";"via2",#N/A,TRUE,"general";"via3",#N/A,TRUE,"general"}</definedName>
    <definedName name="_______g6" localSheetId="0" hidden="1">{"via1",#N/A,TRUE,"general";"via2",#N/A,TRUE,"general";"via3",#N/A,TRUE,"general"}</definedName>
    <definedName name="_______g6" localSheetId="6" hidden="1">{"via1",#N/A,TRUE,"general";"via2",#N/A,TRUE,"general";"via3",#N/A,TRUE,"general"}</definedName>
    <definedName name="_______g6" localSheetId="7" hidden="1">{"via1",#N/A,TRUE,"general";"via2",#N/A,TRUE,"general";"via3",#N/A,TRUE,"general"}</definedName>
    <definedName name="_______g6" localSheetId="9" hidden="1">{"via1",#N/A,TRUE,"general";"via2",#N/A,TRUE,"general";"via3",#N/A,TRUE,"general"}</definedName>
    <definedName name="_______g6" hidden="1">{"via1",#N/A,TRUE,"general";"via2",#N/A,TRUE,"general";"via3",#N/A,TRUE,"general"}</definedName>
    <definedName name="_______g7" localSheetId="0" hidden="1">{"TAB1",#N/A,TRUE,"GENERAL";"TAB2",#N/A,TRUE,"GENERAL";"TAB3",#N/A,TRUE,"GENERAL";"TAB4",#N/A,TRUE,"GENERAL";"TAB5",#N/A,TRUE,"GENERAL"}</definedName>
    <definedName name="_______g7" localSheetId="6" hidden="1">{"TAB1",#N/A,TRUE,"GENERAL";"TAB2",#N/A,TRUE,"GENERAL";"TAB3",#N/A,TRUE,"GENERAL";"TAB4",#N/A,TRUE,"GENERAL";"TAB5",#N/A,TRUE,"GENERAL"}</definedName>
    <definedName name="_______g7" localSheetId="7" hidden="1">{"TAB1",#N/A,TRUE,"GENERAL";"TAB2",#N/A,TRUE,"GENERAL";"TAB3",#N/A,TRUE,"GENERAL";"TAB4",#N/A,TRUE,"GENERAL";"TAB5",#N/A,TRUE,"GENERAL"}</definedName>
    <definedName name="_______g7" localSheetId="9" hidden="1">{"TAB1",#N/A,TRUE,"GENERAL";"TAB2",#N/A,TRUE,"GENERAL";"TAB3",#N/A,TRUE,"GENERAL";"TAB4",#N/A,TRUE,"GENERAL";"TAB5",#N/A,TRUE,"GENERAL"}</definedName>
    <definedName name="_______g7" hidden="1">{"TAB1",#N/A,TRUE,"GENERAL";"TAB2",#N/A,TRUE,"GENERAL";"TAB3",#N/A,TRUE,"GENERAL";"TAB4",#N/A,TRUE,"GENERAL";"TAB5",#N/A,TRUE,"GENERAL"}</definedName>
    <definedName name="_______GR1" localSheetId="0" hidden="1">{"TAB1",#N/A,TRUE,"GENERAL";"TAB2",#N/A,TRUE,"GENERAL";"TAB3",#N/A,TRUE,"GENERAL";"TAB4",#N/A,TRUE,"GENERAL";"TAB5",#N/A,TRUE,"GENERAL"}</definedName>
    <definedName name="_______GR1" localSheetId="6" hidden="1">{"TAB1",#N/A,TRUE,"GENERAL";"TAB2",#N/A,TRUE,"GENERAL";"TAB3",#N/A,TRUE,"GENERAL";"TAB4",#N/A,TRUE,"GENERAL";"TAB5",#N/A,TRUE,"GENERAL"}</definedName>
    <definedName name="_______GR1" localSheetId="7" hidden="1">{"TAB1",#N/A,TRUE,"GENERAL";"TAB2",#N/A,TRUE,"GENERAL";"TAB3",#N/A,TRUE,"GENERAL";"TAB4",#N/A,TRUE,"GENERAL";"TAB5",#N/A,TRUE,"GENERAL"}</definedName>
    <definedName name="_______GR1" localSheetId="9" hidden="1">{"TAB1",#N/A,TRUE,"GENERAL";"TAB2",#N/A,TRUE,"GENERAL";"TAB3",#N/A,TRUE,"GENERAL";"TAB4",#N/A,TRUE,"GENERAL";"TAB5",#N/A,TRUE,"GENERAL"}</definedName>
    <definedName name="_______GR1" hidden="1">{"TAB1",#N/A,TRUE,"GENERAL";"TAB2",#N/A,TRUE,"GENERAL";"TAB3",#N/A,TRUE,"GENERAL";"TAB4",#N/A,TRUE,"GENERAL";"TAB5",#N/A,TRUE,"GENERAL"}</definedName>
    <definedName name="_______gtr4" localSheetId="0" hidden="1">{"via1",#N/A,TRUE,"general";"via2",#N/A,TRUE,"general";"via3",#N/A,TRUE,"general"}</definedName>
    <definedName name="_______gtr4" localSheetId="6" hidden="1">{"via1",#N/A,TRUE,"general";"via2",#N/A,TRUE,"general";"via3",#N/A,TRUE,"general"}</definedName>
    <definedName name="_______gtr4" localSheetId="7" hidden="1">{"via1",#N/A,TRUE,"general";"via2",#N/A,TRUE,"general";"via3",#N/A,TRUE,"general"}</definedName>
    <definedName name="_______gtr4" localSheetId="9" hidden="1">{"via1",#N/A,TRUE,"general";"via2",#N/A,TRUE,"general";"via3",#N/A,TRUE,"general"}</definedName>
    <definedName name="_______gtr4" hidden="1">{"via1",#N/A,TRUE,"general";"via2",#N/A,TRUE,"general";"via3",#N/A,TRUE,"general"}</definedName>
    <definedName name="_______H191456">#REF!</definedName>
    <definedName name="_______h2" localSheetId="0" hidden="1">{"via1",#N/A,TRUE,"general";"via2",#N/A,TRUE,"general";"via3",#N/A,TRUE,"general"}</definedName>
    <definedName name="_______h2" localSheetId="6" hidden="1">{"via1",#N/A,TRUE,"general";"via2",#N/A,TRUE,"general";"via3",#N/A,TRUE,"general"}</definedName>
    <definedName name="_______h2" localSheetId="7" hidden="1">{"via1",#N/A,TRUE,"general";"via2",#N/A,TRUE,"general";"via3",#N/A,TRUE,"general"}</definedName>
    <definedName name="_______h2" localSheetId="9" hidden="1">{"via1",#N/A,TRUE,"general";"via2",#N/A,TRUE,"general";"via3",#N/A,TRUE,"general"}</definedName>
    <definedName name="_______h2" hidden="1">{"via1",#N/A,TRUE,"general";"via2",#N/A,TRUE,"general";"via3",#N/A,TRUE,"general"}</definedName>
    <definedName name="_______h3" localSheetId="0" hidden="1">{"via1",#N/A,TRUE,"general";"via2",#N/A,TRUE,"general";"via3",#N/A,TRUE,"general"}</definedName>
    <definedName name="_______h3" localSheetId="6" hidden="1">{"via1",#N/A,TRUE,"general";"via2",#N/A,TRUE,"general";"via3",#N/A,TRUE,"general"}</definedName>
    <definedName name="_______h3" localSheetId="7" hidden="1">{"via1",#N/A,TRUE,"general";"via2",#N/A,TRUE,"general";"via3",#N/A,TRUE,"general"}</definedName>
    <definedName name="_______h3" localSheetId="9" hidden="1">{"via1",#N/A,TRUE,"general";"via2",#N/A,TRUE,"general";"via3",#N/A,TRUE,"general"}</definedName>
    <definedName name="_______h3" hidden="1">{"via1",#N/A,TRUE,"general";"via2",#N/A,TRUE,"general";"via3",#N/A,TRUE,"general"}</definedName>
    <definedName name="_______h4" localSheetId="0" hidden="1">{"TAB1",#N/A,TRUE,"GENERAL";"TAB2",#N/A,TRUE,"GENERAL";"TAB3",#N/A,TRUE,"GENERAL";"TAB4",#N/A,TRUE,"GENERAL";"TAB5",#N/A,TRUE,"GENERAL"}</definedName>
    <definedName name="_______h4" localSheetId="6" hidden="1">{"TAB1",#N/A,TRUE,"GENERAL";"TAB2",#N/A,TRUE,"GENERAL";"TAB3",#N/A,TRUE,"GENERAL";"TAB4",#N/A,TRUE,"GENERAL";"TAB5",#N/A,TRUE,"GENERAL"}</definedName>
    <definedName name="_______h4" localSheetId="7" hidden="1">{"TAB1",#N/A,TRUE,"GENERAL";"TAB2",#N/A,TRUE,"GENERAL";"TAB3",#N/A,TRUE,"GENERAL";"TAB4",#N/A,TRUE,"GENERAL";"TAB5",#N/A,TRUE,"GENERAL"}</definedName>
    <definedName name="_______h4" localSheetId="9" hidden="1">{"TAB1",#N/A,TRUE,"GENERAL";"TAB2",#N/A,TRUE,"GENERAL";"TAB3",#N/A,TRUE,"GENERAL";"TAB4",#N/A,TRUE,"GENERAL";"TAB5",#N/A,TRUE,"GENERAL"}</definedName>
    <definedName name="_______h4" hidden="1">{"TAB1",#N/A,TRUE,"GENERAL";"TAB2",#N/A,TRUE,"GENERAL";"TAB3",#N/A,TRUE,"GENERAL";"TAB4",#N/A,TRUE,"GENERAL";"TAB5",#N/A,TRUE,"GENERAL"}</definedName>
    <definedName name="_______h5" localSheetId="0" hidden="1">{"TAB1",#N/A,TRUE,"GENERAL";"TAB2",#N/A,TRUE,"GENERAL";"TAB3",#N/A,TRUE,"GENERAL";"TAB4",#N/A,TRUE,"GENERAL";"TAB5",#N/A,TRUE,"GENERAL"}</definedName>
    <definedName name="_______h5" localSheetId="6" hidden="1">{"TAB1",#N/A,TRUE,"GENERAL";"TAB2",#N/A,TRUE,"GENERAL";"TAB3",#N/A,TRUE,"GENERAL";"TAB4",#N/A,TRUE,"GENERAL";"TAB5",#N/A,TRUE,"GENERAL"}</definedName>
    <definedName name="_______h5" localSheetId="7" hidden="1">{"TAB1",#N/A,TRUE,"GENERAL";"TAB2",#N/A,TRUE,"GENERAL";"TAB3",#N/A,TRUE,"GENERAL";"TAB4",#N/A,TRUE,"GENERAL";"TAB5",#N/A,TRUE,"GENERAL"}</definedName>
    <definedName name="_______h5" localSheetId="9" hidden="1">{"TAB1",#N/A,TRUE,"GENERAL";"TAB2",#N/A,TRUE,"GENERAL";"TAB3",#N/A,TRUE,"GENERAL";"TAB4",#N/A,TRUE,"GENERAL";"TAB5",#N/A,TRUE,"GENERAL"}</definedName>
    <definedName name="_______h5" hidden="1">{"TAB1",#N/A,TRUE,"GENERAL";"TAB2",#N/A,TRUE,"GENERAL";"TAB3",#N/A,TRUE,"GENERAL";"TAB4",#N/A,TRUE,"GENERAL";"TAB5",#N/A,TRUE,"GENERAL"}</definedName>
    <definedName name="_______h6" localSheetId="0" hidden="1">{"via1",#N/A,TRUE,"general";"via2",#N/A,TRUE,"general";"via3",#N/A,TRUE,"general"}</definedName>
    <definedName name="_______h6" localSheetId="6" hidden="1">{"via1",#N/A,TRUE,"general";"via2",#N/A,TRUE,"general";"via3",#N/A,TRUE,"general"}</definedName>
    <definedName name="_______h6" localSheetId="7" hidden="1">{"via1",#N/A,TRUE,"general";"via2",#N/A,TRUE,"general";"via3",#N/A,TRUE,"general"}</definedName>
    <definedName name="_______h6" localSheetId="9" hidden="1">{"via1",#N/A,TRUE,"general";"via2",#N/A,TRUE,"general";"via3",#N/A,TRUE,"general"}</definedName>
    <definedName name="_______h6" hidden="1">{"via1",#N/A,TRUE,"general";"via2",#N/A,TRUE,"general";"via3",#N/A,TRUE,"general"}</definedName>
    <definedName name="_______h7" localSheetId="0" hidden="1">{"TAB1",#N/A,TRUE,"GENERAL";"TAB2",#N/A,TRUE,"GENERAL";"TAB3",#N/A,TRUE,"GENERAL";"TAB4",#N/A,TRUE,"GENERAL";"TAB5",#N/A,TRUE,"GENERAL"}</definedName>
    <definedName name="_______h7" localSheetId="6" hidden="1">{"TAB1",#N/A,TRUE,"GENERAL";"TAB2",#N/A,TRUE,"GENERAL";"TAB3",#N/A,TRUE,"GENERAL";"TAB4",#N/A,TRUE,"GENERAL";"TAB5",#N/A,TRUE,"GENERAL"}</definedName>
    <definedName name="_______h7" localSheetId="7" hidden="1">{"TAB1",#N/A,TRUE,"GENERAL";"TAB2",#N/A,TRUE,"GENERAL";"TAB3",#N/A,TRUE,"GENERAL";"TAB4",#N/A,TRUE,"GENERAL";"TAB5",#N/A,TRUE,"GENERAL"}</definedName>
    <definedName name="_______h7" localSheetId="9" hidden="1">{"TAB1",#N/A,TRUE,"GENERAL";"TAB2",#N/A,TRUE,"GENERAL";"TAB3",#N/A,TRUE,"GENERAL";"TAB4",#N/A,TRUE,"GENERAL";"TAB5",#N/A,TRUE,"GENERAL"}</definedName>
    <definedName name="_______h7" hidden="1">{"TAB1",#N/A,TRUE,"GENERAL";"TAB2",#N/A,TRUE,"GENERAL";"TAB3",#N/A,TRUE,"GENERAL";"TAB4",#N/A,TRUE,"GENERAL";"TAB5",#N/A,TRUE,"GENERAL"}</definedName>
    <definedName name="_______h8" localSheetId="0" hidden="1">{"via1",#N/A,TRUE,"general";"via2",#N/A,TRUE,"general";"via3",#N/A,TRUE,"general"}</definedName>
    <definedName name="_______h8" localSheetId="6" hidden="1">{"via1",#N/A,TRUE,"general";"via2",#N/A,TRUE,"general";"via3",#N/A,TRUE,"general"}</definedName>
    <definedName name="_______h8" localSheetId="7" hidden="1">{"via1",#N/A,TRUE,"general";"via2",#N/A,TRUE,"general";"via3",#N/A,TRUE,"general"}</definedName>
    <definedName name="_______h8" localSheetId="9" hidden="1">{"via1",#N/A,TRUE,"general";"via2",#N/A,TRUE,"general";"via3",#N/A,TRUE,"general"}</definedName>
    <definedName name="_______h8" hidden="1">{"via1",#N/A,TRUE,"general";"via2",#N/A,TRUE,"general";"via3",#N/A,TRUE,"general"}</definedName>
    <definedName name="_______hfh7" localSheetId="0" hidden="1">{"via1",#N/A,TRUE,"general";"via2",#N/A,TRUE,"general";"via3",#N/A,TRUE,"general"}</definedName>
    <definedName name="_______hfh7" localSheetId="6" hidden="1">{"via1",#N/A,TRUE,"general";"via2",#N/A,TRUE,"general";"via3",#N/A,TRUE,"general"}</definedName>
    <definedName name="_______hfh7" localSheetId="7" hidden="1">{"via1",#N/A,TRUE,"general";"via2",#N/A,TRUE,"general";"via3",#N/A,TRUE,"general"}</definedName>
    <definedName name="_______hfh7" localSheetId="9" hidden="1">{"via1",#N/A,TRUE,"general";"via2",#N/A,TRUE,"general";"via3",#N/A,TRUE,"general"}</definedName>
    <definedName name="_______hfh7" hidden="1">{"via1",#N/A,TRUE,"general";"via2",#N/A,TRUE,"general";"via3",#N/A,TRUE,"general"}</definedName>
    <definedName name="_______i1">#REF!</definedName>
    <definedName name="_______i4" localSheetId="0" hidden="1">{"via1",#N/A,TRUE,"general";"via2",#N/A,TRUE,"general";"via3",#N/A,TRUE,"general"}</definedName>
    <definedName name="_______i4" localSheetId="6" hidden="1">{"via1",#N/A,TRUE,"general";"via2",#N/A,TRUE,"general";"via3",#N/A,TRUE,"general"}</definedName>
    <definedName name="_______i4" localSheetId="7" hidden="1">{"via1",#N/A,TRUE,"general";"via2",#N/A,TRUE,"general";"via3",#N/A,TRUE,"general"}</definedName>
    <definedName name="_______i4" localSheetId="9" hidden="1">{"via1",#N/A,TRUE,"general";"via2",#N/A,TRUE,"general";"via3",#N/A,TRUE,"general"}</definedName>
    <definedName name="_______i4" hidden="1">{"via1",#N/A,TRUE,"general";"via2",#N/A,TRUE,"general";"via3",#N/A,TRUE,"general"}</definedName>
    <definedName name="_______i5" localSheetId="0" hidden="1">{"TAB1",#N/A,TRUE,"GENERAL";"TAB2",#N/A,TRUE,"GENERAL";"TAB3",#N/A,TRUE,"GENERAL";"TAB4",#N/A,TRUE,"GENERAL";"TAB5",#N/A,TRUE,"GENERAL"}</definedName>
    <definedName name="_______i5" localSheetId="6" hidden="1">{"TAB1",#N/A,TRUE,"GENERAL";"TAB2",#N/A,TRUE,"GENERAL";"TAB3",#N/A,TRUE,"GENERAL";"TAB4",#N/A,TRUE,"GENERAL";"TAB5",#N/A,TRUE,"GENERAL"}</definedName>
    <definedName name="_______i5" localSheetId="7" hidden="1">{"TAB1",#N/A,TRUE,"GENERAL";"TAB2",#N/A,TRUE,"GENERAL";"TAB3",#N/A,TRUE,"GENERAL";"TAB4",#N/A,TRUE,"GENERAL";"TAB5",#N/A,TRUE,"GENERAL"}</definedName>
    <definedName name="_______i5" localSheetId="9" hidden="1">{"TAB1",#N/A,TRUE,"GENERAL";"TAB2",#N/A,TRUE,"GENERAL";"TAB3",#N/A,TRUE,"GENERAL";"TAB4",#N/A,TRUE,"GENERAL";"TAB5",#N/A,TRUE,"GENERAL"}</definedName>
    <definedName name="_______i5" hidden="1">{"TAB1",#N/A,TRUE,"GENERAL";"TAB2",#N/A,TRUE,"GENERAL";"TAB3",#N/A,TRUE,"GENERAL";"TAB4",#N/A,TRUE,"GENERAL";"TAB5",#N/A,TRUE,"GENERAL"}</definedName>
    <definedName name="_______i6" localSheetId="0" hidden="1">{"TAB1",#N/A,TRUE,"GENERAL";"TAB2",#N/A,TRUE,"GENERAL";"TAB3",#N/A,TRUE,"GENERAL";"TAB4",#N/A,TRUE,"GENERAL";"TAB5",#N/A,TRUE,"GENERAL"}</definedName>
    <definedName name="_______i6" localSheetId="6" hidden="1">{"TAB1",#N/A,TRUE,"GENERAL";"TAB2",#N/A,TRUE,"GENERAL";"TAB3",#N/A,TRUE,"GENERAL";"TAB4",#N/A,TRUE,"GENERAL";"TAB5",#N/A,TRUE,"GENERAL"}</definedName>
    <definedName name="_______i6" localSheetId="7" hidden="1">{"TAB1",#N/A,TRUE,"GENERAL";"TAB2",#N/A,TRUE,"GENERAL";"TAB3",#N/A,TRUE,"GENERAL";"TAB4",#N/A,TRUE,"GENERAL";"TAB5",#N/A,TRUE,"GENERAL"}</definedName>
    <definedName name="_______i6" localSheetId="9" hidden="1">{"TAB1",#N/A,TRUE,"GENERAL";"TAB2",#N/A,TRUE,"GENERAL";"TAB3",#N/A,TRUE,"GENERAL";"TAB4",#N/A,TRUE,"GENERAL";"TAB5",#N/A,TRUE,"GENERAL"}</definedName>
    <definedName name="_______i6" hidden="1">{"TAB1",#N/A,TRUE,"GENERAL";"TAB2",#N/A,TRUE,"GENERAL";"TAB3",#N/A,TRUE,"GENERAL";"TAB4",#N/A,TRUE,"GENERAL";"TAB5",#N/A,TRUE,"GENERAL"}</definedName>
    <definedName name="_______i7" localSheetId="0" hidden="1">{"via1",#N/A,TRUE,"general";"via2",#N/A,TRUE,"general";"via3",#N/A,TRUE,"general"}</definedName>
    <definedName name="_______i7" localSheetId="6" hidden="1">{"via1",#N/A,TRUE,"general";"via2",#N/A,TRUE,"general";"via3",#N/A,TRUE,"general"}</definedName>
    <definedName name="_______i7" localSheetId="7" hidden="1">{"via1",#N/A,TRUE,"general";"via2",#N/A,TRUE,"general";"via3",#N/A,TRUE,"general"}</definedName>
    <definedName name="_______i7" localSheetId="9" hidden="1">{"via1",#N/A,TRUE,"general";"via2",#N/A,TRUE,"general";"via3",#N/A,TRUE,"general"}</definedName>
    <definedName name="_______i7" hidden="1">{"via1",#N/A,TRUE,"general";"via2",#N/A,TRUE,"general";"via3",#N/A,TRUE,"general"}</definedName>
    <definedName name="_______i77" localSheetId="0" hidden="1">{"TAB1",#N/A,TRUE,"GENERAL";"TAB2",#N/A,TRUE,"GENERAL";"TAB3",#N/A,TRUE,"GENERAL";"TAB4",#N/A,TRUE,"GENERAL";"TAB5",#N/A,TRUE,"GENERAL"}</definedName>
    <definedName name="_______i77" localSheetId="6" hidden="1">{"TAB1",#N/A,TRUE,"GENERAL";"TAB2",#N/A,TRUE,"GENERAL";"TAB3",#N/A,TRUE,"GENERAL";"TAB4",#N/A,TRUE,"GENERAL";"TAB5",#N/A,TRUE,"GENERAL"}</definedName>
    <definedName name="_______i77" localSheetId="7" hidden="1">{"TAB1",#N/A,TRUE,"GENERAL";"TAB2",#N/A,TRUE,"GENERAL";"TAB3",#N/A,TRUE,"GENERAL";"TAB4",#N/A,TRUE,"GENERAL";"TAB5",#N/A,TRUE,"GENERAL"}</definedName>
    <definedName name="_______i77" localSheetId="9" hidden="1">{"TAB1",#N/A,TRUE,"GENERAL";"TAB2",#N/A,TRUE,"GENERAL";"TAB3",#N/A,TRUE,"GENERAL";"TAB4",#N/A,TRUE,"GENERAL";"TAB5",#N/A,TRUE,"GENERAL"}</definedName>
    <definedName name="_______i77" hidden="1">{"TAB1",#N/A,TRUE,"GENERAL";"TAB2",#N/A,TRUE,"GENERAL";"TAB3",#N/A,TRUE,"GENERAL";"TAB4",#N/A,TRUE,"GENERAL";"TAB5",#N/A,TRUE,"GENERAL"}</definedName>
    <definedName name="_______i8" localSheetId="0" hidden="1">{"via1",#N/A,TRUE,"general";"via2",#N/A,TRUE,"general";"via3",#N/A,TRUE,"general"}</definedName>
    <definedName name="_______i8" localSheetId="6" hidden="1">{"via1",#N/A,TRUE,"general";"via2",#N/A,TRUE,"general";"via3",#N/A,TRUE,"general"}</definedName>
    <definedName name="_______i8" localSheetId="7" hidden="1">{"via1",#N/A,TRUE,"general";"via2",#N/A,TRUE,"general";"via3",#N/A,TRUE,"general"}</definedName>
    <definedName name="_______i8" localSheetId="9" hidden="1">{"via1",#N/A,TRUE,"general";"via2",#N/A,TRUE,"general";"via3",#N/A,TRUE,"general"}</definedName>
    <definedName name="_______i8" hidden="1">{"via1",#N/A,TRUE,"general";"via2",#N/A,TRUE,"general";"via3",#N/A,TRUE,"general"}</definedName>
    <definedName name="_______i9" localSheetId="0" hidden="1">{"TAB1",#N/A,TRUE,"GENERAL";"TAB2",#N/A,TRUE,"GENERAL";"TAB3",#N/A,TRUE,"GENERAL";"TAB4",#N/A,TRUE,"GENERAL";"TAB5",#N/A,TRUE,"GENERAL"}</definedName>
    <definedName name="_______i9" localSheetId="6" hidden="1">{"TAB1",#N/A,TRUE,"GENERAL";"TAB2",#N/A,TRUE,"GENERAL";"TAB3",#N/A,TRUE,"GENERAL";"TAB4",#N/A,TRUE,"GENERAL";"TAB5",#N/A,TRUE,"GENERAL"}</definedName>
    <definedName name="_______i9" localSheetId="7" hidden="1">{"TAB1",#N/A,TRUE,"GENERAL";"TAB2",#N/A,TRUE,"GENERAL";"TAB3",#N/A,TRUE,"GENERAL";"TAB4",#N/A,TRUE,"GENERAL";"TAB5",#N/A,TRUE,"GENERAL"}</definedName>
    <definedName name="_______i9" localSheetId="9" hidden="1">{"TAB1",#N/A,TRUE,"GENERAL";"TAB2",#N/A,TRUE,"GENERAL";"TAB3",#N/A,TRUE,"GENERAL";"TAB4",#N/A,TRUE,"GENERAL";"TAB5",#N/A,TRUE,"GENERAL"}</definedName>
    <definedName name="_______i9" hidden="1">{"TAB1",#N/A,TRUE,"GENERAL";"TAB2",#N/A,TRUE,"GENERAL";"TAB3",#N/A,TRUE,"GENERAL";"TAB4",#N/A,TRUE,"GENERAL";"TAB5",#N/A,TRUE,"GENERAL"}</definedName>
    <definedName name="_______INF1">#REF!</definedName>
    <definedName name="_______k3" localSheetId="0" hidden="1">{"TAB1",#N/A,TRUE,"GENERAL";"TAB2",#N/A,TRUE,"GENERAL";"TAB3",#N/A,TRUE,"GENERAL";"TAB4",#N/A,TRUE,"GENERAL";"TAB5",#N/A,TRUE,"GENERAL"}</definedName>
    <definedName name="_______k3" localSheetId="6" hidden="1">{"TAB1",#N/A,TRUE,"GENERAL";"TAB2",#N/A,TRUE,"GENERAL";"TAB3",#N/A,TRUE,"GENERAL";"TAB4",#N/A,TRUE,"GENERAL";"TAB5",#N/A,TRUE,"GENERAL"}</definedName>
    <definedName name="_______k3" localSheetId="7" hidden="1">{"TAB1",#N/A,TRUE,"GENERAL";"TAB2",#N/A,TRUE,"GENERAL";"TAB3",#N/A,TRUE,"GENERAL";"TAB4",#N/A,TRUE,"GENERAL";"TAB5",#N/A,TRUE,"GENERAL"}</definedName>
    <definedName name="_______k3" localSheetId="9" hidden="1">{"TAB1",#N/A,TRUE,"GENERAL";"TAB2",#N/A,TRUE,"GENERAL";"TAB3",#N/A,TRUE,"GENERAL";"TAB4",#N/A,TRUE,"GENERAL";"TAB5",#N/A,TRUE,"GENERAL"}</definedName>
    <definedName name="_______k3" hidden="1">{"TAB1",#N/A,TRUE,"GENERAL";"TAB2",#N/A,TRUE,"GENERAL";"TAB3",#N/A,TRUE,"GENERAL";"TAB4",#N/A,TRUE,"GENERAL";"TAB5",#N/A,TRUE,"GENERAL"}</definedName>
    <definedName name="_______k4" localSheetId="0" hidden="1">{"via1",#N/A,TRUE,"general";"via2",#N/A,TRUE,"general";"via3",#N/A,TRUE,"general"}</definedName>
    <definedName name="_______k4" localSheetId="6" hidden="1">{"via1",#N/A,TRUE,"general";"via2",#N/A,TRUE,"general";"via3",#N/A,TRUE,"general"}</definedName>
    <definedName name="_______k4" localSheetId="7" hidden="1">{"via1",#N/A,TRUE,"general";"via2",#N/A,TRUE,"general";"via3",#N/A,TRUE,"general"}</definedName>
    <definedName name="_______k4" localSheetId="9" hidden="1">{"via1",#N/A,TRUE,"general";"via2",#N/A,TRUE,"general";"via3",#N/A,TRUE,"general"}</definedName>
    <definedName name="_______k4" hidden="1">{"via1",#N/A,TRUE,"general";"via2",#N/A,TRUE,"general";"via3",#N/A,TRUE,"general"}</definedName>
    <definedName name="_______k5" localSheetId="0" hidden="1">{"via1",#N/A,TRUE,"general";"via2",#N/A,TRUE,"general";"via3",#N/A,TRUE,"general"}</definedName>
    <definedName name="_______k5" localSheetId="6" hidden="1">{"via1",#N/A,TRUE,"general";"via2",#N/A,TRUE,"general";"via3",#N/A,TRUE,"general"}</definedName>
    <definedName name="_______k5" localSheetId="7" hidden="1">{"via1",#N/A,TRUE,"general";"via2",#N/A,TRUE,"general";"via3",#N/A,TRUE,"general"}</definedName>
    <definedName name="_______k5" localSheetId="9" hidden="1">{"via1",#N/A,TRUE,"general";"via2",#N/A,TRUE,"general";"via3",#N/A,TRUE,"general"}</definedName>
    <definedName name="_______k5" hidden="1">{"via1",#N/A,TRUE,"general";"via2",#N/A,TRUE,"general";"via3",#N/A,TRUE,"general"}</definedName>
    <definedName name="_______k6" localSheetId="0" hidden="1">{"TAB1",#N/A,TRUE,"GENERAL";"TAB2",#N/A,TRUE,"GENERAL";"TAB3",#N/A,TRUE,"GENERAL";"TAB4",#N/A,TRUE,"GENERAL";"TAB5",#N/A,TRUE,"GENERAL"}</definedName>
    <definedName name="_______k6" localSheetId="6" hidden="1">{"TAB1",#N/A,TRUE,"GENERAL";"TAB2",#N/A,TRUE,"GENERAL";"TAB3",#N/A,TRUE,"GENERAL";"TAB4",#N/A,TRUE,"GENERAL";"TAB5",#N/A,TRUE,"GENERAL"}</definedName>
    <definedName name="_______k6" localSheetId="7" hidden="1">{"TAB1",#N/A,TRUE,"GENERAL";"TAB2",#N/A,TRUE,"GENERAL";"TAB3",#N/A,TRUE,"GENERAL";"TAB4",#N/A,TRUE,"GENERAL";"TAB5",#N/A,TRUE,"GENERAL"}</definedName>
    <definedName name="_______k6" localSheetId="9" hidden="1">{"TAB1",#N/A,TRUE,"GENERAL";"TAB2",#N/A,TRUE,"GENERAL";"TAB3",#N/A,TRUE,"GENERAL";"TAB4",#N/A,TRUE,"GENERAL";"TAB5",#N/A,TRUE,"GENERAL"}</definedName>
    <definedName name="_______k6" hidden="1">{"TAB1",#N/A,TRUE,"GENERAL";"TAB2",#N/A,TRUE,"GENERAL";"TAB3",#N/A,TRUE,"GENERAL";"TAB4",#N/A,TRUE,"GENERAL";"TAB5",#N/A,TRUE,"GENERAL"}</definedName>
    <definedName name="_______k7" localSheetId="0" hidden="1">{"via1",#N/A,TRUE,"general";"via2",#N/A,TRUE,"general";"via3",#N/A,TRUE,"general"}</definedName>
    <definedName name="_______k7" localSheetId="6" hidden="1">{"via1",#N/A,TRUE,"general";"via2",#N/A,TRUE,"general";"via3",#N/A,TRUE,"general"}</definedName>
    <definedName name="_______k7" localSheetId="7" hidden="1">{"via1",#N/A,TRUE,"general";"via2",#N/A,TRUE,"general";"via3",#N/A,TRUE,"general"}</definedName>
    <definedName name="_______k7" localSheetId="9" hidden="1">{"via1",#N/A,TRUE,"general";"via2",#N/A,TRUE,"general";"via3",#N/A,TRUE,"general"}</definedName>
    <definedName name="_______k7" hidden="1">{"via1",#N/A,TRUE,"general";"via2",#N/A,TRUE,"general";"via3",#N/A,TRUE,"general"}</definedName>
    <definedName name="_______k8" localSheetId="0" hidden="1">{"via1",#N/A,TRUE,"general";"via2",#N/A,TRUE,"general";"via3",#N/A,TRUE,"general"}</definedName>
    <definedName name="_______k8" localSheetId="6" hidden="1">{"via1",#N/A,TRUE,"general";"via2",#N/A,TRUE,"general";"via3",#N/A,TRUE,"general"}</definedName>
    <definedName name="_______k8" localSheetId="7" hidden="1">{"via1",#N/A,TRUE,"general";"via2",#N/A,TRUE,"general";"via3",#N/A,TRUE,"general"}</definedName>
    <definedName name="_______k8" localSheetId="9" hidden="1">{"via1",#N/A,TRUE,"general";"via2",#N/A,TRUE,"general";"via3",#N/A,TRUE,"general"}</definedName>
    <definedName name="_______k8" hidden="1">{"via1",#N/A,TRUE,"general";"via2",#N/A,TRUE,"general";"via3",#N/A,TRUE,"general"}</definedName>
    <definedName name="_______k9" localSheetId="0" hidden="1">{"TAB1",#N/A,TRUE,"GENERAL";"TAB2",#N/A,TRUE,"GENERAL";"TAB3",#N/A,TRUE,"GENERAL";"TAB4",#N/A,TRUE,"GENERAL";"TAB5",#N/A,TRUE,"GENERAL"}</definedName>
    <definedName name="_______k9" localSheetId="6" hidden="1">{"TAB1",#N/A,TRUE,"GENERAL";"TAB2",#N/A,TRUE,"GENERAL";"TAB3",#N/A,TRUE,"GENERAL";"TAB4",#N/A,TRUE,"GENERAL";"TAB5",#N/A,TRUE,"GENERAL"}</definedName>
    <definedName name="_______k9" localSheetId="7" hidden="1">{"TAB1",#N/A,TRUE,"GENERAL";"TAB2",#N/A,TRUE,"GENERAL";"TAB3",#N/A,TRUE,"GENERAL";"TAB4",#N/A,TRUE,"GENERAL";"TAB5",#N/A,TRUE,"GENERAL"}</definedName>
    <definedName name="_______k9" localSheetId="9" hidden="1">{"TAB1",#N/A,TRUE,"GENERAL";"TAB2",#N/A,TRUE,"GENERAL";"TAB3",#N/A,TRUE,"GENERAL";"TAB4",#N/A,TRUE,"GENERAL";"TAB5",#N/A,TRUE,"GENERAL"}</definedName>
    <definedName name="_______k9" hidden="1">{"TAB1",#N/A,TRUE,"GENERAL";"TAB2",#N/A,TRUE,"GENERAL";"TAB3",#N/A,TRUE,"GENERAL";"TAB4",#N/A,TRUE,"GENERAL";"TAB5",#N/A,TRUE,"GENERAL"}</definedName>
    <definedName name="_______kjk6" localSheetId="0" hidden="1">{"TAB1",#N/A,TRUE,"GENERAL";"TAB2",#N/A,TRUE,"GENERAL";"TAB3",#N/A,TRUE,"GENERAL";"TAB4",#N/A,TRUE,"GENERAL";"TAB5",#N/A,TRUE,"GENERAL"}</definedName>
    <definedName name="_______kjk6" localSheetId="6" hidden="1">{"TAB1",#N/A,TRUE,"GENERAL";"TAB2",#N/A,TRUE,"GENERAL";"TAB3",#N/A,TRUE,"GENERAL";"TAB4",#N/A,TRUE,"GENERAL";"TAB5",#N/A,TRUE,"GENERAL"}</definedName>
    <definedName name="_______kjk6" localSheetId="7" hidden="1">{"TAB1",#N/A,TRUE,"GENERAL";"TAB2",#N/A,TRUE,"GENERAL";"TAB3",#N/A,TRUE,"GENERAL";"TAB4",#N/A,TRUE,"GENERAL";"TAB5",#N/A,TRUE,"GENERAL"}</definedName>
    <definedName name="_______kjk6" localSheetId="9" hidden="1">{"TAB1",#N/A,TRUE,"GENERAL";"TAB2",#N/A,TRUE,"GENERAL";"TAB3",#N/A,TRUE,"GENERAL";"TAB4",#N/A,TRUE,"GENERAL";"TAB5",#N/A,TRUE,"GENERAL"}</definedName>
    <definedName name="_______kjk6" hidden="1">{"TAB1",#N/A,TRUE,"GENERAL";"TAB2",#N/A,TRUE,"GENERAL";"TAB3",#N/A,TRUE,"GENERAL";"TAB4",#N/A,TRUE,"GENERAL";"TAB5",#N/A,TRUE,"GENERAL"}</definedName>
    <definedName name="_______m3" localSheetId="0" hidden="1">{"via1",#N/A,TRUE,"general";"via2",#N/A,TRUE,"general";"via3",#N/A,TRUE,"general"}</definedName>
    <definedName name="_______m3" localSheetId="6" hidden="1">{"via1",#N/A,TRUE,"general";"via2",#N/A,TRUE,"general";"via3",#N/A,TRUE,"general"}</definedName>
    <definedName name="_______m3" localSheetId="7" hidden="1">{"via1",#N/A,TRUE,"general";"via2",#N/A,TRUE,"general";"via3",#N/A,TRUE,"general"}</definedName>
    <definedName name="_______m3" localSheetId="9" hidden="1">{"via1",#N/A,TRUE,"general";"via2",#N/A,TRUE,"general";"via3",#N/A,TRUE,"general"}</definedName>
    <definedName name="_______m3" hidden="1">{"via1",#N/A,TRUE,"general";"via2",#N/A,TRUE,"general";"via3",#N/A,TRUE,"general"}</definedName>
    <definedName name="_______m4" localSheetId="0" hidden="1">{"TAB1",#N/A,TRUE,"GENERAL";"TAB2",#N/A,TRUE,"GENERAL";"TAB3",#N/A,TRUE,"GENERAL";"TAB4",#N/A,TRUE,"GENERAL";"TAB5",#N/A,TRUE,"GENERAL"}</definedName>
    <definedName name="_______m4" localSheetId="6" hidden="1">{"TAB1",#N/A,TRUE,"GENERAL";"TAB2",#N/A,TRUE,"GENERAL";"TAB3",#N/A,TRUE,"GENERAL";"TAB4",#N/A,TRUE,"GENERAL";"TAB5",#N/A,TRUE,"GENERAL"}</definedName>
    <definedName name="_______m4" localSheetId="7" hidden="1">{"TAB1",#N/A,TRUE,"GENERAL";"TAB2",#N/A,TRUE,"GENERAL";"TAB3",#N/A,TRUE,"GENERAL";"TAB4",#N/A,TRUE,"GENERAL";"TAB5",#N/A,TRUE,"GENERAL"}</definedName>
    <definedName name="_______m4" localSheetId="9" hidden="1">{"TAB1",#N/A,TRUE,"GENERAL";"TAB2",#N/A,TRUE,"GENERAL";"TAB3",#N/A,TRUE,"GENERAL";"TAB4",#N/A,TRUE,"GENERAL";"TAB5",#N/A,TRUE,"GENERAL"}</definedName>
    <definedName name="_______m4" hidden="1">{"TAB1",#N/A,TRUE,"GENERAL";"TAB2",#N/A,TRUE,"GENERAL";"TAB3",#N/A,TRUE,"GENERAL";"TAB4",#N/A,TRUE,"GENERAL";"TAB5",#N/A,TRUE,"GENERAL"}</definedName>
    <definedName name="_______m5" localSheetId="0" hidden="1">{"via1",#N/A,TRUE,"general";"via2",#N/A,TRUE,"general";"via3",#N/A,TRUE,"general"}</definedName>
    <definedName name="_______m5" localSheetId="6" hidden="1">{"via1",#N/A,TRUE,"general";"via2",#N/A,TRUE,"general";"via3",#N/A,TRUE,"general"}</definedName>
    <definedName name="_______m5" localSheetId="7" hidden="1">{"via1",#N/A,TRUE,"general";"via2",#N/A,TRUE,"general";"via3",#N/A,TRUE,"general"}</definedName>
    <definedName name="_______m5" localSheetId="9" hidden="1">{"via1",#N/A,TRUE,"general";"via2",#N/A,TRUE,"general";"via3",#N/A,TRUE,"general"}</definedName>
    <definedName name="_______m5" hidden="1">{"via1",#N/A,TRUE,"general";"via2",#N/A,TRUE,"general";"via3",#N/A,TRUE,"general"}</definedName>
    <definedName name="_______m6" localSheetId="0" hidden="1">{"TAB1",#N/A,TRUE,"GENERAL";"TAB2",#N/A,TRUE,"GENERAL";"TAB3",#N/A,TRUE,"GENERAL";"TAB4",#N/A,TRUE,"GENERAL";"TAB5",#N/A,TRUE,"GENERAL"}</definedName>
    <definedName name="_______m6" localSheetId="6" hidden="1">{"TAB1",#N/A,TRUE,"GENERAL";"TAB2",#N/A,TRUE,"GENERAL";"TAB3",#N/A,TRUE,"GENERAL";"TAB4",#N/A,TRUE,"GENERAL";"TAB5",#N/A,TRUE,"GENERAL"}</definedName>
    <definedName name="_______m6" localSheetId="7" hidden="1">{"TAB1",#N/A,TRUE,"GENERAL";"TAB2",#N/A,TRUE,"GENERAL";"TAB3",#N/A,TRUE,"GENERAL";"TAB4",#N/A,TRUE,"GENERAL";"TAB5",#N/A,TRUE,"GENERAL"}</definedName>
    <definedName name="_______m6" localSheetId="9" hidden="1">{"TAB1",#N/A,TRUE,"GENERAL";"TAB2",#N/A,TRUE,"GENERAL";"TAB3",#N/A,TRUE,"GENERAL";"TAB4",#N/A,TRUE,"GENERAL";"TAB5",#N/A,TRUE,"GENERAL"}</definedName>
    <definedName name="_______m6" hidden="1">{"TAB1",#N/A,TRUE,"GENERAL";"TAB2",#N/A,TRUE,"GENERAL";"TAB3",#N/A,TRUE,"GENERAL";"TAB4",#N/A,TRUE,"GENERAL";"TAB5",#N/A,TRUE,"GENERAL"}</definedName>
    <definedName name="_______m7" localSheetId="0" hidden="1">{"TAB1",#N/A,TRUE,"GENERAL";"TAB2",#N/A,TRUE,"GENERAL";"TAB3",#N/A,TRUE,"GENERAL";"TAB4",#N/A,TRUE,"GENERAL";"TAB5",#N/A,TRUE,"GENERAL"}</definedName>
    <definedName name="_______m7" localSheetId="6" hidden="1">{"TAB1",#N/A,TRUE,"GENERAL";"TAB2",#N/A,TRUE,"GENERAL";"TAB3",#N/A,TRUE,"GENERAL";"TAB4",#N/A,TRUE,"GENERAL";"TAB5",#N/A,TRUE,"GENERAL"}</definedName>
    <definedName name="_______m7" localSheetId="7" hidden="1">{"TAB1",#N/A,TRUE,"GENERAL";"TAB2",#N/A,TRUE,"GENERAL";"TAB3",#N/A,TRUE,"GENERAL";"TAB4",#N/A,TRUE,"GENERAL";"TAB5",#N/A,TRUE,"GENERAL"}</definedName>
    <definedName name="_______m7" localSheetId="9" hidden="1">{"TAB1",#N/A,TRUE,"GENERAL";"TAB2",#N/A,TRUE,"GENERAL";"TAB3",#N/A,TRUE,"GENERAL";"TAB4",#N/A,TRUE,"GENERAL";"TAB5",#N/A,TRUE,"GENERAL"}</definedName>
    <definedName name="_______m7" hidden="1">{"TAB1",#N/A,TRUE,"GENERAL";"TAB2",#N/A,TRUE,"GENERAL";"TAB3",#N/A,TRUE,"GENERAL";"TAB4",#N/A,TRUE,"GENERAL";"TAB5",#N/A,TRUE,"GENERAL"}</definedName>
    <definedName name="_______m8" localSheetId="0" hidden="1">{"via1",#N/A,TRUE,"general";"via2",#N/A,TRUE,"general";"via3",#N/A,TRUE,"general"}</definedName>
    <definedName name="_______m8" localSheetId="6" hidden="1">{"via1",#N/A,TRUE,"general";"via2",#N/A,TRUE,"general";"via3",#N/A,TRUE,"general"}</definedName>
    <definedName name="_______m8" localSheetId="7" hidden="1">{"via1",#N/A,TRUE,"general";"via2",#N/A,TRUE,"general";"via3",#N/A,TRUE,"general"}</definedName>
    <definedName name="_______m8" localSheetId="9" hidden="1">{"via1",#N/A,TRUE,"general";"via2",#N/A,TRUE,"general";"via3",#N/A,TRUE,"general"}</definedName>
    <definedName name="_______m8" hidden="1">{"via1",#N/A,TRUE,"general";"via2",#N/A,TRUE,"general";"via3",#N/A,TRUE,"general"}</definedName>
    <definedName name="_______m9" localSheetId="0" hidden="1">{"via1",#N/A,TRUE,"general";"via2",#N/A,TRUE,"general";"via3",#N/A,TRUE,"general"}</definedName>
    <definedName name="_______m9" localSheetId="6" hidden="1">{"via1",#N/A,TRUE,"general";"via2",#N/A,TRUE,"general";"via3",#N/A,TRUE,"general"}</definedName>
    <definedName name="_______m9" localSheetId="7" hidden="1">{"via1",#N/A,TRUE,"general";"via2",#N/A,TRUE,"general";"via3",#N/A,TRUE,"general"}</definedName>
    <definedName name="_______m9" localSheetId="9" hidden="1">{"via1",#N/A,TRUE,"general";"via2",#N/A,TRUE,"general";"via3",#N/A,TRUE,"general"}</definedName>
    <definedName name="_______m9" hidden="1">{"via1",#N/A,TRUE,"general";"via2",#N/A,TRUE,"general";"via3",#N/A,TRUE,"general"}</definedName>
    <definedName name="_______MA2">#REF!</definedName>
    <definedName name="_______n3" localSheetId="0" hidden="1">{"TAB1",#N/A,TRUE,"GENERAL";"TAB2",#N/A,TRUE,"GENERAL";"TAB3",#N/A,TRUE,"GENERAL";"TAB4",#N/A,TRUE,"GENERAL";"TAB5",#N/A,TRUE,"GENERAL"}</definedName>
    <definedName name="_______n3" localSheetId="6" hidden="1">{"TAB1",#N/A,TRUE,"GENERAL";"TAB2",#N/A,TRUE,"GENERAL";"TAB3",#N/A,TRUE,"GENERAL";"TAB4",#N/A,TRUE,"GENERAL";"TAB5",#N/A,TRUE,"GENERAL"}</definedName>
    <definedName name="_______n3" localSheetId="7" hidden="1">{"TAB1",#N/A,TRUE,"GENERAL";"TAB2",#N/A,TRUE,"GENERAL";"TAB3",#N/A,TRUE,"GENERAL";"TAB4",#N/A,TRUE,"GENERAL";"TAB5",#N/A,TRUE,"GENERAL"}</definedName>
    <definedName name="_______n3" localSheetId="9" hidden="1">{"TAB1",#N/A,TRUE,"GENERAL";"TAB2",#N/A,TRUE,"GENERAL";"TAB3",#N/A,TRUE,"GENERAL";"TAB4",#N/A,TRUE,"GENERAL";"TAB5",#N/A,TRUE,"GENERAL"}</definedName>
    <definedName name="_______n3" hidden="1">{"TAB1",#N/A,TRUE,"GENERAL";"TAB2",#N/A,TRUE,"GENERAL";"TAB3",#N/A,TRUE,"GENERAL";"TAB4",#N/A,TRUE,"GENERAL";"TAB5",#N/A,TRUE,"GENERAL"}</definedName>
    <definedName name="_______n4" localSheetId="0" hidden="1">{"via1",#N/A,TRUE,"general";"via2",#N/A,TRUE,"general";"via3",#N/A,TRUE,"general"}</definedName>
    <definedName name="_______n4" localSheetId="6" hidden="1">{"via1",#N/A,TRUE,"general";"via2",#N/A,TRUE,"general";"via3",#N/A,TRUE,"general"}</definedName>
    <definedName name="_______n4" localSheetId="7" hidden="1">{"via1",#N/A,TRUE,"general";"via2",#N/A,TRUE,"general";"via3",#N/A,TRUE,"general"}</definedName>
    <definedName name="_______n4" localSheetId="9" hidden="1">{"via1",#N/A,TRUE,"general";"via2",#N/A,TRUE,"general";"via3",#N/A,TRUE,"general"}</definedName>
    <definedName name="_______n4" hidden="1">{"via1",#N/A,TRUE,"general";"via2",#N/A,TRUE,"general";"via3",#N/A,TRUE,"general"}</definedName>
    <definedName name="_______n5" localSheetId="0" hidden="1">{"TAB1",#N/A,TRUE,"GENERAL";"TAB2",#N/A,TRUE,"GENERAL";"TAB3",#N/A,TRUE,"GENERAL";"TAB4",#N/A,TRUE,"GENERAL";"TAB5",#N/A,TRUE,"GENERAL"}</definedName>
    <definedName name="_______n5" localSheetId="6" hidden="1">{"TAB1",#N/A,TRUE,"GENERAL";"TAB2",#N/A,TRUE,"GENERAL";"TAB3",#N/A,TRUE,"GENERAL";"TAB4",#N/A,TRUE,"GENERAL";"TAB5",#N/A,TRUE,"GENERAL"}</definedName>
    <definedName name="_______n5" localSheetId="7" hidden="1">{"TAB1",#N/A,TRUE,"GENERAL";"TAB2",#N/A,TRUE,"GENERAL";"TAB3",#N/A,TRUE,"GENERAL";"TAB4",#N/A,TRUE,"GENERAL";"TAB5",#N/A,TRUE,"GENERAL"}</definedName>
    <definedName name="_______n5" localSheetId="9" hidden="1">{"TAB1",#N/A,TRUE,"GENERAL";"TAB2",#N/A,TRUE,"GENERAL";"TAB3",#N/A,TRUE,"GENERAL";"TAB4",#N/A,TRUE,"GENERAL";"TAB5",#N/A,TRUE,"GENERAL"}</definedName>
    <definedName name="_______n5" hidden="1">{"TAB1",#N/A,TRUE,"GENERAL";"TAB2",#N/A,TRUE,"GENERAL";"TAB3",#N/A,TRUE,"GENERAL";"TAB4",#N/A,TRUE,"GENERAL";"TAB5",#N/A,TRUE,"GENERAL"}</definedName>
    <definedName name="_______nyn7" localSheetId="0" hidden="1">{"via1",#N/A,TRUE,"general";"via2",#N/A,TRUE,"general";"via3",#N/A,TRUE,"general"}</definedName>
    <definedName name="_______nyn7" localSheetId="6" hidden="1">{"via1",#N/A,TRUE,"general";"via2",#N/A,TRUE,"general";"via3",#N/A,TRUE,"general"}</definedName>
    <definedName name="_______nyn7" localSheetId="7" hidden="1">{"via1",#N/A,TRUE,"general";"via2",#N/A,TRUE,"general";"via3",#N/A,TRUE,"general"}</definedName>
    <definedName name="_______nyn7" localSheetId="9" hidden="1">{"via1",#N/A,TRUE,"general";"via2",#N/A,TRUE,"general";"via3",#N/A,TRUE,"general"}</definedName>
    <definedName name="_______nyn7" hidden="1">{"via1",#N/A,TRUE,"general";"via2",#N/A,TRUE,"general";"via3",#N/A,TRUE,"general"}</definedName>
    <definedName name="_______o4" localSheetId="0" hidden="1">{"via1",#N/A,TRUE,"general";"via2",#N/A,TRUE,"general";"via3",#N/A,TRUE,"general"}</definedName>
    <definedName name="_______o4" localSheetId="6" hidden="1">{"via1",#N/A,TRUE,"general";"via2",#N/A,TRUE,"general";"via3",#N/A,TRUE,"general"}</definedName>
    <definedName name="_______o4" localSheetId="7" hidden="1">{"via1",#N/A,TRUE,"general";"via2",#N/A,TRUE,"general";"via3",#N/A,TRUE,"general"}</definedName>
    <definedName name="_______o4" localSheetId="9" hidden="1">{"via1",#N/A,TRUE,"general";"via2",#N/A,TRUE,"general";"via3",#N/A,TRUE,"general"}</definedName>
    <definedName name="_______o4" hidden="1">{"via1",#N/A,TRUE,"general";"via2",#N/A,TRUE,"general";"via3",#N/A,TRUE,"general"}</definedName>
    <definedName name="_______o5" localSheetId="0" hidden="1">{"TAB1",#N/A,TRUE,"GENERAL";"TAB2",#N/A,TRUE,"GENERAL";"TAB3",#N/A,TRUE,"GENERAL";"TAB4",#N/A,TRUE,"GENERAL";"TAB5",#N/A,TRUE,"GENERAL"}</definedName>
    <definedName name="_______o5" localSheetId="6" hidden="1">{"TAB1",#N/A,TRUE,"GENERAL";"TAB2",#N/A,TRUE,"GENERAL";"TAB3",#N/A,TRUE,"GENERAL";"TAB4",#N/A,TRUE,"GENERAL";"TAB5",#N/A,TRUE,"GENERAL"}</definedName>
    <definedName name="_______o5" localSheetId="7" hidden="1">{"TAB1",#N/A,TRUE,"GENERAL";"TAB2",#N/A,TRUE,"GENERAL";"TAB3",#N/A,TRUE,"GENERAL";"TAB4",#N/A,TRUE,"GENERAL";"TAB5",#N/A,TRUE,"GENERAL"}</definedName>
    <definedName name="_______o5" localSheetId="9" hidden="1">{"TAB1",#N/A,TRUE,"GENERAL";"TAB2",#N/A,TRUE,"GENERAL";"TAB3",#N/A,TRUE,"GENERAL";"TAB4",#N/A,TRUE,"GENERAL";"TAB5",#N/A,TRUE,"GENERAL"}</definedName>
    <definedName name="_______o5" hidden="1">{"TAB1",#N/A,TRUE,"GENERAL";"TAB2",#N/A,TRUE,"GENERAL";"TAB3",#N/A,TRUE,"GENERAL";"TAB4",#N/A,TRUE,"GENERAL";"TAB5",#N/A,TRUE,"GENERAL"}</definedName>
    <definedName name="_______o6" localSheetId="0" hidden="1">{"TAB1",#N/A,TRUE,"GENERAL";"TAB2",#N/A,TRUE,"GENERAL";"TAB3",#N/A,TRUE,"GENERAL";"TAB4",#N/A,TRUE,"GENERAL";"TAB5",#N/A,TRUE,"GENERAL"}</definedName>
    <definedName name="_______o6" localSheetId="6" hidden="1">{"TAB1",#N/A,TRUE,"GENERAL";"TAB2",#N/A,TRUE,"GENERAL";"TAB3",#N/A,TRUE,"GENERAL";"TAB4",#N/A,TRUE,"GENERAL";"TAB5",#N/A,TRUE,"GENERAL"}</definedName>
    <definedName name="_______o6" localSheetId="7" hidden="1">{"TAB1",#N/A,TRUE,"GENERAL";"TAB2",#N/A,TRUE,"GENERAL";"TAB3",#N/A,TRUE,"GENERAL";"TAB4",#N/A,TRUE,"GENERAL";"TAB5",#N/A,TRUE,"GENERAL"}</definedName>
    <definedName name="_______o6" localSheetId="9" hidden="1">{"TAB1",#N/A,TRUE,"GENERAL";"TAB2",#N/A,TRUE,"GENERAL";"TAB3",#N/A,TRUE,"GENERAL";"TAB4",#N/A,TRUE,"GENERAL";"TAB5",#N/A,TRUE,"GENERAL"}</definedName>
    <definedName name="_______o6" hidden="1">{"TAB1",#N/A,TRUE,"GENERAL";"TAB2",#N/A,TRUE,"GENERAL";"TAB3",#N/A,TRUE,"GENERAL";"TAB4",#N/A,TRUE,"GENERAL";"TAB5",#N/A,TRUE,"GENERAL"}</definedName>
    <definedName name="_______o7" localSheetId="0" hidden="1">{"TAB1",#N/A,TRUE,"GENERAL";"TAB2",#N/A,TRUE,"GENERAL";"TAB3",#N/A,TRUE,"GENERAL";"TAB4",#N/A,TRUE,"GENERAL";"TAB5",#N/A,TRUE,"GENERAL"}</definedName>
    <definedName name="_______o7" localSheetId="6" hidden="1">{"TAB1",#N/A,TRUE,"GENERAL";"TAB2",#N/A,TRUE,"GENERAL";"TAB3",#N/A,TRUE,"GENERAL";"TAB4",#N/A,TRUE,"GENERAL";"TAB5",#N/A,TRUE,"GENERAL"}</definedName>
    <definedName name="_______o7" localSheetId="7" hidden="1">{"TAB1",#N/A,TRUE,"GENERAL";"TAB2",#N/A,TRUE,"GENERAL";"TAB3",#N/A,TRUE,"GENERAL";"TAB4",#N/A,TRUE,"GENERAL";"TAB5",#N/A,TRUE,"GENERAL"}</definedName>
    <definedName name="_______o7" localSheetId="9" hidden="1">{"TAB1",#N/A,TRUE,"GENERAL";"TAB2",#N/A,TRUE,"GENERAL";"TAB3",#N/A,TRUE,"GENERAL";"TAB4",#N/A,TRUE,"GENERAL";"TAB5",#N/A,TRUE,"GENERAL"}</definedName>
    <definedName name="_______o7" hidden="1">{"TAB1",#N/A,TRUE,"GENERAL";"TAB2",#N/A,TRUE,"GENERAL";"TAB3",#N/A,TRUE,"GENERAL";"TAB4",#N/A,TRUE,"GENERAL";"TAB5",#N/A,TRUE,"GENERAL"}</definedName>
    <definedName name="_______o8" localSheetId="0" hidden="1">{"via1",#N/A,TRUE,"general";"via2",#N/A,TRUE,"general";"via3",#N/A,TRUE,"general"}</definedName>
    <definedName name="_______o8" localSheetId="6" hidden="1">{"via1",#N/A,TRUE,"general";"via2",#N/A,TRUE,"general";"via3",#N/A,TRUE,"general"}</definedName>
    <definedName name="_______o8" localSheetId="7" hidden="1">{"via1",#N/A,TRUE,"general";"via2",#N/A,TRUE,"general";"via3",#N/A,TRUE,"general"}</definedName>
    <definedName name="_______o8" localSheetId="9" hidden="1">{"via1",#N/A,TRUE,"general";"via2",#N/A,TRUE,"general";"via3",#N/A,TRUE,"general"}</definedName>
    <definedName name="_______o8" hidden="1">{"via1",#N/A,TRUE,"general";"via2",#N/A,TRUE,"general";"via3",#N/A,TRUE,"general"}</definedName>
    <definedName name="_______o9" localSheetId="0" hidden="1">{"TAB1",#N/A,TRUE,"GENERAL";"TAB2",#N/A,TRUE,"GENERAL";"TAB3",#N/A,TRUE,"GENERAL";"TAB4",#N/A,TRUE,"GENERAL";"TAB5",#N/A,TRUE,"GENERAL"}</definedName>
    <definedName name="_______o9" localSheetId="6" hidden="1">{"TAB1",#N/A,TRUE,"GENERAL";"TAB2",#N/A,TRUE,"GENERAL";"TAB3",#N/A,TRUE,"GENERAL";"TAB4",#N/A,TRUE,"GENERAL";"TAB5",#N/A,TRUE,"GENERAL"}</definedName>
    <definedName name="_______o9" localSheetId="7" hidden="1">{"TAB1",#N/A,TRUE,"GENERAL";"TAB2",#N/A,TRUE,"GENERAL";"TAB3",#N/A,TRUE,"GENERAL";"TAB4",#N/A,TRUE,"GENERAL";"TAB5",#N/A,TRUE,"GENERAL"}</definedName>
    <definedName name="_______o9" localSheetId="9" hidden="1">{"TAB1",#N/A,TRUE,"GENERAL";"TAB2",#N/A,TRUE,"GENERAL";"TAB3",#N/A,TRUE,"GENERAL";"TAB4",#N/A,TRUE,"GENERAL";"TAB5",#N/A,TRUE,"GENERAL"}</definedName>
    <definedName name="_______o9" hidden="1">{"TAB1",#N/A,TRUE,"GENERAL";"TAB2",#N/A,TRUE,"GENERAL";"TAB3",#N/A,TRUE,"GENERAL";"TAB4",#N/A,TRUE,"GENERAL";"TAB5",#N/A,TRUE,"GENERAL"}</definedName>
    <definedName name="_______p6" localSheetId="0" hidden="1">{"via1",#N/A,TRUE,"general";"via2",#N/A,TRUE,"general";"via3",#N/A,TRUE,"general"}</definedName>
    <definedName name="_______p6" localSheetId="6" hidden="1">{"via1",#N/A,TRUE,"general";"via2",#N/A,TRUE,"general";"via3",#N/A,TRUE,"general"}</definedName>
    <definedName name="_______p6" localSheetId="7" hidden="1">{"via1",#N/A,TRUE,"general";"via2",#N/A,TRUE,"general";"via3",#N/A,TRUE,"general"}</definedName>
    <definedName name="_______p6" localSheetId="9" hidden="1">{"via1",#N/A,TRUE,"general";"via2",#N/A,TRUE,"general";"via3",#N/A,TRUE,"general"}</definedName>
    <definedName name="_______p6" hidden="1">{"via1",#N/A,TRUE,"general";"via2",#N/A,TRUE,"general";"via3",#N/A,TRUE,"general"}</definedName>
    <definedName name="_______p7" localSheetId="0" hidden="1">{"via1",#N/A,TRUE,"general";"via2",#N/A,TRUE,"general";"via3",#N/A,TRUE,"general"}</definedName>
    <definedName name="_______p7" localSheetId="6" hidden="1">{"via1",#N/A,TRUE,"general";"via2",#N/A,TRUE,"general";"via3",#N/A,TRUE,"general"}</definedName>
    <definedName name="_______p7" localSheetId="7" hidden="1">{"via1",#N/A,TRUE,"general";"via2",#N/A,TRUE,"general";"via3",#N/A,TRUE,"general"}</definedName>
    <definedName name="_______p7" localSheetId="9" hidden="1">{"via1",#N/A,TRUE,"general";"via2",#N/A,TRUE,"general";"via3",#N/A,TRUE,"general"}</definedName>
    <definedName name="_______p7" hidden="1">{"via1",#N/A,TRUE,"general";"via2",#N/A,TRUE,"general";"via3",#N/A,TRUE,"general"}</definedName>
    <definedName name="_______p8" localSheetId="0" hidden="1">{"TAB1",#N/A,TRUE,"GENERAL";"TAB2",#N/A,TRUE,"GENERAL";"TAB3",#N/A,TRUE,"GENERAL";"TAB4",#N/A,TRUE,"GENERAL";"TAB5",#N/A,TRUE,"GENERAL"}</definedName>
    <definedName name="_______p8" localSheetId="6" hidden="1">{"TAB1",#N/A,TRUE,"GENERAL";"TAB2",#N/A,TRUE,"GENERAL";"TAB3",#N/A,TRUE,"GENERAL";"TAB4",#N/A,TRUE,"GENERAL";"TAB5",#N/A,TRUE,"GENERAL"}</definedName>
    <definedName name="_______p8" localSheetId="7" hidden="1">{"TAB1",#N/A,TRUE,"GENERAL";"TAB2",#N/A,TRUE,"GENERAL";"TAB3",#N/A,TRUE,"GENERAL";"TAB4",#N/A,TRUE,"GENERAL";"TAB5",#N/A,TRUE,"GENERAL"}</definedName>
    <definedName name="_______p8" localSheetId="9" hidden="1">{"TAB1",#N/A,TRUE,"GENERAL";"TAB2",#N/A,TRUE,"GENERAL";"TAB3",#N/A,TRUE,"GENERAL";"TAB4",#N/A,TRUE,"GENERAL";"TAB5",#N/A,TRUE,"GENERAL"}</definedName>
    <definedName name="_______p8" hidden="1">{"TAB1",#N/A,TRUE,"GENERAL";"TAB2",#N/A,TRUE,"GENERAL";"TAB3",#N/A,TRUE,"GENERAL";"TAB4",#N/A,TRUE,"GENERAL";"TAB5",#N/A,TRUE,"GENERAL"}</definedName>
    <definedName name="_______Pa1" localSheetId="15">'[10]Paral. 1'!$E:$E</definedName>
    <definedName name="_______Pa1">'[7]Paral. 1'!$E:$E</definedName>
    <definedName name="_______Pa2" localSheetId="15">'[10]Paral. 2'!$E:$E</definedName>
    <definedName name="_______Pa2">'[7]Paral. 2'!$E:$E</definedName>
    <definedName name="_______Pa3" localSheetId="15">'[10]Paral. 3'!$E:$E</definedName>
    <definedName name="_______Pa3">'[7]Paral. 3'!$E:$E</definedName>
    <definedName name="_______Pa4" localSheetId="15">[10]Paral.4!$E:$E</definedName>
    <definedName name="_______Pa4">[7]Paral.4!$E:$E</definedName>
    <definedName name="_______pl1">'[14]Gabinetes ctrol, prot. y med. '!#REF!</definedName>
    <definedName name="_______pl2">'[14]Gabinetes ctrol, prot. y med. '!#REF!</definedName>
    <definedName name="_______Po2" localSheetId="15">[8]REAJUSTESACTA1PROVI!#REF!</definedName>
    <definedName name="_______Po2">[8]REAJUSTESACTA1PROVI!#REF!</definedName>
    <definedName name="_______r" localSheetId="0" hidden="1">{"TAB1",#N/A,TRUE,"GENERAL";"TAB2",#N/A,TRUE,"GENERAL";"TAB3",#N/A,TRUE,"GENERAL";"TAB4",#N/A,TRUE,"GENERAL";"TAB5",#N/A,TRUE,"GENERAL"}</definedName>
    <definedName name="_______r" localSheetId="15">'[5]APU PVC'!#REF!</definedName>
    <definedName name="_______r" localSheetId="6" hidden="1">{"TAB1",#N/A,TRUE,"GENERAL";"TAB2",#N/A,TRUE,"GENERAL";"TAB3",#N/A,TRUE,"GENERAL";"TAB4",#N/A,TRUE,"GENERAL";"TAB5",#N/A,TRUE,"GENERAL"}</definedName>
    <definedName name="_______r" localSheetId="7" hidden="1">{"TAB1",#N/A,TRUE,"GENERAL";"TAB2",#N/A,TRUE,"GENERAL";"TAB3",#N/A,TRUE,"GENERAL";"TAB4",#N/A,TRUE,"GENERAL";"TAB5",#N/A,TRUE,"GENERAL"}</definedName>
    <definedName name="_______r" localSheetId="9" hidden="1">{"TAB1",#N/A,TRUE,"GENERAL";"TAB2",#N/A,TRUE,"GENERAL";"TAB3",#N/A,TRUE,"GENERAL";"TAB4",#N/A,TRUE,"GENERAL";"TAB5",#N/A,TRUE,"GENERAL"}</definedName>
    <definedName name="_______r" hidden="1">{"TAB1",#N/A,TRUE,"GENERAL";"TAB2",#N/A,TRUE,"GENERAL";"TAB3",#N/A,TRUE,"GENERAL";"TAB4",#N/A,TRUE,"GENERAL";"TAB5",#N/A,TRUE,"GENERAL"}</definedName>
    <definedName name="_______r4r" localSheetId="0" hidden="1">{"via1",#N/A,TRUE,"general";"via2",#N/A,TRUE,"general";"via3",#N/A,TRUE,"general"}</definedName>
    <definedName name="_______r4r" localSheetId="6" hidden="1">{"via1",#N/A,TRUE,"general";"via2",#N/A,TRUE,"general";"via3",#N/A,TRUE,"general"}</definedName>
    <definedName name="_______r4r" localSheetId="7" hidden="1">{"via1",#N/A,TRUE,"general";"via2",#N/A,TRUE,"general";"via3",#N/A,TRUE,"general"}</definedName>
    <definedName name="_______r4r" localSheetId="9" hidden="1">{"via1",#N/A,TRUE,"general";"via2",#N/A,TRUE,"general";"via3",#N/A,TRUE,"general"}</definedName>
    <definedName name="_______r4r" hidden="1">{"via1",#N/A,TRUE,"general";"via2",#N/A,TRUE,"general";"via3",#N/A,TRUE,"general"}</definedName>
    <definedName name="_______rtu6" localSheetId="0" hidden="1">{"via1",#N/A,TRUE,"general";"via2",#N/A,TRUE,"general";"via3",#N/A,TRUE,"general"}</definedName>
    <definedName name="_______rtu6" localSheetId="6" hidden="1">{"via1",#N/A,TRUE,"general";"via2",#N/A,TRUE,"general";"via3",#N/A,TRUE,"general"}</definedName>
    <definedName name="_______rtu6" localSheetId="7" hidden="1">{"via1",#N/A,TRUE,"general";"via2",#N/A,TRUE,"general";"via3",#N/A,TRUE,"general"}</definedName>
    <definedName name="_______rtu6" localSheetId="9" hidden="1">{"via1",#N/A,TRUE,"general";"via2",#N/A,TRUE,"general";"via3",#N/A,TRUE,"general"}</definedName>
    <definedName name="_______rtu6" hidden="1">{"via1",#N/A,TRUE,"general";"via2",#N/A,TRUE,"general";"via3",#N/A,TRUE,"general"}</definedName>
    <definedName name="_______s1" localSheetId="0" hidden="1">{"via1",#N/A,TRUE,"general";"via2",#N/A,TRUE,"general";"via3",#N/A,TRUE,"general"}</definedName>
    <definedName name="_______s1" localSheetId="6" hidden="1">{"via1",#N/A,TRUE,"general";"via2",#N/A,TRUE,"general";"via3",#N/A,TRUE,"general"}</definedName>
    <definedName name="_______s1" localSheetId="7" hidden="1">{"via1",#N/A,TRUE,"general";"via2",#N/A,TRUE,"general";"via3",#N/A,TRUE,"general"}</definedName>
    <definedName name="_______s1" localSheetId="9" hidden="1">{"via1",#N/A,TRUE,"general";"via2",#N/A,TRUE,"general";"via3",#N/A,TRUE,"general"}</definedName>
    <definedName name="_______s1" hidden="1">{"via1",#N/A,TRUE,"general";"via2",#N/A,TRUE,"general";"via3",#N/A,TRUE,"general"}</definedName>
    <definedName name="_______s2" localSheetId="0" hidden="1">{"TAB1",#N/A,TRUE,"GENERAL";"TAB2",#N/A,TRUE,"GENERAL";"TAB3",#N/A,TRUE,"GENERAL";"TAB4",#N/A,TRUE,"GENERAL";"TAB5",#N/A,TRUE,"GENERAL"}</definedName>
    <definedName name="_______s2" localSheetId="6" hidden="1">{"TAB1",#N/A,TRUE,"GENERAL";"TAB2",#N/A,TRUE,"GENERAL";"TAB3",#N/A,TRUE,"GENERAL";"TAB4",#N/A,TRUE,"GENERAL";"TAB5",#N/A,TRUE,"GENERAL"}</definedName>
    <definedName name="_______s2" localSheetId="7" hidden="1">{"TAB1",#N/A,TRUE,"GENERAL";"TAB2",#N/A,TRUE,"GENERAL";"TAB3",#N/A,TRUE,"GENERAL";"TAB4",#N/A,TRUE,"GENERAL";"TAB5",#N/A,TRUE,"GENERAL"}</definedName>
    <definedName name="_______s2" localSheetId="9" hidden="1">{"TAB1",#N/A,TRUE,"GENERAL";"TAB2",#N/A,TRUE,"GENERAL";"TAB3",#N/A,TRUE,"GENERAL";"TAB4",#N/A,TRUE,"GENERAL";"TAB5",#N/A,TRUE,"GENERAL"}</definedName>
    <definedName name="_______s2" hidden="1">{"TAB1",#N/A,TRUE,"GENERAL";"TAB2",#N/A,TRUE,"GENERAL";"TAB3",#N/A,TRUE,"GENERAL";"TAB4",#N/A,TRUE,"GENERAL";"TAB5",#N/A,TRUE,"GENERAL"}</definedName>
    <definedName name="_______s3" localSheetId="0" hidden="1">{"TAB1",#N/A,TRUE,"GENERAL";"TAB2",#N/A,TRUE,"GENERAL";"TAB3",#N/A,TRUE,"GENERAL";"TAB4",#N/A,TRUE,"GENERAL";"TAB5",#N/A,TRUE,"GENERAL"}</definedName>
    <definedName name="_______s3" localSheetId="6" hidden="1">{"TAB1",#N/A,TRUE,"GENERAL";"TAB2",#N/A,TRUE,"GENERAL";"TAB3",#N/A,TRUE,"GENERAL";"TAB4",#N/A,TRUE,"GENERAL";"TAB5",#N/A,TRUE,"GENERAL"}</definedName>
    <definedName name="_______s3" localSheetId="7" hidden="1">{"TAB1",#N/A,TRUE,"GENERAL";"TAB2",#N/A,TRUE,"GENERAL";"TAB3",#N/A,TRUE,"GENERAL";"TAB4",#N/A,TRUE,"GENERAL";"TAB5",#N/A,TRUE,"GENERAL"}</definedName>
    <definedName name="_______s3" localSheetId="9" hidden="1">{"TAB1",#N/A,TRUE,"GENERAL";"TAB2",#N/A,TRUE,"GENERAL";"TAB3",#N/A,TRUE,"GENERAL";"TAB4",#N/A,TRUE,"GENERAL";"TAB5",#N/A,TRUE,"GENERAL"}</definedName>
    <definedName name="_______s3" hidden="1">{"TAB1",#N/A,TRUE,"GENERAL";"TAB2",#N/A,TRUE,"GENERAL";"TAB3",#N/A,TRUE,"GENERAL";"TAB4",#N/A,TRUE,"GENERAL";"TAB5",#N/A,TRUE,"GENERAL"}</definedName>
    <definedName name="_______s4" localSheetId="0" hidden="1">{"via1",#N/A,TRUE,"general";"via2",#N/A,TRUE,"general";"via3",#N/A,TRUE,"general"}</definedName>
    <definedName name="_______s4" localSheetId="6" hidden="1">{"via1",#N/A,TRUE,"general";"via2",#N/A,TRUE,"general";"via3",#N/A,TRUE,"general"}</definedName>
    <definedName name="_______s4" localSheetId="7" hidden="1">{"via1",#N/A,TRUE,"general";"via2",#N/A,TRUE,"general";"via3",#N/A,TRUE,"general"}</definedName>
    <definedName name="_______s4" localSheetId="9" hidden="1">{"via1",#N/A,TRUE,"general";"via2",#N/A,TRUE,"general";"via3",#N/A,TRUE,"general"}</definedName>
    <definedName name="_______s4" hidden="1">{"via1",#N/A,TRUE,"general";"via2",#N/A,TRUE,"general";"via3",#N/A,TRUE,"general"}</definedName>
    <definedName name="_______s5" localSheetId="0" hidden="1">{"via1",#N/A,TRUE,"general";"via2",#N/A,TRUE,"general";"via3",#N/A,TRUE,"general"}</definedName>
    <definedName name="_______s5" localSheetId="6" hidden="1">{"via1",#N/A,TRUE,"general";"via2",#N/A,TRUE,"general";"via3",#N/A,TRUE,"general"}</definedName>
    <definedName name="_______s5" localSheetId="7" hidden="1">{"via1",#N/A,TRUE,"general";"via2",#N/A,TRUE,"general";"via3",#N/A,TRUE,"general"}</definedName>
    <definedName name="_______s5" localSheetId="9" hidden="1">{"via1",#N/A,TRUE,"general";"via2",#N/A,TRUE,"general";"via3",#N/A,TRUE,"general"}</definedName>
    <definedName name="_______s5" hidden="1">{"via1",#N/A,TRUE,"general";"via2",#N/A,TRUE,"general";"via3",#N/A,TRUE,"general"}</definedName>
    <definedName name="_______s6" localSheetId="0" hidden="1">{"TAB1",#N/A,TRUE,"GENERAL";"TAB2",#N/A,TRUE,"GENERAL";"TAB3",#N/A,TRUE,"GENERAL";"TAB4",#N/A,TRUE,"GENERAL";"TAB5",#N/A,TRUE,"GENERAL"}</definedName>
    <definedName name="_______s6" localSheetId="6" hidden="1">{"TAB1",#N/A,TRUE,"GENERAL";"TAB2",#N/A,TRUE,"GENERAL";"TAB3",#N/A,TRUE,"GENERAL";"TAB4",#N/A,TRUE,"GENERAL";"TAB5",#N/A,TRUE,"GENERAL"}</definedName>
    <definedName name="_______s6" localSheetId="7" hidden="1">{"TAB1",#N/A,TRUE,"GENERAL";"TAB2",#N/A,TRUE,"GENERAL";"TAB3",#N/A,TRUE,"GENERAL";"TAB4",#N/A,TRUE,"GENERAL";"TAB5",#N/A,TRUE,"GENERAL"}</definedName>
    <definedName name="_______s6" localSheetId="9" hidden="1">{"TAB1",#N/A,TRUE,"GENERAL";"TAB2",#N/A,TRUE,"GENERAL";"TAB3",#N/A,TRUE,"GENERAL";"TAB4",#N/A,TRUE,"GENERAL";"TAB5",#N/A,TRUE,"GENERAL"}</definedName>
    <definedName name="_______s6" hidden="1">{"TAB1",#N/A,TRUE,"GENERAL";"TAB2",#N/A,TRUE,"GENERAL";"TAB3",#N/A,TRUE,"GENERAL";"TAB4",#N/A,TRUE,"GENERAL";"TAB5",#N/A,TRUE,"GENERAL"}</definedName>
    <definedName name="_______s7" localSheetId="0" hidden="1">{"via1",#N/A,TRUE,"general";"via2",#N/A,TRUE,"general";"via3",#N/A,TRUE,"general"}</definedName>
    <definedName name="_______s7" localSheetId="6" hidden="1">{"via1",#N/A,TRUE,"general";"via2",#N/A,TRUE,"general";"via3",#N/A,TRUE,"general"}</definedName>
    <definedName name="_______s7" localSheetId="7" hidden="1">{"via1",#N/A,TRUE,"general";"via2",#N/A,TRUE,"general";"via3",#N/A,TRUE,"general"}</definedName>
    <definedName name="_______s7" localSheetId="9" hidden="1">{"via1",#N/A,TRUE,"general";"via2",#N/A,TRUE,"general";"via3",#N/A,TRUE,"general"}</definedName>
    <definedName name="_______s7" hidden="1">{"via1",#N/A,TRUE,"general";"via2",#N/A,TRUE,"general";"via3",#N/A,TRUE,"general"}</definedName>
    <definedName name="_______SBC1">[6]INV!$A$12:$D$15</definedName>
    <definedName name="_______SBC3">[6]INV!$F$12:$I$15</definedName>
    <definedName name="_______SBC5">[6]INV!$K$12:$N$15</definedName>
    <definedName name="_______ST166">[11]BASE!$D$248</definedName>
    <definedName name="_______t3" localSheetId="0" hidden="1">{"TAB1",#N/A,TRUE,"GENERAL";"TAB2",#N/A,TRUE,"GENERAL";"TAB3",#N/A,TRUE,"GENERAL";"TAB4",#N/A,TRUE,"GENERAL";"TAB5",#N/A,TRUE,"GENERAL"}</definedName>
    <definedName name="_______t3" localSheetId="6" hidden="1">{"TAB1",#N/A,TRUE,"GENERAL";"TAB2",#N/A,TRUE,"GENERAL";"TAB3",#N/A,TRUE,"GENERAL";"TAB4",#N/A,TRUE,"GENERAL";"TAB5",#N/A,TRUE,"GENERAL"}</definedName>
    <definedName name="_______t3" localSheetId="7" hidden="1">{"TAB1",#N/A,TRUE,"GENERAL";"TAB2",#N/A,TRUE,"GENERAL";"TAB3",#N/A,TRUE,"GENERAL";"TAB4",#N/A,TRUE,"GENERAL";"TAB5",#N/A,TRUE,"GENERAL"}</definedName>
    <definedName name="_______t3" localSheetId="9" hidden="1">{"TAB1",#N/A,TRUE,"GENERAL";"TAB2",#N/A,TRUE,"GENERAL";"TAB3",#N/A,TRUE,"GENERAL";"TAB4",#N/A,TRUE,"GENERAL";"TAB5",#N/A,TRUE,"GENERAL"}</definedName>
    <definedName name="_______t3" hidden="1">{"TAB1",#N/A,TRUE,"GENERAL";"TAB2",#N/A,TRUE,"GENERAL";"TAB3",#N/A,TRUE,"GENERAL";"TAB4",#N/A,TRUE,"GENERAL";"TAB5",#N/A,TRUE,"GENERAL"}</definedName>
    <definedName name="_______t4" localSheetId="0" hidden="1">{"via1",#N/A,TRUE,"general";"via2",#N/A,TRUE,"general";"via3",#N/A,TRUE,"general"}</definedName>
    <definedName name="_______t4" localSheetId="6" hidden="1">{"via1",#N/A,TRUE,"general";"via2",#N/A,TRUE,"general";"via3",#N/A,TRUE,"general"}</definedName>
    <definedName name="_______t4" localSheetId="7" hidden="1">{"via1",#N/A,TRUE,"general";"via2",#N/A,TRUE,"general";"via3",#N/A,TRUE,"general"}</definedName>
    <definedName name="_______t4" localSheetId="9" hidden="1">{"via1",#N/A,TRUE,"general";"via2",#N/A,TRUE,"general";"via3",#N/A,TRUE,"general"}</definedName>
    <definedName name="_______t4" hidden="1">{"via1",#N/A,TRUE,"general";"via2",#N/A,TRUE,"general";"via3",#N/A,TRUE,"general"}</definedName>
    <definedName name="_______t5" localSheetId="0" hidden="1">{"TAB1",#N/A,TRUE,"GENERAL";"TAB2",#N/A,TRUE,"GENERAL";"TAB3",#N/A,TRUE,"GENERAL";"TAB4",#N/A,TRUE,"GENERAL";"TAB5",#N/A,TRUE,"GENERAL"}</definedName>
    <definedName name="_______t5" localSheetId="6" hidden="1">{"TAB1",#N/A,TRUE,"GENERAL";"TAB2",#N/A,TRUE,"GENERAL";"TAB3",#N/A,TRUE,"GENERAL";"TAB4",#N/A,TRUE,"GENERAL";"TAB5",#N/A,TRUE,"GENERAL"}</definedName>
    <definedName name="_______t5" localSheetId="7" hidden="1">{"TAB1",#N/A,TRUE,"GENERAL";"TAB2",#N/A,TRUE,"GENERAL";"TAB3",#N/A,TRUE,"GENERAL";"TAB4",#N/A,TRUE,"GENERAL";"TAB5",#N/A,TRUE,"GENERAL"}</definedName>
    <definedName name="_______t5" localSheetId="9" hidden="1">{"TAB1",#N/A,TRUE,"GENERAL";"TAB2",#N/A,TRUE,"GENERAL";"TAB3",#N/A,TRUE,"GENERAL";"TAB4",#N/A,TRUE,"GENERAL";"TAB5",#N/A,TRUE,"GENERAL"}</definedName>
    <definedName name="_______t5" hidden="1">{"TAB1",#N/A,TRUE,"GENERAL";"TAB2",#N/A,TRUE,"GENERAL";"TAB3",#N/A,TRUE,"GENERAL";"TAB4",#N/A,TRUE,"GENERAL";"TAB5",#N/A,TRUE,"GENERAL"}</definedName>
    <definedName name="_______t6" localSheetId="0" hidden="1">{"via1",#N/A,TRUE,"general";"via2",#N/A,TRUE,"general";"via3",#N/A,TRUE,"general"}</definedName>
    <definedName name="_______t6" localSheetId="6" hidden="1">{"via1",#N/A,TRUE,"general";"via2",#N/A,TRUE,"general";"via3",#N/A,TRUE,"general"}</definedName>
    <definedName name="_______t6" localSheetId="7" hidden="1">{"via1",#N/A,TRUE,"general";"via2",#N/A,TRUE,"general";"via3",#N/A,TRUE,"general"}</definedName>
    <definedName name="_______t6" localSheetId="9" hidden="1">{"via1",#N/A,TRUE,"general";"via2",#N/A,TRUE,"general";"via3",#N/A,TRUE,"general"}</definedName>
    <definedName name="_______t6" hidden="1">{"via1",#N/A,TRUE,"general";"via2",#N/A,TRUE,"general";"via3",#N/A,TRUE,"general"}</definedName>
    <definedName name="_______t66" localSheetId="0" hidden="1">{"TAB1",#N/A,TRUE,"GENERAL";"TAB2",#N/A,TRUE,"GENERAL";"TAB3",#N/A,TRUE,"GENERAL";"TAB4",#N/A,TRUE,"GENERAL";"TAB5",#N/A,TRUE,"GENERAL"}</definedName>
    <definedName name="_______t66" localSheetId="6" hidden="1">{"TAB1",#N/A,TRUE,"GENERAL";"TAB2",#N/A,TRUE,"GENERAL";"TAB3",#N/A,TRUE,"GENERAL";"TAB4",#N/A,TRUE,"GENERAL";"TAB5",#N/A,TRUE,"GENERAL"}</definedName>
    <definedName name="_______t66" localSheetId="7" hidden="1">{"TAB1",#N/A,TRUE,"GENERAL";"TAB2",#N/A,TRUE,"GENERAL";"TAB3",#N/A,TRUE,"GENERAL";"TAB4",#N/A,TRUE,"GENERAL";"TAB5",#N/A,TRUE,"GENERAL"}</definedName>
    <definedName name="_______t66" localSheetId="9" hidden="1">{"TAB1",#N/A,TRUE,"GENERAL";"TAB2",#N/A,TRUE,"GENERAL";"TAB3",#N/A,TRUE,"GENERAL";"TAB4",#N/A,TRUE,"GENERAL";"TAB5",#N/A,TRUE,"GENERAL"}</definedName>
    <definedName name="_______t66" hidden="1">{"TAB1",#N/A,TRUE,"GENERAL";"TAB2",#N/A,TRUE,"GENERAL";"TAB3",#N/A,TRUE,"GENERAL";"TAB4",#N/A,TRUE,"GENERAL";"TAB5",#N/A,TRUE,"GENERAL"}</definedName>
    <definedName name="_______t7" localSheetId="0" hidden="1">{"via1",#N/A,TRUE,"general";"via2",#N/A,TRUE,"general";"via3",#N/A,TRUE,"general"}</definedName>
    <definedName name="_______t7" localSheetId="6" hidden="1">{"via1",#N/A,TRUE,"general";"via2",#N/A,TRUE,"general";"via3",#N/A,TRUE,"general"}</definedName>
    <definedName name="_______t7" localSheetId="7" hidden="1">{"via1",#N/A,TRUE,"general";"via2",#N/A,TRUE,"general";"via3",#N/A,TRUE,"general"}</definedName>
    <definedName name="_______t7" localSheetId="9" hidden="1">{"via1",#N/A,TRUE,"general";"via2",#N/A,TRUE,"general";"via3",#N/A,TRUE,"general"}</definedName>
    <definedName name="_______t7" hidden="1">{"via1",#N/A,TRUE,"general";"via2",#N/A,TRUE,"general";"via3",#N/A,TRUE,"general"}</definedName>
    <definedName name="_______t77" localSheetId="0" hidden="1">{"TAB1",#N/A,TRUE,"GENERAL";"TAB2",#N/A,TRUE,"GENERAL";"TAB3",#N/A,TRUE,"GENERAL";"TAB4",#N/A,TRUE,"GENERAL";"TAB5",#N/A,TRUE,"GENERAL"}</definedName>
    <definedName name="_______t77" localSheetId="6" hidden="1">{"TAB1",#N/A,TRUE,"GENERAL";"TAB2",#N/A,TRUE,"GENERAL";"TAB3",#N/A,TRUE,"GENERAL";"TAB4",#N/A,TRUE,"GENERAL";"TAB5",#N/A,TRUE,"GENERAL"}</definedName>
    <definedName name="_______t77" localSheetId="7" hidden="1">{"TAB1",#N/A,TRUE,"GENERAL";"TAB2",#N/A,TRUE,"GENERAL";"TAB3",#N/A,TRUE,"GENERAL";"TAB4",#N/A,TRUE,"GENERAL";"TAB5",#N/A,TRUE,"GENERAL"}</definedName>
    <definedName name="_______t77" localSheetId="9" hidden="1">{"TAB1",#N/A,TRUE,"GENERAL";"TAB2",#N/A,TRUE,"GENERAL";"TAB3",#N/A,TRUE,"GENERAL";"TAB4",#N/A,TRUE,"GENERAL";"TAB5",#N/A,TRUE,"GENERAL"}</definedName>
    <definedName name="_______t77" hidden="1">{"TAB1",#N/A,TRUE,"GENERAL";"TAB2",#N/A,TRUE,"GENERAL";"TAB3",#N/A,TRUE,"GENERAL";"TAB4",#N/A,TRUE,"GENERAL";"TAB5",#N/A,TRUE,"GENERAL"}</definedName>
    <definedName name="_______t8" localSheetId="0" hidden="1">{"TAB1",#N/A,TRUE,"GENERAL";"TAB2",#N/A,TRUE,"GENERAL";"TAB3",#N/A,TRUE,"GENERAL";"TAB4",#N/A,TRUE,"GENERAL";"TAB5",#N/A,TRUE,"GENERAL"}</definedName>
    <definedName name="_______t8" localSheetId="6" hidden="1">{"TAB1",#N/A,TRUE,"GENERAL";"TAB2",#N/A,TRUE,"GENERAL";"TAB3",#N/A,TRUE,"GENERAL";"TAB4",#N/A,TRUE,"GENERAL";"TAB5",#N/A,TRUE,"GENERAL"}</definedName>
    <definedName name="_______t8" localSheetId="7" hidden="1">{"TAB1",#N/A,TRUE,"GENERAL";"TAB2",#N/A,TRUE,"GENERAL";"TAB3",#N/A,TRUE,"GENERAL";"TAB4",#N/A,TRUE,"GENERAL";"TAB5",#N/A,TRUE,"GENERAL"}</definedName>
    <definedName name="_______t8" localSheetId="9" hidden="1">{"TAB1",#N/A,TRUE,"GENERAL";"TAB2",#N/A,TRUE,"GENERAL";"TAB3",#N/A,TRUE,"GENERAL";"TAB4",#N/A,TRUE,"GENERAL";"TAB5",#N/A,TRUE,"GENERAL"}</definedName>
    <definedName name="_______t8" hidden="1">{"TAB1",#N/A,TRUE,"GENERAL";"TAB2",#N/A,TRUE,"GENERAL";"TAB3",#N/A,TRUE,"GENERAL";"TAB4",#N/A,TRUE,"GENERAL";"TAB5",#N/A,TRUE,"GENERAL"}</definedName>
    <definedName name="_______t88" localSheetId="0" hidden="1">{"via1",#N/A,TRUE,"general";"via2",#N/A,TRUE,"general";"via3",#N/A,TRUE,"general"}</definedName>
    <definedName name="_______t88" localSheetId="6" hidden="1">{"via1",#N/A,TRUE,"general";"via2",#N/A,TRUE,"general";"via3",#N/A,TRUE,"general"}</definedName>
    <definedName name="_______t88" localSheetId="7" hidden="1">{"via1",#N/A,TRUE,"general";"via2",#N/A,TRUE,"general";"via3",#N/A,TRUE,"general"}</definedName>
    <definedName name="_______t88" localSheetId="9" hidden="1">{"via1",#N/A,TRUE,"general";"via2",#N/A,TRUE,"general";"via3",#N/A,TRUE,"general"}</definedName>
    <definedName name="_______t88" hidden="1">{"via1",#N/A,TRUE,"general";"via2",#N/A,TRUE,"general";"via3",#N/A,TRUE,"general"}</definedName>
    <definedName name="_______t9" localSheetId="0" hidden="1">{"TAB1",#N/A,TRUE,"GENERAL";"TAB2",#N/A,TRUE,"GENERAL";"TAB3",#N/A,TRUE,"GENERAL";"TAB4",#N/A,TRUE,"GENERAL";"TAB5",#N/A,TRUE,"GENERAL"}</definedName>
    <definedName name="_______t9" localSheetId="6" hidden="1">{"TAB1",#N/A,TRUE,"GENERAL";"TAB2",#N/A,TRUE,"GENERAL";"TAB3",#N/A,TRUE,"GENERAL";"TAB4",#N/A,TRUE,"GENERAL";"TAB5",#N/A,TRUE,"GENERAL"}</definedName>
    <definedName name="_______t9" localSheetId="7" hidden="1">{"TAB1",#N/A,TRUE,"GENERAL";"TAB2",#N/A,TRUE,"GENERAL";"TAB3",#N/A,TRUE,"GENERAL";"TAB4",#N/A,TRUE,"GENERAL";"TAB5",#N/A,TRUE,"GENERAL"}</definedName>
    <definedName name="_______t9" localSheetId="9" hidden="1">{"TAB1",#N/A,TRUE,"GENERAL";"TAB2",#N/A,TRUE,"GENERAL";"TAB3",#N/A,TRUE,"GENERAL";"TAB4",#N/A,TRUE,"GENERAL";"TAB5",#N/A,TRUE,"GENERAL"}</definedName>
    <definedName name="_______t9" hidden="1">{"TAB1",#N/A,TRUE,"GENERAL";"TAB2",#N/A,TRUE,"GENERAL";"TAB3",#N/A,TRUE,"GENERAL";"TAB4",#N/A,TRUE,"GENERAL";"TAB5",#N/A,TRUE,"GENERAL"}</definedName>
    <definedName name="_______t99" localSheetId="0" hidden="1">{"via1",#N/A,TRUE,"general";"via2",#N/A,TRUE,"general";"via3",#N/A,TRUE,"general"}</definedName>
    <definedName name="_______t99" localSheetId="6" hidden="1">{"via1",#N/A,TRUE,"general";"via2",#N/A,TRUE,"general";"via3",#N/A,TRUE,"general"}</definedName>
    <definedName name="_______t99" localSheetId="7" hidden="1">{"via1",#N/A,TRUE,"general";"via2",#N/A,TRUE,"general";"via3",#N/A,TRUE,"general"}</definedName>
    <definedName name="_______t99" localSheetId="9" hidden="1">{"via1",#N/A,TRUE,"general";"via2",#N/A,TRUE,"general";"via3",#N/A,TRUE,"general"}</definedName>
    <definedName name="_______t99" hidden="1">{"via1",#N/A,TRUE,"general";"via2",#N/A,TRUE,"general";"via3",#N/A,TRUE,"general"}</definedName>
    <definedName name="_______TPE8016">[11]BASE!$D$146</definedName>
    <definedName name="_______TPE8020">[11]BASE!$D$147</definedName>
    <definedName name="_______TPE8025">[11]BASE!$D$148</definedName>
    <definedName name="_______TPN1002">[11]BASE!$D$150</definedName>
    <definedName name="_______TPN1003">[11]BASE!$D$151</definedName>
    <definedName name="_______TPN1004">[11]BASE!$D$152</definedName>
    <definedName name="_______TPN1006">[11]BASE!$D$153</definedName>
    <definedName name="_______TPN1008">[11]BASE!$D$154</definedName>
    <definedName name="_______TPN1202">[11]BASE!$D$160</definedName>
    <definedName name="_______TPN1203">[11]BASE!$D$161</definedName>
    <definedName name="_______TPN1204">[11]BASE!$D$162</definedName>
    <definedName name="_______TPN1206">[11]BASE!$D$163</definedName>
    <definedName name="_______TPN1208">[11]BASE!$D$164</definedName>
    <definedName name="_______TPN16012">[11]BASE!$D$167</definedName>
    <definedName name="_______TPN1602">[11]BASE!$D$168</definedName>
    <definedName name="_______TPN1603">[11]BASE!$D$169</definedName>
    <definedName name="_______TPN1604">[11]BASE!$D$170</definedName>
    <definedName name="_______TPN1606">[11]BASE!$D$171</definedName>
    <definedName name="_______TPN1608">[11]BASE!$D$172</definedName>
    <definedName name="_______TUZ22">[12]BASE!#REF!</definedName>
    <definedName name="_______TUZ36">[12]BASE!#REF!</definedName>
    <definedName name="_______TZ323">[12]BASE!#REF!</definedName>
    <definedName name="_______TZ324">[12]BASE!#REF!</definedName>
    <definedName name="_______u4" localSheetId="0" hidden="1">{"TAB1",#N/A,TRUE,"GENERAL";"TAB2",#N/A,TRUE,"GENERAL";"TAB3",#N/A,TRUE,"GENERAL";"TAB4",#N/A,TRUE,"GENERAL";"TAB5",#N/A,TRUE,"GENERAL"}</definedName>
    <definedName name="_______u4" localSheetId="6" hidden="1">{"TAB1",#N/A,TRUE,"GENERAL";"TAB2",#N/A,TRUE,"GENERAL";"TAB3",#N/A,TRUE,"GENERAL";"TAB4",#N/A,TRUE,"GENERAL";"TAB5",#N/A,TRUE,"GENERAL"}</definedName>
    <definedName name="_______u4" localSheetId="7" hidden="1">{"TAB1",#N/A,TRUE,"GENERAL";"TAB2",#N/A,TRUE,"GENERAL";"TAB3",#N/A,TRUE,"GENERAL";"TAB4",#N/A,TRUE,"GENERAL";"TAB5",#N/A,TRUE,"GENERAL"}</definedName>
    <definedName name="_______u4" localSheetId="9" hidden="1">{"TAB1",#N/A,TRUE,"GENERAL";"TAB2",#N/A,TRUE,"GENERAL";"TAB3",#N/A,TRUE,"GENERAL";"TAB4",#N/A,TRUE,"GENERAL";"TAB5",#N/A,TRUE,"GENERAL"}</definedName>
    <definedName name="_______u4" hidden="1">{"TAB1",#N/A,TRUE,"GENERAL";"TAB2",#N/A,TRUE,"GENERAL";"TAB3",#N/A,TRUE,"GENERAL";"TAB4",#N/A,TRUE,"GENERAL";"TAB5",#N/A,TRUE,"GENERAL"}</definedName>
    <definedName name="_______u5" localSheetId="0" hidden="1">{"TAB1",#N/A,TRUE,"GENERAL";"TAB2",#N/A,TRUE,"GENERAL";"TAB3",#N/A,TRUE,"GENERAL";"TAB4",#N/A,TRUE,"GENERAL";"TAB5",#N/A,TRUE,"GENERAL"}</definedName>
    <definedName name="_______u5" localSheetId="6" hidden="1">{"TAB1",#N/A,TRUE,"GENERAL";"TAB2",#N/A,TRUE,"GENERAL";"TAB3",#N/A,TRUE,"GENERAL";"TAB4",#N/A,TRUE,"GENERAL";"TAB5",#N/A,TRUE,"GENERAL"}</definedName>
    <definedName name="_______u5" localSheetId="7" hidden="1">{"TAB1",#N/A,TRUE,"GENERAL";"TAB2",#N/A,TRUE,"GENERAL";"TAB3",#N/A,TRUE,"GENERAL";"TAB4",#N/A,TRUE,"GENERAL";"TAB5",#N/A,TRUE,"GENERAL"}</definedName>
    <definedName name="_______u5" localSheetId="9" hidden="1">{"TAB1",#N/A,TRUE,"GENERAL";"TAB2",#N/A,TRUE,"GENERAL";"TAB3",#N/A,TRUE,"GENERAL";"TAB4",#N/A,TRUE,"GENERAL";"TAB5",#N/A,TRUE,"GENERAL"}</definedName>
    <definedName name="_______u5" hidden="1">{"TAB1",#N/A,TRUE,"GENERAL";"TAB2",#N/A,TRUE,"GENERAL";"TAB3",#N/A,TRUE,"GENERAL";"TAB4",#N/A,TRUE,"GENERAL";"TAB5",#N/A,TRUE,"GENERAL"}</definedName>
    <definedName name="_______u6" localSheetId="0" hidden="1">{"TAB1",#N/A,TRUE,"GENERAL";"TAB2",#N/A,TRUE,"GENERAL";"TAB3",#N/A,TRUE,"GENERAL";"TAB4",#N/A,TRUE,"GENERAL";"TAB5",#N/A,TRUE,"GENERAL"}</definedName>
    <definedName name="_______u6" localSheetId="6" hidden="1">{"TAB1",#N/A,TRUE,"GENERAL";"TAB2",#N/A,TRUE,"GENERAL";"TAB3",#N/A,TRUE,"GENERAL";"TAB4",#N/A,TRUE,"GENERAL";"TAB5",#N/A,TRUE,"GENERAL"}</definedName>
    <definedName name="_______u6" localSheetId="7" hidden="1">{"TAB1",#N/A,TRUE,"GENERAL";"TAB2",#N/A,TRUE,"GENERAL";"TAB3",#N/A,TRUE,"GENERAL";"TAB4",#N/A,TRUE,"GENERAL";"TAB5",#N/A,TRUE,"GENERAL"}</definedName>
    <definedName name="_______u6" localSheetId="9" hidden="1">{"TAB1",#N/A,TRUE,"GENERAL";"TAB2",#N/A,TRUE,"GENERAL";"TAB3",#N/A,TRUE,"GENERAL";"TAB4",#N/A,TRUE,"GENERAL";"TAB5",#N/A,TRUE,"GENERAL"}</definedName>
    <definedName name="_______u6" hidden="1">{"TAB1",#N/A,TRUE,"GENERAL";"TAB2",#N/A,TRUE,"GENERAL";"TAB3",#N/A,TRUE,"GENERAL";"TAB4",#N/A,TRUE,"GENERAL";"TAB5",#N/A,TRUE,"GENERAL"}</definedName>
    <definedName name="_______u7" localSheetId="0" hidden="1">{"via1",#N/A,TRUE,"general";"via2",#N/A,TRUE,"general";"via3",#N/A,TRUE,"general"}</definedName>
    <definedName name="_______u7" localSheetId="6" hidden="1">{"via1",#N/A,TRUE,"general";"via2",#N/A,TRUE,"general";"via3",#N/A,TRUE,"general"}</definedName>
    <definedName name="_______u7" localSheetId="7" hidden="1">{"via1",#N/A,TRUE,"general";"via2",#N/A,TRUE,"general";"via3",#N/A,TRUE,"general"}</definedName>
    <definedName name="_______u7" localSheetId="9" hidden="1">{"via1",#N/A,TRUE,"general";"via2",#N/A,TRUE,"general";"via3",#N/A,TRUE,"general"}</definedName>
    <definedName name="_______u7" hidden="1">{"via1",#N/A,TRUE,"general";"via2",#N/A,TRUE,"general";"via3",#N/A,TRUE,"general"}</definedName>
    <definedName name="_______u8" localSheetId="0" hidden="1">{"TAB1",#N/A,TRUE,"GENERAL";"TAB2",#N/A,TRUE,"GENERAL";"TAB3",#N/A,TRUE,"GENERAL";"TAB4",#N/A,TRUE,"GENERAL";"TAB5",#N/A,TRUE,"GENERAL"}</definedName>
    <definedName name="_______u8" localSheetId="6" hidden="1">{"TAB1",#N/A,TRUE,"GENERAL";"TAB2",#N/A,TRUE,"GENERAL";"TAB3",#N/A,TRUE,"GENERAL";"TAB4",#N/A,TRUE,"GENERAL";"TAB5",#N/A,TRUE,"GENERAL"}</definedName>
    <definedName name="_______u8" localSheetId="7" hidden="1">{"TAB1",#N/A,TRUE,"GENERAL";"TAB2",#N/A,TRUE,"GENERAL";"TAB3",#N/A,TRUE,"GENERAL";"TAB4",#N/A,TRUE,"GENERAL";"TAB5",#N/A,TRUE,"GENERAL"}</definedName>
    <definedName name="_______u8" localSheetId="9" hidden="1">{"TAB1",#N/A,TRUE,"GENERAL";"TAB2",#N/A,TRUE,"GENERAL";"TAB3",#N/A,TRUE,"GENERAL";"TAB4",#N/A,TRUE,"GENERAL";"TAB5",#N/A,TRUE,"GENERAL"}</definedName>
    <definedName name="_______u8" hidden="1">{"TAB1",#N/A,TRUE,"GENERAL";"TAB2",#N/A,TRUE,"GENERAL";"TAB3",#N/A,TRUE,"GENERAL";"TAB4",#N/A,TRUE,"GENERAL";"TAB5",#N/A,TRUE,"GENERAL"}</definedName>
    <definedName name="_______u9" localSheetId="0" hidden="1">{"TAB1",#N/A,TRUE,"GENERAL";"TAB2",#N/A,TRUE,"GENERAL";"TAB3",#N/A,TRUE,"GENERAL";"TAB4",#N/A,TRUE,"GENERAL";"TAB5",#N/A,TRUE,"GENERAL"}</definedName>
    <definedName name="_______u9" localSheetId="6" hidden="1">{"TAB1",#N/A,TRUE,"GENERAL";"TAB2",#N/A,TRUE,"GENERAL";"TAB3",#N/A,TRUE,"GENERAL";"TAB4",#N/A,TRUE,"GENERAL";"TAB5",#N/A,TRUE,"GENERAL"}</definedName>
    <definedName name="_______u9" localSheetId="7" hidden="1">{"TAB1",#N/A,TRUE,"GENERAL";"TAB2",#N/A,TRUE,"GENERAL";"TAB3",#N/A,TRUE,"GENERAL";"TAB4",#N/A,TRUE,"GENERAL";"TAB5",#N/A,TRUE,"GENERAL"}</definedName>
    <definedName name="_______u9" localSheetId="9" hidden="1">{"TAB1",#N/A,TRUE,"GENERAL";"TAB2",#N/A,TRUE,"GENERAL";"TAB3",#N/A,TRUE,"GENERAL";"TAB4",#N/A,TRUE,"GENERAL";"TAB5",#N/A,TRUE,"GENERAL"}</definedName>
    <definedName name="_______u9" hidden="1">{"TAB1",#N/A,TRUE,"GENERAL";"TAB2",#N/A,TRUE,"GENERAL";"TAB3",#N/A,TRUE,"GENERAL";"TAB4",#N/A,TRUE,"GENERAL";"TAB5",#N/A,TRUE,"GENERAL"}</definedName>
    <definedName name="_______ur7" localSheetId="0" hidden="1">{"TAB1",#N/A,TRUE,"GENERAL";"TAB2",#N/A,TRUE,"GENERAL";"TAB3",#N/A,TRUE,"GENERAL";"TAB4",#N/A,TRUE,"GENERAL";"TAB5",#N/A,TRUE,"GENERAL"}</definedName>
    <definedName name="_______ur7" localSheetId="6" hidden="1">{"TAB1",#N/A,TRUE,"GENERAL";"TAB2",#N/A,TRUE,"GENERAL";"TAB3",#N/A,TRUE,"GENERAL";"TAB4",#N/A,TRUE,"GENERAL";"TAB5",#N/A,TRUE,"GENERAL"}</definedName>
    <definedName name="_______ur7" localSheetId="7" hidden="1">{"TAB1",#N/A,TRUE,"GENERAL";"TAB2",#N/A,TRUE,"GENERAL";"TAB3",#N/A,TRUE,"GENERAL";"TAB4",#N/A,TRUE,"GENERAL";"TAB5",#N/A,TRUE,"GENERAL"}</definedName>
    <definedName name="_______ur7" localSheetId="9" hidden="1">{"TAB1",#N/A,TRUE,"GENERAL";"TAB2",#N/A,TRUE,"GENERAL";"TAB3",#N/A,TRUE,"GENERAL";"TAB4",#N/A,TRUE,"GENERAL";"TAB5",#N/A,TRUE,"GENERAL"}</definedName>
    <definedName name="_______ur7" hidden="1">{"TAB1",#N/A,TRUE,"GENERAL";"TAB2",#N/A,TRUE,"GENERAL";"TAB3",#N/A,TRUE,"GENERAL";"TAB4",#N/A,TRUE,"GENERAL";"TAB5",#N/A,TRUE,"GENERAL"}</definedName>
    <definedName name="_______v2" localSheetId="0" hidden="1">{"via1",#N/A,TRUE,"general";"via2",#N/A,TRUE,"general";"via3",#N/A,TRUE,"general"}</definedName>
    <definedName name="_______v2" localSheetId="6" hidden="1">{"via1",#N/A,TRUE,"general";"via2",#N/A,TRUE,"general";"via3",#N/A,TRUE,"general"}</definedName>
    <definedName name="_______v2" localSheetId="7" hidden="1">{"via1",#N/A,TRUE,"general";"via2",#N/A,TRUE,"general";"via3",#N/A,TRUE,"general"}</definedName>
    <definedName name="_______v2" localSheetId="9" hidden="1">{"via1",#N/A,TRUE,"general";"via2",#N/A,TRUE,"general";"via3",#N/A,TRUE,"general"}</definedName>
    <definedName name="_______v2" hidden="1">{"via1",#N/A,TRUE,"general";"via2",#N/A,TRUE,"general";"via3",#N/A,TRUE,"general"}</definedName>
    <definedName name="_______v3" localSheetId="0" hidden="1">{"TAB1",#N/A,TRUE,"GENERAL";"TAB2",#N/A,TRUE,"GENERAL";"TAB3",#N/A,TRUE,"GENERAL";"TAB4",#N/A,TRUE,"GENERAL";"TAB5",#N/A,TRUE,"GENERAL"}</definedName>
    <definedName name="_______v3" localSheetId="6" hidden="1">{"TAB1",#N/A,TRUE,"GENERAL";"TAB2",#N/A,TRUE,"GENERAL";"TAB3",#N/A,TRUE,"GENERAL";"TAB4",#N/A,TRUE,"GENERAL";"TAB5",#N/A,TRUE,"GENERAL"}</definedName>
    <definedName name="_______v3" localSheetId="7" hidden="1">{"TAB1",#N/A,TRUE,"GENERAL";"TAB2",#N/A,TRUE,"GENERAL";"TAB3",#N/A,TRUE,"GENERAL";"TAB4",#N/A,TRUE,"GENERAL";"TAB5",#N/A,TRUE,"GENERAL"}</definedName>
    <definedName name="_______v3" localSheetId="9" hidden="1">{"TAB1",#N/A,TRUE,"GENERAL";"TAB2",#N/A,TRUE,"GENERAL";"TAB3",#N/A,TRUE,"GENERAL";"TAB4",#N/A,TRUE,"GENERAL";"TAB5",#N/A,TRUE,"GENERAL"}</definedName>
    <definedName name="_______v3" hidden="1">{"TAB1",#N/A,TRUE,"GENERAL";"TAB2",#N/A,TRUE,"GENERAL";"TAB3",#N/A,TRUE,"GENERAL";"TAB4",#N/A,TRUE,"GENERAL";"TAB5",#N/A,TRUE,"GENERAL"}</definedName>
    <definedName name="_______v4" localSheetId="0" hidden="1">{"TAB1",#N/A,TRUE,"GENERAL";"TAB2",#N/A,TRUE,"GENERAL";"TAB3",#N/A,TRUE,"GENERAL";"TAB4",#N/A,TRUE,"GENERAL";"TAB5",#N/A,TRUE,"GENERAL"}</definedName>
    <definedName name="_______v4" localSheetId="6" hidden="1">{"TAB1",#N/A,TRUE,"GENERAL";"TAB2",#N/A,TRUE,"GENERAL";"TAB3",#N/A,TRUE,"GENERAL";"TAB4",#N/A,TRUE,"GENERAL";"TAB5",#N/A,TRUE,"GENERAL"}</definedName>
    <definedName name="_______v4" localSheetId="7" hidden="1">{"TAB1",#N/A,TRUE,"GENERAL";"TAB2",#N/A,TRUE,"GENERAL";"TAB3",#N/A,TRUE,"GENERAL";"TAB4",#N/A,TRUE,"GENERAL";"TAB5",#N/A,TRUE,"GENERAL"}</definedName>
    <definedName name="_______v4" localSheetId="9" hidden="1">{"TAB1",#N/A,TRUE,"GENERAL";"TAB2",#N/A,TRUE,"GENERAL";"TAB3",#N/A,TRUE,"GENERAL";"TAB4",#N/A,TRUE,"GENERAL";"TAB5",#N/A,TRUE,"GENERAL"}</definedName>
    <definedName name="_______v4" hidden="1">{"TAB1",#N/A,TRUE,"GENERAL";"TAB2",#N/A,TRUE,"GENERAL";"TAB3",#N/A,TRUE,"GENERAL";"TAB4",#N/A,TRUE,"GENERAL";"TAB5",#N/A,TRUE,"GENERAL"}</definedName>
    <definedName name="_______v5" localSheetId="0" hidden="1">{"TAB1",#N/A,TRUE,"GENERAL";"TAB2",#N/A,TRUE,"GENERAL";"TAB3",#N/A,TRUE,"GENERAL";"TAB4",#N/A,TRUE,"GENERAL";"TAB5",#N/A,TRUE,"GENERAL"}</definedName>
    <definedName name="_______v5" localSheetId="6" hidden="1">{"TAB1",#N/A,TRUE,"GENERAL";"TAB2",#N/A,TRUE,"GENERAL";"TAB3",#N/A,TRUE,"GENERAL";"TAB4",#N/A,TRUE,"GENERAL";"TAB5",#N/A,TRUE,"GENERAL"}</definedName>
    <definedName name="_______v5" localSheetId="7" hidden="1">{"TAB1",#N/A,TRUE,"GENERAL";"TAB2",#N/A,TRUE,"GENERAL";"TAB3",#N/A,TRUE,"GENERAL";"TAB4",#N/A,TRUE,"GENERAL";"TAB5",#N/A,TRUE,"GENERAL"}</definedName>
    <definedName name="_______v5" localSheetId="9" hidden="1">{"TAB1",#N/A,TRUE,"GENERAL";"TAB2",#N/A,TRUE,"GENERAL";"TAB3",#N/A,TRUE,"GENERAL";"TAB4",#N/A,TRUE,"GENERAL";"TAB5",#N/A,TRUE,"GENERAL"}</definedName>
    <definedName name="_______v5" hidden="1">{"TAB1",#N/A,TRUE,"GENERAL";"TAB2",#N/A,TRUE,"GENERAL";"TAB3",#N/A,TRUE,"GENERAL";"TAB4",#N/A,TRUE,"GENERAL";"TAB5",#N/A,TRUE,"GENERAL"}</definedName>
    <definedName name="_______v6" localSheetId="0" hidden="1">{"TAB1",#N/A,TRUE,"GENERAL";"TAB2",#N/A,TRUE,"GENERAL";"TAB3",#N/A,TRUE,"GENERAL";"TAB4",#N/A,TRUE,"GENERAL";"TAB5",#N/A,TRUE,"GENERAL"}</definedName>
    <definedName name="_______v6" localSheetId="6" hidden="1">{"TAB1",#N/A,TRUE,"GENERAL";"TAB2",#N/A,TRUE,"GENERAL";"TAB3",#N/A,TRUE,"GENERAL";"TAB4",#N/A,TRUE,"GENERAL";"TAB5",#N/A,TRUE,"GENERAL"}</definedName>
    <definedName name="_______v6" localSheetId="7" hidden="1">{"TAB1",#N/A,TRUE,"GENERAL";"TAB2",#N/A,TRUE,"GENERAL";"TAB3",#N/A,TRUE,"GENERAL";"TAB4",#N/A,TRUE,"GENERAL";"TAB5",#N/A,TRUE,"GENERAL"}</definedName>
    <definedName name="_______v6" localSheetId="9" hidden="1">{"TAB1",#N/A,TRUE,"GENERAL";"TAB2",#N/A,TRUE,"GENERAL";"TAB3",#N/A,TRUE,"GENERAL";"TAB4",#N/A,TRUE,"GENERAL";"TAB5",#N/A,TRUE,"GENERAL"}</definedName>
    <definedName name="_______v6" hidden="1">{"TAB1",#N/A,TRUE,"GENERAL";"TAB2",#N/A,TRUE,"GENERAL";"TAB3",#N/A,TRUE,"GENERAL";"TAB4",#N/A,TRUE,"GENERAL";"TAB5",#N/A,TRUE,"GENERAL"}</definedName>
    <definedName name="_______v7" localSheetId="0" hidden="1">{"via1",#N/A,TRUE,"general";"via2",#N/A,TRUE,"general";"via3",#N/A,TRUE,"general"}</definedName>
    <definedName name="_______v7" localSheetId="6" hidden="1">{"via1",#N/A,TRUE,"general";"via2",#N/A,TRUE,"general";"via3",#N/A,TRUE,"general"}</definedName>
    <definedName name="_______v7" localSheetId="7" hidden="1">{"via1",#N/A,TRUE,"general";"via2",#N/A,TRUE,"general";"via3",#N/A,TRUE,"general"}</definedName>
    <definedName name="_______v7" localSheetId="9" hidden="1">{"via1",#N/A,TRUE,"general";"via2",#N/A,TRUE,"general";"via3",#N/A,TRUE,"general"}</definedName>
    <definedName name="_______v7" hidden="1">{"via1",#N/A,TRUE,"general";"via2",#N/A,TRUE,"general";"via3",#N/A,TRUE,"general"}</definedName>
    <definedName name="_______v8" localSheetId="0" hidden="1">{"TAB1",#N/A,TRUE,"GENERAL";"TAB2",#N/A,TRUE,"GENERAL";"TAB3",#N/A,TRUE,"GENERAL";"TAB4",#N/A,TRUE,"GENERAL";"TAB5",#N/A,TRUE,"GENERAL"}</definedName>
    <definedName name="_______v8" localSheetId="6" hidden="1">{"TAB1",#N/A,TRUE,"GENERAL";"TAB2",#N/A,TRUE,"GENERAL";"TAB3",#N/A,TRUE,"GENERAL";"TAB4",#N/A,TRUE,"GENERAL";"TAB5",#N/A,TRUE,"GENERAL"}</definedName>
    <definedName name="_______v8" localSheetId="7" hidden="1">{"TAB1",#N/A,TRUE,"GENERAL";"TAB2",#N/A,TRUE,"GENERAL";"TAB3",#N/A,TRUE,"GENERAL";"TAB4",#N/A,TRUE,"GENERAL";"TAB5",#N/A,TRUE,"GENERAL"}</definedName>
    <definedName name="_______v8" localSheetId="9" hidden="1">{"TAB1",#N/A,TRUE,"GENERAL";"TAB2",#N/A,TRUE,"GENERAL";"TAB3",#N/A,TRUE,"GENERAL";"TAB4",#N/A,TRUE,"GENERAL";"TAB5",#N/A,TRUE,"GENERAL"}</definedName>
    <definedName name="_______v8" hidden="1">{"TAB1",#N/A,TRUE,"GENERAL";"TAB2",#N/A,TRUE,"GENERAL";"TAB3",#N/A,TRUE,"GENERAL";"TAB4",#N/A,TRUE,"GENERAL";"TAB5",#N/A,TRUE,"GENERAL"}</definedName>
    <definedName name="_______v9" localSheetId="0" hidden="1">{"TAB1",#N/A,TRUE,"GENERAL";"TAB2",#N/A,TRUE,"GENERAL";"TAB3",#N/A,TRUE,"GENERAL";"TAB4",#N/A,TRUE,"GENERAL";"TAB5",#N/A,TRUE,"GENERAL"}</definedName>
    <definedName name="_______v9" localSheetId="6" hidden="1">{"TAB1",#N/A,TRUE,"GENERAL";"TAB2",#N/A,TRUE,"GENERAL";"TAB3",#N/A,TRUE,"GENERAL";"TAB4",#N/A,TRUE,"GENERAL";"TAB5",#N/A,TRUE,"GENERAL"}</definedName>
    <definedName name="_______v9" localSheetId="7" hidden="1">{"TAB1",#N/A,TRUE,"GENERAL";"TAB2",#N/A,TRUE,"GENERAL";"TAB3",#N/A,TRUE,"GENERAL";"TAB4",#N/A,TRUE,"GENERAL";"TAB5",#N/A,TRUE,"GENERAL"}</definedName>
    <definedName name="_______v9" localSheetId="9" hidden="1">{"TAB1",#N/A,TRUE,"GENERAL";"TAB2",#N/A,TRUE,"GENERAL";"TAB3",#N/A,TRUE,"GENERAL";"TAB4",#N/A,TRUE,"GENERAL";"TAB5",#N/A,TRUE,"GENERAL"}</definedName>
    <definedName name="_______v9" hidden="1">{"TAB1",#N/A,TRUE,"GENERAL";"TAB2",#N/A,TRUE,"GENERAL";"TAB3",#N/A,TRUE,"GENERAL";"TAB4",#N/A,TRUE,"GENERAL";"TAB5",#N/A,TRUE,"GENERAL"}</definedName>
    <definedName name="_______vfv4" localSheetId="0" hidden="1">{"via1",#N/A,TRUE,"general";"via2",#N/A,TRUE,"general";"via3",#N/A,TRUE,"general"}</definedName>
    <definedName name="_______vfv4" localSheetId="6" hidden="1">{"via1",#N/A,TRUE,"general";"via2",#N/A,TRUE,"general";"via3",#N/A,TRUE,"general"}</definedName>
    <definedName name="_______vfv4" localSheetId="7" hidden="1">{"via1",#N/A,TRUE,"general";"via2",#N/A,TRUE,"general";"via3",#N/A,TRUE,"general"}</definedName>
    <definedName name="_______vfv4" localSheetId="9" hidden="1">{"via1",#N/A,TRUE,"general";"via2",#N/A,TRUE,"general";"via3",#N/A,TRUE,"general"}</definedName>
    <definedName name="_______vfv4" hidden="1">{"via1",#N/A,TRUE,"general";"via2",#N/A,TRUE,"general";"via3",#N/A,TRUE,"general"}</definedName>
    <definedName name="_______VPD1">[15]TARIFAS!$C$582</definedName>
    <definedName name="_______VPI1">[15]TARIFAS!$C$580</definedName>
    <definedName name="_______VRA1">[15]TARIFAS!$C$579</definedName>
    <definedName name="_______x1" localSheetId="0" hidden="1">{"TAB1",#N/A,TRUE,"GENERAL";"TAB2",#N/A,TRUE,"GENERAL";"TAB3",#N/A,TRUE,"GENERAL";"TAB4",#N/A,TRUE,"GENERAL";"TAB5",#N/A,TRUE,"GENERAL"}</definedName>
    <definedName name="_______x1" localSheetId="6" hidden="1">{"TAB1",#N/A,TRUE,"GENERAL";"TAB2",#N/A,TRUE,"GENERAL";"TAB3",#N/A,TRUE,"GENERAL";"TAB4",#N/A,TRUE,"GENERAL";"TAB5",#N/A,TRUE,"GENERAL"}</definedName>
    <definedName name="_______x1" localSheetId="7" hidden="1">{"TAB1",#N/A,TRUE,"GENERAL";"TAB2",#N/A,TRUE,"GENERAL";"TAB3",#N/A,TRUE,"GENERAL";"TAB4",#N/A,TRUE,"GENERAL";"TAB5",#N/A,TRUE,"GENERAL"}</definedName>
    <definedName name="_______x1" localSheetId="9" hidden="1">{"TAB1",#N/A,TRUE,"GENERAL";"TAB2",#N/A,TRUE,"GENERAL";"TAB3",#N/A,TRUE,"GENERAL";"TAB4",#N/A,TRUE,"GENERAL";"TAB5",#N/A,TRUE,"GENERAL"}</definedName>
    <definedName name="_______x1" hidden="1">{"TAB1",#N/A,TRUE,"GENERAL";"TAB2",#N/A,TRUE,"GENERAL";"TAB3",#N/A,TRUE,"GENERAL";"TAB4",#N/A,TRUE,"GENERAL";"TAB5",#N/A,TRUE,"GENERAL"}</definedName>
    <definedName name="_______x2" localSheetId="0" hidden="1">{"via1",#N/A,TRUE,"general";"via2",#N/A,TRUE,"general";"via3",#N/A,TRUE,"general"}</definedName>
    <definedName name="_______x2" localSheetId="6" hidden="1">{"via1",#N/A,TRUE,"general";"via2",#N/A,TRUE,"general";"via3",#N/A,TRUE,"general"}</definedName>
    <definedName name="_______x2" localSheetId="7" hidden="1">{"via1",#N/A,TRUE,"general";"via2",#N/A,TRUE,"general";"via3",#N/A,TRUE,"general"}</definedName>
    <definedName name="_______x2" localSheetId="9" hidden="1">{"via1",#N/A,TRUE,"general";"via2",#N/A,TRUE,"general";"via3",#N/A,TRUE,"general"}</definedName>
    <definedName name="_______x2" hidden="1">{"via1",#N/A,TRUE,"general";"via2",#N/A,TRUE,"general";"via3",#N/A,TRUE,"general"}</definedName>
    <definedName name="_______x3" localSheetId="0" hidden="1">{"via1",#N/A,TRUE,"general";"via2",#N/A,TRUE,"general";"via3",#N/A,TRUE,"general"}</definedName>
    <definedName name="_______x3" localSheetId="6" hidden="1">{"via1",#N/A,TRUE,"general";"via2",#N/A,TRUE,"general";"via3",#N/A,TRUE,"general"}</definedName>
    <definedName name="_______x3" localSheetId="7" hidden="1">{"via1",#N/A,TRUE,"general";"via2",#N/A,TRUE,"general";"via3",#N/A,TRUE,"general"}</definedName>
    <definedName name="_______x3" localSheetId="9" hidden="1">{"via1",#N/A,TRUE,"general";"via2",#N/A,TRUE,"general";"via3",#N/A,TRUE,"general"}</definedName>
    <definedName name="_______x3" hidden="1">{"via1",#N/A,TRUE,"general";"via2",#N/A,TRUE,"general";"via3",#N/A,TRUE,"general"}</definedName>
    <definedName name="_______x4" localSheetId="0" hidden="1">{"via1",#N/A,TRUE,"general";"via2",#N/A,TRUE,"general";"via3",#N/A,TRUE,"general"}</definedName>
    <definedName name="_______x4" localSheetId="6" hidden="1">{"via1",#N/A,TRUE,"general";"via2",#N/A,TRUE,"general";"via3",#N/A,TRUE,"general"}</definedName>
    <definedName name="_______x4" localSheetId="7" hidden="1">{"via1",#N/A,TRUE,"general";"via2",#N/A,TRUE,"general";"via3",#N/A,TRUE,"general"}</definedName>
    <definedName name="_______x4" localSheetId="9" hidden="1">{"via1",#N/A,TRUE,"general";"via2",#N/A,TRUE,"general";"via3",#N/A,TRUE,"general"}</definedName>
    <definedName name="_______x4" hidden="1">{"via1",#N/A,TRUE,"general";"via2",#N/A,TRUE,"general";"via3",#N/A,TRUE,"general"}</definedName>
    <definedName name="_______x5" localSheetId="0" hidden="1">{"TAB1",#N/A,TRUE,"GENERAL";"TAB2",#N/A,TRUE,"GENERAL";"TAB3",#N/A,TRUE,"GENERAL";"TAB4",#N/A,TRUE,"GENERAL";"TAB5",#N/A,TRUE,"GENERAL"}</definedName>
    <definedName name="_______x5" localSheetId="6" hidden="1">{"TAB1",#N/A,TRUE,"GENERAL";"TAB2",#N/A,TRUE,"GENERAL";"TAB3",#N/A,TRUE,"GENERAL";"TAB4",#N/A,TRUE,"GENERAL";"TAB5",#N/A,TRUE,"GENERAL"}</definedName>
    <definedName name="_______x5" localSheetId="7" hidden="1">{"TAB1",#N/A,TRUE,"GENERAL";"TAB2",#N/A,TRUE,"GENERAL";"TAB3",#N/A,TRUE,"GENERAL";"TAB4",#N/A,TRUE,"GENERAL";"TAB5",#N/A,TRUE,"GENERAL"}</definedName>
    <definedName name="_______x5" localSheetId="9" hidden="1">{"TAB1",#N/A,TRUE,"GENERAL";"TAB2",#N/A,TRUE,"GENERAL";"TAB3",#N/A,TRUE,"GENERAL";"TAB4",#N/A,TRUE,"GENERAL";"TAB5",#N/A,TRUE,"GENERAL"}</definedName>
    <definedName name="_______x5" hidden="1">{"TAB1",#N/A,TRUE,"GENERAL";"TAB2",#N/A,TRUE,"GENERAL";"TAB3",#N/A,TRUE,"GENERAL";"TAB4",#N/A,TRUE,"GENERAL";"TAB5",#N/A,TRUE,"GENERAL"}</definedName>
    <definedName name="_______x6" localSheetId="0" hidden="1">{"TAB1",#N/A,TRUE,"GENERAL";"TAB2",#N/A,TRUE,"GENERAL";"TAB3",#N/A,TRUE,"GENERAL";"TAB4",#N/A,TRUE,"GENERAL";"TAB5",#N/A,TRUE,"GENERAL"}</definedName>
    <definedName name="_______x6" localSheetId="6" hidden="1">{"TAB1",#N/A,TRUE,"GENERAL";"TAB2",#N/A,TRUE,"GENERAL";"TAB3",#N/A,TRUE,"GENERAL";"TAB4",#N/A,TRUE,"GENERAL";"TAB5",#N/A,TRUE,"GENERAL"}</definedName>
    <definedName name="_______x6" localSheetId="7" hidden="1">{"TAB1",#N/A,TRUE,"GENERAL";"TAB2",#N/A,TRUE,"GENERAL";"TAB3",#N/A,TRUE,"GENERAL";"TAB4",#N/A,TRUE,"GENERAL";"TAB5",#N/A,TRUE,"GENERAL"}</definedName>
    <definedName name="_______x6" localSheetId="9" hidden="1">{"TAB1",#N/A,TRUE,"GENERAL";"TAB2",#N/A,TRUE,"GENERAL";"TAB3",#N/A,TRUE,"GENERAL";"TAB4",#N/A,TRUE,"GENERAL";"TAB5",#N/A,TRUE,"GENERAL"}</definedName>
    <definedName name="_______x6" hidden="1">{"TAB1",#N/A,TRUE,"GENERAL";"TAB2",#N/A,TRUE,"GENERAL";"TAB3",#N/A,TRUE,"GENERAL";"TAB4",#N/A,TRUE,"GENERAL";"TAB5",#N/A,TRUE,"GENERAL"}</definedName>
    <definedName name="_______x7" localSheetId="0" hidden="1">{"TAB1",#N/A,TRUE,"GENERAL";"TAB2",#N/A,TRUE,"GENERAL";"TAB3",#N/A,TRUE,"GENERAL";"TAB4",#N/A,TRUE,"GENERAL";"TAB5",#N/A,TRUE,"GENERAL"}</definedName>
    <definedName name="_______x7" localSheetId="6" hidden="1">{"TAB1",#N/A,TRUE,"GENERAL";"TAB2",#N/A,TRUE,"GENERAL";"TAB3",#N/A,TRUE,"GENERAL";"TAB4",#N/A,TRUE,"GENERAL";"TAB5",#N/A,TRUE,"GENERAL"}</definedName>
    <definedName name="_______x7" localSheetId="7" hidden="1">{"TAB1",#N/A,TRUE,"GENERAL";"TAB2",#N/A,TRUE,"GENERAL";"TAB3",#N/A,TRUE,"GENERAL";"TAB4",#N/A,TRUE,"GENERAL";"TAB5",#N/A,TRUE,"GENERAL"}</definedName>
    <definedName name="_______x7" localSheetId="9" hidden="1">{"TAB1",#N/A,TRUE,"GENERAL";"TAB2",#N/A,TRUE,"GENERAL";"TAB3",#N/A,TRUE,"GENERAL";"TAB4",#N/A,TRUE,"GENERAL";"TAB5",#N/A,TRUE,"GENERAL"}</definedName>
    <definedName name="_______x7" hidden="1">{"TAB1",#N/A,TRUE,"GENERAL";"TAB2",#N/A,TRUE,"GENERAL";"TAB3",#N/A,TRUE,"GENERAL";"TAB4",#N/A,TRUE,"GENERAL";"TAB5",#N/A,TRUE,"GENERAL"}</definedName>
    <definedName name="_______x8" localSheetId="0" hidden="1">{"via1",#N/A,TRUE,"general";"via2",#N/A,TRUE,"general";"via3",#N/A,TRUE,"general"}</definedName>
    <definedName name="_______x8" localSheetId="6" hidden="1">{"via1",#N/A,TRUE,"general";"via2",#N/A,TRUE,"general";"via3",#N/A,TRUE,"general"}</definedName>
    <definedName name="_______x8" localSheetId="7" hidden="1">{"via1",#N/A,TRUE,"general";"via2",#N/A,TRUE,"general";"via3",#N/A,TRUE,"general"}</definedName>
    <definedName name="_______x8" localSheetId="9" hidden="1">{"via1",#N/A,TRUE,"general";"via2",#N/A,TRUE,"general";"via3",#N/A,TRUE,"general"}</definedName>
    <definedName name="_______x8" hidden="1">{"via1",#N/A,TRUE,"general";"via2",#N/A,TRUE,"general";"via3",#N/A,TRUE,"general"}</definedName>
    <definedName name="_______x9" localSheetId="0" hidden="1">{"TAB1",#N/A,TRUE,"GENERAL";"TAB2",#N/A,TRUE,"GENERAL";"TAB3",#N/A,TRUE,"GENERAL";"TAB4",#N/A,TRUE,"GENERAL";"TAB5",#N/A,TRUE,"GENERAL"}</definedName>
    <definedName name="_______x9" localSheetId="6" hidden="1">{"TAB1",#N/A,TRUE,"GENERAL";"TAB2",#N/A,TRUE,"GENERAL";"TAB3",#N/A,TRUE,"GENERAL";"TAB4",#N/A,TRUE,"GENERAL";"TAB5",#N/A,TRUE,"GENERAL"}</definedName>
    <definedName name="_______x9" localSheetId="7" hidden="1">{"TAB1",#N/A,TRUE,"GENERAL";"TAB2",#N/A,TRUE,"GENERAL";"TAB3",#N/A,TRUE,"GENERAL";"TAB4",#N/A,TRUE,"GENERAL";"TAB5",#N/A,TRUE,"GENERAL"}</definedName>
    <definedName name="_______x9" localSheetId="9" hidden="1">{"TAB1",#N/A,TRUE,"GENERAL";"TAB2",#N/A,TRUE,"GENERAL";"TAB3",#N/A,TRUE,"GENERAL";"TAB4",#N/A,TRUE,"GENERAL";"TAB5",#N/A,TRUE,"GENERAL"}</definedName>
    <definedName name="_______x9" hidden="1">{"TAB1",#N/A,TRUE,"GENERAL";"TAB2",#N/A,TRUE,"GENERAL";"TAB3",#N/A,TRUE,"GENERAL";"TAB4",#N/A,TRUE,"GENERAL";"TAB5",#N/A,TRUE,"GENERAL"}</definedName>
    <definedName name="_______y2" localSheetId="0" hidden="1">{"TAB1",#N/A,TRUE,"GENERAL";"TAB2",#N/A,TRUE,"GENERAL";"TAB3",#N/A,TRUE,"GENERAL";"TAB4",#N/A,TRUE,"GENERAL";"TAB5",#N/A,TRUE,"GENERAL"}</definedName>
    <definedName name="_______y2" localSheetId="6" hidden="1">{"TAB1",#N/A,TRUE,"GENERAL";"TAB2",#N/A,TRUE,"GENERAL";"TAB3",#N/A,TRUE,"GENERAL";"TAB4",#N/A,TRUE,"GENERAL";"TAB5",#N/A,TRUE,"GENERAL"}</definedName>
    <definedName name="_______y2" localSheetId="7" hidden="1">{"TAB1",#N/A,TRUE,"GENERAL";"TAB2",#N/A,TRUE,"GENERAL";"TAB3",#N/A,TRUE,"GENERAL";"TAB4",#N/A,TRUE,"GENERAL";"TAB5",#N/A,TRUE,"GENERAL"}</definedName>
    <definedName name="_______y2" localSheetId="9" hidden="1">{"TAB1",#N/A,TRUE,"GENERAL";"TAB2",#N/A,TRUE,"GENERAL";"TAB3",#N/A,TRUE,"GENERAL";"TAB4",#N/A,TRUE,"GENERAL";"TAB5",#N/A,TRUE,"GENERAL"}</definedName>
    <definedName name="_______y2" hidden="1">{"TAB1",#N/A,TRUE,"GENERAL";"TAB2",#N/A,TRUE,"GENERAL";"TAB3",#N/A,TRUE,"GENERAL";"TAB4",#N/A,TRUE,"GENERAL";"TAB5",#N/A,TRUE,"GENERAL"}</definedName>
    <definedName name="_______y3" localSheetId="0" hidden="1">{"via1",#N/A,TRUE,"general";"via2",#N/A,TRUE,"general";"via3",#N/A,TRUE,"general"}</definedName>
    <definedName name="_______y3" localSheetId="6" hidden="1">{"via1",#N/A,TRUE,"general";"via2",#N/A,TRUE,"general";"via3",#N/A,TRUE,"general"}</definedName>
    <definedName name="_______y3" localSheetId="7" hidden="1">{"via1",#N/A,TRUE,"general";"via2",#N/A,TRUE,"general";"via3",#N/A,TRUE,"general"}</definedName>
    <definedName name="_______y3" localSheetId="9" hidden="1">{"via1",#N/A,TRUE,"general";"via2",#N/A,TRUE,"general";"via3",#N/A,TRUE,"general"}</definedName>
    <definedName name="_______y3" hidden="1">{"via1",#N/A,TRUE,"general";"via2",#N/A,TRUE,"general";"via3",#N/A,TRUE,"general"}</definedName>
    <definedName name="_______y4" localSheetId="0" hidden="1">{"via1",#N/A,TRUE,"general";"via2",#N/A,TRUE,"general";"via3",#N/A,TRUE,"general"}</definedName>
    <definedName name="_______y4" localSheetId="6" hidden="1">{"via1",#N/A,TRUE,"general";"via2",#N/A,TRUE,"general";"via3",#N/A,TRUE,"general"}</definedName>
    <definedName name="_______y4" localSheetId="7" hidden="1">{"via1",#N/A,TRUE,"general";"via2",#N/A,TRUE,"general";"via3",#N/A,TRUE,"general"}</definedName>
    <definedName name="_______y4" localSheetId="9" hidden="1">{"via1",#N/A,TRUE,"general";"via2",#N/A,TRUE,"general";"via3",#N/A,TRUE,"general"}</definedName>
    <definedName name="_______y4" hidden="1">{"via1",#N/A,TRUE,"general";"via2",#N/A,TRUE,"general";"via3",#N/A,TRUE,"general"}</definedName>
    <definedName name="_______y5" localSheetId="0" hidden="1">{"TAB1",#N/A,TRUE,"GENERAL";"TAB2",#N/A,TRUE,"GENERAL";"TAB3",#N/A,TRUE,"GENERAL";"TAB4",#N/A,TRUE,"GENERAL";"TAB5",#N/A,TRUE,"GENERAL"}</definedName>
    <definedName name="_______y5" localSheetId="6" hidden="1">{"TAB1",#N/A,TRUE,"GENERAL";"TAB2",#N/A,TRUE,"GENERAL";"TAB3",#N/A,TRUE,"GENERAL";"TAB4",#N/A,TRUE,"GENERAL";"TAB5",#N/A,TRUE,"GENERAL"}</definedName>
    <definedName name="_______y5" localSheetId="7" hidden="1">{"TAB1",#N/A,TRUE,"GENERAL";"TAB2",#N/A,TRUE,"GENERAL";"TAB3",#N/A,TRUE,"GENERAL";"TAB4",#N/A,TRUE,"GENERAL";"TAB5",#N/A,TRUE,"GENERAL"}</definedName>
    <definedName name="_______y5" localSheetId="9" hidden="1">{"TAB1",#N/A,TRUE,"GENERAL";"TAB2",#N/A,TRUE,"GENERAL";"TAB3",#N/A,TRUE,"GENERAL";"TAB4",#N/A,TRUE,"GENERAL";"TAB5",#N/A,TRUE,"GENERAL"}</definedName>
    <definedName name="_______y5" hidden="1">{"TAB1",#N/A,TRUE,"GENERAL";"TAB2",#N/A,TRUE,"GENERAL";"TAB3",#N/A,TRUE,"GENERAL";"TAB4",#N/A,TRUE,"GENERAL";"TAB5",#N/A,TRUE,"GENERAL"}</definedName>
    <definedName name="_______y6" localSheetId="0" hidden="1">{"via1",#N/A,TRUE,"general";"via2",#N/A,TRUE,"general";"via3",#N/A,TRUE,"general"}</definedName>
    <definedName name="_______y6" localSheetId="6" hidden="1">{"via1",#N/A,TRUE,"general";"via2",#N/A,TRUE,"general";"via3",#N/A,TRUE,"general"}</definedName>
    <definedName name="_______y6" localSheetId="7" hidden="1">{"via1",#N/A,TRUE,"general";"via2",#N/A,TRUE,"general";"via3",#N/A,TRUE,"general"}</definedName>
    <definedName name="_______y6" localSheetId="9" hidden="1">{"via1",#N/A,TRUE,"general";"via2",#N/A,TRUE,"general";"via3",#N/A,TRUE,"general"}</definedName>
    <definedName name="_______y6" hidden="1">{"via1",#N/A,TRUE,"general";"via2",#N/A,TRUE,"general";"via3",#N/A,TRUE,"general"}</definedName>
    <definedName name="_______y7" localSheetId="0" hidden="1">{"via1",#N/A,TRUE,"general";"via2",#N/A,TRUE,"general";"via3",#N/A,TRUE,"general"}</definedName>
    <definedName name="_______y7" localSheetId="6" hidden="1">{"via1",#N/A,TRUE,"general";"via2",#N/A,TRUE,"general";"via3",#N/A,TRUE,"general"}</definedName>
    <definedName name="_______y7" localSheetId="7" hidden="1">{"via1",#N/A,TRUE,"general";"via2",#N/A,TRUE,"general";"via3",#N/A,TRUE,"general"}</definedName>
    <definedName name="_______y7" localSheetId="9" hidden="1">{"via1",#N/A,TRUE,"general";"via2",#N/A,TRUE,"general";"via3",#N/A,TRUE,"general"}</definedName>
    <definedName name="_______y7" hidden="1">{"via1",#N/A,TRUE,"general";"via2",#N/A,TRUE,"general";"via3",#N/A,TRUE,"general"}</definedName>
    <definedName name="_______y8" localSheetId="0" hidden="1">{"via1",#N/A,TRUE,"general";"via2",#N/A,TRUE,"general";"via3",#N/A,TRUE,"general"}</definedName>
    <definedName name="_______y8" localSheetId="6" hidden="1">{"via1",#N/A,TRUE,"general";"via2",#N/A,TRUE,"general";"via3",#N/A,TRUE,"general"}</definedName>
    <definedName name="_______y8" localSheetId="7" hidden="1">{"via1",#N/A,TRUE,"general";"via2",#N/A,TRUE,"general";"via3",#N/A,TRUE,"general"}</definedName>
    <definedName name="_______y8" localSheetId="9" hidden="1">{"via1",#N/A,TRUE,"general";"via2",#N/A,TRUE,"general";"via3",#N/A,TRUE,"general"}</definedName>
    <definedName name="_______y8" hidden="1">{"via1",#N/A,TRUE,"general";"via2",#N/A,TRUE,"general";"via3",#N/A,TRUE,"general"}</definedName>
    <definedName name="_______y9" localSheetId="0" hidden="1">{"TAB1",#N/A,TRUE,"GENERAL";"TAB2",#N/A,TRUE,"GENERAL";"TAB3",#N/A,TRUE,"GENERAL";"TAB4",#N/A,TRUE,"GENERAL";"TAB5",#N/A,TRUE,"GENERAL"}</definedName>
    <definedName name="_______y9" localSheetId="6" hidden="1">{"TAB1",#N/A,TRUE,"GENERAL";"TAB2",#N/A,TRUE,"GENERAL";"TAB3",#N/A,TRUE,"GENERAL";"TAB4",#N/A,TRUE,"GENERAL";"TAB5",#N/A,TRUE,"GENERAL"}</definedName>
    <definedName name="_______y9" localSheetId="7" hidden="1">{"TAB1",#N/A,TRUE,"GENERAL";"TAB2",#N/A,TRUE,"GENERAL";"TAB3",#N/A,TRUE,"GENERAL";"TAB4",#N/A,TRUE,"GENERAL";"TAB5",#N/A,TRUE,"GENERAL"}</definedName>
    <definedName name="_______y9" localSheetId="9" hidden="1">{"TAB1",#N/A,TRUE,"GENERAL";"TAB2",#N/A,TRUE,"GENERAL";"TAB3",#N/A,TRUE,"GENERAL";"TAB4",#N/A,TRUE,"GENERAL";"TAB5",#N/A,TRUE,"GENERAL"}</definedName>
    <definedName name="_______y9" hidden="1">{"TAB1",#N/A,TRUE,"GENERAL";"TAB2",#N/A,TRUE,"GENERAL";"TAB3",#N/A,TRUE,"GENERAL";"TAB4",#N/A,TRUE,"GENERAL";"TAB5",#N/A,TRUE,"GENERAL"}</definedName>
    <definedName name="_______z1" localSheetId="0" hidden="1">{"TAB1",#N/A,TRUE,"GENERAL";"TAB2",#N/A,TRUE,"GENERAL";"TAB3",#N/A,TRUE,"GENERAL";"TAB4",#N/A,TRUE,"GENERAL";"TAB5",#N/A,TRUE,"GENERAL"}</definedName>
    <definedName name="_______z1" localSheetId="6" hidden="1">{"TAB1",#N/A,TRUE,"GENERAL";"TAB2",#N/A,TRUE,"GENERAL";"TAB3",#N/A,TRUE,"GENERAL";"TAB4",#N/A,TRUE,"GENERAL";"TAB5",#N/A,TRUE,"GENERAL"}</definedName>
    <definedName name="_______z1" localSheetId="7" hidden="1">{"TAB1",#N/A,TRUE,"GENERAL";"TAB2",#N/A,TRUE,"GENERAL";"TAB3",#N/A,TRUE,"GENERAL";"TAB4",#N/A,TRUE,"GENERAL";"TAB5",#N/A,TRUE,"GENERAL"}</definedName>
    <definedName name="_______z1" localSheetId="9" hidden="1">{"TAB1",#N/A,TRUE,"GENERAL";"TAB2",#N/A,TRUE,"GENERAL";"TAB3",#N/A,TRUE,"GENERAL";"TAB4",#N/A,TRUE,"GENERAL";"TAB5",#N/A,TRUE,"GENERAL"}</definedName>
    <definedName name="_______z1" hidden="1">{"TAB1",#N/A,TRUE,"GENERAL";"TAB2",#N/A,TRUE,"GENERAL";"TAB3",#N/A,TRUE,"GENERAL";"TAB4",#N/A,TRUE,"GENERAL";"TAB5",#N/A,TRUE,"GENERAL"}</definedName>
    <definedName name="_______z2" localSheetId="0" hidden="1">{"via1",#N/A,TRUE,"general";"via2",#N/A,TRUE,"general";"via3",#N/A,TRUE,"general"}</definedName>
    <definedName name="_______z2" localSheetId="6" hidden="1">{"via1",#N/A,TRUE,"general";"via2",#N/A,TRUE,"general";"via3",#N/A,TRUE,"general"}</definedName>
    <definedName name="_______z2" localSheetId="7" hidden="1">{"via1",#N/A,TRUE,"general";"via2",#N/A,TRUE,"general";"via3",#N/A,TRUE,"general"}</definedName>
    <definedName name="_______z2" localSheetId="9" hidden="1">{"via1",#N/A,TRUE,"general";"via2",#N/A,TRUE,"general";"via3",#N/A,TRUE,"general"}</definedName>
    <definedName name="_______z2" hidden="1">{"via1",#N/A,TRUE,"general";"via2",#N/A,TRUE,"general";"via3",#N/A,TRUE,"general"}</definedName>
    <definedName name="_______z3" localSheetId="0" hidden="1">{"via1",#N/A,TRUE,"general";"via2",#N/A,TRUE,"general";"via3",#N/A,TRUE,"general"}</definedName>
    <definedName name="_______z3" localSheetId="6" hidden="1">{"via1",#N/A,TRUE,"general";"via2",#N/A,TRUE,"general";"via3",#N/A,TRUE,"general"}</definedName>
    <definedName name="_______z3" localSheetId="7" hidden="1">{"via1",#N/A,TRUE,"general";"via2",#N/A,TRUE,"general";"via3",#N/A,TRUE,"general"}</definedName>
    <definedName name="_______z3" localSheetId="9" hidden="1">{"via1",#N/A,TRUE,"general";"via2",#N/A,TRUE,"general";"via3",#N/A,TRUE,"general"}</definedName>
    <definedName name="_______z3" hidden="1">{"via1",#N/A,TRUE,"general";"via2",#N/A,TRUE,"general";"via3",#N/A,TRUE,"general"}</definedName>
    <definedName name="_______z4" localSheetId="0" hidden="1">{"TAB1",#N/A,TRUE,"GENERAL";"TAB2",#N/A,TRUE,"GENERAL";"TAB3",#N/A,TRUE,"GENERAL";"TAB4",#N/A,TRUE,"GENERAL";"TAB5",#N/A,TRUE,"GENERAL"}</definedName>
    <definedName name="_______z4" localSheetId="6" hidden="1">{"TAB1",#N/A,TRUE,"GENERAL";"TAB2",#N/A,TRUE,"GENERAL";"TAB3",#N/A,TRUE,"GENERAL";"TAB4",#N/A,TRUE,"GENERAL";"TAB5",#N/A,TRUE,"GENERAL"}</definedName>
    <definedName name="_______z4" localSheetId="7" hidden="1">{"TAB1",#N/A,TRUE,"GENERAL";"TAB2",#N/A,TRUE,"GENERAL";"TAB3",#N/A,TRUE,"GENERAL";"TAB4",#N/A,TRUE,"GENERAL";"TAB5",#N/A,TRUE,"GENERAL"}</definedName>
    <definedName name="_______z4" localSheetId="9" hidden="1">{"TAB1",#N/A,TRUE,"GENERAL";"TAB2",#N/A,TRUE,"GENERAL";"TAB3",#N/A,TRUE,"GENERAL";"TAB4",#N/A,TRUE,"GENERAL";"TAB5",#N/A,TRUE,"GENERAL"}</definedName>
    <definedName name="_______z4" hidden="1">{"TAB1",#N/A,TRUE,"GENERAL";"TAB2",#N/A,TRUE,"GENERAL";"TAB3",#N/A,TRUE,"GENERAL";"TAB4",#N/A,TRUE,"GENERAL";"TAB5",#N/A,TRUE,"GENERAL"}</definedName>
    <definedName name="_______z5" localSheetId="0" hidden="1">{"via1",#N/A,TRUE,"general";"via2",#N/A,TRUE,"general";"via3",#N/A,TRUE,"general"}</definedName>
    <definedName name="_______z5" localSheetId="6" hidden="1">{"via1",#N/A,TRUE,"general";"via2",#N/A,TRUE,"general";"via3",#N/A,TRUE,"general"}</definedName>
    <definedName name="_______z5" localSheetId="7" hidden="1">{"via1",#N/A,TRUE,"general";"via2",#N/A,TRUE,"general";"via3",#N/A,TRUE,"general"}</definedName>
    <definedName name="_______z5" localSheetId="9" hidden="1">{"via1",#N/A,TRUE,"general";"via2",#N/A,TRUE,"general";"via3",#N/A,TRUE,"general"}</definedName>
    <definedName name="_______z5" hidden="1">{"via1",#N/A,TRUE,"general";"via2",#N/A,TRUE,"general";"via3",#N/A,TRUE,"general"}</definedName>
    <definedName name="_______z6" localSheetId="0" hidden="1">{"TAB1",#N/A,TRUE,"GENERAL";"TAB2",#N/A,TRUE,"GENERAL";"TAB3",#N/A,TRUE,"GENERAL";"TAB4",#N/A,TRUE,"GENERAL";"TAB5",#N/A,TRUE,"GENERAL"}</definedName>
    <definedName name="_______z6" localSheetId="6" hidden="1">{"TAB1",#N/A,TRUE,"GENERAL";"TAB2",#N/A,TRUE,"GENERAL";"TAB3",#N/A,TRUE,"GENERAL";"TAB4",#N/A,TRUE,"GENERAL";"TAB5",#N/A,TRUE,"GENERAL"}</definedName>
    <definedName name="_______z6" localSheetId="7" hidden="1">{"TAB1",#N/A,TRUE,"GENERAL";"TAB2",#N/A,TRUE,"GENERAL";"TAB3",#N/A,TRUE,"GENERAL";"TAB4",#N/A,TRUE,"GENERAL";"TAB5",#N/A,TRUE,"GENERAL"}</definedName>
    <definedName name="_______z6" localSheetId="9" hidden="1">{"TAB1",#N/A,TRUE,"GENERAL";"TAB2",#N/A,TRUE,"GENERAL";"TAB3",#N/A,TRUE,"GENERAL";"TAB4",#N/A,TRUE,"GENERAL";"TAB5",#N/A,TRUE,"GENERAL"}</definedName>
    <definedName name="_______z6" hidden="1">{"TAB1",#N/A,TRUE,"GENERAL";"TAB2",#N/A,TRUE,"GENERAL";"TAB3",#N/A,TRUE,"GENERAL";"TAB4",#N/A,TRUE,"GENERAL";"TAB5",#N/A,TRUE,"GENERAL"}</definedName>
    <definedName name="______a1" localSheetId="0" hidden="1">{"TAB1",#N/A,TRUE,"GENERAL";"TAB2",#N/A,TRUE,"GENERAL";"TAB3",#N/A,TRUE,"GENERAL";"TAB4",#N/A,TRUE,"GENERAL";"TAB5",#N/A,TRUE,"GENERAL"}</definedName>
    <definedName name="______a1" localSheetId="6" hidden="1">{"TAB1",#N/A,TRUE,"GENERAL";"TAB2",#N/A,TRUE,"GENERAL";"TAB3",#N/A,TRUE,"GENERAL";"TAB4",#N/A,TRUE,"GENERAL";"TAB5",#N/A,TRUE,"GENERAL"}</definedName>
    <definedName name="______a1" localSheetId="7" hidden="1">{"TAB1",#N/A,TRUE,"GENERAL";"TAB2",#N/A,TRUE,"GENERAL";"TAB3",#N/A,TRUE,"GENERAL";"TAB4",#N/A,TRUE,"GENERAL";"TAB5",#N/A,TRUE,"GENERAL"}</definedName>
    <definedName name="______a1" localSheetId="9" hidden="1">{"TAB1",#N/A,TRUE,"GENERAL";"TAB2",#N/A,TRUE,"GENERAL";"TAB3",#N/A,TRUE,"GENERAL";"TAB4",#N/A,TRUE,"GENERAL";"TAB5",#N/A,TRUE,"GENERAL"}</definedName>
    <definedName name="______a1" hidden="1">{"TAB1",#N/A,TRUE,"GENERAL";"TAB2",#N/A,TRUE,"GENERAL";"TAB3",#N/A,TRUE,"GENERAL";"TAB4",#N/A,TRUE,"GENERAL";"TAB5",#N/A,TRUE,"GENERAL"}</definedName>
    <definedName name="______A115042">#REF!</definedName>
    <definedName name="______a3" localSheetId="0" hidden="1">{"TAB1",#N/A,TRUE,"GENERAL";"TAB2",#N/A,TRUE,"GENERAL";"TAB3",#N/A,TRUE,"GENERAL";"TAB4",#N/A,TRUE,"GENERAL";"TAB5",#N/A,TRUE,"GENERAL"}</definedName>
    <definedName name="______a3" localSheetId="6" hidden="1">{"TAB1",#N/A,TRUE,"GENERAL";"TAB2",#N/A,TRUE,"GENERAL";"TAB3",#N/A,TRUE,"GENERAL";"TAB4",#N/A,TRUE,"GENERAL";"TAB5",#N/A,TRUE,"GENERAL"}</definedName>
    <definedName name="______a3" localSheetId="7" hidden="1">{"TAB1",#N/A,TRUE,"GENERAL";"TAB2",#N/A,TRUE,"GENERAL";"TAB3",#N/A,TRUE,"GENERAL";"TAB4",#N/A,TRUE,"GENERAL";"TAB5",#N/A,TRUE,"GENERAL"}</definedName>
    <definedName name="______a3" localSheetId="9" hidden="1">{"TAB1",#N/A,TRUE,"GENERAL";"TAB2",#N/A,TRUE,"GENERAL";"TAB3",#N/A,TRUE,"GENERAL";"TAB4",#N/A,TRUE,"GENERAL";"TAB5",#N/A,TRUE,"GENERAL"}</definedName>
    <definedName name="______a3" hidden="1">{"TAB1",#N/A,TRUE,"GENERAL";"TAB2",#N/A,TRUE,"GENERAL";"TAB3",#N/A,TRUE,"GENERAL";"TAB4",#N/A,TRUE,"GENERAL";"TAB5",#N/A,TRUE,"GENERAL"}</definedName>
    <definedName name="______a4" localSheetId="0" hidden="1">{"via1",#N/A,TRUE,"general";"via2",#N/A,TRUE,"general";"via3",#N/A,TRUE,"general"}</definedName>
    <definedName name="______a4" localSheetId="6" hidden="1">{"via1",#N/A,TRUE,"general";"via2",#N/A,TRUE,"general";"via3",#N/A,TRUE,"general"}</definedName>
    <definedName name="______a4" localSheetId="7" hidden="1">{"via1",#N/A,TRUE,"general";"via2",#N/A,TRUE,"general";"via3",#N/A,TRUE,"general"}</definedName>
    <definedName name="______a4" localSheetId="9" hidden="1">{"via1",#N/A,TRUE,"general";"via2",#N/A,TRUE,"general";"via3",#N/A,TRUE,"general"}</definedName>
    <definedName name="______a4" hidden="1">{"via1",#N/A,TRUE,"general";"via2",#N/A,TRUE,"general";"via3",#N/A,TRUE,"general"}</definedName>
    <definedName name="______a5" localSheetId="0" hidden="1">{"TAB1",#N/A,TRUE,"GENERAL";"TAB2",#N/A,TRUE,"GENERAL";"TAB3",#N/A,TRUE,"GENERAL";"TAB4",#N/A,TRUE,"GENERAL";"TAB5",#N/A,TRUE,"GENERAL"}</definedName>
    <definedName name="______a5" localSheetId="6" hidden="1">{"TAB1",#N/A,TRUE,"GENERAL";"TAB2",#N/A,TRUE,"GENERAL";"TAB3",#N/A,TRUE,"GENERAL";"TAB4",#N/A,TRUE,"GENERAL";"TAB5",#N/A,TRUE,"GENERAL"}</definedName>
    <definedName name="______a5" localSheetId="7" hidden="1">{"TAB1",#N/A,TRUE,"GENERAL";"TAB2",#N/A,TRUE,"GENERAL";"TAB3",#N/A,TRUE,"GENERAL";"TAB4",#N/A,TRUE,"GENERAL";"TAB5",#N/A,TRUE,"GENERAL"}</definedName>
    <definedName name="______a5" localSheetId="9" hidden="1">{"TAB1",#N/A,TRUE,"GENERAL";"TAB2",#N/A,TRUE,"GENERAL";"TAB3",#N/A,TRUE,"GENERAL";"TAB4",#N/A,TRUE,"GENERAL";"TAB5",#N/A,TRUE,"GENERAL"}</definedName>
    <definedName name="______a5" hidden="1">{"TAB1",#N/A,TRUE,"GENERAL";"TAB2",#N/A,TRUE,"GENERAL";"TAB3",#N/A,TRUE,"GENERAL";"TAB4",#N/A,TRUE,"GENERAL";"TAB5",#N/A,TRUE,"GENERAL"}</definedName>
    <definedName name="______a6" localSheetId="0" hidden="1">{"TAB1",#N/A,TRUE,"GENERAL";"TAB2",#N/A,TRUE,"GENERAL";"TAB3",#N/A,TRUE,"GENERAL";"TAB4",#N/A,TRUE,"GENERAL";"TAB5",#N/A,TRUE,"GENERAL"}</definedName>
    <definedName name="______a6" localSheetId="6" hidden="1">{"TAB1",#N/A,TRUE,"GENERAL";"TAB2",#N/A,TRUE,"GENERAL";"TAB3",#N/A,TRUE,"GENERAL";"TAB4",#N/A,TRUE,"GENERAL";"TAB5",#N/A,TRUE,"GENERAL"}</definedName>
    <definedName name="______a6" localSheetId="7" hidden="1">{"TAB1",#N/A,TRUE,"GENERAL";"TAB2",#N/A,TRUE,"GENERAL";"TAB3",#N/A,TRUE,"GENERAL";"TAB4",#N/A,TRUE,"GENERAL";"TAB5",#N/A,TRUE,"GENERAL"}</definedName>
    <definedName name="______a6" localSheetId="9" hidden="1">{"TAB1",#N/A,TRUE,"GENERAL";"TAB2",#N/A,TRUE,"GENERAL";"TAB3",#N/A,TRUE,"GENERAL";"TAB4",#N/A,TRUE,"GENERAL";"TAB5",#N/A,TRUE,"GENERAL"}</definedName>
    <definedName name="______a6" hidden="1">{"TAB1",#N/A,TRUE,"GENERAL";"TAB2",#N/A,TRUE,"GENERAL";"TAB3",#N/A,TRUE,"GENERAL";"TAB4",#N/A,TRUE,"GENERAL";"TAB5",#N/A,TRUE,"GENERAL"}</definedName>
    <definedName name="______Abd2">'[16]Constantes Generales'!$D$223</definedName>
    <definedName name="______Abd4">'[16]Constantes Generales'!$D$231</definedName>
    <definedName name="______Abd6">'[16]Constantes Generales'!$D$238</definedName>
    <definedName name="______AcC1">'[16]Constantes Generales'!$D$206</definedName>
    <definedName name="______Act1">'[16]Constantes Generales'!$D$246</definedName>
    <definedName name="______AFC1">[6]INV!$A$25:$D$28</definedName>
    <definedName name="______AFC3">[6]INV!$F$25:$I$28</definedName>
    <definedName name="______AFC5">[6]INV!$K$25:$N$28</definedName>
    <definedName name="______Afo1">'[16]Constantes Generales'!$D$166</definedName>
    <definedName name="______AIU1">#REF!</definedName>
    <definedName name="______AIU2">[9]BASE!$C$5</definedName>
    <definedName name="______ApC1">'[16]Constantes Generales'!$D$210</definedName>
    <definedName name="______APR2">'[16]Constantes Generales'!$D$127</definedName>
    <definedName name="______ATT2">'[16]Constantes Generales'!$D$116</definedName>
    <definedName name="______B110111">#REF!</definedName>
    <definedName name="______B114854">'[17]APU  ADICIONALES'!#REF!</definedName>
    <definedName name="______b2" localSheetId="0" hidden="1">{"TAB1",#N/A,TRUE,"GENERAL";"TAB2",#N/A,TRUE,"GENERAL";"TAB3",#N/A,TRUE,"GENERAL";"TAB4",#N/A,TRUE,"GENERAL";"TAB5",#N/A,TRUE,"GENERAL"}</definedName>
    <definedName name="______b2" localSheetId="6" hidden="1">{"TAB1",#N/A,TRUE,"GENERAL";"TAB2",#N/A,TRUE,"GENERAL";"TAB3",#N/A,TRUE,"GENERAL";"TAB4",#N/A,TRUE,"GENERAL";"TAB5",#N/A,TRUE,"GENERAL"}</definedName>
    <definedName name="______b2" localSheetId="7" hidden="1">{"TAB1",#N/A,TRUE,"GENERAL";"TAB2",#N/A,TRUE,"GENERAL";"TAB3",#N/A,TRUE,"GENERAL";"TAB4",#N/A,TRUE,"GENERAL";"TAB5",#N/A,TRUE,"GENERAL"}</definedName>
    <definedName name="______b2" localSheetId="9" hidden="1">{"TAB1",#N/A,TRUE,"GENERAL";"TAB2",#N/A,TRUE,"GENERAL";"TAB3",#N/A,TRUE,"GENERAL";"TAB4",#N/A,TRUE,"GENERAL";"TAB5",#N/A,TRUE,"GENERAL"}</definedName>
    <definedName name="______b2" hidden="1">{"TAB1",#N/A,TRUE,"GENERAL";"TAB2",#N/A,TRUE,"GENERAL";"TAB3",#N/A,TRUE,"GENERAL";"TAB4",#N/A,TRUE,"GENERAL";"TAB5",#N/A,TRUE,"GENERAL"}</definedName>
    <definedName name="______b3" localSheetId="0" hidden="1">{"TAB1",#N/A,TRUE,"GENERAL";"TAB2",#N/A,TRUE,"GENERAL";"TAB3",#N/A,TRUE,"GENERAL";"TAB4",#N/A,TRUE,"GENERAL";"TAB5",#N/A,TRUE,"GENERAL"}</definedName>
    <definedName name="______b3" localSheetId="6" hidden="1">{"TAB1",#N/A,TRUE,"GENERAL";"TAB2",#N/A,TRUE,"GENERAL";"TAB3",#N/A,TRUE,"GENERAL";"TAB4",#N/A,TRUE,"GENERAL";"TAB5",#N/A,TRUE,"GENERAL"}</definedName>
    <definedName name="______b3" localSheetId="7" hidden="1">{"TAB1",#N/A,TRUE,"GENERAL";"TAB2",#N/A,TRUE,"GENERAL";"TAB3",#N/A,TRUE,"GENERAL";"TAB4",#N/A,TRUE,"GENERAL";"TAB5",#N/A,TRUE,"GENERAL"}</definedName>
    <definedName name="______b3" localSheetId="9" hidden="1">{"TAB1",#N/A,TRUE,"GENERAL";"TAB2",#N/A,TRUE,"GENERAL";"TAB3",#N/A,TRUE,"GENERAL";"TAB4",#N/A,TRUE,"GENERAL";"TAB5",#N/A,TRUE,"GENERAL"}</definedName>
    <definedName name="______b3" hidden="1">{"TAB1",#N/A,TRUE,"GENERAL";"TAB2",#N/A,TRUE,"GENERAL";"TAB3",#N/A,TRUE,"GENERAL";"TAB4",#N/A,TRUE,"GENERAL";"TAB5",#N/A,TRUE,"GENERAL"}</definedName>
    <definedName name="______b4" localSheetId="0" hidden="1">{"TAB1",#N/A,TRUE,"GENERAL";"TAB2",#N/A,TRUE,"GENERAL";"TAB3",#N/A,TRUE,"GENERAL";"TAB4",#N/A,TRUE,"GENERAL";"TAB5",#N/A,TRUE,"GENERAL"}</definedName>
    <definedName name="______b4" localSheetId="6" hidden="1">{"TAB1",#N/A,TRUE,"GENERAL";"TAB2",#N/A,TRUE,"GENERAL";"TAB3",#N/A,TRUE,"GENERAL";"TAB4",#N/A,TRUE,"GENERAL";"TAB5",#N/A,TRUE,"GENERAL"}</definedName>
    <definedName name="______b4" localSheetId="7" hidden="1">{"TAB1",#N/A,TRUE,"GENERAL";"TAB2",#N/A,TRUE,"GENERAL";"TAB3",#N/A,TRUE,"GENERAL";"TAB4",#N/A,TRUE,"GENERAL";"TAB5",#N/A,TRUE,"GENERAL"}</definedName>
    <definedName name="______b4" localSheetId="9" hidden="1">{"TAB1",#N/A,TRUE,"GENERAL";"TAB2",#N/A,TRUE,"GENERAL";"TAB3",#N/A,TRUE,"GENERAL";"TAB4",#N/A,TRUE,"GENERAL";"TAB5",#N/A,TRUE,"GENERAL"}</definedName>
    <definedName name="______b4" hidden="1">{"TAB1",#N/A,TRUE,"GENERAL";"TAB2",#N/A,TRUE,"GENERAL";"TAB3",#N/A,TRUE,"GENERAL";"TAB4",#N/A,TRUE,"GENERAL";"TAB5",#N/A,TRUE,"GENERAL"}</definedName>
    <definedName name="______b5" localSheetId="0" hidden="1">{"TAB1",#N/A,TRUE,"GENERAL";"TAB2",#N/A,TRUE,"GENERAL";"TAB3",#N/A,TRUE,"GENERAL";"TAB4",#N/A,TRUE,"GENERAL";"TAB5",#N/A,TRUE,"GENERAL"}</definedName>
    <definedName name="______b5" localSheetId="6" hidden="1">{"TAB1",#N/A,TRUE,"GENERAL";"TAB2",#N/A,TRUE,"GENERAL";"TAB3",#N/A,TRUE,"GENERAL";"TAB4",#N/A,TRUE,"GENERAL";"TAB5",#N/A,TRUE,"GENERAL"}</definedName>
    <definedName name="______b5" localSheetId="7" hidden="1">{"TAB1",#N/A,TRUE,"GENERAL";"TAB2",#N/A,TRUE,"GENERAL";"TAB3",#N/A,TRUE,"GENERAL";"TAB4",#N/A,TRUE,"GENERAL";"TAB5",#N/A,TRUE,"GENERAL"}</definedName>
    <definedName name="______b5" localSheetId="9" hidden="1">{"TAB1",#N/A,TRUE,"GENERAL";"TAB2",#N/A,TRUE,"GENERAL";"TAB3",#N/A,TRUE,"GENERAL";"TAB4",#N/A,TRUE,"GENERAL";"TAB5",#N/A,TRUE,"GENERAL"}</definedName>
    <definedName name="______b5" hidden="1">{"TAB1",#N/A,TRUE,"GENERAL";"TAB2",#N/A,TRUE,"GENERAL";"TAB3",#N/A,TRUE,"GENERAL";"TAB4",#N/A,TRUE,"GENERAL";"TAB5",#N/A,TRUE,"GENERAL"}</definedName>
    <definedName name="______b6" localSheetId="0" hidden="1">{"TAB1",#N/A,TRUE,"GENERAL";"TAB2",#N/A,TRUE,"GENERAL";"TAB3",#N/A,TRUE,"GENERAL";"TAB4",#N/A,TRUE,"GENERAL";"TAB5",#N/A,TRUE,"GENERAL"}</definedName>
    <definedName name="______b6" localSheetId="6" hidden="1">{"TAB1",#N/A,TRUE,"GENERAL";"TAB2",#N/A,TRUE,"GENERAL";"TAB3",#N/A,TRUE,"GENERAL";"TAB4",#N/A,TRUE,"GENERAL";"TAB5",#N/A,TRUE,"GENERAL"}</definedName>
    <definedName name="______b6" localSheetId="7" hidden="1">{"TAB1",#N/A,TRUE,"GENERAL";"TAB2",#N/A,TRUE,"GENERAL";"TAB3",#N/A,TRUE,"GENERAL";"TAB4",#N/A,TRUE,"GENERAL";"TAB5",#N/A,TRUE,"GENERAL"}</definedName>
    <definedName name="______b6" localSheetId="9" hidden="1">{"TAB1",#N/A,TRUE,"GENERAL";"TAB2",#N/A,TRUE,"GENERAL";"TAB3",#N/A,TRUE,"GENERAL";"TAB4",#N/A,TRUE,"GENERAL";"TAB5",#N/A,TRUE,"GENERAL"}</definedName>
    <definedName name="______b6" hidden="1">{"TAB1",#N/A,TRUE,"GENERAL";"TAB2",#N/A,TRUE,"GENERAL";"TAB3",#N/A,TRUE,"GENERAL";"TAB4",#N/A,TRUE,"GENERAL";"TAB5",#N/A,TRUE,"GENERAL"}</definedName>
    <definedName name="______b7" localSheetId="0" hidden="1">{"via1",#N/A,TRUE,"general";"via2",#N/A,TRUE,"general";"via3",#N/A,TRUE,"general"}</definedName>
    <definedName name="______b7" localSheetId="6" hidden="1">{"via1",#N/A,TRUE,"general";"via2",#N/A,TRUE,"general";"via3",#N/A,TRUE,"general"}</definedName>
    <definedName name="______b7" localSheetId="7" hidden="1">{"via1",#N/A,TRUE,"general";"via2",#N/A,TRUE,"general";"via3",#N/A,TRUE,"general"}</definedName>
    <definedName name="______b7" localSheetId="9" hidden="1">{"via1",#N/A,TRUE,"general";"via2",#N/A,TRUE,"general";"via3",#N/A,TRUE,"general"}</definedName>
    <definedName name="______b7" hidden="1">{"via1",#N/A,TRUE,"general";"via2",#N/A,TRUE,"general";"via3",#N/A,TRUE,"general"}</definedName>
    <definedName name="______b8" localSheetId="0" hidden="1">{"via1",#N/A,TRUE,"general";"via2",#N/A,TRUE,"general";"via3",#N/A,TRUE,"general"}</definedName>
    <definedName name="______b8" localSheetId="6" hidden="1">{"via1",#N/A,TRUE,"general";"via2",#N/A,TRUE,"general";"via3",#N/A,TRUE,"general"}</definedName>
    <definedName name="______b8" localSheetId="7" hidden="1">{"via1",#N/A,TRUE,"general";"via2",#N/A,TRUE,"general";"via3",#N/A,TRUE,"general"}</definedName>
    <definedName name="______b8" localSheetId="9" hidden="1">{"via1",#N/A,TRUE,"general";"via2",#N/A,TRUE,"general";"via3",#N/A,TRUE,"general"}</definedName>
    <definedName name="______b8" hidden="1">{"via1",#N/A,TRUE,"general";"via2",#N/A,TRUE,"general";"via3",#N/A,TRUE,"general"}</definedName>
    <definedName name="______bb9" localSheetId="0" hidden="1">{"TAB1",#N/A,TRUE,"GENERAL";"TAB2",#N/A,TRUE,"GENERAL";"TAB3",#N/A,TRUE,"GENERAL";"TAB4",#N/A,TRUE,"GENERAL";"TAB5",#N/A,TRUE,"GENERAL"}</definedName>
    <definedName name="______bb9" localSheetId="6" hidden="1">{"TAB1",#N/A,TRUE,"GENERAL";"TAB2",#N/A,TRUE,"GENERAL";"TAB3",#N/A,TRUE,"GENERAL";"TAB4",#N/A,TRUE,"GENERAL";"TAB5",#N/A,TRUE,"GENERAL"}</definedName>
    <definedName name="______bb9" localSheetId="7" hidden="1">{"TAB1",#N/A,TRUE,"GENERAL";"TAB2",#N/A,TRUE,"GENERAL";"TAB3",#N/A,TRUE,"GENERAL";"TAB4",#N/A,TRUE,"GENERAL";"TAB5",#N/A,TRUE,"GENERAL"}</definedName>
    <definedName name="______bb9" localSheetId="9" hidden="1">{"TAB1",#N/A,TRUE,"GENERAL";"TAB2",#N/A,TRUE,"GENERAL";"TAB3",#N/A,TRUE,"GENERAL";"TAB4",#N/A,TRUE,"GENERAL";"TAB5",#N/A,TRUE,"GENERAL"}</definedName>
    <definedName name="______bb9" hidden="1">{"TAB1",#N/A,TRUE,"GENERAL";"TAB2",#N/A,TRUE,"GENERAL";"TAB3",#N/A,TRUE,"GENERAL";"TAB4",#N/A,TRUE,"GENERAL";"TAB5",#N/A,TRUE,"GENERAL"}</definedName>
    <definedName name="______bgb5" localSheetId="0" hidden="1">{"TAB1",#N/A,TRUE,"GENERAL";"TAB2",#N/A,TRUE,"GENERAL";"TAB3",#N/A,TRUE,"GENERAL";"TAB4",#N/A,TRUE,"GENERAL";"TAB5",#N/A,TRUE,"GENERAL"}</definedName>
    <definedName name="______bgb5" localSheetId="6" hidden="1">{"TAB1",#N/A,TRUE,"GENERAL";"TAB2",#N/A,TRUE,"GENERAL";"TAB3",#N/A,TRUE,"GENERAL";"TAB4",#N/A,TRUE,"GENERAL";"TAB5",#N/A,TRUE,"GENERAL"}</definedName>
    <definedName name="______bgb5" localSheetId="7" hidden="1">{"TAB1",#N/A,TRUE,"GENERAL";"TAB2",#N/A,TRUE,"GENERAL";"TAB3",#N/A,TRUE,"GENERAL";"TAB4",#N/A,TRUE,"GENERAL";"TAB5",#N/A,TRUE,"GENERAL"}</definedName>
    <definedName name="______bgb5" localSheetId="9" hidden="1">{"TAB1",#N/A,TRUE,"GENERAL";"TAB2",#N/A,TRUE,"GENERAL";"TAB3",#N/A,TRUE,"GENERAL";"TAB4",#N/A,TRUE,"GENERAL";"TAB5",#N/A,TRUE,"GENERAL"}</definedName>
    <definedName name="______bgb5" hidden="1">{"TAB1",#N/A,TRUE,"GENERAL";"TAB2",#N/A,TRUE,"GENERAL";"TAB3",#N/A,TRUE,"GENERAL";"TAB4",#N/A,TRUE,"GENERAL";"TAB5",#N/A,TRUE,"GENERAL"}</definedName>
    <definedName name="______BGC1">[6]INV!$A$5:$D$8</definedName>
    <definedName name="______BGC3">[6]INV!$F$5:$I$8</definedName>
    <definedName name="______BGC5">[6]INV!$K$5:$N$8</definedName>
    <definedName name="______BPR2">'[16]Constantes Generales'!$D$124</definedName>
    <definedName name="______BTC60">'[18]Datos Generales'!#REF!</definedName>
    <definedName name="______BTT2">'[16]Constantes Generales'!$D$113</definedName>
    <definedName name="______CAC1">[6]INV!$A$19:$D$22</definedName>
    <definedName name="______CAC3">[6]INV!$F$19:$I$22</definedName>
    <definedName name="______CAC5">[6]INV!$K$19:$N$22</definedName>
    <definedName name="______Cod1" localSheetId="15">#REF!</definedName>
    <definedName name="______Cod1">#REF!</definedName>
    <definedName name="______cua1">'[13]ALCANTARILLADO RAS'!$A$4:$B$14</definedName>
    <definedName name="______D177945">'[17]APU  ADICIONALES'!#REF!</definedName>
    <definedName name="______DMD1">#REF!</definedName>
    <definedName name="______DPR2">'[16]Constantes Generales'!$D$129</definedName>
    <definedName name="______DTT2">'[16]Constantes Generales'!$D$118</definedName>
    <definedName name="______E113701">#REF!</definedName>
    <definedName name="______E169000">'[17]APU  ADICIONALES'!#REF!</definedName>
    <definedName name="______EPR2">'[16]Constantes Generales'!$D$128</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TC60">'[18]Datos Generales'!#REF!</definedName>
    <definedName name="______ETT2">'[16]Constantes Generales'!$D$117</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fei1">#REF!</definedName>
    <definedName name="______fei10">#REF!</definedName>
    <definedName name="______fei11">#REF!</definedName>
    <definedName name="______fei12">#REF!</definedName>
    <definedName name="______fei13">#REF!</definedName>
    <definedName name="______fei14">#REF!</definedName>
    <definedName name="______fei15">#REF!</definedName>
    <definedName name="______fei16">#REF!</definedName>
    <definedName name="______fei17">#REF!</definedName>
    <definedName name="______fei18">#REF!</definedName>
    <definedName name="______fei19">#REF!</definedName>
    <definedName name="______fei2">#REF!</definedName>
    <definedName name="______fei3">#REF!</definedName>
    <definedName name="______fei4">#REF!</definedName>
    <definedName name="______fei5">#REF!</definedName>
    <definedName name="______fei6">#REF!</definedName>
    <definedName name="______fei7">#REF!</definedName>
    <definedName name="______fei8">#REF!</definedName>
    <definedName name="______fei9">#REF!</definedName>
    <definedName name="______G118050">#REF!</definedName>
    <definedName name="______G161484">'[17]APU  ADICIONALES'!#REF!</definedName>
    <definedName name="______g2" localSheetId="0" hidden="1">{"TAB1",#N/A,TRUE,"GENERAL";"TAB2",#N/A,TRUE,"GENERAL";"TAB3",#N/A,TRUE,"GENERAL";"TAB4",#N/A,TRUE,"GENERAL";"TAB5",#N/A,TRUE,"GENERAL"}</definedName>
    <definedName name="______g2" localSheetId="6" hidden="1">{"TAB1",#N/A,TRUE,"GENERAL";"TAB2",#N/A,TRUE,"GENERAL";"TAB3",#N/A,TRUE,"GENERAL";"TAB4",#N/A,TRUE,"GENERAL";"TAB5",#N/A,TRUE,"GENERAL"}</definedName>
    <definedName name="______g2" localSheetId="7" hidden="1">{"TAB1",#N/A,TRUE,"GENERAL";"TAB2",#N/A,TRUE,"GENERAL";"TAB3",#N/A,TRUE,"GENERAL";"TAB4",#N/A,TRUE,"GENERAL";"TAB5",#N/A,TRUE,"GENERAL"}</definedName>
    <definedName name="______g2" localSheetId="9" hidden="1">{"TAB1",#N/A,TRUE,"GENERAL";"TAB2",#N/A,TRUE,"GENERAL";"TAB3",#N/A,TRUE,"GENERAL";"TAB4",#N/A,TRUE,"GENERAL";"TAB5",#N/A,TRUE,"GENERAL"}</definedName>
    <definedName name="______g2" hidden="1">{"TAB1",#N/A,TRUE,"GENERAL";"TAB2",#N/A,TRUE,"GENERAL";"TAB3",#N/A,TRUE,"GENERAL";"TAB4",#N/A,TRUE,"GENERAL";"TAB5",#N/A,TRUE,"GENERAL"}</definedName>
    <definedName name="______g3" localSheetId="0" hidden="1">{"via1",#N/A,TRUE,"general";"via2",#N/A,TRUE,"general";"via3",#N/A,TRUE,"general"}</definedName>
    <definedName name="______g3" localSheetId="6" hidden="1">{"via1",#N/A,TRUE,"general";"via2",#N/A,TRUE,"general";"via3",#N/A,TRUE,"general"}</definedName>
    <definedName name="______g3" localSheetId="7" hidden="1">{"via1",#N/A,TRUE,"general";"via2",#N/A,TRUE,"general";"via3",#N/A,TRUE,"general"}</definedName>
    <definedName name="______g3" localSheetId="9" hidden="1">{"via1",#N/A,TRUE,"general";"via2",#N/A,TRUE,"general";"via3",#N/A,TRUE,"general"}</definedName>
    <definedName name="______g3" hidden="1">{"via1",#N/A,TRUE,"general";"via2",#N/A,TRUE,"general";"via3",#N/A,TRUE,"general"}</definedName>
    <definedName name="______g4" localSheetId="0" hidden="1">{"via1",#N/A,TRUE,"general";"via2",#N/A,TRUE,"general";"via3",#N/A,TRUE,"general"}</definedName>
    <definedName name="______g4" localSheetId="6" hidden="1">{"via1",#N/A,TRUE,"general";"via2",#N/A,TRUE,"general";"via3",#N/A,TRUE,"general"}</definedName>
    <definedName name="______g4" localSheetId="7" hidden="1">{"via1",#N/A,TRUE,"general";"via2",#N/A,TRUE,"general";"via3",#N/A,TRUE,"general"}</definedName>
    <definedName name="______g4" localSheetId="9" hidden="1">{"via1",#N/A,TRUE,"general";"via2",#N/A,TRUE,"general";"via3",#N/A,TRUE,"general"}</definedName>
    <definedName name="______g4" hidden="1">{"via1",#N/A,TRUE,"general";"via2",#N/A,TRUE,"general";"via3",#N/A,TRUE,"general"}</definedName>
    <definedName name="______g5" localSheetId="0" hidden="1">{"via1",#N/A,TRUE,"general";"via2",#N/A,TRUE,"general";"via3",#N/A,TRUE,"general"}</definedName>
    <definedName name="______g5" localSheetId="6" hidden="1">{"via1",#N/A,TRUE,"general";"via2",#N/A,TRUE,"general";"via3",#N/A,TRUE,"general"}</definedName>
    <definedName name="______g5" localSheetId="7" hidden="1">{"via1",#N/A,TRUE,"general";"via2",#N/A,TRUE,"general";"via3",#N/A,TRUE,"general"}</definedName>
    <definedName name="______g5" localSheetId="9" hidden="1">{"via1",#N/A,TRUE,"general";"via2",#N/A,TRUE,"general";"via3",#N/A,TRUE,"general"}</definedName>
    <definedName name="______g5" hidden="1">{"via1",#N/A,TRUE,"general";"via2",#N/A,TRUE,"general";"via3",#N/A,TRUE,"general"}</definedName>
    <definedName name="______g6" localSheetId="0" hidden="1">{"via1",#N/A,TRUE,"general";"via2",#N/A,TRUE,"general";"via3",#N/A,TRUE,"general"}</definedName>
    <definedName name="______g6" localSheetId="6" hidden="1">{"via1",#N/A,TRUE,"general";"via2",#N/A,TRUE,"general";"via3",#N/A,TRUE,"general"}</definedName>
    <definedName name="______g6" localSheetId="7" hidden="1">{"via1",#N/A,TRUE,"general";"via2",#N/A,TRUE,"general";"via3",#N/A,TRUE,"general"}</definedName>
    <definedName name="______g6" localSheetId="9" hidden="1">{"via1",#N/A,TRUE,"general";"via2",#N/A,TRUE,"general";"via3",#N/A,TRUE,"general"}</definedName>
    <definedName name="______g6" hidden="1">{"via1",#N/A,TRUE,"general";"via2",#N/A,TRUE,"general";"via3",#N/A,TRUE,"general"}</definedName>
    <definedName name="______g7" localSheetId="0" hidden="1">{"TAB1",#N/A,TRUE,"GENERAL";"TAB2",#N/A,TRUE,"GENERAL";"TAB3",#N/A,TRUE,"GENERAL";"TAB4",#N/A,TRUE,"GENERAL";"TAB5",#N/A,TRUE,"GENERAL"}</definedName>
    <definedName name="______g7" localSheetId="6" hidden="1">{"TAB1",#N/A,TRUE,"GENERAL";"TAB2",#N/A,TRUE,"GENERAL";"TAB3",#N/A,TRUE,"GENERAL";"TAB4",#N/A,TRUE,"GENERAL";"TAB5",#N/A,TRUE,"GENERAL"}</definedName>
    <definedName name="______g7" localSheetId="7" hidden="1">{"TAB1",#N/A,TRUE,"GENERAL";"TAB2",#N/A,TRUE,"GENERAL";"TAB3",#N/A,TRUE,"GENERAL";"TAB4",#N/A,TRUE,"GENERAL";"TAB5",#N/A,TRUE,"GENERAL"}</definedName>
    <definedName name="______g7" localSheetId="9" hidden="1">{"TAB1",#N/A,TRUE,"GENERAL";"TAB2",#N/A,TRUE,"GENERAL";"TAB3",#N/A,TRUE,"GENERAL";"TAB4",#N/A,TRUE,"GENERAL";"TAB5",#N/A,TRUE,"GENERAL"}</definedName>
    <definedName name="______g7" hidden="1">{"TAB1",#N/A,TRUE,"GENERAL";"TAB2",#N/A,TRUE,"GENERAL";"TAB3",#N/A,TRUE,"GENERAL";"TAB4",#N/A,TRUE,"GENERAL";"TAB5",#N/A,TRUE,"GENERAL"}</definedName>
    <definedName name="______GR1" localSheetId="0" hidden="1">{"TAB1",#N/A,TRUE,"GENERAL";"TAB2",#N/A,TRUE,"GENERAL";"TAB3",#N/A,TRUE,"GENERAL";"TAB4",#N/A,TRUE,"GENERAL";"TAB5",#N/A,TRUE,"GENERAL"}</definedName>
    <definedName name="______GR1" localSheetId="6" hidden="1">{"TAB1",#N/A,TRUE,"GENERAL";"TAB2",#N/A,TRUE,"GENERAL";"TAB3",#N/A,TRUE,"GENERAL";"TAB4",#N/A,TRUE,"GENERAL";"TAB5",#N/A,TRUE,"GENERAL"}</definedName>
    <definedName name="______GR1" localSheetId="7" hidden="1">{"TAB1",#N/A,TRUE,"GENERAL";"TAB2",#N/A,TRUE,"GENERAL";"TAB3",#N/A,TRUE,"GENERAL";"TAB4",#N/A,TRUE,"GENERAL";"TAB5",#N/A,TRUE,"GENERAL"}</definedName>
    <definedName name="______GR1" localSheetId="9" hidden="1">{"TAB1",#N/A,TRUE,"GENERAL";"TAB2",#N/A,TRUE,"GENERAL";"TAB3",#N/A,TRUE,"GENERAL";"TAB4",#N/A,TRUE,"GENERAL";"TAB5",#N/A,TRUE,"GENERAL"}</definedName>
    <definedName name="______GR1" hidden="1">{"TAB1",#N/A,TRUE,"GENERAL";"TAB2",#N/A,TRUE,"GENERAL";"TAB3",#N/A,TRUE,"GENERAL";"TAB4",#N/A,TRUE,"GENERAL";"TAB5",#N/A,TRUE,"GENERAL"}</definedName>
    <definedName name="______gtr4" localSheetId="0" hidden="1">{"via1",#N/A,TRUE,"general";"via2",#N/A,TRUE,"general";"via3",#N/A,TRUE,"general"}</definedName>
    <definedName name="______gtr4" localSheetId="6" hidden="1">{"via1",#N/A,TRUE,"general";"via2",#N/A,TRUE,"general";"via3",#N/A,TRUE,"general"}</definedName>
    <definedName name="______gtr4" localSheetId="7" hidden="1">{"via1",#N/A,TRUE,"general";"via2",#N/A,TRUE,"general";"via3",#N/A,TRUE,"general"}</definedName>
    <definedName name="______gtr4" localSheetId="9" hidden="1">{"via1",#N/A,TRUE,"general";"via2",#N/A,TRUE,"general";"via3",#N/A,TRUE,"general"}</definedName>
    <definedName name="______gtr4" hidden="1">{"via1",#N/A,TRUE,"general";"via2",#N/A,TRUE,"general";"via3",#N/A,TRUE,"general"}</definedName>
    <definedName name="______H117562">'[17]APU  ADICIONALES'!#REF!</definedName>
    <definedName name="______H191456">#REF!</definedName>
    <definedName name="______h2" localSheetId="0" hidden="1">{"via1",#N/A,TRUE,"general";"via2",#N/A,TRUE,"general";"via3",#N/A,TRUE,"general"}</definedName>
    <definedName name="______h2" localSheetId="6" hidden="1">{"via1",#N/A,TRUE,"general";"via2",#N/A,TRUE,"general";"via3",#N/A,TRUE,"general"}</definedName>
    <definedName name="______h2" localSheetId="7" hidden="1">{"via1",#N/A,TRUE,"general";"via2",#N/A,TRUE,"general";"via3",#N/A,TRUE,"general"}</definedName>
    <definedName name="______h2" localSheetId="9" hidden="1">{"via1",#N/A,TRUE,"general";"via2",#N/A,TRUE,"general";"via3",#N/A,TRUE,"general"}</definedName>
    <definedName name="______h2" hidden="1">{"via1",#N/A,TRUE,"general";"via2",#N/A,TRUE,"general";"via3",#N/A,TRUE,"general"}</definedName>
    <definedName name="______h3" localSheetId="0" hidden="1">{"via1",#N/A,TRUE,"general";"via2",#N/A,TRUE,"general";"via3",#N/A,TRUE,"general"}</definedName>
    <definedName name="______h3" localSheetId="6" hidden="1">{"via1",#N/A,TRUE,"general";"via2",#N/A,TRUE,"general";"via3",#N/A,TRUE,"general"}</definedName>
    <definedName name="______h3" localSheetId="7" hidden="1">{"via1",#N/A,TRUE,"general";"via2",#N/A,TRUE,"general";"via3",#N/A,TRUE,"general"}</definedName>
    <definedName name="______h3" localSheetId="9" hidden="1">{"via1",#N/A,TRUE,"general";"via2",#N/A,TRUE,"general";"via3",#N/A,TRUE,"general"}</definedName>
    <definedName name="______h3" hidden="1">{"via1",#N/A,TRUE,"general";"via2",#N/A,TRUE,"general";"via3",#N/A,TRUE,"general"}</definedName>
    <definedName name="______h4" localSheetId="0" hidden="1">{"TAB1",#N/A,TRUE,"GENERAL";"TAB2",#N/A,TRUE,"GENERAL";"TAB3",#N/A,TRUE,"GENERAL";"TAB4",#N/A,TRUE,"GENERAL";"TAB5",#N/A,TRUE,"GENERAL"}</definedName>
    <definedName name="______h4" localSheetId="6" hidden="1">{"TAB1",#N/A,TRUE,"GENERAL";"TAB2",#N/A,TRUE,"GENERAL";"TAB3",#N/A,TRUE,"GENERAL";"TAB4",#N/A,TRUE,"GENERAL";"TAB5",#N/A,TRUE,"GENERAL"}</definedName>
    <definedName name="______h4" localSheetId="7" hidden="1">{"TAB1",#N/A,TRUE,"GENERAL";"TAB2",#N/A,TRUE,"GENERAL";"TAB3",#N/A,TRUE,"GENERAL";"TAB4",#N/A,TRUE,"GENERAL";"TAB5",#N/A,TRUE,"GENERAL"}</definedName>
    <definedName name="______h4" localSheetId="9" hidden="1">{"TAB1",#N/A,TRUE,"GENERAL";"TAB2",#N/A,TRUE,"GENERAL";"TAB3",#N/A,TRUE,"GENERAL";"TAB4",#N/A,TRUE,"GENERAL";"TAB5",#N/A,TRUE,"GENERAL"}</definedName>
    <definedName name="______h4" hidden="1">{"TAB1",#N/A,TRUE,"GENERAL";"TAB2",#N/A,TRUE,"GENERAL";"TAB3",#N/A,TRUE,"GENERAL";"TAB4",#N/A,TRUE,"GENERAL";"TAB5",#N/A,TRUE,"GENERAL"}</definedName>
    <definedName name="______h5" localSheetId="0" hidden="1">{"TAB1",#N/A,TRUE,"GENERAL";"TAB2",#N/A,TRUE,"GENERAL";"TAB3",#N/A,TRUE,"GENERAL";"TAB4",#N/A,TRUE,"GENERAL";"TAB5",#N/A,TRUE,"GENERAL"}</definedName>
    <definedName name="______h5" localSheetId="6" hidden="1">{"TAB1",#N/A,TRUE,"GENERAL";"TAB2",#N/A,TRUE,"GENERAL";"TAB3",#N/A,TRUE,"GENERAL";"TAB4",#N/A,TRUE,"GENERAL";"TAB5",#N/A,TRUE,"GENERAL"}</definedName>
    <definedName name="______h5" localSheetId="7" hidden="1">{"TAB1",#N/A,TRUE,"GENERAL";"TAB2",#N/A,TRUE,"GENERAL";"TAB3",#N/A,TRUE,"GENERAL";"TAB4",#N/A,TRUE,"GENERAL";"TAB5",#N/A,TRUE,"GENERAL"}</definedName>
    <definedName name="______h5" localSheetId="9" hidden="1">{"TAB1",#N/A,TRUE,"GENERAL";"TAB2",#N/A,TRUE,"GENERAL";"TAB3",#N/A,TRUE,"GENERAL";"TAB4",#N/A,TRUE,"GENERAL";"TAB5",#N/A,TRUE,"GENERAL"}</definedName>
    <definedName name="______h5" hidden="1">{"TAB1",#N/A,TRUE,"GENERAL";"TAB2",#N/A,TRUE,"GENERAL";"TAB3",#N/A,TRUE,"GENERAL";"TAB4",#N/A,TRUE,"GENERAL";"TAB5",#N/A,TRUE,"GENERAL"}</definedName>
    <definedName name="______h6" localSheetId="0" hidden="1">{"via1",#N/A,TRUE,"general";"via2",#N/A,TRUE,"general";"via3",#N/A,TRUE,"general"}</definedName>
    <definedName name="______h6" localSheetId="6" hidden="1">{"via1",#N/A,TRUE,"general";"via2",#N/A,TRUE,"general";"via3",#N/A,TRUE,"general"}</definedName>
    <definedName name="______h6" localSheetId="7" hidden="1">{"via1",#N/A,TRUE,"general";"via2",#N/A,TRUE,"general";"via3",#N/A,TRUE,"general"}</definedName>
    <definedName name="______h6" localSheetId="9" hidden="1">{"via1",#N/A,TRUE,"general";"via2",#N/A,TRUE,"general";"via3",#N/A,TRUE,"general"}</definedName>
    <definedName name="______h6" hidden="1">{"via1",#N/A,TRUE,"general";"via2",#N/A,TRUE,"general";"via3",#N/A,TRUE,"general"}</definedName>
    <definedName name="______h7" localSheetId="0" hidden="1">{"TAB1",#N/A,TRUE,"GENERAL";"TAB2",#N/A,TRUE,"GENERAL";"TAB3",#N/A,TRUE,"GENERAL";"TAB4",#N/A,TRUE,"GENERAL";"TAB5",#N/A,TRUE,"GENERAL"}</definedName>
    <definedName name="______h7" localSheetId="6" hidden="1">{"TAB1",#N/A,TRUE,"GENERAL";"TAB2",#N/A,TRUE,"GENERAL";"TAB3",#N/A,TRUE,"GENERAL";"TAB4",#N/A,TRUE,"GENERAL";"TAB5",#N/A,TRUE,"GENERAL"}</definedName>
    <definedName name="______h7" localSheetId="7" hidden="1">{"TAB1",#N/A,TRUE,"GENERAL";"TAB2",#N/A,TRUE,"GENERAL";"TAB3",#N/A,TRUE,"GENERAL";"TAB4",#N/A,TRUE,"GENERAL";"TAB5",#N/A,TRUE,"GENERAL"}</definedName>
    <definedName name="______h7" localSheetId="9" hidden="1">{"TAB1",#N/A,TRUE,"GENERAL";"TAB2",#N/A,TRUE,"GENERAL";"TAB3",#N/A,TRUE,"GENERAL";"TAB4",#N/A,TRUE,"GENERAL";"TAB5",#N/A,TRUE,"GENERAL"}</definedName>
    <definedName name="______h7" hidden="1">{"TAB1",#N/A,TRUE,"GENERAL";"TAB2",#N/A,TRUE,"GENERAL";"TAB3",#N/A,TRUE,"GENERAL";"TAB4",#N/A,TRUE,"GENERAL";"TAB5",#N/A,TRUE,"GENERAL"}</definedName>
    <definedName name="______h8" localSheetId="0" hidden="1">{"via1",#N/A,TRUE,"general";"via2",#N/A,TRUE,"general";"via3",#N/A,TRUE,"general"}</definedName>
    <definedName name="______h8" localSheetId="6" hidden="1">{"via1",#N/A,TRUE,"general";"via2",#N/A,TRUE,"general";"via3",#N/A,TRUE,"general"}</definedName>
    <definedName name="______h8" localSheetId="7" hidden="1">{"via1",#N/A,TRUE,"general";"via2",#N/A,TRUE,"general";"via3",#N/A,TRUE,"general"}</definedName>
    <definedName name="______h8" localSheetId="9" hidden="1">{"via1",#N/A,TRUE,"general";"via2",#N/A,TRUE,"general";"via3",#N/A,TRUE,"general"}</definedName>
    <definedName name="______h8" hidden="1">{"via1",#N/A,TRUE,"general";"via2",#N/A,TRUE,"general";"via3",#N/A,TRUE,"general"}</definedName>
    <definedName name="______hfh7" localSheetId="0" hidden="1">{"via1",#N/A,TRUE,"general";"via2",#N/A,TRUE,"general";"via3",#N/A,TRUE,"general"}</definedName>
    <definedName name="______hfh7" localSheetId="6" hidden="1">{"via1",#N/A,TRUE,"general";"via2",#N/A,TRUE,"general";"via3",#N/A,TRUE,"general"}</definedName>
    <definedName name="______hfh7" localSheetId="7" hidden="1">{"via1",#N/A,TRUE,"general";"via2",#N/A,TRUE,"general";"via3",#N/A,TRUE,"general"}</definedName>
    <definedName name="______hfh7" localSheetId="9" hidden="1">{"via1",#N/A,TRUE,"general";"via2",#N/A,TRUE,"general";"via3",#N/A,TRUE,"general"}</definedName>
    <definedName name="______hfh7" hidden="1">{"via1",#N/A,TRUE,"general";"via2",#N/A,TRUE,"general";"via3",#N/A,TRUE,"general"}</definedName>
    <definedName name="______hpc6">'[16]Constantes Generales'!$D$244</definedName>
    <definedName name="______htC1">'[16]Constantes Generales'!$D$208</definedName>
    <definedName name="______i1">#REF!</definedName>
    <definedName name="______i4" localSheetId="0" hidden="1">{"via1",#N/A,TRUE,"general";"via2",#N/A,TRUE,"general";"via3",#N/A,TRUE,"general"}</definedName>
    <definedName name="______i4" localSheetId="6" hidden="1">{"via1",#N/A,TRUE,"general";"via2",#N/A,TRUE,"general";"via3",#N/A,TRUE,"general"}</definedName>
    <definedName name="______i4" localSheetId="7" hidden="1">{"via1",#N/A,TRUE,"general";"via2",#N/A,TRUE,"general";"via3",#N/A,TRUE,"general"}</definedName>
    <definedName name="______i4" localSheetId="9" hidden="1">{"via1",#N/A,TRUE,"general";"via2",#N/A,TRUE,"general";"via3",#N/A,TRUE,"general"}</definedName>
    <definedName name="______i4" hidden="1">{"via1",#N/A,TRUE,"general";"via2",#N/A,TRUE,"general";"via3",#N/A,TRUE,"general"}</definedName>
    <definedName name="______i5" localSheetId="0" hidden="1">{"TAB1",#N/A,TRUE,"GENERAL";"TAB2",#N/A,TRUE,"GENERAL";"TAB3",#N/A,TRUE,"GENERAL";"TAB4",#N/A,TRUE,"GENERAL";"TAB5",#N/A,TRUE,"GENERAL"}</definedName>
    <definedName name="______i5" localSheetId="6" hidden="1">{"TAB1",#N/A,TRUE,"GENERAL";"TAB2",#N/A,TRUE,"GENERAL";"TAB3",#N/A,TRUE,"GENERAL";"TAB4",#N/A,TRUE,"GENERAL";"TAB5",#N/A,TRUE,"GENERAL"}</definedName>
    <definedName name="______i5" localSheetId="7" hidden="1">{"TAB1",#N/A,TRUE,"GENERAL";"TAB2",#N/A,TRUE,"GENERAL";"TAB3",#N/A,TRUE,"GENERAL";"TAB4",#N/A,TRUE,"GENERAL";"TAB5",#N/A,TRUE,"GENERAL"}</definedName>
    <definedName name="______i5" localSheetId="9" hidden="1">{"TAB1",#N/A,TRUE,"GENERAL";"TAB2",#N/A,TRUE,"GENERAL";"TAB3",#N/A,TRUE,"GENERAL";"TAB4",#N/A,TRUE,"GENERAL";"TAB5",#N/A,TRUE,"GENERAL"}</definedName>
    <definedName name="______i5" hidden="1">{"TAB1",#N/A,TRUE,"GENERAL";"TAB2",#N/A,TRUE,"GENERAL";"TAB3",#N/A,TRUE,"GENERAL";"TAB4",#N/A,TRUE,"GENERAL";"TAB5",#N/A,TRUE,"GENERAL"}</definedName>
    <definedName name="______i6" localSheetId="0" hidden="1">{"TAB1",#N/A,TRUE,"GENERAL";"TAB2",#N/A,TRUE,"GENERAL";"TAB3",#N/A,TRUE,"GENERAL";"TAB4",#N/A,TRUE,"GENERAL";"TAB5",#N/A,TRUE,"GENERAL"}</definedName>
    <definedName name="______i6" localSheetId="6" hidden="1">{"TAB1",#N/A,TRUE,"GENERAL";"TAB2",#N/A,TRUE,"GENERAL";"TAB3",#N/A,TRUE,"GENERAL";"TAB4",#N/A,TRUE,"GENERAL";"TAB5",#N/A,TRUE,"GENERAL"}</definedName>
    <definedName name="______i6" localSheetId="7" hidden="1">{"TAB1",#N/A,TRUE,"GENERAL";"TAB2",#N/A,TRUE,"GENERAL";"TAB3",#N/A,TRUE,"GENERAL";"TAB4",#N/A,TRUE,"GENERAL";"TAB5",#N/A,TRUE,"GENERAL"}</definedName>
    <definedName name="______i6" localSheetId="9" hidden="1">{"TAB1",#N/A,TRUE,"GENERAL";"TAB2",#N/A,TRUE,"GENERAL";"TAB3",#N/A,TRUE,"GENERAL";"TAB4",#N/A,TRUE,"GENERAL";"TAB5",#N/A,TRUE,"GENERAL"}</definedName>
    <definedName name="______i6" hidden="1">{"TAB1",#N/A,TRUE,"GENERAL";"TAB2",#N/A,TRUE,"GENERAL";"TAB3",#N/A,TRUE,"GENERAL";"TAB4",#N/A,TRUE,"GENERAL";"TAB5",#N/A,TRUE,"GENERAL"}</definedName>
    <definedName name="______i7" localSheetId="0" hidden="1">{"via1",#N/A,TRUE,"general";"via2",#N/A,TRUE,"general";"via3",#N/A,TRUE,"general"}</definedName>
    <definedName name="______i7" localSheetId="6" hidden="1">{"via1",#N/A,TRUE,"general";"via2",#N/A,TRUE,"general";"via3",#N/A,TRUE,"general"}</definedName>
    <definedName name="______i7" localSheetId="7" hidden="1">{"via1",#N/A,TRUE,"general";"via2",#N/A,TRUE,"general";"via3",#N/A,TRUE,"general"}</definedName>
    <definedName name="______i7" localSheetId="9" hidden="1">{"via1",#N/A,TRUE,"general";"via2",#N/A,TRUE,"general";"via3",#N/A,TRUE,"general"}</definedName>
    <definedName name="______i7" hidden="1">{"via1",#N/A,TRUE,"general";"via2",#N/A,TRUE,"general";"via3",#N/A,TRUE,"general"}</definedName>
    <definedName name="______i77" localSheetId="0" hidden="1">{"TAB1",#N/A,TRUE,"GENERAL";"TAB2",#N/A,TRUE,"GENERAL";"TAB3",#N/A,TRUE,"GENERAL";"TAB4",#N/A,TRUE,"GENERAL";"TAB5",#N/A,TRUE,"GENERAL"}</definedName>
    <definedName name="______i77" localSheetId="6" hidden="1">{"TAB1",#N/A,TRUE,"GENERAL";"TAB2",#N/A,TRUE,"GENERAL";"TAB3",#N/A,TRUE,"GENERAL";"TAB4",#N/A,TRUE,"GENERAL";"TAB5",#N/A,TRUE,"GENERAL"}</definedName>
    <definedName name="______i77" localSheetId="7" hidden="1">{"TAB1",#N/A,TRUE,"GENERAL";"TAB2",#N/A,TRUE,"GENERAL";"TAB3",#N/A,TRUE,"GENERAL";"TAB4",#N/A,TRUE,"GENERAL";"TAB5",#N/A,TRUE,"GENERAL"}</definedName>
    <definedName name="______i77" localSheetId="9" hidden="1">{"TAB1",#N/A,TRUE,"GENERAL";"TAB2",#N/A,TRUE,"GENERAL";"TAB3",#N/A,TRUE,"GENERAL";"TAB4",#N/A,TRUE,"GENERAL";"TAB5",#N/A,TRUE,"GENERAL"}</definedName>
    <definedName name="______i77" hidden="1">{"TAB1",#N/A,TRUE,"GENERAL";"TAB2",#N/A,TRUE,"GENERAL";"TAB3",#N/A,TRUE,"GENERAL";"TAB4",#N/A,TRUE,"GENERAL";"TAB5",#N/A,TRUE,"GENERAL"}</definedName>
    <definedName name="______i8" localSheetId="0" hidden="1">{"via1",#N/A,TRUE,"general";"via2",#N/A,TRUE,"general";"via3",#N/A,TRUE,"general"}</definedName>
    <definedName name="______i8" localSheetId="6" hidden="1">{"via1",#N/A,TRUE,"general";"via2",#N/A,TRUE,"general";"via3",#N/A,TRUE,"general"}</definedName>
    <definedName name="______i8" localSheetId="7" hidden="1">{"via1",#N/A,TRUE,"general";"via2",#N/A,TRUE,"general";"via3",#N/A,TRUE,"general"}</definedName>
    <definedName name="______i8" localSheetId="9" hidden="1">{"via1",#N/A,TRUE,"general";"via2",#N/A,TRUE,"general";"via3",#N/A,TRUE,"general"}</definedName>
    <definedName name="______i8" hidden="1">{"via1",#N/A,TRUE,"general";"via2",#N/A,TRUE,"general";"via3",#N/A,TRUE,"general"}</definedName>
    <definedName name="______i9" localSheetId="0" hidden="1">{"TAB1",#N/A,TRUE,"GENERAL";"TAB2",#N/A,TRUE,"GENERAL";"TAB3",#N/A,TRUE,"GENERAL";"TAB4",#N/A,TRUE,"GENERAL";"TAB5",#N/A,TRUE,"GENERAL"}</definedName>
    <definedName name="______i9" localSheetId="6" hidden="1">{"TAB1",#N/A,TRUE,"GENERAL";"TAB2",#N/A,TRUE,"GENERAL";"TAB3",#N/A,TRUE,"GENERAL";"TAB4",#N/A,TRUE,"GENERAL";"TAB5",#N/A,TRUE,"GENERAL"}</definedName>
    <definedName name="______i9" localSheetId="7" hidden="1">{"TAB1",#N/A,TRUE,"GENERAL";"TAB2",#N/A,TRUE,"GENERAL";"TAB3",#N/A,TRUE,"GENERAL";"TAB4",#N/A,TRUE,"GENERAL";"TAB5",#N/A,TRUE,"GENERAL"}</definedName>
    <definedName name="______i9" localSheetId="9" hidden="1">{"TAB1",#N/A,TRUE,"GENERAL";"TAB2",#N/A,TRUE,"GENERAL";"TAB3",#N/A,TRUE,"GENERAL";"TAB4",#N/A,TRUE,"GENERAL";"TAB5",#N/A,TRUE,"GENERAL"}</definedName>
    <definedName name="______i9" hidden="1">{"TAB1",#N/A,TRUE,"GENERAL";"TAB2",#N/A,TRUE,"GENERAL";"TAB3",#N/A,TRUE,"GENERAL";"TAB4",#N/A,TRUE,"GENERAL";"TAB5",#N/A,TRUE,"GENERAL"}</definedName>
    <definedName name="______INF1" localSheetId="15">#REF!</definedName>
    <definedName name="______INF1">#REF!</definedName>
    <definedName name="______jdC1">'[16]Constantes Generales'!$D$214</definedName>
    <definedName name="______k3" localSheetId="0" hidden="1">{"TAB1",#N/A,TRUE,"GENERAL";"TAB2",#N/A,TRUE,"GENERAL";"TAB3",#N/A,TRUE,"GENERAL";"TAB4",#N/A,TRUE,"GENERAL";"TAB5",#N/A,TRUE,"GENERAL"}</definedName>
    <definedName name="______k3" localSheetId="6" hidden="1">{"TAB1",#N/A,TRUE,"GENERAL";"TAB2",#N/A,TRUE,"GENERAL";"TAB3",#N/A,TRUE,"GENERAL";"TAB4",#N/A,TRUE,"GENERAL";"TAB5",#N/A,TRUE,"GENERAL"}</definedName>
    <definedName name="______k3" localSheetId="7" hidden="1">{"TAB1",#N/A,TRUE,"GENERAL";"TAB2",#N/A,TRUE,"GENERAL";"TAB3",#N/A,TRUE,"GENERAL";"TAB4",#N/A,TRUE,"GENERAL";"TAB5",#N/A,TRUE,"GENERAL"}</definedName>
    <definedName name="______k3" localSheetId="9" hidden="1">{"TAB1",#N/A,TRUE,"GENERAL";"TAB2",#N/A,TRUE,"GENERAL";"TAB3",#N/A,TRUE,"GENERAL";"TAB4",#N/A,TRUE,"GENERAL";"TAB5",#N/A,TRUE,"GENERAL"}</definedName>
    <definedName name="______k3" hidden="1">{"TAB1",#N/A,TRUE,"GENERAL";"TAB2",#N/A,TRUE,"GENERAL";"TAB3",#N/A,TRUE,"GENERAL";"TAB4",#N/A,TRUE,"GENERAL";"TAB5",#N/A,TRUE,"GENERAL"}</definedName>
    <definedName name="______k4" localSheetId="0" hidden="1">{"via1",#N/A,TRUE,"general";"via2",#N/A,TRUE,"general";"via3",#N/A,TRUE,"general"}</definedName>
    <definedName name="______k4" localSheetId="6" hidden="1">{"via1",#N/A,TRUE,"general";"via2",#N/A,TRUE,"general";"via3",#N/A,TRUE,"general"}</definedName>
    <definedName name="______k4" localSheetId="7" hidden="1">{"via1",#N/A,TRUE,"general";"via2",#N/A,TRUE,"general";"via3",#N/A,TRUE,"general"}</definedName>
    <definedName name="______k4" localSheetId="9" hidden="1">{"via1",#N/A,TRUE,"general";"via2",#N/A,TRUE,"general";"via3",#N/A,TRUE,"general"}</definedName>
    <definedName name="______k4" hidden="1">{"via1",#N/A,TRUE,"general";"via2",#N/A,TRUE,"general";"via3",#N/A,TRUE,"general"}</definedName>
    <definedName name="______k5" localSheetId="0" hidden="1">{"via1",#N/A,TRUE,"general";"via2",#N/A,TRUE,"general";"via3",#N/A,TRUE,"general"}</definedName>
    <definedName name="______k5" localSheetId="6" hidden="1">{"via1",#N/A,TRUE,"general";"via2",#N/A,TRUE,"general";"via3",#N/A,TRUE,"general"}</definedName>
    <definedName name="______k5" localSheetId="7" hidden="1">{"via1",#N/A,TRUE,"general";"via2",#N/A,TRUE,"general";"via3",#N/A,TRUE,"general"}</definedName>
    <definedName name="______k5" localSheetId="9" hidden="1">{"via1",#N/A,TRUE,"general";"via2",#N/A,TRUE,"general";"via3",#N/A,TRUE,"general"}</definedName>
    <definedName name="______k5" hidden="1">{"via1",#N/A,TRUE,"general";"via2",#N/A,TRUE,"general";"via3",#N/A,TRUE,"general"}</definedName>
    <definedName name="______k6" localSheetId="0" hidden="1">{"TAB1",#N/A,TRUE,"GENERAL";"TAB2",#N/A,TRUE,"GENERAL";"TAB3",#N/A,TRUE,"GENERAL";"TAB4",#N/A,TRUE,"GENERAL";"TAB5",#N/A,TRUE,"GENERAL"}</definedName>
    <definedName name="______k6" localSheetId="6" hidden="1">{"TAB1",#N/A,TRUE,"GENERAL";"TAB2",#N/A,TRUE,"GENERAL";"TAB3",#N/A,TRUE,"GENERAL";"TAB4",#N/A,TRUE,"GENERAL";"TAB5",#N/A,TRUE,"GENERAL"}</definedName>
    <definedName name="______k6" localSheetId="7" hidden="1">{"TAB1",#N/A,TRUE,"GENERAL";"TAB2",#N/A,TRUE,"GENERAL";"TAB3",#N/A,TRUE,"GENERAL";"TAB4",#N/A,TRUE,"GENERAL";"TAB5",#N/A,TRUE,"GENERAL"}</definedName>
    <definedName name="______k6" localSheetId="9" hidden="1">{"TAB1",#N/A,TRUE,"GENERAL";"TAB2",#N/A,TRUE,"GENERAL";"TAB3",#N/A,TRUE,"GENERAL";"TAB4",#N/A,TRUE,"GENERAL";"TAB5",#N/A,TRUE,"GENERAL"}</definedName>
    <definedName name="______k6" hidden="1">{"TAB1",#N/A,TRUE,"GENERAL";"TAB2",#N/A,TRUE,"GENERAL";"TAB3",#N/A,TRUE,"GENERAL";"TAB4",#N/A,TRUE,"GENERAL";"TAB5",#N/A,TRUE,"GENERAL"}</definedName>
    <definedName name="______k7" localSheetId="0" hidden="1">{"via1",#N/A,TRUE,"general";"via2",#N/A,TRUE,"general";"via3",#N/A,TRUE,"general"}</definedName>
    <definedName name="______k7" localSheetId="6" hidden="1">{"via1",#N/A,TRUE,"general";"via2",#N/A,TRUE,"general";"via3",#N/A,TRUE,"general"}</definedName>
    <definedName name="______k7" localSheetId="7" hidden="1">{"via1",#N/A,TRUE,"general";"via2",#N/A,TRUE,"general";"via3",#N/A,TRUE,"general"}</definedName>
    <definedName name="______k7" localSheetId="9" hidden="1">{"via1",#N/A,TRUE,"general";"via2",#N/A,TRUE,"general";"via3",#N/A,TRUE,"general"}</definedName>
    <definedName name="______k7" hidden="1">{"via1",#N/A,TRUE,"general";"via2",#N/A,TRUE,"general";"via3",#N/A,TRUE,"general"}</definedName>
    <definedName name="______k8" localSheetId="0" hidden="1">{"via1",#N/A,TRUE,"general";"via2",#N/A,TRUE,"general";"via3",#N/A,TRUE,"general"}</definedName>
    <definedName name="______k8" localSheetId="6" hidden="1">{"via1",#N/A,TRUE,"general";"via2",#N/A,TRUE,"general";"via3",#N/A,TRUE,"general"}</definedName>
    <definedName name="______k8" localSheetId="7" hidden="1">{"via1",#N/A,TRUE,"general";"via2",#N/A,TRUE,"general";"via3",#N/A,TRUE,"general"}</definedName>
    <definedName name="______k8" localSheetId="9" hidden="1">{"via1",#N/A,TRUE,"general";"via2",#N/A,TRUE,"general";"via3",#N/A,TRUE,"general"}</definedName>
    <definedName name="______k8" hidden="1">{"via1",#N/A,TRUE,"general";"via2",#N/A,TRUE,"general";"via3",#N/A,TRUE,"general"}</definedName>
    <definedName name="______k9" localSheetId="0" hidden="1">{"TAB1",#N/A,TRUE,"GENERAL";"TAB2",#N/A,TRUE,"GENERAL";"TAB3",#N/A,TRUE,"GENERAL";"TAB4",#N/A,TRUE,"GENERAL";"TAB5",#N/A,TRUE,"GENERAL"}</definedName>
    <definedName name="______k9" localSheetId="6" hidden="1">{"TAB1",#N/A,TRUE,"GENERAL";"TAB2",#N/A,TRUE,"GENERAL";"TAB3",#N/A,TRUE,"GENERAL";"TAB4",#N/A,TRUE,"GENERAL";"TAB5",#N/A,TRUE,"GENERAL"}</definedName>
    <definedName name="______k9" localSheetId="7" hidden="1">{"TAB1",#N/A,TRUE,"GENERAL";"TAB2",#N/A,TRUE,"GENERAL";"TAB3",#N/A,TRUE,"GENERAL";"TAB4",#N/A,TRUE,"GENERAL";"TAB5",#N/A,TRUE,"GENERAL"}</definedName>
    <definedName name="______k9" localSheetId="9" hidden="1">{"TAB1",#N/A,TRUE,"GENERAL";"TAB2",#N/A,TRUE,"GENERAL";"TAB3",#N/A,TRUE,"GENERAL";"TAB4",#N/A,TRUE,"GENERAL";"TAB5",#N/A,TRUE,"GENERAL"}</definedName>
    <definedName name="______k9" hidden="1">{"TAB1",#N/A,TRUE,"GENERAL";"TAB2",#N/A,TRUE,"GENERAL";"TAB3",#N/A,TRUE,"GENERAL";"TAB4",#N/A,TRUE,"GENERAL";"TAB5",#N/A,TRUE,"GENERAL"}</definedName>
    <definedName name="______kjk6" localSheetId="0" hidden="1">{"TAB1",#N/A,TRUE,"GENERAL";"TAB2",#N/A,TRUE,"GENERAL";"TAB3",#N/A,TRUE,"GENERAL";"TAB4",#N/A,TRUE,"GENERAL";"TAB5",#N/A,TRUE,"GENERAL"}</definedName>
    <definedName name="______kjk6" localSheetId="6" hidden="1">{"TAB1",#N/A,TRUE,"GENERAL";"TAB2",#N/A,TRUE,"GENERAL";"TAB3",#N/A,TRUE,"GENERAL";"TAB4",#N/A,TRUE,"GENERAL";"TAB5",#N/A,TRUE,"GENERAL"}</definedName>
    <definedName name="______kjk6" localSheetId="7" hidden="1">{"TAB1",#N/A,TRUE,"GENERAL";"TAB2",#N/A,TRUE,"GENERAL";"TAB3",#N/A,TRUE,"GENERAL";"TAB4",#N/A,TRUE,"GENERAL";"TAB5",#N/A,TRUE,"GENERAL"}</definedName>
    <definedName name="______kjk6" localSheetId="9" hidden="1">{"TAB1",#N/A,TRUE,"GENERAL";"TAB2",#N/A,TRUE,"GENERAL";"TAB3",#N/A,TRUE,"GENERAL";"TAB4",#N/A,TRUE,"GENERAL";"TAB5",#N/A,TRUE,"GENERAL"}</definedName>
    <definedName name="______kjk6" hidden="1">{"TAB1",#N/A,TRUE,"GENERAL";"TAB2",#N/A,TRUE,"GENERAL";"TAB3",#N/A,TRUE,"GENERAL";"TAB4",#N/A,TRUE,"GENERAL";"TAB5",#N/A,TRUE,"GENERAL"}</definedName>
    <definedName name="______Lbd2">'[16]Constantes Generales'!$D$224</definedName>
    <definedName name="______Lbd4">'[16]Constantes Generales'!$D$232</definedName>
    <definedName name="______Lbd6">'[16]Constantes Generales'!$D$239</definedName>
    <definedName name="______LcC1">'[16]Constantes Generales'!$D$207</definedName>
    <definedName name="______Lct1">'[16]Constantes Generales'!$D$247</definedName>
    <definedName name="______lfo1">'[16]Constantes Generales'!$D$167</definedName>
    <definedName name="______LPR2">'[16]Constantes Generales'!$D$125</definedName>
    <definedName name="______LTC60">'[18]Datos Generales'!#REF!</definedName>
    <definedName name="______LTT2">'[16]Constantes Generales'!$D$114</definedName>
    <definedName name="______m3" localSheetId="0" hidden="1">{"via1",#N/A,TRUE,"general";"via2",#N/A,TRUE,"general";"via3",#N/A,TRUE,"general"}</definedName>
    <definedName name="______m3" localSheetId="6" hidden="1">{"via1",#N/A,TRUE,"general";"via2",#N/A,TRUE,"general";"via3",#N/A,TRUE,"general"}</definedName>
    <definedName name="______m3" localSheetId="7" hidden="1">{"via1",#N/A,TRUE,"general";"via2",#N/A,TRUE,"general";"via3",#N/A,TRUE,"general"}</definedName>
    <definedName name="______m3" localSheetId="9" hidden="1">{"via1",#N/A,TRUE,"general";"via2",#N/A,TRUE,"general";"via3",#N/A,TRUE,"general"}</definedName>
    <definedName name="______m3" hidden="1">{"via1",#N/A,TRUE,"general";"via2",#N/A,TRUE,"general";"via3",#N/A,TRUE,"general"}</definedName>
    <definedName name="______m4" localSheetId="0" hidden="1">{"TAB1",#N/A,TRUE,"GENERAL";"TAB2",#N/A,TRUE,"GENERAL";"TAB3",#N/A,TRUE,"GENERAL";"TAB4",#N/A,TRUE,"GENERAL";"TAB5",#N/A,TRUE,"GENERAL"}</definedName>
    <definedName name="______m4" localSheetId="6" hidden="1">{"TAB1",#N/A,TRUE,"GENERAL";"TAB2",#N/A,TRUE,"GENERAL";"TAB3",#N/A,TRUE,"GENERAL";"TAB4",#N/A,TRUE,"GENERAL";"TAB5",#N/A,TRUE,"GENERAL"}</definedName>
    <definedName name="______m4" localSheetId="7" hidden="1">{"TAB1",#N/A,TRUE,"GENERAL";"TAB2",#N/A,TRUE,"GENERAL";"TAB3",#N/A,TRUE,"GENERAL";"TAB4",#N/A,TRUE,"GENERAL";"TAB5",#N/A,TRUE,"GENERAL"}</definedName>
    <definedName name="______m4" localSheetId="9" hidden="1">{"TAB1",#N/A,TRUE,"GENERAL";"TAB2",#N/A,TRUE,"GENERAL";"TAB3",#N/A,TRUE,"GENERAL";"TAB4",#N/A,TRUE,"GENERAL";"TAB5",#N/A,TRUE,"GENERAL"}</definedName>
    <definedName name="______m4" hidden="1">{"TAB1",#N/A,TRUE,"GENERAL";"TAB2",#N/A,TRUE,"GENERAL";"TAB3",#N/A,TRUE,"GENERAL";"TAB4",#N/A,TRUE,"GENERAL";"TAB5",#N/A,TRUE,"GENERAL"}</definedName>
    <definedName name="______m5" localSheetId="0" hidden="1">{"via1",#N/A,TRUE,"general";"via2",#N/A,TRUE,"general";"via3",#N/A,TRUE,"general"}</definedName>
    <definedName name="______m5" localSheetId="6" hidden="1">{"via1",#N/A,TRUE,"general";"via2",#N/A,TRUE,"general";"via3",#N/A,TRUE,"general"}</definedName>
    <definedName name="______m5" localSheetId="7" hidden="1">{"via1",#N/A,TRUE,"general";"via2",#N/A,TRUE,"general";"via3",#N/A,TRUE,"general"}</definedName>
    <definedName name="______m5" localSheetId="9" hidden="1">{"via1",#N/A,TRUE,"general";"via2",#N/A,TRUE,"general";"via3",#N/A,TRUE,"general"}</definedName>
    <definedName name="______m5" hidden="1">{"via1",#N/A,TRUE,"general";"via2",#N/A,TRUE,"general";"via3",#N/A,TRUE,"general"}</definedName>
    <definedName name="______m6" localSheetId="0" hidden="1">{"TAB1",#N/A,TRUE,"GENERAL";"TAB2",#N/A,TRUE,"GENERAL";"TAB3",#N/A,TRUE,"GENERAL";"TAB4",#N/A,TRUE,"GENERAL";"TAB5",#N/A,TRUE,"GENERAL"}</definedName>
    <definedName name="______m6" localSheetId="6" hidden="1">{"TAB1",#N/A,TRUE,"GENERAL";"TAB2",#N/A,TRUE,"GENERAL";"TAB3",#N/A,TRUE,"GENERAL";"TAB4",#N/A,TRUE,"GENERAL";"TAB5",#N/A,TRUE,"GENERAL"}</definedName>
    <definedName name="______m6" localSheetId="7" hidden="1">{"TAB1",#N/A,TRUE,"GENERAL";"TAB2",#N/A,TRUE,"GENERAL";"TAB3",#N/A,TRUE,"GENERAL";"TAB4",#N/A,TRUE,"GENERAL";"TAB5",#N/A,TRUE,"GENERAL"}</definedName>
    <definedName name="______m6" localSheetId="9" hidden="1">{"TAB1",#N/A,TRUE,"GENERAL";"TAB2",#N/A,TRUE,"GENERAL";"TAB3",#N/A,TRUE,"GENERAL";"TAB4",#N/A,TRUE,"GENERAL";"TAB5",#N/A,TRUE,"GENERAL"}</definedName>
    <definedName name="______m6" hidden="1">{"TAB1",#N/A,TRUE,"GENERAL";"TAB2",#N/A,TRUE,"GENERAL";"TAB3",#N/A,TRUE,"GENERAL";"TAB4",#N/A,TRUE,"GENERAL";"TAB5",#N/A,TRUE,"GENERAL"}</definedName>
    <definedName name="______m7" localSheetId="0" hidden="1">{"TAB1",#N/A,TRUE,"GENERAL";"TAB2",#N/A,TRUE,"GENERAL";"TAB3",#N/A,TRUE,"GENERAL";"TAB4",#N/A,TRUE,"GENERAL";"TAB5",#N/A,TRUE,"GENERAL"}</definedName>
    <definedName name="______m7" localSheetId="6" hidden="1">{"TAB1",#N/A,TRUE,"GENERAL";"TAB2",#N/A,TRUE,"GENERAL";"TAB3",#N/A,TRUE,"GENERAL";"TAB4",#N/A,TRUE,"GENERAL";"TAB5",#N/A,TRUE,"GENERAL"}</definedName>
    <definedName name="______m7" localSheetId="7" hidden="1">{"TAB1",#N/A,TRUE,"GENERAL";"TAB2",#N/A,TRUE,"GENERAL";"TAB3",#N/A,TRUE,"GENERAL";"TAB4",#N/A,TRUE,"GENERAL";"TAB5",#N/A,TRUE,"GENERAL"}</definedName>
    <definedName name="______m7" localSheetId="9" hidden="1">{"TAB1",#N/A,TRUE,"GENERAL";"TAB2",#N/A,TRUE,"GENERAL";"TAB3",#N/A,TRUE,"GENERAL";"TAB4",#N/A,TRUE,"GENERAL";"TAB5",#N/A,TRUE,"GENERAL"}</definedName>
    <definedName name="______m7" hidden="1">{"TAB1",#N/A,TRUE,"GENERAL";"TAB2",#N/A,TRUE,"GENERAL";"TAB3",#N/A,TRUE,"GENERAL";"TAB4",#N/A,TRUE,"GENERAL";"TAB5",#N/A,TRUE,"GENERAL"}</definedName>
    <definedName name="______m8" localSheetId="0" hidden="1">{"via1",#N/A,TRUE,"general";"via2",#N/A,TRUE,"general";"via3",#N/A,TRUE,"general"}</definedName>
    <definedName name="______m8" localSheetId="6" hidden="1">{"via1",#N/A,TRUE,"general";"via2",#N/A,TRUE,"general";"via3",#N/A,TRUE,"general"}</definedName>
    <definedName name="______m8" localSheetId="7" hidden="1">{"via1",#N/A,TRUE,"general";"via2",#N/A,TRUE,"general";"via3",#N/A,TRUE,"general"}</definedName>
    <definedName name="______m8" localSheetId="9" hidden="1">{"via1",#N/A,TRUE,"general";"via2",#N/A,TRUE,"general";"via3",#N/A,TRUE,"general"}</definedName>
    <definedName name="______m8" hidden="1">{"via1",#N/A,TRUE,"general";"via2",#N/A,TRUE,"general";"via3",#N/A,TRUE,"general"}</definedName>
    <definedName name="______m9" localSheetId="0" hidden="1">{"via1",#N/A,TRUE,"general";"via2",#N/A,TRUE,"general";"via3",#N/A,TRUE,"general"}</definedName>
    <definedName name="______m9" localSheetId="6" hidden="1">{"via1",#N/A,TRUE,"general";"via2",#N/A,TRUE,"general";"via3",#N/A,TRUE,"general"}</definedName>
    <definedName name="______m9" localSheetId="7" hidden="1">{"via1",#N/A,TRUE,"general";"via2",#N/A,TRUE,"general";"via3",#N/A,TRUE,"general"}</definedName>
    <definedName name="______m9" localSheetId="9" hidden="1">{"via1",#N/A,TRUE,"general";"via2",#N/A,TRUE,"general";"via3",#N/A,TRUE,"general"}</definedName>
    <definedName name="______m9" hidden="1">{"via1",#N/A,TRUE,"general";"via2",#N/A,TRUE,"general";"via3",#N/A,TRUE,"general"}</definedName>
    <definedName name="______MA2">#REF!</definedName>
    <definedName name="______n3" localSheetId="0" hidden="1">{"TAB1",#N/A,TRUE,"GENERAL";"TAB2",#N/A,TRUE,"GENERAL";"TAB3",#N/A,TRUE,"GENERAL";"TAB4",#N/A,TRUE,"GENERAL";"TAB5",#N/A,TRUE,"GENERAL"}</definedName>
    <definedName name="______n3" localSheetId="6" hidden="1">{"TAB1",#N/A,TRUE,"GENERAL";"TAB2",#N/A,TRUE,"GENERAL";"TAB3",#N/A,TRUE,"GENERAL";"TAB4",#N/A,TRUE,"GENERAL";"TAB5",#N/A,TRUE,"GENERAL"}</definedName>
    <definedName name="______n3" localSheetId="7" hidden="1">{"TAB1",#N/A,TRUE,"GENERAL";"TAB2",#N/A,TRUE,"GENERAL";"TAB3",#N/A,TRUE,"GENERAL";"TAB4",#N/A,TRUE,"GENERAL";"TAB5",#N/A,TRUE,"GENERAL"}</definedName>
    <definedName name="______n3" localSheetId="9" hidden="1">{"TAB1",#N/A,TRUE,"GENERAL";"TAB2",#N/A,TRUE,"GENERAL";"TAB3",#N/A,TRUE,"GENERAL";"TAB4",#N/A,TRUE,"GENERAL";"TAB5",#N/A,TRUE,"GENERAL"}</definedName>
    <definedName name="______n3" hidden="1">{"TAB1",#N/A,TRUE,"GENERAL";"TAB2",#N/A,TRUE,"GENERAL";"TAB3",#N/A,TRUE,"GENERAL";"TAB4",#N/A,TRUE,"GENERAL";"TAB5",#N/A,TRUE,"GENERAL"}</definedName>
    <definedName name="______n4" localSheetId="0" hidden="1">{"via1",#N/A,TRUE,"general";"via2",#N/A,TRUE,"general";"via3",#N/A,TRUE,"general"}</definedName>
    <definedName name="______n4" localSheetId="6" hidden="1">{"via1",#N/A,TRUE,"general";"via2",#N/A,TRUE,"general";"via3",#N/A,TRUE,"general"}</definedName>
    <definedName name="______n4" localSheetId="7" hidden="1">{"via1",#N/A,TRUE,"general";"via2",#N/A,TRUE,"general";"via3",#N/A,TRUE,"general"}</definedName>
    <definedName name="______n4" localSheetId="9" hidden="1">{"via1",#N/A,TRUE,"general";"via2",#N/A,TRUE,"general";"via3",#N/A,TRUE,"general"}</definedName>
    <definedName name="______n4" hidden="1">{"via1",#N/A,TRUE,"general";"via2",#N/A,TRUE,"general";"via3",#N/A,TRUE,"general"}</definedName>
    <definedName name="______n5" localSheetId="0" hidden="1">{"TAB1",#N/A,TRUE,"GENERAL";"TAB2",#N/A,TRUE,"GENERAL";"TAB3",#N/A,TRUE,"GENERAL";"TAB4",#N/A,TRUE,"GENERAL";"TAB5",#N/A,TRUE,"GENERAL"}</definedName>
    <definedName name="______n5" localSheetId="6" hidden="1">{"TAB1",#N/A,TRUE,"GENERAL";"TAB2",#N/A,TRUE,"GENERAL";"TAB3",#N/A,TRUE,"GENERAL";"TAB4",#N/A,TRUE,"GENERAL";"TAB5",#N/A,TRUE,"GENERAL"}</definedName>
    <definedName name="______n5" localSheetId="7" hidden="1">{"TAB1",#N/A,TRUE,"GENERAL";"TAB2",#N/A,TRUE,"GENERAL";"TAB3",#N/A,TRUE,"GENERAL";"TAB4",#N/A,TRUE,"GENERAL";"TAB5",#N/A,TRUE,"GENERAL"}</definedName>
    <definedName name="______n5" localSheetId="9" hidden="1">{"TAB1",#N/A,TRUE,"GENERAL";"TAB2",#N/A,TRUE,"GENERAL";"TAB3",#N/A,TRUE,"GENERAL";"TAB4",#N/A,TRUE,"GENERAL";"TAB5",#N/A,TRUE,"GENERAL"}</definedName>
    <definedName name="______n5" hidden="1">{"TAB1",#N/A,TRUE,"GENERAL";"TAB2",#N/A,TRUE,"GENERAL";"TAB3",#N/A,TRUE,"GENERAL";"TAB4",#N/A,TRUE,"GENERAL";"TAB5",#N/A,TRUE,"GENERAL"}</definedName>
    <definedName name="______nyn7" localSheetId="0" hidden="1">{"via1",#N/A,TRUE,"general";"via2",#N/A,TRUE,"general";"via3",#N/A,TRUE,"general"}</definedName>
    <definedName name="______nyn7" localSheetId="6" hidden="1">{"via1",#N/A,TRUE,"general";"via2",#N/A,TRUE,"general";"via3",#N/A,TRUE,"general"}</definedName>
    <definedName name="______nyn7" localSheetId="7" hidden="1">{"via1",#N/A,TRUE,"general";"via2",#N/A,TRUE,"general";"via3",#N/A,TRUE,"general"}</definedName>
    <definedName name="______nyn7" localSheetId="9" hidden="1">{"via1",#N/A,TRUE,"general";"via2",#N/A,TRUE,"general";"via3",#N/A,TRUE,"general"}</definedName>
    <definedName name="______nyn7" hidden="1">{"via1",#N/A,TRUE,"general";"via2",#N/A,TRUE,"general";"via3",#N/A,TRUE,"general"}</definedName>
    <definedName name="______o4" localSheetId="0" hidden="1">{"via1",#N/A,TRUE,"general";"via2",#N/A,TRUE,"general";"via3",#N/A,TRUE,"general"}</definedName>
    <definedName name="______o4" localSheetId="6" hidden="1">{"via1",#N/A,TRUE,"general";"via2",#N/A,TRUE,"general";"via3",#N/A,TRUE,"general"}</definedName>
    <definedName name="______o4" localSheetId="7" hidden="1">{"via1",#N/A,TRUE,"general";"via2",#N/A,TRUE,"general";"via3",#N/A,TRUE,"general"}</definedName>
    <definedName name="______o4" localSheetId="9" hidden="1">{"via1",#N/A,TRUE,"general";"via2",#N/A,TRUE,"general";"via3",#N/A,TRUE,"general"}</definedName>
    <definedName name="______o4" hidden="1">{"via1",#N/A,TRUE,"general";"via2",#N/A,TRUE,"general";"via3",#N/A,TRUE,"general"}</definedName>
    <definedName name="______o5" localSheetId="0" hidden="1">{"TAB1",#N/A,TRUE,"GENERAL";"TAB2",#N/A,TRUE,"GENERAL";"TAB3",#N/A,TRUE,"GENERAL";"TAB4",#N/A,TRUE,"GENERAL";"TAB5",#N/A,TRUE,"GENERAL"}</definedName>
    <definedName name="______o5" localSheetId="6" hidden="1">{"TAB1",#N/A,TRUE,"GENERAL";"TAB2",#N/A,TRUE,"GENERAL";"TAB3",#N/A,TRUE,"GENERAL";"TAB4",#N/A,TRUE,"GENERAL";"TAB5",#N/A,TRUE,"GENERAL"}</definedName>
    <definedName name="______o5" localSheetId="7" hidden="1">{"TAB1",#N/A,TRUE,"GENERAL";"TAB2",#N/A,TRUE,"GENERAL";"TAB3",#N/A,TRUE,"GENERAL";"TAB4",#N/A,TRUE,"GENERAL";"TAB5",#N/A,TRUE,"GENERAL"}</definedName>
    <definedName name="______o5" localSheetId="9" hidden="1">{"TAB1",#N/A,TRUE,"GENERAL";"TAB2",#N/A,TRUE,"GENERAL";"TAB3",#N/A,TRUE,"GENERAL";"TAB4",#N/A,TRUE,"GENERAL";"TAB5",#N/A,TRUE,"GENERAL"}</definedName>
    <definedName name="______o5" hidden="1">{"TAB1",#N/A,TRUE,"GENERAL";"TAB2",#N/A,TRUE,"GENERAL";"TAB3",#N/A,TRUE,"GENERAL";"TAB4",#N/A,TRUE,"GENERAL";"TAB5",#N/A,TRUE,"GENERAL"}</definedName>
    <definedName name="______o6" localSheetId="0" hidden="1">{"TAB1",#N/A,TRUE,"GENERAL";"TAB2",#N/A,TRUE,"GENERAL";"TAB3",#N/A,TRUE,"GENERAL";"TAB4",#N/A,TRUE,"GENERAL";"TAB5",#N/A,TRUE,"GENERAL"}</definedName>
    <definedName name="______o6" localSheetId="6" hidden="1">{"TAB1",#N/A,TRUE,"GENERAL";"TAB2",#N/A,TRUE,"GENERAL";"TAB3",#N/A,TRUE,"GENERAL";"TAB4",#N/A,TRUE,"GENERAL";"TAB5",#N/A,TRUE,"GENERAL"}</definedName>
    <definedName name="______o6" localSheetId="7" hidden="1">{"TAB1",#N/A,TRUE,"GENERAL";"TAB2",#N/A,TRUE,"GENERAL";"TAB3",#N/A,TRUE,"GENERAL";"TAB4",#N/A,TRUE,"GENERAL";"TAB5",#N/A,TRUE,"GENERAL"}</definedName>
    <definedName name="______o6" localSheetId="9" hidden="1">{"TAB1",#N/A,TRUE,"GENERAL";"TAB2",#N/A,TRUE,"GENERAL";"TAB3",#N/A,TRUE,"GENERAL";"TAB4",#N/A,TRUE,"GENERAL";"TAB5",#N/A,TRUE,"GENERAL"}</definedName>
    <definedName name="______o6" hidden="1">{"TAB1",#N/A,TRUE,"GENERAL";"TAB2",#N/A,TRUE,"GENERAL";"TAB3",#N/A,TRUE,"GENERAL";"TAB4",#N/A,TRUE,"GENERAL";"TAB5",#N/A,TRUE,"GENERAL"}</definedName>
    <definedName name="______o7" localSheetId="0" hidden="1">{"TAB1",#N/A,TRUE,"GENERAL";"TAB2",#N/A,TRUE,"GENERAL";"TAB3",#N/A,TRUE,"GENERAL";"TAB4",#N/A,TRUE,"GENERAL";"TAB5",#N/A,TRUE,"GENERAL"}</definedName>
    <definedName name="______o7" localSheetId="6" hidden="1">{"TAB1",#N/A,TRUE,"GENERAL";"TAB2",#N/A,TRUE,"GENERAL";"TAB3",#N/A,TRUE,"GENERAL";"TAB4",#N/A,TRUE,"GENERAL";"TAB5",#N/A,TRUE,"GENERAL"}</definedName>
    <definedName name="______o7" localSheetId="7" hidden="1">{"TAB1",#N/A,TRUE,"GENERAL";"TAB2",#N/A,TRUE,"GENERAL";"TAB3",#N/A,TRUE,"GENERAL";"TAB4",#N/A,TRUE,"GENERAL";"TAB5",#N/A,TRUE,"GENERAL"}</definedName>
    <definedName name="______o7" localSheetId="9" hidden="1">{"TAB1",#N/A,TRUE,"GENERAL";"TAB2",#N/A,TRUE,"GENERAL";"TAB3",#N/A,TRUE,"GENERAL";"TAB4",#N/A,TRUE,"GENERAL";"TAB5",#N/A,TRUE,"GENERAL"}</definedName>
    <definedName name="______o7" hidden="1">{"TAB1",#N/A,TRUE,"GENERAL";"TAB2",#N/A,TRUE,"GENERAL";"TAB3",#N/A,TRUE,"GENERAL";"TAB4",#N/A,TRUE,"GENERAL";"TAB5",#N/A,TRUE,"GENERAL"}</definedName>
    <definedName name="______o8" localSheetId="0" hidden="1">{"via1",#N/A,TRUE,"general";"via2",#N/A,TRUE,"general";"via3",#N/A,TRUE,"general"}</definedName>
    <definedName name="______o8" localSheetId="6" hidden="1">{"via1",#N/A,TRUE,"general";"via2",#N/A,TRUE,"general";"via3",#N/A,TRUE,"general"}</definedName>
    <definedName name="______o8" localSheetId="7" hidden="1">{"via1",#N/A,TRUE,"general";"via2",#N/A,TRUE,"general";"via3",#N/A,TRUE,"general"}</definedName>
    <definedName name="______o8" localSheetId="9" hidden="1">{"via1",#N/A,TRUE,"general";"via2",#N/A,TRUE,"general";"via3",#N/A,TRUE,"general"}</definedName>
    <definedName name="______o8" hidden="1">{"via1",#N/A,TRUE,"general";"via2",#N/A,TRUE,"general";"via3",#N/A,TRUE,"general"}</definedName>
    <definedName name="______o9" localSheetId="0" hidden="1">{"TAB1",#N/A,TRUE,"GENERAL";"TAB2",#N/A,TRUE,"GENERAL";"TAB3",#N/A,TRUE,"GENERAL";"TAB4",#N/A,TRUE,"GENERAL";"TAB5",#N/A,TRUE,"GENERAL"}</definedName>
    <definedName name="______o9" localSheetId="6" hidden="1">{"TAB1",#N/A,TRUE,"GENERAL";"TAB2",#N/A,TRUE,"GENERAL";"TAB3",#N/A,TRUE,"GENERAL";"TAB4",#N/A,TRUE,"GENERAL";"TAB5",#N/A,TRUE,"GENERAL"}</definedName>
    <definedName name="______o9" localSheetId="7" hidden="1">{"TAB1",#N/A,TRUE,"GENERAL";"TAB2",#N/A,TRUE,"GENERAL";"TAB3",#N/A,TRUE,"GENERAL";"TAB4",#N/A,TRUE,"GENERAL";"TAB5",#N/A,TRUE,"GENERAL"}</definedName>
    <definedName name="______o9" localSheetId="9" hidden="1">{"TAB1",#N/A,TRUE,"GENERAL";"TAB2",#N/A,TRUE,"GENERAL";"TAB3",#N/A,TRUE,"GENERAL";"TAB4",#N/A,TRUE,"GENERAL";"TAB5",#N/A,TRUE,"GENERAL"}</definedName>
    <definedName name="______o9" hidden="1">{"TAB1",#N/A,TRUE,"GENERAL";"TAB2",#N/A,TRUE,"GENERAL";"TAB3",#N/A,TRUE,"GENERAL";"TAB4",#N/A,TRUE,"GENERAL";"TAB5",#N/A,TRUE,"GENERAL"}</definedName>
    <definedName name="______p6" localSheetId="0" hidden="1">{"via1",#N/A,TRUE,"general";"via2",#N/A,TRUE,"general";"via3",#N/A,TRUE,"general"}</definedName>
    <definedName name="______p6" localSheetId="6" hidden="1">{"via1",#N/A,TRUE,"general";"via2",#N/A,TRUE,"general";"via3",#N/A,TRUE,"general"}</definedName>
    <definedName name="______p6" localSheetId="7" hidden="1">{"via1",#N/A,TRUE,"general";"via2",#N/A,TRUE,"general";"via3",#N/A,TRUE,"general"}</definedName>
    <definedName name="______p6" localSheetId="9" hidden="1">{"via1",#N/A,TRUE,"general";"via2",#N/A,TRUE,"general";"via3",#N/A,TRUE,"general"}</definedName>
    <definedName name="______p6" hidden="1">{"via1",#N/A,TRUE,"general";"via2",#N/A,TRUE,"general";"via3",#N/A,TRUE,"general"}</definedName>
    <definedName name="______p7" localSheetId="0" hidden="1">{"via1",#N/A,TRUE,"general";"via2",#N/A,TRUE,"general";"via3",#N/A,TRUE,"general"}</definedName>
    <definedName name="______p7" localSheetId="6" hidden="1">{"via1",#N/A,TRUE,"general";"via2",#N/A,TRUE,"general";"via3",#N/A,TRUE,"general"}</definedName>
    <definedName name="______p7" localSheetId="7" hidden="1">{"via1",#N/A,TRUE,"general";"via2",#N/A,TRUE,"general";"via3",#N/A,TRUE,"general"}</definedName>
    <definedName name="______p7" localSheetId="9" hidden="1">{"via1",#N/A,TRUE,"general";"via2",#N/A,TRUE,"general";"via3",#N/A,TRUE,"general"}</definedName>
    <definedName name="______p7" hidden="1">{"via1",#N/A,TRUE,"general";"via2",#N/A,TRUE,"general";"via3",#N/A,TRUE,"general"}</definedName>
    <definedName name="______p8" localSheetId="0" hidden="1">{"TAB1",#N/A,TRUE,"GENERAL";"TAB2",#N/A,TRUE,"GENERAL";"TAB3",#N/A,TRUE,"GENERAL";"TAB4",#N/A,TRUE,"GENERAL";"TAB5",#N/A,TRUE,"GENERAL"}</definedName>
    <definedName name="______p8" localSheetId="6" hidden="1">{"TAB1",#N/A,TRUE,"GENERAL";"TAB2",#N/A,TRUE,"GENERAL";"TAB3",#N/A,TRUE,"GENERAL";"TAB4",#N/A,TRUE,"GENERAL";"TAB5",#N/A,TRUE,"GENERAL"}</definedName>
    <definedName name="______p8" localSheetId="7" hidden="1">{"TAB1",#N/A,TRUE,"GENERAL";"TAB2",#N/A,TRUE,"GENERAL";"TAB3",#N/A,TRUE,"GENERAL";"TAB4",#N/A,TRUE,"GENERAL";"TAB5",#N/A,TRUE,"GENERAL"}</definedName>
    <definedName name="______p8" localSheetId="9" hidden="1">{"TAB1",#N/A,TRUE,"GENERAL";"TAB2",#N/A,TRUE,"GENERAL";"TAB3",#N/A,TRUE,"GENERAL";"TAB4",#N/A,TRUE,"GENERAL";"TAB5",#N/A,TRUE,"GENERAL"}</definedName>
    <definedName name="______p8" hidden="1">{"TAB1",#N/A,TRUE,"GENERAL";"TAB2",#N/A,TRUE,"GENERAL";"TAB3",#N/A,TRUE,"GENERAL";"TAB4",#N/A,TRUE,"GENERAL";"TAB5",#N/A,TRUE,"GENERAL"}</definedName>
    <definedName name="______Pa1" localSheetId="15">'[10]Paral. 1'!$E:$E</definedName>
    <definedName name="______Pa1">'[7]Paral. 1'!$E:$E</definedName>
    <definedName name="______Pa2" localSheetId="15">'[10]Paral. 2'!$E:$E</definedName>
    <definedName name="______Pa2">'[7]Paral. 2'!$E:$E</definedName>
    <definedName name="______Pa3" localSheetId="15">'[10]Paral. 3'!$E:$E</definedName>
    <definedName name="______Pa3">'[7]Paral. 3'!$E:$E</definedName>
    <definedName name="______Pa4" localSheetId="15">[10]Paral.4!$E:$E</definedName>
    <definedName name="______Pa4">[7]Paral.4!$E:$E</definedName>
    <definedName name="______pl1">'[14]Gabinetes ctrol, prot. y med. '!#REF!</definedName>
    <definedName name="______pl2">'[14]Gabinetes ctrol, prot. y med. '!#REF!</definedName>
    <definedName name="______PLC1">'[16]Constantes Generales'!$D$218</definedName>
    <definedName name="______Po2" localSheetId="15">[8]REAJUSTESACTA1PROVI!#REF!</definedName>
    <definedName name="______Po2">[8]REAJUSTESACTA1PROVI!#REF!</definedName>
    <definedName name="______pvC1">'[16]Constantes Generales'!$D$216</definedName>
    <definedName name="______r" localSheetId="0" hidden="1">{"TAB1",#N/A,TRUE,"GENERAL";"TAB2",#N/A,TRUE,"GENERAL";"TAB3",#N/A,TRUE,"GENERAL";"TAB4",#N/A,TRUE,"GENERAL";"TAB5",#N/A,TRUE,"GENERAL"}</definedName>
    <definedName name="______r" localSheetId="15">'[5]APU PVC'!#REF!</definedName>
    <definedName name="______r" localSheetId="6" hidden="1">{"TAB1",#N/A,TRUE,"GENERAL";"TAB2",#N/A,TRUE,"GENERAL";"TAB3",#N/A,TRUE,"GENERAL";"TAB4",#N/A,TRUE,"GENERAL";"TAB5",#N/A,TRUE,"GENERAL"}</definedName>
    <definedName name="______r" localSheetId="7" hidden="1">{"TAB1",#N/A,TRUE,"GENERAL";"TAB2",#N/A,TRUE,"GENERAL";"TAB3",#N/A,TRUE,"GENERAL";"TAB4",#N/A,TRUE,"GENERAL";"TAB5",#N/A,TRUE,"GENERAL"}</definedName>
    <definedName name="______r" localSheetId="9" hidden="1">{"TAB1",#N/A,TRUE,"GENERAL";"TAB2",#N/A,TRUE,"GENERAL";"TAB3",#N/A,TRUE,"GENERAL";"TAB4",#N/A,TRUE,"GENERAL";"TAB5",#N/A,TRUE,"GENERAL"}</definedName>
    <definedName name="______r" hidden="1">{"TAB1",#N/A,TRUE,"GENERAL";"TAB2",#N/A,TRUE,"GENERAL";"TAB3",#N/A,TRUE,"GENERAL";"TAB4",#N/A,TRUE,"GENERAL";"TAB5",#N/A,TRUE,"GENERAL"}</definedName>
    <definedName name="______r4r" localSheetId="0" hidden="1">{"via1",#N/A,TRUE,"general";"via2",#N/A,TRUE,"general";"via3",#N/A,TRUE,"general"}</definedName>
    <definedName name="______r4r" localSheetId="6" hidden="1">{"via1",#N/A,TRUE,"general";"via2",#N/A,TRUE,"general";"via3",#N/A,TRUE,"general"}</definedName>
    <definedName name="______r4r" localSheetId="7" hidden="1">{"via1",#N/A,TRUE,"general";"via2",#N/A,TRUE,"general";"via3",#N/A,TRUE,"general"}</definedName>
    <definedName name="______r4r" localSheetId="9" hidden="1">{"via1",#N/A,TRUE,"general";"via2",#N/A,TRUE,"general";"via3",#N/A,TRUE,"general"}</definedName>
    <definedName name="______r4r" hidden="1">{"via1",#N/A,TRUE,"general";"via2",#N/A,TRUE,"general";"via3",#N/A,TRUE,"general"}</definedName>
    <definedName name="______rtu6" localSheetId="0" hidden="1">{"via1",#N/A,TRUE,"general";"via2",#N/A,TRUE,"general";"via3",#N/A,TRUE,"general"}</definedName>
    <definedName name="______rtu6" localSheetId="6" hidden="1">{"via1",#N/A,TRUE,"general";"via2",#N/A,TRUE,"general";"via3",#N/A,TRUE,"general"}</definedName>
    <definedName name="______rtu6" localSheetId="7" hidden="1">{"via1",#N/A,TRUE,"general";"via2",#N/A,TRUE,"general";"via3",#N/A,TRUE,"general"}</definedName>
    <definedName name="______rtu6" localSheetId="9" hidden="1">{"via1",#N/A,TRUE,"general";"via2",#N/A,TRUE,"general";"via3",#N/A,TRUE,"general"}</definedName>
    <definedName name="______rtu6" hidden="1">{"via1",#N/A,TRUE,"general";"via2",#N/A,TRUE,"general";"via3",#N/A,TRUE,"general"}</definedName>
    <definedName name="______s1" localSheetId="0" hidden="1">{"via1",#N/A,TRUE,"general";"via2",#N/A,TRUE,"general";"via3",#N/A,TRUE,"general"}</definedName>
    <definedName name="______s1" localSheetId="6" hidden="1">{"via1",#N/A,TRUE,"general";"via2",#N/A,TRUE,"general";"via3",#N/A,TRUE,"general"}</definedName>
    <definedName name="______s1" localSheetId="7" hidden="1">{"via1",#N/A,TRUE,"general";"via2",#N/A,TRUE,"general";"via3",#N/A,TRUE,"general"}</definedName>
    <definedName name="______s1" localSheetId="9" hidden="1">{"via1",#N/A,TRUE,"general";"via2",#N/A,TRUE,"general";"via3",#N/A,TRUE,"general"}</definedName>
    <definedName name="______s1" hidden="1">{"via1",#N/A,TRUE,"general";"via2",#N/A,TRUE,"general";"via3",#N/A,TRUE,"general"}</definedName>
    <definedName name="______s2" localSheetId="0" hidden="1">{"TAB1",#N/A,TRUE,"GENERAL";"TAB2",#N/A,TRUE,"GENERAL";"TAB3",#N/A,TRUE,"GENERAL";"TAB4",#N/A,TRUE,"GENERAL";"TAB5",#N/A,TRUE,"GENERAL"}</definedName>
    <definedName name="______s2" localSheetId="6" hidden="1">{"TAB1",#N/A,TRUE,"GENERAL";"TAB2",#N/A,TRUE,"GENERAL";"TAB3",#N/A,TRUE,"GENERAL";"TAB4",#N/A,TRUE,"GENERAL";"TAB5",#N/A,TRUE,"GENERAL"}</definedName>
    <definedName name="______s2" localSheetId="7" hidden="1">{"TAB1",#N/A,TRUE,"GENERAL";"TAB2",#N/A,TRUE,"GENERAL";"TAB3",#N/A,TRUE,"GENERAL";"TAB4",#N/A,TRUE,"GENERAL";"TAB5",#N/A,TRUE,"GENERAL"}</definedName>
    <definedName name="______s2" localSheetId="9" hidden="1">{"TAB1",#N/A,TRUE,"GENERAL";"TAB2",#N/A,TRUE,"GENERAL";"TAB3",#N/A,TRUE,"GENERAL";"TAB4",#N/A,TRUE,"GENERAL";"TAB5",#N/A,TRUE,"GENERAL"}</definedName>
    <definedName name="______s2" hidden="1">{"TAB1",#N/A,TRUE,"GENERAL";"TAB2",#N/A,TRUE,"GENERAL";"TAB3",#N/A,TRUE,"GENERAL";"TAB4",#N/A,TRUE,"GENERAL";"TAB5",#N/A,TRUE,"GENERAL"}</definedName>
    <definedName name="______s3" localSheetId="0" hidden="1">{"TAB1",#N/A,TRUE,"GENERAL";"TAB2",#N/A,TRUE,"GENERAL";"TAB3",#N/A,TRUE,"GENERAL";"TAB4",#N/A,TRUE,"GENERAL";"TAB5",#N/A,TRUE,"GENERAL"}</definedName>
    <definedName name="______s3" localSheetId="6" hidden="1">{"TAB1",#N/A,TRUE,"GENERAL";"TAB2",#N/A,TRUE,"GENERAL";"TAB3",#N/A,TRUE,"GENERAL";"TAB4",#N/A,TRUE,"GENERAL";"TAB5",#N/A,TRUE,"GENERAL"}</definedName>
    <definedName name="______s3" localSheetId="7" hidden="1">{"TAB1",#N/A,TRUE,"GENERAL";"TAB2",#N/A,TRUE,"GENERAL";"TAB3",#N/A,TRUE,"GENERAL";"TAB4",#N/A,TRUE,"GENERAL";"TAB5",#N/A,TRUE,"GENERAL"}</definedName>
    <definedName name="______s3" localSheetId="9" hidden="1">{"TAB1",#N/A,TRUE,"GENERAL";"TAB2",#N/A,TRUE,"GENERAL";"TAB3",#N/A,TRUE,"GENERAL";"TAB4",#N/A,TRUE,"GENERAL";"TAB5",#N/A,TRUE,"GENERAL"}</definedName>
    <definedName name="______s3" hidden="1">{"TAB1",#N/A,TRUE,"GENERAL";"TAB2",#N/A,TRUE,"GENERAL";"TAB3",#N/A,TRUE,"GENERAL";"TAB4",#N/A,TRUE,"GENERAL";"TAB5",#N/A,TRUE,"GENERAL"}</definedName>
    <definedName name="______s4" localSheetId="0" hidden="1">{"via1",#N/A,TRUE,"general";"via2",#N/A,TRUE,"general";"via3",#N/A,TRUE,"general"}</definedName>
    <definedName name="______s4" localSheetId="6" hidden="1">{"via1",#N/A,TRUE,"general";"via2",#N/A,TRUE,"general";"via3",#N/A,TRUE,"general"}</definedName>
    <definedName name="______s4" localSheetId="7" hidden="1">{"via1",#N/A,TRUE,"general";"via2",#N/A,TRUE,"general";"via3",#N/A,TRUE,"general"}</definedName>
    <definedName name="______s4" localSheetId="9" hidden="1">{"via1",#N/A,TRUE,"general";"via2",#N/A,TRUE,"general";"via3",#N/A,TRUE,"general"}</definedName>
    <definedName name="______s4" hidden="1">{"via1",#N/A,TRUE,"general";"via2",#N/A,TRUE,"general";"via3",#N/A,TRUE,"general"}</definedName>
    <definedName name="______s5" localSheetId="0" hidden="1">{"via1",#N/A,TRUE,"general";"via2",#N/A,TRUE,"general";"via3",#N/A,TRUE,"general"}</definedName>
    <definedName name="______s5" localSheetId="6" hidden="1">{"via1",#N/A,TRUE,"general";"via2",#N/A,TRUE,"general";"via3",#N/A,TRUE,"general"}</definedName>
    <definedName name="______s5" localSheetId="7" hidden="1">{"via1",#N/A,TRUE,"general";"via2",#N/A,TRUE,"general";"via3",#N/A,TRUE,"general"}</definedName>
    <definedName name="______s5" localSheetId="9" hidden="1">{"via1",#N/A,TRUE,"general";"via2",#N/A,TRUE,"general";"via3",#N/A,TRUE,"general"}</definedName>
    <definedName name="______s5" hidden="1">{"via1",#N/A,TRUE,"general";"via2",#N/A,TRUE,"general";"via3",#N/A,TRUE,"general"}</definedName>
    <definedName name="______s6" localSheetId="0" hidden="1">{"TAB1",#N/A,TRUE,"GENERAL";"TAB2",#N/A,TRUE,"GENERAL";"TAB3",#N/A,TRUE,"GENERAL";"TAB4",#N/A,TRUE,"GENERAL";"TAB5",#N/A,TRUE,"GENERAL"}</definedName>
    <definedName name="______s6" localSheetId="6" hidden="1">{"TAB1",#N/A,TRUE,"GENERAL";"TAB2",#N/A,TRUE,"GENERAL";"TAB3",#N/A,TRUE,"GENERAL";"TAB4",#N/A,TRUE,"GENERAL";"TAB5",#N/A,TRUE,"GENERAL"}</definedName>
    <definedName name="______s6" localSheetId="7" hidden="1">{"TAB1",#N/A,TRUE,"GENERAL";"TAB2",#N/A,TRUE,"GENERAL";"TAB3",#N/A,TRUE,"GENERAL";"TAB4",#N/A,TRUE,"GENERAL";"TAB5",#N/A,TRUE,"GENERAL"}</definedName>
    <definedName name="______s6" localSheetId="9" hidden="1">{"TAB1",#N/A,TRUE,"GENERAL";"TAB2",#N/A,TRUE,"GENERAL";"TAB3",#N/A,TRUE,"GENERAL";"TAB4",#N/A,TRUE,"GENERAL";"TAB5",#N/A,TRUE,"GENERAL"}</definedName>
    <definedName name="______s6" hidden="1">{"TAB1",#N/A,TRUE,"GENERAL";"TAB2",#N/A,TRUE,"GENERAL";"TAB3",#N/A,TRUE,"GENERAL";"TAB4",#N/A,TRUE,"GENERAL";"TAB5",#N/A,TRUE,"GENERAL"}</definedName>
    <definedName name="______s7" localSheetId="0" hidden="1">{"via1",#N/A,TRUE,"general";"via2",#N/A,TRUE,"general";"via3",#N/A,TRUE,"general"}</definedName>
    <definedName name="______s7" localSheetId="6" hidden="1">{"via1",#N/A,TRUE,"general";"via2",#N/A,TRUE,"general";"via3",#N/A,TRUE,"general"}</definedName>
    <definedName name="______s7" localSheetId="7" hidden="1">{"via1",#N/A,TRUE,"general";"via2",#N/A,TRUE,"general";"via3",#N/A,TRUE,"general"}</definedName>
    <definedName name="______s7" localSheetId="9" hidden="1">{"via1",#N/A,TRUE,"general";"via2",#N/A,TRUE,"general";"via3",#N/A,TRUE,"general"}</definedName>
    <definedName name="______s7" hidden="1">{"via1",#N/A,TRUE,"general";"via2",#N/A,TRUE,"general";"via3",#N/A,TRUE,"general"}</definedName>
    <definedName name="______SBC1">[6]INV!$A$12:$D$15</definedName>
    <definedName name="______SBC3">[6]INV!$F$12:$I$15</definedName>
    <definedName name="______SBC5">[6]INV!$K$12:$N$15</definedName>
    <definedName name="______sPR2">'[16]Constantes Generales'!$D$131</definedName>
    <definedName name="______ST166">[11]BASE!$D$248</definedName>
    <definedName name="______STC60">'[18]Datos Generales'!#REF!</definedName>
    <definedName name="______sTT2">'[16]Constantes Generales'!$D$120</definedName>
    <definedName name="______t3" localSheetId="0" hidden="1">{"TAB1",#N/A,TRUE,"GENERAL";"TAB2",#N/A,TRUE,"GENERAL";"TAB3",#N/A,TRUE,"GENERAL";"TAB4",#N/A,TRUE,"GENERAL";"TAB5",#N/A,TRUE,"GENERAL"}</definedName>
    <definedName name="______t3" localSheetId="6" hidden="1">{"TAB1",#N/A,TRUE,"GENERAL";"TAB2",#N/A,TRUE,"GENERAL";"TAB3",#N/A,TRUE,"GENERAL";"TAB4",#N/A,TRUE,"GENERAL";"TAB5",#N/A,TRUE,"GENERAL"}</definedName>
    <definedName name="______t3" localSheetId="7" hidden="1">{"TAB1",#N/A,TRUE,"GENERAL";"TAB2",#N/A,TRUE,"GENERAL";"TAB3",#N/A,TRUE,"GENERAL";"TAB4",#N/A,TRUE,"GENERAL";"TAB5",#N/A,TRUE,"GENERAL"}</definedName>
    <definedName name="______t3" localSheetId="9" hidden="1">{"TAB1",#N/A,TRUE,"GENERAL";"TAB2",#N/A,TRUE,"GENERAL";"TAB3",#N/A,TRUE,"GENERAL";"TAB4",#N/A,TRUE,"GENERAL";"TAB5",#N/A,TRUE,"GENERAL"}</definedName>
    <definedName name="______t3" hidden="1">{"TAB1",#N/A,TRUE,"GENERAL";"TAB2",#N/A,TRUE,"GENERAL";"TAB3",#N/A,TRUE,"GENERAL";"TAB4",#N/A,TRUE,"GENERAL";"TAB5",#N/A,TRUE,"GENERAL"}</definedName>
    <definedName name="______t4" localSheetId="0" hidden="1">{"via1",#N/A,TRUE,"general";"via2",#N/A,TRUE,"general";"via3",#N/A,TRUE,"general"}</definedName>
    <definedName name="______t4" localSheetId="6" hidden="1">{"via1",#N/A,TRUE,"general";"via2",#N/A,TRUE,"general";"via3",#N/A,TRUE,"general"}</definedName>
    <definedName name="______t4" localSheetId="7" hidden="1">{"via1",#N/A,TRUE,"general";"via2",#N/A,TRUE,"general";"via3",#N/A,TRUE,"general"}</definedName>
    <definedName name="______t4" localSheetId="9" hidden="1">{"via1",#N/A,TRUE,"general";"via2",#N/A,TRUE,"general";"via3",#N/A,TRUE,"general"}</definedName>
    <definedName name="______t4" hidden="1">{"via1",#N/A,TRUE,"general";"via2",#N/A,TRUE,"general";"via3",#N/A,TRUE,"general"}</definedName>
    <definedName name="______t5" localSheetId="0" hidden="1">{"TAB1",#N/A,TRUE,"GENERAL";"TAB2",#N/A,TRUE,"GENERAL";"TAB3",#N/A,TRUE,"GENERAL";"TAB4",#N/A,TRUE,"GENERAL";"TAB5",#N/A,TRUE,"GENERAL"}</definedName>
    <definedName name="______t5" localSheetId="6" hidden="1">{"TAB1",#N/A,TRUE,"GENERAL";"TAB2",#N/A,TRUE,"GENERAL";"TAB3",#N/A,TRUE,"GENERAL";"TAB4",#N/A,TRUE,"GENERAL";"TAB5",#N/A,TRUE,"GENERAL"}</definedName>
    <definedName name="______t5" localSheetId="7" hidden="1">{"TAB1",#N/A,TRUE,"GENERAL";"TAB2",#N/A,TRUE,"GENERAL";"TAB3",#N/A,TRUE,"GENERAL";"TAB4",#N/A,TRUE,"GENERAL";"TAB5",#N/A,TRUE,"GENERAL"}</definedName>
    <definedName name="______t5" localSheetId="9" hidden="1">{"TAB1",#N/A,TRUE,"GENERAL";"TAB2",#N/A,TRUE,"GENERAL";"TAB3",#N/A,TRUE,"GENERAL";"TAB4",#N/A,TRUE,"GENERAL";"TAB5",#N/A,TRUE,"GENERAL"}</definedName>
    <definedName name="______t5" hidden="1">{"TAB1",#N/A,TRUE,"GENERAL";"TAB2",#N/A,TRUE,"GENERAL";"TAB3",#N/A,TRUE,"GENERAL";"TAB4",#N/A,TRUE,"GENERAL";"TAB5",#N/A,TRUE,"GENERAL"}</definedName>
    <definedName name="______t6" localSheetId="0" hidden="1">{"via1",#N/A,TRUE,"general";"via2",#N/A,TRUE,"general";"via3",#N/A,TRUE,"general"}</definedName>
    <definedName name="______t6" localSheetId="6" hidden="1">{"via1",#N/A,TRUE,"general";"via2",#N/A,TRUE,"general";"via3",#N/A,TRUE,"general"}</definedName>
    <definedName name="______t6" localSheetId="7" hidden="1">{"via1",#N/A,TRUE,"general";"via2",#N/A,TRUE,"general";"via3",#N/A,TRUE,"general"}</definedName>
    <definedName name="______t6" localSheetId="9" hidden="1">{"via1",#N/A,TRUE,"general";"via2",#N/A,TRUE,"general";"via3",#N/A,TRUE,"general"}</definedName>
    <definedName name="______t6" hidden="1">{"via1",#N/A,TRUE,"general";"via2",#N/A,TRUE,"general";"via3",#N/A,TRUE,"general"}</definedName>
    <definedName name="______t66" localSheetId="0" hidden="1">{"TAB1",#N/A,TRUE,"GENERAL";"TAB2",#N/A,TRUE,"GENERAL";"TAB3",#N/A,TRUE,"GENERAL";"TAB4",#N/A,TRUE,"GENERAL";"TAB5",#N/A,TRUE,"GENERAL"}</definedName>
    <definedName name="______t66" localSheetId="6" hidden="1">{"TAB1",#N/A,TRUE,"GENERAL";"TAB2",#N/A,TRUE,"GENERAL";"TAB3",#N/A,TRUE,"GENERAL";"TAB4",#N/A,TRUE,"GENERAL";"TAB5",#N/A,TRUE,"GENERAL"}</definedName>
    <definedName name="______t66" localSheetId="7" hidden="1">{"TAB1",#N/A,TRUE,"GENERAL";"TAB2",#N/A,TRUE,"GENERAL";"TAB3",#N/A,TRUE,"GENERAL";"TAB4",#N/A,TRUE,"GENERAL";"TAB5",#N/A,TRUE,"GENERAL"}</definedName>
    <definedName name="______t66" localSheetId="9" hidden="1">{"TAB1",#N/A,TRUE,"GENERAL";"TAB2",#N/A,TRUE,"GENERAL";"TAB3",#N/A,TRUE,"GENERAL";"TAB4",#N/A,TRUE,"GENERAL";"TAB5",#N/A,TRUE,"GENERAL"}</definedName>
    <definedName name="______t66" hidden="1">{"TAB1",#N/A,TRUE,"GENERAL";"TAB2",#N/A,TRUE,"GENERAL";"TAB3",#N/A,TRUE,"GENERAL";"TAB4",#N/A,TRUE,"GENERAL";"TAB5",#N/A,TRUE,"GENERAL"}</definedName>
    <definedName name="______t7" localSheetId="0" hidden="1">{"via1",#N/A,TRUE,"general";"via2",#N/A,TRUE,"general";"via3",#N/A,TRUE,"general"}</definedName>
    <definedName name="______t7" localSheetId="6" hidden="1">{"via1",#N/A,TRUE,"general";"via2",#N/A,TRUE,"general";"via3",#N/A,TRUE,"general"}</definedName>
    <definedName name="______t7" localSheetId="7" hidden="1">{"via1",#N/A,TRUE,"general";"via2",#N/A,TRUE,"general";"via3",#N/A,TRUE,"general"}</definedName>
    <definedName name="______t7" localSheetId="9" hidden="1">{"via1",#N/A,TRUE,"general";"via2",#N/A,TRUE,"general";"via3",#N/A,TRUE,"general"}</definedName>
    <definedName name="______t7" hidden="1">{"via1",#N/A,TRUE,"general";"via2",#N/A,TRUE,"general";"via3",#N/A,TRUE,"general"}</definedName>
    <definedName name="______t77" localSheetId="0" hidden="1">{"TAB1",#N/A,TRUE,"GENERAL";"TAB2",#N/A,TRUE,"GENERAL";"TAB3",#N/A,TRUE,"GENERAL";"TAB4",#N/A,TRUE,"GENERAL";"TAB5",#N/A,TRUE,"GENERAL"}</definedName>
    <definedName name="______t77" localSheetId="6" hidden="1">{"TAB1",#N/A,TRUE,"GENERAL";"TAB2",#N/A,TRUE,"GENERAL";"TAB3",#N/A,TRUE,"GENERAL";"TAB4",#N/A,TRUE,"GENERAL";"TAB5",#N/A,TRUE,"GENERAL"}</definedName>
    <definedName name="______t77" localSheetId="7" hidden="1">{"TAB1",#N/A,TRUE,"GENERAL";"TAB2",#N/A,TRUE,"GENERAL";"TAB3",#N/A,TRUE,"GENERAL";"TAB4",#N/A,TRUE,"GENERAL";"TAB5",#N/A,TRUE,"GENERAL"}</definedName>
    <definedName name="______t77" localSheetId="9" hidden="1">{"TAB1",#N/A,TRUE,"GENERAL";"TAB2",#N/A,TRUE,"GENERAL";"TAB3",#N/A,TRUE,"GENERAL";"TAB4",#N/A,TRUE,"GENERAL";"TAB5",#N/A,TRUE,"GENERAL"}</definedName>
    <definedName name="______t77" hidden="1">{"TAB1",#N/A,TRUE,"GENERAL";"TAB2",#N/A,TRUE,"GENERAL";"TAB3",#N/A,TRUE,"GENERAL";"TAB4",#N/A,TRUE,"GENERAL";"TAB5",#N/A,TRUE,"GENERAL"}</definedName>
    <definedName name="______t8" localSheetId="0" hidden="1">{"TAB1",#N/A,TRUE,"GENERAL";"TAB2",#N/A,TRUE,"GENERAL";"TAB3",#N/A,TRUE,"GENERAL";"TAB4",#N/A,TRUE,"GENERAL";"TAB5",#N/A,TRUE,"GENERAL"}</definedName>
    <definedName name="______t8" localSheetId="6" hidden="1">{"TAB1",#N/A,TRUE,"GENERAL";"TAB2",#N/A,TRUE,"GENERAL";"TAB3",#N/A,TRUE,"GENERAL";"TAB4",#N/A,TRUE,"GENERAL";"TAB5",#N/A,TRUE,"GENERAL"}</definedName>
    <definedName name="______t8" localSheetId="7" hidden="1">{"TAB1",#N/A,TRUE,"GENERAL";"TAB2",#N/A,TRUE,"GENERAL";"TAB3",#N/A,TRUE,"GENERAL";"TAB4",#N/A,TRUE,"GENERAL";"TAB5",#N/A,TRUE,"GENERAL"}</definedName>
    <definedName name="______t8" localSheetId="9" hidden="1">{"TAB1",#N/A,TRUE,"GENERAL";"TAB2",#N/A,TRUE,"GENERAL";"TAB3",#N/A,TRUE,"GENERAL";"TAB4",#N/A,TRUE,"GENERAL";"TAB5",#N/A,TRUE,"GENERAL"}</definedName>
    <definedName name="______t8" hidden="1">{"TAB1",#N/A,TRUE,"GENERAL";"TAB2",#N/A,TRUE,"GENERAL";"TAB3",#N/A,TRUE,"GENERAL";"TAB4",#N/A,TRUE,"GENERAL";"TAB5",#N/A,TRUE,"GENERAL"}</definedName>
    <definedName name="______t88" localSheetId="0" hidden="1">{"via1",#N/A,TRUE,"general";"via2",#N/A,TRUE,"general";"via3",#N/A,TRUE,"general"}</definedName>
    <definedName name="______t88" localSheetId="6" hidden="1">{"via1",#N/A,TRUE,"general";"via2",#N/A,TRUE,"general";"via3",#N/A,TRUE,"general"}</definedName>
    <definedName name="______t88" localSheetId="7" hidden="1">{"via1",#N/A,TRUE,"general";"via2",#N/A,TRUE,"general";"via3",#N/A,TRUE,"general"}</definedName>
    <definedName name="______t88" localSheetId="9" hidden="1">{"via1",#N/A,TRUE,"general";"via2",#N/A,TRUE,"general";"via3",#N/A,TRUE,"general"}</definedName>
    <definedName name="______t88" hidden="1">{"via1",#N/A,TRUE,"general";"via2",#N/A,TRUE,"general";"via3",#N/A,TRUE,"general"}</definedName>
    <definedName name="______t9" localSheetId="0" hidden="1">{"TAB1",#N/A,TRUE,"GENERAL";"TAB2",#N/A,TRUE,"GENERAL";"TAB3",#N/A,TRUE,"GENERAL";"TAB4",#N/A,TRUE,"GENERAL";"TAB5",#N/A,TRUE,"GENERAL"}</definedName>
    <definedName name="______t9" localSheetId="6" hidden="1">{"TAB1",#N/A,TRUE,"GENERAL";"TAB2",#N/A,TRUE,"GENERAL";"TAB3",#N/A,TRUE,"GENERAL";"TAB4",#N/A,TRUE,"GENERAL";"TAB5",#N/A,TRUE,"GENERAL"}</definedName>
    <definedName name="______t9" localSheetId="7" hidden="1">{"TAB1",#N/A,TRUE,"GENERAL";"TAB2",#N/A,TRUE,"GENERAL";"TAB3",#N/A,TRUE,"GENERAL";"TAB4",#N/A,TRUE,"GENERAL";"TAB5",#N/A,TRUE,"GENERAL"}</definedName>
    <definedName name="______t9" localSheetId="9" hidden="1">{"TAB1",#N/A,TRUE,"GENERAL";"TAB2",#N/A,TRUE,"GENERAL";"TAB3",#N/A,TRUE,"GENERAL";"TAB4",#N/A,TRUE,"GENERAL";"TAB5",#N/A,TRUE,"GENERAL"}</definedName>
    <definedName name="______t9" hidden="1">{"TAB1",#N/A,TRUE,"GENERAL";"TAB2",#N/A,TRUE,"GENERAL";"TAB3",#N/A,TRUE,"GENERAL";"TAB4",#N/A,TRUE,"GENERAL";"TAB5",#N/A,TRUE,"GENERAL"}</definedName>
    <definedName name="______t99" localSheetId="0" hidden="1">{"via1",#N/A,TRUE,"general";"via2",#N/A,TRUE,"general";"via3",#N/A,TRUE,"general"}</definedName>
    <definedName name="______t99" localSheetId="6" hidden="1">{"via1",#N/A,TRUE,"general";"via2",#N/A,TRUE,"general";"via3",#N/A,TRUE,"general"}</definedName>
    <definedName name="______t99" localSheetId="7" hidden="1">{"via1",#N/A,TRUE,"general";"via2",#N/A,TRUE,"general";"via3",#N/A,TRUE,"general"}</definedName>
    <definedName name="______t99" localSheetId="9" hidden="1">{"via1",#N/A,TRUE,"general";"via2",#N/A,TRUE,"general";"via3",#N/A,TRUE,"general"}</definedName>
    <definedName name="______t99" hidden="1">{"via1",#N/A,TRUE,"general";"via2",#N/A,TRUE,"general";"via3",#N/A,TRUE,"general"}</definedName>
    <definedName name="______TPE8016">[11]BASE!$D$146</definedName>
    <definedName name="______TPE8020">[11]BASE!$D$147</definedName>
    <definedName name="______TPE8025">[11]BASE!$D$148</definedName>
    <definedName name="______TPN1002">[11]BASE!$D$150</definedName>
    <definedName name="______TPN1003">[11]BASE!$D$151</definedName>
    <definedName name="______TPN1004">[11]BASE!$D$152</definedName>
    <definedName name="______TPN1006">[11]BASE!$D$153</definedName>
    <definedName name="______TPN1008">[11]BASE!$D$154</definedName>
    <definedName name="______TPN1202">[11]BASE!$D$160</definedName>
    <definedName name="______TPN1203">[11]BASE!$D$161</definedName>
    <definedName name="______TPN1204">[11]BASE!$D$162</definedName>
    <definedName name="______TPN1206">[11]BASE!$D$163</definedName>
    <definedName name="______TPN1208">[11]BASE!$D$164</definedName>
    <definedName name="______TPN16012">[11]BASE!$D$167</definedName>
    <definedName name="______TPN1602">[11]BASE!$D$168</definedName>
    <definedName name="______TPN1603">[11]BASE!$D$169</definedName>
    <definedName name="______TPN1604">[11]BASE!$D$170</definedName>
    <definedName name="______TPN1606">[11]BASE!$D$171</definedName>
    <definedName name="______TPN1608">[11]BASE!$D$172</definedName>
    <definedName name="______TPR2">'[16]Constantes Generales'!$D$126</definedName>
    <definedName name="______TTT2">'[16]Constantes Generales'!$D$115</definedName>
    <definedName name="______TUZ22">[12]BASE!#REF!</definedName>
    <definedName name="______TUZ36">[12]BASE!#REF!</definedName>
    <definedName name="______TZ323">[12]BASE!#REF!</definedName>
    <definedName name="______TZ324">[12]BASE!#REF!</definedName>
    <definedName name="______u4" localSheetId="0" hidden="1">{"TAB1",#N/A,TRUE,"GENERAL";"TAB2",#N/A,TRUE,"GENERAL";"TAB3",#N/A,TRUE,"GENERAL";"TAB4",#N/A,TRUE,"GENERAL";"TAB5",#N/A,TRUE,"GENERAL"}</definedName>
    <definedName name="______u4" localSheetId="6" hidden="1">{"TAB1",#N/A,TRUE,"GENERAL";"TAB2",#N/A,TRUE,"GENERAL";"TAB3",#N/A,TRUE,"GENERAL";"TAB4",#N/A,TRUE,"GENERAL";"TAB5",#N/A,TRUE,"GENERAL"}</definedName>
    <definedName name="______u4" localSheetId="7" hidden="1">{"TAB1",#N/A,TRUE,"GENERAL";"TAB2",#N/A,TRUE,"GENERAL";"TAB3",#N/A,TRUE,"GENERAL";"TAB4",#N/A,TRUE,"GENERAL";"TAB5",#N/A,TRUE,"GENERAL"}</definedName>
    <definedName name="______u4" localSheetId="9" hidden="1">{"TAB1",#N/A,TRUE,"GENERAL";"TAB2",#N/A,TRUE,"GENERAL";"TAB3",#N/A,TRUE,"GENERAL";"TAB4",#N/A,TRUE,"GENERAL";"TAB5",#N/A,TRUE,"GENERAL"}</definedName>
    <definedName name="______u4" hidden="1">{"TAB1",#N/A,TRUE,"GENERAL";"TAB2",#N/A,TRUE,"GENERAL";"TAB3",#N/A,TRUE,"GENERAL";"TAB4",#N/A,TRUE,"GENERAL";"TAB5",#N/A,TRUE,"GENERAL"}</definedName>
    <definedName name="______u5" localSheetId="0" hidden="1">{"TAB1",#N/A,TRUE,"GENERAL";"TAB2",#N/A,TRUE,"GENERAL";"TAB3",#N/A,TRUE,"GENERAL";"TAB4",#N/A,TRUE,"GENERAL";"TAB5",#N/A,TRUE,"GENERAL"}</definedName>
    <definedName name="______u5" localSheetId="6" hidden="1">{"TAB1",#N/A,TRUE,"GENERAL";"TAB2",#N/A,TRUE,"GENERAL";"TAB3",#N/A,TRUE,"GENERAL";"TAB4",#N/A,TRUE,"GENERAL";"TAB5",#N/A,TRUE,"GENERAL"}</definedName>
    <definedName name="______u5" localSheetId="7" hidden="1">{"TAB1",#N/A,TRUE,"GENERAL";"TAB2",#N/A,TRUE,"GENERAL";"TAB3",#N/A,TRUE,"GENERAL";"TAB4",#N/A,TRUE,"GENERAL";"TAB5",#N/A,TRUE,"GENERAL"}</definedName>
    <definedName name="______u5" localSheetId="9" hidden="1">{"TAB1",#N/A,TRUE,"GENERAL";"TAB2",#N/A,TRUE,"GENERAL";"TAB3",#N/A,TRUE,"GENERAL";"TAB4",#N/A,TRUE,"GENERAL";"TAB5",#N/A,TRUE,"GENERAL"}</definedName>
    <definedName name="______u5" hidden="1">{"TAB1",#N/A,TRUE,"GENERAL";"TAB2",#N/A,TRUE,"GENERAL";"TAB3",#N/A,TRUE,"GENERAL";"TAB4",#N/A,TRUE,"GENERAL";"TAB5",#N/A,TRUE,"GENERAL"}</definedName>
    <definedName name="______u6" localSheetId="0" hidden="1">{"TAB1",#N/A,TRUE,"GENERAL";"TAB2",#N/A,TRUE,"GENERAL";"TAB3",#N/A,TRUE,"GENERAL";"TAB4",#N/A,TRUE,"GENERAL";"TAB5",#N/A,TRUE,"GENERAL"}</definedName>
    <definedName name="______u6" localSheetId="6" hidden="1">{"TAB1",#N/A,TRUE,"GENERAL";"TAB2",#N/A,TRUE,"GENERAL";"TAB3",#N/A,TRUE,"GENERAL";"TAB4",#N/A,TRUE,"GENERAL";"TAB5",#N/A,TRUE,"GENERAL"}</definedName>
    <definedName name="______u6" localSheetId="7" hidden="1">{"TAB1",#N/A,TRUE,"GENERAL";"TAB2",#N/A,TRUE,"GENERAL";"TAB3",#N/A,TRUE,"GENERAL";"TAB4",#N/A,TRUE,"GENERAL";"TAB5",#N/A,TRUE,"GENERAL"}</definedName>
    <definedName name="______u6" localSheetId="9" hidden="1">{"TAB1",#N/A,TRUE,"GENERAL";"TAB2",#N/A,TRUE,"GENERAL";"TAB3",#N/A,TRUE,"GENERAL";"TAB4",#N/A,TRUE,"GENERAL";"TAB5",#N/A,TRUE,"GENERAL"}</definedName>
    <definedName name="______u6" hidden="1">{"TAB1",#N/A,TRUE,"GENERAL";"TAB2",#N/A,TRUE,"GENERAL";"TAB3",#N/A,TRUE,"GENERAL";"TAB4",#N/A,TRUE,"GENERAL";"TAB5",#N/A,TRUE,"GENERAL"}</definedName>
    <definedName name="______u7" localSheetId="0" hidden="1">{"via1",#N/A,TRUE,"general";"via2",#N/A,TRUE,"general";"via3",#N/A,TRUE,"general"}</definedName>
    <definedName name="______u7" localSheetId="6" hidden="1">{"via1",#N/A,TRUE,"general";"via2",#N/A,TRUE,"general";"via3",#N/A,TRUE,"general"}</definedName>
    <definedName name="______u7" localSheetId="7" hidden="1">{"via1",#N/A,TRUE,"general";"via2",#N/A,TRUE,"general";"via3",#N/A,TRUE,"general"}</definedName>
    <definedName name="______u7" localSheetId="9" hidden="1">{"via1",#N/A,TRUE,"general";"via2",#N/A,TRUE,"general";"via3",#N/A,TRUE,"general"}</definedName>
    <definedName name="______u7" hidden="1">{"via1",#N/A,TRUE,"general";"via2",#N/A,TRUE,"general";"via3",#N/A,TRUE,"general"}</definedName>
    <definedName name="______u8" localSheetId="0" hidden="1">{"TAB1",#N/A,TRUE,"GENERAL";"TAB2",#N/A,TRUE,"GENERAL";"TAB3",#N/A,TRUE,"GENERAL";"TAB4",#N/A,TRUE,"GENERAL";"TAB5",#N/A,TRUE,"GENERAL"}</definedName>
    <definedName name="______u8" localSheetId="6" hidden="1">{"TAB1",#N/A,TRUE,"GENERAL";"TAB2",#N/A,TRUE,"GENERAL";"TAB3",#N/A,TRUE,"GENERAL";"TAB4",#N/A,TRUE,"GENERAL";"TAB5",#N/A,TRUE,"GENERAL"}</definedName>
    <definedName name="______u8" localSheetId="7" hidden="1">{"TAB1",#N/A,TRUE,"GENERAL";"TAB2",#N/A,TRUE,"GENERAL";"TAB3",#N/A,TRUE,"GENERAL";"TAB4",#N/A,TRUE,"GENERAL";"TAB5",#N/A,TRUE,"GENERAL"}</definedName>
    <definedName name="______u8" localSheetId="9" hidden="1">{"TAB1",#N/A,TRUE,"GENERAL";"TAB2",#N/A,TRUE,"GENERAL";"TAB3",#N/A,TRUE,"GENERAL";"TAB4",#N/A,TRUE,"GENERAL";"TAB5",#N/A,TRUE,"GENERAL"}</definedName>
    <definedName name="______u8" hidden="1">{"TAB1",#N/A,TRUE,"GENERAL";"TAB2",#N/A,TRUE,"GENERAL";"TAB3",#N/A,TRUE,"GENERAL";"TAB4",#N/A,TRUE,"GENERAL";"TAB5",#N/A,TRUE,"GENERAL"}</definedName>
    <definedName name="______u9" localSheetId="0" hidden="1">{"TAB1",#N/A,TRUE,"GENERAL";"TAB2",#N/A,TRUE,"GENERAL";"TAB3",#N/A,TRUE,"GENERAL";"TAB4",#N/A,TRUE,"GENERAL";"TAB5",#N/A,TRUE,"GENERAL"}</definedName>
    <definedName name="______u9" localSheetId="6" hidden="1">{"TAB1",#N/A,TRUE,"GENERAL";"TAB2",#N/A,TRUE,"GENERAL";"TAB3",#N/A,TRUE,"GENERAL";"TAB4",#N/A,TRUE,"GENERAL";"TAB5",#N/A,TRUE,"GENERAL"}</definedName>
    <definedName name="______u9" localSheetId="7" hidden="1">{"TAB1",#N/A,TRUE,"GENERAL";"TAB2",#N/A,TRUE,"GENERAL";"TAB3",#N/A,TRUE,"GENERAL";"TAB4",#N/A,TRUE,"GENERAL";"TAB5",#N/A,TRUE,"GENERAL"}</definedName>
    <definedName name="______u9" localSheetId="9" hidden="1">{"TAB1",#N/A,TRUE,"GENERAL";"TAB2",#N/A,TRUE,"GENERAL";"TAB3",#N/A,TRUE,"GENERAL";"TAB4",#N/A,TRUE,"GENERAL";"TAB5",#N/A,TRUE,"GENERAL"}</definedName>
    <definedName name="______u9" hidden="1">{"TAB1",#N/A,TRUE,"GENERAL";"TAB2",#N/A,TRUE,"GENERAL";"TAB3",#N/A,TRUE,"GENERAL";"TAB4",#N/A,TRUE,"GENERAL";"TAB5",#N/A,TRUE,"GENERAL"}</definedName>
    <definedName name="______ur7" localSheetId="0" hidden="1">{"TAB1",#N/A,TRUE,"GENERAL";"TAB2",#N/A,TRUE,"GENERAL";"TAB3",#N/A,TRUE,"GENERAL";"TAB4",#N/A,TRUE,"GENERAL";"TAB5",#N/A,TRUE,"GENERAL"}</definedName>
    <definedName name="______ur7" localSheetId="6" hidden="1">{"TAB1",#N/A,TRUE,"GENERAL";"TAB2",#N/A,TRUE,"GENERAL";"TAB3",#N/A,TRUE,"GENERAL";"TAB4",#N/A,TRUE,"GENERAL";"TAB5",#N/A,TRUE,"GENERAL"}</definedName>
    <definedName name="______ur7" localSheetId="7" hidden="1">{"TAB1",#N/A,TRUE,"GENERAL";"TAB2",#N/A,TRUE,"GENERAL";"TAB3",#N/A,TRUE,"GENERAL";"TAB4",#N/A,TRUE,"GENERAL";"TAB5",#N/A,TRUE,"GENERAL"}</definedName>
    <definedName name="______ur7" localSheetId="9" hidden="1">{"TAB1",#N/A,TRUE,"GENERAL";"TAB2",#N/A,TRUE,"GENERAL";"TAB3",#N/A,TRUE,"GENERAL";"TAB4",#N/A,TRUE,"GENERAL";"TAB5",#N/A,TRUE,"GENERAL"}</definedName>
    <definedName name="______ur7" hidden="1">{"TAB1",#N/A,TRUE,"GENERAL";"TAB2",#N/A,TRUE,"GENERAL";"TAB3",#N/A,TRUE,"GENERAL";"TAB4",#N/A,TRUE,"GENERAL";"TAB5",#N/A,TRUE,"GENERAL"}</definedName>
    <definedName name="______v2" localSheetId="0" hidden="1">{"via1",#N/A,TRUE,"general";"via2",#N/A,TRUE,"general";"via3",#N/A,TRUE,"general"}</definedName>
    <definedName name="______v2" localSheetId="6" hidden="1">{"via1",#N/A,TRUE,"general";"via2",#N/A,TRUE,"general";"via3",#N/A,TRUE,"general"}</definedName>
    <definedName name="______v2" localSheetId="7" hidden="1">{"via1",#N/A,TRUE,"general";"via2",#N/A,TRUE,"general";"via3",#N/A,TRUE,"general"}</definedName>
    <definedName name="______v2" localSheetId="9" hidden="1">{"via1",#N/A,TRUE,"general";"via2",#N/A,TRUE,"general";"via3",#N/A,TRUE,"general"}</definedName>
    <definedName name="______v2" hidden="1">{"via1",#N/A,TRUE,"general";"via2",#N/A,TRUE,"general";"via3",#N/A,TRUE,"general"}</definedName>
    <definedName name="______v3" localSheetId="0" hidden="1">{"TAB1",#N/A,TRUE,"GENERAL";"TAB2",#N/A,TRUE,"GENERAL";"TAB3",#N/A,TRUE,"GENERAL";"TAB4",#N/A,TRUE,"GENERAL";"TAB5",#N/A,TRUE,"GENERAL"}</definedName>
    <definedName name="______v3" localSheetId="6" hidden="1">{"TAB1",#N/A,TRUE,"GENERAL";"TAB2",#N/A,TRUE,"GENERAL";"TAB3",#N/A,TRUE,"GENERAL";"TAB4",#N/A,TRUE,"GENERAL";"TAB5",#N/A,TRUE,"GENERAL"}</definedName>
    <definedName name="______v3" localSheetId="7" hidden="1">{"TAB1",#N/A,TRUE,"GENERAL";"TAB2",#N/A,TRUE,"GENERAL";"TAB3",#N/A,TRUE,"GENERAL";"TAB4",#N/A,TRUE,"GENERAL";"TAB5",#N/A,TRUE,"GENERAL"}</definedName>
    <definedName name="______v3" localSheetId="9" hidden="1">{"TAB1",#N/A,TRUE,"GENERAL";"TAB2",#N/A,TRUE,"GENERAL";"TAB3",#N/A,TRUE,"GENERAL";"TAB4",#N/A,TRUE,"GENERAL";"TAB5",#N/A,TRUE,"GENERAL"}</definedName>
    <definedName name="______v3" hidden="1">{"TAB1",#N/A,TRUE,"GENERAL";"TAB2",#N/A,TRUE,"GENERAL";"TAB3",#N/A,TRUE,"GENERAL";"TAB4",#N/A,TRUE,"GENERAL";"TAB5",#N/A,TRUE,"GENERAL"}</definedName>
    <definedName name="______v4" localSheetId="0" hidden="1">{"TAB1",#N/A,TRUE,"GENERAL";"TAB2",#N/A,TRUE,"GENERAL";"TAB3",#N/A,TRUE,"GENERAL";"TAB4",#N/A,TRUE,"GENERAL";"TAB5",#N/A,TRUE,"GENERAL"}</definedName>
    <definedName name="______v4" localSheetId="6" hidden="1">{"TAB1",#N/A,TRUE,"GENERAL";"TAB2",#N/A,TRUE,"GENERAL";"TAB3",#N/A,TRUE,"GENERAL";"TAB4",#N/A,TRUE,"GENERAL";"TAB5",#N/A,TRUE,"GENERAL"}</definedName>
    <definedName name="______v4" localSheetId="7" hidden="1">{"TAB1",#N/A,TRUE,"GENERAL";"TAB2",#N/A,TRUE,"GENERAL";"TAB3",#N/A,TRUE,"GENERAL";"TAB4",#N/A,TRUE,"GENERAL";"TAB5",#N/A,TRUE,"GENERAL"}</definedName>
    <definedName name="______v4" localSheetId="9" hidden="1">{"TAB1",#N/A,TRUE,"GENERAL";"TAB2",#N/A,TRUE,"GENERAL";"TAB3",#N/A,TRUE,"GENERAL";"TAB4",#N/A,TRUE,"GENERAL";"TAB5",#N/A,TRUE,"GENERAL"}</definedName>
    <definedName name="______v4" hidden="1">{"TAB1",#N/A,TRUE,"GENERAL";"TAB2",#N/A,TRUE,"GENERAL";"TAB3",#N/A,TRUE,"GENERAL";"TAB4",#N/A,TRUE,"GENERAL";"TAB5",#N/A,TRUE,"GENERAL"}</definedName>
    <definedName name="______v5" localSheetId="0" hidden="1">{"TAB1",#N/A,TRUE,"GENERAL";"TAB2",#N/A,TRUE,"GENERAL";"TAB3",#N/A,TRUE,"GENERAL";"TAB4",#N/A,TRUE,"GENERAL";"TAB5",#N/A,TRUE,"GENERAL"}</definedName>
    <definedName name="______v5" localSheetId="6" hidden="1">{"TAB1",#N/A,TRUE,"GENERAL";"TAB2",#N/A,TRUE,"GENERAL";"TAB3",#N/A,TRUE,"GENERAL";"TAB4",#N/A,TRUE,"GENERAL";"TAB5",#N/A,TRUE,"GENERAL"}</definedName>
    <definedName name="______v5" localSheetId="7" hidden="1">{"TAB1",#N/A,TRUE,"GENERAL";"TAB2",#N/A,TRUE,"GENERAL";"TAB3",#N/A,TRUE,"GENERAL";"TAB4",#N/A,TRUE,"GENERAL";"TAB5",#N/A,TRUE,"GENERAL"}</definedName>
    <definedName name="______v5" localSheetId="9" hidden="1">{"TAB1",#N/A,TRUE,"GENERAL";"TAB2",#N/A,TRUE,"GENERAL";"TAB3",#N/A,TRUE,"GENERAL";"TAB4",#N/A,TRUE,"GENERAL";"TAB5",#N/A,TRUE,"GENERAL"}</definedName>
    <definedName name="______v5" hidden="1">{"TAB1",#N/A,TRUE,"GENERAL";"TAB2",#N/A,TRUE,"GENERAL";"TAB3",#N/A,TRUE,"GENERAL";"TAB4",#N/A,TRUE,"GENERAL";"TAB5",#N/A,TRUE,"GENERAL"}</definedName>
    <definedName name="______v6" localSheetId="0" hidden="1">{"TAB1",#N/A,TRUE,"GENERAL";"TAB2",#N/A,TRUE,"GENERAL";"TAB3",#N/A,TRUE,"GENERAL";"TAB4",#N/A,TRUE,"GENERAL";"TAB5",#N/A,TRUE,"GENERAL"}</definedName>
    <definedName name="______v6" localSheetId="6" hidden="1">{"TAB1",#N/A,TRUE,"GENERAL";"TAB2",#N/A,TRUE,"GENERAL";"TAB3",#N/A,TRUE,"GENERAL";"TAB4",#N/A,TRUE,"GENERAL";"TAB5",#N/A,TRUE,"GENERAL"}</definedName>
    <definedName name="______v6" localSheetId="7" hidden="1">{"TAB1",#N/A,TRUE,"GENERAL";"TAB2",#N/A,TRUE,"GENERAL";"TAB3",#N/A,TRUE,"GENERAL";"TAB4",#N/A,TRUE,"GENERAL";"TAB5",#N/A,TRUE,"GENERAL"}</definedName>
    <definedName name="______v6" localSheetId="9" hidden="1">{"TAB1",#N/A,TRUE,"GENERAL";"TAB2",#N/A,TRUE,"GENERAL";"TAB3",#N/A,TRUE,"GENERAL";"TAB4",#N/A,TRUE,"GENERAL";"TAB5",#N/A,TRUE,"GENERAL"}</definedName>
    <definedName name="______v6" hidden="1">{"TAB1",#N/A,TRUE,"GENERAL";"TAB2",#N/A,TRUE,"GENERAL";"TAB3",#N/A,TRUE,"GENERAL";"TAB4",#N/A,TRUE,"GENERAL";"TAB5",#N/A,TRUE,"GENERAL"}</definedName>
    <definedName name="______v7" localSheetId="0" hidden="1">{"via1",#N/A,TRUE,"general";"via2",#N/A,TRUE,"general";"via3",#N/A,TRUE,"general"}</definedName>
    <definedName name="______v7" localSheetId="6" hidden="1">{"via1",#N/A,TRUE,"general";"via2",#N/A,TRUE,"general";"via3",#N/A,TRUE,"general"}</definedName>
    <definedName name="______v7" localSheetId="7" hidden="1">{"via1",#N/A,TRUE,"general";"via2",#N/A,TRUE,"general";"via3",#N/A,TRUE,"general"}</definedName>
    <definedName name="______v7" localSheetId="9" hidden="1">{"via1",#N/A,TRUE,"general";"via2",#N/A,TRUE,"general";"via3",#N/A,TRUE,"general"}</definedName>
    <definedName name="______v7" hidden="1">{"via1",#N/A,TRUE,"general";"via2",#N/A,TRUE,"general";"via3",#N/A,TRUE,"general"}</definedName>
    <definedName name="______v8" localSheetId="0" hidden="1">{"TAB1",#N/A,TRUE,"GENERAL";"TAB2",#N/A,TRUE,"GENERAL";"TAB3",#N/A,TRUE,"GENERAL";"TAB4",#N/A,TRUE,"GENERAL";"TAB5",#N/A,TRUE,"GENERAL"}</definedName>
    <definedName name="______v8" localSheetId="6" hidden="1">{"TAB1",#N/A,TRUE,"GENERAL";"TAB2",#N/A,TRUE,"GENERAL";"TAB3",#N/A,TRUE,"GENERAL";"TAB4",#N/A,TRUE,"GENERAL";"TAB5",#N/A,TRUE,"GENERAL"}</definedName>
    <definedName name="______v8" localSheetId="7" hidden="1">{"TAB1",#N/A,TRUE,"GENERAL";"TAB2",#N/A,TRUE,"GENERAL";"TAB3",#N/A,TRUE,"GENERAL";"TAB4",#N/A,TRUE,"GENERAL";"TAB5",#N/A,TRUE,"GENERAL"}</definedName>
    <definedName name="______v8" localSheetId="9" hidden="1">{"TAB1",#N/A,TRUE,"GENERAL";"TAB2",#N/A,TRUE,"GENERAL";"TAB3",#N/A,TRUE,"GENERAL";"TAB4",#N/A,TRUE,"GENERAL";"TAB5",#N/A,TRUE,"GENERAL"}</definedName>
    <definedName name="______v8" hidden="1">{"TAB1",#N/A,TRUE,"GENERAL";"TAB2",#N/A,TRUE,"GENERAL";"TAB3",#N/A,TRUE,"GENERAL";"TAB4",#N/A,TRUE,"GENERAL";"TAB5",#N/A,TRUE,"GENERAL"}</definedName>
    <definedName name="______v9" localSheetId="0" hidden="1">{"TAB1",#N/A,TRUE,"GENERAL";"TAB2",#N/A,TRUE,"GENERAL";"TAB3",#N/A,TRUE,"GENERAL";"TAB4",#N/A,TRUE,"GENERAL";"TAB5",#N/A,TRUE,"GENERAL"}</definedName>
    <definedName name="______v9" localSheetId="6" hidden="1">{"TAB1",#N/A,TRUE,"GENERAL";"TAB2",#N/A,TRUE,"GENERAL";"TAB3",#N/A,TRUE,"GENERAL";"TAB4",#N/A,TRUE,"GENERAL";"TAB5",#N/A,TRUE,"GENERAL"}</definedName>
    <definedName name="______v9" localSheetId="7" hidden="1">{"TAB1",#N/A,TRUE,"GENERAL";"TAB2",#N/A,TRUE,"GENERAL";"TAB3",#N/A,TRUE,"GENERAL";"TAB4",#N/A,TRUE,"GENERAL";"TAB5",#N/A,TRUE,"GENERAL"}</definedName>
    <definedName name="______v9" localSheetId="9" hidden="1">{"TAB1",#N/A,TRUE,"GENERAL";"TAB2",#N/A,TRUE,"GENERAL";"TAB3",#N/A,TRUE,"GENERAL";"TAB4",#N/A,TRUE,"GENERAL";"TAB5",#N/A,TRUE,"GENERAL"}</definedName>
    <definedName name="______v9" hidden="1">{"TAB1",#N/A,TRUE,"GENERAL";"TAB2",#N/A,TRUE,"GENERAL";"TAB3",#N/A,TRUE,"GENERAL";"TAB4",#N/A,TRUE,"GENERAL";"TAB5",#N/A,TRUE,"GENERAL"}</definedName>
    <definedName name="______vfv4" localSheetId="0" hidden="1">{"via1",#N/A,TRUE,"general";"via2",#N/A,TRUE,"general";"via3",#N/A,TRUE,"general"}</definedName>
    <definedName name="______vfv4" localSheetId="6" hidden="1">{"via1",#N/A,TRUE,"general";"via2",#N/A,TRUE,"general";"via3",#N/A,TRUE,"general"}</definedName>
    <definedName name="______vfv4" localSheetId="7" hidden="1">{"via1",#N/A,TRUE,"general";"via2",#N/A,TRUE,"general";"via3",#N/A,TRUE,"general"}</definedName>
    <definedName name="______vfv4" localSheetId="9" hidden="1">{"via1",#N/A,TRUE,"general";"via2",#N/A,TRUE,"general";"via3",#N/A,TRUE,"general"}</definedName>
    <definedName name="______vfv4" hidden="1">{"via1",#N/A,TRUE,"general";"via2",#N/A,TRUE,"general";"via3",#N/A,TRUE,"general"}</definedName>
    <definedName name="______VPD1">[15]TARIFAS!$C$582</definedName>
    <definedName name="______VPI1">[15]TARIFAS!$C$580</definedName>
    <definedName name="______VRA1">[15]TARIFAS!$C$579</definedName>
    <definedName name="______x1" localSheetId="0" hidden="1">{"TAB1",#N/A,TRUE,"GENERAL";"TAB2",#N/A,TRUE,"GENERAL";"TAB3",#N/A,TRUE,"GENERAL";"TAB4",#N/A,TRUE,"GENERAL";"TAB5",#N/A,TRUE,"GENERAL"}</definedName>
    <definedName name="______x1" localSheetId="6" hidden="1">{"TAB1",#N/A,TRUE,"GENERAL";"TAB2",#N/A,TRUE,"GENERAL";"TAB3",#N/A,TRUE,"GENERAL";"TAB4",#N/A,TRUE,"GENERAL";"TAB5",#N/A,TRUE,"GENERAL"}</definedName>
    <definedName name="______x1" localSheetId="7" hidden="1">{"TAB1",#N/A,TRUE,"GENERAL";"TAB2",#N/A,TRUE,"GENERAL";"TAB3",#N/A,TRUE,"GENERAL";"TAB4",#N/A,TRUE,"GENERAL";"TAB5",#N/A,TRUE,"GENERAL"}</definedName>
    <definedName name="______x1" localSheetId="9" hidden="1">{"TAB1",#N/A,TRUE,"GENERAL";"TAB2",#N/A,TRUE,"GENERAL";"TAB3",#N/A,TRUE,"GENERAL";"TAB4",#N/A,TRUE,"GENERAL";"TAB5",#N/A,TRUE,"GENERAL"}</definedName>
    <definedName name="______x1" hidden="1">{"TAB1",#N/A,TRUE,"GENERAL";"TAB2",#N/A,TRUE,"GENERAL";"TAB3",#N/A,TRUE,"GENERAL";"TAB4",#N/A,TRUE,"GENERAL";"TAB5",#N/A,TRUE,"GENERAL"}</definedName>
    <definedName name="______x2" localSheetId="0" hidden="1">{"via1",#N/A,TRUE,"general";"via2",#N/A,TRUE,"general";"via3",#N/A,TRUE,"general"}</definedName>
    <definedName name="______x2" localSheetId="6" hidden="1">{"via1",#N/A,TRUE,"general";"via2",#N/A,TRUE,"general";"via3",#N/A,TRUE,"general"}</definedName>
    <definedName name="______x2" localSheetId="7" hidden="1">{"via1",#N/A,TRUE,"general";"via2",#N/A,TRUE,"general";"via3",#N/A,TRUE,"general"}</definedName>
    <definedName name="______x2" localSheetId="9" hidden="1">{"via1",#N/A,TRUE,"general";"via2",#N/A,TRUE,"general";"via3",#N/A,TRUE,"general"}</definedName>
    <definedName name="______x2" hidden="1">{"via1",#N/A,TRUE,"general";"via2",#N/A,TRUE,"general";"via3",#N/A,TRUE,"general"}</definedName>
    <definedName name="______x3" localSheetId="0" hidden="1">{"via1",#N/A,TRUE,"general";"via2",#N/A,TRUE,"general";"via3",#N/A,TRUE,"general"}</definedName>
    <definedName name="______x3" localSheetId="6" hidden="1">{"via1",#N/A,TRUE,"general";"via2",#N/A,TRUE,"general";"via3",#N/A,TRUE,"general"}</definedName>
    <definedName name="______x3" localSheetId="7" hidden="1">{"via1",#N/A,TRUE,"general";"via2",#N/A,TRUE,"general";"via3",#N/A,TRUE,"general"}</definedName>
    <definedName name="______x3" localSheetId="9" hidden="1">{"via1",#N/A,TRUE,"general";"via2",#N/A,TRUE,"general";"via3",#N/A,TRUE,"general"}</definedName>
    <definedName name="______x3" hidden="1">{"via1",#N/A,TRUE,"general";"via2",#N/A,TRUE,"general";"via3",#N/A,TRUE,"general"}</definedName>
    <definedName name="______x4" localSheetId="0" hidden="1">{"via1",#N/A,TRUE,"general";"via2",#N/A,TRUE,"general";"via3",#N/A,TRUE,"general"}</definedName>
    <definedName name="______x4" localSheetId="6" hidden="1">{"via1",#N/A,TRUE,"general";"via2",#N/A,TRUE,"general";"via3",#N/A,TRUE,"general"}</definedName>
    <definedName name="______x4" localSheetId="7" hidden="1">{"via1",#N/A,TRUE,"general";"via2",#N/A,TRUE,"general";"via3",#N/A,TRUE,"general"}</definedName>
    <definedName name="______x4" localSheetId="9" hidden="1">{"via1",#N/A,TRUE,"general";"via2",#N/A,TRUE,"general";"via3",#N/A,TRUE,"general"}</definedName>
    <definedName name="______x4" hidden="1">{"via1",#N/A,TRUE,"general";"via2",#N/A,TRUE,"general";"via3",#N/A,TRUE,"general"}</definedName>
    <definedName name="______x5" localSheetId="0" hidden="1">{"TAB1",#N/A,TRUE,"GENERAL";"TAB2",#N/A,TRUE,"GENERAL";"TAB3",#N/A,TRUE,"GENERAL";"TAB4",#N/A,TRUE,"GENERAL";"TAB5",#N/A,TRUE,"GENERAL"}</definedName>
    <definedName name="______x5" localSheetId="6" hidden="1">{"TAB1",#N/A,TRUE,"GENERAL";"TAB2",#N/A,TRUE,"GENERAL";"TAB3",#N/A,TRUE,"GENERAL";"TAB4",#N/A,TRUE,"GENERAL";"TAB5",#N/A,TRUE,"GENERAL"}</definedName>
    <definedName name="______x5" localSheetId="7" hidden="1">{"TAB1",#N/A,TRUE,"GENERAL";"TAB2",#N/A,TRUE,"GENERAL";"TAB3",#N/A,TRUE,"GENERAL";"TAB4",#N/A,TRUE,"GENERAL";"TAB5",#N/A,TRUE,"GENERAL"}</definedName>
    <definedName name="______x5" localSheetId="9" hidden="1">{"TAB1",#N/A,TRUE,"GENERAL";"TAB2",#N/A,TRUE,"GENERAL";"TAB3",#N/A,TRUE,"GENERAL";"TAB4",#N/A,TRUE,"GENERAL";"TAB5",#N/A,TRUE,"GENERAL"}</definedName>
    <definedName name="______x5" hidden="1">{"TAB1",#N/A,TRUE,"GENERAL";"TAB2",#N/A,TRUE,"GENERAL";"TAB3",#N/A,TRUE,"GENERAL";"TAB4",#N/A,TRUE,"GENERAL";"TAB5",#N/A,TRUE,"GENERAL"}</definedName>
    <definedName name="______x6" localSheetId="0" hidden="1">{"TAB1",#N/A,TRUE,"GENERAL";"TAB2",#N/A,TRUE,"GENERAL";"TAB3",#N/A,TRUE,"GENERAL";"TAB4",#N/A,TRUE,"GENERAL";"TAB5",#N/A,TRUE,"GENERAL"}</definedName>
    <definedName name="______x6" localSheetId="6" hidden="1">{"TAB1",#N/A,TRUE,"GENERAL";"TAB2",#N/A,TRUE,"GENERAL";"TAB3",#N/A,TRUE,"GENERAL";"TAB4",#N/A,TRUE,"GENERAL";"TAB5",#N/A,TRUE,"GENERAL"}</definedName>
    <definedName name="______x6" localSheetId="7" hidden="1">{"TAB1",#N/A,TRUE,"GENERAL";"TAB2",#N/A,TRUE,"GENERAL";"TAB3",#N/A,TRUE,"GENERAL";"TAB4",#N/A,TRUE,"GENERAL";"TAB5",#N/A,TRUE,"GENERAL"}</definedName>
    <definedName name="______x6" localSheetId="9" hidden="1">{"TAB1",#N/A,TRUE,"GENERAL";"TAB2",#N/A,TRUE,"GENERAL";"TAB3",#N/A,TRUE,"GENERAL";"TAB4",#N/A,TRUE,"GENERAL";"TAB5",#N/A,TRUE,"GENERAL"}</definedName>
    <definedName name="______x6" hidden="1">{"TAB1",#N/A,TRUE,"GENERAL";"TAB2",#N/A,TRUE,"GENERAL";"TAB3",#N/A,TRUE,"GENERAL";"TAB4",#N/A,TRUE,"GENERAL";"TAB5",#N/A,TRUE,"GENERAL"}</definedName>
    <definedName name="______x7" localSheetId="0" hidden="1">{"TAB1",#N/A,TRUE,"GENERAL";"TAB2",#N/A,TRUE,"GENERAL";"TAB3",#N/A,TRUE,"GENERAL";"TAB4",#N/A,TRUE,"GENERAL";"TAB5",#N/A,TRUE,"GENERAL"}</definedName>
    <definedName name="______x7" localSheetId="6" hidden="1">{"TAB1",#N/A,TRUE,"GENERAL";"TAB2",#N/A,TRUE,"GENERAL";"TAB3",#N/A,TRUE,"GENERAL";"TAB4",#N/A,TRUE,"GENERAL";"TAB5",#N/A,TRUE,"GENERAL"}</definedName>
    <definedName name="______x7" localSheetId="7" hidden="1">{"TAB1",#N/A,TRUE,"GENERAL";"TAB2",#N/A,TRUE,"GENERAL";"TAB3",#N/A,TRUE,"GENERAL";"TAB4",#N/A,TRUE,"GENERAL";"TAB5",#N/A,TRUE,"GENERAL"}</definedName>
    <definedName name="______x7" localSheetId="9" hidden="1">{"TAB1",#N/A,TRUE,"GENERAL";"TAB2",#N/A,TRUE,"GENERAL";"TAB3",#N/A,TRUE,"GENERAL";"TAB4",#N/A,TRUE,"GENERAL";"TAB5",#N/A,TRUE,"GENERAL"}</definedName>
    <definedName name="______x7" hidden="1">{"TAB1",#N/A,TRUE,"GENERAL";"TAB2",#N/A,TRUE,"GENERAL";"TAB3",#N/A,TRUE,"GENERAL";"TAB4",#N/A,TRUE,"GENERAL";"TAB5",#N/A,TRUE,"GENERAL"}</definedName>
    <definedName name="______x8" localSheetId="0" hidden="1">{"via1",#N/A,TRUE,"general";"via2",#N/A,TRUE,"general";"via3",#N/A,TRUE,"general"}</definedName>
    <definedName name="______x8" localSheetId="6" hidden="1">{"via1",#N/A,TRUE,"general";"via2",#N/A,TRUE,"general";"via3",#N/A,TRUE,"general"}</definedName>
    <definedName name="______x8" localSheetId="7" hidden="1">{"via1",#N/A,TRUE,"general";"via2",#N/A,TRUE,"general";"via3",#N/A,TRUE,"general"}</definedName>
    <definedName name="______x8" localSheetId="9" hidden="1">{"via1",#N/A,TRUE,"general";"via2",#N/A,TRUE,"general";"via3",#N/A,TRUE,"general"}</definedName>
    <definedName name="______x8" hidden="1">{"via1",#N/A,TRUE,"general";"via2",#N/A,TRUE,"general";"via3",#N/A,TRUE,"general"}</definedName>
    <definedName name="______x9" localSheetId="0" hidden="1">{"TAB1",#N/A,TRUE,"GENERAL";"TAB2",#N/A,TRUE,"GENERAL";"TAB3",#N/A,TRUE,"GENERAL";"TAB4",#N/A,TRUE,"GENERAL";"TAB5",#N/A,TRUE,"GENERAL"}</definedName>
    <definedName name="______x9" localSheetId="6" hidden="1">{"TAB1",#N/A,TRUE,"GENERAL";"TAB2",#N/A,TRUE,"GENERAL";"TAB3",#N/A,TRUE,"GENERAL";"TAB4",#N/A,TRUE,"GENERAL";"TAB5",#N/A,TRUE,"GENERAL"}</definedName>
    <definedName name="______x9" localSheetId="7" hidden="1">{"TAB1",#N/A,TRUE,"GENERAL";"TAB2",#N/A,TRUE,"GENERAL";"TAB3",#N/A,TRUE,"GENERAL";"TAB4",#N/A,TRUE,"GENERAL";"TAB5",#N/A,TRUE,"GENERAL"}</definedName>
    <definedName name="______x9" localSheetId="9" hidden="1">{"TAB1",#N/A,TRUE,"GENERAL";"TAB2",#N/A,TRUE,"GENERAL";"TAB3",#N/A,TRUE,"GENERAL";"TAB4",#N/A,TRUE,"GENERAL";"TAB5",#N/A,TRUE,"GENERAL"}</definedName>
    <definedName name="______x9" hidden="1">{"TAB1",#N/A,TRUE,"GENERAL";"TAB2",#N/A,TRUE,"GENERAL";"TAB3",#N/A,TRUE,"GENERAL";"TAB4",#N/A,TRUE,"GENERAL";"TAB5",#N/A,TRUE,"GENERAL"}</definedName>
    <definedName name="______y2" localSheetId="0" hidden="1">{"TAB1",#N/A,TRUE,"GENERAL";"TAB2",#N/A,TRUE,"GENERAL";"TAB3",#N/A,TRUE,"GENERAL";"TAB4",#N/A,TRUE,"GENERAL";"TAB5",#N/A,TRUE,"GENERAL"}</definedName>
    <definedName name="______y2" localSheetId="6" hidden="1">{"TAB1",#N/A,TRUE,"GENERAL";"TAB2",#N/A,TRUE,"GENERAL";"TAB3",#N/A,TRUE,"GENERAL";"TAB4",#N/A,TRUE,"GENERAL";"TAB5",#N/A,TRUE,"GENERAL"}</definedName>
    <definedName name="______y2" localSheetId="7" hidden="1">{"TAB1",#N/A,TRUE,"GENERAL";"TAB2",#N/A,TRUE,"GENERAL";"TAB3",#N/A,TRUE,"GENERAL";"TAB4",#N/A,TRUE,"GENERAL";"TAB5",#N/A,TRUE,"GENERAL"}</definedName>
    <definedName name="______y2" localSheetId="9" hidden="1">{"TAB1",#N/A,TRUE,"GENERAL";"TAB2",#N/A,TRUE,"GENERAL";"TAB3",#N/A,TRUE,"GENERAL";"TAB4",#N/A,TRUE,"GENERAL";"TAB5",#N/A,TRUE,"GENERAL"}</definedName>
    <definedName name="______y2" hidden="1">{"TAB1",#N/A,TRUE,"GENERAL";"TAB2",#N/A,TRUE,"GENERAL";"TAB3",#N/A,TRUE,"GENERAL";"TAB4",#N/A,TRUE,"GENERAL";"TAB5",#N/A,TRUE,"GENERAL"}</definedName>
    <definedName name="______y3" localSheetId="0" hidden="1">{"via1",#N/A,TRUE,"general";"via2",#N/A,TRUE,"general";"via3",#N/A,TRUE,"general"}</definedName>
    <definedName name="______y3" localSheetId="6" hidden="1">{"via1",#N/A,TRUE,"general";"via2",#N/A,TRUE,"general";"via3",#N/A,TRUE,"general"}</definedName>
    <definedName name="______y3" localSheetId="7" hidden="1">{"via1",#N/A,TRUE,"general";"via2",#N/A,TRUE,"general";"via3",#N/A,TRUE,"general"}</definedName>
    <definedName name="______y3" localSheetId="9" hidden="1">{"via1",#N/A,TRUE,"general";"via2",#N/A,TRUE,"general";"via3",#N/A,TRUE,"general"}</definedName>
    <definedName name="______y3" hidden="1">{"via1",#N/A,TRUE,"general";"via2",#N/A,TRUE,"general";"via3",#N/A,TRUE,"general"}</definedName>
    <definedName name="______y4" localSheetId="0" hidden="1">{"via1",#N/A,TRUE,"general";"via2",#N/A,TRUE,"general";"via3",#N/A,TRUE,"general"}</definedName>
    <definedName name="______y4" localSheetId="6" hidden="1">{"via1",#N/A,TRUE,"general";"via2",#N/A,TRUE,"general";"via3",#N/A,TRUE,"general"}</definedName>
    <definedName name="______y4" localSheetId="7" hidden="1">{"via1",#N/A,TRUE,"general";"via2",#N/A,TRUE,"general";"via3",#N/A,TRUE,"general"}</definedName>
    <definedName name="______y4" localSheetId="9" hidden="1">{"via1",#N/A,TRUE,"general";"via2",#N/A,TRUE,"general";"via3",#N/A,TRUE,"general"}</definedName>
    <definedName name="______y4" hidden="1">{"via1",#N/A,TRUE,"general";"via2",#N/A,TRUE,"general";"via3",#N/A,TRUE,"general"}</definedName>
    <definedName name="______y5" localSheetId="0" hidden="1">{"TAB1",#N/A,TRUE,"GENERAL";"TAB2",#N/A,TRUE,"GENERAL";"TAB3",#N/A,TRUE,"GENERAL";"TAB4",#N/A,TRUE,"GENERAL";"TAB5",#N/A,TRUE,"GENERAL"}</definedName>
    <definedName name="______y5" localSheetId="6" hidden="1">{"TAB1",#N/A,TRUE,"GENERAL";"TAB2",#N/A,TRUE,"GENERAL";"TAB3",#N/A,TRUE,"GENERAL";"TAB4",#N/A,TRUE,"GENERAL";"TAB5",#N/A,TRUE,"GENERAL"}</definedName>
    <definedName name="______y5" localSheetId="7" hidden="1">{"TAB1",#N/A,TRUE,"GENERAL";"TAB2",#N/A,TRUE,"GENERAL";"TAB3",#N/A,TRUE,"GENERAL";"TAB4",#N/A,TRUE,"GENERAL";"TAB5",#N/A,TRUE,"GENERAL"}</definedName>
    <definedName name="______y5" localSheetId="9" hidden="1">{"TAB1",#N/A,TRUE,"GENERAL";"TAB2",#N/A,TRUE,"GENERAL";"TAB3",#N/A,TRUE,"GENERAL";"TAB4",#N/A,TRUE,"GENERAL";"TAB5",#N/A,TRUE,"GENERAL"}</definedName>
    <definedName name="______y5" hidden="1">{"TAB1",#N/A,TRUE,"GENERAL";"TAB2",#N/A,TRUE,"GENERAL";"TAB3",#N/A,TRUE,"GENERAL";"TAB4",#N/A,TRUE,"GENERAL";"TAB5",#N/A,TRUE,"GENERAL"}</definedName>
    <definedName name="______y6" localSheetId="0" hidden="1">{"via1",#N/A,TRUE,"general";"via2",#N/A,TRUE,"general";"via3",#N/A,TRUE,"general"}</definedName>
    <definedName name="______y6" localSheetId="6" hidden="1">{"via1",#N/A,TRUE,"general";"via2",#N/A,TRUE,"general";"via3",#N/A,TRUE,"general"}</definedName>
    <definedName name="______y6" localSheetId="7" hidden="1">{"via1",#N/A,TRUE,"general";"via2",#N/A,TRUE,"general";"via3",#N/A,TRUE,"general"}</definedName>
    <definedName name="______y6" localSheetId="9" hidden="1">{"via1",#N/A,TRUE,"general";"via2",#N/A,TRUE,"general";"via3",#N/A,TRUE,"general"}</definedName>
    <definedName name="______y6" hidden="1">{"via1",#N/A,TRUE,"general";"via2",#N/A,TRUE,"general";"via3",#N/A,TRUE,"general"}</definedName>
    <definedName name="______y7" localSheetId="0" hidden="1">{"via1",#N/A,TRUE,"general";"via2",#N/A,TRUE,"general";"via3",#N/A,TRUE,"general"}</definedName>
    <definedName name="______y7" localSheetId="6" hidden="1">{"via1",#N/A,TRUE,"general";"via2",#N/A,TRUE,"general";"via3",#N/A,TRUE,"general"}</definedName>
    <definedName name="______y7" localSheetId="7" hidden="1">{"via1",#N/A,TRUE,"general";"via2",#N/A,TRUE,"general";"via3",#N/A,TRUE,"general"}</definedName>
    <definedName name="______y7" localSheetId="9" hidden="1">{"via1",#N/A,TRUE,"general";"via2",#N/A,TRUE,"general";"via3",#N/A,TRUE,"general"}</definedName>
    <definedName name="______y7" hidden="1">{"via1",#N/A,TRUE,"general";"via2",#N/A,TRUE,"general";"via3",#N/A,TRUE,"general"}</definedName>
    <definedName name="______y8" localSheetId="0" hidden="1">{"via1",#N/A,TRUE,"general";"via2",#N/A,TRUE,"general";"via3",#N/A,TRUE,"general"}</definedName>
    <definedName name="______y8" localSheetId="6" hidden="1">{"via1",#N/A,TRUE,"general";"via2",#N/A,TRUE,"general";"via3",#N/A,TRUE,"general"}</definedName>
    <definedName name="______y8" localSheetId="7" hidden="1">{"via1",#N/A,TRUE,"general";"via2",#N/A,TRUE,"general";"via3",#N/A,TRUE,"general"}</definedName>
    <definedName name="______y8" localSheetId="9" hidden="1">{"via1",#N/A,TRUE,"general";"via2",#N/A,TRUE,"general";"via3",#N/A,TRUE,"general"}</definedName>
    <definedName name="______y8" hidden="1">{"via1",#N/A,TRUE,"general";"via2",#N/A,TRUE,"general";"via3",#N/A,TRUE,"general"}</definedName>
    <definedName name="______y9" localSheetId="0" hidden="1">{"TAB1",#N/A,TRUE,"GENERAL";"TAB2",#N/A,TRUE,"GENERAL";"TAB3",#N/A,TRUE,"GENERAL";"TAB4",#N/A,TRUE,"GENERAL";"TAB5",#N/A,TRUE,"GENERAL"}</definedName>
    <definedName name="______y9" localSheetId="6" hidden="1">{"TAB1",#N/A,TRUE,"GENERAL";"TAB2",#N/A,TRUE,"GENERAL";"TAB3",#N/A,TRUE,"GENERAL";"TAB4",#N/A,TRUE,"GENERAL";"TAB5",#N/A,TRUE,"GENERAL"}</definedName>
    <definedName name="______y9" localSheetId="7" hidden="1">{"TAB1",#N/A,TRUE,"GENERAL";"TAB2",#N/A,TRUE,"GENERAL";"TAB3",#N/A,TRUE,"GENERAL";"TAB4",#N/A,TRUE,"GENERAL";"TAB5",#N/A,TRUE,"GENERAL"}</definedName>
    <definedName name="______y9" localSheetId="9" hidden="1">{"TAB1",#N/A,TRUE,"GENERAL";"TAB2",#N/A,TRUE,"GENERAL";"TAB3",#N/A,TRUE,"GENERAL";"TAB4",#N/A,TRUE,"GENERAL";"TAB5",#N/A,TRUE,"GENERAL"}</definedName>
    <definedName name="______y9" hidden="1">{"TAB1",#N/A,TRUE,"GENERAL";"TAB2",#N/A,TRUE,"GENERAL";"TAB3",#N/A,TRUE,"GENERAL";"TAB4",#N/A,TRUE,"GENERAL";"TAB5",#N/A,TRUE,"GENERAL"}</definedName>
    <definedName name="______z1" localSheetId="0" hidden="1">{"TAB1",#N/A,TRUE,"GENERAL";"TAB2",#N/A,TRUE,"GENERAL";"TAB3",#N/A,TRUE,"GENERAL";"TAB4",#N/A,TRUE,"GENERAL";"TAB5",#N/A,TRUE,"GENERAL"}</definedName>
    <definedName name="______z1" localSheetId="6" hidden="1">{"TAB1",#N/A,TRUE,"GENERAL";"TAB2",#N/A,TRUE,"GENERAL";"TAB3",#N/A,TRUE,"GENERAL";"TAB4",#N/A,TRUE,"GENERAL";"TAB5",#N/A,TRUE,"GENERAL"}</definedName>
    <definedName name="______z1" localSheetId="7" hidden="1">{"TAB1",#N/A,TRUE,"GENERAL";"TAB2",#N/A,TRUE,"GENERAL";"TAB3",#N/A,TRUE,"GENERAL";"TAB4",#N/A,TRUE,"GENERAL";"TAB5",#N/A,TRUE,"GENERAL"}</definedName>
    <definedName name="______z1" localSheetId="9" hidden="1">{"TAB1",#N/A,TRUE,"GENERAL";"TAB2",#N/A,TRUE,"GENERAL";"TAB3",#N/A,TRUE,"GENERAL";"TAB4",#N/A,TRUE,"GENERAL";"TAB5",#N/A,TRUE,"GENERAL"}</definedName>
    <definedName name="______z1" hidden="1">{"TAB1",#N/A,TRUE,"GENERAL";"TAB2",#N/A,TRUE,"GENERAL";"TAB3",#N/A,TRUE,"GENERAL";"TAB4",#N/A,TRUE,"GENERAL";"TAB5",#N/A,TRUE,"GENERAL"}</definedName>
    <definedName name="______z2" localSheetId="0" hidden="1">{"via1",#N/A,TRUE,"general";"via2",#N/A,TRUE,"general";"via3",#N/A,TRUE,"general"}</definedName>
    <definedName name="______z2" localSheetId="6" hidden="1">{"via1",#N/A,TRUE,"general";"via2",#N/A,TRUE,"general";"via3",#N/A,TRUE,"general"}</definedName>
    <definedName name="______z2" localSheetId="7" hidden="1">{"via1",#N/A,TRUE,"general";"via2",#N/A,TRUE,"general";"via3",#N/A,TRUE,"general"}</definedName>
    <definedName name="______z2" localSheetId="9" hidden="1">{"via1",#N/A,TRUE,"general";"via2",#N/A,TRUE,"general";"via3",#N/A,TRUE,"general"}</definedName>
    <definedName name="______z2" hidden="1">{"via1",#N/A,TRUE,"general";"via2",#N/A,TRUE,"general";"via3",#N/A,TRUE,"general"}</definedName>
    <definedName name="______z3" localSheetId="0" hidden="1">{"via1",#N/A,TRUE,"general";"via2",#N/A,TRUE,"general";"via3",#N/A,TRUE,"general"}</definedName>
    <definedName name="______z3" localSheetId="6" hidden="1">{"via1",#N/A,TRUE,"general";"via2",#N/A,TRUE,"general";"via3",#N/A,TRUE,"general"}</definedName>
    <definedName name="______z3" localSheetId="7" hidden="1">{"via1",#N/A,TRUE,"general";"via2",#N/A,TRUE,"general";"via3",#N/A,TRUE,"general"}</definedName>
    <definedName name="______z3" localSheetId="9" hidden="1">{"via1",#N/A,TRUE,"general";"via2",#N/A,TRUE,"general";"via3",#N/A,TRUE,"general"}</definedName>
    <definedName name="______z3" hidden="1">{"via1",#N/A,TRUE,"general";"via2",#N/A,TRUE,"general";"via3",#N/A,TRUE,"general"}</definedName>
    <definedName name="______z4" localSheetId="0" hidden="1">{"TAB1",#N/A,TRUE,"GENERAL";"TAB2",#N/A,TRUE,"GENERAL";"TAB3",#N/A,TRUE,"GENERAL";"TAB4",#N/A,TRUE,"GENERAL";"TAB5",#N/A,TRUE,"GENERAL"}</definedName>
    <definedName name="______z4" localSheetId="6" hidden="1">{"TAB1",#N/A,TRUE,"GENERAL";"TAB2",#N/A,TRUE,"GENERAL";"TAB3",#N/A,TRUE,"GENERAL";"TAB4",#N/A,TRUE,"GENERAL";"TAB5",#N/A,TRUE,"GENERAL"}</definedName>
    <definedName name="______z4" localSheetId="7" hidden="1">{"TAB1",#N/A,TRUE,"GENERAL";"TAB2",#N/A,TRUE,"GENERAL";"TAB3",#N/A,TRUE,"GENERAL";"TAB4",#N/A,TRUE,"GENERAL";"TAB5",#N/A,TRUE,"GENERAL"}</definedName>
    <definedName name="______z4" localSheetId="9" hidden="1">{"TAB1",#N/A,TRUE,"GENERAL";"TAB2",#N/A,TRUE,"GENERAL";"TAB3",#N/A,TRUE,"GENERAL";"TAB4",#N/A,TRUE,"GENERAL";"TAB5",#N/A,TRUE,"GENERAL"}</definedName>
    <definedName name="______z4" hidden="1">{"TAB1",#N/A,TRUE,"GENERAL";"TAB2",#N/A,TRUE,"GENERAL";"TAB3",#N/A,TRUE,"GENERAL";"TAB4",#N/A,TRUE,"GENERAL";"TAB5",#N/A,TRUE,"GENERAL"}</definedName>
    <definedName name="______z5" localSheetId="0" hidden="1">{"via1",#N/A,TRUE,"general";"via2",#N/A,TRUE,"general";"via3",#N/A,TRUE,"general"}</definedName>
    <definedName name="______z5" localSheetId="6" hidden="1">{"via1",#N/A,TRUE,"general";"via2",#N/A,TRUE,"general";"via3",#N/A,TRUE,"general"}</definedName>
    <definedName name="______z5" localSheetId="7" hidden="1">{"via1",#N/A,TRUE,"general";"via2",#N/A,TRUE,"general";"via3",#N/A,TRUE,"general"}</definedName>
    <definedName name="______z5" localSheetId="9" hidden="1">{"via1",#N/A,TRUE,"general";"via2",#N/A,TRUE,"general";"via3",#N/A,TRUE,"general"}</definedName>
    <definedName name="______z5" hidden="1">{"via1",#N/A,TRUE,"general";"via2",#N/A,TRUE,"general";"via3",#N/A,TRUE,"general"}</definedName>
    <definedName name="______z6" localSheetId="0" hidden="1">{"TAB1",#N/A,TRUE,"GENERAL";"TAB2",#N/A,TRUE,"GENERAL";"TAB3",#N/A,TRUE,"GENERAL";"TAB4",#N/A,TRUE,"GENERAL";"TAB5",#N/A,TRUE,"GENERAL"}</definedName>
    <definedName name="______z6" localSheetId="6" hidden="1">{"TAB1",#N/A,TRUE,"GENERAL";"TAB2",#N/A,TRUE,"GENERAL";"TAB3",#N/A,TRUE,"GENERAL";"TAB4",#N/A,TRUE,"GENERAL";"TAB5",#N/A,TRUE,"GENERAL"}</definedName>
    <definedName name="______z6" localSheetId="7" hidden="1">{"TAB1",#N/A,TRUE,"GENERAL";"TAB2",#N/A,TRUE,"GENERAL";"TAB3",#N/A,TRUE,"GENERAL";"TAB4",#N/A,TRUE,"GENERAL";"TAB5",#N/A,TRUE,"GENERAL"}</definedName>
    <definedName name="______z6" localSheetId="9" hidden="1">{"TAB1",#N/A,TRUE,"GENERAL";"TAB2",#N/A,TRUE,"GENERAL";"TAB3",#N/A,TRUE,"GENERAL";"TAB4",#N/A,TRUE,"GENERAL";"TAB5",#N/A,TRUE,"GENERAL"}</definedName>
    <definedName name="______z6" hidden="1">{"TAB1",#N/A,TRUE,"GENERAL";"TAB2",#N/A,TRUE,"GENERAL";"TAB3",#N/A,TRUE,"GENERAL";"TAB4",#N/A,TRUE,"GENERAL";"TAB5",#N/A,TRUE,"GENERAL"}</definedName>
    <definedName name="_____a1" localSheetId="0" hidden="1">{"TAB1",#N/A,TRUE,"GENERAL";"TAB2",#N/A,TRUE,"GENERAL";"TAB3",#N/A,TRUE,"GENERAL";"TAB4",#N/A,TRUE,"GENERAL";"TAB5",#N/A,TRUE,"GENERAL"}</definedName>
    <definedName name="_____a1" localSheetId="6" hidden="1">{"TAB1",#N/A,TRUE,"GENERAL";"TAB2",#N/A,TRUE,"GENERAL";"TAB3",#N/A,TRUE,"GENERAL";"TAB4",#N/A,TRUE,"GENERAL";"TAB5",#N/A,TRUE,"GENERAL"}</definedName>
    <definedName name="_____a1" localSheetId="7" hidden="1">{"TAB1",#N/A,TRUE,"GENERAL";"TAB2",#N/A,TRUE,"GENERAL";"TAB3",#N/A,TRUE,"GENERAL";"TAB4",#N/A,TRUE,"GENERAL";"TAB5",#N/A,TRUE,"GENERAL"}</definedName>
    <definedName name="_____a1" localSheetId="9" hidden="1">{"TAB1",#N/A,TRUE,"GENERAL";"TAB2",#N/A,TRUE,"GENERAL";"TAB3",#N/A,TRUE,"GENERAL";"TAB4",#N/A,TRUE,"GENERAL";"TAB5",#N/A,TRUE,"GENERAL"}</definedName>
    <definedName name="_____a1" hidden="1">{"TAB1",#N/A,TRUE,"GENERAL";"TAB2",#N/A,TRUE,"GENERAL";"TAB3",#N/A,TRUE,"GENERAL";"TAB4",#N/A,TRUE,"GENERAL";"TAB5",#N/A,TRUE,"GENERAL"}</definedName>
    <definedName name="_____A115042">#REF!</definedName>
    <definedName name="_____a3" localSheetId="0" hidden="1">{"TAB1",#N/A,TRUE,"GENERAL";"TAB2",#N/A,TRUE,"GENERAL";"TAB3",#N/A,TRUE,"GENERAL";"TAB4",#N/A,TRUE,"GENERAL";"TAB5",#N/A,TRUE,"GENERAL"}</definedName>
    <definedName name="_____a3" localSheetId="6" hidden="1">{"TAB1",#N/A,TRUE,"GENERAL";"TAB2",#N/A,TRUE,"GENERAL";"TAB3",#N/A,TRUE,"GENERAL";"TAB4",#N/A,TRUE,"GENERAL";"TAB5",#N/A,TRUE,"GENERAL"}</definedName>
    <definedName name="_____a3" localSheetId="7" hidden="1">{"TAB1",#N/A,TRUE,"GENERAL";"TAB2",#N/A,TRUE,"GENERAL";"TAB3",#N/A,TRUE,"GENERAL";"TAB4",#N/A,TRUE,"GENERAL";"TAB5",#N/A,TRUE,"GENERAL"}</definedName>
    <definedName name="_____a3" localSheetId="9" hidden="1">{"TAB1",#N/A,TRUE,"GENERAL";"TAB2",#N/A,TRUE,"GENERAL";"TAB3",#N/A,TRUE,"GENERAL";"TAB4",#N/A,TRUE,"GENERAL";"TAB5",#N/A,TRUE,"GENERAL"}</definedName>
    <definedName name="_____a3" hidden="1">{"TAB1",#N/A,TRUE,"GENERAL";"TAB2",#N/A,TRUE,"GENERAL";"TAB3",#N/A,TRUE,"GENERAL";"TAB4",#N/A,TRUE,"GENERAL";"TAB5",#N/A,TRUE,"GENERAL"}</definedName>
    <definedName name="_____a4" localSheetId="0" hidden="1">{"via1",#N/A,TRUE,"general";"via2",#N/A,TRUE,"general";"via3",#N/A,TRUE,"general"}</definedName>
    <definedName name="_____a4" localSheetId="6" hidden="1">{"via1",#N/A,TRUE,"general";"via2",#N/A,TRUE,"general";"via3",#N/A,TRUE,"general"}</definedName>
    <definedName name="_____a4" localSheetId="7" hidden="1">{"via1",#N/A,TRUE,"general";"via2",#N/A,TRUE,"general";"via3",#N/A,TRUE,"general"}</definedName>
    <definedName name="_____a4" localSheetId="9" hidden="1">{"via1",#N/A,TRUE,"general";"via2",#N/A,TRUE,"general";"via3",#N/A,TRUE,"general"}</definedName>
    <definedName name="_____a4" hidden="1">{"via1",#N/A,TRUE,"general";"via2",#N/A,TRUE,"general";"via3",#N/A,TRUE,"general"}</definedName>
    <definedName name="_____a5" localSheetId="0" hidden="1">{"TAB1",#N/A,TRUE,"GENERAL";"TAB2",#N/A,TRUE,"GENERAL";"TAB3",#N/A,TRUE,"GENERAL";"TAB4",#N/A,TRUE,"GENERAL";"TAB5",#N/A,TRUE,"GENERAL"}</definedName>
    <definedName name="_____a5" localSheetId="6" hidden="1">{"TAB1",#N/A,TRUE,"GENERAL";"TAB2",#N/A,TRUE,"GENERAL";"TAB3",#N/A,TRUE,"GENERAL";"TAB4",#N/A,TRUE,"GENERAL";"TAB5",#N/A,TRUE,"GENERAL"}</definedName>
    <definedName name="_____a5" localSheetId="7" hidden="1">{"TAB1",#N/A,TRUE,"GENERAL";"TAB2",#N/A,TRUE,"GENERAL";"TAB3",#N/A,TRUE,"GENERAL";"TAB4",#N/A,TRUE,"GENERAL";"TAB5",#N/A,TRUE,"GENERAL"}</definedName>
    <definedName name="_____a5" localSheetId="9" hidden="1">{"TAB1",#N/A,TRUE,"GENERAL";"TAB2",#N/A,TRUE,"GENERAL";"TAB3",#N/A,TRUE,"GENERAL";"TAB4",#N/A,TRUE,"GENERAL";"TAB5",#N/A,TRUE,"GENERAL"}</definedName>
    <definedName name="_____a5" hidden="1">{"TAB1",#N/A,TRUE,"GENERAL";"TAB2",#N/A,TRUE,"GENERAL";"TAB3",#N/A,TRUE,"GENERAL";"TAB4",#N/A,TRUE,"GENERAL";"TAB5",#N/A,TRUE,"GENERAL"}</definedName>
    <definedName name="_____a6" localSheetId="0" hidden="1">{"TAB1",#N/A,TRUE,"GENERAL";"TAB2",#N/A,TRUE,"GENERAL";"TAB3",#N/A,TRUE,"GENERAL";"TAB4",#N/A,TRUE,"GENERAL";"TAB5",#N/A,TRUE,"GENERAL"}</definedName>
    <definedName name="_____a6" localSheetId="6" hidden="1">{"TAB1",#N/A,TRUE,"GENERAL";"TAB2",#N/A,TRUE,"GENERAL";"TAB3",#N/A,TRUE,"GENERAL";"TAB4",#N/A,TRUE,"GENERAL";"TAB5",#N/A,TRUE,"GENERAL"}</definedName>
    <definedName name="_____a6" localSheetId="7" hidden="1">{"TAB1",#N/A,TRUE,"GENERAL";"TAB2",#N/A,TRUE,"GENERAL";"TAB3",#N/A,TRUE,"GENERAL";"TAB4",#N/A,TRUE,"GENERAL";"TAB5",#N/A,TRUE,"GENERAL"}</definedName>
    <definedName name="_____a6" localSheetId="9" hidden="1">{"TAB1",#N/A,TRUE,"GENERAL";"TAB2",#N/A,TRUE,"GENERAL";"TAB3",#N/A,TRUE,"GENERAL";"TAB4",#N/A,TRUE,"GENERAL";"TAB5",#N/A,TRUE,"GENERAL"}</definedName>
    <definedName name="_____a6" hidden="1">{"TAB1",#N/A,TRUE,"GENERAL";"TAB2",#N/A,TRUE,"GENERAL";"TAB3",#N/A,TRUE,"GENERAL";"TAB4",#N/A,TRUE,"GENERAL";"TAB5",#N/A,TRUE,"GENERAL"}</definedName>
    <definedName name="_____Abd2">'[16]Constantes Generales'!$D$223</definedName>
    <definedName name="_____Abd4">'[16]Constantes Generales'!$D$231</definedName>
    <definedName name="_____Abd6">'[16]Constantes Generales'!$D$238</definedName>
    <definedName name="_____AcC1">'[16]Constantes Generales'!$D$206</definedName>
    <definedName name="_____Act1">'[16]Constantes Generales'!$D$246</definedName>
    <definedName name="_____ADM4">#REF!</definedName>
    <definedName name="_____ADP1">#REF!</definedName>
    <definedName name="_____AFC1">[6]INV!$A$25:$D$28</definedName>
    <definedName name="_____AFC3">[6]INV!$F$25:$I$28</definedName>
    <definedName name="_____AFC5">[6]INV!$K$25:$N$28</definedName>
    <definedName name="_____Afo1">'[16]Constantes Generales'!$D$166</definedName>
    <definedName name="_____AIU1">#REF!</definedName>
    <definedName name="_____AIU2">[9]BASE!$C$5</definedName>
    <definedName name="_____ApC1">'[16]Constantes Generales'!$D$210</definedName>
    <definedName name="_____APR2">'[16]Constantes Generales'!$D$127</definedName>
    <definedName name="_____ATT2">'[16]Constantes Generales'!$D$116</definedName>
    <definedName name="_____B110111">#REF!</definedName>
    <definedName name="_____B114854">'[17]APU  ADICIONALES'!#REF!</definedName>
    <definedName name="_____b2" localSheetId="0" hidden="1">{"TAB1",#N/A,TRUE,"GENERAL";"TAB2",#N/A,TRUE,"GENERAL";"TAB3",#N/A,TRUE,"GENERAL";"TAB4",#N/A,TRUE,"GENERAL";"TAB5",#N/A,TRUE,"GENERAL"}</definedName>
    <definedName name="_____b2" localSheetId="6" hidden="1">{"TAB1",#N/A,TRUE,"GENERAL";"TAB2",#N/A,TRUE,"GENERAL";"TAB3",#N/A,TRUE,"GENERAL";"TAB4",#N/A,TRUE,"GENERAL";"TAB5",#N/A,TRUE,"GENERAL"}</definedName>
    <definedName name="_____b2" localSheetId="7" hidden="1">{"TAB1",#N/A,TRUE,"GENERAL";"TAB2",#N/A,TRUE,"GENERAL";"TAB3",#N/A,TRUE,"GENERAL";"TAB4",#N/A,TRUE,"GENERAL";"TAB5",#N/A,TRUE,"GENERAL"}</definedName>
    <definedName name="_____b2" localSheetId="9" hidden="1">{"TAB1",#N/A,TRUE,"GENERAL";"TAB2",#N/A,TRUE,"GENERAL";"TAB3",#N/A,TRUE,"GENERAL";"TAB4",#N/A,TRUE,"GENERAL";"TAB5",#N/A,TRUE,"GENERAL"}</definedName>
    <definedName name="_____b2" hidden="1">{"TAB1",#N/A,TRUE,"GENERAL";"TAB2",#N/A,TRUE,"GENERAL";"TAB3",#N/A,TRUE,"GENERAL";"TAB4",#N/A,TRUE,"GENERAL";"TAB5",#N/A,TRUE,"GENERAL"}</definedName>
    <definedName name="_____b3" localSheetId="0" hidden="1">{"TAB1",#N/A,TRUE,"GENERAL";"TAB2",#N/A,TRUE,"GENERAL";"TAB3",#N/A,TRUE,"GENERAL";"TAB4",#N/A,TRUE,"GENERAL";"TAB5",#N/A,TRUE,"GENERAL"}</definedName>
    <definedName name="_____b3" localSheetId="6" hidden="1">{"TAB1",#N/A,TRUE,"GENERAL";"TAB2",#N/A,TRUE,"GENERAL";"TAB3",#N/A,TRUE,"GENERAL";"TAB4",#N/A,TRUE,"GENERAL";"TAB5",#N/A,TRUE,"GENERAL"}</definedName>
    <definedName name="_____b3" localSheetId="7" hidden="1">{"TAB1",#N/A,TRUE,"GENERAL";"TAB2",#N/A,TRUE,"GENERAL";"TAB3",#N/A,TRUE,"GENERAL";"TAB4",#N/A,TRUE,"GENERAL";"TAB5",#N/A,TRUE,"GENERAL"}</definedName>
    <definedName name="_____b3" localSheetId="9" hidden="1">{"TAB1",#N/A,TRUE,"GENERAL";"TAB2",#N/A,TRUE,"GENERAL";"TAB3",#N/A,TRUE,"GENERAL";"TAB4",#N/A,TRUE,"GENERAL";"TAB5",#N/A,TRUE,"GENERAL"}</definedName>
    <definedName name="_____b3" hidden="1">{"TAB1",#N/A,TRUE,"GENERAL";"TAB2",#N/A,TRUE,"GENERAL";"TAB3",#N/A,TRUE,"GENERAL";"TAB4",#N/A,TRUE,"GENERAL";"TAB5",#N/A,TRUE,"GENERAL"}</definedName>
    <definedName name="_____b4" localSheetId="0" hidden="1">{"TAB1",#N/A,TRUE,"GENERAL";"TAB2",#N/A,TRUE,"GENERAL";"TAB3",#N/A,TRUE,"GENERAL";"TAB4",#N/A,TRUE,"GENERAL";"TAB5",#N/A,TRUE,"GENERAL"}</definedName>
    <definedName name="_____b4" localSheetId="6" hidden="1">{"TAB1",#N/A,TRUE,"GENERAL";"TAB2",#N/A,TRUE,"GENERAL";"TAB3",#N/A,TRUE,"GENERAL";"TAB4",#N/A,TRUE,"GENERAL";"TAB5",#N/A,TRUE,"GENERAL"}</definedName>
    <definedName name="_____b4" localSheetId="7" hidden="1">{"TAB1",#N/A,TRUE,"GENERAL";"TAB2",#N/A,TRUE,"GENERAL";"TAB3",#N/A,TRUE,"GENERAL";"TAB4",#N/A,TRUE,"GENERAL";"TAB5",#N/A,TRUE,"GENERAL"}</definedName>
    <definedName name="_____b4" localSheetId="9" hidden="1">{"TAB1",#N/A,TRUE,"GENERAL";"TAB2",#N/A,TRUE,"GENERAL";"TAB3",#N/A,TRUE,"GENERAL";"TAB4",#N/A,TRUE,"GENERAL";"TAB5",#N/A,TRUE,"GENERAL"}</definedName>
    <definedName name="_____b4" hidden="1">{"TAB1",#N/A,TRUE,"GENERAL";"TAB2",#N/A,TRUE,"GENERAL";"TAB3",#N/A,TRUE,"GENERAL";"TAB4",#N/A,TRUE,"GENERAL";"TAB5",#N/A,TRUE,"GENERAL"}</definedName>
    <definedName name="_____b5" localSheetId="0" hidden="1">{"TAB1",#N/A,TRUE,"GENERAL";"TAB2",#N/A,TRUE,"GENERAL";"TAB3",#N/A,TRUE,"GENERAL";"TAB4",#N/A,TRUE,"GENERAL";"TAB5",#N/A,TRUE,"GENERAL"}</definedName>
    <definedName name="_____b5" localSheetId="6" hidden="1">{"TAB1",#N/A,TRUE,"GENERAL";"TAB2",#N/A,TRUE,"GENERAL";"TAB3",#N/A,TRUE,"GENERAL";"TAB4",#N/A,TRUE,"GENERAL";"TAB5",#N/A,TRUE,"GENERAL"}</definedName>
    <definedName name="_____b5" localSheetId="7" hidden="1">{"TAB1",#N/A,TRUE,"GENERAL";"TAB2",#N/A,TRUE,"GENERAL";"TAB3",#N/A,TRUE,"GENERAL";"TAB4",#N/A,TRUE,"GENERAL";"TAB5",#N/A,TRUE,"GENERAL"}</definedName>
    <definedName name="_____b5" localSheetId="9" hidden="1">{"TAB1",#N/A,TRUE,"GENERAL";"TAB2",#N/A,TRUE,"GENERAL";"TAB3",#N/A,TRUE,"GENERAL";"TAB4",#N/A,TRUE,"GENERAL";"TAB5",#N/A,TRUE,"GENERAL"}</definedName>
    <definedName name="_____b5" hidden="1">{"TAB1",#N/A,TRUE,"GENERAL";"TAB2",#N/A,TRUE,"GENERAL";"TAB3",#N/A,TRUE,"GENERAL";"TAB4",#N/A,TRUE,"GENERAL";"TAB5",#N/A,TRUE,"GENERAL"}</definedName>
    <definedName name="_____b6" localSheetId="0" hidden="1">{"TAB1",#N/A,TRUE,"GENERAL";"TAB2",#N/A,TRUE,"GENERAL";"TAB3",#N/A,TRUE,"GENERAL";"TAB4",#N/A,TRUE,"GENERAL";"TAB5",#N/A,TRUE,"GENERAL"}</definedName>
    <definedName name="_____b6" localSheetId="6" hidden="1">{"TAB1",#N/A,TRUE,"GENERAL";"TAB2",#N/A,TRUE,"GENERAL";"TAB3",#N/A,TRUE,"GENERAL";"TAB4",#N/A,TRUE,"GENERAL";"TAB5",#N/A,TRUE,"GENERAL"}</definedName>
    <definedName name="_____b6" localSheetId="7" hidden="1">{"TAB1",#N/A,TRUE,"GENERAL";"TAB2",#N/A,TRUE,"GENERAL";"TAB3",#N/A,TRUE,"GENERAL";"TAB4",#N/A,TRUE,"GENERAL";"TAB5",#N/A,TRUE,"GENERAL"}</definedName>
    <definedName name="_____b6" localSheetId="9" hidden="1">{"TAB1",#N/A,TRUE,"GENERAL";"TAB2",#N/A,TRUE,"GENERAL";"TAB3",#N/A,TRUE,"GENERAL";"TAB4",#N/A,TRUE,"GENERAL";"TAB5",#N/A,TRUE,"GENERAL"}</definedName>
    <definedName name="_____b6" hidden="1">{"TAB1",#N/A,TRUE,"GENERAL";"TAB2",#N/A,TRUE,"GENERAL";"TAB3",#N/A,TRUE,"GENERAL";"TAB4",#N/A,TRUE,"GENERAL";"TAB5",#N/A,TRUE,"GENERAL"}</definedName>
    <definedName name="_____b7" localSheetId="0" hidden="1">{"via1",#N/A,TRUE,"general";"via2",#N/A,TRUE,"general";"via3",#N/A,TRUE,"general"}</definedName>
    <definedName name="_____b7" localSheetId="6" hidden="1">{"via1",#N/A,TRUE,"general";"via2",#N/A,TRUE,"general";"via3",#N/A,TRUE,"general"}</definedName>
    <definedName name="_____b7" localSheetId="7" hidden="1">{"via1",#N/A,TRUE,"general";"via2",#N/A,TRUE,"general";"via3",#N/A,TRUE,"general"}</definedName>
    <definedName name="_____b7" localSheetId="9" hidden="1">{"via1",#N/A,TRUE,"general";"via2",#N/A,TRUE,"general";"via3",#N/A,TRUE,"general"}</definedName>
    <definedName name="_____b7" hidden="1">{"via1",#N/A,TRUE,"general";"via2",#N/A,TRUE,"general";"via3",#N/A,TRUE,"general"}</definedName>
    <definedName name="_____b8" localSheetId="0" hidden="1">{"via1",#N/A,TRUE,"general";"via2",#N/A,TRUE,"general";"via3",#N/A,TRUE,"general"}</definedName>
    <definedName name="_____b8" localSheetId="6" hidden="1">{"via1",#N/A,TRUE,"general";"via2",#N/A,TRUE,"general";"via3",#N/A,TRUE,"general"}</definedName>
    <definedName name="_____b8" localSheetId="7" hidden="1">{"via1",#N/A,TRUE,"general";"via2",#N/A,TRUE,"general";"via3",#N/A,TRUE,"general"}</definedName>
    <definedName name="_____b8" localSheetId="9" hidden="1">{"via1",#N/A,TRUE,"general";"via2",#N/A,TRUE,"general";"via3",#N/A,TRUE,"general"}</definedName>
    <definedName name="_____b8" hidden="1">{"via1",#N/A,TRUE,"general";"via2",#N/A,TRUE,"general";"via3",#N/A,TRUE,"general"}</definedName>
    <definedName name="_____BAZ10">#REF!</definedName>
    <definedName name="_____bb9" localSheetId="0" hidden="1">{"TAB1",#N/A,TRUE,"GENERAL";"TAB2",#N/A,TRUE,"GENERAL";"TAB3",#N/A,TRUE,"GENERAL";"TAB4",#N/A,TRUE,"GENERAL";"TAB5",#N/A,TRUE,"GENERAL"}</definedName>
    <definedName name="_____bb9" localSheetId="6" hidden="1">{"TAB1",#N/A,TRUE,"GENERAL";"TAB2",#N/A,TRUE,"GENERAL";"TAB3",#N/A,TRUE,"GENERAL";"TAB4",#N/A,TRUE,"GENERAL";"TAB5",#N/A,TRUE,"GENERAL"}</definedName>
    <definedName name="_____bb9" localSheetId="7" hidden="1">{"TAB1",#N/A,TRUE,"GENERAL";"TAB2",#N/A,TRUE,"GENERAL";"TAB3",#N/A,TRUE,"GENERAL";"TAB4",#N/A,TRUE,"GENERAL";"TAB5",#N/A,TRUE,"GENERAL"}</definedName>
    <definedName name="_____bb9" localSheetId="9" hidden="1">{"TAB1",#N/A,TRUE,"GENERAL";"TAB2",#N/A,TRUE,"GENERAL";"TAB3",#N/A,TRUE,"GENERAL";"TAB4",#N/A,TRUE,"GENERAL";"TAB5",#N/A,TRUE,"GENERAL"}</definedName>
    <definedName name="_____bb9" hidden="1">{"TAB1",#N/A,TRUE,"GENERAL";"TAB2",#N/A,TRUE,"GENERAL";"TAB3",#N/A,TRUE,"GENERAL";"TAB4",#N/A,TRUE,"GENERAL";"TAB5",#N/A,TRUE,"GENERAL"}</definedName>
    <definedName name="_____bgb5" localSheetId="0" hidden="1">{"TAB1",#N/A,TRUE,"GENERAL";"TAB2",#N/A,TRUE,"GENERAL";"TAB3",#N/A,TRUE,"GENERAL";"TAB4",#N/A,TRUE,"GENERAL";"TAB5",#N/A,TRUE,"GENERAL"}</definedName>
    <definedName name="_____bgb5" localSheetId="6" hidden="1">{"TAB1",#N/A,TRUE,"GENERAL";"TAB2",#N/A,TRUE,"GENERAL";"TAB3",#N/A,TRUE,"GENERAL";"TAB4",#N/A,TRUE,"GENERAL";"TAB5",#N/A,TRUE,"GENERAL"}</definedName>
    <definedName name="_____bgb5" localSheetId="7" hidden="1">{"TAB1",#N/A,TRUE,"GENERAL";"TAB2",#N/A,TRUE,"GENERAL";"TAB3",#N/A,TRUE,"GENERAL";"TAB4",#N/A,TRUE,"GENERAL";"TAB5",#N/A,TRUE,"GENERAL"}</definedName>
    <definedName name="_____bgb5" localSheetId="9" hidden="1">{"TAB1",#N/A,TRUE,"GENERAL";"TAB2",#N/A,TRUE,"GENERAL";"TAB3",#N/A,TRUE,"GENERAL";"TAB4",#N/A,TRUE,"GENERAL";"TAB5",#N/A,TRUE,"GENERAL"}</definedName>
    <definedName name="_____bgb5" hidden="1">{"TAB1",#N/A,TRUE,"GENERAL";"TAB2",#N/A,TRUE,"GENERAL";"TAB3",#N/A,TRUE,"GENERAL";"TAB4",#N/A,TRUE,"GENERAL";"TAB5",#N/A,TRUE,"GENERAL"}</definedName>
    <definedName name="_____BGC1">[6]INV!$A$5:$D$8</definedName>
    <definedName name="_____BGC3">[6]INV!$F$5:$I$8</definedName>
    <definedName name="_____BGC5">[6]INV!$K$5:$N$8</definedName>
    <definedName name="_____BLO20">#REF!</definedName>
    <definedName name="_____BPR2">'[16]Constantes Generales'!$D$124</definedName>
    <definedName name="_____BTC60">'[18]Datos Generales'!#REF!</definedName>
    <definedName name="_____BTT2">'[16]Constantes Generales'!$D$113</definedName>
    <definedName name="_____C2254JH">#REF!</definedName>
    <definedName name="_____C2256JH">#REF!</definedName>
    <definedName name="_____C452JH">#REF!</definedName>
    <definedName name="_____C903L">#REF!</definedName>
    <definedName name="_____CAC1">[6]INV!$A$19:$D$22</definedName>
    <definedName name="_____CAC3">[6]INV!$F$19:$I$22</definedName>
    <definedName name="_____CAC5">[6]INV!$K$19:$N$22</definedName>
    <definedName name="_____CAN28">#REF!</definedName>
    <definedName name="_____Cod1" localSheetId="15">#REF!</definedName>
    <definedName name="_____Cod1">#REF!</definedName>
    <definedName name="_____cua1">'[13]ALCANTARILLADO RAS'!$A$4:$B$14</definedName>
    <definedName name="_____CUA44">#REF!</definedName>
    <definedName name="_____D177945">'[17]APU  ADICIONALES'!#REF!</definedName>
    <definedName name="_____DMD1">#REF!</definedName>
    <definedName name="_____DPR2">'[16]Constantes Generales'!$D$129</definedName>
    <definedName name="_____DTT2">'[16]Constantes Generales'!$D$118</definedName>
    <definedName name="_____E113701">#REF!</definedName>
    <definedName name="_____E169000">'[17]APU  ADICIONALES'!#REF!</definedName>
    <definedName name="_____EEF110">#REF!</definedName>
    <definedName name="_____EPR2">'[16]Constantes Generales'!$D$128</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TC60">'[18]Datos Generales'!#REF!</definedName>
    <definedName name="_____ETF315">#REF!</definedName>
    <definedName name="_____ETT2">'[16]Constantes Generales'!$D$117</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fei1">#REF!</definedName>
    <definedName name="_____fei10">#REF!</definedName>
    <definedName name="_____fei11">#REF!</definedName>
    <definedName name="_____fei12">#REF!</definedName>
    <definedName name="_____fei13">#REF!</definedName>
    <definedName name="_____fei14">#REF!</definedName>
    <definedName name="_____fei15">#REF!</definedName>
    <definedName name="_____fei16">#REF!</definedName>
    <definedName name="_____fei17">#REF!</definedName>
    <definedName name="_____fei18">#REF!</definedName>
    <definedName name="_____fei19">#REF!</definedName>
    <definedName name="_____fei2">#REF!</definedName>
    <definedName name="_____fei3">#REF!</definedName>
    <definedName name="_____fei4">#REF!</definedName>
    <definedName name="_____fei5">#REF!</definedName>
    <definedName name="_____fei6">#REF!</definedName>
    <definedName name="_____fei7">#REF!</definedName>
    <definedName name="_____fei8">#REF!</definedName>
    <definedName name="_____fei9">#REF!</definedName>
    <definedName name="_____FYB02">#REF!</definedName>
    <definedName name="_____FYB03">#REF!</definedName>
    <definedName name="_____FYB10">#REF!</definedName>
    <definedName name="_____G118050">#REF!</definedName>
    <definedName name="_____G161484">'[17]APU  ADICIONALES'!#REF!</definedName>
    <definedName name="_____g2" localSheetId="0" hidden="1">{"TAB1",#N/A,TRUE,"GENERAL";"TAB2",#N/A,TRUE,"GENERAL";"TAB3",#N/A,TRUE,"GENERAL";"TAB4",#N/A,TRUE,"GENERAL";"TAB5",#N/A,TRUE,"GENERAL"}</definedName>
    <definedName name="_____g2" localSheetId="6" hidden="1">{"TAB1",#N/A,TRUE,"GENERAL";"TAB2",#N/A,TRUE,"GENERAL";"TAB3",#N/A,TRUE,"GENERAL";"TAB4",#N/A,TRUE,"GENERAL";"TAB5",#N/A,TRUE,"GENERAL"}</definedName>
    <definedName name="_____g2" localSheetId="7" hidden="1">{"TAB1",#N/A,TRUE,"GENERAL";"TAB2",#N/A,TRUE,"GENERAL";"TAB3",#N/A,TRUE,"GENERAL";"TAB4",#N/A,TRUE,"GENERAL";"TAB5",#N/A,TRUE,"GENERAL"}</definedName>
    <definedName name="_____g2" localSheetId="9" hidden="1">{"TAB1",#N/A,TRUE,"GENERAL";"TAB2",#N/A,TRUE,"GENERAL";"TAB3",#N/A,TRUE,"GENERAL";"TAB4",#N/A,TRUE,"GENERAL";"TAB5",#N/A,TRUE,"GENERAL"}</definedName>
    <definedName name="_____g2" hidden="1">{"TAB1",#N/A,TRUE,"GENERAL";"TAB2",#N/A,TRUE,"GENERAL";"TAB3",#N/A,TRUE,"GENERAL";"TAB4",#N/A,TRUE,"GENERAL";"TAB5",#N/A,TRUE,"GENERAL"}</definedName>
    <definedName name="_____g3" localSheetId="0" hidden="1">{"via1",#N/A,TRUE,"general";"via2",#N/A,TRUE,"general";"via3",#N/A,TRUE,"general"}</definedName>
    <definedName name="_____g3" localSheetId="6" hidden="1">{"via1",#N/A,TRUE,"general";"via2",#N/A,TRUE,"general";"via3",#N/A,TRUE,"general"}</definedName>
    <definedName name="_____g3" localSheetId="7" hidden="1">{"via1",#N/A,TRUE,"general";"via2",#N/A,TRUE,"general";"via3",#N/A,TRUE,"general"}</definedName>
    <definedName name="_____g3" localSheetId="9" hidden="1">{"via1",#N/A,TRUE,"general";"via2",#N/A,TRUE,"general";"via3",#N/A,TRUE,"general"}</definedName>
    <definedName name="_____g3" hidden="1">{"via1",#N/A,TRUE,"general";"via2",#N/A,TRUE,"general";"via3",#N/A,TRUE,"general"}</definedName>
    <definedName name="_____g4" localSheetId="0" hidden="1">{"via1",#N/A,TRUE,"general";"via2",#N/A,TRUE,"general";"via3",#N/A,TRUE,"general"}</definedName>
    <definedName name="_____g4" localSheetId="6" hidden="1">{"via1",#N/A,TRUE,"general";"via2",#N/A,TRUE,"general";"via3",#N/A,TRUE,"general"}</definedName>
    <definedName name="_____g4" localSheetId="7" hidden="1">{"via1",#N/A,TRUE,"general";"via2",#N/A,TRUE,"general";"via3",#N/A,TRUE,"general"}</definedName>
    <definedName name="_____g4" localSheetId="9" hidden="1">{"via1",#N/A,TRUE,"general";"via2",#N/A,TRUE,"general";"via3",#N/A,TRUE,"general"}</definedName>
    <definedName name="_____g4" hidden="1">{"via1",#N/A,TRUE,"general";"via2",#N/A,TRUE,"general";"via3",#N/A,TRUE,"general"}</definedName>
    <definedName name="_____g5" localSheetId="0" hidden="1">{"via1",#N/A,TRUE,"general";"via2",#N/A,TRUE,"general";"via3",#N/A,TRUE,"general"}</definedName>
    <definedName name="_____g5" localSheetId="6" hidden="1">{"via1",#N/A,TRUE,"general";"via2",#N/A,TRUE,"general";"via3",#N/A,TRUE,"general"}</definedName>
    <definedName name="_____g5" localSheetId="7" hidden="1">{"via1",#N/A,TRUE,"general";"via2",#N/A,TRUE,"general";"via3",#N/A,TRUE,"general"}</definedName>
    <definedName name="_____g5" localSheetId="9" hidden="1">{"via1",#N/A,TRUE,"general";"via2",#N/A,TRUE,"general";"via3",#N/A,TRUE,"general"}</definedName>
    <definedName name="_____g5" hidden="1">{"via1",#N/A,TRUE,"general";"via2",#N/A,TRUE,"general";"via3",#N/A,TRUE,"general"}</definedName>
    <definedName name="_____g6" localSheetId="0" hidden="1">{"via1",#N/A,TRUE,"general";"via2",#N/A,TRUE,"general";"via3",#N/A,TRUE,"general"}</definedName>
    <definedName name="_____g6" localSheetId="6" hidden="1">{"via1",#N/A,TRUE,"general";"via2",#N/A,TRUE,"general";"via3",#N/A,TRUE,"general"}</definedName>
    <definedName name="_____g6" localSheetId="7" hidden="1">{"via1",#N/A,TRUE,"general";"via2",#N/A,TRUE,"general";"via3",#N/A,TRUE,"general"}</definedName>
    <definedName name="_____g6" localSheetId="9" hidden="1">{"via1",#N/A,TRUE,"general";"via2",#N/A,TRUE,"general";"via3",#N/A,TRUE,"general"}</definedName>
    <definedName name="_____g6" hidden="1">{"via1",#N/A,TRUE,"general";"via2",#N/A,TRUE,"general";"via3",#N/A,TRUE,"general"}</definedName>
    <definedName name="_____g7" localSheetId="0" hidden="1">{"TAB1",#N/A,TRUE,"GENERAL";"TAB2",#N/A,TRUE,"GENERAL";"TAB3",#N/A,TRUE,"GENERAL";"TAB4",#N/A,TRUE,"GENERAL";"TAB5",#N/A,TRUE,"GENERAL"}</definedName>
    <definedName name="_____g7" localSheetId="6" hidden="1">{"TAB1",#N/A,TRUE,"GENERAL";"TAB2",#N/A,TRUE,"GENERAL";"TAB3",#N/A,TRUE,"GENERAL";"TAB4",#N/A,TRUE,"GENERAL";"TAB5",#N/A,TRUE,"GENERAL"}</definedName>
    <definedName name="_____g7" localSheetId="7" hidden="1">{"TAB1",#N/A,TRUE,"GENERAL";"TAB2",#N/A,TRUE,"GENERAL";"TAB3",#N/A,TRUE,"GENERAL";"TAB4",#N/A,TRUE,"GENERAL";"TAB5",#N/A,TRUE,"GENERAL"}</definedName>
    <definedName name="_____g7" localSheetId="9" hidden="1">{"TAB1",#N/A,TRUE,"GENERAL";"TAB2",#N/A,TRUE,"GENERAL";"TAB3",#N/A,TRUE,"GENERAL";"TAB4",#N/A,TRUE,"GENERAL";"TAB5",#N/A,TRUE,"GENERAL"}</definedName>
    <definedName name="_____g7" hidden="1">{"TAB1",#N/A,TRUE,"GENERAL";"TAB2",#N/A,TRUE,"GENERAL";"TAB3",#N/A,TRUE,"GENERAL";"TAB4",#N/A,TRUE,"GENERAL";"TAB5",#N/A,TRUE,"GENERAL"}</definedName>
    <definedName name="_____GR1" localSheetId="0" hidden="1">{"TAB1",#N/A,TRUE,"GENERAL";"TAB2",#N/A,TRUE,"GENERAL";"TAB3",#N/A,TRUE,"GENERAL";"TAB4",#N/A,TRUE,"GENERAL";"TAB5",#N/A,TRUE,"GENERAL"}</definedName>
    <definedName name="_____GR1" localSheetId="6" hidden="1">{"TAB1",#N/A,TRUE,"GENERAL";"TAB2",#N/A,TRUE,"GENERAL";"TAB3",#N/A,TRUE,"GENERAL";"TAB4",#N/A,TRUE,"GENERAL";"TAB5",#N/A,TRUE,"GENERAL"}</definedName>
    <definedName name="_____GR1" localSheetId="7" hidden="1">{"TAB1",#N/A,TRUE,"GENERAL";"TAB2",#N/A,TRUE,"GENERAL";"TAB3",#N/A,TRUE,"GENERAL";"TAB4",#N/A,TRUE,"GENERAL";"TAB5",#N/A,TRUE,"GENERAL"}</definedName>
    <definedName name="_____GR1" localSheetId="9" hidden="1">{"TAB1",#N/A,TRUE,"GENERAL";"TAB2",#N/A,TRUE,"GENERAL";"TAB3",#N/A,TRUE,"GENERAL";"TAB4",#N/A,TRUE,"GENERAL";"TAB5",#N/A,TRUE,"GENERAL"}</definedName>
    <definedName name="_____GR1" hidden="1">{"TAB1",#N/A,TRUE,"GENERAL";"TAB2",#N/A,TRUE,"GENERAL";"TAB3",#N/A,TRUE,"GENERAL";"TAB4",#N/A,TRUE,"GENERAL";"TAB5",#N/A,TRUE,"GENERAL"}</definedName>
    <definedName name="_____gtr4" localSheetId="0" hidden="1">{"via1",#N/A,TRUE,"general";"via2",#N/A,TRUE,"general";"via3",#N/A,TRUE,"general"}</definedName>
    <definedName name="_____gtr4" localSheetId="6" hidden="1">{"via1",#N/A,TRUE,"general";"via2",#N/A,TRUE,"general";"via3",#N/A,TRUE,"general"}</definedName>
    <definedName name="_____gtr4" localSheetId="7" hidden="1">{"via1",#N/A,TRUE,"general";"via2",#N/A,TRUE,"general";"via3",#N/A,TRUE,"general"}</definedName>
    <definedName name="_____gtr4" localSheetId="9" hidden="1">{"via1",#N/A,TRUE,"general";"via2",#N/A,TRUE,"general";"via3",#N/A,TRUE,"general"}</definedName>
    <definedName name="_____gtr4" hidden="1">{"via1",#N/A,TRUE,"general";"via2",#N/A,TRUE,"general";"via3",#N/A,TRUE,"general"}</definedName>
    <definedName name="_____H117562">'[17]APU  ADICIONALES'!#REF!</definedName>
    <definedName name="_____H191456">#REF!</definedName>
    <definedName name="_____h2" localSheetId="0" hidden="1">{"via1",#N/A,TRUE,"general";"via2",#N/A,TRUE,"general";"via3",#N/A,TRUE,"general"}</definedName>
    <definedName name="_____h2" localSheetId="6" hidden="1">{"via1",#N/A,TRUE,"general";"via2",#N/A,TRUE,"general";"via3",#N/A,TRUE,"general"}</definedName>
    <definedName name="_____h2" localSheetId="7" hidden="1">{"via1",#N/A,TRUE,"general";"via2",#N/A,TRUE,"general";"via3",#N/A,TRUE,"general"}</definedName>
    <definedName name="_____h2" localSheetId="9" hidden="1">{"via1",#N/A,TRUE,"general";"via2",#N/A,TRUE,"general";"via3",#N/A,TRUE,"general"}</definedName>
    <definedName name="_____h2" hidden="1">{"via1",#N/A,TRUE,"general";"via2",#N/A,TRUE,"general";"via3",#N/A,TRUE,"general"}</definedName>
    <definedName name="_____h3" localSheetId="0" hidden="1">{"via1",#N/A,TRUE,"general";"via2",#N/A,TRUE,"general";"via3",#N/A,TRUE,"general"}</definedName>
    <definedName name="_____h3" localSheetId="6" hidden="1">{"via1",#N/A,TRUE,"general";"via2",#N/A,TRUE,"general";"via3",#N/A,TRUE,"general"}</definedName>
    <definedName name="_____h3" localSheetId="7" hidden="1">{"via1",#N/A,TRUE,"general";"via2",#N/A,TRUE,"general";"via3",#N/A,TRUE,"general"}</definedName>
    <definedName name="_____h3" localSheetId="9" hidden="1">{"via1",#N/A,TRUE,"general";"via2",#N/A,TRUE,"general";"via3",#N/A,TRUE,"general"}</definedName>
    <definedName name="_____h3" hidden="1">{"via1",#N/A,TRUE,"general";"via2",#N/A,TRUE,"general";"via3",#N/A,TRUE,"general"}</definedName>
    <definedName name="_____h4" localSheetId="0" hidden="1">{"TAB1",#N/A,TRUE,"GENERAL";"TAB2",#N/A,TRUE,"GENERAL";"TAB3",#N/A,TRUE,"GENERAL";"TAB4",#N/A,TRUE,"GENERAL";"TAB5",#N/A,TRUE,"GENERAL"}</definedName>
    <definedName name="_____h4" localSheetId="6" hidden="1">{"TAB1",#N/A,TRUE,"GENERAL";"TAB2",#N/A,TRUE,"GENERAL";"TAB3",#N/A,TRUE,"GENERAL";"TAB4",#N/A,TRUE,"GENERAL";"TAB5",#N/A,TRUE,"GENERAL"}</definedName>
    <definedName name="_____h4" localSheetId="7" hidden="1">{"TAB1",#N/A,TRUE,"GENERAL";"TAB2",#N/A,TRUE,"GENERAL";"TAB3",#N/A,TRUE,"GENERAL";"TAB4",#N/A,TRUE,"GENERAL";"TAB5",#N/A,TRUE,"GENERAL"}</definedName>
    <definedName name="_____h4" localSheetId="9" hidden="1">{"TAB1",#N/A,TRUE,"GENERAL";"TAB2",#N/A,TRUE,"GENERAL";"TAB3",#N/A,TRUE,"GENERAL";"TAB4",#N/A,TRUE,"GENERAL";"TAB5",#N/A,TRUE,"GENERAL"}</definedName>
    <definedName name="_____h4" hidden="1">{"TAB1",#N/A,TRUE,"GENERAL";"TAB2",#N/A,TRUE,"GENERAL";"TAB3",#N/A,TRUE,"GENERAL";"TAB4",#N/A,TRUE,"GENERAL";"TAB5",#N/A,TRUE,"GENERAL"}</definedName>
    <definedName name="_____h5" localSheetId="0" hidden="1">{"TAB1",#N/A,TRUE,"GENERAL";"TAB2",#N/A,TRUE,"GENERAL";"TAB3",#N/A,TRUE,"GENERAL";"TAB4",#N/A,TRUE,"GENERAL";"TAB5",#N/A,TRUE,"GENERAL"}</definedName>
    <definedName name="_____h5" localSheetId="6" hidden="1">{"TAB1",#N/A,TRUE,"GENERAL";"TAB2",#N/A,TRUE,"GENERAL";"TAB3",#N/A,TRUE,"GENERAL";"TAB4",#N/A,TRUE,"GENERAL";"TAB5",#N/A,TRUE,"GENERAL"}</definedName>
    <definedName name="_____h5" localSheetId="7" hidden="1">{"TAB1",#N/A,TRUE,"GENERAL";"TAB2",#N/A,TRUE,"GENERAL";"TAB3",#N/A,TRUE,"GENERAL";"TAB4",#N/A,TRUE,"GENERAL";"TAB5",#N/A,TRUE,"GENERAL"}</definedName>
    <definedName name="_____h5" localSheetId="9" hidden="1">{"TAB1",#N/A,TRUE,"GENERAL";"TAB2",#N/A,TRUE,"GENERAL";"TAB3",#N/A,TRUE,"GENERAL";"TAB4",#N/A,TRUE,"GENERAL";"TAB5",#N/A,TRUE,"GENERAL"}</definedName>
    <definedName name="_____h5" hidden="1">{"TAB1",#N/A,TRUE,"GENERAL";"TAB2",#N/A,TRUE,"GENERAL";"TAB3",#N/A,TRUE,"GENERAL";"TAB4",#N/A,TRUE,"GENERAL";"TAB5",#N/A,TRUE,"GENERAL"}</definedName>
    <definedName name="_____h6" localSheetId="0" hidden="1">{"via1",#N/A,TRUE,"general";"via2",#N/A,TRUE,"general";"via3",#N/A,TRUE,"general"}</definedName>
    <definedName name="_____h6" localSheetId="6" hidden="1">{"via1",#N/A,TRUE,"general";"via2",#N/A,TRUE,"general";"via3",#N/A,TRUE,"general"}</definedName>
    <definedName name="_____h6" localSheetId="7" hidden="1">{"via1",#N/A,TRUE,"general";"via2",#N/A,TRUE,"general";"via3",#N/A,TRUE,"general"}</definedName>
    <definedName name="_____h6" localSheetId="9" hidden="1">{"via1",#N/A,TRUE,"general";"via2",#N/A,TRUE,"general";"via3",#N/A,TRUE,"general"}</definedName>
    <definedName name="_____h6" hidden="1">{"via1",#N/A,TRUE,"general";"via2",#N/A,TRUE,"general";"via3",#N/A,TRUE,"general"}</definedName>
    <definedName name="_____h7" localSheetId="0" hidden="1">{"TAB1",#N/A,TRUE,"GENERAL";"TAB2",#N/A,TRUE,"GENERAL";"TAB3",#N/A,TRUE,"GENERAL";"TAB4",#N/A,TRUE,"GENERAL";"TAB5",#N/A,TRUE,"GENERAL"}</definedName>
    <definedName name="_____h7" localSheetId="6" hidden="1">{"TAB1",#N/A,TRUE,"GENERAL";"TAB2",#N/A,TRUE,"GENERAL";"TAB3",#N/A,TRUE,"GENERAL";"TAB4",#N/A,TRUE,"GENERAL";"TAB5",#N/A,TRUE,"GENERAL"}</definedName>
    <definedName name="_____h7" localSheetId="7" hidden="1">{"TAB1",#N/A,TRUE,"GENERAL";"TAB2",#N/A,TRUE,"GENERAL";"TAB3",#N/A,TRUE,"GENERAL";"TAB4",#N/A,TRUE,"GENERAL";"TAB5",#N/A,TRUE,"GENERAL"}</definedName>
    <definedName name="_____h7" localSheetId="9" hidden="1">{"TAB1",#N/A,TRUE,"GENERAL";"TAB2",#N/A,TRUE,"GENERAL";"TAB3",#N/A,TRUE,"GENERAL";"TAB4",#N/A,TRUE,"GENERAL";"TAB5",#N/A,TRUE,"GENERAL"}</definedName>
    <definedName name="_____h7" hidden="1">{"TAB1",#N/A,TRUE,"GENERAL";"TAB2",#N/A,TRUE,"GENERAL";"TAB3",#N/A,TRUE,"GENERAL";"TAB4",#N/A,TRUE,"GENERAL";"TAB5",#N/A,TRUE,"GENERAL"}</definedName>
    <definedName name="_____h8" localSheetId="0" hidden="1">{"via1",#N/A,TRUE,"general";"via2",#N/A,TRUE,"general";"via3",#N/A,TRUE,"general"}</definedName>
    <definedName name="_____h8" localSheetId="6" hidden="1">{"via1",#N/A,TRUE,"general";"via2",#N/A,TRUE,"general";"via3",#N/A,TRUE,"general"}</definedName>
    <definedName name="_____h8" localSheetId="7" hidden="1">{"via1",#N/A,TRUE,"general";"via2",#N/A,TRUE,"general";"via3",#N/A,TRUE,"general"}</definedName>
    <definedName name="_____h8" localSheetId="9" hidden="1">{"via1",#N/A,TRUE,"general";"via2",#N/A,TRUE,"general";"via3",#N/A,TRUE,"general"}</definedName>
    <definedName name="_____h8" hidden="1">{"via1",#N/A,TRUE,"general";"via2",#N/A,TRUE,"general";"via3",#N/A,TRUE,"general"}</definedName>
    <definedName name="_____hfh7" localSheetId="0" hidden="1">{"via1",#N/A,TRUE,"general";"via2",#N/A,TRUE,"general";"via3",#N/A,TRUE,"general"}</definedName>
    <definedName name="_____hfh7" localSheetId="6" hidden="1">{"via1",#N/A,TRUE,"general";"via2",#N/A,TRUE,"general";"via3",#N/A,TRUE,"general"}</definedName>
    <definedName name="_____hfh7" localSheetId="7" hidden="1">{"via1",#N/A,TRUE,"general";"via2",#N/A,TRUE,"general";"via3",#N/A,TRUE,"general"}</definedName>
    <definedName name="_____hfh7" localSheetId="9" hidden="1">{"via1",#N/A,TRUE,"general";"via2",#N/A,TRUE,"general";"via3",#N/A,TRUE,"general"}</definedName>
    <definedName name="_____hfh7" hidden="1">{"via1",#N/A,TRUE,"general";"via2",#N/A,TRUE,"general";"via3",#N/A,TRUE,"general"}</definedName>
    <definedName name="_____hpc6">'[16]Constantes Generales'!$D$244</definedName>
    <definedName name="_____htC1">'[16]Constantes Generales'!$D$208</definedName>
    <definedName name="_____i1">#REF!</definedName>
    <definedName name="_____i4" localSheetId="0" hidden="1">{"via1",#N/A,TRUE,"general";"via2",#N/A,TRUE,"general";"via3",#N/A,TRUE,"general"}</definedName>
    <definedName name="_____i4" localSheetId="6" hidden="1">{"via1",#N/A,TRUE,"general";"via2",#N/A,TRUE,"general";"via3",#N/A,TRUE,"general"}</definedName>
    <definedName name="_____i4" localSheetId="7" hidden="1">{"via1",#N/A,TRUE,"general";"via2",#N/A,TRUE,"general";"via3",#N/A,TRUE,"general"}</definedName>
    <definedName name="_____i4" localSheetId="9" hidden="1">{"via1",#N/A,TRUE,"general";"via2",#N/A,TRUE,"general";"via3",#N/A,TRUE,"general"}</definedName>
    <definedName name="_____i4" hidden="1">{"via1",#N/A,TRUE,"general";"via2",#N/A,TRUE,"general";"via3",#N/A,TRUE,"general"}</definedName>
    <definedName name="_____i5" localSheetId="0" hidden="1">{"TAB1",#N/A,TRUE,"GENERAL";"TAB2",#N/A,TRUE,"GENERAL";"TAB3",#N/A,TRUE,"GENERAL";"TAB4",#N/A,TRUE,"GENERAL";"TAB5",#N/A,TRUE,"GENERAL"}</definedName>
    <definedName name="_____i5" localSheetId="6" hidden="1">{"TAB1",#N/A,TRUE,"GENERAL";"TAB2",#N/A,TRUE,"GENERAL";"TAB3",#N/A,TRUE,"GENERAL";"TAB4",#N/A,TRUE,"GENERAL";"TAB5",#N/A,TRUE,"GENERAL"}</definedName>
    <definedName name="_____i5" localSheetId="7" hidden="1">{"TAB1",#N/A,TRUE,"GENERAL";"TAB2",#N/A,TRUE,"GENERAL";"TAB3",#N/A,TRUE,"GENERAL";"TAB4",#N/A,TRUE,"GENERAL";"TAB5",#N/A,TRUE,"GENERAL"}</definedName>
    <definedName name="_____i5" localSheetId="9" hidden="1">{"TAB1",#N/A,TRUE,"GENERAL";"TAB2",#N/A,TRUE,"GENERAL";"TAB3",#N/A,TRUE,"GENERAL";"TAB4",#N/A,TRUE,"GENERAL";"TAB5",#N/A,TRUE,"GENERAL"}</definedName>
    <definedName name="_____i5" hidden="1">{"TAB1",#N/A,TRUE,"GENERAL";"TAB2",#N/A,TRUE,"GENERAL";"TAB3",#N/A,TRUE,"GENERAL";"TAB4",#N/A,TRUE,"GENERAL";"TAB5",#N/A,TRUE,"GENERAL"}</definedName>
    <definedName name="_____i6" localSheetId="0" hidden="1">{"TAB1",#N/A,TRUE,"GENERAL";"TAB2",#N/A,TRUE,"GENERAL";"TAB3",#N/A,TRUE,"GENERAL";"TAB4",#N/A,TRUE,"GENERAL";"TAB5",#N/A,TRUE,"GENERAL"}</definedName>
    <definedName name="_____i6" localSheetId="6" hidden="1">{"TAB1",#N/A,TRUE,"GENERAL";"TAB2",#N/A,TRUE,"GENERAL";"TAB3",#N/A,TRUE,"GENERAL";"TAB4",#N/A,TRUE,"GENERAL";"TAB5",#N/A,TRUE,"GENERAL"}</definedName>
    <definedName name="_____i6" localSheetId="7" hidden="1">{"TAB1",#N/A,TRUE,"GENERAL";"TAB2",#N/A,TRUE,"GENERAL";"TAB3",#N/A,TRUE,"GENERAL";"TAB4",#N/A,TRUE,"GENERAL";"TAB5",#N/A,TRUE,"GENERAL"}</definedName>
    <definedName name="_____i6" localSheetId="9" hidden="1">{"TAB1",#N/A,TRUE,"GENERAL";"TAB2",#N/A,TRUE,"GENERAL";"TAB3",#N/A,TRUE,"GENERAL";"TAB4",#N/A,TRUE,"GENERAL";"TAB5",#N/A,TRUE,"GENERAL"}</definedName>
    <definedName name="_____i6" hidden="1">{"TAB1",#N/A,TRUE,"GENERAL";"TAB2",#N/A,TRUE,"GENERAL";"TAB3",#N/A,TRUE,"GENERAL";"TAB4",#N/A,TRUE,"GENERAL";"TAB5",#N/A,TRUE,"GENERAL"}</definedName>
    <definedName name="_____i7" localSheetId="0" hidden="1">{"via1",#N/A,TRUE,"general";"via2",#N/A,TRUE,"general";"via3",#N/A,TRUE,"general"}</definedName>
    <definedName name="_____i7" localSheetId="6" hidden="1">{"via1",#N/A,TRUE,"general";"via2",#N/A,TRUE,"general";"via3",#N/A,TRUE,"general"}</definedName>
    <definedName name="_____i7" localSheetId="7" hidden="1">{"via1",#N/A,TRUE,"general";"via2",#N/A,TRUE,"general";"via3",#N/A,TRUE,"general"}</definedName>
    <definedName name="_____i7" localSheetId="9" hidden="1">{"via1",#N/A,TRUE,"general";"via2",#N/A,TRUE,"general";"via3",#N/A,TRUE,"general"}</definedName>
    <definedName name="_____i7" hidden="1">{"via1",#N/A,TRUE,"general";"via2",#N/A,TRUE,"general";"via3",#N/A,TRUE,"general"}</definedName>
    <definedName name="_____i77" localSheetId="0" hidden="1">{"TAB1",#N/A,TRUE,"GENERAL";"TAB2",#N/A,TRUE,"GENERAL";"TAB3",#N/A,TRUE,"GENERAL";"TAB4",#N/A,TRUE,"GENERAL";"TAB5",#N/A,TRUE,"GENERAL"}</definedName>
    <definedName name="_____i77" localSheetId="6" hidden="1">{"TAB1",#N/A,TRUE,"GENERAL";"TAB2",#N/A,TRUE,"GENERAL";"TAB3",#N/A,TRUE,"GENERAL";"TAB4",#N/A,TRUE,"GENERAL";"TAB5",#N/A,TRUE,"GENERAL"}</definedName>
    <definedName name="_____i77" localSheetId="7" hidden="1">{"TAB1",#N/A,TRUE,"GENERAL";"TAB2",#N/A,TRUE,"GENERAL";"TAB3",#N/A,TRUE,"GENERAL";"TAB4",#N/A,TRUE,"GENERAL";"TAB5",#N/A,TRUE,"GENERAL"}</definedName>
    <definedName name="_____i77" localSheetId="9" hidden="1">{"TAB1",#N/A,TRUE,"GENERAL";"TAB2",#N/A,TRUE,"GENERAL";"TAB3",#N/A,TRUE,"GENERAL";"TAB4",#N/A,TRUE,"GENERAL";"TAB5",#N/A,TRUE,"GENERAL"}</definedName>
    <definedName name="_____i77" hidden="1">{"TAB1",#N/A,TRUE,"GENERAL";"TAB2",#N/A,TRUE,"GENERAL";"TAB3",#N/A,TRUE,"GENERAL";"TAB4",#N/A,TRUE,"GENERAL";"TAB5",#N/A,TRUE,"GENERAL"}</definedName>
    <definedName name="_____i8" localSheetId="0" hidden="1">{"via1",#N/A,TRUE,"general";"via2",#N/A,TRUE,"general";"via3",#N/A,TRUE,"general"}</definedName>
    <definedName name="_____i8" localSheetId="6" hidden="1">{"via1",#N/A,TRUE,"general";"via2",#N/A,TRUE,"general";"via3",#N/A,TRUE,"general"}</definedName>
    <definedName name="_____i8" localSheetId="7" hidden="1">{"via1",#N/A,TRUE,"general";"via2",#N/A,TRUE,"general";"via3",#N/A,TRUE,"general"}</definedName>
    <definedName name="_____i8" localSheetId="9" hidden="1">{"via1",#N/A,TRUE,"general";"via2",#N/A,TRUE,"general";"via3",#N/A,TRUE,"general"}</definedName>
    <definedName name="_____i8" hidden="1">{"via1",#N/A,TRUE,"general";"via2",#N/A,TRUE,"general";"via3",#N/A,TRUE,"general"}</definedName>
    <definedName name="_____i9" localSheetId="0" hidden="1">{"TAB1",#N/A,TRUE,"GENERAL";"TAB2",#N/A,TRUE,"GENERAL";"TAB3",#N/A,TRUE,"GENERAL";"TAB4",#N/A,TRUE,"GENERAL";"TAB5",#N/A,TRUE,"GENERAL"}</definedName>
    <definedName name="_____i9" localSheetId="6" hidden="1">{"TAB1",#N/A,TRUE,"GENERAL";"TAB2",#N/A,TRUE,"GENERAL";"TAB3",#N/A,TRUE,"GENERAL";"TAB4",#N/A,TRUE,"GENERAL";"TAB5",#N/A,TRUE,"GENERAL"}</definedName>
    <definedName name="_____i9" localSheetId="7" hidden="1">{"TAB1",#N/A,TRUE,"GENERAL";"TAB2",#N/A,TRUE,"GENERAL";"TAB3",#N/A,TRUE,"GENERAL";"TAB4",#N/A,TRUE,"GENERAL";"TAB5",#N/A,TRUE,"GENERAL"}</definedName>
    <definedName name="_____i9" localSheetId="9" hidden="1">{"TAB1",#N/A,TRUE,"GENERAL";"TAB2",#N/A,TRUE,"GENERAL";"TAB3",#N/A,TRUE,"GENERAL";"TAB4",#N/A,TRUE,"GENERAL";"TAB5",#N/A,TRUE,"GENERAL"}</definedName>
    <definedName name="_____i9" hidden="1">{"TAB1",#N/A,TRUE,"GENERAL";"TAB2",#N/A,TRUE,"GENERAL";"TAB3",#N/A,TRUE,"GENERAL";"TAB4",#N/A,TRUE,"GENERAL";"TAB5",#N/A,TRUE,"GENERAL"}</definedName>
    <definedName name="_____INF1">#REF!</definedName>
    <definedName name="_____jdC1">'[16]Constantes Generales'!$D$214</definedName>
    <definedName name="_____k3" localSheetId="0" hidden="1">{"TAB1",#N/A,TRUE,"GENERAL";"TAB2",#N/A,TRUE,"GENERAL";"TAB3",#N/A,TRUE,"GENERAL";"TAB4",#N/A,TRUE,"GENERAL";"TAB5",#N/A,TRUE,"GENERAL"}</definedName>
    <definedName name="_____k3" localSheetId="6" hidden="1">{"TAB1",#N/A,TRUE,"GENERAL";"TAB2",#N/A,TRUE,"GENERAL";"TAB3",#N/A,TRUE,"GENERAL";"TAB4",#N/A,TRUE,"GENERAL";"TAB5",#N/A,TRUE,"GENERAL"}</definedName>
    <definedName name="_____k3" localSheetId="7" hidden="1">{"TAB1",#N/A,TRUE,"GENERAL";"TAB2",#N/A,TRUE,"GENERAL";"TAB3",#N/A,TRUE,"GENERAL";"TAB4",#N/A,TRUE,"GENERAL";"TAB5",#N/A,TRUE,"GENERAL"}</definedName>
    <definedName name="_____k3" localSheetId="9" hidden="1">{"TAB1",#N/A,TRUE,"GENERAL";"TAB2",#N/A,TRUE,"GENERAL";"TAB3",#N/A,TRUE,"GENERAL";"TAB4",#N/A,TRUE,"GENERAL";"TAB5",#N/A,TRUE,"GENERAL"}</definedName>
    <definedName name="_____k3" hidden="1">{"TAB1",#N/A,TRUE,"GENERAL";"TAB2",#N/A,TRUE,"GENERAL";"TAB3",#N/A,TRUE,"GENERAL";"TAB4",#N/A,TRUE,"GENERAL";"TAB5",#N/A,TRUE,"GENERAL"}</definedName>
    <definedName name="_____k4" localSheetId="0" hidden="1">{"via1",#N/A,TRUE,"general";"via2",#N/A,TRUE,"general";"via3",#N/A,TRUE,"general"}</definedName>
    <definedName name="_____k4" localSheetId="6" hidden="1">{"via1",#N/A,TRUE,"general";"via2",#N/A,TRUE,"general";"via3",#N/A,TRUE,"general"}</definedName>
    <definedName name="_____k4" localSheetId="7" hidden="1">{"via1",#N/A,TRUE,"general";"via2",#N/A,TRUE,"general";"via3",#N/A,TRUE,"general"}</definedName>
    <definedName name="_____k4" localSheetId="9" hidden="1">{"via1",#N/A,TRUE,"general";"via2",#N/A,TRUE,"general";"via3",#N/A,TRUE,"general"}</definedName>
    <definedName name="_____k4" hidden="1">{"via1",#N/A,TRUE,"general";"via2",#N/A,TRUE,"general";"via3",#N/A,TRUE,"general"}</definedName>
    <definedName name="_____k5" localSheetId="0" hidden="1">{"via1",#N/A,TRUE,"general";"via2",#N/A,TRUE,"general";"via3",#N/A,TRUE,"general"}</definedName>
    <definedName name="_____k5" localSheetId="6" hidden="1">{"via1",#N/A,TRUE,"general";"via2",#N/A,TRUE,"general";"via3",#N/A,TRUE,"general"}</definedName>
    <definedName name="_____k5" localSheetId="7" hidden="1">{"via1",#N/A,TRUE,"general";"via2",#N/A,TRUE,"general";"via3",#N/A,TRUE,"general"}</definedName>
    <definedName name="_____k5" localSheetId="9" hidden="1">{"via1",#N/A,TRUE,"general";"via2",#N/A,TRUE,"general";"via3",#N/A,TRUE,"general"}</definedName>
    <definedName name="_____k5" hidden="1">{"via1",#N/A,TRUE,"general";"via2",#N/A,TRUE,"general";"via3",#N/A,TRUE,"general"}</definedName>
    <definedName name="_____k6" localSheetId="0" hidden="1">{"TAB1",#N/A,TRUE,"GENERAL";"TAB2",#N/A,TRUE,"GENERAL";"TAB3",#N/A,TRUE,"GENERAL";"TAB4",#N/A,TRUE,"GENERAL";"TAB5",#N/A,TRUE,"GENERAL"}</definedName>
    <definedName name="_____k6" localSheetId="6" hidden="1">{"TAB1",#N/A,TRUE,"GENERAL";"TAB2",#N/A,TRUE,"GENERAL";"TAB3",#N/A,TRUE,"GENERAL";"TAB4",#N/A,TRUE,"GENERAL";"TAB5",#N/A,TRUE,"GENERAL"}</definedName>
    <definedName name="_____k6" localSheetId="7" hidden="1">{"TAB1",#N/A,TRUE,"GENERAL";"TAB2",#N/A,TRUE,"GENERAL";"TAB3",#N/A,TRUE,"GENERAL";"TAB4",#N/A,TRUE,"GENERAL";"TAB5",#N/A,TRUE,"GENERAL"}</definedName>
    <definedName name="_____k6" localSheetId="9" hidden="1">{"TAB1",#N/A,TRUE,"GENERAL";"TAB2",#N/A,TRUE,"GENERAL";"TAB3",#N/A,TRUE,"GENERAL";"TAB4",#N/A,TRUE,"GENERAL";"TAB5",#N/A,TRUE,"GENERAL"}</definedName>
    <definedName name="_____k6" hidden="1">{"TAB1",#N/A,TRUE,"GENERAL";"TAB2",#N/A,TRUE,"GENERAL";"TAB3",#N/A,TRUE,"GENERAL";"TAB4",#N/A,TRUE,"GENERAL";"TAB5",#N/A,TRUE,"GENERAL"}</definedName>
    <definedName name="_____k7" localSheetId="0" hidden="1">{"via1",#N/A,TRUE,"general";"via2",#N/A,TRUE,"general";"via3",#N/A,TRUE,"general"}</definedName>
    <definedName name="_____k7" localSheetId="6" hidden="1">{"via1",#N/A,TRUE,"general";"via2",#N/A,TRUE,"general";"via3",#N/A,TRUE,"general"}</definedName>
    <definedName name="_____k7" localSheetId="7" hidden="1">{"via1",#N/A,TRUE,"general";"via2",#N/A,TRUE,"general";"via3",#N/A,TRUE,"general"}</definedName>
    <definedName name="_____k7" localSheetId="9" hidden="1">{"via1",#N/A,TRUE,"general";"via2",#N/A,TRUE,"general";"via3",#N/A,TRUE,"general"}</definedName>
    <definedName name="_____k7" hidden="1">{"via1",#N/A,TRUE,"general";"via2",#N/A,TRUE,"general";"via3",#N/A,TRUE,"general"}</definedName>
    <definedName name="_____k8" localSheetId="0" hidden="1">{"via1",#N/A,TRUE,"general";"via2",#N/A,TRUE,"general";"via3",#N/A,TRUE,"general"}</definedName>
    <definedName name="_____k8" localSheetId="6" hidden="1">{"via1",#N/A,TRUE,"general";"via2",#N/A,TRUE,"general";"via3",#N/A,TRUE,"general"}</definedName>
    <definedName name="_____k8" localSheetId="7" hidden="1">{"via1",#N/A,TRUE,"general";"via2",#N/A,TRUE,"general";"via3",#N/A,TRUE,"general"}</definedName>
    <definedName name="_____k8" localSheetId="9" hidden="1">{"via1",#N/A,TRUE,"general";"via2",#N/A,TRUE,"general";"via3",#N/A,TRUE,"general"}</definedName>
    <definedName name="_____k8" hidden="1">{"via1",#N/A,TRUE,"general";"via2",#N/A,TRUE,"general";"via3",#N/A,TRUE,"general"}</definedName>
    <definedName name="_____k9" localSheetId="0" hidden="1">{"TAB1",#N/A,TRUE,"GENERAL";"TAB2",#N/A,TRUE,"GENERAL";"TAB3",#N/A,TRUE,"GENERAL";"TAB4",#N/A,TRUE,"GENERAL";"TAB5",#N/A,TRUE,"GENERAL"}</definedName>
    <definedName name="_____k9" localSheetId="6" hidden="1">{"TAB1",#N/A,TRUE,"GENERAL";"TAB2",#N/A,TRUE,"GENERAL";"TAB3",#N/A,TRUE,"GENERAL";"TAB4",#N/A,TRUE,"GENERAL";"TAB5",#N/A,TRUE,"GENERAL"}</definedName>
    <definedName name="_____k9" localSheetId="7" hidden="1">{"TAB1",#N/A,TRUE,"GENERAL";"TAB2",#N/A,TRUE,"GENERAL";"TAB3",#N/A,TRUE,"GENERAL";"TAB4",#N/A,TRUE,"GENERAL";"TAB5",#N/A,TRUE,"GENERAL"}</definedName>
    <definedName name="_____k9" localSheetId="9" hidden="1">{"TAB1",#N/A,TRUE,"GENERAL";"TAB2",#N/A,TRUE,"GENERAL";"TAB3",#N/A,TRUE,"GENERAL";"TAB4",#N/A,TRUE,"GENERAL";"TAB5",#N/A,TRUE,"GENERAL"}</definedName>
    <definedName name="_____k9" hidden="1">{"TAB1",#N/A,TRUE,"GENERAL";"TAB2",#N/A,TRUE,"GENERAL";"TAB3",#N/A,TRUE,"GENERAL";"TAB4",#N/A,TRUE,"GENERAL";"TAB5",#N/A,TRUE,"GENERAL"}</definedName>
    <definedName name="_____kjk6" localSheetId="0" hidden="1">{"TAB1",#N/A,TRUE,"GENERAL";"TAB2",#N/A,TRUE,"GENERAL";"TAB3",#N/A,TRUE,"GENERAL";"TAB4",#N/A,TRUE,"GENERAL";"TAB5",#N/A,TRUE,"GENERAL"}</definedName>
    <definedName name="_____kjk6" localSheetId="6" hidden="1">{"TAB1",#N/A,TRUE,"GENERAL";"TAB2",#N/A,TRUE,"GENERAL";"TAB3",#N/A,TRUE,"GENERAL";"TAB4",#N/A,TRUE,"GENERAL";"TAB5",#N/A,TRUE,"GENERAL"}</definedName>
    <definedName name="_____kjk6" localSheetId="7" hidden="1">{"TAB1",#N/A,TRUE,"GENERAL";"TAB2",#N/A,TRUE,"GENERAL";"TAB3",#N/A,TRUE,"GENERAL";"TAB4",#N/A,TRUE,"GENERAL";"TAB5",#N/A,TRUE,"GENERAL"}</definedName>
    <definedName name="_____kjk6" localSheetId="9" hidden="1">{"TAB1",#N/A,TRUE,"GENERAL";"TAB2",#N/A,TRUE,"GENERAL";"TAB3",#N/A,TRUE,"GENERAL";"TAB4",#N/A,TRUE,"GENERAL";"TAB5",#N/A,TRUE,"GENERAL"}</definedName>
    <definedName name="_____kjk6" hidden="1">{"TAB1",#N/A,TRUE,"GENERAL";"TAB2",#N/A,TRUE,"GENERAL";"TAB3",#N/A,TRUE,"GENERAL";"TAB4",#N/A,TRUE,"GENERAL";"TAB5",#N/A,TRUE,"GENERAL"}</definedName>
    <definedName name="_____LA124">#REF!</definedName>
    <definedName name="_____LAC18">#REF!</definedName>
    <definedName name="_____Lbd2">'[16]Constantes Generales'!$D$224</definedName>
    <definedName name="_____Lbd4">'[16]Constantes Generales'!$D$232</definedName>
    <definedName name="_____Lbd6">'[16]Constantes Generales'!$D$239</definedName>
    <definedName name="_____LcC1">'[16]Constantes Generales'!$D$207</definedName>
    <definedName name="_____Lct1">'[16]Constantes Generales'!$D$247</definedName>
    <definedName name="_____lfo1">'[16]Constantes Generales'!$D$167</definedName>
    <definedName name="_____LPR2">'[16]Constantes Generales'!$D$125</definedName>
    <definedName name="_____LTC60">'[18]Datos Generales'!#REF!</definedName>
    <definedName name="_____LTT2">'[16]Constantes Generales'!$D$114</definedName>
    <definedName name="_____m3" localSheetId="0" hidden="1">{"via1",#N/A,TRUE,"general";"via2",#N/A,TRUE,"general";"via3",#N/A,TRUE,"general"}</definedName>
    <definedName name="_____m3" localSheetId="6" hidden="1">{"via1",#N/A,TRUE,"general";"via2",#N/A,TRUE,"general";"via3",#N/A,TRUE,"general"}</definedName>
    <definedName name="_____m3" localSheetId="7" hidden="1">{"via1",#N/A,TRUE,"general";"via2",#N/A,TRUE,"general";"via3",#N/A,TRUE,"general"}</definedName>
    <definedName name="_____m3" localSheetId="9" hidden="1">{"via1",#N/A,TRUE,"general";"via2",#N/A,TRUE,"general";"via3",#N/A,TRUE,"general"}</definedName>
    <definedName name="_____m3" hidden="1">{"via1",#N/A,TRUE,"general";"via2",#N/A,TRUE,"general";"via3",#N/A,TRUE,"general"}</definedName>
    <definedName name="_____m4" localSheetId="0" hidden="1">{"TAB1",#N/A,TRUE,"GENERAL";"TAB2",#N/A,TRUE,"GENERAL";"TAB3",#N/A,TRUE,"GENERAL";"TAB4",#N/A,TRUE,"GENERAL";"TAB5",#N/A,TRUE,"GENERAL"}</definedName>
    <definedName name="_____m4" localSheetId="6" hidden="1">{"TAB1",#N/A,TRUE,"GENERAL";"TAB2",#N/A,TRUE,"GENERAL";"TAB3",#N/A,TRUE,"GENERAL";"TAB4",#N/A,TRUE,"GENERAL";"TAB5",#N/A,TRUE,"GENERAL"}</definedName>
    <definedName name="_____m4" localSheetId="7" hidden="1">{"TAB1",#N/A,TRUE,"GENERAL";"TAB2",#N/A,TRUE,"GENERAL";"TAB3",#N/A,TRUE,"GENERAL";"TAB4",#N/A,TRUE,"GENERAL";"TAB5",#N/A,TRUE,"GENERAL"}</definedName>
    <definedName name="_____m4" localSheetId="9" hidden="1">{"TAB1",#N/A,TRUE,"GENERAL";"TAB2",#N/A,TRUE,"GENERAL";"TAB3",#N/A,TRUE,"GENERAL";"TAB4",#N/A,TRUE,"GENERAL";"TAB5",#N/A,TRUE,"GENERAL"}</definedName>
    <definedName name="_____m4" hidden="1">{"TAB1",#N/A,TRUE,"GENERAL";"TAB2",#N/A,TRUE,"GENERAL";"TAB3",#N/A,TRUE,"GENERAL";"TAB4",#N/A,TRUE,"GENERAL";"TAB5",#N/A,TRUE,"GENERAL"}</definedName>
    <definedName name="_____m5" localSheetId="0" hidden="1">{"via1",#N/A,TRUE,"general";"via2",#N/A,TRUE,"general";"via3",#N/A,TRUE,"general"}</definedName>
    <definedName name="_____m5" localSheetId="6" hidden="1">{"via1",#N/A,TRUE,"general";"via2",#N/A,TRUE,"general";"via3",#N/A,TRUE,"general"}</definedName>
    <definedName name="_____m5" localSheetId="7" hidden="1">{"via1",#N/A,TRUE,"general";"via2",#N/A,TRUE,"general";"via3",#N/A,TRUE,"general"}</definedName>
    <definedName name="_____m5" localSheetId="9" hidden="1">{"via1",#N/A,TRUE,"general";"via2",#N/A,TRUE,"general";"via3",#N/A,TRUE,"general"}</definedName>
    <definedName name="_____m5" hidden="1">{"via1",#N/A,TRUE,"general";"via2",#N/A,TRUE,"general";"via3",#N/A,TRUE,"general"}</definedName>
    <definedName name="_____m6" localSheetId="0" hidden="1">{"TAB1",#N/A,TRUE,"GENERAL";"TAB2",#N/A,TRUE,"GENERAL";"TAB3",#N/A,TRUE,"GENERAL";"TAB4",#N/A,TRUE,"GENERAL";"TAB5",#N/A,TRUE,"GENERAL"}</definedName>
    <definedName name="_____m6" localSheetId="6" hidden="1">{"TAB1",#N/A,TRUE,"GENERAL";"TAB2",#N/A,TRUE,"GENERAL";"TAB3",#N/A,TRUE,"GENERAL";"TAB4",#N/A,TRUE,"GENERAL";"TAB5",#N/A,TRUE,"GENERAL"}</definedName>
    <definedName name="_____m6" localSheetId="7" hidden="1">{"TAB1",#N/A,TRUE,"GENERAL";"TAB2",#N/A,TRUE,"GENERAL";"TAB3",#N/A,TRUE,"GENERAL";"TAB4",#N/A,TRUE,"GENERAL";"TAB5",#N/A,TRUE,"GENERAL"}</definedName>
    <definedName name="_____m6" localSheetId="9" hidden="1">{"TAB1",#N/A,TRUE,"GENERAL";"TAB2",#N/A,TRUE,"GENERAL";"TAB3",#N/A,TRUE,"GENERAL";"TAB4",#N/A,TRUE,"GENERAL";"TAB5",#N/A,TRUE,"GENERAL"}</definedName>
    <definedName name="_____m6" hidden="1">{"TAB1",#N/A,TRUE,"GENERAL";"TAB2",#N/A,TRUE,"GENERAL";"TAB3",#N/A,TRUE,"GENERAL";"TAB4",#N/A,TRUE,"GENERAL";"TAB5",#N/A,TRUE,"GENERAL"}</definedName>
    <definedName name="_____m7" localSheetId="0" hidden="1">{"TAB1",#N/A,TRUE,"GENERAL";"TAB2",#N/A,TRUE,"GENERAL";"TAB3",#N/A,TRUE,"GENERAL";"TAB4",#N/A,TRUE,"GENERAL";"TAB5",#N/A,TRUE,"GENERAL"}</definedName>
    <definedName name="_____m7" localSheetId="6" hidden="1">{"TAB1",#N/A,TRUE,"GENERAL";"TAB2",#N/A,TRUE,"GENERAL";"TAB3",#N/A,TRUE,"GENERAL";"TAB4",#N/A,TRUE,"GENERAL";"TAB5",#N/A,TRUE,"GENERAL"}</definedName>
    <definedName name="_____m7" localSheetId="7" hidden="1">{"TAB1",#N/A,TRUE,"GENERAL";"TAB2",#N/A,TRUE,"GENERAL";"TAB3",#N/A,TRUE,"GENERAL";"TAB4",#N/A,TRUE,"GENERAL";"TAB5",#N/A,TRUE,"GENERAL"}</definedName>
    <definedName name="_____m7" localSheetId="9" hidden="1">{"TAB1",#N/A,TRUE,"GENERAL";"TAB2",#N/A,TRUE,"GENERAL";"TAB3",#N/A,TRUE,"GENERAL";"TAB4",#N/A,TRUE,"GENERAL";"TAB5",#N/A,TRUE,"GENERAL"}</definedName>
    <definedName name="_____m7" hidden="1">{"TAB1",#N/A,TRUE,"GENERAL";"TAB2",#N/A,TRUE,"GENERAL";"TAB3",#N/A,TRUE,"GENERAL";"TAB4",#N/A,TRUE,"GENERAL";"TAB5",#N/A,TRUE,"GENERAL"}</definedName>
    <definedName name="_____m8" localSheetId="0" hidden="1">{"via1",#N/A,TRUE,"general";"via2",#N/A,TRUE,"general";"via3",#N/A,TRUE,"general"}</definedName>
    <definedName name="_____m8" localSheetId="6" hidden="1">{"via1",#N/A,TRUE,"general";"via2",#N/A,TRUE,"general";"via3",#N/A,TRUE,"general"}</definedName>
    <definedName name="_____m8" localSheetId="7" hidden="1">{"via1",#N/A,TRUE,"general";"via2",#N/A,TRUE,"general";"via3",#N/A,TRUE,"general"}</definedName>
    <definedName name="_____m8" localSheetId="9" hidden="1">{"via1",#N/A,TRUE,"general";"via2",#N/A,TRUE,"general";"via3",#N/A,TRUE,"general"}</definedName>
    <definedName name="_____m8" hidden="1">{"via1",#N/A,TRUE,"general";"via2",#N/A,TRUE,"general";"via3",#N/A,TRUE,"general"}</definedName>
    <definedName name="_____m9" localSheetId="0" hidden="1">{"via1",#N/A,TRUE,"general";"via2",#N/A,TRUE,"general";"via3",#N/A,TRUE,"general"}</definedName>
    <definedName name="_____m9" localSheetId="6" hidden="1">{"via1",#N/A,TRUE,"general";"via2",#N/A,TRUE,"general";"via3",#N/A,TRUE,"general"}</definedName>
    <definedName name="_____m9" localSheetId="7" hidden="1">{"via1",#N/A,TRUE,"general";"via2",#N/A,TRUE,"general";"via3",#N/A,TRUE,"general"}</definedName>
    <definedName name="_____m9" localSheetId="9" hidden="1">{"via1",#N/A,TRUE,"general";"via2",#N/A,TRUE,"general";"via3",#N/A,TRUE,"general"}</definedName>
    <definedName name="_____m9" hidden="1">{"via1",#N/A,TRUE,"general";"via2",#N/A,TRUE,"general";"via3",#N/A,TRUE,"general"}</definedName>
    <definedName name="_____MA2">#REF!</definedName>
    <definedName name="_____n3" localSheetId="0" hidden="1">{"TAB1",#N/A,TRUE,"GENERAL";"TAB2",#N/A,TRUE,"GENERAL";"TAB3",#N/A,TRUE,"GENERAL";"TAB4",#N/A,TRUE,"GENERAL";"TAB5",#N/A,TRUE,"GENERAL"}</definedName>
    <definedName name="_____n3" localSheetId="6" hidden="1">{"TAB1",#N/A,TRUE,"GENERAL";"TAB2",#N/A,TRUE,"GENERAL";"TAB3",#N/A,TRUE,"GENERAL";"TAB4",#N/A,TRUE,"GENERAL";"TAB5",#N/A,TRUE,"GENERAL"}</definedName>
    <definedName name="_____n3" localSheetId="7" hidden="1">{"TAB1",#N/A,TRUE,"GENERAL";"TAB2",#N/A,TRUE,"GENERAL";"TAB3",#N/A,TRUE,"GENERAL";"TAB4",#N/A,TRUE,"GENERAL";"TAB5",#N/A,TRUE,"GENERAL"}</definedName>
    <definedName name="_____n3" localSheetId="9" hidden="1">{"TAB1",#N/A,TRUE,"GENERAL";"TAB2",#N/A,TRUE,"GENERAL";"TAB3",#N/A,TRUE,"GENERAL";"TAB4",#N/A,TRUE,"GENERAL";"TAB5",#N/A,TRUE,"GENERAL"}</definedName>
    <definedName name="_____n3" hidden="1">{"TAB1",#N/A,TRUE,"GENERAL";"TAB2",#N/A,TRUE,"GENERAL";"TAB3",#N/A,TRUE,"GENERAL";"TAB4",#N/A,TRUE,"GENERAL";"TAB5",#N/A,TRUE,"GENERAL"}</definedName>
    <definedName name="_____n4" localSheetId="0" hidden="1">{"via1",#N/A,TRUE,"general";"via2",#N/A,TRUE,"general";"via3",#N/A,TRUE,"general"}</definedName>
    <definedName name="_____n4" localSheetId="6" hidden="1">{"via1",#N/A,TRUE,"general";"via2",#N/A,TRUE,"general";"via3",#N/A,TRUE,"general"}</definedName>
    <definedName name="_____n4" localSheetId="7" hidden="1">{"via1",#N/A,TRUE,"general";"via2",#N/A,TRUE,"general";"via3",#N/A,TRUE,"general"}</definedName>
    <definedName name="_____n4" localSheetId="9" hidden="1">{"via1",#N/A,TRUE,"general";"via2",#N/A,TRUE,"general";"via3",#N/A,TRUE,"general"}</definedName>
    <definedName name="_____n4" hidden="1">{"via1",#N/A,TRUE,"general";"via2",#N/A,TRUE,"general";"via3",#N/A,TRUE,"general"}</definedName>
    <definedName name="_____n5" localSheetId="0" hidden="1">{"TAB1",#N/A,TRUE,"GENERAL";"TAB2",#N/A,TRUE,"GENERAL";"TAB3",#N/A,TRUE,"GENERAL";"TAB4",#N/A,TRUE,"GENERAL";"TAB5",#N/A,TRUE,"GENERAL"}</definedName>
    <definedName name="_____n5" localSheetId="6" hidden="1">{"TAB1",#N/A,TRUE,"GENERAL";"TAB2",#N/A,TRUE,"GENERAL";"TAB3",#N/A,TRUE,"GENERAL";"TAB4",#N/A,TRUE,"GENERAL";"TAB5",#N/A,TRUE,"GENERAL"}</definedName>
    <definedName name="_____n5" localSheetId="7" hidden="1">{"TAB1",#N/A,TRUE,"GENERAL";"TAB2",#N/A,TRUE,"GENERAL";"TAB3",#N/A,TRUE,"GENERAL";"TAB4",#N/A,TRUE,"GENERAL";"TAB5",#N/A,TRUE,"GENERAL"}</definedName>
    <definedName name="_____n5" localSheetId="9" hidden="1">{"TAB1",#N/A,TRUE,"GENERAL";"TAB2",#N/A,TRUE,"GENERAL";"TAB3",#N/A,TRUE,"GENERAL";"TAB4",#N/A,TRUE,"GENERAL";"TAB5",#N/A,TRUE,"GENERAL"}</definedName>
    <definedName name="_____n5" hidden="1">{"TAB1",#N/A,TRUE,"GENERAL";"TAB2",#N/A,TRUE,"GENERAL";"TAB3",#N/A,TRUE,"GENERAL";"TAB4",#N/A,TRUE,"GENERAL";"TAB5",#N/A,TRUE,"GENERAL"}</definedName>
    <definedName name="_____nyn7" localSheetId="0" hidden="1">{"via1",#N/A,TRUE,"general";"via2",#N/A,TRUE,"general";"via3",#N/A,TRUE,"general"}</definedName>
    <definedName name="_____nyn7" localSheetId="6" hidden="1">{"via1",#N/A,TRUE,"general";"via2",#N/A,TRUE,"general";"via3",#N/A,TRUE,"general"}</definedName>
    <definedName name="_____nyn7" localSheetId="7" hidden="1">{"via1",#N/A,TRUE,"general";"via2",#N/A,TRUE,"general";"via3",#N/A,TRUE,"general"}</definedName>
    <definedName name="_____nyn7" localSheetId="9" hidden="1">{"via1",#N/A,TRUE,"general";"via2",#N/A,TRUE,"general";"via3",#N/A,TRUE,"general"}</definedName>
    <definedName name="_____nyn7" hidden="1">{"via1",#N/A,TRUE,"general";"via2",#N/A,TRUE,"general";"via3",#N/A,TRUE,"general"}</definedName>
    <definedName name="_____o4" localSheetId="0" hidden="1">{"via1",#N/A,TRUE,"general";"via2",#N/A,TRUE,"general";"via3",#N/A,TRUE,"general"}</definedName>
    <definedName name="_____o4" localSheetId="6" hidden="1">{"via1",#N/A,TRUE,"general";"via2",#N/A,TRUE,"general";"via3",#N/A,TRUE,"general"}</definedName>
    <definedName name="_____o4" localSheetId="7" hidden="1">{"via1",#N/A,TRUE,"general";"via2",#N/A,TRUE,"general";"via3",#N/A,TRUE,"general"}</definedName>
    <definedName name="_____o4" localSheetId="9" hidden="1">{"via1",#N/A,TRUE,"general";"via2",#N/A,TRUE,"general";"via3",#N/A,TRUE,"general"}</definedName>
    <definedName name="_____o4" hidden="1">{"via1",#N/A,TRUE,"general";"via2",#N/A,TRUE,"general";"via3",#N/A,TRUE,"general"}</definedName>
    <definedName name="_____o5" localSheetId="0" hidden="1">{"TAB1",#N/A,TRUE,"GENERAL";"TAB2",#N/A,TRUE,"GENERAL";"TAB3",#N/A,TRUE,"GENERAL";"TAB4",#N/A,TRUE,"GENERAL";"TAB5",#N/A,TRUE,"GENERAL"}</definedName>
    <definedName name="_____o5" localSheetId="6" hidden="1">{"TAB1",#N/A,TRUE,"GENERAL";"TAB2",#N/A,TRUE,"GENERAL";"TAB3",#N/A,TRUE,"GENERAL";"TAB4",#N/A,TRUE,"GENERAL";"TAB5",#N/A,TRUE,"GENERAL"}</definedName>
    <definedName name="_____o5" localSheetId="7" hidden="1">{"TAB1",#N/A,TRUE,"GENERAL";"TAB2",#N/A,TRUE,"GENERAL";"TAB3",#N/A,TRUE,"GENERAL";"TAB4",#N/A,TRUE,"GENERAL";"TAB5",#N/A,TRUE,"GENERAL"}</definedName>
    <definedName name="_____o5" localSheetId="9" hidden="1">{"TAB1",#N/A,TRUE,"GENERAL";"TAB2",#N/A,TRUE,"GENERAL";"TAB3",#N/A,TRUE,"GENERAL";"TAB4",#N/A,TRUE,"GENERAL";"TAB5",#N/A,TRUE,"GENERAL"}</definedName>
    <definedName name="_____o5" hidden="1">{"TAB1",#N/A,TRUE,"GENERAL";"TAB2",#N/A,TRUE,"GENERAL";"TAB3",#N/A,TRUE,"GENERAL";"TAB4",#N/A,TRUE,"GENERAL";"TAB5",#N/A,TRUE,"GENERAL"}</definedName>
    <definedName name="_____o6" localSheetId="0" hidden="1">{"TAB1",#N/A,TRUE,"GENERAL";"TAB2",#N/A,TRUE,"GENERAL";"TAB3",#N/A,TRUE,"GENERAL";"TAB4",#N/A,TRUE,"GENERAL";"TAB5",#N/A,TRUE,"GENERAL"}</definedName>
    <definedName name="_____o6" localSheetId="6" hidden="1">{"TAB1",#N/A,TRUE,"GENERAL";"TAB2",#N/A,TRUE,"GENERAL";"TAB3",#N/A,TRUE,"GENERAL";"TAB4",#N/A,TRUE,"GENERAL";"TAB5",#N/A,TRUE,"GENERAL"}</definedName>
    <definedName name="_____o6" localSheetId="7" hidden="1">{"TAB1",#N/A,TRUE,"GENERAL";"TAB2",#N/A,TRUE,"GENERAL";"TAB3",#N/A,TRUE,"GENERAL";"TAB4",#N/A,TRUE,"GENERAL";"TAB5",#N/A,TRUE,"GENERAL"}</definedName>
    <definedName name="_____o6" localSheetId="9" hidden="1">{"TAB1",#N/A,TRUE,"GENERAL";"TAB2",#N/A,TRUE,"GENERAL";"TAB3",#N/A,TRUE,"GENERAL";"TAB4",#N/A,TRUE,"GENERAL";"TAB5",#N/A,TRUE,"GENERAL"}</definedName>
    <definedName name="_____o6" hidden="1">{"TAB1",#N/A,TRUE,"GENERAL";"TAB2",#N/A,TRUE,"GENERAL";"TAB3",#N/A,TRUE,"GENERAL";"TAB4",#N/A,TRUE,"GENERAL";"TAB5",#N/A,TRUE,"GENERAL"}</definedName>
    <definedName name="_____o7" localSheetId="0" hidden="1">{"TAB1",#N/A,TRUE,"GENERAL";"TAB2",#N/A,TRUE,"GENERAL";"TAB3",#N/A,TRUE,"GENERAL";"TAB4",#N/A,TRUE,"GENERAL";"TAB5",#N/A,TRUE,"GENERAL"}</definedName>
    <definedName name="_____o7" localSheetId="6" hidden="1">{"TAB1",#N/A,TRUE,"GENERAL";"TAB2",#N/A,TRUE,"GENERAL";"TAB3",#N/A,TRUE,"GENERAL";"TAB4",#N/A,TRUE,"GENERAL";"TAB5",#N/A,TRUE,"GENERAL"}</definedName>
    <definedName name="_____o7" localSheetId="7" hidden="1">{"TAB1",#N/A,TRUE,"GENERAL";"TAB2",#N/A,TRUE,"GENERAL";"TAB3",#N/A,TRUE,"GENERAL";"TAB4",#N/A,TRUE,"GENERAL";"TAB5",#N/A,TRUE,"GENERAL"}</definedName>
    <definedName name="_____o7" localSheetId="9" hidden="1">{"TAB1",#N/A,TRUE,"GENERAL";"TAB2",#N/A,TRUE,"GENERAL";"TAB3",#N/A,TRUE,"GENERAL";"TAB4",#N/A,TRUE,"GENERAL";"TAB5",#N/A,TRUE,"GENERAL"}</definedName>
    <definedName name="_____o7" hidden="1">{"TAB1",#N/A,TRUE,"GENERAL";"TAB2",#N/A,TRUE,"GENERAL";"TAB3",#N/A,TRUE,"GENERAL";"TAB4",#N/A,TRUE,"GENERAL";"TAB5",#N/A,TRUE,"GENERAL"}</definedName>
    <definedName name="_____o8" localSheetId="0" hidden="1">{"via1",#N/A,TRUE,"general";"via2",#N/A,TRUE,"general";"via3",#N/A,TRUE,"general"}</definedName>
    <definedName name="_____o8" localSheetId="6" hidden="1">{"via1",#N/A,TRUE,"general";"via2",#N/A,TRUE,"general";"via3",#N/A,TRUE,"general"}</definedName>
    <definedName name="_____o8" localSheetId="7" hidden="1">{"via1",#N/A,TRUE,"general";"via2",#N/A,TRUE,"general";"via3",#N/A,TRUE,"general"}</definedName>
    <definedName name="_____o8" localSheetId="9" hidden="1">{"via1",#N/A,TRUE,"general";"via2",#N/A,TRUE,"general";"via3",#N/A,TRUE,"general"}</definedName>
    <definedName name="_____o8" hidden="1">{"via1",#N/A,TRUE,"general";"via2",#N/A,TRUE,"general";"via3",#N/A,TRUE,"general"}</definedName>
    <definedName name="_____o9" localSheetId="0" hidden="1">{"TAB1",#N/A,TRUE,"GENERAL";"TAB2",#N/A,TRUE,"GENERAL";"TAB3",#N/A,TRUE,"GENERAL";"TAB4",#N/A,TRUE,"GENERAL";"TAB5",#N/A,TRUE,"GENERAL"}</definedName>
    <definedName name="_____o9" localSheetId="6" hidden="1">{"TAB1",#N/A,TRUE,"GENERAL";"TAB2",#N/A,TRUE,"GENERAL";"TAB3",#N/A,TRUE,"GENERAL";"TAB4",#N/A,TRUE,"GENERAL";"TAB5",#N/A,TRUE,"GENERAL"}</definedName>
    <definedName name="_____o9" localSheetId="7" hidden="1">{"TAB1",#N/A,TRUE,"GENERAL";"TAB2",#N/A,TRUE,"GENERAL";"TAB3",#N/A,TRUE,"GENERAL";"TAB4",#N/A,TRUE,"GENERAL";"TAB5",#N/A,TRUE,"GENERAL"}</definedName>
    <definedName name="_____o9" localSheetId="9" hidden="1">{"TAB1",#N/A,TRUE,"GENERAL";"TAB2",#N/A,TRUE,"GENERAL";"TAB3",#N/A,TRUE,"GENERAL";"TAB4",#N/A,TRUE,"GENERAL";"TAB5",#N/A,TRUE,"GENERAL"}</definedName>
    <definedName name="_____o9" hidden="1">{"TAB1",#N/A,TRUE,"GENERAL";"TAB2",#N/A,TRUE,"GENERAL";"TAB3",#N/A,TRUE,"GENERAL";"TAB4",#N/A,TRUE,"GENERAL";"TAB5",#N/A,TRUE,"GENERAL"}</definedName>
    <definedName name="_____p6" localSheetId="0" hidden="1">{"via1",#N/A,TRUE,"general";"via2",#N/A,TRUE,"general";"via3",#N/A,TRUE,"general"}</definedName>
    <definedName name="_____p6" localSheetId="6" hidden="1">{"via1",#N/A,TRUE,"general";"via2",#N/A,TRUE,"general";"via3",#N/A,TRUE,"general"}</definedName>
    <definedName name="_____p6" localSheetId="7" hidden="1">{"via1",#N/A,TRUE,"general";"via2",#N/A,TRUE,"general";"via3",#N/A,TRUE,"general"}</definedName>
    <definedName name="_____p6" localSheetId="9" hidden="1">{"via1",#N/A,TRUE,"general";"via2",#N/A,TRUE,"general";"via3",#N/A,TRUE,"general"}</definedName>
    <definedName name="_____p6" hidden="1">{"via1",#N/A,TRUE,"general";"via2",#N/A,TRUE,"general";"via3",#N/A,TRUE,"general"}</definedName>
    <definedName name="_____p7" localSheetId="0" hidden="1">{"via1",#N/A,TRUE,"general";"via2",#N/A,TRUE,"general";"via3",#N/A,TRUE,"general"}</definedName>
    <definedName name="_____p7" localSheetId="6" hidden="1">{"via1",#N/A,TRUE,"general";"via2",#N/A,TRUE,"general";"via3",#N/A,TRUE,"general"}</definedName>
    <definedName name="_____p7" localSheetId="7" hidden="1">{"via1",#N/A,TRUE,"general";"via2",#N/A,TRUE,"general";"via3",#N/A,TRUE,"general"}</definedName>
    <definedName name="_____p7" localSheetId="9" hidden="1">{"via1",#N/A,TRUE,"general";"via2",#N/A,TRUE,"general";"via3",#N/A,TRUE,"general"}</definedName>
    <definedName name="_____p7" hidden="1">{"via1",#N/A,TRUE,"general";"via2",#N/A,TRUE,"general";"via3",#N/A,TRUE,"general"}</definedName>
    <definedName name="_____p8" localSheetId="0" hidden="1">{"TAB1",#N/A,TRUE,"GENERAL";"TAB2",#N/A,TRUE,"GENERAL";"TAB3",#N/A,TRUE,"GENERAL";"TAB4",#N/A,TRUE,"GENERAL";"TAB5",#N/A,TRUE,"GENERAL"}</definedName>
    <definedName name="_____p8" localSheetId="6" hidden="1">{"TAB1",#N/A,TRUE,"GENERAL";"TAB2",#N/A,TRUE,"GENERAL";"TAB3",#N/A,TRUE,"GENERAL";"TAB4",#N/A,TRUE,"GENERAL";"TAB5",#N/A,TRUE,"GENERAL"}</definedName>
    <definedName name="_____p8" localSheetId="7" hidden="1">{"TAB1",#N/A,TRUE,"GENERAL";"TAB2",#N/A,TRUE,"GENERAL";"TAB3",#N/A,TRUE,"GENERAL";"TAB4",#N/A,TRUE,"GENERAL";"TAB5",#N/A,TRUE,"GENERAL"}</definedName>
    <definedName name="_____p8" localSheetId="9" hidden="1">{"TAB1",#N/A,TRUE,"GENERAL";"TAB2",#N/A,TRUE,"GENERAL";"TAB3",#N/A,TRUE,"GENERAL";"TAB4",#N/A,TRUE,"GENERAL";"TAB5",#N/A,TRUE,"GENERAL"}</definedName>
    <definedName name="_____p8" hidden="1">{"TAB1",#N/A,TRUE,"GENERAL";"TAB2",#N/A,TRUE,"GENERAL";"TAB3",#N/A,TRUE,"GENERAL";"TAB4",#N/A,TRUE,"GENERAL";"TAB5",#N/A,TRUE,"GENERAL"}</definedName>
    <definedName name="_____Pa1" localSheetId="15">'[10]Paral. 1'!$E:$E</definedName>
    <definedName name="_____Pa1">'[7]Paral. 1'!$E:$E</definedName>
    <definedName name="_____Pa2" localSheetId="15">'[10]Paral. 2'!$E:$E</definedName>
    <definedName name="_____Pa2">'[7]Paral. 2'!$E:$E</definedName>
    <definedName name="_____Pa3" localSheetId="15">'[10]Paral. 3'!$E:$E</definedName>
    <definedName name="_____Pa3">'[7]Paral. 3'!$E:$E</definedName>
    <definedName name="_____Pa4" localSheetId="15">[10]Paral.4!$E:$E</definedName>
    <definedName name="_____Pa4">[7]Paral.4!$E:$E</definedName>
    <definedName name="_____PJ50" localSheetId="15">#REF!</definedName>
    <definedName name="_____PJ50" localSheetId="7">#REF!</definedName>
    <definedName name="_____PJ50">#REF!</definedName>
    <definedName name="_____pj51" localSheetId="15">#REF!</definedName>
    <definedName name="_____pj51" localSheetId="7">#REF!</definedName>
    <definedName name="_____pj51">#REF!</definedName>
    <definedName name="_____pl1">'[14]Gabinetes ctrol, prot. y med. '!#REF!</definedName>
    <definedName name="_____pl2">'[14]Gabinetes ctrol, prot. y med. '!#REF!</definedName>
    <definedName name="_____PLC1">'[16]Constantes Generales'!$D$218</definedName>
    <definedName name="_____Po2" localSheetId="15">[8]REAJUSTESACTA1PROVI!#REF!</definedName>
    <definedName name="_____Po2">[8]REAJUSTESACTA1PROVI!#REF!</definedName>
    <definedName name="_____pvC1">'[16]Constantes Generales'!$D$216</definedName>
    <definedName name="_____r" localSheetId="0" hidden="1">{"TAB1",#N/A,TRUE,"GENERAL";"TAB2",#N/A,TRUE,"GENERAL";"TAB3",#N/A,TRUE,"GENERAL";"TAB4",#N/A,TRUE,"GENERAL";"TAB5",#N/A,TRUE,"GENERAL"}</definedName>
    <definedName name="_____r" localSheetId="15">'[5]APU PVC'!#REF!</definedName>
    <definedName name="_____r" localSheetId="6" hidden="1">{"TAB1",#N/A,TRUE,"GENERAL";"TAB2",#N/A,TRUE,"GENERAL";"TAB3",#N/A,TRUE,"GENERAL";"TAB4",#N/A,TRUE,"GENERAL";"TAB5",#N/A,TRUE,"GENERAL"}</definedName>
    <definedName name="_____r" localSheetId="7" hidden="1">{"TAB1",#N/A,TRUE,"GENERAL";"TAB2",#N/A,TRUE,"GENERAL";"TAB3",#N/A,TRUE,"GENERAL";"TAB4",#N/A,TRUE,"GENERAL";"TAB5",#N/A,TRUE,"GENERAL"}</definedName>
    <definedName name="_____r" localSheetId="9" hidden="1">{"TAB1",#N/A,TRUE,"GENERAL";"TAB2",#N/A,TRUE,"GENERAL";"TAB3",#N/A,TRUE,"GENERAL";"TAB4",#N/A,TRUE,"GENERAL";"TAB5",#N/A,TRUE,"GENERAL"}</definedName>
    <definedName name="_____r" hidden="1">{"TAB1",#N/A,TRUE,"GENERAL";"TAB2",#N/A,TRUE,"GENERAL";"TAB3",#N/A,TRUE,"GENERAL";"TAB4",#N/A,TRUE,"GENERAL";"TAB5",#N/A,TRUE,"GENERAL"}</definedName>
    <definedName name="_____R42JH">#REF!</definedName>
    <definedName name="_____R43JH">#REF!</definedName>
    <definedName name="_____r4r" localSheetId="0" hidden="1">{"via1",#N/A,TRUE,"general";"via2",#N/A,TRUE,"general";"via3",#N/A,TRUE,"general"}</definedName>
    <definedName name="_____r4r" localSheetId="6" hidden="1">{"via1",#N/A,TRUE,"general";"via2",#N/A,TRUE,"general";"via3",#N/A,TRUE,"general"}</definedName>
    <definedName name="_____r4r" localSheetId="7" hidden="1">{"via1",#N/A,TRUE,"general";"via2",#N/A,TRUE,"general";"via3",#N/A,TRUE,"general"}</definedName>
    <definedName name="_____r4r" localSheetId="9" hidden="1">{"via1",#N/A,TRUE,"general";"via2",#N/A,TRUE,"general";"via3",#N/A,TRUE,"general"}</definedName>
    <definedName name="_____r4r" hidden="1">{"via1",#N/A,TRUE,"general";"via2",#N/A,TRUE,"general";"via3",#N/A,TRUE,"general"}</definedName>
    <definedName name="_____R63BB">#REF!</definedName>
    <definedName name="_____R63JH">#REF!</definedName>
    <definedName name="_____rtu6" localSheetId="0" hidden="1">{"via1",#N/A,TRUE,"general";"via2",#N/A,TRUE,"general";"via3",#N/A,TRUE,"general"}</definedName>
    <definedName name="_____rtu6" localSheetId="6" hidden="1">{"via1",#N/A,TRUE,"general";"via2",#N/A,TRUE,"general";"via3",#N/A,TRUE,"general"}</definedName>
    <definedName name="_____rtu6" localSheetId="7" hidden="1">{"via1",#N/A,TRUE,"general";"via2",#N/A,TRUE,"general";"via3",#N/A,TRUE,"general"}</definedName>
    <definedName name="_____rtu6" localSheetId="9" hidden="1">{"via1",#N/A,TRUE,"general";"via2",#N/A,TRUE,"general";"via3",#N/A,TRUE,"general"}</definedName>
    <definedName name="_____rtu6" hidden="1">{"via1",#N/A,TRUE,"general";"via2",#N/A,TRUE,"general";"via3",#N/A,TRUE,"general"}</definedName>
    <definedName name="_____s1" localSheetId="0" hidden="1">{"via1",#N/A,TRUE,"general";"via2",#N/A,TRUE,"general";"via3",#N/A,TRUE,"general"}</definedName>
    <definedName name="_____s1" localSheetId="6" hidden="1">{"via1",#N/A,TRUE,"general";"via2",#N/A,TRUE,"general";"via3",#N/A,TRUE,"general"}</definedName>
    <definedName name="_____s1" localSheetId="7" hidden="1">{"via1",#N/A,TRUE,"general";"via2",#N/A,TRUE,"general";"via3",#N/A,TRUE,"general"}</definedName>
    <definedName name="_____s1" localSheetId="9" hidden="1">{"via1",#N/A,TRUE,"general";"via2",#N/A,TRUE,"general";"via3",#N/A,TRUE,"general"}</definedName>
    <definedName name="_____s1" hidden="1">{"via1",#N/A,TRUE,"general";"via2",#N/A,TRUE,"general";"via3",#N/A,TRUE,"general"}</definedName>
    <definedName name="_____s2" localSheetId="0" hidden="1">{"TAB1",#N/A,TRUE,"GENERAL";"TAB2",#N/A,TRUE,"GENERAL";"TAB3",#N/A,TRUE,"GENERAL";"TAB4",#N/A,TRUE,"GENERAL";"TAB5",#N/A,TRUE,"GENERAL"}</definedName>
    <definedName name="_____s2" localSheetId="6" hidden="1">{"TAB1",#N/A,TRUE,"GENERAL";"TAB2",#N/A,TRUE,"GENERAL";"TAB3",#N/A,TRUE,"GENERAL";"TAB4",#N/A,TRUE,"GENERAL";"TAB5",#N/A,TRUE,"GENERAL"}</definedName>
    <definedName name="_____s2" localSheetId="7" hidden="1">{"TAB1",#N/A,TRUE,"GENERAL";"TAB2",#N/A,TRUE,"GENERAL";"TAB3",#N/A,TRUE,"GENERAL";"TAB4",#N/A,TRUE,"GENERAL";"TAB5",#N/A,TRUE,"GENERAL"}</definedName>
    <definedName name="_____s2" localSheetId="9" hidden="1">{"TAB1",#N/A,TRUE,"GENERAL";"TAB2",#N/A,TRUE,"GENERAL";"TAB3",#N/A,TRUE,"GENERAL";"TAB4",#N/A,TRUE,"GENERAL";"TAB5",#N/A,TRUE,"GENERAL"}</definedName>
    <definedName name="_____s2" hidden="1">{"TAB1",#N/A,TRUE,"GENERAL";"TAB2",#N/A,TRUE,"GENERAL";"TAB3",#N/A,TRUE,"GENERAL";"TAB4",#N/A,TRUE,"GENERAL";"TAB5",#N/A,TRUE,"GENERAL"}</definedName>
    <definedName name="_____s3" localSheetId="0" hidden="1">{"TAB1",#N/A,TRUE,"GENERAL";"TAB2",#N/A,TRUE,"GENERAL";"TAB3",#N/A,TRUE,"GENERAL";"TAB4",#N/A,TRUE,"GENERAL";"TAB5",#N/A,TRUE,"GENERAL"}</definedName>
    <definedName name="_____s3" localSheetId="6" hidden="1">{"TAB1",#N/A,TRUE,"GENERAL";"TAB2",#N/A,TRUE,"GENERAL";"TAB3",#N/A,TRUE,"GENERAL";"TAB4",#N/A,TRUE,"GENERAL";"TAB5",#N/A,TRUE,"GENERAL"}</definedName>
    <definedName name="_____s3" localSheetId="7" hidden="1">{"TAB1",#N/A,TRUE,"GENERAL";"TAB2",#N/A,TRUE,"GENERAL";"TAB3",#N/A,TRUE,"GENERAL";"TAB4",#N/A,TRUE,"GENERAL";"TAB5",#N/A,TRUE,"GENERAL"}</definedName>
    <definedName name="_____s3" localSheetId="9" hidden="1">{"TAB1",#N/A,TRUE,"GENERAL";"TAB2",#N/A,TRUE,"GENERAL";"TAB3",#N/A,TRUE,"GENERAL";"TAB4",#N/A,TRUE,"GENERAL";"TAB5",#N/A,TRUE,"GENERAL"}</definedName>
    <definedName name="_____s3" hidden="1">{"TAB1",#N/A,TRUE,"GENERAL";"TAB2",#N/A,TRUE,"GENERAL";"TAB3",#N/A,TRUE,"GENERAL";"TAB4",#N/A,TRUE,"GENERAL";"TAB5",#N/A,TRUE,"GENERAL"}</definedName>
    <definedName name="_____s4" localSheetId="0" hidden="1">{"via1",#N/A,TRUE,"general";"via2",#N/A,TRUE,"general";"via3",#N/A,TRUE,"general"}</definedName>
    <definedName name="_____s4" localSheetId="6" hidden="1">{"via1",#N/A,TRUE,"general";"via2",#N/A,TRUE,"general";"via3",#N/A,TRUE,"general"}</definedName>
    <definedName name="_____s4" localSheetId="7" hidden="1">{"via1",#N/A,TRUE,"general";"via2",#N/A,TRUE,"general";"via3",#N/A,TRUE,"general"}</definedName>
    <definedName name="_____s4" localSheetId="9" hidden="1">{"via1",#N/A,TRUE,"general";"via2",#N/A,TRUE,"general";"via3",#N/A,TRUE,"general"}</definedName>
    <definedName name="_____s4" hidden="1">{"via1",#N/A,TRUE,"general";"via2",#N/A,TRUE,"general";"via3",#N/A,TRUE,"general"}</definedName>
    <definedName name="_____s5" localSheetId="0" hidden="1">{"via1",#N/A,TRUE,"general";"via2",#N/A,TRUE,"general";"via3",#N/A,TRUE,"general"}</definedName>
    <definedName name="_____s5" localSheetId="6" hidden="1">{"via1",#N/A,TRUE,"general";"via2",#N/A,TRUE,"general";"via3",#N/A,TRUE,"general"}</definedName>
    <definedName name="_____s5" localSheetId="7" hidden="1">{"via1",#N/A,TRUE,"general";"via2",#N/A,TRUE,"general";"via3",#N/A,TRUE,"general"}</definedName>
    <definedName name="_____s5" localSheetId="9" hidden="1">{"via1",#N/A,TRUE,"general";"via2",#N/A,TRUE,"general";"via3",#N/A,TRUE,"general"}</definedName>
    <definedName name="_____s5" hidden="1">{"via1",#N/A,TRUE,"general";"via2",#N/A,TRUE,"general";"via3",#N/A,TRUE,"general"}</definedName>
    <definedName name="_____s6" localSheetId="0" hidden="1">{"TAB1",#N/A,TRUE,"GENERAL";"TAB2",#N/A,TRUE,"GENERAL";"TAB3",#N/A,TRUE,"GENERAL";"TAB4",#N/A,TRUE,"GENERAL";"TAB5",#N/A,TRUE,"GENERAL"}</definedName>
    <definedName name="_____s6" localSheetId="6" hidden="1">{"TAB1",#N/A,TRUE,"GENERAL";"TAB2",#N/A,TRUE,"GENERAL";"TAB3",#N/A,TRUE,"GENERAL";"TAB4",#N/A,TRUE,"GENERAL";"TAB5",#N/A,TRUE,"GENERAL"}</definedName>
    <definedName name="_____s6" localSheetId="7" hidden="1">{"TAB1",#N/A,TRUE,"GENERAL";"TAB2",#N/A,TRUE,"GENERAL";"TAB3",#N/A,TRUE,"GENERAL";"TAB4",#N/A,TRUE,"GENERAL";"TAB5",#N/A,TRUE,"GENERAL"}</definedName>
    <definedName name="_____s6" localSheetId="9" hidden="1">{"TAB1",#N/A,TRUE,"GENERAL";"TAB2",#N/A,TRUE,"GENERAL";"TAB3",#N/A,TRUE,"GENERAL";"TAB4",#N/A,TRUE,"GENERAL";"TAB5",#N/A,TRUE,"GENERAL"}</definedName>
    <definedName name="_____s6" hidden="1">{"TAB1",#N/A,TRUE,"GENERAL";"TAB2",#N/A,TRUE,"GENERAL";"TAB3",#N/A,TRUE,"GENERAL";"TAB4",#N/A,TRUE,"GENERAL";"TAB5",#N/A,TRUE,"GENERAL"}</definedName>
    <definedName name="_____s7" localSheetId="0" hidden="1">{"via1",#N/A,TRUE,"general";"via2",#N/A,TRUE,"general";"via3",#N/A,TRUE,"general"}</definedName>
    <definedName name="_____s7" localSheetId="6" hidden="1">{"via1",#N/A,TRUE,"general";"via2",#N/A,TRUE,"general";"via3",#N/A,TRUE,"general"}</definedName>
    <definedName name="_____s7" localSheetId="7" hidden="1">{"via1",#N/A,TRUE,"general";"via2",#N/A,TRUE,"general";"via3",#N/A,TRUE,"general"}</definedName>
    <definedName name="_____s7" localSheetId="9" hidden="1">{"via1",#N/A,TRUE,"general";"via2",#N/A,TRUE,"general";"via3",#N/A,TRUE,"general"}</definedName>
    <definedName name="_____s7" hidden="1">{"via1",#N/A,TRUE,"general";"via2",#N/A,TRUE,"general";"via3",#N/A,TRUE,"general"}</definedName>
    <definedName name="_____SBC1">[6]INV!$A$12:$D$15</definedName>
    <definedName name="_____SBC3">[6]INV!$F$12:$I$15</definedName>
    <definedName name="_____SBC5">[6]INV!$K$12:$N$15</definedName>
    <definedName name="_____sPR2">'[16]Constantes Generales'!$D$131</definedName>
    <definedName name="_____ST166">[11]BASE!$D$248</definedName>
    <definedName name="_____ST186">#REF!</definedName>
    <definedName name="_____ST206">#REF!</definedName>
    <definedName name="_____ST86">#REF!</definedName>
    <definedName name="_____STC60">'[18]Datos Generales'!#REF!</definedName>
    <definedName name="_____sTT2">'[16]Constantes Generales'!$D$120</definedName>
    <definedName name="_____t3" localSheetId="0" hidden="1">{"TAB1",#N/A,TRUE,"GENERAL";"TAB2",#N/A,TRUE,"GENERAL";"TAB3",#N/A,TRUE,"GENERAL";"TAB4",#N/A,TRUE,"GENERAL";"TAB5",#N/A,TRUE,"GENERAL"}</definedName>
    <definedName name="_____t3" localSheetId="6" hidden="1">{"TAB1",#N/A,TRUE,"GENERAL";"TAB2",#N/A,TRUE,"GENERAL";"TAB3",#N/A,TRUE,"GENERAL";"TAB4",#N/A,TRUE,"GENERAL";"TAB5",#N/A,TRUE,"GENERAL"}</definedName>
    <definedName name="_____t3" localSheetId="7" hidden="1">{"TAB1",#N/A,TRUE,"GENERAL";"TAB2",#N/A,TRUE,"GENERAL";"TAB3",#N/A,TRUE,"GENERAL";"TAB4",#N/A,TRUE,"GENERAL";"TAB5",#N/A,TRUE,"GENERAL"}</definedName>
    <definedName name="_____t3" localSheetId="9" hidden="1">{"TAB1",#N/A,TRUE,"GENERAL";"TAB2",#N/A,TRUE,"GENERAL";"TAB3",#N/A,TRUE,"GENERAL";"TAB4",#N/A,TRUE,"GENERAL";"TAB5",#N/A,TRUE,"GENERAL"}</definedName>
    <definedName name="_____t3" hidden="1">{"TAB1",#N/A,TRUE,"GENERAL";"TAB2",#N/A,TRUE,"GENERAL";"TAB3",#N/A,TRUE,"GENERAL";"TAB4",#N/A,TRUE,"GENERAL";"TAB5",#N/A,TRUE,"GENERAL"}</definedName>
    <definedName name="_____t4" localSheetId="0" hidden="1">{"via1",#N/A,TRUE,"general";"via2",#N/A,TRUE,"general";"via3",#N/A,TRUE,"general"}</definedName>
    <definedName name="_____t4" localSheetId="6" hidden="1">{"via1",#N/A,TRUE,"general";"via2",#N/A,TRUE,"general";"via3",#N/A,TRUE,"general"}</definedName>
    <definedName name="_____t4" localSheetId="7" hidden="1">{"via1",#N/A,TRUE,"general";"via2",#N/A,TRUE,"general";"via3",#N/A,TRUE,"general"}</definedName>
    <definedName name="_____t4" localSheetId="9" hidden="1">{"via1",#N/A,TRUE,"general";"via2",#N/A,TRUE,"general";"via3",#N/A,TRUE,"general"}</definedName>
    <definedName name="_____t4" hidden="1">{"via1",#N/A,TRUE,"general";"via2",#N/A,TRUE,"general";"via3",#N/A,TRUE,"general"}</definedName>
    <definedName name="_____t5" localSheetId="0" hidden="1">{"TAB1",#N/A,TRUE,"GENERAL";"TAB2",#N/A,TRUE,"GENERAL";"TAB3",#N/A,TRUE,"GENERAL";"TAB4",#N/A,TRUE,"GENERAL";"TAB5",#N/A,TRUE,"GENERAL"}</definedName>
    <definedName name="_____t5" localSheetId="6" hidden="1">{"TAB1",#N/A,TRUE,"GENERAL";"TAB2",#N/A,TRUE,"GENERAL";"TAB3",#N/A,TRUE,"GENERAL";"TAB4",#N/A,TRUE,"GENERAL";"TAB5",#N/A,TRUE,"GENERAL"}</definedName>
    <definedName name="_____t5" localSheetId="7" hidden="1">{"TAB1",#N/A,TRUE,"GENERAL";"TAB2",#N/A,TRUE,"GENERAL";"TAB3",#N/A,TRUE,"GENERAL";"TAB4",#N/A,TRUE,"GENERAL";"TAB5",#N/A,TRUE,"GENERAL"}</definedName>
    <definedName name="_____t5" localSheetId="9" hidden="1">{"TAB1",#N/A,TRUE,"GENERAL";"TAB2",#N/A,TRUE,"GENERAL";"TAB3",#N/A,TRUE,"GENERAL";"TAB4",#N/A,TRUE,"GENERAL";"TAB5",#N/A,TRUE,"GENERAL"}</definedName>
    <definedName name="_____t5" hidden="1">{"TAB1",#N/A,TRUE,"GENERAL";"TAB2",#N/A,TRUE,"GENERAL";"TAB3",#N/A,TRUE,"GENERAL";"TAB4",#N/A,TRUE,"GENERAL";"TAB5",#N/A,TRUE,"GENERAL"}</definedName>
    <definedName name="_____t6" localSheetId="0" hidden="1">{"via1",#N/A,TRUE,"general";"via2",#N/A,TRUE,"general";"via3",#N/A,TRUE,"general"}</definedName>
    <definedName name="_____t6" localSheetId="6" hidden="1">{"via1",#N/A,TRUE,"general";"via2",#N/A,TRUE,"general";"via3",#N/A,TRUE,"general"}</definedName>
    <definedName name="_____t6" localSheetId="7" hidden="1">{"via1",#N/A,TRUE,"general";"via2",#N/A,TRUE,"general";"via3",#N/A,TRUE,"general"}</definedName>
    <definedName name="_____t6" localSheetId="9" hidden="1">{"via1",#N/A,TRUE,"general";"via2",#N/A,TRUE,"general";"via3",#N/A,TRUE,"general"}</definedName>
    <definedName name="_____t6" hidden="1">{"via1",#N/A,TRUE,"general";"via2",#N/A,TRUE,"general";"via3",#N/A,TRUE,"general"}</definedName>
    <definedName name="_____t66" localSheetId="0" hidden="1">{"TAB1",#N/A,TRUE,"GENERAL";"TAB2",#N/A,TRUE,"GENERAL";"TAB3",#N/A,TRUE,"GENERAL";"TAB4",#N/A,TRUE,"GENERAL";"TAB5",#N/A,TRUE,"GENERAL"}</definedName>
    <definedName name="_____t66" localSheetId="6" hidden="1">{"TAB1",#N/A,TRUE,"GENERAL";"TAB2",#N/A,TRUE,"GENERAL";"TAB3",#N/A,TRUE,"GENERAL";"TAB4",#N/A,TRUE,"GENERAL";"TAB5",#N/A,TRUE,"GENERAL"}</definedName>
    <definedName name="_____t66" localSheetId="7" hidden="1">{"TAB1",#N/A,TRUE,"GENERAL";"TAB2",#N/A,TRUE,"GENERAL";"TAB3",#N/A,TRUE,"GENERAL";"TAB4",#N/A,TRUE,"GENERAL";"TAB5",#N/A,TRUE,"GENERAL"}</definedName>
    <definedName name="_____t66" localSheetId="9" hidden="1">{"TAB1",#N/A,TRUE,"GENERAL";"TAB2",#N/A,TRUE,"GENERAL";"TAB3",#N/A,TRUE,"GENERAL";"TAB4",#N/A,TRUE,"GENERAL";"TAB5",#N/A,TRUE,"GENERAL"}</definedName>
    <definedName name="_____t66" hidden="1">{"TAB1",#N/A,TRUE,"GENERAL";"TAB2",#N/A,TRUE,"GENERAL";"TAB3",#N/A,TRUE,"GENERAL";"TAB4",#N/A,TRUE,"GENERAL";"TAB5",#N/A,TRUE,"GENERAL"}</definedName>
    <definedName name="_____t7" localSheetId="0" hidden="1">{"via1",#N/A,TRUE,"general";"via2",#N/A,TRUE,"general";"via3",#N/A,TRUE,"general"}</definedName>
    <definedName name="_____t7" localSheetId="6" hidden="1">{"via1",#N/A,TRUE,"general";"via2",#N/A,TRUE,"general";"via3",#N/A,TRUE,"general"}</definedName>
    <definedName name="_____t7" localSheetId="7" hidden="1">{"via1",#N/A,TRUE,"general";"via2",#N/A,TRUE,"general";"via3",#N/A,TRUE,"general"}</definedName>
    <definedName name="_____t7" localSheetId="9" hidden="1">{"via1",#N/A,TRUE,"general";"via2",#N/A,TRUE,"general";"via3",#N/A,TRUE,"general"}</definedName>
    <definedName name="_____t7" hidden="1">{"via1",#N/A,TRUE,"general";"via2",#N/A,TRUE,"general";"via3",#N/A,TRUE,"general"}</definedName>
    <definedName name="_____t77" localSheetId="0" hidden="1">{"TAB1",#N/A,TRUE,"GENERAL";"TAB2",#N/A,TRUE,"GENERAL";"TAB3",#N/A,TRUE,"GENERAL";"TAB4",#N/A,TRUE,"GENERAL";"TAB5",#N/A,TRUE,"GENERAL"}</definedName>
    <definedName name="_____t77" localSheetId="6" hidden="1">{"TAB1",#N/A,TRUE,"GENERAL";"TAB2",#N/A,TRUE,"GENERAL";"TAB3",#N/A,TRUE,"GENERAL";"TAB4",#N/A,TRUE,"GENERAL";"TAB5",#N/A,TRUE,"GENERAL"}</definedName>
    <definedName name="_____t77" localSheetId="7" hidden="1">{"TAB1",#N/A,TRUE,"GENERAL";"TAB2",#N/A,TRUE,"GENERAL";"TAB3",#N/A,TRUE,"GENERAL";"TAB4",#N/A,TRUE,"GENERAL";"TAB5",#N/A,TRUE,"GENERAL"}</definedName>
    <definedName name="_____t77" localSheetId="9" hidden="1">{"TAB1",#N/A,TRUE,"GENERAL";"TAB2",#N/A,TRUE,"GENERAL";"TAB3",#N/A,TRUE,"GENERAL";"TAB4",#N/A,TRUE,"GENERAL";"TAB5",#N/A,TRUE,"GENERAL"}</definedName>
    <definedName name="_____t77" hidden="1">{"TAB1",#N/A,TRUE,"GENERAL";"TAB2",#N/A,TRUE,"GENERAL";"TAB3",#N/A,TRUE,"GENERAL";"TAB4",#N/A,TRUE,"GENERAL";"TAB5",#N/A,TRUE,"GENERAL"}</definedName>
    <definedName name="_____t8" localSheetId="0" hidden="1">{"TAB1",#N/A,TRUE,"GENERAL";"TAB2",#N/A,TRUE,"GENERAL";"TAB3",#N/A,TRUE,"GENERAL";"TAB4",#N/A,TRUE,"GENERAL";"TAB5",#N/A,TRUE,"GENERAL"}</definedName>
    <definedName name="_____t8" localSheetId="6" hidden="1">{"TAB1",#N/A,TRUE,"GENERAL";"TAB2",#N/A,TRUE,"GENERAL";"TAB3",#N/A,TRUE,"GENERAL";"TAB4",#N/A,TRUE,"GENERAL";"TAB5",#N/A,TRUE,"GENERAL"}</definedName>
    <definedName name="_____t8" localSheetId="7" hidden="1">{"TAB1",#N/A,TRUE,"GENERAL";"TAB2",#N/A,TRUE,"GENERAL";"TAB3",#N/A,TRUE,"GENERAL";"TAB4",#N/A,TRUE,"GENERAL";"TAB5",#N/A,TRUE,"GENERAL"}</definedName>
    <definedName name="_____t8" localSheetId="9" hidden="1">{"TAB1",#N/A,TRUE,"GENERAL";"TAB2",#N/A,TRUE,"GENERAL";"TAB3",#N/A,TRUE,"GENERAL";"TAB4",#N/A,TRUE,"GENERAL";"TAB5",#N/A,TRUE,"GENERAL"}</definedName>
    <definedName name="_____t8" hidden="1">{"TAB1",#N/A,TRUE,"GENERAL";"TAB2",#N/A,TRUE,"GENERAL";"TAB3",#N/A,TRUE,"GENERAL";"TAB4",#N/A,TRUE,"GENERAL";"TAB5",#N/A,TRUE,"GENERAL"}</definedName>
    <definedName name="_____t88" localSheetId="0" hidden="1">{"via1",#N/A,TRUE,"general";"via2",#N/A,TRUE,"general";"via3",#N/A,TRUE,"general"}</definedName>
    <definedName name="_____t88" localSheetId="6" hidden="1">{"via1",#N/A,TRUE,"general";"via2",#N/A,TRUE,"general";"via3",#N/A,TRUE,"general"}</definedName>
    <definedName name="_____t88" localSheetId="7" hidden="1">{"via1",#N/A,TRUE,"general";"via2",#N/A,TRUE,"general";"via3",#N/A,TRUE,"general"}</definedName>
    <definedName name="_____t88" localSheetId="9" hidden="1">{"via1",#N/A,TRUE,"general";"via2",#N/A,TRUE,"general";"via3",#N/A,TRUE,"general"}</definedName>
    <definedName name="_____t88" hidden="1">{"via1",#N/A,TRUE,"general";"via2",#N/A,TRUE,"general";"via3",#N/A,TRUE,"general"}</definedName>
    <definedName name="_____t9" localSheetId="0" hidden="1">{"TAB1",#N/A,TRUE,"GENERAL";"TAB2",#N/A,TRUE,"GENERAL";"TAB3",#N/A,TRUE,"GENERAL";"TAB4",#N/A,TRUE,"GENERAL";"TAB5",#N/A,TRUE,"GENERAL"}</definedName>
    <definedName name="_____t9" localSheetId="6" hidden="1">{"TAB1",#N/A,TRUE,"GENERAL";"TAB2",#N/A,TRUE,"GENERAL";"TAB3",#N/A,TRUE,"GENERAL";"TAB4",#N/A,TRUE,"GENERAL";"TAB5",#N/A,TRUE,"GENERAL"}</definedName>
    <definedName name="_____t9" localSheetId="7" hidden="1">{"TAB1",#N/A,TRUE,"GENERAL";"TAB2",#N/A,TRUE,"GENERAL";"TAB3",#N/A,TRUE,"GENERAL";"TAB4",#N/A,TRUE,"GENERAL";"TAB5",#N/A,TRUE,"GENERAL"}</definedName>
    <definedName name="_____t9" localSheetId="9" hidden="1">{"TAB1",#N/A,TRUE,"GENERAL";"TAB2",#N/A,TRUE,"GENERAL";"TAB3",#N/A,TRUE,"GENERAL";"TAB4",#N/A,TRUE,"GENERAL";"TAB5",#N/A,TRUE,"GENERAL"}</definedName>
    <definedName name="_____t9" hidden="1">{"TAB1",#N/A,TRUE,"GENERAL";"TAB2",#N/A,TRUE,"GENERAL";"TAB3",#N/A,TRUE,"GENERAL";"TAB4",#N/A,TRUE,"GENERAL";"TAB5",#N/A,TRUE,"GENERAL"}</definedName>
    <definedName name="_____t99" localSheetId="0" hidden="1">{"via1",#N/A,TRUE,"general";"via2",#N/A,TRUE,"general";"via3",#N/A,TRUE,"general"}</definedName>
    <definedName name="_____t99" localSheetId="6" hidden="1">{"via1",#N/A,TRUE,"general";"via2",#N/A,TRUE,"general";"via3",#N/A,TRUE,"general"}</definedName>
    <definedName name="_____t99" localSheetId="7" hidden="1">{"via1",#N/A,TRUE,"general";"via2",#N/A,TRUE,"general";"via3",#N/A,TRUE,"general"}</definedName>
    <definedName name="_____t99" localSheetId="9" hidden="1">{"via1",#N/A,TRUE,"general";"via2",#N/A,TRUE,"general";"via3",#N/A,TRUE,"general"}</definedName>
    <definedName name="_____t99" hidden="1">{"via1",#N/A,TRUE,"general";"via2",#N/A,TRUE,"general";"via3",#N/A,TRUE,"general"}</definedName>
    <definedName name="_____TAP2">#REF!</definedName>
    <definedName name="_____TEE1">#REF!</definedName>
    <definedName name="_____TEE2">#REF!</definedName>
    <definedName name="_____TEE32">#REF!</definedName>
    <definedName name="_____TEE33">#REF!</definedName>
    <definedName name="_____TEP44">#REF!</definedName>
    <definedName name="_____TES44">#REF!</definedName>
    <definedName name="_____TES64">#REF!</definedName>
    <definedName name="_____TPE113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E8016">[11]BASE!$D$146</definedName>
    <definedName name="_____TPE8020">[11]BASE!$D$147</definedName>
    <definedName name="_____TPE8025">[11]BASE!$D$148</definedName>
    <definedName name="_____TPN1002">[11]BASE!$D$150</definedName>
    <definedName name="_____TPN1003">[11]BASE!$D$151</definedName>
    <definedName name="_____TPN1004">[11]BASE!$D$152</definedName>
    <definedName name="_____TPN1006">[11]BASE!$D$153</definedName>
    <definedName name="_____TPN1008">[11]BASE!$D$154</definedName>
    <definedName name="_____TPN1202">[11]BASE!$D$160</definedName>
    <definedName name="_____TPN1203">[11]BASE!$D$161</definedName>
    <definedName name="_____TPN1204">[11]BASE!$D$162</definedName>
    <definedName name="_____TPN1206">[11]BASE!$D$163</definedName>
    <definedName name="_____TPN1208">[11]BASE!$D$164</definedName>
    <definedName name="_____TPN16012">[11]BASE!$D$167</definedName>
    <definedName name="_____TPN1602">[11]BASE!$D$168</definedName>
    <definedName name="_____TPN1603">[11]BASE!$D$169</definedName>
    <definedName name="_____TPN1604">[11]BASE!$D$170</definedName>
    <definedName name="_____TPN1606">[11]BASE!$D$171</definedName>
    <definedName name="_____TPN1608">[11]BASE!$D$172</definedName>
    <definedName name="_____TPR2">'[16]Constantes Generales'!$D$126</definedName>
    <definedName name="_____TTT2">'[16]Constantes Generales'!$D$115</definedName>
    <definedName name="_____TUZ22">[12]BASE!#REF!</definedName>
    <definedName name="_____TUZ36">[12]BASE!#REF!</definedName>
    <definedName name="_____TZ212">#REF!</definedName>
    <definedName name="_____TZ213">#REF!</definedName>
    <definedName name="_____TZ214">#REF!</definedName>
    <definedName name="_____TZ216">#REF!</definedName>
    <definedName name="_____TZ218">#REF!</definedName>
    <definedName name="_____TZ225">#REF!</definedName>
    <definedName name="_____TZ2610">#REF!</definedName>
    <definedName name="_____TZ2612">#REF!</definedName>
    <definedName name="_____TZ2616">#REF!</definedName>
    <definedName name="_____TZ262">#REF!</definedName>
    <definedName name="_____TZ263">#REF!</definedName>
    <definedName name="_____TZ264">#REF!</definedName>
    <definedName name="_____TZ266">#REF!</definedName>
    <definedName name="_____TZ268">#REF!</definedName>
    <definedName name="_____TZ323">[12]BASE!#REF!</definedName>
    <definedName name="_____TZ324">[12]BASE!#REF!</definedName>
    <definedName name="_____TZ32510">#REF!</definedName>
    <definedName name="_____TZ32512">#REF!</definedName>
    <definedName name="_____TZ3253">#REF!</definedName>
    <definedName name="_____TZ3254">#REF!</definedName>
    <definedName name="_____TZ3256">#REF!</definedName>
    <definedName name="_____TZ4110">#REF!</definedName>
    <definedName name="_____TZ4112">#REF!</definedName>
    <definedName name="_____TZ414">#REF!</definedName>
    <definedName name="_____TZ416">#REF!</definedName>
    <definedName name="_____TZ418">#REF!</definedName>
    <definedName name="_____u4" localSheetId="0" hidden="1">{"TAB1",#N/A,TRUE,"GENERAL";"TAB2",#N/A,TRUE,"GENERAL";"TAB3",#N/A,TRUE,"GENERAL";"TAB4",#N/A,TRUE,"GENERAL";"TAB5",#N/A,TRUE,"GENERAL"}</definedName>
    <definedName name="_____u4" localSheetId="6" hidden="1">{"TAB1",#N/A,TRUE,"GENERAL";"TAB2",#N/A,TRUE,"GENERAL";"TAB3",#N/A,TRUE,"GENERAL";"TAB4",#N/A,TRUE,"GENERAL";"TAB5",#N/A,TRUE,"GENERAL"}</definedName>
    <definedName name="_____u4" localSheetId="7" hidden="1">{"TAB1",#N/A,TRUE,"GENERAL";"TAB2",#N/A,TRUE,"GENERAL";"TAB3",#N/A,TRUE,"GENERAL";"TAB4",#N/A,TRUE,"GENERAL";"TAB5",#N/A,TRUE,"GENERAL"}</definedName>
    <definedName name="_____u4" localSheetId="9" hidden="1">{"TAB1",#N/A,TRUE,"GENERAL";"TAB2",#N/A,TRUE,"GENERAL";"TAB3",#N/A,TRUE,"GENERAL";"TAB4",#N/A,TRUE,"GENERAL";"TAB5",#N/A,TRUE,"GENERAL"}</definedName>
    <definedName name="_____u4" hidden="1">{"TAB1",#N/A,TRUE,"GENERAL";"TAB2",#N/A,TRUE,"GENERAL";"TAB3",#N/A,TRUE,"GENERAL";"TAB4",#N/A,TRUE,"GENERAL";"TAB5",#N/A,TRUE,"GENERAL"}</definedName>
    <definedName name="_____u5" localSheetId="0" hidden="1">{"TAB1",#N/A,TRUE,"GENERAL";"TAB2",#N/A,TRUE,"GENERAL";"TAB3",#N/A,TRUE,"GENERAL";"TAB4",#N/A,TRUE,"GENERAL";"TAB5",#N/A,TRUE,"GENERAL"}</definedName>
    <definedName name="_____u5" localSheetId="6" hidden="1">{"TAB1",#N/A,TRUE,"GENERAL";"TAB2",#N/A,TRUE,"GENERAL";"TAB3",#N/A,TRUE,"GENERAL";"TAB4",#N/A,TRUE,"GENERAL";"TAB5",#N/A,TRUE,"GENERAL"}</definedName>
    <definedName name="_____u5" localSheetId="7" hidden="1">{"TAB1",#N/A,TRUE,"GENERAL";"TAB2",#N/A,TRUE,"GENERAL";"TAB3",#N/A,TRUE,"GENERAL";"TAB4",#N/A,TRUE,"GENERAL";"TAB5",#N/A,TRUE,"GENERAL"}</definedName>
    <definedName name="_____u5" localSheetId="9" hidden="1">{"TAB1",#N/A,TRUE,"GENERAL";"TAB2",#N/A,TRUE,"GENERAL";"TAB3",#N/A,TRUE,"GENERAL";"TAB4",#N/A,TRUE,"GENERAL";"TAB5",#N/A,TRUE,"GENERAL"}</definedName>
    <definedName name="_____u5" hidden="1">{"TAB1",#N/A,TRUE,"GENERAL";"TAB2",#N/A,TRUE,"GENERAL";"TAB3",#N/A,TRUE,"GENERAL";"TAB4",#N/A,TRUE,"GENERAL";"TAB5",#N/A,TRUE,"GENERAL"}</definedName>
    <definedName name="_____u6" localSheetId="0" hidden="1">{"TAB1",#N/A,TRUE,"GENERAL";"TAB2",#N/A,TRUE,"GENERAL";"TAB3",#N/A,TRUE,"GENERAL";"TAB4",#N/A,TRUE,"GENERAL";"TAB5",#N/A,TRUE,"GENERAL"}</definedName>
    <definedName name="_____u6" localSheetId="6" hidden="1">{"TAB1",#N/A,TRUE,"GENERAL";"TAB2",#N/A,TRUE,"GENERAL";"TAB3",#N/A,TRUE,"GENERAL";"TAB4",#N/A,TRUE,"GENERAL";"TAB5",#N/A,TRUE,"GENERAL"}</definedName>
    <definedName name="_____u6" localSheetId="7" hidden="1">{"TAB1",#N/A,TRUE,"GENERAL";"TAB2",#N/A,TRUE,"GENERAL";"TAB3",#N/A,TRUE,"GENERAL";"TAB4",#N/A,TRUE,"GENERAL";"TAB5",#N/A,TRUE,"GENERAL"}</definedName>
    <definedName name="_____u6" localSheetId="9" hidden="1">{"TAB1",#N/A,TRUE,"GENERAL";"TAB2",#N/A,TRUE,"GENERAL";"TAB3",#N/A,TRUE,"GENERAL";"TAB4",#N/A,TRUE,"GENERAL";"TAB5",#N/A,TRUE,"GENERAL"}</definedName>
    <definedName name="_____u6" hidden="1">{"TAB1",#N/A,TRUE,"GENERAL";"TAB2",#N/A,TRUE,"GENERAL";"TAB3",#N/A,TRUE,"GENERAL";"TAB4",#N/A,TRUE,"GENERAL";"TAB5",#N/A,TRUE,"GENERAL"}</definedName>
    <definedName name="_____u7" localSheetId="0" hidden="1">{"via1",#N/A,TRUE,"general";"via2",#N/A,TRUE,"general";"via3",#N/A,TRUE,"general"}</definedName>
    <definedName name="_____u7" localSheetId="6" hidden="1">{"via1",#N/A,TRUE,"general";"via2",#N/A,TRUE,"general";"via3",#N/A,TRUE,"general"}</definedName>
    <definedName name="_____u7" localSheetId="7" hidden="1">{"via1",#N/A,TRUE,"general";"via2",#N/A,TRUE,"general";"via3",#N/A,TRUE,"general"}</definedName>
    <definedName name="_____u7" localSheetId="9" hidden="1">{"via1",#N/A,TRUE,"general";"via2",#N/A,TRUE,"general";"via3",#N/A,TRUE,"general"}</definedName>
    <definedName name="_____u7" hidden="1">{"via1",#N/A,TRUE,"general";"via2",#N/A,TRUE,"general";"via3",#N/A,TRUE,"general"}</definedName>
    <definedName name="_____u8" localSheetId="0" hidden="1">{"TAB1",#N/A,TRUE,"GENERAL";"TAB2",#N/A,TRUE,"GENERAL";"TAB3",#N/A,TRUE,"GENERAL";"TAB4",#N/A,TRUE,"GENERAL";"TAB5",#N/A,TRUE,"GENERAL"}</definedName>
    <definedName name="_____u8" localSheetId="6" hidden="1">{"TAB1",#N/A,TRUE,"GENERAL";"TAB2",#N/A,TRUE,"GENERAL";"TAB3",#N/A,TRUE,"GENERAL";"TAB4",#N/A,TRUE,"GENERAL";"TAB5",#N/A,TRUE,"GENERAL"}</definedName>
    <definedName name="_____u8" localSheetId="7" hidden="1">{"TAB1",#N/A,TRUE,"GENERAL";"TAB2",#N/A,TRUE,"GENERAL";"TAB3",#N/A,TRUE,"GENERAL";"TAB4",#N/A,TRUE,"GENERAL";"TAB5",#N/A,TRUE,"GENERAL"}</definedName>
    <definedName name="_____u8" localSheetId="9" hidden="1">{"TAB1",#N/A,TRUE,"GENERAL";"TAB2",#N/A,TRUE,"GENERAL";"TAB3",#N/A,TRUE,"GENERAL";"TAB4",#N/A,TRUE,"GENERAL";"TAB5",#N/A,TRUE,"GENERAL"}</definedName>
    <definedName name="_____u8" hidden="1">{"TAB1",#N/A,TRUE,"GENERAL";"TAB2",#N/A,TRUE,"GENERAL";"TAB3",#N/A,TRUE,"GENERAL";"TAB4",#N/A,TRUE,"GENERAL";"TAB5",#N/A,TRUE,"GENERAL"}</definedName>
    <definedName name="_____u9" localSheetId="0" hidden="1">{"TAB1",#N/A,TRUE,"GENERAL";"TAB2",#N/A,TRUE,"GENERAL";"TAB3",#N/A,TRUE,"GENERAL";"TAB4",#N/A,TRUE,"GENERAL";"TAB5",#N/A,TRUE,"GENERAL"}</definedName>
    <definedName name="_____u9" localSheetId="6" hidden="1">{"TAB1",#N/A,TRUE,"GENERAL";"TAB2",#N/A,TRUE,"GENERAL";"TAB3",#N/A,TRUE,"GENERAL";"TAB4",#N/A,TRUE,"GENERAL";"TAB5",#N/A,TRUE,"GENERAL"}</definedName>
    <definedName name="_____u9" localSheetId="7" hidden="1">{"TAB1",#N/A,TRUE,"GENERAL";"TAB2",#N/A,TRUE,"GENERAL";"TAB3",#N/A,TRUE,"GENERAL";"TAB4",#N/A,TRUE,"GENERAL";"TAB5",#N/A,TRUE,"GENERAL"}</definedName>
    <definedName name="_____u9" localSheetId="9" hidden="1">{"TAB1",#N/A,TRUE,"GENERAL";"TAB2",#N/A,TRUE,"GENERAL";"TAB3",#N/A,TRUE,"GENERAL";"TAB4",#N/A,TRUE,"GENERAL";"TAB5",#N/A,TRUE,"GENERAL"}</definedName>
    <definedName name="_____u9" hidden="1">{"TAB1",#N/A,TRUE,"GENERAL";"TAB2",#N/A,TRUE,"GENERAL";"TAB3",#N/A,TRUE,"GENERAL";"TAB4",#N/A,TRUE,"GENERAL";"TAB5",#N/A,TRUE,"GENERAL"}</definedName>
    <definedName name="_____UDD06">#REF!</definedName>
    <definedName name="_____UDD08">#REF!</definedName>
    <definedName name="_____UNI32">#REF!</definedName>
    <definedName name="_____ur7" localSheetId="0" hidden="1">{"TAB1",#N/A,TRUE,"GENERAL";"TAB2",#N/A,TRUE,"GENERAL";"TAB3",#N/A,TRUE,"GENERAL";"TAB4",#N/A,TRUE,"GENERAL";"TAB5",#N/A,TRUE,"GENERAL"}</definedName>
    <definedName name="_____ur7" localSheetId="6" hidden="1">{"TAB1",#N/A,TRUE,"GENERAL";"TAB2",#N/A,TRUE,"GENERAL";"TAB3",#N/A,TRUE,"GENERAL";"TAB4",#N/A,TRUE,"GENERAL";"TAB5",#N/A,TRUE,"GENERAL"}</definedName>
    <definedName name="_____ur7" localSheetId="7" hidden="1">{"TAB1",#N/A,TRUE,"GENERAL";"TAB2",#N/A,TRUE,"GENERAL";"TAB3",#N/A,TRUE,"GENERAL";"TAB4",#N/A,TRUE,"GENERAL";"TAB5",#N/A,TRUE,"GENERAL"}</definedName>
    <definedName name="_____ur7" localSheetId="9" hidden="1">{"TAB1",#N/A,TRUE,"GENERAL";"TAB2",#N/A,TRUE,"GENERAL";"TAB3",#N/A,TRUE,"GENERAL";"TAB4",#N/A,TRUE,"GENERAL";"TAB5",#N/A,TRUE,"GENERAL"}</definedName>
    <definedName name="_____ur7" hidden="1">{"TAB1",#N/A,TRUE,"GENERAL";"TAB2",#N/A,TRUE,"GENERAL";"TAB3",#N/A,TRUE,"GENERAL";"TAB4",#N/A,TRUE,"GENERAL";"TAB5",#N/A,TRUE,"GENERAL"}</definedName>
    <definedName name="_____v2" localSheetId="0" hidden="1">{"via1",#N/A,TRUE,"general";"via2",#N/A,TRUE,"general";"via3",#N/A,TRUE,"general"}</definedName>
    <definedName name="_____v2" localSheetId="6" hidden="1">{"via1",#N/A,TRUE,"general";"via2",#N/A,TRUE,"general";"via3",#N/A,TRUE,"general"}</definedName>
    <definedName name="_____v2" localSheetId="7" hidden="1">{"via1",#N/A,TRUE,"general";"via2",#N/A,TRUE,"general";"via3",#N/A,TRUE,"general"}</definedName>
    <definedName name="_____v2" localSheetId="9" hidden="1">{"via1",#N/A,TRUE,"general";"via2",#N/A,TRUE,"general";"via3",#N/A,TRUE,"general"}</definedName>
    <definedName name="_____v2" hidden="1">{"via1",#N/A,TRUE,"general";"via2",#N/A,TRUE,"general";"via3",#N/A,TRUE,"general"}</definedName>
    <definedName name="_____v3" localSheetId="0" hidden="1">{"TAB1",#N/A,TRUE,"GENERAL";"TAB2",#N/A,TRUE,"GENERAL";"TAB3",#N/A,TRUE,"GENERAL";"TAB4",#N/A,TRUE,"GENERAL";"TAB5",#N/A,TRUE,"GENERAL"}</definedName>
    <definedName name="_____v3" localSheetId="6" hidden="1">{"TAB1",#N/A,TRUE,"GENERAL";"TAB2",#N/A,TRUE,"GENERAL";"TAB3",#N/A,TRUE,"GENERAL";"TAB4",#N/A,TRUE,"GENERAL";"TAB5",#N/A,TRUE,"GENERAL"}</definedName>
    <definedName name="_____v3" localSheetId="7" hidden="1">{"TAB1",#N/A,TRUE,"GENERAL";"TAB2",#N/A,TRUE,"GENERAL";"TAB3",#N/A,TRUE,"GENERAL";"TAB4",#N/A,TRUE,"GENERAL";"TAB5",#N/A,TRUE,"GENERAL"}</definedName>
    <definedName name="_____v3" localSheetId="9" hidden="1">{"TAB1",#N/A,TRUE,"GENERAL";"TAB2",#N/A,TRUE,"GENERAL";"TAB3",#N/A,TRUE,"GENERAL";"TAB4",#N/A,TRUE,"GENERAL";"TAB5",#N/A,TRUE,"GENERAL"}</definedName>
    <definedName name="_____v3" hidden="1">{"TAB1",#N/A,TRUE,"GENERAL";"TAB2",#N/A,TRUE,"GENERAL";"TAB3",#N/A,TRUE,"GENERAL";"TAB4",#N/A,TRUE,"GENERAL";"TAB5",#N/A,TRUE,"GENERAL"}</definedName>
    <definedName name="_____v4" localSheetId="0" hidden="1">{"TAB1",#N/A,TRUE,"GENERAL";"TAB2",#N/A,TRUE,"GENERAL";"TAB3",#N/A,TRUE,"GENERAL";"TAB4",#N/A,TRUE,"GENERAL";"TAB5",#N/A,TRUE,"GENERAL"}</definedName>
    <definedName name="_____v4" localSheetId="6" hidden="1">{"TAB1",#N/A,TRUE,"GENERAL";"TAB2",#N/A,TRUE,"GENERAL";"TAB3",#N/A,TRUE,"GENERAL";"TAB4",#N/A,TRUE,"GENERAL";"TAB5",#N/A,TRUE,"GENERAL"}</definedName>
    <definedName name="_____v4" localSheetId="7" hidden="1">{"TAB1",#N/A,TRUE,"GENERAL";"TAB2",#N/A,TRUE,"GENERAL";"TAB3",#N/A,TRUE,"GENERAL";"TAB4",#N/A,TRUE,"GENERAL";"TAB5",#N/A,TRUE,"GENERAL"}</definedName>
    <definedName name="_____v4" localSheetId="9" hidden="1">{"TAB1",#N/A,TRUE,"GENERAL";"TAB2",#N/A,TRUE,"GENERAL";"TAB3",#N/A,TRUE,"GENERAL";"TAB4",#N/A,TRUE,"GENERAL";"TAB5",#N/A,TRUE,"GENERAL"}</definedName>
    <definedName name="_____v4" hidden="1">{"TAB1",#N/A,TRUE,"GENERAL";"TAB2",#N/A,TRUE,"GENERAL";"TAB3",#N/A,TRUE,"GENERAL";"TAB4",#N/A,TRUE,"GENERAL";"TAB5",#N/A,TRUE,"GENERAL"}</definedName>
    <definedName name="_____v5" localSheetId="0" hidden="1">{"TAB1",#N/A,TRUE,"GENERAL";"TAB2",#N/A,TRUE,"GENERAL";"TAB3",#N/A,TRUE,"GENERAL";"TAB4",#N/A,TRUE,"GENERAL";"TAB5",#N/A,TRUE,"GENERAL"}</definedName>
    <definedName name="_____v5" localSheetId="6" hidden="1">{"TAB1",#N/A,TRUE,"GENERAL";"TAB2",#N/A,TRUE,"GENERAL";"TAB3",#N/A,TRUE,"GENERAL";"TAB4",#N/A,TRUE,"GENERAL";"TAB5",#N/A,TRUE,"GENERAL"}</definedName>
    <definedName name="_____v5" localSheetId="7" hidden="1">{"TAB1",#N/A,TRUE,"GENERAL";"TAB2",#N/A,TRUE,"GENERAL";"TAB3",#N/A,TRUE,"GENERAL";"TAB4",#N/A,TRUE,"GENERAL";"TAB5",#N/A,TRUE,"GENERAL"}</definedName>
    <definedName name="_____v5" localSheetId="9" hidden="1">{"TAB1",#N/A,TRUE,"GENERAL";"TAB2",#N/A,TRUE,"GENERAL";"TAB3",#N/A,TRUE,"GENERAL";"TAB4",#N/A,TRUE,"GENERAL";"TAB5",#N/A,TRUE,"GENERAL"}</definedName>
    <definedName name="_____v5" hidden="1">{"TAB1",#N/A,TRUE,"GENERAL";"TAB2",#N/A,TRUE,"GENERAL";"TAB3",#N/A,TRUE,"GENERAL";"TAB4",#N/A,TRUE,"GENERAL";"TAB5",#N/A,TRUE,"GENERAL"}</definedName>
    <definedName name="_____v6" localSheetId="0" hidden="1">{"TAB1",#N/A,TRUE,"GENERAL";"TAB2",#N/A,TRUE,"GENERAL";"TAB3",#N/A,TRUE,"GENERAL";"TAB4",#N/A,TRUE,"GENERAL";"TAB5",#N/A,TRUE,"GENERAL"}</definedName>
    <definedName name="_____v6" localSheetId="6" hidden="1">{"TAB1",#N/A,TRUE,"GENERAL";"TAB2",#N/A,TRUE,"GENERAL";"TAB3",#N/A,TRUE,"GENERAL";"TAB4",#N/A,TRUE,"GENERAL";"TAB5",#N/A,TRUE,"GENERAL"}</definedName>
    <definedName name="_____v6" localSheetId="7" hidden="1">{"TAB1",#N/A,TRUE,"GENERAL";"TAB2",#N/A,TRUE,"GENERAL";"TAB3",#N/A,TRUE,"GENERAL";"TAB4",#N/A,TRUE,"GENERAL";"TAB5",#N/A,TRUE,"GENERAL"}</definedName>
    <definedName name="_____v6" localSheetId="9" hidden="1">{"TAB1",#N/A,TRUE,"GENERAL";"TAB2",#N/A,TRUE,"GENERAL";"TAB3",#N/A,TRUE,"GENERAL";"TAB4",#N/A,TRUE,"GENERAL";"TAB5",#N/A,TRUE,"GENERAL"}</definedName>
    <definedName name="_____v6" hidden="1">{"TAB1",#N/A,TRUE,"GENERAL";"TAB2",#N/A,TRUE,"GENERAL";"TAB3",#N/A,TRUE,"GENERAL";"TAB4",#N/A,TRUE,"GENERAL";"TAB5",#N/A,TRUE,"GENERAL"}</definedName>
    <definedName name="_____v7" localSheetId="0" hidden="1">{"via1",#N/A,TRUE,"general";"via2",#N/A,TRUE,"general";"via3",#N/A,TRUE,"general"}</definedName>
    <definedName name="_____v7" localSheetId="6" hidden="1">{"via1",#N/A,TRUE,"general";"via2",#N/A,TRUE,"general";"via3",#N/A,TRUE,"general"}</definedName>
    <definedName name="_____v7" localSheetId="7" hidden="1">{"via1",#N/A,TRUE,"general";"via2",#N/A,TRUE,"general";"via3",#N/A,TRUE,"general"}</definedName>
    <definedName name="_____v7" localSheetId="9" hidden="1">{"via1",#N/A,TRUE,"general";"via2",#N/A,TRUE,"general";"via3",#N/A,TRUE,"general"}</definedName>
    <definedName name="_____v7" hidden="1">{"via1",#N/A,TRUE,"general";"via2",#N/A,TRUE,"general";"via3",#N/A,TRUE,"general"}</definedName>
    <definedName name="_____v8" localSheetId="0" hidden="1">{"TAB1",#N/A,TRUE,"GENERAL";"TAB2",#N/A,TRUE,"GENERAL";"TAB3",#N/A,TRUE,"GENERAL";"TAB4",#N/A,TRUE,"GENERAL";"TAB5",#N/A,TRUE,"GENERAL"}</definedName>
    <definedName name="_____v8" localSheetId="6" hidden="1">{"TAB1",#N/A,TRUE,"GENERAL";"TAB2",#N/A,TRUE,"GENERAL";"TAB3",#N/A,TRUE,"GENERAL";"TAB4",#N/A,TRUE,"GENERAL";"TAB5",#N/A,TRUE,"GENERAL"}</definedName>
    <definedName name="_____v8" localSheetId="7" hidden="1">{"TAB1",#N/A,TRUE,"GENERAL";"TAB2",#N/A,TRUE,"GENERAL";"TAB3",#N/A,TRUE,"GENERAL";"TAB4",#N/A,TRUE,"GENERAL";"TAB5",#N/A,TRUE,"GENERAL"}</definedName>
    <definedName name="_____v8" localSheetId="9" hidden="1">{"TAB1",#N/A,TRUE,"GENERAL";"TAB2",#N/A,TRUE,"GENERAL";"TAB3",#N/A,TRUE,"GENERAL";"TAB4",#N/A,TRUE,"GENERAL";"TAB5",#N/A,TRUE,"GENERAL"}</definedName>
    <definedName name="_____v8" hidden="1">{"TAB1",#N/A,TRUE,"GENERAL";"TAB2",#N/A,TRUE,"GENERAL";"TAB3",#N/A,TRUE,"GENERAL";"TAB4",#N/A,TRUE,"GENERAL";"TAB5",#N/A,TRUE,"GENERAL"}</definedName>
    <definedName name="_____v9" localSheetId="0" hidden="1">{"TAB1",#N/A,TRUE,"GENERAL";"TAB2",#N/A,TRUE,"GENERAL";"TAB3",#N/A,TRUE,"GENERAL";"TAB4",#N/A,TRUE,"GENERAL";"TAB5",#N/A,TRUE,"GENERAL"}</definedName>
    <definedName name="_____v9" localSheetId="6" hidden="1">{"TAB1",#N/A,TRUE,"GENERAL";"TAB2",#N/A,TRUE,"GENERAL";"TAB3",#N/A,TRUE,"GENERAL";"TAB4",#N/A,TRUE,"GENERAL";"TAB5",#N/A,TRUE,"GENERAL"}</definedName>
    <definedName name="_____v9" localSheetId="7" hidden="1">{"TAB1",#N/A,TRUE,"GENERAL";"TAB2",#N/A,TRUE,"GENERAL";"TAB3",#N/A,TRUE,"GENERAL";"TAB4",#N/A,TRUE,"GENERAL";"TAB5",#N/A,TRUE,"GENERAL"}</definedName>
    <definedName name="_____v9" localSheetId="9" hidden="1">{"TAB1",#N/A,TRUE,"GENERAL";"TAB2",#N/A,TRUE,"GENERAL";"TAB3",#N/A,TRUE,"GENERAL";"TAB4",#N/A,TRUE,"GENERAL";"TAB5",#N/A,TRUE,"GENERAL"}</definedName>
    <definedName name="_____v9" hidden="1">{"TAB1",#N/A,TRUE,"GENERAL";"TAB2",#N/A,TRUE,"GENERAL";"TAB3",#N/A,TRUE,"GENERAL";"TAB4",#N/A,TRUE,"GENERAL";"TAB5",#N/A,TRUE,"GENERAL"}</definedName>
    <definedName name="_____vfv4" localSheetId="0" hidden="1">{"via1",#N/A,TRUE,"general";"via2",#N/A,TRUE,"general";"via3",#N/A,TRUE,"general"}</definedName>
    <definedName name="_____vfv4" localSheetId="6" hidden="1">{"via1",#N/A,TRUE,"general";"via2",#N/A,TRUE,"general";"via3",#N/A,TRUE,"general"}</definedName>
    <definedName name="_____vfv4" localSheetId="7" hidden="1">{"via1",#N/A,TRUE,"general";"via2",#N/A,TRUE,"general";"via3",#N/A,TRUE,"general"}</definedName>
    <definedName name="_____vfv4" localSheetId="9" hidden="1">{"via1",#N/A,TRUE,"general";"via2",#N/A,TRUE,"general";"via3",#N/A,TRUE,"general"}</definedName>
    <definedName name="_____vfv4" hidden="1">{"via1",#N/A,TRUE,"general";"via2",#N/A,TRUE,"general";"via3",#N/A,TRUE,"general"}</definedName>
    <definedName name="_____VPD1">[15]TARIFAS!$C$582</definedName>
    <definedName name="_____VPI1">[15]TARIFAS!$C$580</definedName>
    <definedName name="_____VRA1">[15]TARIFAS!$C$579</definedName>
    <definedName name="_____x1" localSheetId="0" hidden="1">{"TAB1",#N/A,TRUE,"GENERAL";"TAB2",#N/A,TRUE,"GENERAL";"TAB3",#N/A,TRUE,"GENERAL";"TAB4",#N/A,TRUE,"GENERAL";"TAB5",#N/A,TRUE,"GENERAL"}</definedName>
    <definedName name="_____x1" localSheetId="6" hidden="1">{"TAB1",#N/A,TRUE,"GENERAL";"TAB2",#N/A,TRUE,"GENERAL";"TAB3",#N/A,TRUE,"GENERAL";"TAB4",#N/A,TRUE,"GENERAL";"TAB5",#N/A,TRUE,"GENERAL"}</definedName>
    <definedName name="_____x1" localSheetId="7" hidden="1">{"TAB1",#N/A,TRUE,"GENERAL";"TAB2",#N/A,TRUE,"GENERAL";"TAB3",#N/A,TRUE,"GENERAL";"TAB4",#N/A,TRUE,"GENERAL";"TAB5",#N/A,TRUE,"GENERAL"}</definedName>
    <definedName name="_____x1" localSheetId="9" hidden="1">{"TAB1",#N/A,TRUE,"GENERAL";"TAB2",#N/A,TRUE,"GENERAL";"TAB3",#N/A,TRUE,"GENERAL";"TAB4",#N/A,TRUE,"GENERAL";"TAB5",#N/A,TRUE,"GENERAL"}</definedName>
    <definedName name="_____x1" hidden="1">{"TAB1",#N/A,TRUE,"GENERAL";"TAB2",#N/A,TRUE,"GENERAL";"TAB3",#N/A,TRUE,"GENERAL";"TAB4",#N/A,TRUE,"GENERAL";"TAB5",#N/A,TRUE,"GENERAL"}</definedName>
    <definedName name="_____x2" localSheetId="0" hidden="1">{"via1",#N/A,TRUE,"general";"via2",#N/A,TRUE,"general";"via3",#N/A,TRUE,"general"}</definedName>
    <definedName name="_____x2" localSheetId="6" hidden="1">{"via1",#N/A,TRUE,"general";"via2",#N/A,TRUE,"general";"via3",#N/A,TRUE,"general"}</definedName>
    <definedName name="_____x2" localSheetId="7" hidden="1">{"via1",#N/A,TRUE,"general";"via2",#N/A,TRUE,"general";"via3",#N/A,TRUE,"general"}</definedName>
    <definedName name="_____x2" localSheetId="9" hidden="1">{"via1",#N/A,TRUE,"general";"via2",#N/A,TRUE,"general";"via3",#N/A,TRUE,"general"}</definedName>
    <definedName name="_____x2" hidden="1">{"via1",#N/A,TRUE,"general";"via2",#N/A,TRUE,"general";"via3",#N/A,TRUE,"general"}</definedName>
    <definedName name="_____x3" localSheetId="0" hidden="1">{"via1",#N/A,TRUE,"general";"via2",#N/A,TRUE,"general";"via3",#N/A,TRUE,"general"}</definedName>
    <definedName name="_____x3" localSheetId="6" hidden="1">{"via1",#N/A,TRUE,"general";"via2",#N/A,TRUE,"general";"via3",#N/A,TRUE,"general"}</definedName>
    <definedName name="_____x3" localSheetId="7" hidden="1">{"via1",#N/A,TRUE,"general";"via2",#N/A,TRUE,"general";"via3",#N/A,TRUE,"general"}</definedName>
    <definedName name="_____x3" localSheetId="9" hidden="1">{"via1",#N/A,TRUE,"general";"via2",#N/A,TRUE,"general";"via3",#N/A,TRUE,"general"}</definedName>
    <definedName name="_____x3" hidden="1">{"via1",#N/A,TRUE,"general";"via2",#N/A,TRUE,"general";"via3",#N/A,TRUE,"general"}</definedName>
    <definedName name="_____x4" localSheetId="0" hidden="1">{"via1",#N/A,TRUE,"general";"via2",#N/A,TRUE,"general";"via3",#N/A,TRUE,"general"}</definedName>
    <definedName name="_____x4" localSheetId="6" hidden="1">{"via1",#N/A,TRUE,"general";"via2",#N/A,TRUE,"general";"via3",#N/A,TRUE,"general"}</definedName>
    <definedName name="_____x4" localSheetId="7" hidden="1">{"via1",#N/A,TRUE,"general";"via2",#N/A,TRUE,"general";"via3",#N/A,TRUE,"general"}</definedName>
    <definedName name="_____x4" localSheetId="9" hidden="1">{"via1",#N/A,TRUE,"general";"via2",#N/A,TRUE,"general";"via3",#N/A,TRUE,"general"}</definedName>
    <definedName name="_____x4" hidden="1">{"via1",#N/A,TRUE,"general";"via2",#N/A,TRUE,"general";"via3",#N/A,TRUE,"general"}</definedName>
    <definedName name="_____x5" localSheetId="0" hidden="1">{"TAB1",#N/A,TRUE,"GENERAL";"TAB2",#N/A,TRUE,"GENERAL";"TAB3",#N/A,TRUE,"GENERAL";"TAB4",#N/A,TRUE,"GENERAL";"TAB5",#N/A,TRUE,"GENERAL"}</definedName>
    <definedName name="_____x5" localSheetId="6" hidden="1">{"TAB1",#N/A,TRUE,"GENERAL";"TAB2",#N/A,TRUE,"GENERAL";"TAB3",#N/A,TRUE,"GENERAL";"TAB4",#N/A,TRUE,"GENERAL";"TAB5",#N/A,TRUE,"GENERAL"}</definedName>
    <definedName name="_____x5" localSheetId="7" hidden="1">{"TAB1",#N/A,TRUE,"GENERAL";"TAB2",#N/A,TRUE,"GENERAL";"TAB3",#N/A,TRUE,"GENERAL";"TAB4",#N/A,TRUE,"GENERAL";"TAB5",#N/A,TRUE,"GENERAL"}</definedName>
    <definedName name="_____x5" localSheetId="9" hidden="1">{"TAB1",#N/A,TRUE,"GENERAL";"TAB2",#N/A,TRUE,"GENERAL";"TAB3",#N/A,TRUE,"GENERAL";"TAB4",#N/A,TRUE,"GENERAL";"TAB5",#N/A,TRUE,"GENERAL"}</definedName>
    <definedName name="_____x5" hidden="1">{"TAB1",#N/A,TRUE,"GENERAL";"TAB2",#N/A,TRUE,"GENERAL";"TAB3",#N/A,TRUE,"GENERAL";"TAB4",#N/A,TRUE,"GENERAL";"TAB5",#N/A,TRUE,"GENERAL"}</definedName>
    <definedName name="_____x6" localSheetId="0" hidden="1">{"TAB1",#N/A,TRUE,"GENERAL";"TAB2",#N/A,TRUE,"GENERAL";"TAB3",#N/A,TRUE,"GENERAL";"TAB4",#N/A,TRUE,"GENERAL";"TAB5",#N/A,TRUE,"GENERAL"}</definedName>
    <definedName name="_____x6" localSheetId="6" hidden="1">{"TAB1",#N/A,TRUE,"GENERAL";"TAB2",#N/A,TRUE,"GENERAL";"TAB3",#N/A,TRUE,"GENERAL";"TAB4",#N/A,TRUE,"GENERAL";"TAB5",#N/A,TRUE,"GENERAL"}</definedName>
    <definedName name="_____x6" localSheetId="7" hidden="1">{"TAB1",#N/A,TRUE,"GENERAL";"TAB2",#N/A,TRUE,"GENERAL";"TAB3",#N/A,TRUE,"GENERAL";"TAB4",#N/A,TRUE,"GENERAL";"TAB5",#N/A,TRUE,"GENERAL"}</definedName>
    <definedName name="_____x6" localSheetId="9" hidden="1">{"TAB1",#N/A,TRUE,"GENERAL";"TAB2",#N/A,TRUE,"GENERAL";"TAB3",#N/A,TRUE,"GENERAL";"TAB4",#N/A,TRUE,"GENERAL";"TAB5",#N/A,TRUE,"GENERAL"}</definedName>
    <definedName name="_____x6" hidden="1">{"TAB1",#N/A,TRUE,"GENERAL";"TAB2",#N/A,TRUE,"GENERAL";"TAB3",#N/A,TRUE,"GENERAL";"TAB4",#N/A,TRUE,"GENERAL";"TAB5",#N/A,TRUE,"GENERAL"}</definedName>
    <definedName name="_____x7" localSheetId="0" hidden="1">{"TAB1",#N/A,TRUE,"GENERAL";"TAB2",#N/A,TRUE,"GENERAL";"TAB3",#N/A,TRUE,"GENERAL";"TAB4",#N/A,TRUE,"GENERAL";"TAB5",#N/A,TRUE,"GENERAL"}</definedName>
    <definedName name="_____x7" localSheetId="6" hidden="1">{"TAB1",#N/A,TRUE,"GENERAL";"TAB2",#N/A,TRUE,"GENERAL";"TAB3",#N/A,TRUE,"GENERAL";"TAB4",#N/A,TRUE,"GENERAL";"TAB5",#N/A,TRUE,"GENERAL"}</definedName>
    <definedName name="_____x7" localSheetId="7" hidden="1">{"TAB1",#N/A,TRUE,"GENERAL";"TAB2",#N/A,TRUE,"GENERAL";"TAB3",#N/A,TRUE,"GENERAL";"TAB4",#N/A,TRUE,"GENERAL";"TAB5",#N/A,TRUE,"GENERAL"}</definedName>
    <definedName name="_____x7" localSheetId="9" hidden="1">{"TAB1",#N/A,TRUE,"GENERAL";"TAB2",#N/A,TRUE,"GENERAL";"TAB3",#N/A,TRUE,"GENERAL";"TAB4",#N/A,TRUE,"GENERAL";"TAB5",#N/A,TRUE,"GENERAL"}</definedName>
    <definedName name="_____x7" hidden="1">{"TAB1",#N/A,TRUE,"GENERAL";"TAB2",#N/A,TRUE,"GENERAL";"TAB3",#N/A,TRUE,"GENERAL";"TAB4",#N/A,TRUE,"GENERAL";"TAB5",#N/A,TRUE,"GENERAL"}</definedName>
    <definedName name="_____x8" localSheetId="0" hidden="1">{"via1",#N/A,TRUE,"general";"via2",#N/A,TRUE,"general";"via3",#N/A,TRUE,"general"}</definedName>
    <definedName name="_____x8" localSheetId="6" hidden="1">{"via1",#N/A,TRUE,"general";"via2",#N/A,TRUE,"general";"via3",#N/A,TRUE,"general"}</definedName>
    <definedName name="_____x8" localSheetId="7" hidden="1">{"via1",#N/A,TRUE,"general";"via2",#N/A,TRUE,"general";"via3",#N/A,TRUE,"general"}</definedName>
    <definedName name="_____x8" localSheetId="9" hidden="1">{"via1",#N/A,TRUE,"general";"via2",#N/A,TRUE,"general";"via3",#N/A,TRUE,"general"}</definedName>
    <definedName name="_____x8" hidden="1">{"via1",#N/A,TRUE,"general";"via2",#N/A,TRUE,"general";"via3",#N/A,TRUE,"general"}</definedName>
    <definedName name="_____x9" localSheetId="0" hidden="1">{"TAB1",#N/A,TRUE,"GENERAL";"TAB2",#N/A,TRUE,"GENERAL";"TAB3",#N/A,TRUE,"GENERAL";"TAB4",#N/A,TRUE,"GENERAL";"TAB5",#N/A,TRUE,"GENERAL"}</definedName>
    <definedName name="_____x9" localSheetId="6" hidden="1">{"TAB1",#N/A,TRUE,"GENERAL";"TAB2",#N/A,TRUE,"GENERAL";"TAB3",#N/A,TRUE,"GENERAL";"TAB4",#N/A,TRUE,"GENERAL";"TAB5",#N/A,TRUE,"GENERAL"}</definedName>
    <definedName name="_____x9" localSheetId="7" hidden="1">{"TAB1",#N/A,TRUE,"GENERAL";"TAB2",#N/A,TRUE,"GENERAL";"TAB3",#N/A,TRUE,"GENERAL";"TAB4",#N/A,TRUE,"GENERAL";"TAB5",#N/A,TRUE,"GENERAL"}</definedName>
    <definedName name="_____x9" localSheetId="9" hidden="1">{"TAB1",#N/A,TRUE,"GENERAL";"TAB2",#N/A,TRUE,"GENERAL";"TAB3",#N/A,TRUE,"GENERAL";"TAB4",#N/A,TRUE,"GENERAL";"TAB5",#N/A,TRUE,"GENERAL"}</definedName>
    <definedName name="_____x9" hidden="1">{"TAB1",#N/A,TRUE,"GENERAL";"TAB2",#N/A,TRUE,"GENERAL";"TAB3",#N/A,TRUE,"GENERAL";"TAB4",#N/A,TRUE,"GENERAL";"TAB5",#N/A,TRUE,"GENERAL"}</definedName>
    <definedName name="_____y2" localSheetId="0" hidden="1">{"TAB1",#N/A,TRUE,"GENERAL";"TAB2",#N/A,TRUE,"GENERAL";"TAB3",#N/A,TRUE,"GENERAL";"TAB4",#N/A,TRUE,"GENERAL";"TAB5",#N/A,TRUE,"GENERAL"}</definedName>
    <definedName name="_____y2" localSheetId="6" hidden="1">{"TAB1",#N/A,TRUE,"GENERAL";"TAB2",#N/A,TRUE,"GENERAL";"TAB3",#N/A,TRUE,"GENERAL";"TAB4",#N/A,TRUE,"GENERAL";"TAB5",#N/A,TRUE,"GENERAL"}</definedName>
    <definedName name="_____y2" localSheetId="7" hidden="1">{"TAB1",#N/A,TRUE,"GENERAL";"TAB2",#N/A,TRUE,"GENERAL";"TAB3",#N/A,TRUE,"GENERAL";"TAB4",#N/A,TRUE,"GENERAL";"TAB5",#N/A,TRUE,"GENERAL"}</definedName>
    <definedName name="_____y2" localSheetId="9" hidden="1">{"TAB1",#N/A,TRUE,"GENERAL";"TAB2",#N/A,TRUE,"GENERAL";"TAB3",#N/A,TRUE,"GENERAL";"TAB4",#N/A,TRUE,"GENERAL";"TAB5",#N/A,TRUE,"GENERAL"}</definedName>
    <definedName name="_____y2" hidden="1">{"TAB1",#N/A,TRUE,"GENERAL";"TAB2",#N/A,TRUE,"GENERAL";"TAB3",#N/A,TRUE,"GENERAL";"TAB4",#N/A,TRUE,"GENERAL";"TAB5",#N/A,TRUE,"GENERAL"}</definedName>
    <definedName name="_____y3" localSheetId="0" hidden="1">{"via1",#N/A,TRUE,"general";"via2",#N/A,TRUE,"general";"via3",#N/A,TRUE,"general"}</definedName>
    <definedName name="_____y3" localSheetId="6" hidden="1">{"via1",#N/A,TRUE,"general";"via2",#N/A,TRUE,"general";"via3",#N/A,TRUE,"general"}</definedName>
    <definedName name="_____y3" localSheetId="7" hidden="1">{"via1",#N/A,TRUE,"general";"via2",#N/A,TRUE,"general";"via3",#N/A,TRUE,"general"}</definedName>
    <definedName name="_____y3" localSheetId="9" hidden="1">{"via1",#N/A,TRUE,"general";"via2",#N/A,TRUE,"general";"via3",#N/A,TRUE,"general"}</definedName>
    <definedName name="_____y3" hidden="1">{"via1",#N/A,TRUE,"general";"via2",#N/A,TRUE,"general";"via3",#N/A,TRUE,"general"}</definedName>
    <definedName name="_____y4" localSheetId="0" hidden="1">{"via1",#N/A,TRUE,"general";"via2",#N/A,TRUE,"general";"via3",#N/A,TRUE,"general"}</definedName>
    <definedName name="_____y4" localSheetId="6" hidden="1">{"via1",#N/A,TRUE,"general";"via2",#N/A,TRUE,"general";"via3",#N/A,TRUE,"general"}</definedName>
    <definedName name="_____y4" localSheetId="7" hidden="1">{"via1",#N/A,TRUE,"general";"via2",#N/A,TRUE,"general";"via3",#N/A,TRUE,"general"}</definedName>
    <definedName name="_____y4" localSheetId="9" hidden="1">{"via1",#N/A,TRUE,"general";"via2",#N/A,TRUE,"general";"via3",#N/A,TRUE,"general"}</definedName>
    <definedName name="_____y4" hidden="1">{"via1",#N/A,TRUE,"general";"via2",#N/A,TRUE,"general";"via3",#N/A,TRUE,"general"}</definedName>
    <definedName name="_____y5" localSheetId="0" hidden="1">{"TAB1",#N/A,TRUE,"GENERAL";"TAB2",#N/A,TRUE,"GENERAL";"TAB3",#N/A,TRUE,"GENERAL";"TAB4",#N/A,TRUE,"GENERAL";"TAB5",#N/A,TRUE,"GENERAL"}</definedName>
    <definedName name="_____y5" localSheetId="6" hidden="1">{"TAB1",#N/A,TRUE,"GENERAL";"TAB2",#N/A,TRUE,"GENERAL";"TAB3",#N/A,TRUE,"GENERAL";"TAB4",#N/A,TRUE,"GENERAL";"TAB5",#N/A,TRUE,"GENERAL"}</definedName>
    <definedName name="_____y5" localSheetId="7" hidden="1">{"TAB1",#N/A,TRUE,"GENERAL";"TAB2",#N/A,TRUE,"GENERAL";"TAB3",#N/A,TRUE,"GENERAL";"TAB4",#N/A,TRUE,"GENERAL";"TAB5",#N/A,TRUE,"GENERAL"}</definedName>
    <definedName name="_____y5" localSheetId="9" hidden="1">{"TAB1",#N/A,TRUE,"GENERAL";"TAB2",#N/A,TRUE,"GENERAL";"TAB3",#N/A,TRUE,"GENERAL";"TAB4",#N/A,TRUE,"GENERAL";"TAB5",#N/A,TRUE,"GENERAL"}</definedName>
    <definedName name="_____y5" hidden="1">{"TAB1",#N/A,TRUE,"GENERAL";"TAB2",#N/A,TRUE,"GENERAL";"TAB3",#N/A,TRUE,"GENERAL";"TAB4",#N/A,TRUE,"GENERAL";"TAB5",#N/A,TRUE,"GENERAL"}</definedName>
    <definedName name="_____y6" localSheetId="0" hidden="1">{"via1",#N/A,TRUE,"general";"via2",#N/A,TRUE,"general";"via3",#N/A,TRUE,"general"}</definedName>
    <definedName name="_____y6" localSheetId="6" hidden="1">{"via1",#N/A,TRUE,"general";"via2",#N/A,TRUE,"general";"via3",#N/A,TRUE,"general"}</definedName>
    <definedName name="_____y6" localSheetId="7" hidden="1">{"via1",#N/A,TRUE,"general";"via2",#N/A,TRUE,"general";"via3",#N/A,TRUE,"general"}</definedName>
    <definedName name="_____y6" localSheetId="9" hidden="1">{"via1",#N/A,TRUE,"general";"via2",#N/A,TRUE,"general";"via3",#N/A,TRUE,"general"}</definedName>
    <definedName name="_____y6" hidden="1">{"via1",#N/A,TRUE,"general";"via2",#N/A,TRUE,"general";"via3",#N/A,TRUE,"general"}</definedName>
    <definedName name="_____y7" localSheetId="0" hidden="1">{"via1",#N/A,TRUE,"general";"via2",#N/A,TRUE,"general";"via3",#N/A,TRUE,"general"}</definedName>
    <definedName name="_____y7" localSheetId="6" hidden="1">{"via1",#N/A,TRUE,"general";"via2",#N/A,TRUE,"general";"via3",#N/A,TRUE,"general"}</definedName>
    <definedName name="_____y7" localSheetId="7" hidden="1">{"via1",#N/A,TRUE,"general";"via2",#N/A,TRUE,"general";"via3",#N/A,TRUE,"general"}</definedName>
    <definedName name="_____y7" localSheetId="9" hidden="1">{"via1",#N/A,TRUE,"general";"via2",#N/A,TRUE,"general";"via3",#N/A,TRUE,"general"}</definedName>
    <definedName name="_____y7" hidden="1">{"via1",#N/A,TRUE,"general";"via2",#N/A,TRUE,"general";"via3",#N/A,TRUE,"general"}</definedName>
    <definedName name="_____y8" localSheetId="0" hidden="1">{"via1",#N/A,TRUE,"general";"via2",#N/A,TRUE,"general";"via3",#N/A,TRUE,"general"}</definedName>
    <definedName name="_____y8" localSheetId="6" hidden="1">{"via1",#N/A,TRUE,"general";"via2",#N/A,TRUE,"general";"via3",#N/A,TRUE,"general"}</definedName>
    <definedName name="_____y8" localSheetId="7" hidden="1">{"via1",#N/A,TRUE,"general";"via2",#N/A,TRUE,"general";"via3",#N/A,TRUE,"general"}</definedName>
    <definedName name="_____y8" localSheetId="9" hidden="1">{"via1",#N/A,TRUE,"general";"via2",#N/A,TRUE,"general";"via3",#N/A,TRUE,"general"}</definedName>
    <definedName name="_____y8" hidden="1">{"via1",#N/A,TRUE,"general";"via2",#N/A,TRUE,"general";"via3",#N/A,TRUE,"general"}</definedName>
    <definedName name="_____y9" localSheetId="0" hidden="1">{"TAB1",#N/A,TRUE,"GENERAL";"TAB2",#N/A,TRUE,"GENERAL";"TAB3",#N/A,TRUE,"GENERAL";"TAB4",#N/A,TRUE,"GENERAL";"TAB5",#N/A,TRUE,"GENERAL"}</definedName>
    <definedName name="_____y9" localSheetId="6" hidden="1">{"TAB1",#N/A,TRUE,"GENERAL";"TAB2",#N/A,TRUE,"GENERAL";"TAB3",#N/A,TRUE,"GENERAL";"TAB4",#N/A,TRUE,"GENERAL";"TAB5",#N/A,TRUE,"GENERAL"}</definedName>
    <definedName name="_____y9" localSheetId="7" hidden="1">{"TAB1",#N/A,TRUE,"GENERAL";"TAB2",#N/A,TRUE,"GENERAL";"TAB3",#N/A,TRUE,"GENERAL";"TAB4",#N/A,TRUE,"GENERAL";"TAB5",#N/A,TRUE,"GENERAL"}</definedName>
    <definedName name="_____y9" localSheetId="9" hidden="1">{"TAB1",#N/A,TRUE,"GENERAL";"TAB2",#N/A,TRUE,"GENERAL";"TAB3",#N/A,TRUE,"GENERAL";"TAB4",#N/A,TRUE,"GENERAL";"TAB5",#N/A,TRUE,"GENERAL"}</definedName>
    <definedName name="_____y9" hidden="1">{"TAB1",#N/A,TRUE,"GENERAL";"TAB2",#N/A,TRUE,"GENERAL";"TAB3",#N/A,TRUE,"GENERAL";"TAB4",#N/A,TRUE,"GENERAL";"TAB5",#N/A,TRUE,"GENERAL"}</definedName>
    <definedName name="_____z1" localSheetId="0" hidden="1">{"TAB1",#N/A,TRUE,"GENERAL";"TAB2",#N/A,TRUE,"GENERAL";"TAB3",#N/A,TRUE,"GENERAL";"TAB4",#N/A,TRUE,"GENERAL";"TAB5",#N/A,TRUE,"GENERAL"}</definedName>
    <definedName name="_____z1" localSheetId="6" hidden="1">{"TAB1",#N/A,TRUE,"GENERAL";"TAB2",#N/A,TRUE,"GENERAL";"TAB3",#N/A,TRUE,"GENERAL";"TAB4",#N/A,TRUE,"GENERAL";"TAB5",#N/A,TRUE,"GENERAL"}</definedName>
    <definedName name="_____z1" localSheetId="7" hidden="1">{"TAB1",#N/A,TRUE,"GENERAL";"TAB2",#N/A,TRUE,"GENERAL";"TAB3",#N/A,TRUE,"GENERAL";"TAB4",#N/A,TRUE,"GENERAL";"TAB5",#N/A,TRUE,"GENERAL"}</definedName>
    <definedName name="_____z1" localSheetId="9" hidden="1">{"TAB1",#N/A,TRUE,"GENERAL";"TAB2",#N/A,TRUE,"GENERAL";"TAB3",#N/A,TRUE,"GENERAL";"TAB4",#N/A,TRUE,"GENERAL";"TAB5",#N/A,TRUE,"GENERAL"}</definedName>
    <definedName name="_____z1" hidden="1">{"TAB1",#N/A,TRUE,"GENERAL";"TAB2",#N/A,TRUE,"GENERAL";"TAB3",#N/A,TRUE,"GENERAL";"TAB4",#N/A,TRUE,"GENERAL";"TAB5",#N/A,TRUE,"GENERAL"}</definedName>
    <definedName name="_____z2" localSheetId="0" hidden="1">{"via1",#N/A,TRUE,"general";"via2",#N/A,TRUE,"general";"via3",#N/A,TRUE,"general"}</definedName>
    <definedName name="_____z2" localSheetId="6" hidden="1">{"via1",#N/A,TRUE,"general";"via2",#N/A,TRUE,"general";"via3",#N/A,TRUE,"general"}</definedName>
    <definedName name="_____z2" localSheetId="7" hidden="1">{"via1",#N/A,TRUE,"general";"via2",#N/A,TRUE,"general";"via3",#N/A,TRUE,"general"}</definedName>
    <definedName name="_____z2" localSheetId="9" hidden="1">{"via1",#N/A,TRUE,"general";"via2",#N/A,TRUE,"general";"via3",#N/A,TRUE,"general"}</definedName>
    <definedName name="_____z2" hidden="1">{"via1",#N/A,TRUE,"general";"via2",#N/A,TRUE,"general";"via3",#N/A,TRUE,"general"}</definedName>
    <definedName name="_____z3" localSheetId="0" hidden="1">{"via1",#N/A,TRUE,"general";"via2",#N/A,TRUE,"general";"via3",#N/A,TRUE,"general"}</definedName>
    <definedName name="_____z3" localSheetId="6" hidden="1">{"via1",#N/A,TRUE,"general";"via2",#N/A,TRUE,"general";"via3",#N/A,TRUE,"general"}</definedName>
    <definedName name="_____z3" localSheetId="7" hidden="1">{"via1",#N/A,TRUE,"general";"via2",#N/A,TRUE,"general";"via3",#N/A,TRUE,"general"}</definedName>
    <definedName name="_____z3" localSheetId="9" hidden="1">{"via1",#N/A,TRUE,"general";"via2",#N/A,TRUE,"general";"via3",#N/A,TRUE,"general"}</definedName>
    <definedName name="_____z3" hidden="1">{"via1",#N/A,TRUE,"general";"via2",#N/A,TRUE,"general";"via3",#N/A,TRUE,"general"}</definedName>
    <definedName name="_____z4" localSheetId="0" hidden="1">{"TAB1",#N/A,TRUE,"GENERAL";"TAB2",#N/A,TRUE,"GENERAL";"TAB3",#N/A,TRUE,"GENERAL";"TAB4",#N/A,TRUE,"GENERAL";"TAB5",#N/A,TRUE,"GENERAL"}</definedName>
    <definedName name="_____z4" localSheetId="6" hidden="1">{"TAB1",#N/A,TRUE,"GENERAL";"TAB2",#N/A,TRUE,"GENERAL";"TAB3",#N/A,TRUE,"GENERAL";"TAB4",#N/A,TRUE,"GENERAL";"TAB5",#N/A,TRUE,"GENERAL"}</definedName>
    <definedName name="_____z4" localSheetId="7" hidden="1">{"TAB1",#N/A,TRUE,"GENERAL";"TAB2",#N/A,TRUE,"GENERAL";"TAB3",#N/A,TRUE,"GENERAL";"TAB4",#N/A,TRUE,"GENERAL";"TAB5",#N/A,TRUE,"GENERAL"}</definedName>
    <definedName name="_____z4" localSheetId="9" hidden="1">{"TAB1",#N/A,TRUE,"GENERAL";"TAB2",#N/A,TRUE,"GENERAL";"TAB3",#N/A,TRUE,"GENERAL";"TAB4",#N/A,TRUE,"GENERAL";"TAB5",#N/A,TRUE,"GENERAL"}</definedName>
    <definedName name="_____z4" hidden="1">{"TAB1",#N/A,TRUE,"GENERAL";"TAB2",#N/A,TRUE,"GENERAL";"TAB3",#N/A,TRUE,"GENERAL";"TAB4",#N/A,TRUE,"GENERAL";"TAB5",#N/A,TRUE,"GENERAL"}</definedName>
    <definedName name="_____z5" localSheetId="0" hidden="1">{"via1",#N/A,TRUE,"general";"via2",#N/A,TRUE,"general";"via3",#N/A,TRUE,"general"}</definedName>
    <definedName name="_____z5" localSheetId="6" hidden="1">{"via1",#N/A,TRUE,"general";"via2",#N/A,TRUE,"general";"via3",#N/A,TRUE,"general"}</definedName>
    <definedName name="_____z5" localSheetId="7" hidden="1">{"via1",#N/A,TRUE,"general";"via2",#N/A,TRUE,"general";"via3",#N/A,TRUE,"general"}</definedName>
    <definedName name="_____z5" localSheetId="9" hidden="1">{"via1",#N/A,TRUE,"general";"via2",#N/A,TRUE,"general";"via3",#N/A,TRUE,"general"}</definedName>
    <definedName name="_____z5" hidden="1">{"via1",#N/A,TRUE,"general";"via2",#N/A,TRUE,"general";"via3",#N/A,TRUE,"general"}</definedName>
    <definedName name="_____z6" localSheetId="0" hidden="1">{"TAB1",#N/A,TRUE,"GENERAL";"TAB2",#N/A,TRUE,"GENERAL";"TAB3",#N/A,TRUE,"GENERAL";"TAB4",#N/A,TRUE,"GENERAL";"TAB5",#N/A,TRUE,"GENERAL"}</definedName>
    <definedName name="_____z6" localSheetId="6" hidden="1">{"TAB1",#N/A,TRUE,"GENERAL";"TAB2",#N/A,TRUE,"GENERAL";"TAB3",#N/A,TRUE,"GENERAL";"TAB4",#N/A,TRUE,"GENERAL";"TAB5",#N/A,TRUE,"GENERAL"}</definedName>
    <definedName name="_____z6" localSheetId="7" hidden="1">{"TAB1",#N/A,TRUE,"GENERAL";"TAB2",#N/A,TRUE,"GENERAL";"TAB3",#N/A,TRUE,"GENERAL";"TAB4",#N/A,TRUE,"GENERAL";"TAB5",#N/A,TRUE,"GENERAL"}</definedName>
    <definedName name="_____z6" localSheetId="9" hidden="1">{"TAB1",#N/A,TRUE,"GENERAL";"TAB2",#N/A,TRUE,"GENERAL";"TAB3",#N/A,TRUE,"GENERAL";"TAB4",#N/A,TRUE,"GENERAL";"TAB5",#N/A,TRUE,"GENERAL"}</definedName>
    <definedName name="_____z6" hidden="1">{"TAB1",#N/A,TRUE,"GENERAL";"TAB2",#N/A,TRUE,"GENERAL";"TAB3",#N/A,TRUE,"GENERAL";"TAB4",#N/A,TRUE,"GENERAL";"TAB5",#N/A,TRUE,"GENERAL"}</definedName>
    <definedName name="____a1" localSheetId="0" hidden="1">{"TAB1",#N/A,TRUE,"GENERAL";"TAB2",#N/A,TRUE,"GENERAL";"TAB3",#N/A,TRUE,"GENERAL";"TAB4",#N/A,TRUE,"GENERAL";"TAB5",#N/A,TRUE,"GENERAL"}</definedName>
    <definedName name="____a1" localSheetId="6" hidden="1">{"TAB1",#N/A,TRUE,"GENERAL";"TAB2",#N/A,TRUE,"GENERAL";"TAB3",#N/A,TRUE,"GENERAL";"TAB4",#N/A,TRUE,"GENERAL";"TAB5",#N/A,TRUE,"GENERAL"}</definedName>
    <definedName name="____a1" localSheetId="7" hidden="1">{"TAB1",#N/A,TRUE,"GENERAL";"TAB2",#N/A,TRUE,"GENERAL";"TAB3",#N/A,TRUE,"GENERAL";"TAB4",#N/A,TRUE,"GENERAL";"TAB5",#N/A,TRUE,"GENERAL"}</definedName>
    <definedName name="____a1" localSheetId="9" hidden="1">{"TAB1",#N/A,TRUE,"GENERAL";"TAB2",#N/A,TRUE,"GENERAL";"TAB3",#N/A,TRUE,"GENERAL";"TAB4",#N/A,TRUE,"GENERAL";"TAB5",#N/A,TRUE,"GENERAL"}</definedName>
    <definedName name="____a1" hidden="1">{"TAB1",#N/A,TRUE,"GENERAL";"TAB2",#N/A,TRUE,"GENERAL";"TAB3",#N/A,TRUE,"GENERAL";"TAB4",#N/A,TRUE,"GENERAL";"TAB5",#N/A,TRUE,"GENERAL"}</definedName>
    <definedName name="____A115042">#REF!</definedName>
    <definedName name="____a3" localSheetId="0" hidden="1">{"TAB1",#N/A,TRUE,"GENERAL";"TAB2",#N/A,TRUE,"GENERAL";"TAB3",#N/A,TRUE,"GENERAL";"TAB4",#N/A,TRUE,"GENERAL";"TAB5",#N/A,TRUE,"GENERAL"}</definedName>
    <definedName name="____a3" localSheetId="6" hidden="1">{"TAB1",#N/A,TRUE,"GENERAL";"TAB2",#N/A,TRUE,"GENERAL";"TAB3",#N/A,TRUE,"GENERAL";"TAB4",#N/A,TRUE,"GENERAL";"TAB5",#N/A,TRUE,"GENERAL"}</definedName>
    <definedName name="____a3" localSheetId="7" hidden="1">{"TAB1",#N/A,TRUE,"GENERAL";"TAB2",#N/A,TRUE,"GENERAL";"TAB3",#N/A,TRUE,"GENERAL";"TAB4",#N/A,TRUE,"GENERAL";"TAB5",#N/A,TRUE,"GENERAL"}</definedName>
    <definedName name="____a3" localSheetId="9" hidden="1">{"TAB1",#N/A,TRUE,"GENERAL";"TAB2",#N/A,TRUE,"GENERAL";"TAB3",#N/A,TRUE,"GENERAL";"TAB4",#N/A,TRUE,"GENERAL";"TAB5",#N/A,TRUE,"GENERAL"}</definedName>
    <definedName name="____a3" hidden="1">{"TAB1",#N/A,TRUE,"GENERAL";"TAB2",#N/A,TRUE,"GENERAL";"TAB3",#N/A,TRUE,"GENERAL";"TAB4",#N/A,TRUE,"GENERAL";"TAB5",#N/A,TRUE,"GENERAL"}</definedName>
    <definedName name="____a4" localSheetId="0" hidden="1">{"via1",#N/A,TRUE,"general";"via2",#N/A,TRUE,"general";"via3",#N/A,TRUE,"general"}</definedName>
    <definedName name="____a4" localSheetId="6" hidden="1">{"via1",#N/A,TRUE,"general";"via2",#N/A,TRUE,"general";"via3",#N/A,TRUE,"general"}</definedName>
    <definedName name="____a4" localSheetId="7" hidden="1">{"via1",#N/A,TRUE,"general";"via2",#N/A,TRUE,"general";"via3",#N/A,TRUE,"general"}</definedName>
    <definedName name="____a4" localSheetId="9" hidden="1">{"via1",#N/A,TRUE,"general";"via2",#N/A,TRUE,"general";"via3",#N/A,TRUE,"general"}</definedName>
    <definedName name="____a4" hidden="1">{"via1",#N/A,TRUE,"general";"via2",#N/A,TRUE,"general";"via3",#N/A,TRUE,"general"}</definedName>
    <definedName name="____a5" localSheetId="0" hidden="1">{"TAB1",#N/A,TRUE,"GENERAL";"TAB2",#N/A,TRUE,"GENERAL";"TAB3",#N/A,TRUE,"GENERAL";"TAB4",#N/A,TRUE,"GENERAL";"TAB5",#N/A,TRUE,"GENERAL"}</definedName>
    <definedName name="____a5" localSheetId="6" hidden="1">{"TAB1",#N/A,TRUE,"GENERAL";"TAB2",#N/A,TRUE,"GENERAL";"TAB3",#N/A,TRUE,"GENERAL";"TAB4",#N/A,TRUE,"GENERAL";"TAB5",#N/A,TRUE,"GENERAL"}</definedName>
    <definedName name="____a5" localSheetId="7" hidden="1">{"TAB1",#N/A,TRUE,"GENERAL";"TAB2",#N/A,TRUE,"GENERAL";"TAB3",#N/A,TRUE,"GENERAL";"TAB4",#N/A,TRUE,"GENERAL";"TAB5",#N/A,TRUE,"GENERAL"}</definedName>
    <definedName name="____a5" localSheetId="9" hidden="1">{"TAB1",#N/A,TRUE,"GENERAL";"TAB2",#N/A,TRUE,"GENERAL";"TAB3",#N/A,TRUE,"GENERAL";"TAB4",#N/A,TRUE,"GENERAL";"TAB5",#N/A,TRUE,"GENERAL"}</definedName>
    <definedName name="____a5" hidden="1">{"TAB1",#N/A,TRUE,"GENERAL";"TAB2",#N/A,TRUE,"GENERAL";"TAB3",#N/A,TRUE,"GENERAL";"TAB4",#N/A,TRUE,"GENERAL";"TAB5",#N/A,TRUE,"GENERAL"}</definedName>
    <definedName name="____a6" localSheetId="0" hidden="1">{"TAB1",#N/A,TRUE,"GENERAL";"TAB2",#N/A,TRUE,"GENERAL";"TAB3",#N/A,TRUE,"GENERAL";"TAB4",#N/A,TRUE,"GENERAL";"TAB5",#N/A,TRUE,"GENERAL"}</definedName>
    <definedName name="____a6" localSheetId="6" hidden="1">{"TAB1",#N/A,TRUE,"GENERAL";"TAB2",#N/A,TRUE,"GENERAL";"TAB3",#N/A,TRUE,"GENERAL";"TAB4",#N/A,TRUE,"GENERAL";"TAB5",#N/A,TRUE,"GENERAL"}</definedName>
    <definedName name="____a6" localSheetId="7" hidden="1">{"TAB1",#N/A,TRUE,"GENERAL";"TAB2",#N/A,TRUE,"GENERAL";"TAB3",#N/A,TRUE,"GENERAL";"TAB4",#N/A,TRUE,"GENERAL";"TAB5",#N/A,TRUE,"GENERAL"}</definedName>
    <definedName name="____a6" localSheetId="9" hidden="1">{"TAB1",#N/A,TRUE,"GENERAL";"TAB2",#N/A,TRUE,"GENERAL";"TAB3",#N/A,TRUE,"GENERAL";"TAB4",#N/A,TRUE,"GENERAL";"TAB5",#N/A,TRUE,"GENERAL"}</definedName>
    <definedName name="____a6" hidden="1">{"TAB1",#N/A,TRUE,"GENERAL";"TAB2",#N/A,TRUE,"GENERAL";"TAB3",#N/A,TRUE,"GENERAL";"TAB4",#N/A,TRUE,"GENERAL";"TAB5",#N/A,TRUE,"GENERAL"}</definedName>
    <definedName name="____Abd2">'[16]Constantes Generales'!$D$223</definedName>
    <definedName name="____Abd4">'[16]Constantes Generales'!$D$231</definedName>
    <definedName name="____Abd6">'[16]Constantes Generales'!$D$238</definedName>
    <definedName name="____AcC1">'[16]Constantes Generales'!$D$206</definedName>
    <definedName name="____Act1">'[16]Constantes Generales'!$D$246</definedName>
    <definedName name="____ADH12">#REF!</definedName>
    <definedName name="____ADM12">#REF!</definedName>
    <definedName name="____ADM2">#REF!</definedName>
    <definedName name="____ADM3">#REF!</definedName>
    <definedName name="____ADM4">#REF!</definedName>
    <definedName name="____ADP1">#REF!</definedName>
    <definedName name="____AFC1">[6]INV!$A$25:$D$28</definedName>
    <definedName name="____AFC3">[6]INV!$F$25:$I$28</definedName>
    <definedName name="____AFC5">[6]INV!$K$25:$N$28</definedName>
    <definedName name="____Afo1">'[16]Constantes Generales'!$D$166</definedName>
    <definedName name="____AIU1">#REF!</definedName>
    <definedName name="____AIU2">[9]BASE!$C$5</definedName>
    <definedName name="____ApC1">'[16]Constantes Generales'!$D$210</definedName>
    <definedName name="____APR2">'[16]Constantes Generales'!$D$127</definedName>
    <definedName name="____ATT2">'[16]Constantes Generales'!$D$116</definedName>
    <definedName name="____B110111">#REF!</definedName>
    <definedName name="____B114854">'[19]APU 1'!#REF!</definedName>
    <definedName name="____b2" localSheetId="0" hidden="1">{"TAB1",#N/A,TRUE,"GENERAL";"TAB2",#N/A,TRUE,"GENERAL";"TAB3",#N/A,TRUE,"GENERAL";"TAB4",#N/A,TRUE,"GENERAL";"TAB5",#N/A,TRUE,"GENERAL"}</definedName>
    <definedName name="____b2" localSheetId="6" hidden="1">{"TAB1",#N/A,TRUE,"GENERAL";"TAB2",#N/A,TRUE,"GENERAL";"TAB3",#N/A,TRUE,"GENERAL";"TAB4",#N/A,TRUE,"GENERAL";"TAB5",#N/A,TRUE,"GENERAL"}</definedName>
    <definedName name="____b2" localSheetId="7" hidden="1">{"TAB1",#N/A,TRUE,"GENERAL";"TAB2",#N/A,TRUE,"GENERAL";"TAB3",#N/A,TRUE,"GENERAL";"TAB4",#N/A,TRUE,"GENERAL";"TAB5",#N/A,TRUE,"GENERAL"}</definedName>
    <definedName name="____b2" localSheetId="9" hidden="1">{"TAB1",#N/A,TRUE,"GENERAL";"TAB2",#N/A,TRUE,"GENERAL";"TAB3",#N/A,TRUE,"GENERAL";"TAB4",#N/A,TRUE,"GENERAL";"TAB5",#N/A,TRUE,"GENERAL"}</definedName>
    <definedName name="____b2" hidden="1">{"TAB1",#N/A,TRUE,"GENERAL";"TAB2",#N/A,TRUE,"GENERAL";"TAB3",#N/A,TRUE,"GENERAL";"TAB4",#N/A,TRUE,"GENERAL";"TAB5",#N/A,TRUE,"GENERAL"}</definedName>
    <definedName name="____b3" localSheetId="0" hidden="1">{"TAB1",#N/A,TRUE,"GENERAL";"TAB2",#N/A,TRUE,"GENERAL";"TAB3",#N/A,TRUE,"GENERAL";"TAB4",#N/A,TRUE,"GENERAL";"TAB5",#N/A,TRUE,"GENERAL"}</definedName>
    <definedName name="____b3" localSheetId="6" hidden="1">{"TAB1",#N/A,TRUE,"GENERAL";"TAB2",#N/A,TRUE,"GENERAL";"TAB3",#N/A,TRUE,"GENERAL";"TAB4",#N/A,TRUE,"GENERAL";"TAB5",#N/A,TRUE,"GENERAL"}</definedName>
    <definedName name="____b3" localSheetId="7" hidden="1">{"TAB1",#N/A,TRUE,"GENERAL";"TAB2",#N/A,TRUE,"GENERAL";"TAB3",#N/A,TRUE,"GENERAL";"TAB4",#N/A,TRUE,"GENERAL";"TAB5",#N/A,TRUE,"GENERAL"}</definedName>
    <definedName name="____b3" localSheetId="9" hidden="1">{"TAB1",#N/A,TRUE,"GENERAL";"TAB2",#N/A,TRUE,"GENERAL";"TAB3",#N/A,TRUE,"GENERAL";"TAB4",#N/A,TRUE,"GENERAL";"TAB5",#N/A,TRUE,"GENERAL"}</definedName>
    <definedName name="____b3" hidden="1">{"TAB1",#N/A,TRUE,"GENERAL";"TAB2",#N/A,TRUE,"GENERAL";"TAB3",#N/A,TRUE,"GENERAL";"TAB4",#N/A,TRUE,"GENERAL";"TAB5",#N/A,TRUE,"GENERAL"}</definedName>
    <definedName name="____b4" localSheetId="0" hidden="1">{"TAB1",#N/A,TRUE,"GENERAL";"TAB2",#N/A,TRUE,"GENERAL";"TAB3",#N/A,TRUE,"GENERAL";"TAB4",#N/A,TRUE,"GENERAL";"TAB5",#N/A,TRUE,"GENERAL"}</definedName>
    <definedName name="____b4" localSheetId="6" hidden="1">{"TAB1",#N/A,TRUE,"GENERAL";"TAB2",#N/A,TRUE,"GENERAL";"TAB3",#N/A,TRUE,"GENERAL";"TAB4",#N/A,TRUE,"GENERAL";"TAB5",#N/A,TRUE,"GENERAL"}</definedName>
    <definedName name="____b4" localSheetId="7" hidden="1">{"TAB1",#N/A,TRUE,"GENERAL";"TAB2",#N/A,TRUE,"GENERAL";"TAB3",#N/A,TRUE,"GENERAL";"TAB4",#N/A,TRUE,"GENERAL";"TAB5",#N/A,TRUE,"GENERAL"}</definedName>
    <definedName name="____b4" localSheetId="9" hidden="1">{"TAB1",#N/A,TRUE,"GENERAL";"TAB2",#N/A,TRUE,"GENERAL";"TAB3",#N/A,TRUE,"GENERAL";"TAB4",#N/A,TRUE,"GENERAL";"TAB5",#N/A,TRUE,"GENERAL"}</definedName>
    <definedName name="____b4" hidden="1">{"TAB1",#N/A,TRUE,"GENERAL";"TAB2",#N/A,TRUE,"GENERAL";"TAB3",#N/A,TRUE,"GENERAL";"TAB4",#N/A,TRUE,"GENERAL";"TAB5",#N/A,TRUE,"GENERAL"}</definedName>
    <definedName name="____b5" localSheetId="0" hidden="1">{"TAB1",#N/A,TRUE,"GENERAL";"TAB2",#N/A,TRUE,"GENERAL";"TAB3",#N/A,TRUE,"GENERAL";"TAB4",#N/A,TRUE,"GENERAL";"TAB5",#N/A,TRUE,"GENERAL"}</definedName>
    <definedName name="____b5" localSheetId="6" hidden="1">{"TAB1",#N/A,TRUE,"GENERAL";"TAB2",#N/A,TRUE,"GENERAL";"TAB3",#N/A,TRUE,"GENERAL";"TAB4",#N/A,TRUE,"GENERAL";"TAB5",#N/A,TRUE,"GENERAL"}</definedName>
    <definedName name="____b5" localSheetId="7" hidden="1">{"TAB1",#N/A,TRUE,"GENERAL";"TAB2",#N/A,TRUE,"GENERAL";"TAB3",#N/A,TRUE,"GENERAL";"TAB4",#N/A,TRUE,"GENERAL";"TAB5",#N/A,TRUE,"GENERAL"}</definedName>
    <definedName name="____b5" localSheetId="9" hidden="1">{"TAB1",#N/A,TRUE,"GENERAL";"TAB2",#N/A,TRUE,"GENERAL";"TAB3",#N/A,TRUE,"GENERAL";"TAB4",#N/A,TRUE,"GENERAL";"TAB5",#N/A,TRUE,"GENERAL"}</definedName>
    <definedName name="____b5" hidden="1">{"TAB1",#N/A,TRUE,"GENERAL";"TAB2",#N/A,TRUE,"GENERAL";"TAB3",#N/A,TRUE,"GENERAL";"TAB4",#N/A,TRUE,"GENERAL";"TAB5",#N/A,TRUE,"GENERAL"}</definedName>
    <definedName name="____b6" localSheetId="0" hidden="1">{"TAB1",#N/A,TRUE,"GENERAL";"TAB2",#N/A,TRUE,"GENERAL";"TAB3",#N/A,TRUE,"GENERAL";"TAB4",#N/A,TRUE,"GENERAL";"TAB5",#N/A,TRUE,"GENERAL"}</definedName>
    <definedName name="____b6" localSheetId="6" hidden="1">{"TAB1",#N/A,TRUE,"GENERAL";"TAB2",#N/A,TRUE,"GENERAL";"TAB3",#N/A,TRUE,"GENERAL";"TAB4",#N/A,TRUE,"GENERAL";"TAB5",#N/A,TRUE,"GENERAL"}</definedName>
    <definedName name="____b6" localSheetId="7" hidden="1">{"TAB1",#N/A,TRUE,"GENERAL";"TAB2",#N/A,TRUE,"GENERAL";"TAB3",#N/A,TRUE,"GENERAL";"TAB4",#N/A,TRUE,"GENERAL";"TAB5",#N/A,TRUE,"GENERAL"}</definedName>
    <definedName name="____b6" localSheetId="9" hidden="1">{"TAB1",#N/A,TRUE,"GENERAL";"TAB2",#N/A,TRUE,"GENERAL";"TAB3",#N/A,TRUE,"GENERAL";"TAB4",#N/A,TRUE,"GENERAL";"TAB5",#N/A,TRUE,"GENERAL"}</definedName>
    <definedName name="____b6" hidden="1">{"TAB1",#N/A,TRUE,"GENERAL";"TAB2",#N/A,TRUE,"GENERAL";"TAB3",#N/A,TRUE,"GENERAL";"TAB4",#N/A,TRUE,"GENERAL";"TAB5",#N/A,TRUE,"GENERAL"}</definedName>
    <definedName name="____b7" localSheetId="0" hidden="1">{"via1",#N/A,TRUE,"general";"via2",#N/A,TRUE,"general";"via3",#N/A,TRUE,"general"}</definedName>
    <definedName name="____b7" localSheetId="6" hidden="1">{"via1",#N/A,TRUE,"general";"via2",#N/A,TRUE,"general";"via3",#N/A,TRUE,"general"}</definedName>
    <definedName name="____b7" localSheetId="7" hidden="1">{"via1",#N/A,TRUE,"general";"via2",#N/A,TRUE,"general";"via3",#N/A,TRUE,"general"}</definedName>
    <definedName name="____b7" localSheetId="9" hidden="1">{"via1",#N/A,TRUE,"general";"via2",#N/A,TRUE,"general";"via3",#N/A,TRUE,"general"}</definedName>
    <definedName name="____b7" hidden="1">{"via1",#N/A,TRUE,"general";"via2",#N/A,TRUE,"general";"via3",#N/A,TRUE,"general"}</definedName>
    <definedName name="____b8" localSheetId="0" hidden="1">{"via1",#N/A,TRUE,"general";"via2",#N/A,TRUE,"general";"via3",#N/A,TRUE,"general"}</definedName>
    <definedName name="____b8" localSheetId="6" hidden="1">{"via1",#N/A,TRUE,"general";"via2",#N/A,TRUE,"general";"via3",#N/A,TRUE,"general"}</definedName>
    <definedName name="____b8" localSheetId="7" hidden="1">{"via1",#N/A,TRUE,"general";"via2",#N/A,TRUE,"general";"via3",#N/A,TRUE,"general"}</definedName>
    <definedName name="____b8" localSheetId="9" hidden="1">{"via1",#N/A,TRUE,"general";"via2",#N/A,TRUE,"general";"via3",#N/A,TRUE,"general"}</definedName>
    <definedName name="____b8" hidden="1">{"via1",#N/A,TRUE,"general";"via2",#N/A,TRUE,"general";"via3",#N/A,TRUE,"general"}</definedName>
    <definedName name="____BAZ10">#REF!</definedName>
    <definedName name="____bb9" localSheetId="0" hidden="1">{"TAB1",#N/A,TRUE,"GENERAL";"TAB2",#N/A,TRUE,"GENERAL";"TAB3",#N/A,TRUE,"GENERAL";"TAB4",#N/A,TRUE,"GENERAL";"TAB5",#N/A,TRUE,"GENERAL"}</definedName>
    <definedName name="____bb9" localSheetId="6" hidden="1">{"TAB1",#N/A,TRUE,"GENERAL";"TAB2",#N/A,TRUE,"GENERAL";"TAB3",#N/A,TRUE,"GENERAL";"TAB4",#N/A,TRUE,"GENERAL";"TAB5",#N/A,TRUE,"GENERAL"}</definedName>
    <definedName name="____bb9" localSheetId="7" hidden="1">{"TAB1",#N/A,TRUE,"GENERAL";"TAB2",#N/A,TRUE,"GENERAL";"TAB3",#N/A,TRUE,"GENERAL";"TAB4",#N/A,TRUE,"GENERAL";"TAB5",#N/A,TRUE,"GENERAL"}</definedName>
    <definedName name="____bb9" localSheetId="9" hidden="1">{"TAB1",#N/A,TRUE,"GENERAL";"TAB2",#N/A,TRUE,"GENERAL";"TAB3",#N/A,TRUE,"GENERAL";"TAB4",#N/A,TRUE,"GENERAL";"TAB5",#N/A,TRUE,"GENERAL"}</definedName>
    <definedName name="____bb9" hidden="1">{"TAB1",#N/A,TRUE,"GENERAL";"TAB2",#N/A,TRUE,"GENERAL";"TAB3",#N/A,TRUE,"GENERAL";"TAB4",#N/A,TRUE,"GENERAL";"TAB5",#N/A,TRUE,"GENERAL"}</definedName>
    <definedName name="____bgb5" localSheetId="0" hidden="1">{"TAB1",#N/A,TRUE,"GENERAL";"TAB2",#N/A,TRUE,"GENERAL";"TAB3",#N/A,TRUE,"GENERAL";"TAB4",#N/A,TRUE,"GENERAL";"TAB5",#N/A,TRUE,"GENERAL"}</definedName>
    <definedName name="____bgb5" localSheetId="6" hidden="1">{"TAB1",#N/A,TRUE,"GENERAL";"TAB2",#N/A,TRUE,"GENERAL";"TAB3",#N/A,TRUE,"GENERAL";"TAB4",#N/A,TRUE,"GENERAL";"TAB5",#N/A,TRUE,"GENERAL"}</definedName>
    <definedName name="____bgb5" localSheetId="7" hidden="1">{"TAB1",#N/A,TRUE,"GENERAL";"TAB2",#N/A,TRUE,"GENERAL";"TAB3",#N/A,TRUE,"GENERAL";"TAB4",#N/A,TRUE,"GENERAL";"TAB5",#N/A,TRUE,"GENERAL"}</definedName>
    <definedName name="____bgb5" localSheetId="9" hidden="1">{"TAB1",#N/A,TRUE,"GENERAL";"TAB2",#N/A,TRUE,"GENERAL";"TAB3",#N/A,TRUE,"GENERAL";"TAB4",#N/A,TRUE,"GENERAL";"TAB5",#N/A,TRUE,"GENERAL"}</definedName>
    <definedName name="____bgb5" hidden="1">{"TAB1",#N/A,TRUE,"GENERAL";"TAB2",#N/A,TRUE,"GENERAL";"TAB3",#N/A,TRUE,"GENERAL";"TAB4",#N/A,TRUE,"GENERAL";"TAB5",#N/A,TRUE,"GENERAL"}</definedName>
    <definedName name="____BGC1">[6]INV!$A$5:$D$8</definedName>
    <definedName name="____BGC3">[6]INV!$F$5:$I$8</definedName>
    <definedName name="____BGC5">[6]INV!$K$5:$N$8</definedName>
    <definedName name="____BLO20">#REF!</definedName>
    <definedName name="____BPR2">'[16]Constantes Generales'!$D$124</definedName>
    <definedName name="____BTC60">'[18]Datos Generales'!#REF!</definedName>
    <definedName name="____BTT2">'[16]Constantes Generales'!$D$113</definedName>
    <definedName name="____C2254JH">#REF!</definedName>
    <definedName name="____C2256JH">#REF!</definedName>
    <definedName name="____C452JH">#REF!</definedName>
    <definedName name="____C903L">#REF!</definedName>
    <definedName name="____C908J">#REF!</definedName>
    <definedName name="____CAC1">[6]INV!$A$19:$D$22</definedName>
    <definedName name="____CAC3">[6]INV!$F$19:$I$22</definedName>
    <definedName name="____CAC5">[6]INV!$K$19:$N$22</definedName>
    <definedName name="____CAN28">#REF!</definedName>
    <definedName name="____Cod1" localSheetId="15">#REF!</definedName>
    <definedName name="____Cod1">#REF!</definedName>
    <definedName name="____cua1">'[13]ALCANTARILLADO RAS'!$A$4:$B$14</definedName>
    <definedName name="____CUA44">#REF!</definedName>
    <definedName name="____D177945">'[19]APU 1'!#REF!</definedName>
    <definedName name="____DMD1">#REF!</definedName>
    <definedName name="____DPR2">'[16]Constantes Generales'!$D$129</definedName>
    <definedName name="____DTT2">'[16]Constantes Generales'!$D$118</definedName>
    <definedName name="____E113701">#REF!</definedName>
    <definedName name="____E169000">'[19]APU 1'!#REF!</definedName>
    <definedName name="____EEF110">#REF!</definedName>
    <definedName name="____EPR2">'[16]Constantes Generales'!$D$128</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TC60">'[18]Datos Generales'!#REF!</definedName>
    <definedName name="____ETF315">#REF!</definedName>
    <definedName name="____ETT2">'[16]Constantes Generales'!$D$117</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ei1">#REF!</definedName>
    <definedName name="____fei10">#REF!</definedName>
    <definedName name="____fei11">#REF!</definedName>
    <definedName name="____fei12">#REF!</definedName>
    <definedName name="____fei13">#REF!</definedName>
    <definedName name="____fei14">#REF!</definedName>
    <definedName name="____fei15">#REF!</definedName>
    <definedName name="____fei16">#REF!</definedName>
    <definedName name="____fei17">#REF!</definedName>
    <definedName name="____fei18">#REF!</definedName>
    <definedName name="____fei19">#REF!</definedName>
    <definedName name="____fei2">#REF!</definedName>
    <definedName name="____fei3">#REF!</definedName>
    <definedName name="____fei4">#REF!</definedName>
    <definedName name="____fei5">#REF!</definedName>
    <definedName name="____fei6">#REF!</definedName>
    <definedName name="____fei7">#REF!</definedName>
    <definedName name="____fei8">#REF!</definedName>
    <definedName name="____fei9">#REF!</definedName>
    <definedName name="____FYB02">#REF!</definedName>
    <definedName name="____FYB03">#REF!</definedName>
    <definedName name="____FYB04">#REF!</definedName>
    <definedName name="____FYB08">#REF!</definedName>
    <definedName name="____FYB10">#REF!</definedName>
    <definedName name="____G118050">#REF!</definedName>
    <definedName name="____G161484">'[19]APU 1'!#REF!</definedName>
    <definedName name="____g2" localSheetId="0" hidden="1">{"TAB1",#N/A,TRUE,"GENERAL";"TAB2",#N/A,TRUE,"GENERAL";"TAB3",#N/A,TRUE,"GENERAL";"TAB4",#N/A,TRUE,"GENERAL";"TAB5",#N/A,TRUE,"GENERAL"}</definedName>
    <definedName name="____g2" localSheetId="6" hidden="1">{"TAB1",#N/A,TRUE,"GENERAL";"TAB2",#N/A,TRUE,"GENERAL";"TAB3",#N/A,TRUE,"GENERAL";"TAB4",#N/A,TRUE,"GENERAL";"TAB5",#N/A,TRUE,"GENERAL"}</definedName>
    <definedName name="____g2" localSheetId="7" hidden="1">{"TAB1",#N/A,TRUE,"GENERAL";"TAB2",#N/A,TRUE,"GENERAL";"TAB3",#N/A,TRUE,"GENERAL";"TAB4",#N/A,TRUE,"GENERAL";"TAB5",#N/A,TRUE,"GENERAL"}</definedName>
    <definedName name="____g2" localSheetId="9" hidden="1">{"TAB1",#N/A,TRUE,"GENERAL";"TAB2",#N/A,TRUE,"GENERAL";"TAB3",#N/A,TRUE,"GENERAL";"TAB4",#N/A,TRUE,"GENERAL";"TAB5",#N/A,TRUE,"GENERAL"}</definedName>
    <definedName name="____g2" hidden="1">{"TAB1",#N/A,TRUE,"GENERAL";"TAB2",#N/A,TRUE,"GENERAL";"TAB3",#N/A,TRUE,"GENERAL";"TAB4",#N/A,TRUE,"GENERAL";"TAB5",#N/A,TRUE,"GENERAL"}</definedName>
    <definedName name="____g3" localSheetId="0" hidden="1">{"via1",#N/A,TRUE,"general";"via2",#N/A,TRUE,"general";"via3",#N/A,TRUE,"general"}</definedName>
    <definedName name="____g3" localSheetId="6" hidden="1">{"via1",#N/A,TRUE,"general";"via2",#N/A,TRUE,"general";"via3",#N/A,TRUE,"general"}</definedName>
    <definedName name="____g3" localSheetId="7" hidden="1">{"via1",#N/A,TRUE,"general";"via2",#N/A,TRUE,"general";"via3",#N/A,TRUE,"general"}</definedName>
    <definedName name="____g3" localSheetId="9" hidden="1">{"via1",#N/A,TRUE,"general";"via2",#N/A,TRUE,"general";"via3",#N/A,TRUE,"general"}</definedName>
    <definedName name="____g3" hidden="1">{"via1",#N/A,TRUE,"general";"via2",#N/A,TRUE,"general";"via3",#N/A,TRUE,"general"}</definedName>
    <definedName name="____g4" localSheetId="0" hidden="1">{"via1",#N/A,TRUE,"general";"via2",#N/A,TRUE,"general";"via3",#N/A,TRUE,"general"}</definedName>
    <definedName name="____g4" localSheetId="6" hidden="1">{"via1",#N/A,TRUE,"general";"via2",#N/A,TRUE,"general";"via3",#N/A,TRUE,"general"}</definedName>
    <definedName name="____g4" localSheetId="7" hidden="1">{"via1",#N/A,TRUE,"general";"via2",#N/A,TRUE,"general";"via3",#N/A,TRUE,"general"}</definedName>
    <definedName name="____g4" localSheetId="9" hidden="1">{"via1",#N/A,TRUE,"general";"via2",#N/A,TRUE,"general";"via3",#N/A,TRUE,"general"}</definedName>
    <definedName name="____g4" hidden="1">{"via1",#N/A,TRUE,"general";"via2",#N/A,TRUE,"general";"via3",#N/A,TRUE,"general"}</definedName>
    <definedName name="____g5" localSheetId="0" hidden="1">{"via1",#N/A,TRUE,"general";"via2",#N/A,TRUE,"general";"via3",#N/A,TRUE,"general"}</definedName>
    <definedName name="____g5" localSheetId="6" hidden="1">{"via1",#N/A,TRUE,"general";"via2",#N/A,TRUE,"general";"via3",#N/A,TRUE,"general"}</definedName>
    <definedName name="____g5" localSheetId="7" hidden="1">{"via1",#N/A,TRUE,"general";"via2",#N/A,TRUE,"general";"via3",#N/A,TRUE,"general"}</definedName>
    <definedName name="____g5" localSheetId="9" hidden="1">{"via1",#N/A,TRUE,"general";"via2",#N/A,TRUE,"general";"via3",#N/A,TRUE,"general"}</definedName>
    <definedName name="____g5" hidden="1">{"via1",#N/A,TRUE,"general";"via2",#N/A,TRUE,"general";"via3",#N/A,TRUE,"general"}</definedName>
    <definedName name="____g6" localSheetId="0" hidden="1">{"via1",#N/A,TRUE,"general";"via2",#N/A,TRUE,"general";"via3",#N/A,TRUE,"general"}</definedName>
    <definedName name="____g6" localSheetId="6" hidden="1">{"via1",#N/A,TRUE,"general";"via2",#N/A,TRUE,"general";"via3",#N/A,TRUE,"general"}</definedName>
    <definedName name="____g6" localSheetId="7" hidden="1">{"via1",#N/A,TRUE,"general";"via2",#N/A,TRUE,"general";"via3",#N/A,TRUE,"general"}</definedName>
    <definedName name="____g6" localSheetId="9" hidden="1">{"via1",#N/A,TRUE,"general";"via2",#N/A,TRUE,"general";"via3",#N/A,TRUE,"general"}</definedName>
    <definedName name="____g6" hidden="1">{"via1",#N/A,TRUE,"general";"via2",#N/A,TRUE,"general";"via3",#N/A,TRUE,"general"}</definedName>
    <definedName name="____g7" localSheetId="0" hidden="1">{"TAB1",#N/A,TRUE,"GENERAL";"TAB2",#N/A,TRUE,"GENERAL";"TAB3",#N/A,TRUE,"GENERAL";"TAB4",#N/A,TRUE,"GENERAL";"TAB5",#N/A,TRUE,"GENERAL"}</definedName>
    <definedName name="____g7" localSheetId="6" hidden="1">{"TAB1",#N/A,TRUE,"GENERAL";"TAB2",#N/A,TRUE,"GENERAL";"TAB3",#N/A,TRUE,"GENERAL";"TAB4",#N/A,TRUE,"GENERAL";"TAB5",#N/A,TRUE,"GENERAL"}</definedName>
    <definedName name="____g7" localSheetId="7" hidden="1">{"TAB1",#N/A,TRUE,"GENERAL";"TAB2",#N/A,TRUE,"GENERAL";"TAB3",#N/A,TRUE,"GENERAL";"TAB4",#N/A,TRUE,"GENERAL";"TAB5",#N/A,TRUE,"GENERAL"}</definedName>
    <definedName name="____g7" localSheetId="9" hidden="1">{"TAB1",#N/A,TRUE,"GENERAL";"TAB2",#N/A,TRUE,"GENERAL";"TAB3",#N/A,TRUE,"GENERAL";"TAB4",#N/A,TRUE,"GENERAL";"TAB5",#N/A,TRUE,"GENERAL"}</definedName>
    <definedName name="____g7" hidden="1">{"TAB1",#N/A,TRUE,"GENERAL";"TAB2",#N/A,TRUE,"GENERAL";"TAB3",#N/A,TRUE,"GENERAL";"TAB4",#N/A,TRUE,"GENERAL";"TAB5",#N/A,TRUE,"GENERAL"}</definedName>
    <definedName name="____GR1" localSheetId="0" hidden="1">{"TAB1",#N/A,TRUE,"GENERAL";"TAB2",#N/A,TRUE,"GENERAL";"TAB3",#N/A,TRUE,"GENERAL";"TAB4",#N/A,TRUE,"GENERAL";"TAB5",#N/A,TRUE,"GENERAL"}</definedName>
    <definedName name="____GR1" localSheetId="6" hidden="1">{"TAB1",#N/A,TRUE,"GENERAL";"TAB2",#N/A,TRUE,"GENERAL";"TAB3",#N/A,TRUE,"GENERAL";"TAB4",#N/A,TRUE,"GENERAL";"TAB5",#N/A,TRUE,"GENERAL"}</definedName>
    <definedName name="____GR1" localSheetId="7" hidden="1">{"TAB1",#N/A,TRUE,"GENERAL";"TAB2",#N/A,TRUE,"GENERAL";"TAB3",#N/A,TRUE,"GENERAL";"TAB4",#N/A,TRUE,"GENERAL";"TAB5",#N/A,TRUE,"GENERAL"}</definedName>
    <definedName name="____GR1" localSheetId="9" hidden="1">{"TAB1",#N/A,TRUE,"GENERAL";"TAB2",#N/A,TRUE,"GENERAL";"TAB3",#N/A,TRUE,"GENERAL";"TAB4",#N/A,TRUE,"GENERAL";"TAB5",#N/A,TRUE,"GENERAL"}</definedName>
    <definedName name="____GR1" hidden="1">{"TAB1",#N/A,TRUE,"GENERAL";"TAB2",#N/A,TRUE,"GENERAL";"TAB3",#N/A,TRUE,"GENERAL";"TAB4",#N/A,TRUE,"GENERAL";"TAB5",#N/A,TRUE,"GENERAL"}</definedName>
    <definedName name="____gtr4" localSheetId="0" hidden="1">{"via1",#N/A,TRUE,"general";"via2",#N/A,TRUE,"general";"via3",#N/A,TRUE,"general"}</definedName>
    <definedName name="____gtr4" localSheetId="6" hidden="1">{"via1",#N/A,TRUE,"general";"via2",#N/A,TRUE,"general";"via3",#N/A,TRUE,"general"}</definedName>
    <definedName name="____gtr4" localSheetId="7" hidden="1">{"via1",#N/A,TRUE,"general";"via2",#N/A,TRUE,"general";"via3",#N/A,TRUE,"general"}</definedName>
    <definedName name="____gtr4" localSheetId="9" hidden="1">{"via1",#N/A,TRUE,"general";"via2",#N/A,TRUE,"general";"via3",#N/A,TRUE,"general"}</definedName>
    <definedName name="____gtr4" hidden="1">{"via1",#N/A,TRUE,"general";"via2",#N/A,TRUE,"general";"via3",#N/A,TRUE,"general"}</definedName>
    <definedName name="____H117562">'[19]APU 1'!#REF!</definedName>
    <definedName name="____H191456">#REF!</definedName>
    <definedName name="____h2" localSheetId="0" hidden="1">{"via1",#N/A,TRUE,"general";"via2",#N/A,TRUE,"general";"via3",#N/A,TRUE,"general"}</definedName>
    <definedName name="____h2" localSheetId="6" hidden="1">{"via1",#N/A,TRUE,"general";"via2",#N/A,TRUE,"general";"via3",#N/A,TRUE,"general"}</definedName>
    <definedName name="____h2" localSheetId="7" hidden="1">{"via1",#N/A,TRUE,"general";"via2",#N/A,TRUE,"general";"via3",#N/A,TRUE,"general"}</definedName>
    <definedName name="____h2" localSheetId="9" hidden="1">{"via1",#N/A,TRUE,"general";"via2",#N/A,TRUE,"general";"via3",#N/A,TRUE,"general"}</definedName>
    <definedName name="____h2" hidden="1">{"via1",#N/A,TRUE,"general";"via2",#N/A,TRUE,"general";"via3",#N/A,TRUE,"general"}</definedName>
    <definedName name="____h3" localSheetId="0" hidden="1">{"via1",#N/A,TRUE,"general";"via2",#N/A,TRUE,"general";"via3",#N/A,TRUE,"general"}</definedName>
    <definedName name="____h3" localSheetId="6" hidden="1">{"via1",#N/A,TRUE,"general";"via2",#N/A,TRUE,"general";"via3",#N/A,TRUE,"general"}</definedName>
    <definedName name="____h3" localSheetId="7" hidden="1">{"via1",#N/A,TRUE,"general";"via2",#N/A,TRUE,"general";"via3",#N/A,TRUE,"general"}</definedName>
    <definedName name="____h3" localSheetId="9" hidden="1">{"via1",#N/A,TRUE,"general";"via2",#N/A,TRUE,"general";"via3",#N/A,TRUE,"general"}</definedName>
    <definedName name="____h3" hidden="1">{"via1",#N/A,TRUE,"general";"via2",#N/A,TRUE,"general";"via3",#N/A,TRUE,"general"}</definedName>
    <definedName name="____h4" localSheetId="0" hidden="1">{"TAB1",#N/A,TRUE,"GENERAL";"TAB2",#N/A,TRUE,"GENERAL";"TAB3",#N/A,TRUE,"GENERAL";"TAB4",#N/A,TRUE,"GENERAL";"TAB5",#N/A,TRUE,"GENERAL"}</definedName>
    <definedName name="____h4" localSheetId="6" hidden="1">{"TAB1",#N/A,TRUE,"GENERAL";"TAB2",#N/A,TRUE,"GENERAL";"TAB3",#N/A,TRUE,"GENERAL";"TAB4",#N/A,TRUE,"GENERAL";"TAB5",#N/A,TRUE,"GENERAL"}</definedName>
    <definedName name="____h4" localSheetId="7" hidden="1">{"TAB1",#N/A,TRUE,"GENERAL";"TAB2",#N/A,TRUE,"GENERAL";"TAB3",#N/A,TRUE,"GENERAL";"TAB4",#N/A,TRUE,"GENERAL";"TAB5",#N/A,TRUE,"GENERAL"}</definedName>
    <definedName name="____h4" localSheetId="9" hidden="1">{"TAB1",#N/A,TRUE,"GENERAL";"TAB2",#N/A,TRUE,"GENERAL";"TAB3",#N/A,TRUE,"GENERAL";"TAB4",#N/A,TRUE,"GENERAL";"TAB5",#N/A,TRUE,"GENERAL"}</definedName>
    <definedName name="____h4" hidden="1">{"TAB1",#N/A,TRUE,"GENERAL";"TAB2",#N/A,TRUE,"GENERAL";"TAB3",#N/A,TRUE,"GENERAL";"TAB4",#N/A,TRUE,"GENERAL";"TAB5",#N/A,TRUE,"GENERAL"}</definedName>
    <definedName name="____h5" localSheetId="0" hidden="1">{"TAB1",#N/A,TRUE,"GENERAL";"TAB2",#N/A,TRUE,"GENERAL";"TAB3",#N/A,TRUE,"GENERAL";"TAB4",#N/A,TRUE,"GENERAL";"TAB5",#N/A,TRUE,"GENERAL"}</definedName>
    <definedName name="____h5" localSheetId="6" hidden="1">{"TAB1",#N/A,TRUE,"GENERAL";"TAB2",#N/A,TRUE,"GENERAL";"TAB3",#N/A,TRUE,"GENERAL";"TAB4",#N/A,TRUE,"GENERAL";"TAB5",#N/A,TRUE,"GENERAL"}</definedName>
    <definedName name="____h5" localSheetId="7" hidden="1">{"TAB1",#N/A,TRUE,"GENERAL";"TAB2",#N/A,TRUE,"GENERAL";"TAB3",#N/A,TRUE,"GENERAL";"TAB4",#N/A,TRUE,"GENERAL";"TAB5",#N/A,TRUE,"GENERAL"}</definedName>
    <definedName name="____h5" localSheetId="9" hidden="1">{"TAB1",#N/A,TRUE,"GENERAL";"TAB2",#N/A,TRUE,"GENERAL";"TAB3",#N/A,TRUE,"GENERAL";"TAB4",#N/A,TRUE,"GENERAL";"TAB5",#N/A,TRUE,"GENERAL"}</definedName>
    <definedName name="____h5" hidden="1">{"TAB1",#N/A,TRUE,"GENERAL";"TAB2",#N/A,TRUE,"GENERAL";"TAB3",#N/A,TRUE,"GENERAL";"TAB4",#N/A,TRUE,"GENERAL";"TAB5",#N/A,TRUE,"GENERAL"}</definedName>
    <definedName name="____h6" localSheetId="0" hidden="1">{"via1",#N/A,TRUE,"general";"via2",#N/A,TRUE,"general";"via3",#N/A,TRUE,"general"}</definedName>
    <definedName name="____h6" localSheetId="6" hidden="1">{"via1",#N/A,TRUE,"general";"via2",#N/A,TRUE,"general";"via3",#N/A,TRUE,"general"}</definedName>
    <definedName name="____h6" localSheetId="7" hidden="1">{"via1",#N/A,TRUE,"general";"via2",#N/A,TRUE,"general";"via3",#N/A,TRUE,"general"}</definedName>
    <definedName name="____h6" localSheetId="9" hidden="1">{"via1",#N/A,TRUE,"general";"via2",#N/A,TRUE,"general";"via3",#N/A,TRUE,"general"}</definedName>
    <definedName name="____h6" hidden="1">{"via1",#N/A,TRUE,"general";"via2",#N/A,TRUE,"general";"via3",#N/A,TRUE,"general"}</definedName>
    <definedName name="____h7" localSheetId="0" hidden="1">{"TAB1",#N/A,TRUE,"GENERAL";"TAB2",#N/A,TRUE,"GENERAL";"TAB3",#N/A,TRUE,"GENERAL";"TAB4",#N/A,TRUE,"GENERAL";"TAB5",#N/A,TRUE,"GENERAL"}</definedName>
    <definedName name="____h7" localSheetId="6" hidden="1">{"TAB1",#N/A,TRUE,"GENERAL";"TAB2",#N/A,TRUE,"GENERAL";"TAB3",#N/A,TRUE,"GENERAL";"TAB4",#N/A,TRUE,"GENERAL";"TAB5",#N/A,TRUE,"GENERAL"}</definedName>
    <definedName name="____h7" localSheetId="7" hidden="1">{"TAB1",#N/A,TRUE,"GENERAL";"TAB2",#N/A,TRUE,"GENERAL";"TAB3",#N/A,TRUE,"GENERAL";"TAB4",#N/A,TRUE,"GENERAL";"TAB5",#N/A,TRUE,"GENERAL"}</definedName>
    <definedName name="____h7" localSheetId="9" hidden="1">{"TAB1",#N/A,TRUE,"GENERAL";"TAB2",#N/A,TRUE,"GENERAL";"TAB3",#N/A,TRUE,"GENERAL";"TAB4",#N/A,TRUE,"GENERAL";"TAB5",#N/A,TRUE,"GENERAL"}</definedName>
    <definedName name="____h7" hidden="1">{"TAB1",#N/A,TRUE,"GENERAL";"TAB2",#N/A,TRUE,"GENERAL";"TAB3",#N/A,TRUE,"GENERAL";"TAB4",#N/A,TRUE,"GENERAL";"TAB5",#N/A,TRUE,"GENERAL"}</definedName>
    <definedName name="____h8" localSheetId="0" hidden="1">{"via1",#N/A,TRUE,"general";"via2",#N/A,TRUE,"general";"via3",#N/A,TRUE,"general"}</definedName>
    <definedName name="____h8" localSheetId="6" hidden="1">{"via1",#N/A,TRUE,"general";"via2",#N/A,TRUE,"general";"via3",#N/A,TRUE,"general"}</definedName>
    <definedName name="____h8" localSheetId="7" hidden="1">{"via1",#N/A,TRUE,"general";"via2",#N/A,TRUE,"general";"via3",#N/A,TRUE,"general"}</definedName>
    <definedName name="____h8" localSheetId="9" hidden="1">{"via1",#N/A,TRUE,"general";"via2",#N/A,TRUE,"general";"via3",#N/A,TRUE,"general"}</definedName>
    <definedName name="____h8" hidden="1">{"via1",#N/A,TRUE,"general";"via2",#N/A,TRUE,"general";"via3",#N/A,TRUE,"general"}</definedName>
    <definedName name="____hfh7" localSheetId="0" hidden="1">{"via1",#N/A,TRUE,"general";"via2",#N/A,TRUE,"general";"via3",#N/A,TRUE,"general"}</definedName>
    <definedName name="____hfh7" localSheetId="6" hidden="1">{"via1",#N/A,TRUE,"general";"via2",#N/A,TRUE,"general";"via3",#N/A,TRUE,"general"}</definedName>
    <definedName name="____hfh7" localSheetId="7" hidden="1">{"via1",#N/A,TRUE,"general";"via2",#N/A,TRUE,"general";"via3",#N/A,TRUE,"general"}</definedName>
    <definedName name="____hfh7" localSheetId="9" hidden="1">{"via1",#N/A,TRUE,"general";"via2",#N/A,TRUE,"general";"via3",#N/A,TRUE,"general"}</definedName>
    <definedName name="____hfh7" hidden="1">{"via1",#N/A,TRUE,"general";"via2",#N/A,TRUE,"general";"via3",#N/A,TRUE,"general"}</definedName>
    <definedName name="____hpc6">'[16]Constantes Generales'!$D$244</definedName>
    <definedName name="____htC1">'[16]Constantes Generales'!$D$208</definedName>
    <definedName name="____i1">#REF!</definedName>
    <definedName name="____i4" localSheetId="0" hidden="1">{"via1",#N/A,TRUE,"general";"via2",#N/A,TRUE,"general";"via3",#N/A,TRUE,"general"}</definedName>
    <definedName name="____i4" localSheetId="6" hidden="1">{"via1",#N/A,TRUE,"general";"via2",#N/A,TRUE,"general";"via3",#N/A,TRUE,"general"}</definedName>
    <definedName name="____i4" localSheetId="7" hidden="1">{"via1",#N/A,TRUE,"general";"via2",#N/A,TRUE,"general";"via3",#N/A,TRUE,"general"}</definedName>
    <definedName name="____i4" localSheetId="9" hidden="1">{"via1",#N/A,TRUE,"general";"via2",#N/A,TRUE,"general";"via3",#N/A,TRUE,"general"}</definedName>
    <definedName name="____i4" hidden="1">{"via1",#N/A,TRUE,"general";"via2",#N/A,TRUE,"general";"via3",#N/A,TRUE,"general"}</definedName>
    <definedName name="____i5" localSheetId="0" hidden="1">{"TAB1",#N/A,TRUE,"GENERAL";"TAB2",#N/A,TRUE,"GENERAL";"TAB3",#N/A,TRUE,"GENERAL";"TAB4",#N/A,TRUE,"GENERAL";"TAB5",#N/A,TRUE,"GENERAL"}</definedName>
    <definedName name="____i5" localSheetId="6" hidden="1">{"TAB1",#N/A,TRUE,"GENERAL";"TAB2",#N/A,TRUE,"GENERAL";"TAB3",#N/A,TRUE,"GENERAL";"TAB4",#N/A,TRUE,"GENERAL";"TAB5",#N/A,TRUE,"GENERAL"}</definedName>
    <definedName name="____i5" localSheetId="7" hidden="1">{"TAB1",#N/A,TRUE,"GENERAL";"TAB2",#N/A,TRUE,"GENERAL";"TAB3",#N/A,TRUE,"GENERAL";"TAB4",#N/A,TRUE,"GENERAL";"TAB5",#N/A,TRUE,"GENERAL"}</definedName>
    <definedName name="____i5" localSheetId="9" hidden="1">{"TAB1",#N/A,TRUE,"GENERAL";"TAB2",#N/A,TRUE,"GENERAL";"TAB3",#N/A,TRUE,"GENERAL";"TAB4",#N/A,TRUE,"GENERAL";"TAB5",#N/A,TRUE,"GENERAL"}</definedName>
    <definedName name="____i5" hidden="1">{"TAB1",#N/A,TRUE,"GENERAL";"TAB2",#N/A,TRUE,"GENERAL";"TAB3",#N/A,TRUE,"GENERAL";"TAB4",#N/A,TRUE,"GENERAL";"TAB5",#N/A,TRUE,"GENERAL"}</definedName>
    <definedName name="____i6" localSheetId="0" hidden="1">{"TAB1",#N/A,TRUE,"GENERAL";"TAB2",#N/A,TRUE,"GENERAL";"TAB3",#N/A,TRUE,"GENERAL";"TAB4",#N/A,TRUE,"GENERAL";"TAB5",#N/A,TRUE,"GENERAL"}</definedName>
    <definedName name="____i6" localSheetId="6" hidden="1">{"TAB1",#N/A,TRUE,"GENERAL";"TAB2",#N/A,TRUE,"GENERAL";"TAB3",#N/A,TRUE,"GENERAL";"TAB4",#N/A,TRUE,"GENERAL";"TAB5",#N/A,TRUE,"GENERAL"}</definedName>
    <definedName name="____i6" localSheetId="7" hidden="1">{"TAB1",#N/A,TRUE,"GENERAL";"TAB2",#N/A,TRUE,"GENERAL";"TAB3",#N/A,TRUE,"GENERAL";"TAB4",#N/A,TRUE,"GENERAL";"TAB5",#N/A,TRUE,"GENERAL"}</definedName>
    <definedName name="____i6" localSheetId="9" hidden="1">{"TAB1",#N/A,TRUE,"GENERAL";"TAB2",#N/A,TRUE,"GENERAL";"TAB3",#N/A,TRUE,"GENERAL";"TAB4",#N/A,TRUE,"GENERAL";"TAB5",#N/A,TRUE,"GENERAL"}</definedName>
    <definedName name="____i6" hidden="1">{"TAB1",#N/A,TRUE,"GENERAL";"TAB2",#N/A,TRUE,"GENERAL";"TAB3",#N/A,TRUE,"GENERAL";"TAB4",#N/A,TRUE,"GENERAL";"TAB5",#N/A,TRUE,"GENERAL"}</definedName>
    <definedName name="____i7" localSheetId="0" hidden="1">{"via1",#N/A,TRUE,"general";"via2",#N/A,TRUE,"general";"via3",#N/A,TRUE,"general"}</definedName>
    <definedName name="____i7" localSheetId="6" hidden="1">{"via1",#N/A,TRUE,"general";"via2",#N/A,TRUE,"general";"via3",#N/A,TRUE,"general"}</definedName>
    <definedName name="____i7" localSheetId="7" hidden="1">{"via1",#N/A,TRUE,"general";"via2",#N/A,TRUE,"general";"via3",#N/A,TRUE,"general"}</definedName>
    <definedName name="____i7" localSheetId="9" hidden="1">{"via1",#N/A,TRUE,"general";"via2",#N/A,TRUE,"general";"via3",#N/A,TRUE,"general"}</definedName>
    <definedName name="____i7" hidden="1">{"via1",#N/A,TRUE,"general";"via2",#N/A,TRUE,"general";"via3",#N/A,TRUE,"general"}</definedName>
    <definedName name="____i77" localSheetId="0" hidden="1">{"TAB1",#N/A,TRUE,"GENERAL";"TAB2",#N/A,TRUE,"GENERAL";"TAB3",#N/A,TRUE,"GENERAL";"TAB4",#N/A,TRUE,"GENERAL";"TAB5",#N/A,TRUE,"GENERAL"}</definedName>
    <definedName name="____i77" localSheetId="6" hidden="1">{"TAB1",#N/A,TRUE,"GENERAL";"TAB2",#N/A,TRUE,"GENERAL";"TAB3",#N/A,TRUE,"GENERAL";"TAB4",#N/A,TRUE,"GENERAL";"TAB5",#N/A,TRUE,"GENERAL"}</definedName>
    <definedName name="____i77" localSheetId="7" hidden="1">{"TAB1",#N/A,TRUE,"GENERAL";"TAB2",#N/A,TRUE,"GENERAL";"TAB3",#N/A,TRUE,"GENERAL";"TAB4",#N/A,TRUE,"GENERAL";"TAB5",#N/A,TRUE,"GENERAL"}</definedName>
    <definedName name="____i77" localSheetId="9" hidden="1">{"TAB1",#N/A,TRUE,"GENERAL";"TAB2",#N/A,TRUE,"GENERAL";"TAB3",#N/A,TRUE,"GENERAL";"TAB4",#N/A,TRUE,"GENERAL";"TAB5",#N/A,TRUE,"GENERAL"}</definedName>
    <definedName name="____i77" hidden="1">{"TAB1",#N/A,TRUE,"GENERAL";"TAB2",#N/A,TRUE,"GENERAL";"TAB3",#N/A,TRUE,"GENERAL";"TAB4",#N/A,TRUE,"GENERAL";"TAB5",#N/A,TRUE,"GENERAL"}</definedName>
    <definedName name="____i8" localSheetId="0" hidden="1">{"via1",#N/A,TRUE,"general";"via2",#N/A,TRUE,"general";"via3",#N/A,TRUE,"general"}</definedName>
    <definedName name="____i8" localSheetId="6" hidden="1">{"via1",#N/A,TRUE,"general";"via2",#N/A,TRUE,"general";"via3",#N/A,TRUE,"general"}</definedName>
    <definedName name="____i8" localSheetId="7" hidden="1">{"via1",#N/A,TRUE,"general";"via2",#N/A,TRUE,"general";"via3",#N/A,TRUE,"general"}</definedName>
    <definedName name="____i8" localSheetId="9" hidden="1">{"via1",#N/A,TRUE,"general";"via2",#N/A,TRUE,"general";"via3",#N/A,TRUE,"general"}</definedName>
    <definedName name="____i8" hidden="1">{"via1",#N/A,TRUE,"general";"via2",#N/A,TRUE,"general";"via3",#N/A,TRUE,"general"}</definedName>
    <definedName name="____i9" localSheetId="0" hidden="1">{"TAB1",#N/A,TRUE,"GENERAL";"TAB2",#N/A,TRUE,"GENERAL";"TAB3",#N/A,TRUE,"GENERAL";"TAB4",#N/A,TRUE,"GENERAL";"TAB5",#N/A,TRUE,"GENERAL"}</definedName>
    <definedName name="____i9" localSheetId="6" hidden="1">{"TAB1",#N/A,TRUE,"GENERAL";"TAB2",#N/A,TRUE,"GENERAL";"TAB3",#N/A,TRUE,"GENERAL";"TAB4",#N/A,TRUE,"GENERAL";"TAB5",#N/A,TRUE,"GENERAL"}</definedName>
    <definedName name="____i9" localSheetId="7" hidden="1">{"TAB1",#N/A,TRUE,"GENERAL";"TAB2",#N/A,TRUE,"GENERAL";"TAB3",#N/A,TRUE,"GENERAL";"TAB4",#N/A,TRUE,"GENERAL";"TAB5",#N/A,TRUE,"GENERAL"}</definedName>
    <definedName name="____i9" localSheetId="9" hidden="1">{"TAB1",#N/A,TRUE,"GENERAL";"TAB2",#N/A,TRUE,"GENERAL";"TAB3",#N/A,TRUE,"GENERAL";"TAB4",#N/A,TRUE,"GENERAL";"TAB5",#N/A,TRUE,"GENERAL"}</definedName>
    <definedName name="____i9" hidden="1">{"TAB1",#N/A,TRUE,"GENERAL";"TAB2",#N/A,TRUE,"GENERAL";"TAB3",#N/A,TRUE,"GENERAL";"TAB4",#N/A,TRUE,"GENERAL";"TAB5",#N/A,TRUE,"GENERAL"}</definedName>
    <definedName name="____INF1">#REF!</definedName>
    <definedName name="____jdC1">'[16]Constantes Generales'!$D$214</definedName>
    <definedName name="____k3" localSheetId="0" hidden="1">{"TAB1",#N/A,TRUE,"GENERAL";"TAB2",#N/A,TRUE,"GENERAL";"TAB3",#N/A,TRUE,"GENERAL";"TAB4",#N/A,TRUE,"GENERAL";"TAB5",#N/A,TRUE,"GENERAL"}</definedName>
    <definedName name="____k3" localSheetId="6" hidden="1">{"TAB1",#N/A,TRUE,"GENERAL";"TAB2",#N/A,TRUE,"GENERAL";"TAB3",#N/A,TRUE,"GENERAL";"TAB4",#N/A,TRUE,"GENERAL";"TAB5",#N/A,TRUE,"GENERAL"}</definedName>
    <definedName name="____k3" localSheetId="7" hidden="1">{"TAB1",#N/A,TRUE,"GENERAL";"TAB2",#N/A,TRUE,"GENERAL";"TAB3",#N/A,TRUE,"GENERAL";"TAB4",#N/A,TRUE,"GENERAL";"TAB5",#N/A,TRUE,"GENERAL"}</definedName>
    <definedName name="____k3" localSheetId="9" hidden="1">{"TAB1",#N/A,TRUE,"GENERAL";"TAB2",#N/A,TRUE,"GENERAL";"TAB3",#N/A,TRUE,"GENERAL";"TAB4",#N/A,TRUE,"GENERAL";"TAB5",#N/A,TRUE,"GENERAL"}</definedName>
    <definedName name="____k3" hidden="1">{"TAB1",#N/A,TRUE,"GENERAL";"TAB2",#N/A,TRUE,"GENERAL";"TAB3",#N/A,TRUE,"GENERAL";"TAB4",#N/A,TRUE,"GENERAL";"TAB5",#N/A,TRUE,"GENERAL"}</definedName>
    <definedName name="____k4" localSheetId="0" hidden="1">{"via1",#N/A,TRUE,"general";"via2",#N/A,TRUE,"general";"via3",#N/A,TRUE,"general"}</definedName>
    <definedName name="____k4" localSheetId="6" hidden="1">{"via1",#N/A,TRUE,"general";"via2",#N/A,TRUE,"general";"via3",#N/A,TRUE,"general"}</definedName>
    <definedName name="____k4" localSheetId="7" hidden="1">{"via1",#N/A,TRUE,"general";"via2",#N/A,TRUE,"general";"via3",#N/A,TRUE,"general"}</definedName>
    <definedName name="____k4" localSheetId="9" hidden="1">{"via1",#N/A,TRUE,"general";"via2",#N/A,TRUE,"general";"via3",#N/A,TRUE,"general"}</definedName>
    <definedName name="____k4" hidden="1">{"via1",#N/A,TRUE,"general";"via2",#N/A,TRUE,"general";"via3",#N/A,TRUE,"general"}</definedName>
    <definedName name="____k5" localSheetId="0" hidden="1">{"via1",#N/A,TRUE,"general";"via2",#N/A,TRUE,"general";"via3",#N/A,TRUE,"general"}</definedName>
    <definedName name="____k5" localSheetId="6" hidden="1">{"via1",#N/A,TRUE,"general";"via2",#N/A,TRUE,"general";"via3",#N/A,TRUE,"general"}</definedName>
    <definedName name="____k5" localSheetId="7" hidden="1">{"via1",#N/A,TRUE,"general";"via2",#N/A,TRUE,"general";"via3",#N/A,TRUE,"general"}</definedName>
    <definedName name="____k5" localSheetId="9" hidden="1">{"via1",#N/A,TRUE,"general";"via2",#N/A,TRUE,"general";"via3",#N/A,TRUE,"general"}</definedName>
    <definedName name="____k5" hidden="1">{"via1",#N/A,TRUE,"general";"via2",#N/A,TRUE,"general";"via3",#N/A,TRUE,"general"}</definedName>
    <definedName name="____k6" localSheetId="0" hidden="1">{"TAB1",#N/A,TRUE,"GENERAL";"TAB2",#N/A,TRUE,"GENERAL";"TAB3",#N/A,TRUE,"GENERAL";"TAB4",#N/A,TRUE,"GENERAL";"TAB5",#N/A,TRUE,"GENERAL"}</definedName>
    <definedName name="____k6" localSheetId="6" hidden="1">{"TAB1",#N/A,TRUE,"GENERAL";"TAB2",#N/A,TRUE,"GENERAL";"TAB3",#N/A,TRUE,"GENERAL";"TAB4",#N/A,TRUE,"GENERAL";"TAB5",#N/A,TRUE,"GENERAL"}</definedName>
    <definedName name="____k6" localSheetId="7" hidden="1">{"TAB1",#N/A,TRUE,"GENERAL";"TAB2",#N/A,TRUE,"GENERAL";"TAB3",#N/A,TRUE,"GENERAL";"TAB4",#N/A,TRUE,"GENERAL";"TAB5",#N/A,TRUE,"GENERAL"}</definedName>
    <definedName name="____k6" localSheetId="9" hidden="1">{"TAB1",#N/A,TRUE,"GENERAL";"TAB2",#N/A,TRUE,"GENERAL";"TAB3",#N/A,TRUE,"GENERAL";"TAB4",#N/A,TRUE,"GENERAL";"TAB5",#N/A,TRUE,"GENERAL"}</definedName>
    <definedName name="____k6" hidden="1">{"TAB1",#N/A,TRUE,"GENERAL";"TAB2",#N/A,TRUE,"GENERAL";"TAB3",#N/A,TRUE,"GENERAL";"TAB4",#N/A,TRUE,"GENERAL";"TAB5",#N/A,TRUE,"GENERAL"}</definedName>
    <definedName name="____k7" localSheetId="0" hidden="1">{"via1",#N/A,TRUE,"general";"via2",#N/A,TRUE,"general";"via3",#N/A,TRUE,"general"}</definedName>
    <definedName name="____k7" localSheetId="6" hidden="1">{"via1",#N/A,TRUE,"general";"via2",#N/A,TRUE,"general";"via3",#N/A,TRUE,"general"}</definedName>
    <definedName name="____k7" localSheetId="7" hidden="1">{"via1",#N/A,TRUE,"general";"via2",#N/A,TRUE,"general";"via3",#N/A,TRUE,"general"}</definedName>
    <definedName name="____k7" localSheetId="9" hidden="1">{"via1",#N/A,TRUE,"general";"via2",#N/A,TRUE,"general";"via3",#N/A,TRUE,"general"}</definedName>
    <definedName name="____k7" hidden="1">{"via1",#N/A,TRUE,"general";"via2",#N/A,TRUE,"general";"via3",#N/A,TRUE,"general"}</definedName>
    <definedName name="____k8" localSheetId="0" hidden="1">{"via1",#N/A,TRUE,"general";"via2",#N/A,TRUE,"general";"via3",#N/A,TRUE,"general"}</definedName>
    <definedName name="____k8" localSheetId="6" hidden="1">{"via1",#N/A,TRUE,"general";"via2",#N/A,TRUE,"general";"via3",#N/A,TRUE,"general"}</definedName>
    <definedName name="____k8" localSheetId="7" hidden="1">{"via1",#N/A,TRUE,"general";"via2",#N/A,TRUE,"general";"via3",#N/A,TRUE,"general"}</definedName>
    <definedName name="____k8" localSheetId="9" hidden="1">{"via1",#N/A,TRUE,"general";"via2",#N/A,TRUE,"general";"via3",#N/A,TRUE,"general"}</definedName>
    <definedName name="____k8" hidden="1">{"via1",#N/A,TRUE,"general";"via2",#N/A,TRUE,"general";"via3",#N/A,TRUE,"general"}</definedName>
    <definedName name="____k9" localSheetId="0" hidden="1">{"TAB1",#N/A,TRUE,"GENERAL";"TAB2",#N/A,TRUE,"GENERAL";"TAB3",#N/A,TRUE,"GENERAL";"TAB4",#N/A,TRUE,"GENERAL";"TAB5",#N/A,TRUE,"GENERAL"}</definedName>
    <definedName name="____k9" localSheetId="6" hidden="1">{"TAB1",#N/A,TRUE,"GENERAL";"TAB2",#N/A,TRUE,"GENERAL";"TAB3",#N/A,TRUE,"GENERAL";"TAB4",#N/A,TRUE,"GENERAL";"TAB5",#N/A,TRUE,"GENERAL"}</definedName>
    <definedName name="____k9" localSheetId="7" hidden="1">{"TAB1",#N/A,TRUE,"GENERAL";"TAB2",#N/A,TRUE,"GENERAL";"TAB3",#N/A,TRUE,"GENERAL";"TAB4",#N/A,TRUE,"GENERAL";"TAB5",#N/A,TRUE,"GENERAL"}</definedName>
    <definedName name="____k9" localSheetId="9" hidden="1">{"TAB1",#N/A,TRUE,"GENERAL";"TAB2",#N/A,TRUE,"GENERAL";"TAB3",#N/A,TRUE,"GENERAL";"TAB4",#N/A,TRUE,"GENERAL";"TAB5",#N/A,TRUE,"GENERAL"}</definedName>
    <definedName name="____k9" hidden="1">{"TAB1",#N/A,TRUE,"GENERAL";"TAB2",#N/A,TRUE,"GENERAL";"TAB3",#N/A,TRUE,"GENERAL";"TAB4",#N/A,TRUE,"GENERAL";"TAB5",#N/A,TRUE,"GENERAL"}</definedName>
    <definedName name="____kjk6" localSheetId="0" hidden="1">{"TAB1",#N/A,TRUE,"GENERAL";"TAB2",#N/A,TRUE,"GENERAL";"TAB3",#N/A,TRUE,"GENERAL";"TAB4",#N/A,TRUE,"GENERAL";"TAB5",#N/A,TRUE,"GENERAL"}</definedName>
    <definedName name="____kjk6" localSheetId="6" hidden="1">{"TAB1",#N/A,TRUE,"GENERAL";"TAB2",#N/A,TRUE,"GENERAL";"TAB3",#N/A,TRUE,"GENERAL";"TAB4",#N/A,TRUE,"GENERAL";"TAB5",#N/A,TRUE,"GENERAL"}</definedName>
    <definedName name="____kjk6" localSheetId="7" hidden="1">{"TAB1",#N/A,TRUE,"GENERAL";"TAB2",#N/A,TRUE,"GENERAL";"TAB3",#N/A,TRUE,"GENERAL";"TAB4",#N/A,TRUE,"GENERAL";"TAB5",#N/A,TRUE,"GENERAL"}</definedName>
    <definedName name="____kjk6" localSheetId="9" hidden="1">{"TAB1",#N/A,TRUE,"GENERAL";"TAB2",#N/A,TRUE,"GENERAL";"TAB3",#N/A,TRUE,"GENERAL";"TAB4",#N/A,TRUE,"GENERAL";"TAB5",#N/A,TRUE,"GENERAL"}</definedName>
    <definedName name="____kjk6" hidden="1">{"TAB1",#N/A,TRUE,"GENERAL";"TAB2",#N/A,TRUE,"GENERAL";"TAB3",#N/A,TRUE,"GENERAL";"TAB4",#N/A,TRUE,"GENERAL";"TAB5",#N/A,TRUE,"GENERAL"}</definedName>
    <definedName name="____LA124">#REF!</definedName>
    <definedName name="____LAC18">#REF!</definedName>
    <definedName name="____Lbd2">'[16]Constantes Generales'!$D$224</definedName>
    <definedName name="____Lbd4">'[16]Constantes Generales'!$D$232</definedName>
    <definedName name="____Lbd6">'[16]Constantes Generales'!$D$239</definedName>
    <definedName name="____LcC1">'[16]Constantes Generales'!$D$207</definedName>
    <definedName name="____Lct1">'[16]Constantes Generales'!$D$247</definedName>
    <definedName name="____lfo1">'[16]Constantes Generales'!$D$167</definedName>
    <definedName name="____LPR2">'[16]Constantes Generales'!$D$125</definedName>
    <definedName name="____LTC60">'[18]Datos Generales'!#REF!</definedName>
    <definedName name="____LTT2">'[16]Constantes Generales'!$D$114</definedName>
    <definedName name="____m3" localSheetId="0" hidden="1">{"via1",#N/A,TRUE,"general";"via2",#N/A,TRUE,"general";"via3",#N/A,TRUE,"general"}</definedName>
    <definedName name="____m3" localSheetId="6" hidden="1">{"via1",#N/A,TRUE,"general";"via2",#N/A,TRUE,"general";"via3",#N/A,TRUE,"general"}</definedName>
    <definedName name="____m3" localSheetId="7" hidden="1">{"via1",#N/A,TRUE,"general";"via2",#N/A,TRUE,"general";"via3",#N/A,TRUE,"general"}</definedName>
    <definedName name="____m3" localSheetId="9" hidden="1">{"via1",#N/A,TRUE,"general";"via2",#N/A,TRUE,"general";"via3",#N/A,TRUE,"general"}</definedName>
    <definedName name="____m3" hidden="1">{"via1",#N/A,TRUE,"general";"via2",#N/A,TRUE,"general";"via3",#N/A,TRUE,"general"}</definedName>
    <definedName name="____m4" localSheetId="0" hidden="1">{"TAB1",#N/A,TRUE,"GENERAL";"TAB2",#N/A,TRUE,"GENERAL";"TAB3",#N/A,TRUE,"GENERAL";"TAB4",#N/A,TRUE,"GENERAL";"TAB5",#N/A,TRUE,"GENERAL"}</definedName>
    <definedName name="____m4" localSheetId="6" hidden="1">{"TAB1",#N/A,TRUE,"GENERAL";"TAB2",#N/A,TRUE,"GENERAL";"TAB3",#N/A,TRUE,"GENERAL";"TAB4",#N/A,TRUE,"GENERAL";"TAB5",#N/A,TRUE,"GENERAL"}</definedName>
    <definedName name="____m4" localSheetId="7" hidden="1">{"TAB1",#N/A,TRUE,"GENERAL";"TAB2",#N/A,TRUE,"GENERAL";"TAB3",#N/A,TRUE,"GENERAL";"TAB4",#N/A,TRUE,"GENERAL";"TAB5",#N/A,TRUE,"GENERAL"}</definedName>
    <definedName name="____m4" localSheetId="9" hidden="1">{"TAB1",#N/A,TRUE,"GENERAL";"TAB2",#N/A,TRUE,"GENERAL";"TAB3",#N/A,TRUE,"GENERAL";"TAB4",#N/A,TRUE,"GENERAL";"TAB5",#N/A,TRUE,"GENERAL"}</definedName>
    <definedName name="____m4" hidden="1">{"TAB1",#N/A,TRUE,"GENERAL";"TAB2",#N/A,TRUE,"GENERAL";"TAB3",#N/A,TRUE,"GENERAL";"TAB4",#N/A,TRUE,"GENERAL";"TAB5",#N/A,TRUE,"GENERAL"}</definedName>
    <definedName name="____m5" localSheetId="0" hidden="1">{"via1",#N/A,TRUE,"general";"via2",#N/A,TRUE,"general";"via3",#N/A,TRUE,"general"}</definedName>
    <definedName name="____m5" localSheetId="6" hidden="1">{"via1",#N/A,TRUE,"general";"via2",#N/A,TRUE,"general";"via3",#N/A,TRUE,"general"}</definedName>
    <definedName name="____m5" localSheetId="7" hidden="1">{"via1",#N/A,TRUE,"general";"via2",#N/A,TRUE,"general";"via3",#N/A,TRUE,"general"}</definedName>
    <definedName name="____m5" localSheetId="9" hidden="1">{"via1",#N/A,TRUE,"general";"via2",#N/A,TRUE,"general";"via3",#N/A,TRUE,"general"}</definedName>
    <definedName name="____m5" hidden="1">{"via1",#N/A,TRUE,"general";"via2",#N/A,TRUE,"general";"via3",#N/A,TRUE,"general"}</definedName>
    <definedName name="____m6" localSheetId="0" hidden="1">{"TAB1",#N/A,TRUE,"GENERAL";"TAB2",#N/A,TRUE,"GENERAL";"TAB3",#N/A,TRUE,"GENERAL";"TAB4",#N/A,TRUE,"GENERAL";"TAB5",#N/A,TRUE,"GENERAL"}</definedName>
    <definedName name="____m6" localSheetId="6" hidden="1">{"TAB1",#N/A,TRUE,"GENERAL";"TAB2",#N/A,TRUE,"GENERAL";"TAB3",#N/A,TRUE,"GENERAL";"TAB4",#N/A,TRUE,"GENERAL";"TAB5",#N/A,TRUE,"GENERAL"}</definedName>
    <definedName name="____m6" localSheetId="7" hidden="1">{"TAB1",#N/A,TRUE,"GENERAL";"TAB2",#N/A,TRUE,"GENERAL";"TAB3",#N/A,TRUE,"GENERAL";"TAB4",#N/A,TRUE,"GENERAL";"TAB5",#N/A,TRUE,"GENERAL"}</definedName>
    <definedName name="____m6" localSheetId="9" hidden="1">{"TAB1",#N/A,TRUE,"GENERAL";"TAB2",#N/A,TRUE,"GENERAL";"TAB3",#N/A,TRUE,"GENERAL";"TAB4",#N/A,TRUE,"GENERAL";"TAB5",#N/A,TRUE,"GENERAL"}</definedName>
    <definedName name="____m6" hidden="1">{"TAB1",#N/A,TRUE,"GENERAL";"TAB2",#N/A,TRUE,"GENERAL";"TAB3",#N/A,TRUE,"GENERAL";"TAB4",#N/A,TRUE,"GENERAL";"TAB5",#N/A,TRUE,"GENERAL"}</definedName>
    <definedName name="____m7" localSheetId="0" hidden="1">{"TAB1",#N/A,TRUE,"GENERAL";"TAB2",#N/A,TRUE,"GENERAL";"TAB3",#N/A,TRUE,"GENERAL";"TAB4",#N/A,TRUE,"GENERAL";"TAB5",#N/A,TRUE,"GENERAL"}</definedName>
    <definedName name="____m7" localSheetId="6" hidden="1">{"TAB1",#N/A,TRUE,"GENERAL";"TAB2",#N/A,TRUE,"GENERAL";"TAB3",#N/A,TRUE,"GENERAL";"TAB4",#N/A,TRUE,"GENERAL";"TAB5",#N/A,TRUE,"GENERAL"}</definedName>
    <definedName name="____m7" localSheetId="7" hidden="1">{"TAB1",#N/A,TRUE,"GENERAL";"TAB2",#N/A,TRUE,"GENERAL";"TAB3",#N/A,TRUE,"GENERAL";"TAB4",#N/A,TRUE,"GENERAL";"TAB5",#N/A,TRUE,"GENERAL"}</definedName>
    <definedName name="____m7" localSheetId="9" hidden="1">{"TAB1",#N/A,TRUE,"GENERAL";"TAB2",#N/A,TRUE,"GENERAL";"TAB3",#N/A,TRUE,"GENERAL";"TAB4",#N/A,TRUE,"GENERAL";"TAB5",#N/A,TRUE,"GENERAL"}</definedName>
    <definedName name="____m7" hidden="1">{"TAB1",#N/A,TRUE,"GENERAL";"TAB2",#N/A,TRUE,"GENERAL";"TAB3",#N/A,TRUE,"GENERAL";"TAB4",#N/A,TRUE,"GENERAL";"TAB5",#N/A,TRUE,"GENERAL"}</definedName>
    <definedName name="____m8" localSheetId="0" hidden="1">{"via1",#N/A,TRUE,"general";"via2",#N/A,TRUE,"general";"via3",#N/A,TRUE,"general"}</definedName>
    <definedName name="____m8" localSheetId="6" hidden="1">{"via1",#N/A,TRUE,"general";"via2",#N/A,TRUE,"general";"via3",#N/A,TRUE,"general"}</definedName>
    <definedName name="____m8" localSheetId="7" hidden="1">{"via1",#N/A,TRUE,"general";"via2",#N/A,TRUE,"general";"via3",#N/A,TRUE,"general"}</definedName>
    <definedName name="____m8" localSheetId="9" hidden="1">{"via1",#N/A,TRUE,"general";"via2",#N/A,TRUE,"general";"via3",#N/A,TRUE,"general"}</definedName>
    <definedName name="____m8" hidden="1">{"via1",#N/A,TRUE,"general";"via2",#N/A,TRUE,"general";"via3",#N/A,TRUE,"general"}</definedName>
    <definedName name="____m9" localSheetId="0" hidden="1">{"via1",#N/A,TRUE,"general";"via2",#N/A,TRUE,"general";"via3",#N/A,TRUE,"general"}</definedName>
    <definedName name="____m9" localSheetId="6" hidden="1">{"via1",#N/A,TRUE,"general";"via2",#N/A,TRUE,"general";"via3",#N/A,TRUE,"general"}</definedName>
    <definedName name="____m9" localSheetId="7" hidden="1">{"via1",#N/A,TRUE,"general";"via2",#N/A,TRUE,"general";"via3",#N/A,TRUE,"general"}</definedName>
    <definedName name="____m9" localSheetId="9" hidden="1">{"via1",#N/A,TRUE,"general";"via2",#N/A,TRUE,"general";"via3",#N/A,TRUE,"general"}</definedName>
    <definedName name="____m9" hidden="1">{"via1",#N/A,TRUE,"general";"via2",#N/A,TRUE,"general";"via3",#N/A,TRUE,"general"}</definedName>
    <definedName name="____MA2">#REF!</definedName>
    <definedName name="____n3" localSheetId="0" hidden="1">{"TAB1",#N/A,TRUE,"GENERAL";"TAB2",#N/A,TRUE,"GENERAL";"TAB3",#N/A,TRUE,"GENERAL";"TAB4",#N/A,TRUE,"GENERAL";"TAB5",#N/A,TRUE,"GENERAL"}</definedName>
    <definedName name="____n3" localSheetId="6" hidden="1">{"TAB1",#N/A,TRUE,"GENERAL";"TAB2",#N/A,TRUE,"GENERAL";"TAB3",#N/A,TRUE,"GENERAL";"TAB4",#N/A,TRUE,"GENERAL";"TAB5",#N/A,TRUE,"GENERAL"}</definedName>
    <definedName name="____n3" localSheetId="7" hidden="1">{"TAB1",#N/A,TRUE,"GENERAL";"TAB2",#N/A,TRUE,"GENERAL";"TAB3",#N/A,TRUE,"GENERAL";"TAB4",#N/A,TRUE,"GENERAL";"TAB5",#N/A,TRUE,"GENERAL"}</definedName>
    <definedName name="____n3" localSheetId="9" hidden="1">{"TAB1",#N/A,TRUE,"GENERAL";"TAB2",#N/A,TRUE,"GENERAL";"TAB3",#N/A,TRUE,"GENERAL";"TAB4",#N/A,TRUE,"GENERAL";"TAB5",#N/A,TRUE,"GENERAL"}</definedName>
    <definedName name="____n3" hidden="1">{"TAB1",#N/A,TRUE,"GENERAL";"TAB2",#N/A,TRUE,"GENERAL";"TAB3",#N/A,TRUE,"GENERAL";"TAB4",#N/A,TRUE,"GENERAL";"TAB5",#N/A,TRUE,"GENERAL"}</definedName>
    <definedName name="____n4" localSheetId="0" hidden="1">{"via1",#N/A,TRUE,"general";"via2",#N/A,TRUE,"general";"via3",#N/A,TRUE,"general"}</definedName>
    <definedName name="____n4" localSheetId="6" hidden="1">{"via1",#N/A,TRUE,"general";"via2",#N/A,TRUE,"general";"via3",#N/A,TRUE,"general"}</definedName>
    <definedName name="____n4" localSheetId="7" hidden="1">{"via1",#N/A,TRUE,"general";"via2",#N/A,TRUE,"general";"via3",#N/A,TRUE,"general"}</definedName>
    <definedName name="____n4" localSheetId="9" hidden="1">{"via1",#N/A,TRUE,"general";"via2",#N/A,TRUE,"general";"via3",#N/A,TRUE,"general"}</definedName>
    <definedName name="____n4" hidden="1">{"via1",#N/A,TRUE,"general";"via2",#N/A,TRUE,"general";"via3",#N/A,TRUE,"general"}</definedName>
    <definedName name="____n5" localSheetId="0" hidden="1">{"TAB1",#N/A,TRUE,"GENERAL";"TAB2",#N/A,TRUE,"GENERAL";"TAB3",#N/A,TRUE,"GENERAL";"TAB4",#N/A,TRUE,"GENERAL";"TAB5",#N/A,TRUE,"GENERAL"}</definedName>
    <definedName name="____n5" localSheetId="6" hidden="1">{"TAB1",#N/A,TRUE,"GENERAL";"TAB2",#N/A,TRUE,"GENERAL";"TAB3",#N/A,TRUE,"GENERAL";"TAB4",#N/A,TRUE,"GENERAL";"TAB5",#N/A,TRUE,"GENERAL"}</definedName>
    <definedName name="____n5" localSheetId="7" hidden="1">{"TAB1",#N/A,TRUE,"GENERAL";"TAB2",#N/A,TRUE,"GENERAL";"TAB3",#N/A,TRUE,"GENERAL";"TAB4",#N/A,TRUE,"GENERAL";"TAB5",#N/A,TRUE,"GENERAL"}</definedName>
    <definedName name="____n5" localSheetId="9" hidden="1">{"TAB1",#N/A,TRUE,"GENERAL";"TAB2",#N/A,TRUE,"GENERAL";"TAB3",#N/A,TRUE,"GENERAL";"TAB4",#N/A,TRUE,"GENERAL";"TAB5",#N/A,TRUE,"GENERAL"}</definedName>
    <definedName name="____n5" hidden="1">{"TAB1",#N/A,TRUE,"GENERAL";"TAB2",#N/A,TRUE,"GENERAL";"TAB3",#N/A,TRUE,"GENERAL";"TAB4",#N/A,TRUE,"GENERAL";"TAB5",#N/A,TRUE,"GENERAL"}</definedName>
    <definedName name="____nyn7" localSheetId="0" hidden="1">{"via1",#N/A,TRUE,"general";"via2",#N/A,TRUE,"general";"via3",#N/A,TRUE,"general"}</definedName>
    <definedName name="____nyn7" localSheetId="6" hidden="1">{"via1",#N/A,TRUE,"general";"via2",#N/A,TRUE,"general";"via3",#N/A,TRUE,"general"}</definedName>
    <definedName name="____nyn7" localSheetId="7" hidden="1">{"via1",#N/A,TRUE,"general";"via2",#N/A,TRUE,"general";"via3",#N/A,TRUE,"general"}</definedName>
    <definedName name="____nyn7" localSheetId="9" hidden="1">{"via1",#N/A,TRUE,"general";"via2",#N/A,TRUE,"general";"via3",#N/A,TRUE,"general"}</definedName>
    <definedName name="____nyn7" hidden="1">{"via1",#N/A,TRUE,"general";"via2",#N/A,TRUE,"general";"via3",#N/A,TRUE,"general"}</definedName>
    <definedName name="____o4" localSheetId="0" hidden="1">{"via1",#N/A,TRUE,"general";"via2",#N/A,TRUE,"general";"via3",#N/A,TRUE,"general"}</definedName>
    <definedName name="____o4" localSheetId="6" hidden="1">{"via1",#N/A,TRUE,"general";"via2",#N/A,TRUE,"general";"via3",#N/A,TRUE,"general"}</definedName>
    <definedName name="____o4" localSheetId="7" hidden="1">{"via1",#N/A,TRUE,"general";"via2",#N/A,TRUE,"general";"via3",#N/A,TRUE,"general"}</definedName>
    <definedName name="____o4" localSheetId="9" hidden="1">{"via1",#N/A,TRUE,"general";"via2",#N/A,TRUE,"general";"via3",#N/A,TRUE,"general"}</definedName>
    <definedName name="____o4" hidden="1">{"via1",#N/A,TRUE,"general";"via2",#N/A,TRUE,"general";"via3",#N/A,TRUE,"general"}</definedName>
    <definedName name="____o5" localSheetId="0" hidden="1">{"TAB1",#N/A,TRUE,"GENERAL";"TAB2",#N/A,TRUE,"GENERAL";"TAB3",#N/A,TRUE,"GENERAL";"TAB4",#N/A,TRUE,"GENERAL";"TAB5",#N/A,TRUE,"GENERAL"}</definedName>
    <definedName name="____o5" localSheetId="6" hidden="1">{"TAB1",#N/A,TRUE,"GENERAL";"TAB2",#N/A,TRUE,"GENERAL";"TAB3",#N/A,TRUE,"GENERAL";"TAB4",#N/A,TRUE,"GENERAL";"TAB5",#N/A,TRUE,"GENERAL"}</definedName>
    <definedName name="____o5" localSheetId="7" hidden="1">{"TAB1",#N/A,TRUE,"GENERAL";"TAB2",#N/A,TRUE,"GENERAL";"TAB3",#N/A,TRUE,"GENERAL";"TAB4",#N/A,TRUE,"GENERAL";"TAB5",#N/A,TRUE,"GENERAL"}</definedName>
    <definedName name="____o5" localSheetId="9" hidden="1">{"TAB1",#N/A,TRUE,"GENERAL";"TAB2",#N/A,TRUE,"GENERAL";"TAB3",#N/A,TRUE,"GENERAL";"TAB4",#N/A,TRUE,"GENERAL";"TAB5",#N/A,TRUE,"GENERAL"}</definedName>
    <definedName name="____o5" hidden="1">{"TAB1",#N/A,TRUE,"GENERAL";"TAB2",#N/A,TRUE,"GENERAL";"TAB3",#N/A,TRUE,"GENERAL";"TAB4",#N/A,TRUE,"GENERAL";"TAB5",#N/A,TRUE,"GENERAL"}</definedName>
    <definedName name="____o6" localSheetId="0" hidden="1">{"TAB1",#N/A,TRUE,"GENERAL";"TAB2",#N/A,TRUE,"GENERAL";"TAB3",#N/A,TRUE,"GENERAL";"TAB4",#N/A,TRUE,"GENERAL";"TAB5",#N/A,TRUE,"GENERAL"}</definedName>
    <definedName name="____o6" localSheetId="6" hidden="1">{"TAB1",#N/A,TRUE,"GENERAL";"TAB2",#N/A,TRUE,"GENERAL";"TAB3",#N/A,TRUE,"GENERAL";"TAB4",#N/A,TRUE,"GENERAL";"TAB5",#N/A,TRUE,"GENERAL"}</definedName>
    <definedName name="____o6" localSheetId="7" hidden="1">{"TAB1",#N/A,TRUE,"GENERAL";"TAB2",#N/A,TRUE,"GENERAL";"TAB3",#N/A,TRUE,"GENERAL";"TAB4",#N/A,TRUE,"GENERAL";"TAB5",#N/A,TRUE,"GENERAL"}</definedName>
    <definedName name="____o6" localSheetId="9" hidden="1">{"TAB1",#N/A,TRUE,"GENERAL";"TAB2",#N/A,TRUE,"GENERAL";"TAB3",#N/A,TRUE,"GENERAL";"TAB4",#N/A,TRUE,"GENERAL";"TAB5",#N/A,TRUE,"GENERAL"}</definedName>
    <definedName name="____o6" hidden="1">{"TAB1",#N/A,TRUE,"GENERAL";"TAB2",#N/A,TRUE,"GENERAL";"TAB3",#N/A,TRUE,"GENERAL";"TAB4",#N/A,TRUE,"GENERAL";"TAB5",#N/A,TRUE,"GENERAL"}</definedName>
    <definedName name="____o7" localSheetId="0" hidden="1">{"TAB1",#N/A,TRUE,"GENERAL";"TAB2",#N/A,TRUE,"GENERAL";"TAB3",#N/A,TRUE,"GENERAL";"TAB4",#N/A,TRUE,"GENERAL";"TAB5",#N/A,TRUE,"GENERAL"}</definedName>
    <definedName name="____o7" localSheetId="6" hidden="1">{"TAB1",#N/A,TRUE,"GENERAL";"TAB2",#N/A,TRUE,"GENERAL";"TAB3",#N/A,TRUE,"GENERAL";"TAB4",#N/A,TRUE,"GENERAL";"TAB5",#N/A,TRUE,"GENERAL"}</definedName>
    <definedName name="____o7" localSheetId="7" hidden="1">{"TAB1",#N/A,TRUE,"GENERAL";"TAB2",#N/A,TRUE,"GENERAL";"TAB3",#N/A,TRUE,"GENERAL";"TAB4",#N/A,TRUE,"GENERAL";"TAB5",#N/A,TRUE,"GENERAL"}</definedName>
    <definedName name="____o7" localSheetId="9" hidden="1">{"TAB1",#N/A,TRUE,"GENERAL";"TAB2",#N/A,TRUE,"GENERAL";"TAB3",#N/A,TRUE,"GENERAL";"TAB4",#N/A,TRUE,"GENERAL";"TAB5",#N/A,TRUE,"GENERAL"}</definedName>
    <definedName name="____o7" hidden="1">{"TAB1",#N/A,TRUE,"GENERAL";"TAB2",#N/A,TRUE,"GENERAL";"TAB3",#N/A,TRUE,"GENERAL";"TAB4",#N/A,TRUE,"GENERAL";"TAB5",#N/A,TRUE,"GENERAL"}</definedName>
    <definedName name="____o8" localSheetId="0" hidden="1">{"via1",#N/A,TRUE,"general";"via2",#N/A,TRUE,"general";"via3",#N/A,TRUE,"general"}</definedName>
    <definedName name="____o8" localSheetId="6" hidden="1">{"via1",#N/A,TRUE,"general";"via2",#N/A,TRUE,"general";"via3",#N/A,TRUE,"general"}</definedName>
    <definedName name="____o8" localSheetId="7" hidden="1">{"via1",#N/A,TRUE,"general";"via2",#N/A,TRUE,"general";"via3",#N/A,TRUE,"general"}</definedName>
    <definedName name="____o8" localSheetId="9" hidden="1">{"via1",#N/A,TRUE,"general";"via2",#N/A,TRUE,"general";"via3",#N/A,TRUE,"general"}</definedName>
    <definedName name="____o8" hidden="1">{"via1",#N/A,TRUE,"general";"via2",#N/A,TRUE,"general";"via3",#N/A,TRUE,"general"}</definedName>
    <definedName name="____o9" localSheetId="0" hidden="1">{"TAB1",#N/A,TRUE,"GENERAL";"TAB2",#N/A,TRUE,"GENERAL";"TAB3",#N/A,TRUE,"GENERAL";"TAB4",#N/A,TRUE,"GENERAL";"TAB5",#N/A,TRUE,"GENERAL"}</definedName>
    <definedName name="____o9" localSheetId="6" hidden="1">{"TAB1",#N/A,TRUE,"GENERAL";"TAB2",#N/A,TRUE,"GENERAL";"TAB3",#N/A,TRUE,"GENERAL";"TAB4",#N/A,TRUE,"GENERAL";"TAB5",#N/A,TRUE,"GENERAL"}</definedName>
    <definedName name="____o9" localSheetId="7" hidden="1">{"TAB1",#N/A,TRUE,"GENERAL";"TAB2",#N/A,TRUE,"GENERAL";"TAB3",#N/A,TRUE,"GENERAL";"TAB4",#N/A,TRUE,"GENERAL";"TAB5",#N/A,TRUE,"GENERAL"}</definedName>
    <definedName name="____o9" localSheetId="9" hidden="1">{"TAB1",#N/A,TRUE,"GENERAL";"TAB2",#N/A,TRUE,"GENERAL";"TAB3",#N/A,TRUE,"GENERAL";"TAB4",#N/A,TRUE,"GENERAL";"TAB5",#N/A,TRUE,"GENERAL"}</definedName>
    <definedName name="____o9" hidden="1">{"TAB1",#N/A,TRUE,"GENERAL";"TAB2",#N/A,TRUE,"GENERAL";"TAB3",#N/A,TRUE,"GENERAL";"TAB4",#N/A,TRUE,"GENERAL";"TAB5",#N/A,TRUE,"GENERAL"}</definedName>
    <definedName name="____p6" localSheetId="0" hidden="1">{"via1",#N/A,TRUE,"general";"via2",#N/A,TRUE,"general";"via3",#N/A,TRUE,"general"}</definedName>
    <definedName name="____p6" localSheetId="6" hidden="1">{"via1",#N/A,TRUE,"general";"via2",#N/A,TRUE,"general";"via3",#N/A,TRUE,"general"}</definedName>
    <definedName name="____p6" localSheetId="7" hidden="1">{"via1",#N/A,TRUE,"general";"via2",#N/A,TRUE,"general";"via3",#N/A,TRUE,"general"}</definedName>
    <definedName name="____p6" localSheetId="9" hidden="1">{"via1",#N/A,TRUE,"general";"via2",#N/A,TRUE,"general";"via3",#N/A,TRUE,"general"}</definedName>
    <definedName name="____p6" hidden="1">{"via1",#N/A,TRUE,"general";"via2",#N/A,TRUE,"general";"via3",#N/A,TRUE,"general"}</definedName>
    <definedName name="____p7" localSheetId="0" hidden="1">{"via1",#N/A,TRUE,"general";"via2",#N/A,TRUE,"general";"via3",#N/A,TRUE,"general"}</definedName>
    <definedName name="____p7" localSheetId="6" hidden="1">{"via1",#N/A,TRUE,"general";"via2",#N/A,TRUE,"general";"via3",#N/A,TRUE,"general"}</definedName>
    <definedName name="____p7" localSheetId="7" hidden="1">{"via1",#N/A,TRUE,"general";"via2",#N/A,TRUE,"general";"via3",#N/A,TRUE,"general"}</definedName>
    <definedName name="____p7" localSheetId="9" hidden="1">{"via1",#N/A,TRUE,"general";"via2",#N/A,TRUE,"general";"via3",#N/A,TRUE,"general"}</definedName>
    <definedName name="____p7" hidden="1">{"via1",#N/A,TRUE,"general";"via2",#N/A,TRUE,"general";"via3",#N/A,TRUE,"general"}</definedName>
    <definedName name="____p8" localSheetId="0" hidden="1">{"TAB1",#N/A,TRUE,"GENERAL";"TAB2",#N/A,TRUE,"GENERAL";"TAB3",#N/A,TRUE,"GENERAL";"TAB4",#N/A,TRUE,"GENERAL";"TAB5",#N/A,TRUE,"GENERAL"}</definedName>
    <definedName name="____p8" localSheetId="6" hidden="1">{"TAB1",#N/A,TRUE,"GENERAL";"TAB2",#N/A,TRUE,"GENERAL";"TAB3",#N/A,TRUE,"GENERAL";"TAB4",#N/A,TRUE,"GENERAL";"TAB5",#N/A,TRUE,"GENERAL"}</definedName>
    <definedName name="____p8" localSheetId="7" hidden="1">{"TAB1",#N/A,TRUE,"GENERAL";"TAB2",#N/A,TRUE,"GENERAL";"TAB3",#N/A,TRUE,"GENERAL";"TAB4",#N/A,TRUE,"GENERAL";"TAB5",#N/A,TRUE,"GENERAL"}</definedName>
    <definedName name="____p8" localSheetId="9" hidden="1">{"TAB1",#N/A,TRUE,"GENERAL";"TAB2",#N/A,TRUE,"GENERAL";"TAB3",#N/A,TRUE,"GENERAL";"TAB4",#N/A,TRUE,"GENERAL";"TAB5",#N/A,TRUE,"GENERAL"}</definedName>
    <definedName name="____p8" hidden="1">{"TAB1",#N/A,TRUE,"GENERAL";"TAB2",#N/A,TRUE,"GENERAL";"TAB3",#N/A,TRUE,"GENERAL";"TAB4",#N/A,TRUE,"GENERAL";"TAB5",#N/A,TRUE,"GENERAL"}</definedName>
    <definedName name="____Pa1" localSheetId="15">'[10]Paral. 1'!$E:$E</definedName>
    <definedName name="____Pa1">'[20]Paral. 1'!$E$1:$E$65536</definedName>
    <definedName name="____Pa2" localSheetId="15">'[10]Paral. 2'!$E:$E</definedName>
    <definedName name="____Pa2">'[20]Paral. 2'!$E$1:$E$65536</definedName>
    <definedName name="____Pa3" localSheetId="15">'[10]Paral. 3'!$E:$E</definedName>
    <definedName name="____Pa3">'[20]Paral. 3'!$E$1:$E$65536</definedName>
    <definedName name="____Pa4" localSheetId="15">[10]Paral.4!$E:$E</definedName>
    <definedName name="____Pa4">[20]Paral.4!$E$1:$E$65536</definedName>
    <definedName name="____PJ50" localSheetId="15">#REF!</definedName>
    <definedName name="____PJ50" localSheetId="7">#REF!</definedName>
    <definedName name="____PJ50">#REF!</definedName>
    <definedName name="____pj51" localSheetId="15">#REF!</definedName>
    <definedName name="____pj51" localSheetId="7">#REF!</definedName>
    <definedName name="____pj51">#REF!</definedName>
    <definedName name="____pl1">'[14]Gabinetes ctrol, prot. y med. '!#REF!</definedName>
    <definedName name="____pl2">'[14]Gabinetes ctrol, prot. y med. '!#REF!</definedName>
    <definedName name="____PLC1">'[16]Constantes Generales'!$D$218</definedName>
    <definedName name="____Po2" localSheetId="15">[8]REAJUSTESACTA1PROVI!#REF!</definedName>
    <definedName name="____Po2">[8]REAJUSTESACTA1PROVI!#REF!</definedName>
    <definedName name="____Po3">[8]REAJUSTESACTA1PROVI!#REF!</definedName>
    <definedName name="____pvC1">'[16]Constantes Generales'!$D$216</definedName>
    <definedName name="____r" localSheetId="0" hidden="1">{"TAB1",#N/A,TRUE,"GENERAL";"TAB2",#N/A,TRUE,"GENERAL";"TAB3",#N/A,TRUE,"GENERAL";"TAB4",#N/A,TRUE,"GENERAL";"TAB5",#N/A,TRUE,"GENERAL"}</definedName>
    <definedName name="____r" localSheetId="15">'[5]APU PVC'!#REF!</definedName>
    <definedName name="____r" localSheetId="6" hidden="1">{"TAB1",#N/A,TRUE,"GENERAL";"TAB2",#N/A,TRUE,"GENERAL";"TAB3",#N/A,TRUE,"GENERAL";"TAB4",#N/A,TRUE,"GENERAL";"TAB5",#N/A,TRUE,"GENERAL"}</definedName>
    <definedName name="____r" localSheetId="7" hidden="1">{"TAB1",#N/A,TRUE,"GENERAL";"TAB2",#N/A,TRUE,"GENERAL";"TAB3",#N/A,TRUE,"GENERAL";"TAB4",#N/A,TRUE,"GENERAL";"TAB5",#N/A,TRUE,"GENERAL"}</definedName>
    <definedName name="____r" localSheetId="9" hidden="1">{"TAB1",#N/A,TRUE,"GENERAL";"TAB2",#N/A,TRUE,"GENERAL";"TAB3",#N/A,TRUE,"GENERAL";"TAB4",#N/A,TRUE,"GENERAL";"TAB5",#N/A,TRUE,"GENERAL"}</definedName>
    <definedName name="____r" hidden="1">{"TAB1",#N/A,TRUE,"GENERAL";"TAB2",#N/A,TRUE,"GENERAL";"TAB3",#N/A,TRUE,"GENERAL";"TAB4",#N/A,TRUE,"GENERAL";"TAB5",#N/A,TRUE,"GENERAL"}</definedName>
    <definedName name="____R1210JH">#REF!</definedName>
    <definedName name="____R32EL">#REF!</definedName>
    <definedName name="____R32JH">#REF!</definedName>
    <definedName name="____R42JH">#REF!</definedName>
    <definedName name="____R43JH">#REF!</definedName>
    <definedName name="____r4r" localSheetId="0" hidden="1">{"via1",#N/A,TRUE,"general";"via2",#N/A,TRUE,"general";"via3",#N/A,TRUE,"general"}</definedName>
    <definedName name="____r4r" localSheetId="6" hidden="1">{"via1",#N/A,TRUE,"general";"via2",#N/A,TRUE,"general";"via3",#N/A,TRUE,"general"}</definedName>
    <definedName name="____r4r" localSheetId="7" hidden="1">{"via1",#N/A,TRUE,"general";"via2",#N/A,TRUE,"general";"via3",#N/A,TRUE,"general"}</definedName>
    <definedName name="____r4r" localSheetId="9" hidden="1">{"via1",#N/A,TRUE,"general";"via2",#N/A,TRUE,"general";"via3",#N/A,TRUE,"general"}</definedName>
    <definedName name="____r4r" hidden="1">{"via1",#N/A,TRUE,"general";"via2",#N/A,TRUE,"general";"via3",#N/A,TRUE,"general"}</definedName>
    <definedName name="____R63BB">#REF!</definedName>
    <definedName name="____R63JH">#REF!</definedName>
    <definedName name="____R64BB">#REF!</definedName>
    <definedName name="____R64JH">#REF!</definedName>
    <definedName name="____R83JH">#REF!</definedName>
    <definedName name="____R84JH">#REF!</definedName>
    <definedName name="____R86JH">#REF!</definedName>
    <definedName name="____RED32">#REF!</definedName>
    <definedName name="____REP21">#REF!</definedName>
    <definedName name="____REP42">#REF!</definedName>
    <definedName name="____REP43">[21]BASE!$D$136</definedName>
    <definedName name="____RES64">#REF!</definedName>
    <definedName name="____rtu6" localSheetId="0" hidden="1">{"via1",#N/A,TRUE,"general";"via2",#N/A,TRUE,"general";"via3",#N/A,TRUE,"general"}</definedName>
    <definedName name="____rtu6" localSheetId="6" hidden="1">{"via1",#N/A,TRUE,"general";"via2",#N/A,TRUE,"general";"via3",#N/A,TRUE,"general"}</definedName>
    <definedName name="____rtu6" localSheetId="7" hidden="1">{"via1",#N/A,TRUE,"general";"via2",#N/A,TRUE,"general";"via3",#N/A,TRUE,"general"}</definedName>
    <definedName name="____rtu6" localSheetId="9" hidden="1">{"via1",#N/A,TRUE,"general";"via2",#N/A,TRUE,"general";"via3",#N/A,TRUE,"general"}</definedName>
    <definedName name="____rtu6" hidden="1">{"via1",#N/A,TRUE,"general";"via2",#N/A,TRUE,"general";"via3",#N/A,TRUE,"general"}</definedName>
    <definedName name="____s1" localSheetId="0" hidden="1">{"via1",#N/A,TRUE,"general";"via2",#N/A,TRUE,"general";"via3",#N/A,TRUE,"general"}</definedName>
    <definedName name="____s1" localSheetId="6" hidden="1">{"via1",#N/A,TRUE,"general";"via2",#N/A,TRUE,"general";"via3",#N/A,TRUE,"general"}</definedName>
    <definedName name="____s1" localSheetId="7" hidden="1">{"via1",#N/A,TRUE,"general";"via2",#N/A,TRUE,"general";"via3",#N/A,TRUE,"general"}</definedName>
    <definedName name="____s1" localSheetId="9" hidden="1">{"via1",#N/A,TRUE,"general";"via2",#N/A,TRUE,"general";"via3",#N/A,TRUE,"general"}</definedName>
    <definedName name="____s1" hidden="1">{"via1",#N/A,TRUE,"general";"via2",#N/A,TRUE,"general";"via3",#N/A,TRUE,"general"}</definedName>
    <definedName name="____s2" localSheetId="0" hidden="1">{"TAB1",#N/A,TRUE,"GENERAL";"TAB2",#N/A,TRUE,"GENERAL";"TAB3",#N/A,TRUE,"GENERAL";"TAB4",#N/A,TRUE,"GENERAL";"TAB5",#N/A,TRUE,"GENERAL"}</definedName>
    <definedName name="____s2" localSheetId="6" hidden="1">{"TAB1",#N/A,TRUE,"GENERAL";"TAB2",#N/A,TRUE,"GENERAL";"TAB3",#N/A,TRUE,"GENERAL";"TAB4",#N/A,TRUE,"GENERAL";"TAB5",#N/A,TRUE,"GENERAL"}</definedName>
    <definedName name="____s2" localSheetId="7" hidden="1">{"TAB1",#N/A,TRUE,"GENERAL";"TAB2",#N/A,TRUE,"GENERAL";"TAB3",#N/A,TRUE,"GENERAL";"TAB4",#N/A,TRUE,"GENERAL";"TAB5",#N/A,TRUE,"GENERAL"}</definedName>
    <definedName name="____s2" localSheetId="9" hidden="1">{"TAB1",#N/A,TRUE,"GENERAL";"TAB2",#N/A,TRUE,"GENERAL";"TAB3",#N/A,TRUE,"GENERAL";"TAB4",#N/A,TRUE,"GENERAL";"TAB5",#N/A,TRUE,"GENERAL"}</definedName>
    <definedName name="____s2" hidden="1">{"TAB1",#N/A,TRUE,"GENERAL";"TAB2",#N/A,TRUE,"GENERAL";"TAB3",#N/A,TRUE,"GENERAL";"TAB4",#N/A,TRUE,"GENERAL";"TAB5",#N/A,TRUE,"GENERAL"}</definedName>
    <definedName name="____s3" localSheetId="0" hidden="1">{"TAB1",#N/A,TRUE,"GENERAL";"TAB2",#N/A,TRUE,"GENERAL";"TAB3",#N/A,TRUE,"GENERAL";"TAB4",#N/A,TRUE,"GENERAL";"TAB5",#N/A,TRUE,"GENERAL"}</definedName>
    <definedName name="____s3" localSheetId="6" hidden="1">{"TAB1",#N/A,TRUE,"GENERAL";"TAB2",#N/A,TRUE,"GENERAL";"TAB3",#N/A,TRUE,"GENERAL";"TAB4",#N/A,TRUE,"GENERAL";"TAB5",#N/A,TRUE,"GENERAL"}</definedName>
    <definedName name="____s3" localSheetId="7" hidden="1">{"TAB1",#N/A,TRUE,"GENERAL";"TAB2",#N/A,TRUE,"GENERAL";"TAB3",#N/A,TRUE,"GENERAL";"TAB4",#N/A,TRUE,"GENERAL";"TAB5",#N/A,TRUE,"GENERAL"}</definedName>
    <definedName name="____s3" localSheetId="9" hidden="1">{"TAB1",#N/A,TRUE,"GENERAL";"TAB2",#N/A,TRUE,"GENERAL";"TAB3",#N/A,TRUE,"GENERAL";"TAB4",#N/A,TRUE,"GENERAL";"TAB5",#N/A,TRUE,"GENERAL"}</definedName>
    <definedName name="____s3" hidden="1">{"TAB1",#N/A,TRUE,"GENERAL";"TAB2",#N/A,TRUE,"GENERAL";"TAB3",#N/A,TRUE,"GENERAL";"TAB4",#N/A,TRUE,"GENERAL";"TAB5",#N/A,TRUE,"GENERAL"}</definedName>
    <definedName name="____s4" localSheetId="0" hidden="1">{"via1",#N/A,TRUE,"general";"via2",#N/A,TRUE,"general";"via3",#N/A,TRUE,"general"}</definedName>
    <definedName name="____s4" localSheetId="6" hidden="1">{"via1",#N/A,TRUE,"general";"via2",#N/A,TRUE,"general";"via3",#N/A,TRUE,"general"}</definedName>
    <definedName name="____s4" localSheetId="7" hidden="1">{"via1",#N/A,TRUE,"general";"via2",#N/A,TRUE,"general";"via3",#N/A,TRUE,"general"}</definedName>
    <definedName name="____s4" localSheetId="9" hidden="1">{"via1",#N/A,TRUE,"general";"via2",#N/A,TRUE,"general";"via3",#N/A,TRUE,"general"}</definedName>
    <definedName name="____s4" hidden="1">{"via1",#N/A,TRUE,"general";"via2",#N/A,TRUE,"general";"via3",#N/A,TRUE,"general"}</definedName>
    <definedName name="____s5" localSheetId="0" hidden="1">{"via1",#N/A,TRUE,"general";"via2",#N/A,TRUE,"general";"via3",#N/A,TRUE,"general"}</definedName>
    <definedName name="____s5" localSheetId="6" hidden="1">{"via1",#N/A,TRUE,"general";"via2",#N/A,TRUE,"general";"via3",#N/A,TRUE,"general"}</definedName>
    <definedName name="____s5" localSheetId="7" hidden="1">{"via1",#N/A,TRUE,"general";"via2",#N/A,TRUE,"general";"via3",#N/A,TRUE,"general"}</definedName>
    <definedName name="____s5" localSheetId="9" hidden="1">{"via1",#N/A,TRUE,"general";"via2",#N/A,TRUE,"general";"via3",#N/A,TRUE,"general"}</definedName>
    <definedName name="____s5" hidden="1">{"via1",#N/A,TRUE,"general";"via2",#N/A,TRUE,"general";"via3",#N/A,TRUE,"general"}</definedName>
    <definedName name="____s6" localSheetId="0" hidden="1">{"TAB1",#N/A,TRUE,"GENERAL";"TAB2",#N/A,TRUE,"GENERAL";"TAB3",#N/A,TRUE,"GENERAL";"TAB4",#N/A,TRUE,"GENERAL";"TAB5",#N/A,TRUE,"GENERAL"}</definedName>
    <definedName name="____s6" localSheetId="6" hidden="1">{"TAB1",#N/A,TRUE,"GENERAL";"TAB2",#N/A,TRUE,"GENERAL";"TAB3",#N/A,TRUE,"GENERAL";"TAB4",#N/A,TRUE,"GENERAL";"TAB5",#N/A,TRUE,"GENERAL"}</definedName>
    <definedName name="____s6" localSheetId="7" hidden="1">{"TAB1",#N/A,TRUE,"GENERAL";"TAB2",#N/A,TRUE,"GENERAL";"TAB3",#N/A,TRUE,"GENERAL";"TAB4",#N/A,TRUE,"GENERAL";"TAB5",#N/A,TRUE,"GENERAL"}</definedName>
    <definedName name="____s6" localSheetId="9" hidden="1">{"TAB1",#N/A,TRUE,"GENERAL";"TAB2",#N/A,TRUE,"GENERAL";"TAB3",#N/A,TRUE,"GENERAL";"TAB4",#N/A,TRUE,"GENERAL";"TAB5",#N/A,TRUE,"GENERAL"}</definedName>
    <definedName name="____s6" hidden="1">{"TAB1",#N/A,TRUE,"GENERAL";"TAB2",#N/A,TRUE,"GENERAL";"TAB3",#N/A,TRUE,"GENERAL";"TAB4",#N/A,TRUE,"GENERAL";"TAB5",#N/A,TRUE,"GENERAL"}</definedName>
    <definedName name="____s7" localSheetId="0" hidden="1">{"via1",#N/A,TRUE,"general";"via2",#N/A,TRUE,"general";"via3",#N/A,TRUE,"general"}</definedName>
    <definedName name="____s7" localSheetId="6" hidden="1">{"via1",#N/A,TRUE,"general";"via2",#N/A,TRUE,"general";"via3",#N/A,TRUE,"general"}</definedName>
    <definedName name="____s7" localSheetId="7" hidden="1">{"via1",#N/A,TRUE,"general";"via2",#N/A,TRUE,"general";"via3",#N/A,TRUE,"general"}</definedName>
    <definedName name="____s7" localSheetId="9" hidden="1">{"via1",#N/A,TRUE,"general";"via2",#N/A,TRUE,"general";"via3",#N/A,TRUE,"general"}</definedName>
    <definedName name="____s7" hidden="1">{"via1",#N/A,TRUE,"general";"via2",#N/A,TRUE,"general";"via3",#N/A,TRUE,"general"}</definedName>
    <definedName name="____SBC1">[6]INV!$A$12:$D$15</definedName>
    <definedName name="____SBC3">[6]INV!$F$12:$I$15</definedName>
    <definedName name="____SBC5">[6]INV!$K$12:$N$15</definedName>
    <definedName name="____sPR2">'[16]Constantes Generales'!$D$131</definedName>
    <definedName name="____ST106">#REF!</definedName>
    <definedName name="____ST126">#REF!</definedName>
    <definedName name="____ST146">#REF!</definedName>
    <definedName name="____ST166">[11]BASE!$D$248</definedName>
    <definedName name="____ST186">#REF!</definedName>
    <definedName name="____ST206">#REF!</definedName>
    <definedName name="____ST86">#REF!</definedName>
    <definedName name="____STC60">'[18]Datos Generales'!#REF!</definedName>
    <definedName name="____sTT2">'[16]Constantes Generales'!$D$120</definedName>
    <definedName name="____t3" localSheetId="0" hidden="1">{"TAB1",#N/A,TRUE,"GENERAL";"TAB2",#N/A,TRUE,"GENERAL";"TAB3",#N/A,TRUE,"GENERAL";"TAB4",#N/A,TRUE,"GENERAL";"TAB5",#N/A,TRUE,"GENERAL"}</definedName>
    <definedName name="____t3" localSheetId="6" hidden="1">{"TAB1",#N/A,TRUE,"GENERAL";"TAB2",#N/A,TRUE,"GENERAL";"TAB3",#N/A,TRUE,"GENERAL";"TAB4",#N/A,TRUE,"GENERAL";"TAB5",#N/A,TRUE,"GENERAL"}</definedName>
    <definedName name="____t3" localSheetId="7" hidden="1">{"TAB1",#N/A,TRUE,"GENERAL";"TAB2",#N/A,TRUE,"GENERAL";"TAB3",#N/A,TRUE,"GENERAL";"TAB4",#N/A,TRUE,"GENERAL";"TAB5",#N/A,TRUE,"GENERAL"}</definedName>
    <definedName name="____t3" localSheetId="9" hidden="1">{"TAB1",#N/A,TRUE,"GENERAL";"TAB2",#N/A,TRUE,"GENERAL";"TAB3",#N/A,TRUE,"GENERAL";"TAB4",#N/A,TRUE,"GENERAL";"TAB5",#N/A,TRUE,"GENERAL"}</definedName>
    <definedName name="____t3" hidden="1">{"TAB1",#N/A,TRUE,"GENERAL";"TAB2",#N/A,TRUE,"GENERAL";"TAB3",#N/A,TRUE,"GENERAL";"TAB4",#N/A,TRUE,"GENERAL";"TAB5",#N/A,TRUE,"GENERAL"}</definedName>
    <definedName name="____t4" localSheetId="0" hidden="1">{"via1",#N/A,TRUE,"general";"via2",#N/A,TRUE,"general";"via3",#N/A,TRUE,"general"}</definedName>
    <definedName name="____t4" localSheetId="6" hidden="1">{"via1",#N/A,TRUE,"general";"via2",#N/A,TRUE,"general";"via3",#N/A,TRUE,"general"}</definedName>
    <definedName name="____t4" localSheetId="7" hidden="1">{"via1",#N/A,TRUE,"general";"via2",#N/A,TRUE,"general";"via3",#N/A,TRUE,"general"}</definedName>
    <definedName name="____t4" localSheetId="9" hidden="1">{"via1",#N/A,TRUE,"general";"via2",#N/A,TRUE,"general";"via3",#N/A,TRUE,"general"}</definedName>
    <definedName name="____t4" hidden="1">{"via1",#N/A,TRUE,"general";"via2",#N/A,TRUE,"general";"via3",#N/A,TRUE,"general"}</definedName>
    <definedName name="____t5" localSheetId="0" hidden="1">{"TAB1",#N/A,TRUE,"GENERAL";"TAB2",#N/A,TRUE,"GENERAL";"TAB3",#N/A,TRUE,"GENERAL";"TAB4",#N/A,TRUE,"GENERAL";"TAB5",#N/A,TRUE,"GENERAL"}</definedName>
    <definedName name="____t5" localSheetId="6" hidden="1">{"TAB1",#N/A,TRUE,"GENERAL";"TAB2",#N/A,TRUE,"GENERAL";"TAB3",#N/A,TRUE,"GENERAL";"TAB4",#N/A,TRUE,"GENERAL";"TAB5",#N/A,TRUE,"GENERAL"}</definedName>
    <definedName name="____t5" localSheetId="7" hidden="1">{"TAB1",#N/A,TRUE,"GENERAL";"TAB2",#N/A,TRUE,"GENERAL";"TAB3",#N/A,TRUE,"GENERAL";"TAB4",#N/A,TRUE,"GENERAL";"TAB5",#N/A,TRUE,"GENERAL"}</definedName>
    <definedName name="____t5" localSheetId="9" hidden="1">{"TAB1",#N/A,TRUE,"GENERAL";"TAB2",#N/A,TRUE,"GENERAL";"TAB3",#N/A,TRUE,"GENERAL";"TAB4",#N/A,TRUE,"GENERAL";"TAB5",#N/A,TRUE,"GENERAL"}</definedName>
    <definedName name="____t5" hidden="1">{"TAB1",#N/A,TRUE,"GENERAL";"TAB2",#N/A,TRUE,"GENERAL";"TAB3",#N/A,TRUE,"GENERAL";"TAB4",#N/A,TRUE,"GENERAL";"TAB5",#N/A,TRUE,"GENERAL"}</definedName>
    <definedName name="____t6" localSheetId="0" hidden="1">{"via1",#N/A,TRUE,"general";"via2",#N/A,TRUE,"general";"via3",#N/A,TRUE,"general"}</definedName>
    <definedName name="____t6" localSheetId="6" hidden="1">{"via1",#N/A,TRUE,"general";"via2",#N/A,TRUE,"general";"via3",#N/A,TRUE,"general"}</definedName>
    <definedName name="____t6" localSheetId="7" hidden="1">{"via1",#N/A,TRUE,"general";"via2",#N/A,TRUE,"general";"via3",#N/A,TRUE,"general"}</definedName>
    <definedName name="____t6" localSheetId="9" hidden="1">{"via1",#N/A,TRUE,"general";"via2",#N/A,TRUE,"general";"via3",#N/A,TRUE,"general"}</definedName>
    <definedName name="____t6" hidden="1">{"via1",#N/A,TRUE,"general";"via2",#N/A,TRUE,"general";"via3",#N/A,TRUE,"general"}</definedName>
    <definedName name="____t66" localSheetId="0" hidden="1">{"TAB1",#N/A,TRUE,"GENERAL";"TAB2",#N/A,TRUE,"GENERAL";"TAB3",#N/A,TRUE,"GENERAL";"TAB4",#N/A,TRUE,"GENERAL";"TAB5",#N/A,TRUE,"GENERAL"}</definedName>
    <definedName name="____t66" localSheetId="6" hidden="1">{"TAB1",#N/A,TRUE,"GENERAL";"TAB2",#N/A,TRUE,"GENERAL";"TAB3",#N/A,TRUE,"GENERAL";"TAB4",#N/A,TRUE,"GENERAL";"TAB5",#N/A,TRUE,"GENERAL"}</definedName>
    <definedName name="____t66" localSheetId="7" hidden="1">{"TAB1",#N/A,TRUE,"GENERAL";"TAB2",#N/A,TRUE,"GENERAL";"TAB3",#N/A,TRUE,"GENERAL";"TAB4",#N/A,TRUE,"GENERAL";"TAB5",#N/A,TRUE,"GENERAL"}</definedName>
    <definedName name="____t66" localSheetId="9" hidden="1">{"TAB1",#N/A,TRUE,"GENERAL";"TAB2",#N/A,TRUE,"GENERAL";"TAB3",#N/A,TRUE,"GENERAL";"TAB4",#N/A,TRUE,"GENERAL";"TAB5",#N/A,TRUE,"GENERAL"}</definedName>
    <definedName name="____t66" hidden="1">{"TAB1",#N/A,TRUE,"GENERAL";"TAB2",#N/A,TRUE,"GENERAL";"TAB3",#N/A,TRUE,"GENERAL";"TAB4",#N/A,TRUE,"GENERAL";"TAB5",#N/A,TRUE,"GENERAL"}</definedName>
    <definedName name="____t7" localSheetId="0" hidden="1">{"via1",#N/A,TRUE,"general";"via2",#N/A,TRUE,"general";"via3",#N/A,TRUE,"general"}</definedName>
    <definedName name="____t7" localSheetId="6" hidden="1">{"via1",#N/A,TRUE,"general";"via2",#N/A,TRUE,"general";"via3",#N/A,TRUE,"general"}</definedName>
    <definedName name="____t7" localSheetId="7" hidden="1">{"via1",#N/A,TRUE,"general";"via2",#N/A,TRUE,"general";"via3",#N/A,TRUE,"general"}</definedName>
    <definedName name="____t7" localSheetId="9" hidden="1">{"via1",#N/A,TRUE,"general";"via2",#N/A,TRUE,"general";"via3",#N/A,TRUE,"general"}</definedName>
    <definedName name="____t7" hidden="1">{"via1",#N/A,TRUE,"general";"via2",#N/A,TRUE,"general";"via3",#N/A,TRUE,"general"}</definedName>
    <definedName name="____t77" localSheetId="0" hidden="1">{"TAB1",#N/A,TRUE,"GENERAL";"TAB2",#N/A,TRUE,"GENERAL";"TAB3",#N/A,TRUE,"GENERAL";"TAB4",#N/A,TRUE,"GENERAL";"TAB5",#N/A,TRUE,"GENERAL"}</definedName>
    <definedName name="____t77" localSheetId="6" hidden="1">{"TAB1",#N/A,TRUE,"GENERAL";"TAB2",#N/A,TRUE,"GENERAL";"TAB3",#N/A,TRUE,"GENERAL";"TAB4",#N/A,TRUE,"GENERAL";"TAB5",#N/A,TRUE,"GENERAL"}</definedName>
    <definedName name="____t77" localSheetId="7" hidden="1">{"TAB1",#N/A,TRUE,"GENERAL";"TAB2",#N/A,TRUE,"GENERAL";"TAB3",#N/A,TRUE,"GENERAL";"TAB4",#N/A,TRUE,"GENERAL";"TAB5",#N/A,TRUE,"GENERAL"}</definedName>
    <definedName name="____t77" localSheetId="9" hidden="1">{"TAB1",#N/A,TRUE,"GENERAL";"TAB2",#N/A,TRUE,"GENERAL";"TAB3",#N/A,TRUE,"GENERAL";"TAB4",#N/A,TRUE,"GENERAL";"TAB5",#N/A,TRUE,"GENERAL"}</definedName>
    <definedName name="____t77" hidden="1">{"TAB1",#N/A,TRUE,"GENERAL";"TAB2",#N/A,TRUE,"GENERAL";"TAB3",#N/A,TRUE,"GENERAL";"TAB4",#N/A,TRUE,"GENERAL";"TAB5",#N/A,TRUE,"GENERAL"}</definedName>
    <definedName name="____t8" localSheetId="0" hidden="1">{"TAB1",#N/A,TRUE,"GENERAL";"TAB2",#N/A,TRUE,"GENERAL";"TAB3",#N/A,TRUE,"GENERAL";"TAB4",#N/A,TRUE,"GENERAL";"TAB5",#N/A,TRUE,"GENERAL"}</definedName>
    <definedName name="____t8" localSheetId="6" hidden="1">{"TAB1",#N/A,TRUE,"GENERAL";"TAB2",#N/A,TRUE,"GENERAL";"TAB3",#N/A,TRUE,"GENERAL";"TAB4",#N/A,TRUE,"GENERAL";"TAB5",#N/A,TRUE,"GENERAL"}</definedName>
    <definedName name="____t8" localSheetId="7" hidden="1">{"TAB1",#N/A,TRUE,"GENERAL";"TAB2",#N/A,TRUE,"GENERAL";"TAB3",#N/A,TRUE,"GENERAL";"TAB4",#N/A,TRUE,"GENERAL";"TAB5",#N/A,TRUE,"GENERAL"}</definedName>
    <definedName name="____t8" localSheetId="9" hidden="1">{"TAB1",#N/A,TRUE,"GENERAL";"TAB2",#N/A,TRUE,"GENERAL";"TAB3",#N/A,TRUE,"GENERAL";"TAB4",#N/A,TRUE,"GENERAL";"TAB5",#N/A,TRUE,"GENERAL"}</definedName>
    <definedName name="____t8" hidden="1">{"TAB1",#N/A,TRUE,"GENERAL";"TAB2",#N/A,TRUE,"GENERAL";"TAB3",#N/A,TRUE,"GENERAL";"TAB4",#N/A,TRUE,"GENERAL";"TAB5",#N/A,TRUE,"GENERAL"}</definedName>
    <definedName name="____t88" localSheetId="0" hidden="1">{"via1",#N/A,TRUE,"general";"via2",#N/A,TRUE,"general";"via3",#N/A,TRUE,"general"}</definedName>
    <definedName name="____t88" localSheetId="6" hidden="1">{"via1",#N/A,TRUE,"general";"via2",#N/A,TRUE,"general";"via3",#N/A,TRUE,"general"}</definedName>
    <definedName name="____t88" localSheetId="7" hidden="1">{"via1",#N/A,TRUE,"general";"via2",#N/A,TRUE,"general";"via3",#N/A,TRUE,"general"}</definedName>
    <definedName name="____t88" localSheetId="9" hidden="1">{"via1",#N/A,TRUE,"general";"via2",#N/A,TRUE,"general";"via3",#N/A,TRUE,"general"}</definedName>
    <definedName name="____t88" hidden="1">{"via1",#N/A,TRUE,"general";"via2",#N/A,TRUE,"general";"via3",#N/A,TRUE,"general"}</definedName>
    <definedName name="____t9" localSheetId="0" hidden="1">{"TAB1",#N/A,TRUE,"GENERAL";"TAB2",#N/A,TRUE,"GENERAL";"TAB3",#N/A,TRUE,"GENERAL";"TAB4",#N/A,TRUE,"GENERAL";"TAB5",#N/A,TRUE,"GENERAL"}</definedName>
    <definedName name="____t9" localSheetId="6" hidden="1">{"TAB1",#N/A,TRUE,"GENERAL";"TAB2",#N/A,TRUE,"GENERAL";"TAB3",#N/A,TRUE,"GENERAL";"TAB4",#N/A,TRUE,"GENERAL";"TAB5",#N/A,TRUE,"GENERAL"}</definedName>
    <definedName name="____t9" localSheetId="7" hidden="1">{"TAB1",#N/A,TRUE,"GENERAL";"TAB2",#N/A,TRUE,"GENERAL";"TAB3",#N/A,TRUE,"GENERAL";"TAB4",#N/A,TRUE,"GENERAL";"TAB5",#N/A,TRUE,"GENERAL"}</definedName>
    <definedName name="____t9" localSheetId="9" hidden="1">{"TAB1",#N/A,TRUE,"GENERAL";"TAB2",#N/A,TRUE,"GENERAL";"TAB3",#N/A,TRUE,"GENERAL";"TAB4",#N/A,TRUE,"GENERAL";"TAB5",#N/A,TRUE,"GENERAL"}</definedName>
    <definedName name="____t9" hidden="1">{"TAB1",#N/A,TRUE,"GENERAL";"TAB2",#N/A,TRUE,"GENERAL";"TAB3",#N/A,TRUE,"GENERAL";"TAB4",#N/A,TRUE,"GENERAL";"TAB5",#N/A,TRUE,"GENERAL"}</definedName>
    <definedName name="____t99" localSheetId="0" hidden="1">{"via1",#N/A,TRUE,"general";"via2",#N/A,TRUE,"general";"via3",#N/A,TRUE,"general"}</definedName>
    <definedName name="____t99" localSheetId="6" hidden="1">{"via1",#N/A,TRUE,"general";"via2",#N/A,TRUE,"general";"via3",#N/A,TRUE,"general"}</definedName>
    <definedName name="____t99" localSheetId="7" hidden="1">{"via1",#N/A,TRUE,"general";"via2",#N/A,TRUE,"general";"via3",#N/A,TRUE,"general"}</definedName>
    <definedName name="____t99" localSheetId="9" hidden="1">{"via1",#N/A,TRUE,"general";"via2",#N/A,TRUE,"general";"via3",#N/A,TRUE,"general"}</definedName>
    <definedName name="____t99" hidden="1">{"via1",#N/A,TRUE,"general";"via2",#N/A,TRUE,"general";"via3",#N/A,TRUE,"general"}</definedName>
    <definedName name="____TAP2">#REF!</definedName>
    <definedName name="____TEE1">#REF!</definedName>
    <definedName name="____TEE2">#REF!</definedName>
    <definedName name="____TEE32">#REF!</definedName>
    <definedName name="____TEE33">#REF!</definedName>
    <definedName name="____TEP44">#REF!</definedName>
    <definedName name="____TES44">#REF!</definedName>
    <definedName name="____TES64">#REF!</definedName>
    <definedName name="____TES66">#REF!</definedName>
    <definedName name="____THF12">#REF!</definedName>
    <definedName name="____TPE1132">[22]BASE!#REF!</definedName>
    <definedName name="____TPE12">#REF!</definedName>
    <definedName name="____TPE1331">[22]BASE!#REF!</definedName>
    <definedName name="____TPE1701">#REF!</definedName>
    <definedName name="____TPE1702">[22]BASE!#REF!</definedName>
    <definedName name="____TPE1703">[22]BASE!#REF!</definedName>
    <definedName name="____TPE1704">[22]BASE!#REF!</definedName>
    <definedName name="____TPE1706">[22]BASE!#REF!</definedName>
    <definedName name="____TPE1708">[22]BASE!#REF!</definedName>
    <definedName name="____TPE1710">[22]BASE!#REF!</definedName>
    <definedName name="____TPE1735">[22]BASE!#REF!</definedName>
    <definedName name="____TPE1763">[22]BASE!#REF!</definedName>
    <definedName name="____TPE1790">[22]BASE!#REF!</definedName>
    <definedName name="____TPE8016">[11]BASE!$D$146</definedName>
    <definedName name="____TPE8020">[11]BASE!$D$147</definedName>
    <definedName name="____TPE8025">[11]BASE!$D$148</definedName>
    <definedName name="____TPF12">#REF!</definedName>
    <definedName name="____TPN1002">[11]BASE!$D$150</definedName>
    <definedName name="____TPN1003">[11]BASE!$D$151</definedName>
    <definedName name="____TPN1004">[11]BASE!$D$152</definedName>
    <definedName name="____TPN1006">[11]BASE!$D$153</definedName>
    <definedName name="____TPN1008">[11]BASE!$D$154</definedName>
    <definedName name="____TPN1202">[11]BASE!$D$160</definedName>
    <definedName name="____TPN1203">[11]BASE!$D$161</definedName>
    <definedName name="____TPN1204">[11]BASE!$D$162</definedName>
    <definedName name="____TPN1206">[11]BASE!$D$163</definedName>
    <definedName name="____TPN1208">[11]BASE!$D$164</definedName>
    <definedName name="____TPN16012">[11]BASE!$D$167</definedName>
    <definedName name="____TPN1602">[11]BASE!$D$168</definedName>
    <definedName name="____TPN1603">[11]BASE!$D$169</definedName>
    <definedName name="____TPN1604">[11]BASE!$D$170</definedName>
    <definedName name="____TPN1606">[11]BASE!$D$171</definedName>
    <definedName name="____TPN1608">[11]BASE!$D$172</definedName>
    <definedName name="____TPR2">'[16]Constantes Generales'!$D$126</definedName>
    <definedName name="____TR114">#REF!</definedName>
    <definedName name="____TTT2">'[16]Constantes Generales'!$D$115</definedName>
    <definedName name="____TUZ22">[12]BASE!#REF!</definedName>
    <definedName name="____TUZ36">[12]BASE!#REF!</definedName>
    <definedName name="____TZ2110">#REF!</definedName>
    <definedName name="____TZ2112">#REF!</definedName>
    <definedName name="____TZ2114">#REF!</definedName>
    <definedName name="____TZ2116">#REF!</definedName>
    <definedName name="____TZ212">#REF!</definedName>
    <definedName name="____TZ213">#REF!</definedName>
    <definedName name="____TZ214">#REF!</definedName>
    <definedName name="____TZ216">#REF!</definedName>
    <definedName name="____TZ218">#REF!</definedName>
    <definedName name="____TZ225">#REF!</definedName>
    <definedName name="____TZ2610">#REF!</definedName>
    <definedName name="____TZ2612">#REF!</definedName>
    <definedName name="____TZ2616">#REF!</definedName>
    <definedName name="____TZ262">#REF!</definedName>
    <definedName name="____TZ263">#REF!</definedName>
    <definedName name="____TZ264">#REF!</definedName>
    <definedName name="____TZ266">#REF!</definedName>
    <definedName name="____TZ268">#REF!</definedName>
    <definedName name="____TZ323">[12]BASE!#REF!</definedName>
    <definedName name="____TZ324">[12]BASE!#REF!</definedName>
    <definedName name="____TZ32510">#REF!</definedName>
    <definedName name="____TZ32512">#REF!</definedName>
    <definedName name="____TZ3253">#REF!</definedName>
    <definedName name="____TZ3254">#REF!</definedName>
    <definedName name="____TZ3256">#REF!</definedName>
    <definedName name="____TZ3258">#REF!</definedName>
    <definedName name="____TZ4110">#REF!</definedName>
    <definedName name="____TZ4112">#REF!</definedName>
    <definedName name="____TZ414">#REF!</definedName>
    <definedName name="____TZ416">#REF!</definedName>
    <definedName name="____TZ418">#REF!</definedName>
    <definedName name="____u4" localSheetId="0" hidden="1">{"TAB1",#N/A,TRUE,"GENERAL";"TAB2",#N/A,TRUE,"GENERAL";"TAB3",#N/A,TRUE,"GENERAL";"TAB4",#N/A,TRUE,"GENERAL";"TAB5",#N/A,TRUE,"GENERAL"}</definedName>
    <definedName name="____u4" localSheetId="6" hidden="1">{"TAB1",#N/A,TRUE,"GENERAL";"TAB2",#N/A,TRUE,"GENERAL";"TAB3",#N/A,TRUE,"GENERAL";"TAB4",#N/A,TRUE,"GENERAL";"TAB5",#N/A,TRUE,"GENERAL"}</definedName>
    <definedName name="____u4" localSheetId="7" hidden="1">{"TAB1",#N/A,TRUE,"GENERAL";"TAB2",#N/A,TRUE,"GENERAL";"TAB3",#N/A,TRUE,"GENERAL";"TAB4",#N/A,TRUE,"GENERAL";"TAB5",#N/A,TRUE,"GENERAL"}</definedName>
    <definedName name="____u4" localSheetId="9" hidden="1">{"TAB1",#N/A,TRUE,"GENERAL";"TAB2",#N/A,TRUE,"GENERAL";"TAB3",#N/A,TRUE,"GENERAL";"TAB4",#N/A,TRUE,"GENERAL";"TAB5",#N/A,TRUE,"GENERAL"}</definedName>
    <definedName name="____u4" hidden="1">{"TAB1",#N/A,TRUE,"GENERAL";"TAB2",#N/A,TRUE,"GENERAL";"TAB3",#N/A,TRUE,"GENERAL";"TAB4",#N/A,TRUE,"GENERAL";"TAB5",#N/A,TRUE,"GENERAL"}</definedName>
    <definedName name="____u5" localSheetId="0" hidden="1">{"TAB1",#N/A,TRUE,"GENERAL";"TAB2",#N/A,TRUE,"GENERAL";"TAB3",#N/A,TRUE,"GENERAL";"TAB4",#N/A,TRUE,"GENERAL";"TAB5",#N/A,TRUE,"GENERAL"}</definedName>
    <definedName name="____u5" localSheetId="6" hidden="1">{"TAB1",#N/A,TRUE,"GENERAL";"TAB2",#N/A,TRUE,"GENERAL";"TAB3",#N/A,TRUE,"GENERAL";"TAB4",#N/A,TRUE,"GENERAL";"TAB5",#N/A,TRUE,"GENERAL"}</definedName>
    <definedName name="____u5" localSheetId="7" hidden="1">{"TAB1",#N/A,TRUE,"GENERAL";"TAB2",#N/A,TRUE,"GENERAL";"TAB3",#N/A,TRUE,"GENERAL";"TAB4",#N/A,TRUE,"GENERAL";"TAB5",#N/A,TRUE,"GENERAL"}</definedName>
    <definedName name="____u5" localSheetId="9" hidden="1">{"TAB1",#N/A,TRUE,"GENERAL";"TAB2",#N/A,TRUE,"GENERAL";"TAB3",#N/A,TRUE,"GENERAL";"TAB4",#N/A,TRUE,"GENERAL";"TAB5",#N/A,TRUE,"GENERAL"}</definedName>
    <definedName name="____u5" hidden="1">{"TAB1",#N/A,TRUE,"GENERAL";"TAB2",#N/A,TRUE,"GENERAL";"TAB3",#N/A,TRUE,"GENERAL";"TAB4",#N/A,TRUE,"GENERAL";"TAB5",#N/A,TRUE,"GENERAL"}</definedName>
    <definedName name="____u6" localSheetId="0" hidden="1">{"TAB1",#N/A,TRUE,"GENERAL";"TAB2",#N/A,TRUE,"GENERAL";"TAB3",#N/A,TRUE,"GENERAL";"TAB4",#N/A,TRUE,"GENERAL";"TAB5",#N/A,TRUE,"GENERAL"}</definedName>
    <definedName name="____u6" localSheetId="6" hidden="1">{"TAB1",#N/A,TRUE,"GENERAL";"TAB2",#N/A,TRUE,"GENERAL";"TAB3",#N/A,TRUE,"GENERAL";"TAB4",#N/A,TRUE,"GENERAL";"TAB5",#N/A,TRUE,"GENERAL"}</definedName>
    <definedName name="____u6" localSheetId="7" hidden="1">{"TAB1",#N/A,TRUE,"GENERAL";"TAB2",#N/A,TRUE,"GENERAL";"TAB3",#N/A,TRUE,"GENERAL";"TAB4",#N/A,TRUE,"GENERAL";"TAB5",#N/A,TRUE,"GENERAL"}</definedName>
    <definedName name="____u6" localSheetId="9" hidden="1">{"TAB1",#N/A,TRUE,"GENERAL";"TAB2",#N/A,TRUE,"GENERAL";"TAB3",#N/A,TRUE,"GENERAL";"TAB4",#N/A,TRUE,"GENERAL";"TAB5",#N/A,TRUE,"GENERAL"}</definedName>
    <definedName name="____u6" hidden="1">{"TAB1",#N/A,TRUE,"GENERAL";"TAB2",#N/A,TRUE,"GENERAL";"TAB3",#N/A,TRUE,"GENERAL";"TAB4",#N/A,TRUE,"GENERAL";"TAB5",#N/A,TRUE,"GENERAL"}</definedName>
    <definedName name="____u7" localSheetId="0" hidden="1">{"via1",#N/A,TRUE,"general";"via2",#N/A,TRUE,"general";"via3",#N/A,TRUE,"general"}</definedName>
    <definedName name="____u7" localSheetId="6" hidden="1">{"via1",#N/A,TRUE,"general";"via2",#N/A,TRUE,"general";"via3",#N/A,TRUE,"general"}</definedName>
    <definedName name="____u7" localSheetId="7" hidden="1">{"via1",#N/A,TRUE,"general";"via2",#N/A,TRUE,"general";"via3",#N/A,TRUE,"general"}</definedName>
    <definedName name="____u7" localSheetId="9" hidden="1">{"via1",#N/A,TRUE,"general";"via2",#N/A,TRUE,"general";"via3",#N/A,TRUE,"general"}</definedName>
    <definedName name="____u7" hidden="1">{"via1",#N/A,TRUE,"general";"via2",#N/A,TRUE,"general";"via3",#N/A,TRUE,"general"}</definedName>
    <definedName name="____u8" localSheetId="0" hidden="1">{"TAB1",#N/A,TRUE,"GENERAL";"TAB2",#N/A,TRUE,"GENERAL";"TAB3",#N/A,TRUE,"GENERAL";"TAB4",#N/A,TRUE,"GENERAL";"TAB5",#N/A,TRUE,"GENERAL"}</definedName>
    <definedName name="____u8" localSheetId="6" hidden="1">{"TAB1",#N/A,TRUE,"GENERAL";"TAB2",#N/A,TRUE,"GENERAL";"TAB3",#N/A,TRUE,"GENERAL";"TAB4",#N/A,TRUE,"GENERAL";"TAB5",#N/A,TRUE,"GENERAL"}</definedName>
    <definedName name="____u8" localSheetId="7" hidden="1">{"TAB1",#N/A,TRUE,"GENERAL";"TAB2",#N/A,TRUE,"GENERAL";"TAB3",#N/A,TRUE,"GENERAL";"TAB4",#N/A,TRUE,"GENERAL";"TAB5",#N/A,TRUE,"GENERAL"}</definedName>
    <definedName name="____u8" localSheetId="9" hidden="1">{"TAB1",#N/A,TRUE,"GENERAL";"TAB2",#N/A,TRUE,"GENERAL";"TAB3",#N/A,TRUE,"GENERAL";"TAB4",#N/A,TRUE,"GENERAL";"TAB5",#N/A,TRUE,"GENERAL"}</definedName>
    <definedName name="____u8" hidden="1">{"TAB1",#N/A,TRUE,"GENERAL";"TAB2",#N/A,TRUE,"GENERAL";"TAB3",#N/A,TRUE,"GENERAL";"TAB4",#N/A,TRUE,"GENERAL";"TAB5",#N/A,TRUE,"GENERAL"}</definedName>
    <definedName name="____u9" localSheetId="0" hidden="1">{"TAB1",#N/A,TRUE,"GENERAL";"TAB2",#N/A,TRUE,"GENERAL";"TAB3",#N/A,TRUE,"GENERAL";"TAB4",#N/A,TRUE,"GENERAL";"TAB5",#N/A,TRUE,"GENERAL"}</definedName>
    <definedName name="____u9" localSheetId="6" hidden="1">{"TAB1",#N/A,TRUE,"GENERAL";"TAB2",#N/A,TRUE,"GENERAL";"TAB3",#N/A,TRUE,"GENERAL";"TAB4",#N/A,TRUE,"GENERAL";"TAB5",#N/A,TRUE,"GENERAL"}</definedName>
    <definedName name="____u9" localSheetId="7" hidden="1">{"TAB1",#N/A,TRUE,"GENERAL";"TAB2",#N/A,TRUE,"GENERAL";"TAB3",#N/A,TRUE,"GENERAL";"TAB4",#N/A,TRUE,"GENERAL";"TAB5",#N/A,TRUE,"GENERAL"}</definedName>
    <definedName name="____u9" localSheetId="9" hidden="1">{"TAB1",#N/A,TRUE,"GENERAL";"TAB2",#N/A,TRUE,"GENERAL";"TAB3",#N/A,TRUE,"GENERAL";"TAB4",#N/A,TRUE,"GENERAL";"TAB5",#N/A,TRUE,"GENERAL"}</definedName>
    <definedName name="____u9" hidden="1">{"TAB1",#N/A,TRUE,"GENERAL";"TAB2",#N/A,TRUE,"GENERAL";"TAB3",#N/A,TRUE,"GENERAL";"TAB4",#N/A,TRUE,"GENERAL";"TAB5",#N/A,TRUE,"GENERAL"}</definedName>
    <definedName name="____UDD06">#REF!</definedName>
    <definedName name="____UDD08">#REF!</definedName>
    <definedName name="____UNI32">#REF!</definedName>
    <definedName name="____ur7" localSheetId="0" hidden="1">{"TAB1",#N/A,TRUE,"GENERAL";"TAB2",#N/A,TRUE,"GENERAL";"TAB3",#N/A,TRUE,"GENERAL";"TAB4",#N/A,TRUE,"GENERAL";"TAB5",#N/A,TRUE,"GENERAL"}</definedName>
    <definedName name="____ur7" localSheetId="6" hidden="1">{"TAB1",#N/A,TRUE,"GENERAL";"TAB2",#N/A,TRUE,"GENERAL";"TAB3",#N/A,TRUE,"GENERAL";"TAB4",#N/A,TRUE,"GENERAL";"TAB5",#N/A,TRUE,"GENERAL"}</definedName>
    <definedName name="____ur7" localSheetId="7" hidden="1">{"TAB1",#N/A,TRUE,"GENERAL";"TAB2",#N/A,TRUE,"GENERAL";"TAB3",#N/A,TRUE,"GENERAL";"TAB4",#N/A,TRUE,"GENERAL";"TAB5",#N/A,TRUE,"GENERAL"}</definedName>
    <definedName name="____ur7" localSheetId="9" hidden="1">{"TAB1",#N/A,TRUE,"GENERAL";"TAB2",#N/A,TRUE,"GENERAL";"TAB3",#N/A,TRUE,"GENERAL";"TAB4",#N/A,TRUE,"GENERAL";"TAB5",#N/A,TRUE,"GENERAL"}</definedName>
    <definedName name="____ur7" hidden="1">{"TAB1",#N/A,TRUE,"GENERAL";"TAB2",#N/A,TRUE,"GENERAL";"TAB3",#N/A,TRUE,"GENERAL";"TAB4",#N/A,TRUE,"GENERAL";"TAB5",#N/A,TRUE,"GENERAL"}</definedName>
    <definedName name="____v2" localSheetId="0" hidden="1">{"via1",#N/A,TRUE,"general";"via2",#N/A,TRUE,"general";"via3",#N/A,TRUE,"general"}</definedName>
    <definedName name="____v2" localSheetId="6" hidden="1">{"via1",#N/A,TRUE,"general";"via2",#N/A,TRUE,"general";"via3",#N/A,TRUE,"general"}</definedName>
    <definedName name="____v2" localSheetId="7" hidden="1">{"via1",#N/A,TRUE,"general";"via2",#N/A,TRUE,"general";"via3",#N/A,TRUE,"general"}</definedName>
    <definedName name="____v2" localSheetId="9" hidden="1">{"via1",#N/A,TRUE,"general";"via2",#N/A,TRUE,"general";"via3",#N/A,TRUE,"general"}</definedName>
    <definedName name="____v2" hidden="1">{"via1",#N/A,TRUE,"general";"via2",#N/A,TRUE,"general";"via3",#N/A,TRUE,"general"}</definedName>
    <definedName name="____v3" localSheetId="0" hidden="1">{"TAB1",#N/A,TRUE,"GENERAL";"TAB2",#N/A,TRUE,"GENERAL";"TAB3",#N/A,TRUE,"GENERAL";"TAB4",#N/A,TRUE,"GENERAL";"TAB5",#N/A,TRUE,"GENERAL"}</definedName>
    <definedName name="____v3" localSheetId="6" hidden="1">{"TAB1",#N/A,TRUE,"GENERAL";"TAB2",#N/A,TRUE,"GENERAL";"TAB3",#N/A,TRUE,"GENERAL";"TAB4",#N/A,TRUE,"GENERAL";"TAB5",#N/A,TRUE,"GENERAL"}</definedName>
    <definedName name="____v3" localSheetId="7" hidden="1">{"TAB1",#N/A,TRUE,"GENERAL";"TAB2",#N/A,TRUE,"GENERAL";"TAB3",#N/A,TRUE,"GENERAL";"TAB4",#N/A,TRUE,"GENERAL";"TAB5",#N/A,TRUE,"GENERAL"}</definedName>
    <definedName name="____v3" localSheetId="9" hidden="1">{"TAB1",#N/A,TRUE,"GENERAL";"TAB2",#N/A,TRUE,"GENERAL";"TAB3",#N/A,TRUE,"GENERAL";"TAB4",#N/A,TRUE,"GENERAL";"TAB5",#N/A,TRUE,"GENERAL"}</definedName>
    <definedName name="____v3" hidden="1">{"TAB1",#N/A,TRUE,"GENERAL";"TAB2",#N/A,TRUE,"GENERAL";"TAB3",#N/A,TRUE,"GENERAL";"TAB4",#N/A,TRUE,"GENERAL";"TAB5",#N/A,TRUE,"GENERAL"}</definedName>
    <definedName name="____v4" localSheetId="0" hidden="1">{"TAB1",#N/A,TRUE,"GENERAL";"TAB2",#N/A,TRUE,"GENERAL";"TAB3",#N/A,TRUE,"GENERAL";"TAB4",#N/A,TRUE,"GENERAL";"TAB5",#N/A,TRUE,"GENERAL"}</definedName>
    <definedName name="____v4" localSheetId="6" hidden="1">{"TAB1",#N/A,TRUE,"GENERAL";"TAB2",#N/A,TRUE,"GENERAL";"TAB3",#N/A,TRUE,"GENERAL";"TAB4",#N/A,TRUE,"GENERAL";"TAB5",#N/A,TRUE,"GENERAL"}</definedName>
    <definedName name="____v4" localSheetId="7" hidden="1">{"TAB1",#N/A,TRUE,"GENERAL";"TAB2",#N/A,TRUE,"GENERAL";"TAB3",#N/A,TRUE,"GENERAL";"TAB4",#N/A,TRUE,"GENERAL";"TAB5",#N/A,TRUE,"GENERAL"}</definedName>
    <definedName name="____v4" localSheetId="9" hidden="1">{"TAB1",#N/A,TRUE,"GENERAL";"TAB2",#N/A,TRUE,"GENERAL";"TAB3",#N/A,TRUE,"GENERAL";"TAB4",#N/A,TRUE,"GENERAL";"TAB5",#N/A,TRUE,"GENERAL"}</definedName>
    <definedName name="____v4" hidden="1">{"TAB1",#N/A,TRUE,"GENERAL";"TAB2",#N/A,TRUE,"GENERAL";"TAB3",#N/A,TRUE,"GENERAL";"TAB4",#N/A,TRUE,"GENERAL";"TAB5",#N/A,TRUE,"GENERAL"}</definedName>
    <definedName name="____v5" localSheetId="0" hidden="1">{"TAB1",#N/A,TRUE,"GENERAL";"TAB2",#N/A,TRUE,"GENERAL";"TAB3",#N/A,TRUE,"GENERAL";"TAB4",#N/A,TRUE,"GENERAL";"TAB5",#N/A,TRUE,"GENERAL"}</definedName>
    <definedName name="____v5" localSheetId="6" hidden="1">{"TAB1",#N/A,TRUE,"GENERAL";"TAB2",#N/A,TRUE,"GENERAL";"TAB3",#N/A,TRUE,"GENERAL";"TAB4",#N/A,TRUE,"GENERAL";"TAB5",#N/A,TRUE,"GENERAL"}</definedName>
    <definedName name="____v5" localSheetId="7" hidden="1">{"TAB1",#N/A,TRUE,"GENERAL";"TAB2",#N/A,TRUE,"GENERAL";"TAB3",#N/A,TRUE,"GENERAL";"TAB4",#N/A,TRUE,"GENERAL";"TAB5",#N/A,TRUE,"GENERAL"}</definedName>
    <definedName name="____v5" localSheetId="9" hidden="1">{"TAB1",#N/A,TRUE,"GENERAL";"TAB2",#N/A,TRUE,"GENERAL";"TAB3",#N/A,TRUE,"GENERAL";"TAB4",#N/A,TRUE,"GENERAL";"TAB5",#N/A,TRUE,"GENERAL"}</definedName>
    <definedName name="____v5" hidden="1">{"TAB1",#N/A,TRUE,"GENERAL";"TAB2",#N/A,TRUE,"GENERAL";"TAB3",#N/A,TRUE,"GENERAL";"TAB4",#N/A,TRUE,"GENERAL";"TAB5",#N/A,TRUE,"GENERAL"}</definedName>
    <definedName name="____v6" localSheetId="0" hidden="1">{"TAB1",#N/A,TRUE,"GENERAL";"TAB2",#N/A,TRUE,"GENERAL";"TAB3",#N/A,TRUE,"GENERAL";"TAB4",#N/A,TRUE,"GENERAL";"TAB5",#N/A,TRUE,"GENERAL"}</definedName>
    <definedName name="____v6" localSheetId="6" hidden="1">{"TAB1",#N/A,TRUE,"GENERAL";"TAB2",#N/A,TRUE,"GENERAL";"TAB3",#N/A,TRUE,"GENERAL";"TAB4",#N/A,TRUE,"GENERAL";"TAB5",#N/A,TRUE,"GENERAL"}</definedName>
    <definedName name="____v6" localSheetId="7" hidden="1">{"TAB1",#N/A,TRUE,"GENERAL";"TAB2",#N/A,TRUE,"GENERAL";"TAB3",#N/A,TRUE,"GENERAL";"TAB4",#N/A,TRUE,"GENERAL";"TAB5",#N/A,TRUE,"GENERAL"}</definedName>
    <definedName name="____v6" localSheetId="9" hidden="1">{"TAB1",#N/A,TRUE,"GENERAL";"TAB2",#N/A,TRUE,"GENERAL";"TAB3",#N/A,TRUE,"GENERAL";"TAB4",#N/A,TRUE,"GENERAL";"TAB5",#N/A,TRUE,"GENERAL"}</definedName>
    <definedName name="____v6" hidden="1">{"TAB1",#N/A,TRUE,"GENERAL";"TAB2",#N/A,TRUE,"GENERAL";"TAB3",#N/A,TRUE,"GENERAL";"TAB4",#N/A,TRUE,"GENERAL";"TAB5",#N/A,TRUE,"GENERAL"}</definedName>
    <definedName name="____v7" localSheetId="0" hidden="1">{"via1",#N/A,TRUE,"general";"via2",#N/A,TRUE,"general";"via3",#N/A,TRUE,"general"}</definedName>
    <definedName name="____v7" localSheetId="6" hidden="1">{"via1",#N/A,TRUE,"general";"via2",#N/A,TRUE,"general";"via3",#N/A,TRUE,"general"}</definedName>
    <definedName name="____v7" localSheetId="7" hidden="1">{"via1",#N/A,TRUE,"general";"via2",#N/A,TRUE,"general";"via3",#N/A,TRUE,"general"}</definedName>
    <definedName name="____v7" localSheetId="9" hidden="1">{"via1",#N/A,TRUE,"general";"via2",#N/A,TRUE,"general";"via3",#N/A,TRUE,"general"}</definedName>
    <definedName name="____v7" hidden="1">{"via1",#N/A,TRUE,"general";"via2",#N/A,TRUE,"general";"via3",#N/A,TRUE,"general"}</definedName>
    <definedName name="____v8" localSheetId="0" hidden="1">{"TAB1",#N/A,TRUE,"GENERAL";"TAB2",#N/A,TRUE,"GENERAL";"TAB3",#N/A,TRUE,"GENERAL";"TAB4",#N/A,TRUE,"GENERAL";"TAB5",#N/A,TRUE,"GENERAL"}</definedName>
    <definedName name="____v8" localSheetId="6" hidden="1">{"TAB1",#N/A,TRUE,"GENERAL";"TAB2",#N/A,TRUE,"GENERAL";"TAB3",#N/A,TRUE,"GENERAL";"TAB4",#N/A,TRUE,"GENERAL";"TAB5",#N/A,TRUE,"GENERAL"}</definedName>
    <definedName name="____v8" localSheetId="7" hidden="1">{"TAB1",#N/A,TRUE,"GENERAL";"TAB2",#N/A,TRUE,"GENERAL";"TAB3",#N/A,TRUE,"GENERAL";"TAB4",#N/A,TRUE,"GENERAL";"TAB5",#N/A,TRUE,"GENERAL"}</definedName>
    <definedName name="____v8" localSheetId="9" hidden="1">{"TAB1",#N/A,TRUE,"GENERAL";"TAB2",#N/A,TRUE,"GENERAL";"TAB3",#N/A,TRUE,"GENERAL";"TAB4",#N/A,TRUE,"GENERAL";"TAB5",#N/A,TRUE,"GENERAL"}</definedName>
    <definedName name="____v8" hidden="1">{"TAB1",#N/A,TRUE,"GENERAL";"TAB2",#N/A,TRUE,"GENERAL";"TAB3",#N/A,TRUE,"GENERAL";"TAB4",#N/A,TRUE,"GENERAL";"TAB5",#N/A,TRUE,"GENERAL"}</definedName>
    <definedName name="____v9" localSheetId="0" hidden="1">{"TAB1",#N/A,TRUE,"GENERAL";"TAB2",#N/A,TRUE,"GENERAL";"TAB3",#N/A,TRUE,"GENERAL";"TAB4",#N/A,TRUE,"GENERAL";"TAB5",#N/A,TRUE,"GENERAL"}</definedName>
    <definedName name="____v9" localSheetId="6" hidden="1">{"TAB1",#N/A,TRUE,"GENERAL";"TAB2",#N/A,TRUE,"GENERAL";"TAB3",#N/A,TRUE,"GENERAL";"TAB4",#N/A,TRUE,"GENERAL";"TAB5",#N/A,TRUE,"GENERAL"}</definedName>
    <definedName name="____v9" localSheetId="7" hidden="1">{"TAB1",#N/A,TRUE,"GENERAL";"TAB2",#N/A,TRUE,"GENERAL";"TAB3",#N/A,TRUE,"GENERAL";"TAB4",#N/A,TRUE,"GENERAL";"TAB5",#N/A,TRUE,"GENERAL"}</definedName>
    <definedName name="____v9" localSheetId="9" hidden="1">{"TAB1",#N/A,TRUE,"GENERAL";"TAB2",#N/A,TRUE,"GENERAL";"TAB3",#N/A,TRUE,"GENERAL";"TAB4",#N/A,TRUE,"GENERAL";"TAB5",#N/A,TRUE,"GENERAL"}</definedName>
    <definedName name="____v9" hidden="1">{"TAB1",#N/A,TRUE,"GENERAL";"TAB2",#N/A,TRUE,"GENERAL";"TAB3",#N/A,TRUE,"GENERAL";"TAB4",#N/A,TRUE,"GENERAL";"TAB5",#N/A,TRUE,"GENERAL"}</definedName>
    <definedName name="____vfv4" localSheetId="0" hidden="1">{"via1",#N/A,TRUE,"general";"via2",#N/A,TRUE,"general";"via3",#N/A,TRUE,"general"}</definedName>
    <definedName name="____vfv4" localSheetId="6" hidden="1">{"via1",#N/A,TRUE,"general";"via2",#N/A,TRUE,"general";"via3",#N/A,TRUE,"general"}</definedName>
    <definedName name="____vfv4" localSheetId="7" hidden="1">{"via1",#N/A,TRUE,"general";"via2",#N/A,TRUE,"general";"via3",#N/A,TRUE,"general"}</definedName>
    <definedName name="____vfv4" localSheetId="9" hidden="1">{"via1",#N/A,TRUE,"general";"via2",#N/A,TRUE,"general";"via3",#N/A,TRUE,"general"}</definedName>
    <definedName name="____vfv4" hidden="1">{"via1",#N/A,TRUE,"general";"via2",#N/A,TRUE,"general";"via3",#N/A,TRUE,"general"}</definedName>
    <definedName name="____VPD1">[15]TARIFAS!$C$582</definedName>
    <definedName name="____VPI1">[15]TARIFAS!$C$580</definedName>
    <definedName name="____VRA1">[15]TARIFAS!$C$579</definedName>
    <definedName name="____x1" localSheetId="0" hidden="1">{"TAB1",#N/A,TRUE,"GENERAL";"TAB2",#N/A,TRUE,"GENERAL";"TAB3",#N/A,TRUE,"GENERAL";"TAB4",#N/A,TRUE,"GENERAL";"TAB5",#N/A,TRUE,"GENERAL"}</definedName>
    <definedName name="____x1" localSheetId="6" hidden="1">{"TAB1",#N/A,TRUE,"GENERAL";"TAB2",#N/A,TRUE,"GENERAL";"TAB3",#N/A,TRUE,"GENERAL";"TAB4",#N/A,TRUE,"GENERAL";"TAB5",#N/A,TRUE,"GENERAL"}</definedName>
    <definedName name="____x1" localSheetId="7" hidden="1">{"TAB1",#N/A,TRUE,"GENERAL";"TAB2",#N/A,TRUE,"GENERAL";"TAB3",#N/A,TRUE,"GENERAL";"TAB4",#N/A,TRUE,"GENERAL";"TAB5",#N/A,TRUE,"GENERAL"}</definedName>
    <definedName name="____x1" localSheetId="9" hidden="1">{"TAB1",#N/A,TRUE,"GENERAL";"TAB2",#N/A,TRUE,"GENERAL";"TAB3",#N/A,TRUE,"GENERAL";"TAB4",#N/A,TRUE,"GENERAL";"TAB5",#N/A,TRUE,"GENERAL"}</definedName>
    <definedName name="____x1" hidden="1">{"TAB1",#N/A,TRUE,"GENERAL";"TAB2",#N/A,TRUE,"GENERAL";"TAB3",#N/A,TRUE,"GENERAL";"TAB4",#N/A,TRUE,"GENERAL";"TAB5",#N/A,TRUE,"GENERAL"}</definedName>
    <definedName name="____x2" localSheetId="0" hidden="1">{"via1",#N/A,TRUE,"general";"via2",#N/A,TRUE,"general";"via3",#N/A,TRUE,"general"}</definedName>
    <definedName name="____x2" localSheetId="6" hidden="1">{"via1",#N/A,TRUE,"general";"via2",#N/A,TRUE,"general";"via3",#N/A,TRUE,"general"}</definedName>
    <definedName name="____x2" localSheetId="7" hidden="1">{"via1",#N/A,TRUE,"general";"via2",#N/A,TRUE,"general";"via3",#N/A,TRUE,"general"}</definedName>
    <definedName name="____x2" localSheetId="9" hidden="1">{"via1",#N/A,TRUE,"general";"via2",#N/A,TRUE,"general";"via3",#N/A,TRUE,"general"}</definedName>
    <definedName name="____x2" hidden="1">{"via1",#N/A,TRUE,"general";"via2",#N/A,TRUE,"general";"via3",#N/A,TRUE,"general"}</definedName>
    <definedName name="____x3" localSheetId="0" hidden="1">{"via1",#N/A,TRUE,"general";"via2",#N/A,TRUE,"general";"via3",#N/A,TRUE,"general"}</definedName>
    <definedName name="____x3" localSheetId="6" hidden="1">{"via1",#N/A,TRUE,"general";"via2",#N/A,TRUE,"general";"via3",#N/A,TRUE,"general"}</definedName>
    <definedName name="____x3" localSheetId="7" hidden="1">{"via1",#N/A,TRUE,"general";"via2",#N/A,TRUE,"general";"via3",#N/A,TRUE,"general"}</definedName>
    <definedName name="____x3" localSheetId="9" hidden="1">{"via1",#N/A,TRUE,"general";"via2",#N/A,TRUE,"general";"via3",#N/A,TRUE,"general"}</definedName>
    <definedName name="____x3" hidden="1">{"via1",#N/A,TRUE,"general";"via2",#N/A,TRUE,"general";"via3",#N/A,TRUE,"general"}</definedName>
    <definedName name="____x4" localSheetId="0" hidden="1">{"via1",#N/A,TRUE,"general";"via2",#N/A,TRUE,"general";"via3",#N/A,TRUE,"general"}</definedName>
    <definedName name="____x4" localSheetId="6" hidden="1">{"via1",#N/A,TRUE,"general";"via2",#N/A,TRUE,"general";"via3",#N/A,TRUE,"general"}</definedName>
    <definedName name="____x4" localSheetId="7" hidden="1">{"via1",#N/A,TRUE,"general";"via2",#N/A,TRUE,"general";"via3",#N/A,TRUE,"general"}</definedName>
    <definedName name="____x4" localSheetId="9" hidden="1">{"via1",#N/A,TRUE,"general";"via2",#N/A,TRUE,"general";"via3",#N/A,TRUE,"general"}</definedName>
    <definedName name="____x4" hidden="1">{"via1",#N/A,TRUE,"general";"via2",#N/A,TRUE,"general";"via3",#N/A,TRUE,"general"}</definedName>
    <definedName name="____x5" localSheetId="0" hidden="1">{"TAB1",#N/A,TRUE,"GENERAL";"TAB2",#N/A,TRUE,"GENERAL";"TAB3",#N/A,TRUE,"GENERAL";"TAB4",#N/A,TRUE,"GENERAL";"TAB5",#N/A,TRUE,"GENERAL"}</definedName>
    <definedName name="____x5" localSheetId="6" hidden="1">{"TAB1",#N/A,TRUE,"GENERAL";"TAB2",#N/A,TRUE,"GENERAL";"TAB3",#N/A,TRUE,"GENERAL";"TAB4",#N/A,TRUE,"GENERAL";"TAB5",#N/A,TRUE,"GENERAL"}</definedName>
    <definedName name="____x5" localSheetId="7" hidden="1">{"TAB1",#N/A,TRUE,"GENERAL";"TAB2",#N/A,TRUE,"GENERAL";"TAB3",#N/A,TRUE,"GENERAL";"TAB4",#N/A,TRUE,"GENERAL";"TAB5",#N/A,TRUE,"GENERAL"}</definedName>
    <definedName name="____x5" localSheetId="9" hidden="1">{"TAB1",#N/A,TRUE,"GENERAL";"TAB2",#N/A,TRUE,"GENERAL";"TAB3",#N/A,TRUE,"GENERAL";"TAB4",#N/A,TRUE,"GENERAL";"TAB5",#N/A,TRUE,"GENERAL"}</definedName>
    <definedName name="____x5" hidden="1">{"TAB1",#N/A,TRUE,"GENERAL";"TAB2",#N/A,TRUE,"GENERAL";"TAB3",#N/A,TRUE,"GENERAL";"TAB4",#N/A,TRUE,"GENERAL";"TAB5",#N/A,TRUE,"GENERAL"}</definedName>
    <definedName name="____x6" localSheetId="0" hidden="1">{"TAB1",#N/A,TRUE,"GENERAL";"TAB2",#N/A,TRUE,"GENERAL";"TAB3",#N/A,TRUE,"GENERAL";"TAB4",#N/A,TRUE,"GENERAL";"TAB5",#N/A,TRUE,"GENERAL"}</definedName>
    <definedName name="____x6" localSheetId="6" hidden="1">{"TAB1",#N/A,TRUE,"GENERAL";"TAB2",#N/A,TRUE,"GENERAL";"TAB3",#N/A,TRUE,"GENERAL";"TAB4",#N/A,TRUE,"GENERAL";"TAB5",#N/A,TRUE,"GENERAL"}</definedName>
    <definedName name="____x6" localSheetId="7" hidden="1">{"TAB1",#N/A,TRUE,"GENERAL";"TAB2",#N/A,TRUE,"GENERAL";"TAB3",#N/A,TRUE,"GENERAL";"TAB4",#N/A,TRUE,"GENERAL";"TAB5",#N/A,TRUE,"GENERAL"}</definedName>
    <definedName name="____x6" localSheetId="9" hidden="1">{"TAB1",#N/A,TRUE,"GENERAL";"TAB2",#N/A,TRUE,"GENERAL";"TAB3",#N/A,TRUE,"GENERAL";"TAB4",#N/A,TRUE,"GENERAL";"TAB5",#N/A,TRUE,"GENERAL"}</definedName>
    <definedName name="____x6" hidden="1">{"TAB1",#N/A,TRUE,"GENERAL";"TAB2",#N/A,TRUE,"GENERAL";"TAB3",#N/A,TRUE,"GENERAL";"TAB4",#N/A,TRUE,"GENERAL";"TAB5",#N/A,TRUE,"GENERAL"}</definedName>
    <definedName name="____x7" localSheetId="0" hidden="1">{"TAB1",#N/A,TRUE,"GENERAL";"TAB2",#N/A,TRUE,"GENERAL";"TAB3",#N/A,TRUE,"GENERAL";"TAB4",#N/A,TRUE,"GENERAL";"TAB5",#N/A,TRUE,"GENERAL"}</definedName>
    <definedName name="____x7" localSheetId="6" hidden="1">{"TAB1",#N/A,TRUE,"GENERAL";"TAB2",#N/A,TRUE,"GENERAL";"TAB3",#N/A,TRUE,"GENERAL";"TAB4",#N/A,TRUE,"GENERAL";"TAB5",#N/A,TRUE,"GENERAL"}</definedName>
    <definedName name="____x7" localSheetId="7" hidden="1">{"TAB1",#N/A,TRUE,"GENERAL";"TAB2",#N/A,TRUE,"GENERAL";"TAB3",#N/A,TRUE,"GENERAL";"TAB4",#N/A,TRUE,"GENERAL";"TAB5",#N/A,TRUE,"GENERAL"}</definedName>
    <definedName name="____x7" localSheetId="9" hidden="1">{"TAB1",#N/A,TRUE,"GENERAL";"TAB2",#N/A,TRUE,"GENERAL";"TAB3",#N/A,TRUE,"GENERAL";"TAB4",#N/A,TRUE,"GENERAL";"TAB5",#N/A,TRUE,"GENERAL"}</definedName>
    <definedName name="____x7" hidden="1">{"TAB1",#N/A,TRUE,"GENERAL";"TAB2",#N/A,TRUE,"GENERAL";"TAB3",#N/A,TRUE,"GENERAL";"TAB4",#N/A,TRUE,"GENERAL";"TAB5",#N/A,TRUE,"GENERAL"}</definedName>
    <definedName name="____x8" localSheetId="0" hidden="1">{"via1",#N/A,TRUE,"general";"via2",#N/A,TRUE,"general";"via3",#N/A,TRUE,"general"}</definedName>
    <definedName name="____x8" localSheetId="6" hidden="1">{"via1",#N/A,TRUE,"general";"via2",#N/A,TRUE,"general";"via3",#N/A,TRUE,"general"}</definedName>
    <definedName name="____x8" localSheetId="7" hidden="1">{"via1",#N/A,TRUE,"general";"via2",#N/A,TRUE,"general";"via3",#N/A,TRUE,"general"}</definedName>
    <definedName name="____x8" localSheetId="9" hidden="1">{"via1",#N/A,TRUE,"general";"via2",#N/A,TRUE,"general";"via3",#N/A,TRUE,"general"}</definedName>
    <definedName name="____x8" hidden="1">{"via1",#N/A,TRUE,"general";"via2",#N/A,TRUE,"general";"via3",#N/A,TRUE,"general"}</definedName>
    <definedName name="____x9" localSheetId="0" hidden="1">{"TAB1",#N/A,TRUE,"GENERAL";"TAB2",#N/A,TRUE,"GENERAL";"TAB3",#N/A,TRUE,"GENERAL";"TAB4",#N/A,TRUE,"GENERAL";"TAB5",#N/A,TRUE,"GENERAL"}</definedName>
    <definedName name="____x9" localSheetId="6" hidden="1">{"TAB1",#N/A,TRUE,"GENERAL";"TAB2",#N/A,TRUE,"GENERAL";"TAB3",#N/A,TRUE,"GENERAL";"TAB4",#N/A,TRUE,"GENERAL";"TAB5",#N/A,TRUE,"GENERAL"}</definedName>
    <definedName name="____x9" localSheetId="7" hidden="1">{"TAB1",#N/A,TRUE,"GENERAL";"TAB2",#N/A,TRUE,"GENERAL";"TAB3",#N/A,TRUE,"GENERAL";"TAB4",#N/A,TRUE,"GENERAL";"TAB5",#N/A,TRUE,"GENERAL"}</definedName>
    <definedName name="____x9" localSheetId="9" hidden="1">{"TAB1",#N/A,TRUE,"GENERAL";"TAB2",#N/A,TRUE,"GENERAL";"TAB3",#N/A,TRUE,"GENERAL";"TAB4",#N/A,TRUE,"GENERAL";"TAB5",#N/A,TRUE,"GENERAL"}</definedName>
    <definedName name="____x9" hidden="1">{"TAB1",#N/A,TRUE,"GENERAL";"TAB2",#N/A,TRUE,"GENERAL";"TAB3",#N/A,TRUE,"GENERAL";"TAB4",#N/A,TRUE,"GENERAL";"TAB5",#N/A,TRUE,"GENERAL"}</definedName>
    <definedName name="____y2" localSheetId="0" hidden="1">{"TAB1",#N/A,TRUE,"GENERAL";"TAB2",#N/A,TRUE,"GENERAL";"TAB3",#N/A,TRUE,"GENERAL";"TAB4",#N/A,TRUE,"GENERAL";"TAB5",#N/A,TRUE,"GENERAL"}</definedName>
    <definedName name="____y2" localSheetId="6" hidden="1">{"TAB1",#N/A,TRUE,"GENERAL";"TAB2",#N/A,TRUE,"GENERAL";"TAB3",#N/A,TRUE,"GENERAL";"TAB4",#N/A,TRUE,"GENERAL";"TAB5",#N/A,TRUE,"GENERAL"}</definedName>
    <definedName name="____y2" localSheetId="7" hidden="1">{"TAB1",#N/A,TRUE,"GENERAL";"TAB2",#N/A,TRUE,"GENERAL";"TAB3",#N/A,TRUE,"GENERAL";"TAB4",#N/A,TRUE,"GENERAL";"TAB5",#N/A,TRUE,"GENERAL"}</definedName>
    <definedName name="____y2" localSheetId="9" hidden="1">{"TAB1",#N/A,TRUE,"GENERAL";"TAB2",#N/A,TRUE,"GENERAL";"TAB3",#N/A,TRUE,"GENERAL";"TAB4",#N/A,TRUE,"GENERAL";"TAB5",#N/A,TRUE,"GENERAL"}</definedName>
    <definedName name="____y2" hidden="1">{"TAB1",#N/A,TRUE,"GENERAL";"TAB2",#N/A,TRUE,"GENERAL";"TAB3",#N/A,TRUE,"GENERAL";"TAB4",#N/A,TRUE,"GENERAL";"TAB5",#N/A,TRUE,"GENERAL"}</definedName>
    <definedName name="____y3" localSheetId="0" hidden="1">{"via1",#N/A,TRUE,"general";"via2",#N/A,TRUE,"general";"via3",#N/A,TRUE,"general"}</definedName>
    <definedName name="____y3" localSheetId="6" hidden="1">{"via1",#N/A,TRUE,"general";"via2",#N/A,TRUE,"general";"via3",#N/A,TRUE,"general"}</definedName>
    <definedName name="____y3" localSheetId="7" hidden="1">{"via1",#N/A,TRUE,"general";"via2",#N/A,TRUE,"general";"via3",#N/A,TRUE,"general"}</definedName>
    <definedName name="____y3" localSheetId="9" hidden="1">{"via1",#N/A,TRUE,"general";"via2",#N/A,TRUE,"general";"via3",#N/A,TRUE,"general"}</definedName>
    <definedName name="____y3" hidden="1">{"via1",#N/A,TRUE,"general";"via2",#N/A,TRUE,"general";"via3",#N/A,TRUE,"general"}</definedName>
    <definedName name="____y4" localSheetId="0" hidden="1">{"via1",#N/A,TRUE,"general";"via2",#N/A,TRUE,"general";"via3",#N/A,TRUE,"general"}</definedName>
    <definedName name="____y4" localSheetId="6" hidden="1">{"via1",#N/A,TRUE,"general";"via2",#N/A,TRUE,"general";"via3",#N/A,TRUE,"general"}</definedName>
    <definedName name="____y4" localSheetId="7" hidden="1">{"via1",#N/A,TRUE,"general";"via2",#N/A,TRUE,"general";"via3",#N/A,TRUE,"general"}</definedName>
    <definedName name="____y4" localSheetId="9" hidden="1">{"via1",#N/A,TRUE,"general";"via2",#N/A,TRUE,"general";"via3",#N/A,TRUE,"general"}</definedName>
    <definedName name="____y4" hidden="1">{"via1",#N/A,TRUE,"general";"via2",#N/A,TRUE,"general";"via3",#N/A,TRUE,"general"}</definedName>
    <definedName name="____y5" localSheetId="0" hidden="1">{"TAB1",#N/A,TRUE,"GENERAL";"TAB2",#N/A,TRUE,"GENERAL";"TAB3",#N/A,TRUE,"GENERAL";"TAB4",#N/A,TRUE,"GENERAL";"TAB5",#N/A,TRUE,"GENERAL"}</definedName>
    <definedName name="____y5" localSheetId="6" hidden="1">{"TAB1",#N/A,TRUE,"GENERAL";"TAB2",#N/A,TRUE,"GENERAL";"TAB3",#N/A,TRUE,"GENERAL";"TAB4",#N/A,TRUE,"GENERAL";"TAB5",#N/A,TRUE,"GENERAL"}</definedName>
    <definedName name="____y5" localSheetId="7" hidden="1">{"TAB1",#N/A,TRUE,"GENERAL";"TAB2",#N/A,TRUE,"GENERAL";"TAB3",#N/A,TRUE,"GENERAL";"TAB4",#N/A,TRUE,"GENERAL";"TAB5",#N/A,TRUE,"GENERAL"}</definedName>
    <definedName name="____y5" localSheetId="9" hidden="1">{"TAB1",#N/A,TRUE,"GENERAL";"TAB2",#N/A,TRUE,"GENERAL";"TAB3",#N/A,TRUE,"GENERAL";"TAB4",#N/A,TRUE,"GENERAL";"TAB5",#N/A,TRUE,"GENERAL"}</definedName>
    <definedName name="____y5" hidden="1">{"TAB1",#N/A,TRUE,"GENERAL";"TAB2",#N/A,TRUE,"GENERAL";"TAB3",#N/A,TRUE,"GENERAL";"TAB4",#N/A,TRUE,"GENERAL";"TAB5",#N/A,TRUE,"GENERAL"}</definedName>
    <definedName name="____y6" localSheetId="0" hidden="1">{"via1",#N/A,TRUE,"general";"via2",#N/A,TRUE,"general";"via3",#N/A,TRUE,"general"}</definedName>
    <definedName name="____y6" localSheetId="6" hidden="1">{"via1",#N/A,TRUE,"general";"via2",#N/A,TRUE,"general";"via3",#N/A,TRUE,"general"}</definedName>
    <definedName name="____y6" localSheetId="7" hidden="1">{"via1",#N/A,TRUE,"general";"via2",#N/A,TRUE,"general";"via3",#N/A,TRUE,"general"}</definedName>
    <definedName name="____y6" localSheetId="9" hidden="1">{"via1",#N/A,TRUE,"general";"via2",#N/A,TRUE,"general";"via3",#N/A,TRUE,"general"}</definedName>
    <definedName name="____y6" hidden="1">{"via1",#N/A,TRUE,"general";"via2",#N/A,TRUE,"general";"via3",#N/A,TRUE,"general"}</definedName>
    <definedName name="____y7" localSheetId="0" hidden="1">{"via1",#N/A,TRUE,"general";"via2",#N/A,TRUE,"general";"via3",#N/A,TRUE,"general"}</definedName>
    <definedName name="____y7" localSheetId="6" hidden="1">{"via1",#N/A,TRUE,"general";"via2",#N/A,TRUE,"general";"via3",#N/A,TRUE,"general"}</definedName>
    <definedName name="____y7" localSheetId="7" hidden="1">{"via1",#N/A,TRUE,"general";"via2",#N/A,TRUE,"general";"via3",#N/A,TRUE,"general"}</definedName>
    <definedName name="____y7" localSheetId="9" hidden="1">{"via1",#N/A,TRUE,"general";"via2",#N/A,TRUE,"general";"via3",#N/A,TRUE,"general"}</definedName>
    <definedName name="____y7" hidden="1">{"via1",#N/A,TRUE,"general";"via2",#N/A,TRUE,"general";"via3",#N/A,TRUE,"general"}</definedName>
    <definedName name="____y8" localSheetId="0" hidden="1">{"via1",#N/A,TRUE,"general";"via2",#N/A,TRUE,"general";"via3",#N/A,TRUE,"general"}</definedName>
    <definedName name="____y8" localSheetId="6" hidden="1">{"via1",#N/A,TRUE,"general";"via2",#N/A,TRUE,"general";"via3",#N/A,TRUE,"general"}</definedName>
    <definedName name="____y8" localSheetId="7" hidden="1">{"via1",#N/A,TRUE,"general";"via2",#N/A,TRUE,"general";"via3",#N/A,TRUE,"general"}</definedName>
    <definedName name="____y8" localSheetId="9" hidden="1">{"via1",#N/A,TRUE,"general";"via2",#N/A,TRUE,"general";"via3",#N/A,TRUE,"general"}</definedName>
    <definedName name="____y8" hidden="1">{"via1",#N/A,TRUE,"general";"via2",#N/A,TRUE,"general";"via3",#N/A,TRUE,"general"}</definedName>
    <definedName name="____y9" localSheetId="0" hidden="1">{"TAB1",#N/A,TRUE,"GENERAL";"TAB2",#N/A,TRUE,"GENERAL";"TAB3",#N/A,TRUE,"GENERAL";"TAB4",#N/A,TRUE,"GENERAL";"TAB5",#N/A,TRUE,"GENERAL"}</definedName>
    <definedName name="____y9" localSheetId="6" hidden="1">{"TAB1",#N/A,TRUE,"GENERAL";"TAB2",#N/A,TRUE,"GENERAL";"TAB3",#N/A,TRUE,"GENERAL";"TAB4",#N/A,TRUE,"GENERAL";"TAB5",#N/A,TRUE,"GENERAL"}</definedName>
    <definedName name="____y9" localSheetId="7" hidden="1">{"TAB1",#N/A,TRUE,"GENERAL";"TAB2",#N/A,TRUE,"GENERAL";"TAB3",#N/A,TRUE,"GENERAL";"TAB4",#N/A,TRUE,"GENERAL";"TAB5",#N/A,TRUE,"GENERAL"}</definedName>
    <definedName name="____y9" localSheetId="9" hidden="1">{"TAB1",#N/A,TRUE,"GENERAL";"TAB2",#N/A,TRUE,"GENERAL";"TAB3",#N/A,TRUE,"GENERAL";"TAB4",#N/A,TRUE,"GENERAL";"TAB5",#N/A,TRUE,"GENERAL"}</definedName>
    <definedName name="____y9" hidden="1">{"TAB1",#N/A,TRUE,"GENERAL";"TAB2",#N/A,TRUE,"GENERAL";"TAB3",#N/A,TRUE,"GENERAL";"TAB4",#N/A,TRUE,"GENERAL";"TAB5",#N/A,TRUE,"GENERAL"}</definedName>
    <definedName name="____z1" localSheetId="0" hidden="1">{"TAB1",#N/A,TRUE,"GENERAL";"TAB2",#N/A,TRUE,"GENERAL";"TAB3",#N/A,TRUE,"GENERAL";"TAB4",#N/A,TRUE,"GENERAL";"TAB5",#N/A,TRUE,"GENERAL"}</definedName>
    <definedName name="____z1" localSheetId="6" hidden="1">{"TAB1",#N/A,TRUE,"GENERAL";"TAB2",#N/A,TRUE,"GENERAL";"TAB3",#N/A,TRUE,"GENERAL";"TAB4",#N/A,TRUE,"GENERAL";"TAB5",#N/A,TRUE,"GENERAL"}</definedName>
    <definedName name="____z1" localSheetId="7" hidden="1">{"TAB1",#N/A,TRUE,"GENERAL";"TAB2",#N/A,TRUE,"GENERAL";"TAB3",#N/A,TRUE,"GENERAL";"TAB4",#N/A,TRUE,"GENERAL";"TAB5",#N/A,TRUE,"GENERAL"}</definedName>
    <definedName name="____z1" localSheetId="9" hidden="1">{"TAB1",#N/A,TRUE,"GENERAL";"TAB2",#N/A,TRUE,"GENERAL";"TAB3",#N/A,TRUE,"GENERAL";"TAB4",#N/A,TRUE,"GENERAL";"TAB5",#N/A,TRUE,"GENERAL"}</definedName>
    <definedName name="____z1" hidden="1">{"TAB1",#N/A,TRUE,"GENERAL";"TAB2",#N/A,TRUE,"GENERAL";"TAB3",#N/A,TRUE,"GENERAL";"TAB4",#N/A,TRUE,"GENERAL";"TAB5",#N/A,TRUE,"GENERAL"}</definedName>
    <definedName name="____z2" localSheetId="0" hidden="1">{"via1",#N/A,TRUE,"general";"via2",#N/A,TRUE,"general";"via3",#N/A,TRUE,"general"}</definedName>
    <definedName name="____z2" localSheetId="6" hidden="1">{"via1",#N/A,TRUE,"general";"via2",#N/A,TRUE,"general";"via3",#N/A,TRUE,"general"}</definedName>
    <definedName name="____z2" localSheetId="7" hidden="1">{"via1",#N/A,TRUE,"general";"via2",#N/A,TRUE,"general";"via3",#N/A,TRUE,"general"}</definedName>
    <definedName name="____z2" localSheetId="9" hidden="1">{"via1",#N/A,TRUE,"general";"via2",#N/A,TRUE,"general";"via3",#N/A,TRUE,"general"}</definedName>
    <definedName name="____z2" hidden="1">{"via1",#N/A,TRUE,"general";"via2",#N/A,TRUE,"general";"via3",#N/A,TRUE,"general"}</definedName>
    <definedName name="____z3" localSheetId="0" hidden="1">{"via1",#N/A,TRUE,"general";"via2",#N/A,TRUE,"general";"via3",#N/A,TRUE,"general"}</definedName>
    <definedName name="____z3" localSheetId="6" hidden="1">{"via1",#N/A,TRUE,"general";"via2",#N/A,TRUE,"general";"via3",#N/A,TRUE,"general"}</definedName>
    <definedName name="____z3" localSheetId="7" hidden="1">{"via1",#N/A,TRUE,"general";"via2",#N/A,TRUE,"general";"via3",#N/A,TRUE,"general"}</definedName>
    <definedName name="____z3" localSheetId="9" hidden="1">{"via1",#N/A,TRUE,"general";"via2",#N/A,TRUE,"general";"via3",#N/A,TRUE,"general"}</definedName>
    <definedName name="____z3" hidden="1">{"via1",#N/A,TRUE,"general";"via2",#N/A,TRUE,"general";"via3",#N/A,TRUE,"general"}</definedName>
    <definedName name="____z4" localSheetId="0" hidden="1">{"TAB1",#N/A,TRUE,"GENERAL";"TAB2",#N/A,TRUE,"GENERAL";"TAB3",#N/A,TRUE,"GENERAL";"TAB4",#N/A,TRUE,"GENERAL";"TAB5",#N/A,TRUE,"GENERAL"}</definedName>
    <definedName name="____z4" localSheetId="6" hidden="1">{"TAB1",#N/A,TRUE,"GENERAL";"TAB2",#N/A,TRUE,"GENERAL";"TAB3",#N/A,TRUE,"GENERAL";"TAB4",#N/A,TRUE,"GENERAL";"TAB5",#N/A,TRUE,"GENERAL"}</definedName>
    <definedName name="____z4" localSheetId="7" hidden="1">{"TAB1",#N/A,TRUE,"GENERAL";"TAB2",#N/A,TRUE,"GENERAL";"TAB3",#N/A,TRUE,"GENERAL";"TAB4",#N/A,TRUE,"GENERAL";"TAB5",#N/A,TRUE,"GENERAL"}</definedName>
    <definedName name="____z4" localSheetId="9" hidden="1">{"TAB1",#N/A,TRUE,"GENERAL";"TAB2",#N/A,TRUE,"GENERAL";"TAB3",#N/A,TRUE,"GENERAL";"TAB4",#N/A,TRUE,"GENERAL";"TAB5",#N/A,TRUE,"GENERAL"}</definedName>
    <definedName name="____z4" hidden="1">{"TAB1",#N/A,TRUE,"GENERAL";"TAB2",#N/A,TRUE,"GENERAL";"TAB3",#N/A,TRUE,"GENERAL";"TAB4",#N/A,TRUE,"GENERAL";"TAB5",#N/A,TRUE,"GENERAL"}</definedName>
    <definedName name="____z5" localSheetId="0" hidden="1">{"via1",#N/A,TRUE,"general";"via2",#N/A,TRUE,"general";"via3",#N/A,TRUE,"general"}</definedName>
    <definedName name="____z5" localSheetId="6" hidden="1">{"via1",#N/A,TRUE,"general";"via2",#N/A,TRUE,"general";"via3",#N/A,TRUE,"general"}</definedName>
    <definedName name="____z5" localSheetId="7" hidden="1">{"via1",#N/A,TRUE,"general";"via2",#N/A,TRUE,"general";"via3",#N/A,TRUE,"general"}</definedName>
    <definedName name="____z5" localSheetId="9" hidden="1">{"via1",#N/A,TRUE,"general";"via2",#N/A,TRUE,"general";"via3",#N/A,TRUE,"general"}</definedName>
    <definedName name="____z5" hidden="1">{"via1",#N/A,TRUE,"general";"via2",#N/A,TRUE,"general";"via3",#N/A,TRUE,"general"}</definedName>
    <definedName name="____z6" localSheetId="0" hidden="1">{"TAB1",#N/A,TRUE,"GENERAL";"TAB2",#N/A,TRUE,"GENERAL";"TAB3",#N/A,TRUE,"GENERAL";"TAB4",#N/A,TRUE,"GENERAL";"TAB5",#N/A,TRUE,"GENERAL"}</definedName>
    <definedName name="____z6" localSheetId="6" hidden="1">{"TAB1",#N/A,TRUE,"GENERAL";"TAB2",#N/A,TRUE,"GENERAL";"TAB3",#N/A,TRUE,"GENERAL";"TAB4",#N/A,TRUE,"GENERAL";"TAB5",#N/A,TRUE,"GENERAL"}</definedName>
    <definedName name="____z6" localSheetId="7" hidden="1">{"TAB1",#N/A,TRUE,"GENERAL";"TAB2",#N/A,TRUE,"GENERAL";"TAB3",#N/A,TRUE,"GENERAL";"TAB4",#N/A,TRUE,"GENERAL";"TAB5",#N/A,TRUE,"GENERAL"}</definedName>
    <definedName name="____z6" localSheetId="9" hidden="1">{"TAB1",#N/A,TRUE,"GENERAL";"TAB2",#N/A,TRUE,"GENERAL";"TAB3",#N/A,TRUE,"GENERAL";"TAB4",#N/A,TRUE,"GENERAL";"TAB5",#N/A,TRUE,"GENERAL"}</definedName>
    <definedName name="____z6" hidden="1">{"TAB1",#N/A,TRUE,"GENERAL";"TAB2",#N/A,TRUE,"GENERAL";"TAB3",#N/A,TRUE,"GENERAL";"TAB4",#N/A,TRUE,"GENERAL";"TAB5",#N/A,TRUE,"GENERAL"}</definedName>
    <definedName name="___a1" localSheetId="0" hidden="1">{"TAB1",#N/A,TRUE,"GENERAL";"TAB2",#N/A,TRUE,"GENERAL";"TAB3",#N/A,TRUE,"GENERAL";"TAB4",#N/A,TRUE,"GENERAL";"TAB5",#N/A,TRUE,"GENERAL"}</definedName>
    <definedName name="___a1" localSheetId="6" hidden="1">{"TAB1",#N/A,TRUE,"GENERAL";"TAB2",#N/A,TRUE,"GENERAL";"TAB3",#N/A,TRUE,"GENERAL";"TAB4",#N/A,TRUE,"GENERAL";"TAB5",#N/A,TRUE,"GENERAL"}</definedName>
    <definedName name="___a1" localSheetId="7" hidden="1">{"TAB1",#N/A,TRUE,"GENERAL";"TAB2",#N/A,TRUE,"GENERAL";"TAB3",#N/A,TRUE,"GENERAL";"TAB4",#N/A,TRUE,"GENERAL";"TAB5",#N/A,TRUE,"GENERAL"}</definedName>
    <definedName name="___a1" localSheetId="9" hidden="1">{"TAB1",#N/A,TRUE,"GENERAL";"TAB2",#N/A,TRUE,"GENERAL";"TAB3",#N/A,TRUE,"GENERAL";"TAB4",#N/A,TRUE,"GENERAL";"TAB5",#N/A,TRUE,"GENERAL"}</definedName>
    <definedName name="___a1" hidden="1">{"TAB1",#N/A,TRUE,"GENERAL";"TAB2",#N/A,TRUE,"GENERAL";"TAB3",#N/A,TRUE,"GENERAL";"TAB4",#N/A,TRUE,"GENERAL";"TAB5",#N/A,TRUE,"GENERAL"}</definedName>
    <definedName name="___A115042">#REF!</definedName>
    <definedName name="___a3" localSheetId="0" hidden="1">{"TAB1",#N/A,TRUE,"GENERAL";"TAB2",#N/A,TRUE,"GENERAL";"TAB3",#N/A,TRUE,"GENERAL";"TAB4",#N/A,TRUE,"GENERAL";"TAB5",#N/A,TRUE,"GENERAL"}</definedName>
    <definedName name="___a3" localSheetId="6" hidden="1">{"TAB1",#N/A,TRUE,"GENERAL";"TAB2",#N/A,TRUE,"GENERAL";"TAB3",#N/A,TRUE,"GENERAL";"TAB4",#N/A,TRUE,"GENERAL";"TAB5",#N/A,TRUE,"GENERAL"}</definedName>
    <definedName name="___a3" localSheetId="7" hidden="1">{"TAB1",#N/A,TRUE,"GENERAL";"TAB2",#N/A,TRUE,"GENERAL";"TAB3",#N/A,TRUE,"GENERAL";"TAB4",#N/A,TRUE,"GENERAL";"TAB5",#N/A,TRUE,"GENERAL"}</definedName>
    <definedName name="___a3" localSheetId="9" hidden="1">{"TAB1",#N/A,TRUE,"GENERAL";"TAB2",#N/A,TRUE,"GENERAL";"TAB3",#N/A,TRUE,"GENERAL";"TAB4",#N/A,TRUE,"GENERAL";"TAB5",#N/A,TRUE,"GENERAL"}</definedName>
    <definedName name="___a3" hidden="1">{"TAB1",#N/A,TRUE,"GENERAL";"TAB2",#N/A,TRUE,"GENERAL";"TAB3",#N/A,TRUE,"GENERAL";"TAB4",#N/A,TRUE,"GENERAL";"TAB5",#N/A,TRUE,"GENERAL"}</definedName>
    <definedName name="___a4" localSheetId="0" hidden="1">{"via1",#N/A,TRUE,"general";"via2",#N/A,TRUE,"general";"via3",#N/A,TRUE,"general"}</definedName>
    <definedName name="___a4" localSheetId="6" hidden="1">{"via1",#N/A,TRUE,"general";"via2",#N/A,TRUE,"general";"via3",#N/A,TRUE,"general"}</definedName>
    <definedName name="___a4" localSheetId="7" hidden="1">{"via1",#N/A,TRUE,"general";"via2",#N/A,TRUE,"general";"via3",#N/A,TRUE,"general"}</definedName>
    <definedName name="___a4" localSheetId="9" hidden="1">{"via1",#N/A,TRUE,"general";"via2",#N/A,TRUE,"general";"via3",#N/A,TRUE,"general"}</definedName>
    <definedName name="___a4" hidden="1">{"via1",#N/A,TRUE,"general";"via2",#N/A,TRUE,"general";"via3",#N/A,TRUE,"general"}</definedName>
    <definedName name="___a5" localSheetId="0" hidden="1">{"TAB1",#N/A,TRUE,"GENERAL";"TAB2",#N/A,TRUE,"GENERAL";"TAB3",#N/A,TRUE,"GENERAL";"TAB4",#N/A,TRUE,"GENERAL";"TAB5",#N/A,TRUE,"GENERAL"}</definedName>
    <definedName name="___a5" localSheetId="6" hidden="1">{"TAB1",#N/A,TRUE,"GENERAL";"TAB2",#N/A,TRUE,"GENERAL";"TAB3",#N/A,TRUE,"GENERAL";"TAB4",#N/A,TRUE,"GENERAL";"TAB5",#N/A,TRUE,"GENERAL"}</definedName>
    <definedName name="___a5" localSheetId="7" hidden="1">{"TAB1",#N/A,TRUE,"GENERAL";"TAB2",#N/A,TRUE,"GENERAL";"TAB3",#N/A,TRUE,"GENERAL";"TAB4",#N/A,TRUE,"GENERAL";"TAB5",#N/A,TRUE,"GENERAL"}</definedName>
    <definedName name="___a5" localSheetId="9" hidden="1">{"TAB1",#N/A,TRUE,"GENERAL";"TAB2",#N/A,TRUE,"GENERAL";"TAB3",#N/A,TRUE,"GENERAL";"TAB4",#N/A,TRUE,"GENERAL";"TAB5",#N/A,TRUE,"GENERAL"}</definedName>
    <definedName name="___a5" hidden="1">{"TAB1",#N/A,TRUE,"GENERAL";"TAB2",#N/A,TRUE,"GENERAL";"TAB3",#N/A,TRUE,"GENERAL";"TAB4",#N/A,TRUE,"GENERAL";"TAB5",#N/A,TRUE,"GENERAL"}</definedName>
    <definedName name="___a6" localSheetId="0" hidden="1">{"TAB1",#N/A,TRUE,"GENERAL";"TAB2",#N/A,TRUE,"GENERAL";"TAB3",#N/A,TRUE,"GENERAL";"TAB4",#N/A,TRUE,"GENERAL";"TAB5",#N/A,TRUE,"GENERAL"}</definedName>
    <definedName name="___a6" localSheetId="6" hidden="1">{"TAB1",#N/A,TRUE,"GENERAL";"TAB2",#N/A,TRUE,"GENERAL";"TAB3",#N/A,TRUE,"GENERAL";"TAB4",#N/A,TRUE,"GENERAL";"TAB5",#N/A,TRUE,"GENERAL"}</definedName>
    <definedName name="___a6" localSheetId="7" hidden="1">{"TAB1",#N/A,TRUE,"GENERAL";"TAB2",#N/A,TRUE,"GENERAL";"TAB3",#N/A,TRUE,"GENERAL";"TAB4",#N/A,TRUE,"GENERAL";"TAB5",#N/A,TRUE,"GENERAL"}</definedName>
    <definedName name="___a6" localSheetId="9" hidden="1">{"TAB1",#N/A,TRUE,"GENERAL";"TAB2",#N/A,TRUE,"GENERAL";"TAB3",#N/A,TRUE,"GENERAL";"TAB4",#N/A,TRUE,"GENERAL";"TAB5",#N/A,TRUE,"GENERAL"}</definedName>
    <definedName name="___a6" hidden="1">{"TAB1",#N/A,TRUE,"GENERAL";"TAB2",#N/A,TRUE,"GENERAL";"TAB3",#N/A,TRUE,"GENERAL";"TAB4",#N/A,TRUE,"GENERAL";"TAB5",#N/A,TRUE,"GENERAL"}</definedName>
    <definedName name="___Abd2">'[16]Constantes Generales'!$D$223</definedName>
    <definedName name="___Abd4">'[16]Constantes Generales'!$D$231</definedName>
    <definedName name="___Abd6">'[16]Constantes Generales'!$D$238</definedName>
    <definedName name="___AcC1">'[16]Constantes Generales'!$D$206</definedName>
    <definedName name="___Act1">'[16]Constantes Generales'!$D$246</definedName>
    <definedName name="___ADH12">#REF!</definedName>
    <definedName name="___ADM12">#REF!</definedName>
    <definedName name="___ADM2">#REF!</definedName>
    <definedName name="___ADM3">#REF!</definedName>
    <definedName name="___ADM4">#REF!</definedName>
    <definedName name="___ADP1">#REF!</definedName>
    <definedName name="___AFC1">[6]INV!$A$25:$D$28</definedName>
    <definedName name="___AFC3">[6]INV!$F$25:$I$28</definedName>
    <definedName name="___AFC5">[6]INV!$K$25:$N$28</definedName>
    <definedName name="___Afo1">'[16]Constantes Generales'!$D$166</definedName>
    <definedName name="___AIU1">#REF!</definedName>
    <definedName name="___AIU2">[9]BASE!$C$5</definedName>
    <definedName name="___ApC1">'[16]Constantes Generales'!$D$210</definedName>
    <definedName name="___APR2">'[16]Constantes Generales'!$D$127</definedName>
    <definedName name="___ATT2">'[16]Constantes Generales'!$D$116</definedName>
    <definedName name="___B110111">#REF!</definedName>
    <definedName name="___B114854">'[17]APU  ADICIONALES'!#REF!</definedName>
    <definedName name="___b2" localSheetId="0" hidden="1">{"TAB1",#N/A,TRUE,"GENERAL";"TAB2",#N/A,TRUE,"GENERAL";"TAB3",#N/A,TRUE,"GENERAL";"TAB4",#N/A,TRUE,"GENERAL";"TAB5",#N/A,TRUE,"GENERAL"}</definedName>
    <definedName name="___b2" localSheetId="6" hidden="1">{"TAB1",#N/A,TRUE,"GENERAL";"TAB2",#N/A,TRUE,"GENERAL";"TAB3",#N/A,TRUE,"GENERAL";"TAB4",#N/A,TRUE,"GENERAL";"TAB5",#N/A,TRUE,"GENERAL"}</definedName>
    <definedName name="___b2" localSheetId="7" hidden="1">{"TAB1",#N/A,TRUE,"GENERAL";"TAB2",#N/A,TRUE,"GENERAL";"TAB3",#N/A,TRUE,"GENERAL";"TAB4",#N/A,TRUE,"GENERAL";"TAB5",#N/A,TRUE,"GENERAL"}</definedName>
    <definedName name="___b2" localSheetId="9" hidden="1">{"TAB1",#N/A,TRUE,"GENERAL";"TAB2",#N/A,TRUE,"GENERAL";"TAB3",#N/A,TRUE,"GENERAL";"TAB4",#N/A,TRUE,"GENERAL";"TAB5",#N/A,TRUE,"GENERAL"}</definedName>
    <definedName name="___b2" hidden="1">{"TAB1",#N/A,TRUE,"GENERAL";"TAB2",#N/A,TRUE,"GENERAL";"TAB3",#N/A,TRUE,"GENERAL";"TAB4",#N/A,TRUE,"GENERAL";"TAB5",#N/A,TRUE,"GENERAL"}</definedName>
    <definedName name="___b3" localSheetId="0" hidden="1">{"TAB1",#N/A,TRUE,"GENERAL";"TAB2",#N/A,TRUE,"GENERAL";"TAB3",#N/A,TRUE,"GENERAL";"TAB4",#N/A,TRUE,"GENERAL";"TAB5",#N/A,TRUE,"GENERAL"}</definedName>
    <definedName name="___b3" localSheetId="6" hidden="1">{"TAB1",#N/A,TRUE,"GENERAL";"TAB2",#N/A,TRUE,"GENERAL";"TAB3",#N/A,TRUE,"GENERAL";"TAB4",#N/A,TRUE,"GENERAL";"TAB5",#N/A,TRUE,"GENERAL"}</definedName>
    <definedName name="___b3" localSheetId="7" hidden="1">{"TAB1",#N/A,TRUE,"GENERAL";"TAB2",#N/A,TRUE,"GENERAL";"TAB3",#N/A,TRUE,"GENERAL";"TAB4",#N/A,TRUE,"GENERAL";"TAB5",#N/A,TRUE,"GENERAL"}</definedName>
    <definedName name="___b3" localSheetId="9" hidden="1">{"TAB1",#N/A,TRUE,"GENERAL";"TAB2",#N/A,TRUE,"GENERAL";"TAB3",#N/A,TRUE,"GENERAL";"TAB4",#N/A,TRUE,"GENERAL";"TAB5",#N/A,TRUE,"GENERAL"}</definedName>
    <definedName name="___b3" hidden="1">{"TAB1",#N/A,TRUE,"GENERAL";"TAB2",#N/A,TRUE,"GENERAL";"TAB3",#N/A,TRUE,"GENERAL";"TAB4",#N/A,TRUE,"GENERAL";"TAB5",#N/A,TRUE,"GENERAL"}</definedName>
    <definedName name="___b4" localSheetId="0" hidden="1">{"TAB1",#N/A,TRUE,"GENERAL";"TAB2",#N/A,TRUE,"GENERAL";"TAB3",#N/A,TRUE,"GENERAL";"TAB4",#N/A,TRUE,"GENERAL";"TAB5",#N/A,TRUE,"GENERAL"}</definedName>
    <definedName name="___b4" localSheetId="6" hidden="1">{"TAB1",#N/A,TRUE,"GENERAL";"TAB2",#N/A,TRUE,"GENERAL";"TAB3",#N/A,TRUE,"GENERAL";"TAB4",#N/A,TRUE,"GENERAL";"TAB5",#N/A,TRUE,"GENERAL"}</definedName>
    <definedName name="___b4" localSheetId="7" hidden="1">{"TAB1",#N/A,TRUE,"GENERAL";"TAB2",#N/A,TRUE,"GENERAL";"TAB3",#N/A,TRUE,"GENERAL";"TAB4",#N/A,TRUE,"GENERAL";"TAB5",#N/A,TRUE,"GENERAL"}</definedName>
    <definedName name="___b4" localSheetId="9" hidden="1">{"TAB1",#N/A,TRUE,"GENERAL";"TAB2",#N/A,TRUE,"GENERAL";"TAB3",#N/A,TRUE,"GENERAL";"TAB4",#N/A,TRUE,"GENERAL";"TAB5",#N/A,TRUE,"GENERAL"}</definedName>
    <definedName name="___b4" hidden="1">{"TAB1",#N/A,TRUE,"GENERAL";"TAB2",#N/A,TRUE,"GENERAL";"TAB3",#N/A,TRUE,"GENERAL";"TAB4",#N/A,TRUE,"GENERAL";"TAB5",#N/A,TRUE,"GENERAL"}</definedName>
    <definedName name="___b5" localSheetId="0" hidden="1">{"TAB1",#N/A,TRUE,"GENERAL";"TAB2",#N/A,TRUE,"GENERAL";"TAB3",#N/A,TRUE,"GENERAL";"TAB4",#N/A,TRUE,"GENERAL";"TAB5",#N/A,TRUE,"GENERAL"}</definedName>
    <definedName name="___b5" localSheetId="6" hidden="1">{"TAB1",#N/A,TRUE,"GENERAL";"TAB2",#N/A,TRUE,"GENERAL";"TAB3",#N/A,TRUE,"GENERAL";"TAB4",#N/A,TRUE,"GENERAL";"TAB5",#N/A,TRUE,"GENERAL"}</definedName>
    <definedName name="___b5" localSheetId="7" hidden="1">{"TAB1",#N/A,TRUE,"GENERAL";"TAB2",#N/A,TRUE,"GENERAL";"TAB3",#N/A,TRUE,"GENERAL";"TAB4",#N/A,TRUE,"GENERAL";"TAB5",#N/A,TRUE,"GENERAL"}</definedName>
    <definedName name="___b5" localSheetId="9" hidden="1">{"TAB1",#N/A,TRUE,"GENERAL";"TAB2",#N/A,TRUE,"GENERAL";"TAB3",#N/A,TRUE,"GENERAL";"TAB4",#N/A,TRUE,"GENERAL";"TAB5",#N/A,TRUE,"GENERAL"}</definedName>
    <definedName name="___b5" hidden="1">{"TAB1",#N/A,TRUE,"GENERAL";"TAB2",#N/A,TRUE,"GENERAL";"TAB3",#N/A,TRUE,"GENERAL";"TAB4",#N/A,TRUE,"GENERAL";"TAB5",#N/A,TRUE,"GENERAL"}</definedName>
    <definedName name="___b6" localSheetId="0" hidden="1">{"TAB1",#N/A,TRUE,"GENERAL";"TAB2",#N/A,TRUE,"GENERAL";"TAB3",#N/A,TRUE,"GENERAL";"TAB4",#N/A,TRUE,"GENERAL";"TAB5",#N/A,TRUE,"GENERAL"}</definedName>
    <definedName name="___b6" localSheetId="6" hidden="1">{"TAB1",#N/A,TRUE,"GENERAL";"TAB2",#N/A,TRUE,"GENERAL";"TAB3",#N/A,TRUE,"GENERAL";"TAB4",#N/A,TRUE,"GENERAL";"TAB5",#N/A,TRUE,"GENERAL"}</definedName>
    <definedName name="___b6" localSheetId="7" hidden="1">{"TAB1",#N/A,TRUE,"GENERAL";"TAB2",#N/A,TRUE,"GENERAL";"TAB3",#N/A,TRUE,"GENERAL";"TAB4",#N/A,TRUE,"GENERAL";"TAB5",#N/A,TRUE,"GENERAL"}</definedName>
    <definedName name="___b6" localSheetId="9" hidden="1">{"TAB1",#N/A,TRUE,"GENERAL";"TAB2",#N/A,TRUE,"GENERAL";"TAB3",#N/A,TRUE,"GENERAL";"TAB4",#N/A,TRUE,"GENERAL";"TAB5",#N/A,TRUE,"GENERAL"}</definedName>
    <definedName name="___b6" hidden="1">{"TAB1",#N/A,TRUE,"GENERAL";"TAB2",#N/A,TRUE,"GENERAL";"TAB3",#N/A,TRUE,"GENERAL";"TAB4",#N/A,TRUE,"GENERAL";"TAB5",#N/A,TRUE,"GENERAL"}</definedName>
    <definedName name="___b7" localSheetId="0" hidden="1">{"via1",#N/A,TRUE,"general";"via2",#N/A,TRUE,"general";"via3",#N/A,TRUE,"general"}</definedName>
    <definedName name="___b7" localSheetId="6" hidden="1">{"via1",#N/A,TRUE,"general";"via2",#N/A,TRUE,"general";"via3",#N/A,TRUE,"general"}</definedName>
    <definedName name="___b7" localSheetId="7" hidden="1">{"via1",#N/A,TRUE,"general";"via2",#N/A,TRUE,"general";"via3",#N/A,TRUE,"general"}</definedName>
    <definedName name="___b7" localSheetId="9" hidden="1">{"via1",#N/A,TRUE,"general";"via2",#N/A,TRUE,"general";"via3",#N/A,TRUE,"general"}</definedName>
    <definedName name="___b7" hidden="1">{"via1",#N/A,TRUE,"general";"via2",#N/A,TRUE,"general";"via3",#N/A,TRUE,"general"}</definedName>
    <definedName name="___b8" localSheetId="0" hidden="1">{"via1",#N/A,TRUE,"general";"via2",#N/A,TRUE,"general";"via3",#N/A,TRUE,"general"}</definedName>
    <definedName name="___b8" localSheetId="6" hidden="1">{"via1",#N/A,TRUE,"general";"via2",#N/A,TRUE,"general";"via3",#N/A,TRUE,"general"}</definedName>
    <definedName name="___b8" localSheetId="7" hidden="1">{"via1",#N/A,TRUE,"general";"via2",#N/A,TRUE,"general";"via3",#N/A,TRUE,"general"}</definedName>
    <definedName name="___b8" localSheetId="9" hidden="1">{"via1",#N/A,TRUE,"general";"via2",#N/A,TRUE,"general";"via3",#N/A,TRUE,"general"}</definedName>
    <definedName name="___b8" hidden="1">{"via1",#N/A,TRUE,"general";"via2",#N/A,TRUE,"general";"via3",#N/A,TRUE,"general"}</definedName>
    <definedName name="___BAZ10">#REF!</definedName>
    <definedName name="___bb9" localSheetId="0" hidden="1">{"TAB1",#N/A,TRUE,"GENERAL";"TAB2",#N/A,TRUE,"GENERAL";"TAB3",#N/A,TRUE,"GENERAL";"TAB4",#N/A,TRUE,"GENERAL";"TAB5",#N/A,TRUE,"GENERAL"}</definedName>
    <definedName name="___bb9" localSheetId="6" hidden="1">{"TAB1",#N/A,TRUE,"GENERAL";"TAB2",#N/A,TRUE,"GENERAL";"TAB3",#N/A,TRUE,"GENERAL";"TAB4",#N/A,TRUE,"GENERAL";"TAB5",#N/A,TRUE,"GENERAL"}</definedName>
    <definedName name="___bb9" localSheetId="7" hidden="1">{"TAB1",#N/A,TRUE,"GENERAL";"TAB2",#N/A,TRUE,"GENERAL";"TAB3",#N/A,TRUE,"GENERAL";"TAB4",#N/A,TRUE,"GENERAL";"TAB5",#N/A,TRUE,"GENERAL"}</definedName>
    <definedName name="___bb9" localSheetId="9" hidden="1">{"TAB1",#N/A,TRUE,"GENERAL";"TAB2",#N/A,TRUE,"GENERAL";"TAB3",#N/A,TRUE,"GENERAL";"TAB4",#N/A,TRUE,"GENERAL";"TAB5",#N/A,TRUE,"GENERAL"}</definedName>
    <definedName name="___bb9" hidden="1">{"TAB1",#N/A,TRUE,"GENERAL";"TAB2",#N/A,TRUE,"GENERAL";"TAB3",#N/A,TRUE,"GENERAL";"TAB4",#N/A,TRUE,"GENERAL";"TAB5",#N/A,TRUE,"GENERAL"}</definedName>
    <definedName name="___bgb5" localSheetId="0" hidden="1">{"TAB1",#N/A,TRUE,"GENERAL";"TAB2",#N/A,TRUE,"GENERAL";"TAB3",#N/A,TRUE,"GENERAL";"TAB4",#N/A,TRUE,"GENERAL";"TAB5",#N/A,TRUE,"GENERAL"}</definedName>
    <definedName name="___bgb5" localSheetId="6" hidden="1">{"TAB1",#N/A,TRUE,"GENERAL";"TAB2",#N/A,TRUE,"GENERAL";"TAB3",#N/A,TRUE,"GENERAL";"TAB4",#N/A,TRUE,"GENERAL";"TAB5",#N/A,TRUE,"GENERAL"}</definedName>
    <definedName name="___bgb5" localSheetId="7" hidden="1">{"TAB1",#N/A,TRUE,"GENERAL";"TAB2",#N/A,TRUE,"GENERAL";"TAB3",#N/A,TRUE,"GENERAL";"TAB4",#N/A,TRUE,"GENERAL";"TAB5",#N/A,TRUE,"GENERAL"}</definedName>
    <definedName name="___bgb5" localSheetId="9" hidden="1">{"TAB1",#N/A,TRUE,"GENERAL";"TAB2",#N/A,TRUE,"GENERAL";"TAB3",#N/A,TRUE,"GENERAL";"TAB4",#N/A,TRUE,"GENERAL";"TAB5",#N/A,TRUE,"GENERAL"}</definedName>
    <definedName name="___bgb5" hidden="1">{"TAB1",#N/A,TRUE,"GENERAL";"TAB2",#N/A,TRUE,"GENERAL";"TAB3",#N/A,TRUE,"GENERAL";"TAB4",#N/A,TRUE,"GENERAL";"TAB5",#N/A,TRUE,"GENERAL"}</definedName>
    <definedName name="___BGC1">[6]INV!$A$5:$D$8</definedName>
    <definedName name="___BGC3">[6]INV!$F$5:$I$8</definedName>
    <definedName name="___BGC5">[6]INV!$K$5:$N$8</definedName>
    <definedName name="___BLO20">#REF!</definedName>
    <definedName name="___BPR2">'[16]Constantes Generales'!$D$124</definedName>
    <definedName name="___BTC60">'[18]Datos Generales'!#REF!</definedName>
    <definedName name="___BTT2">'[16]Constantes Generales'!$D$113</definedName>
    <definedName name="___C2254JH">#REF!</definedName>
    <definedName name="___C2256JH">#REF!</definedName>
    <definedName name="___C452JH">#REF!</definedName>
    <definedName name="___C903L">#REF!</definedName>
    <definedName name="___C908J">#REF!</definedName>
    <definedName name="___CAC1">[6]INV!$A$19:$D$22</definedName>
    <definedName name="___CAC3">[6]INV!$F$19:$I$22</definedName>
    <definedName name="___CAC5">[6]INV!$K$19:$N$22</definedName>
    <definedName name="___CAN28">[23]BASE!$D$424</definedName>
    <definedName name="___Cod1" localSheetId="15">#REF!</definedName>
    <definedName name="___Cod1">#REF!</definedName>
    <definedName name="___cua1">'[13]ALCANTARILLADO RAS'!$A$4:$B$14</definedName>
    <definedName name="___CUA44">[23]BASE!$D$353</definedName>
    <definedName name="___D177945">'[17]APU  ADICIONALES'!#REF!</definedName>
    <definedName name="___DAT1">#REF!</definedName>
    <definedName name="___DAT2">#REF!</definedName>
    <definedName name="___DAT3">#REF!</definedName>
    <definedName name="___DAT4">#REF!</definedName>
    <definedName name="___DMD1">#REF!</definedName>
    <definedName name="___DPR2">'[16]Constantes Generales'!$D$129</definedName>
    <definedName name="___DTT2">'[16]Constantes Generales'!$D$118</definedName>
    <definedName name="___E113701">#REF!</definedName>
    <definedName name="___E169000">'[17]APU  ADICIONALES'!#REF!</definedName>
    <definedName name="___EEF110">#REF!</definedName>
    <definedName name="___EPR2">'[16]Constantes Generales'!$D$128</definedName>
    <definedName name="___EST1">#REF!</definedName>
    <definedName name="___EST10">#REF!</definedName>
    <definedName name="___EST11">#REF!</definedName>
    <definedName name="___EST12" localSheetId="15">#REF!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C60">'[18]Datos Generales'!#REF!</definedName>
    <definedName name="___ETF315">#REF!</definedName>
    <definedName name="___ETT2">'[16]Constantes Generales'!$D$117</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[24]Cálculo!$B$67</definedName>
    <definedName name="___fei1">#REF!</definedName>
    <definedName name="___fei10">#REF!</definedName>
    <definedName name="___fei11">#REF!</definedName>
    <definedName name="___fei12">#REF!</definedName>
    <definedName name="___fei13">#REF!</definedName>
    <definedName name="___fei14">#REF!</definedName>
    <definedName name="___fei15">#REF!</definedName>
    <definedName name="___fei16">#REF!</definedName>
    <definedName name="___fei17">#REF!</definedName>
    <definedName name="___fei18">#REF!</definedName>
    <definedName name="___fei19">#REF!</definedName>
    <definedName name="___fei2">#REF!</definedName>
    <definedName name="___fei3">#REF!</definedName>
    <definedName name="___fei4">#REF!</definedName>
    <definedName name="___fei5">#REF!</definedName>
    <definedName name="___fei6">#REF!</definedName>
    <definedName name="___fei7">#REF!</definedName>
    <definedName name="___fei8">#REF!</definedName>
    <definedName name="___fei9">#REF!</definedName>
    <definedName name="___FYB02">#REF!</definedName>
    <definedName name="___FYB03">#REF!</definedName>
    <definedName name="___FYB04">#REF!</definedName>
    <definedName name="___FYB08">#REF!</definedName>
    <definedName name="___FYB10">#REF!</definedName>
    <definedName name="___G118050">#REF!</definedName>
    <definedName name="___G161484">'[17]APU  ADICIONALES'!#REF!</definedName>
    <definedName name="___g2" localSheetId="0" hidden="1">{"TAB1",#N/A,TRUE,"GENERAL";"TAB2",#N/A,TRUE,"GENERAL";"TAB3",#N/A,TRUE,"GENERAL";"TAB4",#N/A,TRUE,"GENERAL";"TAB5",#N/A,TRUE,"GENERAL"}</definedName>
    <definedName name="___g2" localSheetId="6" hidden="1">{"TAB1",#N/A,TRUE,"GENERAL";"TAB2",#N/A,TRUE,"GENERAL";"TAB3",#N/A,TRUE,"GENERAL";"TAB4",#N/A,TRUE,"GENERAL";"TAB5",#N/A,TRUE,"GENERAL"}</definedName>
    <definedName name="___g2" localSheetId="7" hidden="1">{"TAB1",#N/A,TRUE,"GENERAL";"TAB2",#N/A,TRUE,"GENERAL";"TAB3",#N/A,TRUE,"GENERAL";"TAB4",#N/A,TRUE,"GENERAL";"TAB5",#N/A,TRUE,"GENERAL"}</definedName>
    <definedName name="___g2" localSheetId="9" hidden="1">{"TAB1",#N/A,TRUE,"GENERAL";"TAB2",#N/A,TRUE,"GENERAL";"TAB3",#N/A,TRUE,"GENERAL";"TAB4",#N/A,TRUE,"GENERAL";"TAB5",#N/A,TRUE,"GENERAL"}</definedName>
    <definedName name="___g2" hidden="1">{"TAB1",#N/A,TRUE,"GENERAL";"TAB2",#N/A,TRUE,"GENERAL";"TAB3",#N/A,TRUE,"GENERAL";"TAB4",#N/A,TRUE,"GENERAL";"TAB5",#N/A,TRUE,"GENERAL"}</definedName>
    <definedName name="___g3" localSheetId="0" hidden="1">{"via1",#N/A,TRUE,"general";"via2",#N/A,TRUE,"general";"via3",#N/A,TRUE,"general"}</definedName>
    <definedName name="___g3" localSheetId="6" hidden="1">{"via1",#N/A,TRUE,"general";"via2",#N/A,TRUE,"general";"via3",#N/A,TRUE,"general"}</definedName>
    <definedName name="___g3" localSheetId="7" hidden="1">{"via1",#N/A,TRUE,"general";"via2",#N/A,TRUE,"general";"via3",#N/A,TRUE,"general"}</definedName>
    <definedName name="___g3" localSheetId="9" hidden="1">{"via1",#N/A,TRUE,"general";"via2",#N/A,TRUE,"general";"via3",#N/A,TRUE,"general"}</definedName>
    <definedName name="___g3" hidden="1">{"via1",#N/A,TRUE,"general";"via2",#N/A,TRUE,"general";"via3",#N/A,TRUE,"general"}</definedName>
    <definedName name="___g4" localSheetId="0" hidden="1">{"via1",#N/A,TRUE,"general";"via2",#N/A,TRUE,"general";"via3",#N/A,TRUE,"general"}</definedName>
    <definedName name="___g4" localSheetId="6" hidden="1">{"via1",#N/A,TRUE,"general";"via2",#N/A,TRUE,"general";"via3",#N/A,TRUE,"general"}</definedName>
    <definedName name="___g4" localSheetId="7" hidden="1">{"via1",#N/A,TRUE,"general";"via2",#N/A,TRUE,"general";"via3",#N/A,TRUE,"general"}</definedName>
    <definedName name="___g4" localSheetId="9" hidden="1">{"via1",#N/A,TRUE,"general";"via2",#N/A,TRUE,"general";"via3",#N/A,TRUE,"general"}</definedName>
    <definedName name="___g4" hidden="1">{"via1",#N/A,TRUE,"general";"via2",#N/A,TRUE,"general";"via3",#N/A,TRUE,"general"}</definedName>
    <definedName name="___g5" localSheetId="0" hidden="1">{"via1",#N/A,TRUE,"general";"via2",#N/A,TRUE,"general";"via3",#N/A,TRUE,"general"}</definedName>
    <definedName name="___g5" localSheetId="6" hidden="1">{"via1",#N/A,TRUE,"general";"via2",#N/A,TRUE,"general";"via3",#N/A,TRUE,"general"}</definedName>
    <definedName name="___g5" localSheetId="7" hidden="1">{"via1",#N/A,TRUE,"general";"via2",#N/A,TRUE,"general";"via3",#N/A,TRUE,"general"}</definedName>
    <definedName name="___g5" localSheetId="9" hidden="1">{"via1",#N/A,TRUE,"general";"via2",#N/A,TRUE,"general";"via3",#N/A,TRUE,"general"}</definedName>
    <definedName name="___g5" hidden="1">{"via1",#N/A,TRUE,"general";"via2",#N/A,TRUE,"general";"via3",#N/A,TRUE,"general"}</definedName>
    <definedName name="___g6" localSheetId="0" hidden="1">{"via1",#N/A,TRUE,"general";"via2",#N/A,TRUE,"general";"via3",#N/A,TRUE,"general"}</definedName>
    <definedName name="___g6" localSheetId="6" hidden="1">{"via1",#N/A,TRUE,"general";"via2",#N/A,TRUE,"general";"via3",#N/A,TRUE,"general"}</definedName>
    <definedName name="___g6" localSheetId="7" hidden="1">{"via1",#N/A,TRUE,"general";"via2",#N/A,TRUE,"general";"via3",#N/A,TRUE,"general"}</definedName>
    <definedName name="___g6" localSheetId="9" hidden="1">{"via1",#N/A,TRUE,"general";"via2",#N/A,TRUE,"general";"via3",#N/A,TRUE,"general"}</definedName>
    <definedName name="___g6" hidden="1">{"via1",#N/A,TRUE,"general";"via2",#N/A,TRUE,"general";"via3",#N/A,TRUE,"general"}</definedName>
    <definedName name="___g7" localSheetId="0" hidden="1">{"TAB1",#N/A,TRUE,"GENERAL";"TAB2",#N/A,TRUE,"GENERAL";"TAB3",#N/A,TRUE,"GENERAL";"TAB4",#N/A,TRUE,"GENERAL";"TAB5",#N/A,TRUE,"GENERAL"}</definedName>
    <definedName name="___g7" localSheetId="6" hidden="1">{"TAB1",#N/A,TRUE,"GENERAL";"TAB2",#N/A,TRUE,"GENERAL";"TAB3",#N/A,TRUE,"GENERAL";"TAB4",#N/A,TRUE,"GENERAL";"TAB5",#N/A,TRUE,"GENERAL"}</definedName>
    <definedName name="___g7" localSheetId="7" hidden="1">{"TAB1",#N/A,TRUE,"GENERAL";"TAB2",#N/A,TRUE,"GENERAL";"TAB3",#N/A,TRUE,"GENERAL";"TAB4",#N/A,TRUE,"GENERAL";"TAB5",#N/A,TRUE,"GENERAL"}</definedName>
    <definedName name="___g7" localSheetId="9" hidden="1">{"TAB1",#N/A,TRUE,"GENERAL";"TAB2",#N/A,TRUE,"GENERAL";"TAB3",#N/A,TRUE,"GENERAL";"TAB4",#N/A,TRUE,"GENERAL";"TAB5",#N/A,TRUE,"GENERAL"}</definedName>
    <definedName name="___g7" hidden="1">{"TAB1",#N/A,TRUE,"GENERAL";"TAB2",#N/A,TRUE,"GENERAL";"TAB3",#N/A,TRUE,"GENERAL";"TAB4",#N/A,TRUE,"GENERAL";"TAB5",#N/A,TRUE,"GENERAL"}</definedName>
    <definedName name="___GR1" localSheetId="0" hidden="1">{"TAB1",#N/A,TRUE,"GENERAL";"TAB2",#N/A,TRUE,"GENERAL";"TAB3",#N/A,TRUE,"GENERAL";"TAB4",#N/A,TRUE,"GENERAL";"TAB5",#N/A,TRUE,"GENERAL"}</definedName>
    <definedName name="___GR1" localSheetId="6" hidden="1">{"TAB1",#N/A,TRUE,"GENERAL";"TAB2",#N/A,TRUE,"GENERAL";"TAB3",#N/A,TRUE,"GENERAL";"TAB4",#N/A,TRUE,"GENERAL";"TAB5",#N/A,TRUE,"GENERAL"}</definedName>
    <definedName name="___GR1" localSheetId="7" hidden="1">{"TAB1",#N/A,TRUE,"GENERAL";"TAB2",#N/A,TRUE,"GENERAL";"TAB3",#N/A,TRUE,"GENERAL";"TAB4",#N/A,TRUE,"GENERAL";"TAB5",#N/A,TRUE,"GENERAL"}</definedName>
    <definedName name="___GR1" localSheetId="9" hidden="1">{"TAB1",#N/A,TRUE,"GENERAL";"TAB2",#N/A,TRUE,"GENERAL";"TAB3",#N/A,TRUE,"GENERAL";"TAB4",#N/A,TRUE,"GENERAL";"TAB5",#N/A,TRUE,"GENERAL"}</definedName>
    <definedName name="___GR1" hidden="1">{"TAB1",#N/A,TRUE,"GENERAL";"TAB2",#N/A,TRUE,"GENERAL";"TAB3",#N/A,TRUE,"GENERAL";"TAB4",#N/A,TRUE,"GENERAL";"TAB5",#N/A,TRUE,"GENERAL"}</definedName>
    <definedName name="___gtr4" localSheetId="0" hidden="1">{"via1",#N/A,TRUE,"general";"via2",#N/A,TRUE,"general";"via3",#N/A,TRUE,"general"}</definedName>
    <definedName name="___gtr4" localSheetId="6" hidden="1">{"via1",#N/A,TRUE,"general";"via2",#N/A,TRUE,"general";"via3",#N/A,TRUE,"general"}</definedName>
    <definedName name="___gtr4" localSheetId="7" hidden="1">{"via1",#N/A,TRUE,"general";"via2",#N/A,TRUE,"general";"via3",#N/A,TRUE,"general"}</definedName>
    <definedName name="___gtr4" localSheetId="9" hidden="1">{"via1",#N/A,TRUE,"general";"via2",#N/A,TRUE,"general";"via3",#N/A,TRUE,"general"}</definedName>
    <definedName name="___gtr4" hidden="1">{"via1",#N/A,TRUE,"general";"via2",#N/A,TRUE,"general";"via3",#N/A,TRUE,"general"}</definedName>
    <definedName name="___H117562">'[17]APU  ADICIONALES'!#REF!</definedName>
    <definedName name="___H191456">#REF!</definedName>
    <definedName name="___h2" localSheetId="0" hidden="1">{"via1",#N/A,TRUE,"general";"via2",#N/A,TRUE,"general";"via3",#N/A,TRUE,"general"}</definedName>
    <definedName name="___h2" localSheetId="6" hidden="1">{"via1",#N/A,TRUE,"general";"via2",#N/A,TRUE,"general";"via3",#N/A,TRUE,"general"}</definedName>
    <definedName name="___h2" localSheetId="7" hidden="1">{"via1",#N/A,TRUE,"general";"via2",#N/A,TRUE,"general";"via3",#N/A,TRUE,"general"}</definedName>
    <definedName name="___h2" localSheetId="9" hidden="1">{"via1",#N/A,TRUE,"general";"via2",#N/A,TRUE,"general";"via3",#N/A,TRUE,"general"}</definedName>
    <definedName name="___h2" hidden="1">{"via1",#N/A,TRUE,"general";"via2",#N/A,TRUE,"general";"via3",#N/A,TRUE,"general"}</definedName>
    <definedName name="___h3" localSheetId="0" hidden="1">{"via1",#N/A,TRUE,"general";"via2",#N/A,TRUE,"general";"via3",#N/A,TRUE,"general"}</definedName>
    <definedName name="___h3" localSheetId="6" hidden="1">{"via1",#N/A,TRUE,"general";"via2",#N/A,TRUE,"general";"via3",#N/A,TRUE,"general"}</definedName>
    <definedName name="___h3" localSheetId="7" hidden="1">{"via1",#N/A,TRUE,"general";"via2",#N/A,TRUE,"general";"via3",#N/A,TRUE,"general"}</definedName>
    <definedName name="___h3" localSheetId="9" hidden="1">{"via1",#N/A,TRUE,"general";"via2",#N/A,TRUE,"general";"via3",#N/A,TRUE,"general"}</definedName>
    <definedName name="___h3" hidden="1">{"via1",#N/A,TRUE,"general";"via2",#N/A,TRUE,"general";"via3",#N/A,TRUE,"general"}</definedName>
    <definedName name="___h4" localSheetId="0" hidden="1">{"TAB1",#N/A,TRUE,"GENERAL";"TAB2",#N/A,TRUE,"GENERAL";"TAB3",#N/A,TRUE,"GENERAL";"TAB4",#N/A,TRUE,"GENERAL";"TAB5",#N/A,TRUE,"GENERAL"}</definedName>
    <definedName name="___h4" localSheetId="6" hidden="1">{"TAB1",#N/A,TRUE,"GENERAL";"TAB2",#N/A,TRUE,"GENERAL";"TAB3",#N/A,TRUE,"GENERAL";"TAB4",#N/A,TRUE,"GENERAL";"TAB5",#N/A,TRUE,"GENERAL"}</definedName>
    <definedName name="___h4" localSheetId="7" hidden="1">{"TAB1",#N/A,TRUE,"GENERAL";"TAB2",#N/A,TRUE,"GENERAL";"TAB3",#N/A,TRUE,"GENERAL";"TAB4",#N/A,TRUE,"GENERAL";"TAB5",#N/A,TRUE,"GENERAL"}</definedName>
    <definedName name="___h4" localSheetId="9" hidden="1">{"TAB1",#N/A,TRUE,"GENERAL";"TAB2",#N/A,TRUE,"GENERAL";"TAB3",#N/A,TRUE,"GENERAL";"TAB4",#N/A,TRUE,"GENERAL";"TAB5",#N/A,TRUE,"GENERAL"}</definedName>
    <definedName name="___h4" hidden="1">{"TAB1",#N/A,TRUE,"GENERAL";"TAB2",#N/A,TRUE,"GENERAL";"TAB3",#N/A,TRUE,"GENERAL";"TAB4",#N/A,TRUE,"GENERAL";"TAB5",#N/A,TRUE,"GENERAL"}</definedName>
    <definedName name="___h5" localSheetId="0" hidden="1">{"TAB1",#N/A,TRUE,"GENERAL";"TAB2",#N/A,TRUE,"GENERAL";"TAB3",#N/A,TRUE,"GENERAL";"TAB4",#N/A,TRUE,"GENERAL";"TAB5",#N/A,TRUE,"GENERAL"}</definedName>
    <definedName name="___h5" localSheetId="6" hidden="1">{"TAB1",#N/A,TRUE,"GENERAL";"TAB2",#N/A,TRUE,"GENERAL";"TAB3",#N/A,TRUE,"GENERAL";"TAB4",#N/A,TRUE,"GENERAL";"TAB5",#N/A,TRUE,"GENERAL"}</definedName>
    <definedName name="___h5" localSheetId="7" hidden="1">{"TAB1",#N/A,TRUE,"GENERAL";"TAB2",#N/A,TRUE,"GENERAL";"TAB3",#N/A,TRUE,"GENERAL";"TAB4",#N/A,TRUE,"GENERAL";"TAB5",#N/A,TRUE,"GENERAL"}</definedName>
    <definedName name="___h5" localSheetId="9" hidden="1">{"TAB1",#N/A,TRUE,"GENERAL";"TAB2",#N/A,TRUE,"GENERAL";"TAB3",#N/A,TRUE,"GENERAL";"TAB4",#N/A,TRUE,"GENERAL";"TAB5",#N/A,TRUE,"GENERAL"}</definedName>
    <definedName name="___h5" hidden="1">{"TAB1",#N/A,TRUE,"GENERAL";"TAB2",#N/A,TRUE,"GENERAL";"TAB3",#N/A,TRUE,"GENERAL";"TAB4",#N/A,TRUE,"GENERAL";"TAB5",#N/A,TRUE,"GENERAL"}</definedName>
    <definedName name="___h6" localSheetId="0" hidden="1">{"via1",#N/A,TRUE,"general";"via2",#N/A,TRUE,"general";"via3",#N/A,TRUE,"general"}</definedName>
    <definedName name="___h6" localSheetId="6" hidden="1">{"via1",#N/A,TRUE,"general";"via2",#N/A,TRUE,"general";"via3",#N/A,TRUE,"general"}</definedName>
    <definedName name="___h6" localSheetId="7" hidden="1">{"via1",#N/A,TRUE,"general";"via2",#N/A,TRUE,"general";"via3",#N/A,TRUE,"general"}</definedName>
    <definedName name="___h6" localSheetId="9" hidden="1">{"via1",#N/A,TRUE,"general";"via2",#N/A,TRUE,"general";"via3",#N/A,TRUE,"general"}</definedName>
    <definedName name="___h6" hidden="1">{"via1",#N/A,TRUE,"general";"via2",#N/A,TRUE,"general";"via3",#N/A,TRUE,"general"}</definedName>
    <definedName name="___h7" localSheetId="0" hidden="1">{"TAB1",#N/A,TRUE,"GENERAL";"TAB2",#N/A,TRUE,"GENERAL";"TAB3",#N/A,TRUE,"GENERAL";"TAB4",#N/A,TRUE,"GENERAL";"TAB5",#N/A,TRUE,"GENERAL"}</definedName>
    <definedName name="___h7" localSheetId="6" hidden="1">{"TAB1",#N/A,TRUE,"GENERAL";"TAB2",#N/A,TRUE,"GENERAL";"TAB3",#N/A,TRUE,"GENERAL";"TAB4",#N/A,TRUE,"GENERAL";"TAB5",#N/A,TRUE,"GENERAL"}</definedName>
    <definedName name="___h7" localSheetId="7" hidden="1">{"TAB1",#N/A,TRUE,"GENERAL";"TAB2",#N/A,TRUE,"GENERAL";"TAB3",#N/A,TRUE,"GENERAL";"TAB4",#N/A,TRUE,"GENERAL";"TAB5",#N/A,TRUE,"GENERAL"}</definedName>
    <definedName name="___h7" localSheetId="9" hidden="1">{"TAB1",#N/A,TRUE,"GENERAL";"TAB2",#N/A,TRUE,"GENERAL";"TAB3",#N/A,TRUE,"GENERAL";"TAB4",#N/A,TRUE,"GENERAL";"TAB5",#N/A,TRUE,"GENERAL"}</definedName>
    <definedName name="___h7" hidden="1">{"TAB1",#N/A,TRUE,"GENERAL";"TAB2",#N/A,TRUE,"GENERAL";"TAB3",#N/A,TRUE,"GENERAL";"TAB4",#N/A,TRUE,"GENERAL";"TAB5",#N/A,TRUE,"GENERAL"}</definedName>
    <definedName name="___h8" localSheetId="0" hidden="1">{"via1",#N/A,TRUE,"general";"via2",#N/A,TRUE,"general";"via3",#N/A,TRUE,"general"}</definedName>
    <definedName name="___h8" localSheetId="6" hidden="1">{"via1",#N/A,TRUE,"general";"via2",#N/A,TRUE,"general";"via3",#N/A,TRUE,"general"}</definedName>
    <definedName name="___h8" localSheetId="7" hidden="1">{"via1",#N/A,TRUE,"general";"via2",#N/A,TRUE,"general";"via3",#N/A,TRUE,"general"}</definedName>
    <definedName name="___h8" localSheetId="9" hidden="1">{"via1",#N/A,TRUE,"general";"via2",#N/A,TRUE,"general";"via3",#N/A,TRUE,"general"}</definedName>
    <definedName name="___h8" hidden="1">{"via1",#N/A,TRUE,"general";"via2",#N/A,TRUE,"general";"via3",#N/A,TRUE,"general"}</definedName>
    <definedName name="___hfh7" localSheetId="0" hidden="1">{"via1",#N/A,TRUE,"general";"via2",#N/A,TRUE,"general";"via3",#N/A,TRUE,"general"}</definedName>
    <definedName name="___hfh7" localSheetId="6" hidden="1">{"via1",#N/A,TRUE,"general";"via2",#N/A,TRUE,"general";"via3",#N/A,TRUE,"general"}</definedName>
    <definedName name="___hfh7" localSheetId="7" hidden="1">{"via1",#N/A,TRUE,"general";"via2",#N/A,TRUE,"general";"via3",#N/A,TRUE,"general"}</definedName>
    <definedName name="___hfh7" localSheetId="9" hidden="1">{"via1",#N/A,TRUE,"general";"via2",#N/A,TRUE,"general";"via3",#N/A,TRUE,"general"}</definedName>
    <definedName name="___hfh7" hidden="1">{"via1",#N/A,TRUE,"general";"via2",#N/A,TRUE,"general";"via3",#N/A,TRUE,"general"}</definedName>
    <definedName name="___HOJ66">#REF!</definedName>
    <definedName name="___HOJ88">#REF!</definedName>
    <definedName name="___hpc6">'[16]Constantes Generales'!$D$244</definedName>
    <definedName name="___htC1">'[16]Constantes Generales'!$D$208</definedName>
    <definedName name="___i1">#REF!</definedName>
    <definedName name="___i4" localSheetId="0" hidden="1">{"via1",#N/A,TRUE,"general";"via2",#N/A,TRUE,"general";"via3",#N/A,TRUE,"general"}</definedName>
    <definedName name="___i4" localSheetId="6" hidden="1">{"via1",#N/A,TRUE,"general";"via2",#N/A,TRUE,"general";"via3",#N/A,TRUE,"general"}</definedName>
    <definedName name="___i4" localSheetId="7" hidden="1">{"via1",#N/A,TRUE,"general";"via2",#N/A,TRUE,"general";"via3",#N/A,TRUE,"general"}</definedName>
    <definedName name="___i4" localSheetId="9" hidden="1">{"via1",#N/A,TRUE,"general";"via2",#N/A,TRUE,"general";"via3",#N/A,TRUE,"general"}</definedName>
    <definedName name="___i4" hidden="1">{"via1",#N/A,TRUE,"general";"via2",#N/A,TRUE,"general";"via3",#N/A,TRUE,"general"}</definedName>
    <definedName name="___i5" localSheetId="0" hidden="1">{"TAB1",#N/A,TRUE,"GENERAL";"TAB2",#N/A,TRUE,"GENERAL";"TAB3",#N/A,TRUE,"GENERAL";"TAB4",#N/A,TRUE,"GENERAL";"TAB5",#N/A,TRUE,"GENERAL"}</definedName>
    <definedName name="___i5" localSheetId="6" hidden="1">{"TAB1",#N/A,TRUE,"GENERAL";"TAB2",#N/A,TRUE,"GENERAL";"TAB3",#N/A,TRUE,"GENERAL";"TAB4",#N/A,TRUE,"GENERAL";"TAB5",#N/A,TRUE,"GENERAL"}</definedName>
    <definedName name="___i5" localSheetId="7" hidden="1">{"TAB1",#N/A,TRUE,"GENERAL";"TAB2",#N/A,TRUE,"GENERAL";"TAB3",#N/A,TRUE,"GENERAL";"TAB4",#N/A,TRUE,"GENERAL";"TAB5",#N/A,TRUE,"GENERAL"}</definedName>
    <definedName name="___i5" localSheetId="9" hidden="1">{"TAB1",#N/A,TRUE,"GENERAL";"TAB2",#N/A,TRUE,"GENERAL";"TAB3",#N/A,TRUE,"GENERAL";"TAB4",#N/A,TRUE,"GENERAL";"TAB5",#N/A,TRUE,"GENERAL"}</definedName>
    <definedName name="___i5" hidden="1">{"TAB1",#N/A,TRUE,"GENERAL";"TAB2",#N/A,TRUE,"GENERAL";"TAB3",#N/A,TRUE,"GENERAL";"TAB4",#N/A,TRUE,"GENERAL";"TAB5",#N/A,TRUE,"GENERAL"}</definedName>
    <definedName name="___i6" localSheetId="0" hidden="1">{"TAB1",#N/A,TRUE,"GENERAL";"TAB2",#N/A,TRUE,"GENERAL";"TAB3",#N/A,TRUE,"GENERAL";"TAB4",#N/A,TRUE,"GENERAL";"TAB5",#N/A,TRUE,"GENERAL"}</definedName>
    <definedName name="___i6" localSheetId="6" hidden="1">{"TAB1",#N/A,TRUE,"GENERAL";"TAB2",#N/A,TRUE,"GENERAL";"TAB3",#N/A,TRUE,"GENERAL";"TAB4",#N/A,TRUE,"GENERAL";"TAB5",#N/A,TRUE,"GENERAL"}</definedName>
    <definedName name="___i6" localSheetId="7" hidden="1">{"TAB1",#N/A,TRUE,"GENERAL";"TAB2",#N/A,TRUE,"GENERAL";"TAB3",#N/A,TRUE,"GENERAL";"TAB4",#N/A,TRUE,"GENERAL";"TAB5",#N/A,TRUE,"GENERAL"}</definedName>
    <definedName name="___i6" localSheetId="9" hidden="1">{"TAB1",#N/A,TRUE,"GENERAL";"TAB2",#N/A,TRUE,"GENERAL";"TAB3",#N/A,TRUE,"GENERAL";"TAB4",#N/A,TRUE,"GENERAL";"TAB5",#N/A,TRUE,"GENERAL"}</definedName>
    <definedName name="___i6" hidden="1">{"TAB1",#N/A,TRUE,"GENERAL";"TAB2",#N/A,TRUE,"GENERAL";"TAB3",#N/A,TRUE,"GENERAL";"TAB4",#N/A,TRUE,"GENERAL";"TAB5",#N/A,TRUE,"GENERAL"}</definedName>
    <definedName name="___i7" localSheetId="0" hidden="1">{"via1",#N/A,TRUE,"general";"via2",#N/A,TRUE,"general";"via3",#N/A,TRUE,"general"}</definedName>
    <definedName name="___i7" localSheetId="6" hidden="1">{"via1",#N/A,TRUE,"general";"via2",#N/A,TRUE,"general";"via3",#N/A,TRUE,"general"}</definedName>
    <definedName name="___i7" localSheetId="7" hidden="1">{"via1",#N/A,TRUE,"general";"via2",#N/A,TRUE,"general";"via3",#N/A,TRUE,"general"}</definedName>
    <definedName name="___i7" localSheetId="9" hidden="1">{"via1",#N/A,TRUE,"general";"via2",#N/A,TRUE,"general";"via3",#N/A,TRUE,"general"}</definedName>
    <definedName name="___i7" hidden="1">{"via1",#N/A,TRUE,"general";"via2",#N/A,TRUE,"general";"via3",#N/A,TRUE,"general"}</definedName>
    <definedName name="___i77" localSheetId="0" hidden="1">{"TAB1",#N/A,TRUE,"GENERAL";"TAB2",#N/A,TRUE,"GENERAL";"TAB3",#N/A,TRUE,"GENERAL";"TAB4",#N/A,TRUE,"GENERAL";"TAB5",#N/A,TRUE,"GENERAL"}</definedName>
    <definedName name="___i77" localSheetId="6" hidden="1">{"TAB1",#N/A,TRUE,"GENERAL";"TAB2",#N/A,TRUE,"GENERAL";"TAB3",#N/A,TRUE,"GENERAL";"TAB4",#N/A,TRUE,"GENERAL";"TAB5",#N/A,TRUE,"GENERAL"}</definedName>
    <definedName name="___i77" localSheetId="7" hidden="1">{"TAB1",#N/A,TRUE,"GENERAL";"TAB2",#N/A,TRUE,"GENERAL";"TAB3",#N/A,TRUE,"GENERAL";"TAB4",#N/A,TRUE,"GENERAL";"TAB5",#N/A,TRUE,"GENERAL"}</definedName>
    <definedName name="___i77" localSheetId="9" hidden="1">{"TAB1",#N/A,TRUE,"GENERAL";"TAB2",#N/A,TRUE,"GENERAL";"TAB3",#N/A,TRUE,"GENERAL";"TAB4",#N/A,TRUE,"GENERAL";"TAB5",#N/A,TRUE,"GENERAL"}</definedName>
    <definedName name="___i77" hidden="1">{"TAB1",#N/A,TRUE,"GENERAL";"TAB2",#N/A,TRUE,"GENERAL";"TAB3",#N/A,TRUE,"GENERAL";"TAB4",#N/A,TRUE,"GENERAL";"TAB5",#N/A,TRUE,"GENERAL"}</definedName>
    <definedName name="___i8" localSheetId="0" hidden="1">{"via1",#N/A,TRUE,"general";"via2",#N/A,TRUE,"general";"via3",#N/A,TRUE,"general"}</definedName>
    <definedName name="___i8" localSheetId="6" hidden="1">{"via1",#N/A,TRUE,"general";"via2",#N/A,TRUE,"general";"via3",#N/A,TRUE,"general"}</definedName>
    <definedName name="___i8" localSheetId="7" hidden="1">{"via1",#N/A,TRUE,"general";"via2",#N/A,TRUE,"general";"via3",#N/A,TRUE,"general"}</definedName>
    <definedName name="___i8" localSheetId="9" hidden="1">{"via1",#N/A,TRUE,"general";"via2",#N/A,TRUE,"general";"via3",#N/A,TRUE,"general"}</definedName>
    <definedName name="___i8" hidden="1">{"via1",#N/A,TRUE,"general";"via2",#N/A,TRUE,"general";"via3",#N/A,TRUE,"general"}</definedName>
    <definedName name="___i9" localSheetId="0" hidden="1">{"TAB1",#N/A,TRUE,"GENERAL";"TAB2",#N/A,TRUE,"GENERAL";"TAB3",#N/A,TRUE,"GENERAL";"TAB4",#N/A,TRUE,"GENERAL";"TAB5",#N/A,TRUE,"GENERAL"}</definedName>
    <definedName name="___i9" localSheetId="6" hidden="1">{"TAB1",#N/A,TRUE,"GENERAL";"TAB2",#N/A,TRUE,"GENERAL";"TAB3",#N/A,TRUE,"GENERAL";"TAB4",#N/A,TRUE,"GENERAL";"TAB5",#N/A,TRUE,"GENERAL"}</definedName>
    <definedName name="___i9" localSheetId="7" hidden="1">{"TAB1",#N/A,TRUE,"GENERAL";"TAB2",#N/A,TRUE,"GENERAL";"TAB3",#N/A,TRUE,"GENERAL";"TAB4",#N/A,TRUE,"GENERAL";"TAB5",#N/A,TRUE,"GENERAL"}</definedName>
    <definedName name="___i9" localSheetId="9" hidden="1">{"TAB1",#N/A,TRUE,"GENERAL";"TAB2",#N/A,TRUE,"GENERAL";"TAB3",#N/A,TRUE,"GENERAL";"TAB4",#N/A,TRUE,"GENERAL";"TAB5",#N/A,TRUE,"GENERAL"}</definedName>
    <definedName name="___i9" hidden="1">{"TAB1",#N/A,TRUE,"GENERAL";"TAB2",#N/A,TRUE,"GENERAL";"TAB3",#N/A,TRUE,"GENERAL";"TAB4",#N/A,TRUE,"GENERAL";"TAB5",#N/A,TRUE,"GENERAL"}</definedName>
    <definedName name="___INF1" localSheetId="15">#REF!</definedName>
    <definedName name="___INF1">#REF!</definedName>
    <definedName name="___jdC1">'[16]Constantes Generales'!$D$214</definedName>
    <definedName name="___k3" localSheetId="0" hidden="1">{"TAB1",#N/A,TRUE,"GENERAL";"TAB2",#N/A,TRUE,"GENERAL";"TAB3",#N/A,TRUE,"GENERAL";"TAB4",#N/A,TRUE,"GENERAL";"TAB5",#N/A,TRUE,"GENERAL"}</definedName>
    <definedName name="___k3" localSheetId="6" hidden="1">{"TAB1",#N/A,TRUE,"GENERAL";"TAB2",#N/A,TRUE,"GENERAL";"TAB3",#N/A,TRUE,"GENERAL";"TAB4",#N/A,TRUE,"GENERAL";"TAB5",#N/A,TRUE,"GENERAL"}</definedName>
    <definedName name="___k3" localSheetId="7" hidden="1">{"TAB1",#N/A,TRUE,"GENERAL";"TAB2",#N/A,TRUE,"GENERAL";"TAB3",#N/A,TRUE,"GENERAL";"TAB4",#N/A,TRUE,"GENERAL";"TAB5",#N/A,TRUE,"GENERAL"}</definedName>
    <definedName name="___k3" localSheetId="9" hidden="1">{"TAB1",#N/A,TRUE,"GENERAL";"TAB2",#N/A,TRUE,"GENERAL";"TAB3",#N/A,TRUE,"GENERAL";"TAB4",#N/A,TRUE,"GENERAL";"TAB5",#N/A,TRUE,"GENERAL"}</definedName>
    <definedName name="___k3" hidden="1">{"TAB1",#N/A,TRUE,"GENERAL";"TAB2",#N/A,TRUE,"GENERAL";"TAB3",#N/A,TRUE,"GENERAL";"TAB4",#N/A,TRUE,"GENERAL";"TAB5",#N/A,TRUE,"GENERAL"}</definedName>
    <definedName name="___k4" localSheetId="0" hidden="1">{"via1",#N/A,TRUE,"general";"via2",#N/A,TRUE,"general";"via3",#N/A,TRUE,"general"}</definedName>
    <definedName name="___k4" localSheetId="6" hidden="1">{"via1",#N/A,TRUE,"general";"via2",#N/A,TRUE,"general";"via3",#N/A,TRUE,"general"}</definedName>
    <definedName name="___k4" localSheetId="7" hidden="1">{"via1",#N/A,TRUE,"general";"via2",#N/A,TRUE,"general";"via3",#N/A,TRUE,"general"}</definedName>
    <definedName name="___k4" localSheetId="9" hidden="1">{"via1",#N/A,TRUE,"general";"via2",#N/A,TRUE,"general";"via3",#N/A,TRUE,"general"}</definedName>
    <definedName name="___k4" hidden="1">{"via1",#N/A,TRUE,"general";"via2",#N/A,TRUE,"general";"via3",#N/A,TRUE,"general"}</definedName>
    <definedName name="___k5" localSheetId="0" hidden="1">{"via1",#N/A,TRUE,"general";"via2",#N/A,TRUE,"general";"via3",#N/A,TRUE,"general"}</definedName>
    <definedName name="___k5" localSheetId="6" hidden="1">{"via1",#N/A,TRUE,"general";"via2",#N/A,TRUE,"general";"via3",#N/A,TRUE,"general"}</definedName>
    <definedName name="___k5" localSheetId="7" hidden="1">{"via1",#N/A,TRUE,"general";"via2",#N/A,TRUE,"general";"via3",#N/A,TRUE,"general"}</definedName>
    <definedName name="___k5" localSheetId="9" hidden="1">{"via1",#N/A,TRUE,"general";"via2",#N/A,TRUE,"general";"via3",#N/A,TRUE,"general"}</definedName>
    <definedName name="___k5" hidden="1">{"via1",#N/A,TRUE,"general";"via2",#N/A,TRUE,"general";"via3",#N/A,TRUE,"general"}</definedName>
    <definedName name="___k6" localSheetId="0" hidden="1">{"TAB1",#N/A,TRUE,"GENERAL";"TAB2",#N/A,TRUE,"GENERAL";"TAB3",#N/A,TRUE,"GENERAL";"TAB4",#N/A,TRUE,"GENERAL";"TAB5",#N/A,TRUE,"GENERAL"}</definedName>
    <definedName name="___k6" localSheetId="6" hidden="1">{"TAB1",#N/A,TRUE,"GENERAL";"TAB2",#N/A,TRUE,"GENERAL";"TAB3",#N/A,TRUE,"GENERAL";"TAB4",#N/A,TRUE,"GENERAL";"TAB5",#N/A,TRUE,"GENERAL"}</definedName>
    <definedName name="___k6" localSheetId="7" hidden="1">{"TAB1",#N/A,TRUE,"GENERAL";"TAB2",#N/A,TRUE,"GENERAL";"TAB3",#N/A,TRUE,"GENERAL";"TAB4",#N/A,TRUE,"GENERAL";"TAB5",#N/A,TRUE,"GENERAL"}</definedName>
    <definedName name="___k6" localSheetId="9" hidden="1">{"TAB1",#N/A,TRUE,"GENERAL";"TAB2",#N/A,TRUE,"GENERAL";"TAB3",#N/A,TRUE,"GENERAL";"TAB4",#N/A,TRUE,"GENERAL";"TAB5",#N/A,TRUE,"GENERAL"}</definedName>
    <definedName name="___k6" hidden="1">{"TAB1",#N/A,TRUE,"GENERAL";"TAB2",#N/A,TRUE,"GENERAL";"TAB3",#N/A,TRUE,"GENERAL";"TAB4",#N/A,TRUE,"GENERAL";"TAB5",#N/A,TRUE,"GENERAL"}</definedName>
    <definedName name="___k7" localSheetId="0" hidden="1">{"via1",#N/A,TRUE,"general";"via2",#N/A,TRUE,"general";"via3",#N/A,TRUE,"general"}</definedName>
    <definedName name="___k7" localSheetId="6" hidden="1">{"via1",#N/A,TRUE,"general";"via2",#N/A,TRUE,"general";"via3",#N/A,TRUE,"general"}</definedName>
    <definedName name="___k7" localSheetId="7" hidden="1">{"via1",#N/A,TRUE,"general";"via2",#N/A,TRUE,"general";"via3",#N/A,TRUE,"general"}</definedName>
    <definedName name="___k7" localSheetId="9" hidden="1">{"via1",#N/A,TRUE,"general";"via2",#N/A,TRUE,"general";"via3",#N/A,TRUE,"general"}</definedName>
    <definedName name="___k7" hidden="1">{"via1",#N/A,TRUE,"general";"via2",#N/A,TRUE,"general";"via3",#N/A,TRUE,"general"}</definedName>
    <definedName name="___k8" localSheetId="0" hidden="1">{"via1",#N/A,TRUE,"general";"via2",#N/A,TRUE,"general";"via3",#N/A,TRUE,"general"}</definedName>
    <definedName name="___k8" localSheetId="6" hidden="1">{"via1",#N/A,TRUE,"general";"via2",#N/A,TRUE,"general";"via3",#N/A,TRUE,"general"}</definedName>
    <definedName name="___k8" localSheetId="7" hidden="1">{"via1",#N/A,TRUE,"general";"via2",#N/A,TRUE,"general";"via3",#N/A,TRUE,"general"}</definedName>
    <definedName name="___k8" localSheetId="9" hidden="1">{"via1",#N/A,TRUE,"general";"via2",#N/A,TRUE,"general";"via3",#N/A,TRUE,"general"}</definedName>
    <definedName name="___k8" hidden="1">{"via1",#N/A,TRUE,"general";"via2",#N/A,TRUE,"general";"via3",#N/A,TRUE,"general"}</definedName>
    <definedName name="___k9" localSheetId="0" hidden="1">{"TAB1",#N/A,TRUE,"GENERAL";"TAB2",#N/A,TRUE,"GENERAL";"TAB3",#N/A,TRUE,"GENERAL";"TAB4",#N/A,TRUE,"GENERAL";"TAB5",#N/A,TRUE,"GENERAL"}</definedName>
    <definedName name="___k9" localSheetId="6" hidden="1">{"TAB1",#N/A,TRUE,"GENERAL";"TAB2",#N/A,TRUE,"GENERAL";"TAB3",#N/A,TRUE,"GENERAL";"TAB4",#N/A,TRUE,"GENERAL";"TAB5",#N/A,TRUE,"GENERAL"}</definedName>
    <definedName name="___k9" localSheetId="7" hidden="1">{"TAB1",#N/A,TRUE,"GENERAL";"TAB2",#N/A,TRUE,"GENERAL";"TAB3",#N/A,TRUE,"GENERAL";"TAB4",#N/A,TRUE,"GENERAL";"TAB5",#N/A,TRUE,"GENERAL"}</definedName>
    <definedName name="___k9" localSheetId="9" hidden="1">{"TAB1",#N/A,TRUE,"GENERAL";"TAB2",#N/A,TRUE,"GENERAL";"TAB3",#N/A,TRUE,"GENERAL";"TAB4",#N/A,TRUE,"GENERAL";"TAB5",#N/A,TRUE,"GENERAL"}</definedName>
    <definedName name="___k9" hidden="1">{"TAB1",#N/A,TRUE,"GENERAL";"TAB2",#N/A,TRUE,"GENERAL";"TAB3",#N/A,TRUE,"GENERAL";"TAB4",#N/A,TRUE,"GENERAL";"TAB5",#N/A,TRUE,"GENERAL"}</definedName>
    <definedName name="___kjk6" localSheetId="0" hidden="1">{"TAB1",#N/A,TRUE,"GENERAL";"TAB2",#N/A,TRUE,"GENERAL";"TAB3",#N/A,TRUE,"GENERAL";"TAB4",#N/A,TRUE,"GENERAL";"TAB5",#N/A,TRUE,"GENERAL"}</definedName>
    <definedName name="___kjk6" localSheetId="6" hidden="1">{"TAB1",#N/A,TRUE,"GENERAL";"TAB2",#N/A,TRUE,"GENERAL";"TAB3",#N/A,TRUE,"GENERAL";"TAB4",#N/A,TRUE,"GENERAL";"TAB5",#N/A,TRUE,"GENERAL"}</definedName>
    <definedName name="___kjk6" localSheetId="7" hidden="1">{"TAB1",#N/A,TRUE,"GENERAL";"TAB2",#N/A,TRUE,"GENERAL";"TAB3",#N/A,TRUE,"GENERAL";"TAB4",#N/A,TRUE,"GENERAL";"TAB5",#N/A,TRUE,"GENERAL"}</definedName>
    <definedName name="___kjk6" localSheetId="9" hidden="1">{"TAB1",#N/A,TRUE,"GENERAL";"TAB2",#N/A,TRUE,"GENERAL";"TAB3",#N/A,TRUE,"GENERAL";"TAB4",#N/A,TRUE,"GENERAL";"TAB5",#N/A,TRUE,"GENERAL"}</definedName>
    <definedName name="___kjk6" hidden="1">{"TAB1",#N/A,TRUE,"GENERAL";"TAB2",#N/A,TRUE,"GENERAL";"TAB3",#N/A,TRUE,"GENERAL";"TAB4",#N/A,TRUE,"GENERAL";"TAB5",#N/A,TRUE,"GENERAL"}</definedName>
    <definedName name="___LA124">#REF!</definedName>
    <definedName name="___LAC18">[25]BASE!$D$362</definedName>
    <definedName name="___Lbd2">'[16]Constantes Generales'!$D$224</definedName>
    <definedName name="___Lbd4">'[16]Constantes Generales'!$D$232</definedName>
    <definedName name="___Lbd6">'[16]Constantes Generales'!$D$239</definedName>
    <definedName name="___LcC1">'[16]Constantes Generales'!$D$207</definedName>
    <definedName name="___Lct1">'[16]Constantes Generales'!$D$247</definedName>
    <definedName name="___lfo1">'[16]Constantes Generales'!$D$167</definedName>
    <definedName name="___LPR2">'[16]Constantes Generales'!$D$125</definedName>
    <definedName name="___LTC60">'[18]Datos Generales'!#REF!</definedName>
    <definedName name="___LTT2">'[16]Constantes Generales'!$D$114</definedName>
    <definedName name="___m3" localSheetId="0" hidden="1">{"via1",#N/A,TRUE,"general";"via2",#N/A,TRUE,"general";"via3",#N/A,TRUE,"general"}</definedName>
    <definedName name="___m3" localSheetId="6" hidden="1">{"via1",#N/A,TRUE,"general";"via2",#N/A,TRUE,"general";"via3",#N/A,TRUE,"general"}</definedName>
    <definedName name="___m3" localSheetId="7" hidden="1">{"via1",#N/A,TRUE,"general";"via2",#N/A,TRUE,"general";"via3",#N/A,TRUE,"general"}</definedName>
    <definedName name="___m3" localSheetId="9" hidden="1">{"via1",#N/A,TRUE,"general";"via2",#N/A,TRUE,"general";"via3",#N/A,TRUE,"general"}</definedName>
    <definedName name="___m3" hidden="1">{"via1",#N/A,TRUE,"general";"via2",#N/A,TRUE,"general";"via3",#N/A,TRUE,"general"}</definedName>
    <definedName name="___m4" localSheetId="0" hidden="1">{"TAB1",#N/A,TRUE,"GENERAL";"TAB2",#N/A,TRUE,"GENERAL";"TAB3",#N/A,TRUE,"GENERAL";"TAB4",#N/A,TRUE,"GENERAL";"TAB5",#N/A,TRUE,"GENERAL"}</definedName>
    <definedName name="___m4" localSheetId="6" hidden="1">{"TAB1",#N/A,TRUE,"GENERAL";"TAB2",#N/A,TRUE,"GENERAL";"TAB3",#N/A,TRUE,"GENERAL";"TAB4",#N/A,TRUE,"GENERAL";"TAB5",#N/A,TRUE,"GENERAL"}</definedName>
    <definedName name="___m4" localSheetId="7" hidden="1">{"TAB1",#N/A,TRUE,"GENERAL";"TAB2",#N/A,TRUE,"GENERAL";"TAB3",#N/A,TRUE,"GENERAL";"TAB4",#N/A,TRUE,"GENERAL";"TAB5",#N/A,TRUE,"GENERAL"}</definedName>
    <definedName name="___m4" localSheetId="9" hidden="1">{"TAB1",#N/A,TRUE,"GENERAL";"TAB2",#N/A,TRUE,"GENERAL";"TAB3",#N/A,TRUE,"GENERAL";"TAB4",#N/A,TRUE,"GENERAL";"TAB5",#N/A,TRUE,"GENERAL"}</definedName>
    <definedName name="___m4" hidden="1">{"TAB1",#N/A,TRUE,"GENERAL";"TAB2",#N/A,TRUE,"GENERAL";"TAB3",#N/A,TRUE,"GENERAL";"TAB4",#N/A,TRUE,"GENERAL";"TAB5",#N/A,TRUE,"GENERAL"}</definedName>
    <definedName name="___m5" localSheetId="0" hidden="1">{"via1",#N/A,TRUE,"general";"via2",#N/A,TRUE,"general";"via3",#N/A,TRUE,"general"}</definedName>
    <definedName name="___m5" localSheetId="6" hidden="1">{"via1",#N/A,TRUE,"general";"via2",#N/A,TRUE,"general";"via3",#N/A,TRUE,"general"}</definedName>
    <definedName name="___m5" localSheetId="7" hidden="1">{"via1",#N/A,TRUE,"general";"via2",#N/A,TRUE,"general";"via3",#N/A,TRUE,"general"}</definedName>
    <definedName name="___m5" localSheetId="9" hidden="1">{"via1",#N/A,TRUE,"general";"via2",#N/A,TRUE,"general";"via3",#N/A,TRUE,"general"}</definedName>
    <definedName name="___m5" hidden="1">{"via1",#N/A,TRUE,"general";"via2",#N/A,TRUE,"general";"via3",#N/A,TRUE,"general"}</definedName>
    <definedName name="___m6" localSheetId="0" hidden="1">{"TAB1",#N/A,TRUE,"GENERAL";"TAB2",#N/A,TRUE,"GENERAL";"TAB3",#N/A,TRUE,"GENERAL";"TAB4",#N/A,TRUE,"GENERAL";"TAB5",#N/A,TRUE,"GENERAL"}</definedName>
    <definedName name="___m6" localSheetId="6" hidden="1">{"TAB1",#N/A,TRUE,"GENERAL";"TAB2",#N/A,TRUE,"GENERAL";"TAB3",#N/A,TRUE,"GENERAL";"TAB4",#N/A,TRUE,"GENERAL";"TAB5",#N/A,TRUE,"GENERAL"}</definedName>
    <definedName name="___m6" localSheetId="7" hidden="1">{"TAB1",#N/A,TRUE,"GENERAL";"TAB2",#N/A,TRUE,"GENERAL";"TAB3",#N/A,TRUE,"GENERAL";"TAB4",#N/A,TRUE,"GENERAL";"TAB5",#N/A,TRUE,"GENERAL"}</definedName>
    <definedName name="___m6" localSheetId="9" hidden="1">{"TAB1",#N/A,TRUE,"GENERAL";"TAB2",#N/A,TRUE,"GENERAL";"TAB3",#N/A,TRUE,"GENERAL";"TAB4",#N/A,TRUE,"GENERAL";"TAB5",#N/A,TRUE,"GENERAL"}</definedName>
    <definedName name="___m6" hidden="1">{"TAB1",#N/A,TRUE,"GENERAL";"TAB2",#N/A,TRUE,"GENERAL";"TAB3",#N/A,TRUE,"GENERAL";"TAB4",#N/A,TRUE,"GENERAL";"TAB5",#N/A,TRUE,"GENERAL"}</definedName>
    <definedName name="___m7" localSheetId="0" hidden="1">{"TAB1",#N/A,TRUE,"GENERAL";"TAB2",#N/A,TRUE,"GENERAL";"TAB3",#N/A,TRUE,"GENERAL";"TAB4",#N/A,TRUE,"GENERAL";"TAB5",#N/A,TRUE,"GENERAL"}</definedName>
    <definedName name="___m7" localSheetId="6" hidden="1">{"TAB1",#N/A,TRUE,"GENERAL";"TAB2",#N/A,TRUE,"GENERAL";"TAB3",#N/A,TRUE,"GENERAL";"TAB4",#N/A,TRUE,"GENERAL";"TAB5",#N/A,TRUE,"GENERAL"}</definedName>
    <definedName name="___m7" localSheetId="7" hidden="1">{"TAB1",#N/A,TRUE,"GENERAL";"TAB2",#N/A,TRUE,"GENERAL";"TAB3",#N/A,TRUE,"GENERAL";"TAB4",#N/A,TRUE,"GENERAL";"TAB5",#N/A,TRUE,"GENERAL"}</definedName>
    <definedName name="___m7" localSheetId="9" hidden="1">{"TAB1",#N/A,TRUE,"GENERAL";"TAB2",#N/A,TRUE,"GENERAL";"TAB3",#N/A,TRUE,"GENERAL";"TAB4",#N/A,TRUE,"GENERAL";"TAB5",#N/A,TRUE,"GENERAL"}</definedName>
    <definedName name="___m7" hidden="1">{"TAB1",#N/A,TRUE,"GENERAL";"TAB2",#N/A,TRUE,"GENERAL";"TAB3",#N/A,TRUE,"GENERAL";"TAB4",#N/A,TRUE,"GENERAL";"TAB5",#N/A,TRUE,"GENERAL"}</definedName>
    <definedName name="___m8" localSheetId="0" hidden="1">{"via1",#N/A,TRUE,"general";"via2",#N/A,TRUE,"general";"via3",#N/A,TRUE,"general"}</definedName>
    <definedName name="___m8" localSheetId="6" hidden="1">{"via1",#N/A,TRUE,"general";"via2",#N/A,TRUE,"general";"via3",#N/A,TRUE,"general"}</definedName>
    <definedName name="___m8" localSheetId="7" hidden="1">{"via1",#N/A,TRUE,"general";"via2",#N/A,TRUE,"general";"via3",#N/A,TRUE,"general"}</definedName>
    <definedName name="___m8" localSheetId="9" hidden="1">{"via1",#N/A,TRUE,"general";"via2",#N/A,TRUE,"general";"via3",#N/A,TRUE,"general"}</definedName>
    <definedName name="___m8" hidden="1">{"via1",#N/A,TRUE,"general";"via2",#N/A,TRUE,"general";"via3",#N/A,TRUE,"general"}</definedName>
    <definedName name="___m9" localSheetId="0" hidden="1">{"via1",#N/A,TRUE,"general";"via2",#N/A,TRUE,"general";"via3",#N/A,TRUE,"general"}</definedName>
    <definedName name="___m9" localSheetId="6" hidden="1">{"via1",#N/A,TRUE,"general";"via2",#N/A,TRUE,"general";"via3",#N/A,TRUE,"general"}</definedName>
    <definedName name="___m9" localSheetId="7" hidden="1">{"via1",#N/A,TRUE,"general";"via2",#N/A,TRUE,"general";"via3",#N/A,TRUE,"general"}</definedName>
    <definedName name="___m9" localSheetId="9" hidden="1">{"via1",#N/A,TRUE,"general";"via2",#N/A,TRUE,"general";"via3",#N/A,TRUE,"general"}</definedName>
    <definedName name="___m9" hidden="1">{"via1",#N/A,TRUE,"general";"via2",#N/A,TRUE,"general";"via3",#N/A,TRUE,"general"}</definedName>
    <definedName name="___MA2">#REF!</definedName>
    <definedName name="___MSC1">#REF!</definedName>
    <definedName name="___n3" localSheetId="0" hidden="1">{"TAB1",#N/A,TRUE,"GENERAL";"TAB2",#N/A,TRUE,"GENERAL";"TAB3",#N/A,TRUE,"GENERAL";"TAB4",#N/A,TRUE,"GENERAL";"TAB5",#N/A,TRUE,"GENERAL"}</definedName>
    <definedName name="___n3" localSheetId="6" hidden="1">{"TAB1",#N/A,TRUE,"GENERAL";"TAB2",#N/A,TRUE,"GENERAL";"TAB3",#N/A,TRUE,"GENERAL";"TAB4",#N/A,TRUE,"GENERAL";"TAB5",#N/A,TRUE,"GENERAL"}</definedName>
    <definedName name="___n3" localSheetId="7" hidden="1">{"TAB1",#N/A,TRUE,"GENERAL";"TAB2",#N/A,TRUE,"GENERAL";"TAB3",#N/A,TRUE,"GENERAL";"TAB4",#N/A,TRUE,"GENERAL";"TAB5",#N/A,TRUE,"GENERAL"}</definedName>
    <definedName name="___n3" localSheetId="9" hidden="1">{"TAB1",#N/A,TRUE,"GENERAL";"TAB2",#N/A,TRUE,"GENERAL";"TAB3",#N/A,TRUE,"GENERAL";"TAB4",#N/A,TRUE,"GENERAL";"TAB5",#N/A,TRUE,"GENERAL"}</definedName>
    <definedName name="___n3" hidden="1">{"TAB1",#N/A,TRUE,"GENERAL";"TAB2",#N/A,TRUE,"GENERAL";"TAB3",#N/A,TRUE,"GENERAL";"TAB4",#N/A,TRUE,"GENERAL";"TAB5",#N/A,TRUE,"GENERAL"}</definedName>
    <definedName name="___n4" localSheetId="0" hidden="1">{"via1",#N/A,TRUE,"general";"via2",#N/A,TRUE,"general";"via3",#N/A,TRUE,"general"}</definedName>
    <definedName name="___n4" localSheetId="6" hidden="1">{"via1",#N/A,TRUE,"general";"via2",#N/A,TRUE,"general";"via3",#N/A,TRUE,"general"}</definedName>
    <definedName name="___n4" localSheetId="7" hidden="1">{"via1",#N/A,TRUE,"general";"via2",#N/A,TRUE,"general";"via3",#N/A,TRUE,"general"}</definedName>
    <definedName name="___n4" localSheetId="9" hidden="1">{"via1",#N/A,TRUE,"general";"via2",#N/A,TRUE,"general";"via3",#N/A,TRUE,"general"}</definedName>
    <definedName name="___n4" hidden="1">{"via1",#N/A,TRUE,"general";"via2",#N/A,TRUE,"general";"via3",#N/A,TRUE,"general"}</definedName>
    <definedName name="___n5" localSheetId="0" hidden="1">{"TAB1",#N/A,TRUE,"GENERAL";"TAB2",#N/A,TRUE,"GENERAL";"TAB3",#N/A,TRUE,"GENERAL";"TAB4",#N/A,TRUE,"GENERAL";"TAB5",#N/A,TRUE,"GENERAL"}</definedName>
    <definedName name="___n5" localSheetId="6" hidden="1">{"TAB1",#N/A,TRUE,"GENERAL";"TAB2",#N/A,TRUE,"GENERAL";"TAB3",#N/A,TRUE,"GENERAL";"TAB4",#N/A,TRUE,"GENERAL";"TAB5",#N/A,TRUE,"GENERAL"}</definedName>
    <definedName name="___n5" localSheetId="7" hidden="1">{"TAB1",#N/A,TRUE,"GENERAL";"TAB2",#N/A,TRUE,"GENERAL";"TAB3",#N/A,TRUE,"GENERAL";"TAB4",#N/A,TRUE,"GENERAL";"TAB5",#N/A,TRUE,"GENERAL"}</definedName>
    <definedName name="___n5" localSheetId="9" hidden="1">{"TAB1",#N/A,TRUE,"GENERAL";"TAB2",#N/A,TRUE,"GENERAL";"TAB3",#N/A,TRUE,"GENERAL";"TAB4",#N/A,TRUE,"GENERAL";"TAB5",#N/A,TRUE,"GENERAL"}</definedName>
    <definedName name="___n5" hidden="1">{"TAB1",#N/A,TRUE,"GENERAL";"TAB2",#N/A,TRUE,"GENERAL";"TAB3",#N/A,TRUE,"GENERAL";"TAB4",#N/A,TRUE,"GENERAL";"TAB5",#N/A,TRUE,"GENERAL"}</definedName>
    <definedName name="___nyn7" localSheetId="0" hidden="1">{"via1",#N/A,TRUE,"general";"via2",#N/A,TRUE,"general";"via3",#N/A,TRUE,"general"}</definedName>
    <definedName name="___nyn7" localSheetId="6" hidden="1">{"via1",#N/A,TRUE,"general";"via2",#N/A,TRUE,"general";"via3",#N/A,TRUE,"general"}</definedName>
    <definedName name="___nyn7" localSheetId="7" hidden="1">{"via1",#N/A,TRUE,"general";"via2",#N/A,TRUE,"general";"via3",#N/A,TRUE,"general"}</definedName>
    <definedName name="___nyn7" localSheetId="9" hidden="1">{"via1",#N/A,TRUE,"general";"via2",#N/A,TRUE,"general";"via3",#N/A,TRUE,"general"}</definedName>
    <definedName name="___nyn7" hidden="1">{"via1",#N/A,TRUE,"general";"via2",#N/A,TRUE,"general";"via3",#N/A,TRUE,"general"}</definedName>
    <definedName name="___o4" localSheetId="0" hidden="1">{"via1",#N/A,TRUE,"general";"via2",#N/A,TRUE,"general";"via3",#N/A,TRUE,"general"}</definedName>
    <definedName name="___o4" localSheetId="6" hidden="1">{"via1",#N/A,TRUE,"general";"via2",#N/A,TRUE,"general";"via3",#N/A,TRUE,"general"}</definedName>
    <definedName name="___o4" localSheetId="7" hidden="1">{"via1",#N/A,TRUE,"general";"via2",#N/A,TRUE,"general";"via3",#N/A,TRUE,"general"}</definedName>
    <definedName name="___o4" localSheetId="9" hidden="1">{"via1",#N/A,TRUE,"general";"via2",#N/A,TRUE,"general";"via3",#N/A,TRUE,"general"}</definedName>
    <definedName name="___o4" hidden="1">{"via1",#N/A,TRUE,"general";"via2",#N/A,TRUE,"general";"via3",#N/A,TRUE,"general"}</definedName>
    <definedName name="___o5" localSheetId="0" hidden="1">{"TAB1",#N/A,TRUE,"GENERAL";"TAB2",#N/A,TRUE,"GENERAL";"TAB3",#N/A,TRUE,"GENERAL";"TAB4",#N/A,TRUE,"GENERAL";"TAB5",#N/A,TRUE,"GENERAL"}</definedName>
    <definedName name="___o5" localSheetId="6" hidden="1">{"TAB1",#N/A,TRUE,"GENERAL";"TAB2",#N/A,TRUE,"GENERAL";"TAB3",#N/A,TRUE,"GENERAL";"TAB4",#N/A,TRUE,"GENERAL";"TAB5",#N/A,TRUE,"GENERAL"}</definedName>
    <definedName name="___o5" localSheetId="7" hidden="1">{"TAB1",#N/A,TRUE,"GENERAL";"TAB2",#N/A,TRUE,"GENERAL";"TAB3",#N/A,TRUE,"GENERAL";"TAB4",#N/A,TRUE,"GENERAL";"TAB5",#N/A,TRUE,"GENERAL"}</definedName>
    <definedName name="___o5" localSheetId="9" hidden="1">{"TAB1",#N/A,TRUE,"GENERAL";"TAB2",#N/A,TRUE,"GENERAL";"TAB3",#N/A,TRUE,"GENERAL";"TAB4",#N/A,TRUE,"GENERAL";"TAB5",#N/A,TRUE,"GENERAL"}</definedName>
    <definedName name="___o5" hidden="1">{"TAB1",#N/A,TRUE,"GENERAL";"TAB2",#N/A,TRUE,"GENERAL";"TAB3",#N/A,TRUE,"GENERAL";"TAB4",#N/A,TRUE,"GENERAL";"TAB5",#N/A,TRUE,"GENERAL"}</definedName>
    <definedName name="___o6" localSheetId="0" hidden="1">{"TAB1",#N/A,TRUE,"GENERAL";"TAB2",#N/A,TRUE,"GENERAL";"TAB3",#N/A,TRUE,"GENERAL";"TAB4",#N/A,TRUE,"GENERAL";"TAB5",#N/A,TRUE,"GENERAL"}</definedName>
    <definedName name="___o6" localSheetId="6" hidden="1">{"TAB1",#N/A,TRUE,"GENERAL";"TAB2",#N/A,TRUE,"GENERAL";"TAB3",#N/A,TRUE,"GENERAL";"TAB4",#N/A,TRUE,"GENERAL";"TAB5",#N/A,TRUE,"GENERAL"}</definedName>
    <definedName name="___o6" localSheetId="7" hidden="1">{"TAB1",#N/A,TRUE,"GENERAL";"TAB2",#N/A,TRUE,"GENERAL";"TAB3",#N/A,TRUE,"GENERAL";"TAB4",#N/A,TRUE,"GENERAL";"TAB5",#N/A,TRUE,"GENERAL"}</definedName>
    <definedName name="___o6" localSheetId="9" hidden="1">{"TAB1",#N/A,TRUE,"GENERAL";"TAB2",#N/A,TRUE,"GENERAL";"TAB3",#N/A,TRUE,"GENERAL";"TAB4",#N/A,TRUE,"GENERAL";"TAB5",#N/A,TRUE,"GENERAL"}</definedName>
    <definedName name="___o6" hidden="1">{"TAB1",#N/A,TRUE,"GENERAL";"TAB2",#N/A,TRUE,"GENERAL";"TAB3",#N/A,TRUE,"GENERAL";"TAB4",#N/A,TRUE,"GENERAL";"TAB5",#N/A,TRUE,"GENERAL"}</definedName>
    <definedName name="___o7" localSheetId="0" hidden="1">{"TAB1",#N/A,TRUE,"GENERAL";"TAB2",#N/A,TRUE,"GENERAL";"TAB3",#N/A,TRUE,"GENERAL";"TAB4",#N/A,TRUE,"GENERAL";"TAB5",#N/A,TRUE,"GENERAL"}</definedName>
    <definedName name="___o7" localSheetId="6" hidden="1">{"TAB1",#N/A,TRUE,"GENERAL";"TAB2",#N/A,TRUE,"GENERAL";"TAB3",#N/A,TRUE,"GENERAL";"TAB4",#N/A,TRUE,"GENERAL";"TAB5",#N/A,TRUE,"GENERAL"}</definedName>
    <definedName name="___o7" localSheetId="7" hidden="1">{"TAB1",#N/A,TRUE,"GENERAL";"TAB2",#N/A,TRUE,"GENERAL";"TAB3",#N/A,TRUE,"GENERAL";"TAB4",#N/A,TRUE,"GENERAL";"TAB5",#N/A,TRUE,"GENERAL"}</definedName>
    <definedName name="___o7" localSheetId="9" hidden="1">{"TAB1",#N/A,TRUE,"GENERAL";"TAB2",#N/A,TRUE,"GENERAL";"TAB3",#N/A,TRUE,"GENERAL";"TAB4",#N/A,TRUE,"GENERAL";"TAB5",#N/A,TRUE,"GENERAL"}</definedName>
    <definedName name="___o7" hidden="1">{"TAB1",#N/A,TRUE,"GENERAL";"TAB2",#N/A,TRUE,"GENERAL";"TAB3",#N/A,TRUE,"GENERAL";"TAB4",#N/A,TRUE,"GENERAL";"TAB5",#N/A,TRUE,"GENERAL"}</definedName>
    <definedName name="___o8" localSheetId="0" hidden="1">{"via1",#N/A,TRUE,"general";"via2",#N/A,TRUE,"general";"via3",#N/A,TRUE,"general"}</definedName>
    <definedName name="___o8" localSheetId="6" hidden="1">{"via1",#N/A,TRUE,"general";"via2",#N/A,TRUE,"general";"via3",#N/A,TRUE,"general"}</definedName>
    <definedName name="___o8" localSheetId="7" hidden="1">{"via1",#N/A,TRUE,"general";"via2",#N/A,TRUE,"general";"via3",#N/A,TRUE,"general"}</definedName>
    <definedName name="___o8" localSheetId="9" hidden="1">{"via1",#N/A,TRUE,"general";"via2",#N/A,TRUE,"general";"via3",#N/A,TRUE,"general"}</definedName>
    <definedName name="___o8" hidden="1">{"via1",#N/A,TRUE,"general";"via2",#N/A,TRUE,"general";"via3",#N/A,TRUE,"general"}</definedName>
    <definedName name="___o9" localSheetId="0" hidden="1">{"TAB1",#N/A,TRUE,"GENERAL";"TAB2",#N/A,TRUE,"GENERAL";"TAB3",#N/A,TRUE,"GENERAL";"TAB4",#N/A,TRUE,"GENERAL";"TAB5",#N/A,TRUE,"GENERAL"}</definedName>
    <definedName name="___o9" localSheetId="6" hidden="1">{"TAB1",#N/A,TRUE,"GENERAL";"TAB2",#N/A,TRUE,"GENERAL";"TAB3",#N/A,TRUE,"GENERAL";"TAB4",#N/A,TRUE,"GENERAL";"TAB5",#N/A,TRUE,"GENERAL"}</definedName>
    <definedName name="___o9" localSheetId="7" hidden="1">{"TAB1",#N/A,TRUE,"GENERAL";"TAB2",#N/A,TRUE,"GENERAL";"TAB3",#N/A,TRUE,"GENERAL";"TAB4",#N/A,TRUE,"GENERAL";"TAB5",#N/A,TRUE,"GENERAL"}</definedName>
    <definedName name="___o9" localSheetId="9" hidden="1">{"TAB1",#N/A,TRUE,"GENERAL";"TAB2",#N/A,TRUE,"GENERAL";"TAB3",#N/A,TRUE,"GENERAL";"TAB4",#N/A,TRUE,"GENERAL";"TAB5",#N/A,TRUE,"GENERAL"}</definedName>
    <definedName name="___o9" hidden="1">{"TAB1",#N/A,TRUE,"GENERAL";"TAB2",#N/A,TRUE,"GENERAL";"TAB3",#N/A,TRUE,"GENERAL";"TAB4",#N/A,TRUE,"GENERAL";"TAB5",#N/A,TRUE,"GENERAL"}</definedName>
    <definedName name="___OPC1">#REF!</definedName>
    <definedName name="___p6" localSheetId="0" hidden="1">{"via1",#N/A,TRUE,"general";"via2",#N/A,TRUE,"general";"via3",#N/A,TRUE,"general"}</definedName>
    <definedName name="___p6" localSheetId="6" hidden="1">{"via1",#N/A,TRUE,"general";"via2",#N/A,TRUE,"general";"via3",#N/A,TRUE,"general"}</definedName>
    <definedName name="___p6" localSheetId="7" hidden="1">{"via1",#N/A,TRUE,"general";"via2",#N/A,TRUE,"general";"via3",#N/A,TRUE,"general"}</definedName>
    <definedName name="___p6" localSheetId="9" hidden="1">{"via1",#N/A,TRUE,"general";"via2",#N/A,TRUE,"general";"via3",#N/A,TRUE,"general"}</definedName>
    <definedName name="___p6" hidden="1">{"via1",#N/A,TRUE,"general";"via2",#N/A,TRUE,"general";"via3",#N/A,TRUE,"general"}</definedName>
    <definedName name="___p7" localSheetId="0" hidden="1">{"via1",#N/A,TRUE,"general";"via2",#N/A,TRUE,"general";"via3",#N/A,TRUE,"general"}</definedName>
    <definedName name="___p7" localSheetId="6" hidden="1">{"via1",#N/A,TRUE,"general";"via2",#N/A,TRUE,"general";"via3",#N/A,TRUE,"general"}</definedName>
    <definedName name="___p7" localSheetId="7" hidden="1">{"via1",#N/A,TRUE,"general";"via2",#N/A,TRUE,"general";"via3",#N/A,TRUE,"general"}</definedName>
    <definedName name="___p7" localSheetId="9" hidden="1">{"via1",#N/A,TRUE,"general";"via2",#N/A,TRUE,"general";"via3",#N/A,TRUE,"general"}</definedName>
    <definedName name="___p7" hidden="1">{"via1",#N/A,TRUE,"general";"via2",#N/A,TRUE,"general";"via3",#N/A,TRUE,"general"}</definedName>
    <definedName name="___p8" localSheetId="0" hidden="1">{"TAB1",#N/A,TRUE,"GENERAL";"TAB2",#N/A,TRUE,"GENERAL";"TAB3",#N/A,TRUE,"GENERAL";"TAB4",#N/A,TRUE,"GENERAL";"TAB5",#N/A,TRUE,"GENERAL"}</definedName>
    <definedName name="___p8" localSheetId="6" hidden="1">{"TAB1",#N/A,TRUE,"GENERAL";"TAB2",#N/A,TRUE,"GENERAL";"TAB3",#N/A,TRUE,"GENERAL";"TAB4",#N/A,TRUE,"GENERAL";"TAB5",#N/A,TRUE,"GENERAL"}</definedName>
    <definedName name="___p8" localSheetId="7" hidden="1">{"TAB1",#N/A,TRUE,"GENERAL";"TAB2",#N/A,TRUE,"GENERAL";"TAB3",#N/A,TRUE,"GENERAL";"TAB4",#N/A,TRUE,"GENERAL";"TAB5",#N/A,TRUE,"GENERAL"}</definedName>
    <definedName name="___p8" localSheetId="9" hidden="1">{"TAB1",#N/A,TRUE,"GENERAL";"TAB2",#N/A,TRUE,"GENERAL";"TAB3",#N/A,TRUE,"GENERAL";"TAB4",#N/A,TRUE,"GENERAL";"TAB5",#N/A,TRUE,"GENERAL"}</definedName>
    <definedName name="___p8" hidden="1">{"TAB1",#N/A,TRUE,"GENERAL";"TAB2",#N/A,TRUE,"GENERAL";"TAB3",#N/A,TRUE,"GENERAL";"TAB4",#N/A,TRUE,"GENERAL";"TAB5",#N/A,TRUE,"GENERAL"}</definedName>
    <definedName name="___Pa1" localSheetId="15">'[10]Paral. 1'!$E:$E</definedName>
    <definedName name="___Pa1">'[20]Paral. 1'!$E$1:$E$65536</definedName>
    <definedName name="___Pa2" localSheetId="15">'[10]Paral. 2'!$E:$E</definedName>
    <definedName name="___Pa2">'[20]Paral. 2'!$E$1:$E$65536</definedName>
    <definedName name="___Pa3" localSheetId="15">'[10]Paral. 3'!$E:$E</definedName>
    <definedName name="___Pa3">'[20]Paral. 3'!$E$1:$E$65536</definedName>
    <definedName name="___Pa4" localSheetId="15">[10]Paral.4!$E:$E</definedName>
    <definedName name="___Pa4">[20]Paral.4!$E$1:$E$65536</definedName>
    <definedName name="___par1">#REF!</definedName>
    <definedName name="___par2">#REF!</definedName>
    <definedName name="___par3">#REF!</definedName>
    <definedName name="___PJ50" localSheetId="15">#REF!</definedName>
    <definedName name="___PJ50" localSheetId="7">#REF!</definedName>
    <definedName name="___PJ50">#REF!</definedName>
    <definedName name="___pj51" localSheetId="7">#REF!</definedName>
    <definedName name="___pj51">#REF!</definedName>
    <definedName name="___pl1">'[14]Gabinetes ctrol, prot. y med. '!#REF!</definedName>
    <definedName name="___pl2">'[14]Gabinetes ctrol, prot. y med. '!#REF!</definedName>
    <definedName name="___PLC1">'[16]Constantes Generales'!$D$218</definedName>
    <definedName name="___Po2" localSheetId="15">[8]REAJUSTESACTA1PROVI!#REF!</definedName>
    <definedName name="___Po2">[8]REAJUSTESACTA1PROVI!#REF!</definedName>
    <definedName name="___Po3">[8]REAJUSTESACTA1PROVI!#REF!</definedName>
    <definedName name="___pvC1">'[16]Constantes Generales'!$D$216</definedName>
    <definedName name="___r" localSheetId="0" hidden="1">{"TAB1",#N/A,TRUE,"GENERAL";"TAB2",#N/A,TRUE,"GENERAL";"TAB3",#N/A,TRUE,"GENERAL";"TAB4",#N/A,TRUE,"GENERAL";"TAB5",#N/A,TRUE,"GENERAL"}</definedName>
    <definedName name="___r" localSheetId="15">'[5]APU PVC'!#REF!</definedName>
    <definedName name="___r" localSheetId="6" hidden="1">{"TAB1",#N/A,TRUE,"GENERAL";"TAB2",#N/A,TRUE,"GENERAL";"TAB3",#N/A,TRUE,"GENERAL";"TAB4",#N/A,TRUE,"GENERAL";"TAB5",#N/A,TRUE,"GENERAL"}</definedName>
    <definedName name="___r" localSheetId="7" hidden="1">{"TAB1",#N/A,TRUE,"GENERAL";"TAB2",#N/A,TRUE,"GENERAL";"TAB3",#N/A,TRUE,"GENERAL";"TAB4",#N/A,TRUE,"GENERAL";"TAB5",#N/A,TRUE,"GENERAL"}</definedName>
    <definedName name="___r" localSheetId="9" hidden="1">{"TAB1",#N/A,TRUE,"GENERAL";"TAB2",#N/A,TRUE,"GENERAL";"TAB3",#N/A,TRUE,"GENERAL";"TAB4",#N/A,TRUE,"GENERAL";"TAB5",#N/A,TRUE,"GENERAL"}</definedName>
    <definedName name="___r" hidden="1">{"TAB1",#N/A,TRUE,"GENERAL";"TAB2",#N/A,TRUE,"GENERAL";"TAB3",#N/A,TRUE,"GENERAL";"TAB4",#N/A,TRUE,"GENERAL";"TAB5",#N/A,TRUE,"GENERAL"}</definedName>
    <definedName name="___R1210JH">#REF!</definedName>
    <definedName name="___R32EL">#REF!</definedName>
    <definedName name="___R32JH">#REF!</definedName>
    <definedName name="___R42JH">#REF!</definedName>
    <definedName name="___R43JH">#REF!</definedName>
    <definedName name="___r4r" localSheetId="0" hidden="1">{"via1",#N/A,TRUE,"general";"via2",#N/A,TRUE,"general";"via3",#N/A,TRUE,"general"}</definedName>
    <definedName name="___r4r" localSheetId="6" hidden="1">{"via1",#N/A,TRUE,"general";"via2",#N/A,TRUE,"general";"via3",#N/A,TRUE,"general"}</definedName>
    <definedName name="___r4r" localSheetId="7" hidden="1">{"via1",#N/A,TRUE,"general";"via2",#N/A,TRUE,"general";"via3",#N/A,TRUE,"general"}</definedName>
    <definedName name="___r4r" localSheetId="9" hidden="1">{"via1",#N/A,TRUE,"general";"via2",#N/A,TRUE,"general";"via3",#N/A,TRUE,"general"}</definedName>
    <definedName name="___r4r" hidden="1">{"via1",#N/A,TRUE,"general";"via2",#N/A,TRUE,"general";"via3",#N/A,TRUE,"general"}</definedName>
    <definedName name="___R63BB">#REF!</definedName>
    <definedName name="___R63JH">#REF!</definedName>
    <definedName name="___R64BB">#REF!</definedName>
    <definedName name="___R64JH">#REF!</definedName>
    <definedName name="___R83JH">#REF!</definedName>
    <definedName name="___R84JH">#REF!</definedName>
    <definedName name="___R86JH">#REF!</definedName>
    <definedName name="___RED32">#REF!</definedName>
    <definedName name="___REP21">#REF!</definedName>
    <definedName name="___REP42">#REF!</definedName>
    <definedName name="___REP43">[21]BASE!$D$136</definedName>
    <definedName name="___RES64">#REF!</definedName>
    <definedName name="___rtu6" localSheetId="0" hidden="1">{"via1",#N/A,TRUE,"general";"via2",#N/A,TRUE,"general";"via3",#N/A,TRUE,"general"}</definedName>
    <definedName name="___rtu6" localSheetId="6" hidden="1">{"via1",#N/A,TRUE,"general";"via2",#N/A,TRUE,"general";"via3",#N/A,TRUE,"general"}</definedName>
    <definedName name="___rtu6" localSheetId="7" hidden="1">{"via1",#N/A,TRUE,"general";"via2",#N/A,TRUE,"general";"via3",#N/A,TRUE,"general"}</definedName>
    <definedName name="___rtu6" localSheetId="9" hidden="1">{"via1",#N/A,TRUE,"general";"via2",#N/A,TRUE,"general";"via3",#N/A,TRUE,"general"}</definedName>
    <definedName name="___rtu6" hidden="1">{"via1",#N/A,TRUE,"general";"via2",#N/A,TRUE,"general";"via3",#N/A,TRUE,"general"}</definedName>
    <definedName name="___s1" localSheetId="0" hidden="1">{"via1",#N/A,TRUE,"general";"via2",#N/A,TRUE,"general";"via3",#N/A,TRUE,"general"}</definedName>
    <definedName name="___s1" localSheetId="6" hidden="1">{"via1",#N/A,TRUE,"general";"via2",#N/A,TRUE,"general";"via3",#N/A,TRUE,"general"}</definedName>
    <definedName name="___s1" localSheetId="7" hidden="1">{"via1",#N/A,TRUE,"general";"via2",#N/A,TRUE,"general";"via3",#N/A,TRUE,"general"}</definedName>
    <definedName name="___s1" localSheetId="9" hidden="1">{"via1",#N/A,TRUE,"general";"via2",#N/A,TRUE,"general";"via3",#N/A,TRUE,"general"}</definedName>
    <definedName name="___s1" hidden="1">{"via1",#N/A,TRUE,"general";"via2",#N/A,TRUE,"general";"via3",#N/A,TRUE,"general"}</definedName>
    <definedName name="___s2" localSheetId="0" hidden="1">{"TAB1",#N/A,TRUE,"GENERAL";"TAB2",#N/A,TRUE,"GENERAL";"TAB3",#N/A,TRUE,"GENERAL";"TAB4",#N/A,TRUE,"GENERAL";"TAB5",#N/A,TRUE,"GENERAL"}</definedName>
    <definedName name="___s2" localSheetId="6" hidden="1">{"TAB1",#N/A,TRUE,"GENERAL";"TAB2",#N/A,TRUE,"GENERAL";"TAB3",#N/A,TRUE,"GENERAL";"TAB4",#N/A,TRUE,"GENERAL";"TAB5",#N/A,TRUE,"GENERAL"}</definedName>
    <definedName name="___s2" localSheetId="7" hidden="1">{"TAB1",#N/A,TRUE,"GENERAL";"TAB2",#N/A,TRUE,"GENERAL";"TAB3",#N/A,TRUE,"GENERAL";"TAB4",#N/A,TRUE,"GENERAL";"TAB5",#N/A,TRUE,"GENERAL"}</definedName>
    <definedName name="___s2" localSheetId="9" hidden="1">{"TAB1",#N/A,TRUE,"GENERAL";"TAB2",#N/A,TRUE,"GENERAL";"TAB3",#N/A,TRUE,"GENERAL";"TAB4",#N/A,TRUE,"GENERAL";"TAB5",#N/A,TRUE,"GENERAL"}</definedName>
    <definedName name="___s2" hidden="1">{"TAB1",#N/A,TRUE,"GENERAL";"TAB2",#N/A,TRUE,"GENERAL";"TAB3",#N/A,TRUE,"GENERAL";"TAB4",#N/A,TRUE,"GENERAL";"TAB5",#N/A,TRUE,"GENERAL"}</definedName>
    <definedName name="___s3" localSheetId="0" hidden="1">{"TAB1",#N/A,TRUE,"GENERAL";"TAB2",#N/A,TRUE,"GENERAL";"TAB3",#N/A,TRUE,"GENERAL";"TAB4",#N/A,TRUE,"GENERAL";"TAB5",#N/A,TRUE,"GENERAL"}</definedName>
    <definedName name="___s3" localSheetId="6" hidden="1">{"TAB1",#N/A,TRUE,"GENERAL";"TAB2",#N/A,TRUE,"GENERAL";"TAB3",#N/A,TRUE,"GENERAL";"TAB4",#N/A,TRUE,"GENERAL";"TAB5",#N/A,TRUE,"GENERAL"}</definedName>
    <definedName name="___s3" localSheetId="7" hidden="1">{"TAB1",#N/A,TRUE,"GENERAL";"TAB2",#N/A,TRUE,"GENERAL";"TAB3",#N/A,TRUE,"GENERAL";"TAB4",#N/A,TRUE,"GENERAL";"TAB5",#N/A,TRUE,"GENERAL"}</definedName>
    <definedName name="___s3" localSheetId="9" hidden="1">{"TAB1",#N/A,TRUE,"GENERAL";"TAB2",#N/A,TRUE,"GENERAL";"TAB3",#N/A,TRUE,"GENERAL";"TAB4",#N/A,TRUE,"GENERAL";"TAB5",#N/A,TRUE,"GENERAL"}</definedName>
    <definedName name="___s3" hidden="1">{"TAB1",#N/A,TRUE,"GENERAL";"TAB2",#N/A,TRUE,"GENERAL";"TAB3",#N/A,TRUE,"GENERAL";"TAB4",#N/A,TRUE,"GENERAL";"TAB5",#N/A,TRUE,"GENERAL"}</definedName>
    <definedName name="___s4" localSheetId="0" hidden="1">{"via1",#N/A,TRUE,"general";"via2",#N/A,TRUE,"general";"via3",#N/A,TRUE,"general"}</definedName>
    <definedName name="___s4" localSheetId="6" hidden="1">{"via1",#N/A,TRUE,"general";"via2",#N/A,TRUE,"general";"via3",#N/A,TRUE,"general"}</definedName>
    <definedName name="___s4" localSheetId="7" hidden="1">{"via1",#N/A,TRUE,"general";"via2",#N/A,TRUE,"general";"via3",#N/A,TRUE,"general"}</definedName>
    <definedName name="___s4" localSheetId="9" hidden="1">{"via1",#N/A,TRUE,"general";"via2",#N/A,TRUE,"general";"via3",#N/A,TRUE,"general"}</definedName>
    <definedName name="___s4" hidden="1">{"via1",#N/A,TRUE,"general";"via2",#N/A,TRUE,"general";"via3",#N/A,TRUE,"general"}</definedName>
    <definedName name="___s5" localSheetId="0" hidden="1">{"via1",#N/A,TRUE,"general";"via2",#N/A,TRUE,"general";"via3",#N/A,TRUE,"general"}</definedName>
    <definedName name="___s5" localSheetId="6" hidden="1">{"via1",#N/A,TRUE,"general";"via2",#N/A,TRUE,"general";"via3",#N/A,TRUE,"general"}</definedName>
    <definedName name="___s5" localSheetId="7" hidden="1">{"via1",#N/A,TRUE,"general";"via2",#N/A,TRUE,"general";"via3",#N/A,TRUE,"general"}</definedName>
    <definedName name="___s5" localSheetId="9" hidden="1">{"via1",#N/A,TRUE,"general";"via2",#N/A,TRUE,"general";"via3",#N/A,TRUE,"general"}</definedName>
    <definedName name="___s5" hidden="1">{"via1",#N/A,TRUE,"general";"via2",#N/A,TRUE,"general";"via3",#N/A,TRUE,"general"}</definedName>
    <definedName name="___s6" localSheetId="0" hidden="1">{"TAB1",#N/A,TRUE,"GENERAL";"TAB2",#N/A,TRUE,"GENERAL";"TAB3",#N/A,TRUE,"GENERAL";"TAB4",#N/A,TRUE,"GENERAL";"TAB5",#N/A,TRUE,"GENERAL"}</definedName>
    <definedName name="___s6" localSheetId="6" hidden="1">{"TAB1",#N/A,TRUE,"GENERAL";"TAB2",#N/A,TRUE,"GENERAL";"TAB3",#N/A,TRUE,"GENERAL";"TAB4",#N/A,TRUE,"GENERAL";"TAB5",#N/A,TRUE,"GENERAL"}</definedName>
    <definedName name="___s6" localSheetId="7" hidden="1">{"TAB1",#N/A,TRUE,"GENERAL";"TAB2",#N/A,TRUE,"GENERAL";"TAB3",#N/A,TRUE,"GENERAL";"TAB4",#N/A,TRUE,"GENERAL";"TAB5",#N/A,TRUE,"GENERAL"}</definedName>
    <definedName name="___s6" localSheetId="9" hidden="1">{"TAB1",#N/A,TRUE,"GENERAL";"TAB2",#N/A,TRUE,"GENERAL";"TAB3",#N/A,TRUE,"GENERAL";"TAB4",#N/A,TRUE,"GENERAL";"TAB5",#N/A,TRUE,"GENERAL"}</definedName>
    <definedName name="___s6" hidden="1">{"TAB1",#N/A,TRUE,"GENERAL";"TAB2",#N/A,TRUE,"GENERAL";"TAB3",#N/A,TRUE,"GENERAL";"TAB4",#N/A,TRUE,"GENERAL";"TAB5",#N/A,TRUE,"GENERAL"}</definedName>
    <definedName name="___s7" localSheetId="0" hidden="1">{"via1",#N/A,TRUE,"general";"via2",#N/A,TRUE,"general";"via3",#N/A,TRUE,"general"}</definedName>
    <definedName name="___s7" localSheetId="6" hidden="1">{"via1",#N/A,TRUE,"general";"via2",#N/A,TRUE,"general";"via3",#N/A,TRUE,"general"}</definedName>
    <definedName name="___s7" localSheetId="7" hidden="1">{"via1",#N/A,TRUE,"general";"via2",#N/A,TRUE,"general";"via3",#N/A,TRUE,"general"}</definedName>
    <definedName name="___s7" localSheetId="9" hidden="1">{"via1",#N/A,TRUE,"general";"via2",#N/A,TRUE,"general";"via3",#N/A,TRUE,"general"}</definedName>
    <definedName name="___s7" hidden="1">{"via1",#N/A,TRUE,"general";"via2",#N/A,TRUE,"general";"via3",#N/A,TRUE,"general"}</definedName>
    <definedName name="___SBC1">[6]INV!$A$12:$D$15</definedName>
    <definedName name="___SBC3">[6]INV!$F$12:$I$15</definedName>
    <definedName name="___SBC5">[6]INV!$K$12:$N$15</definedName>
    <definedName name="___sPR2">'[16]Constantes Generales'!$D$131</definedName>
    <definedName name="___ST106">#REF!</definedName>
    <definedName name="___ST126">#REF!</definedName>
    <definedName name="___ST146">#REF!</definedName>
    <definedName name="___ST166">[11]BASE!$D$248</definedName>
    <definedName name="___ST186">#REF!</definedName>
    <definedName name="___ST206">#REF!</definedName>
    <definedName name="___ST86">#REF!</definedName>
    <definedName name="___STC60">'[18]Datos Generales'!#REF!</definedName>
    <definedName name="___sTT2">'[16]Constantes Generales'!$D$120</definedName>
    <definedName name="___t3" localSheetId="0" hidden="1">{"TAB1",#N/A,TRUE,"GENERAL";"TAB2",#N/A,TRUE,"GENERAL";"TAB3",#N/A,TRUE,"GENERAL";"TAB4",#N/A,TRUE,"GENERAL";"TAB5",#N/A,TRUE,"GENERAL"}</definedName>
    <definedName name="___t3" localSheetId="6" hidden="1">{"TAB1",#N/A,TRUE,"GENERAL";"TAB2",#N/A,TRUE,"GENERAL";"TAB3",#N/A,TRUE,"GENERAL";"TAB4",#N/A,TRUE,"GENERAL";"TAB5",#N/A,TRUE,"GENERAL"}</definedName>
    <definedName name="___t3" localSheetId="7" hidden="1">{"TAB1",#N/A,TRUE,"GENERAL";"TAB2",#N/A,TRUE,"GENERAL";"TAB3",#N/A,TRUE,"GENERAL";"TAB4",#N/A,TRUE,"GENERAL";"TAB5",#N/A,TRUE,"GENERAL"}</definedName>
    <definedName name="___t3" localSheetId="9" hidden="1">{"TAB1",#N/A,TRUE,"GENERAL";"TAB2",#N/A,TRUE,"GENERAL";"TAB3",#N/A,TRUE,"GENERAL";"TAB4",#N/A,TRUE,"GENERAL";"TAB5",#N/A,TRUE,"GENERAL"}</definedName>
    <definedName name="___t3" hidden="1">{"TAB1",#N/A,TRUE,"GENERAL";"TAB2",#N/A,TRUE,"GENERAL";"TAB3",#N/A,TRUE,"GENERAL";"TAB4",#N/A,TRUE,"GENERAL";"TAB5",#N/A,TRUE,"GENERAL"}</definedName>
    <definedName name="___t4" localSheetId="0" hidden="1">{"via1",#N/A,TRUE,"general";"via2",#N/A,TRUE,"general";"via3",#N/A,TRUE,"general"}</definedName>
    <definedName name="___t4" localSheetId="6" hidden="1">{"via1",#N/A,TRUE,"general";"via2",#N/A,TRUE,"general";"via3",#N/A,TRUE,"general"}</definedName>
    <definedName name="___t4" localSheetId="7" hidden="1">{"via1",#N/A,TRUE,"general";"via2",#N/A,TRUE,"general";"via3",#N/A,TRUE,"general"}</definedName>
    <definedName name="___t4" localSheetId="9" hidden="1">{"via1",#N/A,TRUE,"general";"via2",#N/A,TRUE,"general";"via3",#N/A,TRUE,"general"}</definedName>
    <definedName name="___t4" hidden="1">{"via1",#N/A,TRUE,"general";"via2",#N/A,TRUE,"general";"via3",#N/A,TRUE,"general"}</definedName>
    <definedName name="___t5" localSheetId="0" hidden="1">{"TAB1",#N/A,TRUE,"GENERAL";"TAB2",#N/A,TRUE,"GENERAL";"TAB3",#N/A,TRUE,"GENERAL";"TAB4",#N/A,TRUE,"GENERAL";"TAB5",#N/A,TRUE,"GENERAL"}</definedName>
    <definedName name="___t5" localSheetId="6" hidden="1">{"TAB1",#N/A,TRUE,"GENERAL";"TAB2",#N/A,TRUE,"GENERAL";"TAB3",#N/A,TRUE,"GENERAL";"TAB4",#N/A,TRUE,"GENERAL";"TAB5",#N/A,TRUE,"GENERAL"}</definedName>
    <definedName name="___t5" localSheetId="7" hidden="1">{"TAB1",#N/A,TRUE,"GENERAL";"TAB2",#N/A,TRUE,"GENERAL";"TAB3",#N/A,TRUE,"GENERAL";"TAB4",#N/A,TRUE,"GENERAL";"TAB5",#N/A,TRUE,"GENERAL"}</definedName>
    <definedName name="___t5" localSheetId="9" hidden="1">{"TAB1",#N/A,TRUE,"GENERAL";"TAB2",#N/A,TRUE,"GENERAL";"TAB3",#N/A,TRUE,"GENERAL";"TAB4",#N/A,TRUE,"GENERAL";"TAB5",#N/A,TRUE,"GENERAL"}</definedName>
    <definedName name="___t5" hidden="1">{"TAB1",#N/A,TRUE,"GENERAL";"TAB2",#N/A,TRUE,"GENERAL";"TAB3",#N/A,TRUE,"GENERAL";"TAB4",#N/A,TRUE,"GENERAL";"TAB5",#N/A,TRUE,"GENERAL"}</definedName>
    <definedName name="___t6" localSheetId="0" hidden="1">{"via1",#N/A,TRUE,"general";"via2",#N/A,TRUE,"general";"via3",#N/A,TRUE,"general"}</definedName>
    <definedName name="___t6" localSheetId="6" hidden="1">{"via1",#N/A,TRUE,"general";"via2",#N/A,TRUE,"general";"via3",#N/A,TRUE,"general"}</definedName>
    <definedName name="___t6" localSheetId="7" hidden="1">{"via1",#N/A,TRUE,"general";"via2",#N/A,TRUE,"general";"via3",#N/A,TRUE,"general"}</definedName>
    <definedName name="___t6" localSheetId="9" hidden="1">{"via1",#N/A,TRUE,"general";"via2",#N/A,TRUE,"general";"via3",#N/A,TRUE,"general"}</definedName>
    <definedName name="___t6" hidden="1">{"via1",#N/A,TRUE,"general";"via2",#N/A,TRUE,"general";"via3",#N/A,TRUE,"general"}</definedName>
    <definedName name="___t66" localSheetId="0" hidden="1">{"TAB1",#N/A,TRUE,"GENERAL";"TAB2",#N/A,TRUE,"GENERAL";"TAB3",#N/A,TRUE,"GENERAL";"TAB4",#N/A,TRUE,"GENERAL";"TAB5",#N/A,TRUE,"GENERAL"}</definedName>
    <definedName name="___t66" localSheetId="6" hidden="1">{"TAB1",#N/A,TRUE,"GENERAL";"TAB2",#N/A,TRUE,"GENERAL";"TAB3",#N/A,TRUE,"GENERAL";"TAB4",#N/A,TRUE,"GENERAL";"TAB5",#N/A,TRUE,"GENERAL"}</definedName>
    <definedName name="___t66" localSheetId="7" hidden="1">{"TAB1",#N/A,TRUE,"GENERAL";"TAB2",#N/A,TRUE,"GENERAL";"TAB3",#N/A,TRUE,"GENERAL";"TAB4",#N/A,TRUE,"GENERAL";"TAB5",#N/A,TRUE,"GENERAL"}</definedName>
    <definedName name="___t66" localSheetId="9" hidden="1">{"TAB1",#N/A,TRUE,"GENERAL";"TAB2",#N/A,TRUE,"GENERAL";"TAB3",#N/A,TRUE,"GENERAL";"TAB4",#N/A,TRUE,"GENERAL";"TAB5",#N/A,TRUE,"GENERAL"}</definedName>
    <definedName name="___t66" hidden="1">{"TAB1",#N/A,TRUE,"GENERAL";"TAB2",#N/A,TRUE,"GENERAL";"TAB3",#N/A,TRUE,"GENERAL";"TAB4",#N/A,TRUE,"GENERAL";"TAB5",#N/A,TRUE,"GENERAL"}</definedName>
    <definedName name="___t7" localSheetId="0" hidden="1">{"via1",#N/A,TRUE,"general";"via2",#N/A,TRUE,"general";"via3",#N/A,TRUE,"general"}</definedName>
    <definedName name="___t7" localSheetId="6" hidden="1">{"via1",#N/A,TRUE,"general";"via2",#N/A,TRUE,"general";"via3",#N/A,TRUE,"general"}</definedName>
    <definedName name="___t7" localSheetId="7" hidden="1">{"via1",#N/A,TRUE,"general";"via2",#N/A,TRUE,"general";"via3",#N/A,TRUE,"general"}</definedName>
    <definedName name="___t7" localSheetId="9" hidden="1">{"via1",#N/A,TRUE,"general";"via2",#N/A,TRUE,"general";"via3",#N/A,TRUE,"general"}</definedName>
    <definedName name="___t7" hidden="1">{"via1",#N/A,TRUE,"general";"via2",#N/A,TRUE,"general";"via3",#N/A,TRUE,"general"}</definedName>
    <definedName name="___t77" localSheetId="0" hidden="1">{"TAB1",#N/A,TRUE,"GENERAL";"TAB2",#N/A,TRUE,"GENERAL";"TAB3",#N/A,TRUE,"GENERAL";"TAB4",#N/A,TRUE,"GENERAL";"TAB5",#N/A,TRUE,"GENERAL"}</definedName>
    <definedName name="___t77" localSheetId="6" hidden="1">{"TAB1",#N/A,TRUE,"GENERAL";"TAB2",#N/A,TRUE,"GENERAL";"TAB3",#N/A,TRUE,"GENERAL";"TAB4",#N/A,TRUE,"GENERAL";"TAB5",#N/A,TRUE,"GENERAL"}</definedName>
    <definedName name="___t77" localSheetId="7" hidden="1">{"TAB1",#N/A,TRUE,"GENERAL";"TAB2",#N/A,TRUE,"GENERAL";"TAB3",#N/A,TRUE,"GENERAL";"TAB4",#N/A,TRUE,"GENERAL";"TAB5",#N/A,TRUE,"GENERAL"}</definedName>
    <definedName name="___t77" localSheetId="9" hidden="1">{"TAB1",#N/A,TRUE,"GENERAL";"TAB2",#N/A,TRUE,"GENERAL";"TAB3",#N/A,TRUE,"GENERAL";"TAB4",#N/A,TRUE,"GENERAL";"TAB5",#N/A,TRUE,"GENERAL"}</definedName>
    <definedName name="___t77" hidden="1">{"TAB1",#N/A,TRUE,"GENERAL";"TAB2",#N/A,TRUE,"GENERAL";"TAB3",#N/A,TRUE,"GENERAL";"TAB4",#N/A,TRUE,"GENERAL";"TAB5",#N/A,TRUE,"GENERAL"}</definedName>
    <definedName name="___t8" localSheetId="0" hidden="1">{"TAB1",#N/A,TRUE,"GENERAL";"TAB2",#N/A,TRUE,"GENERAL";"TAB3",#N/A,TRUE,"GENERAL";"TAB4",#N/A,TRUE,"GENERAL";"TAB5",#N/A,TRUE,"GENERAL"}</definedName>
    <definedName name="___t8" localSheetId="6" hidden="1">{"TAB1",#N/A,TRUE,"GENERAL";"TAB2",#N/A,TRUE,"GENERAL";"TAB3",#N/A,TRUE,"GENERAL";"TAB4",#N/A,TRUE,"GENERAL";"TAB5",#N/A,TRUE,"GENERAL"}</definedName>
    <definedName name="___t8" localSheetId="7" hidden="1">{"TAB1",#N/A,TRUE,"GENERAL";"TAB2",#N/A,TRUE,"GENERAL";"TAB3",#N/A,TRUE,"GENERAL";"TAB4",#N/A,TRUE,"GENERAL";"TAB5",#N/A,TRUE,"GENERAL"}</definedName>
    <definedName name="___t8" localSheetId="9" hidden="1">{"TAB1",#N/A,TRUE,"GENERAL";"TAB2",#N/A,TRUE,"GENERAL";"TAB3",#N/A,TRUE,"GENERAL";"TAB4",#N/A,TRUE,"GENERAL";"TAB5",#N/A,TRUE,"GENERAL"}</definedName>
    <definedName name="___t8" hidden="1">{"TAB1",#N/A,TRUE,"GENERAL";"TAB2",#N/A,TRUE,"GENERAL";"TAB3",#N/A,TRUE,"GENERAL";"TAB4",#N/A,TRUE,"GENERAL";"TAB5",#N/A,TRUE,"GENERAL"}</definedName>
    <definedName name="___t88" localSheetId="0" hidden="1">{"via1",#N/A,TRUE,"general";"via2",#N/A,TRUE,"general";"via3",#N/A,TRUE,"general"}</definedName>
    <definedName name="___t88" localSheetId="6" hidden="1">{"via1",#N/A,TRUE,"general";"via2",#N/A,TRUE,"general";"via3",#N/A,TRUE,"general"}</definedName>
    <definedName name="___t88" localSheetId="7" hidden="1">{"via1",#N/A,TRUE,"general";"via2",#N/A,TRUE,"general";"via3",#N/A,TRUE,"general"}</definedName>
    <definedName name="___t88" localSheetId="9" hidden="1">{"via1",#N/A,TRUE,"general";"via2",#N/A,TRUE,"general";"via3",#N/A,TRUE,"general"}</definedName>
    <definedName name="___t88" hidden="1">{"via1",#N/A,TRUE,"general";"via2",#N/A,TRUE,"general";"via3",#N/A,TRUE,"general"}</definedName>
    <definedName name="___t9" localSheetId="0" hidden="1">{"TAB1",#N/A,TRUE,"GENERAL";"TAB2",#N/A,TRUE,"GENERAL";"TAB3",#N/A,TRUE,"GENERAL";"TAB4",#N/A,TRUE,"GENERAL";"TAB5",#N/A,TRUE,"GENERAL"}</definedName>
    <definedName name="___t9" localSheetId="6" hidden="1">{"TAB1",#N/A,TRUE,"GENERAL";"TAB2",#N/A,TRUE,"GENERAL";"TAB3",#N/A,TRUE,"GENERAL";"TAB4",#N/A,TRUE,"GENERAL";"TAB5",#N/A,TRUE,"GENERAL"}</definedName>
    <definedName name="___t9" localSheetId="7" hidden="1">{"TAB1",#N/A,TRUE,"GENERAL";"TAB2",#N/A,TRUE,"GENERAL";"TAB3",#N/A,TRUE,"GENERAL";"TAB4",#N/A,TRUE,"GENERAL";"TAB5",#N/A,TRUE,"GENERAL"}</definedName>
    <definedName name="___t9" localSheetId="9" hidden="1">{"TAB1",#N/A,TRUE,"GENERAL";"TAB2",#N/A,TRUE,"GENERAL";"TAB3",#N/A,TRUE,"GENERAL";"TAB4",#N/A,TRUE,"GENERAL";"TAB5",#N/A,TRUE,"GENERAL"}</definedName>
    <definedName name="___t9" hidden="1">{"TAB1",#N/A,TRUE,"GENERAL";"TAB2",#N/A,TRUE,"GENERAL";"TAB3",#N/A,TRUE,"GENERAL";"TAB4",#N/A,TRUE,"GENERAL";"TAB5",#N/A,TRUE,"GENERAL"}</definedName>
    <definedName name="___t99" localSheetId="0" hidden="1">{"via1",#N/A,TRUE,"general";"via2",#N/A,TRUE,"general";"via3",#N/A,TRUE,"general"}</definedName>
    <definedName name="___t99" localSheetId="6" hidden="1">{"via1",#N/A,TRUE,"general";"via2",#N/A,TRUE,"general";"via3",#N/A,TRUE,"general"}</definedName>
    <definedName name="___t99" localSheetId="7" hidden="1">{"via1",#N/A,TRUE,"general";"via2",#N/A,TRUE,"general";"via3",#N/A,TRUE,"general"}</definedName>
    <definedName name="___t99" localSheetId="9" hidden="1">{"via1",#N/A,TRUE,"general";"via2",#N/A,TRUE,"general";"via3",#N/A,TRUE,"general"}</definedName>
    <definedName name="___t99" hidden="1">{"via1",#N/A,TRUE,"general";"via2",#N/A,TRUE,"general";"via3",#N/A,TRUE,"general"}</definedName>
    <definedName name="___TAP2">#REF!</definedName>
    <definedName name="___TEE1">#REF!</definedName>
    <definedName name="___TEE2">#REF!</definedName>
    <definedName name="___TEE32">#REF!</definedName>
    <definedName name="___TEE33">#REF!</definedName>
    <definedName name="___TEP44">#REF!</definedName>
    <definedName name="___TES44">#REF!</definedName>
    <definedName name="___TES64">#REF!</definedName>
    <definedName name="___TES66">#REF!</definedName>
    <definedName name="___THF12">#REF!</definedName>
    <definedName name="___TPE1132">[22]BASE!#REF!</definedName>
    <definedName name="___TPE12">#REF!</definedName>
    <definedName name="___TPE1331">[22]BASE!#REF!</definedName>
    <definedName name="___TPE1701">#REF!</definedName>
    <definedName name="___TPE1702">[22]BASE!#REF!</definedName>
    <definedName name="___TPE1703">[22]BASE!#REF!</definedName>
    <definedName name="___TPE1704">[22]BASE!#REF!</definedName>
    <definedName name="___TPE1706">[22]BASE!#REF!</definedName>
    <definedName name="___TPE1708">[22]BASE!#REF!</definedName>
    <definedName name="___TPE1710">[22]BASE!#REF!</definedName>
    <definedName name="___TPE1735">[22]BASE!#REF!</definedName>
    <definedName name="___TPE1763">[22]BASE!#REF!</definedName>
    <definedName name="___TPE1790">[22]BASE!#REF!</definedName>
    <definedName name="___TPE8016">[11]BASE!$D$146</definedName>
    <definedName name="___TPE8020">[11]BASE!$D$147</definedName>
    <definedName name="___TPE8025">[11]BASE!$D$148</definedName>
    <definedName name="___TPF12">#REF!</definedName>
    <definedName name="___TPN1002">[11]BASE!$D$150</definedName>
    <definedName name="___TPN1003">[11]BASE!$D$151</definedName>
    <definedName name="___TPN1004">[11]BASE!$D$152</definedName>
    <definedName name="___TPN1006">[11]BASE!$D$153</definedName>
    <definedName name="___TPN1008">[11]BASE!$D$154</definedName>
    <definedName name="___TPN1202">[11]BASE!$D$160</definedName>
    <definedName name="___TPN1203">[11]BASE!$D$161</definedName>
    <definedName name="___TPN1204">[11]BASE!$D$162</definedName>
    <definedName name="___TPN1206">[11]BASE!$D$163</definedName>
    <definedName name="___TPN1208">[11]BASE!$D$164</definedName>
    <definedName name="___TPN16012">[11]BASE!$D$167</definedName>
    <definedName name="___TPN1602">[11]BASE!$D$168</definedName>
    <definedName name="___TPN1603">[11]BASE!$D$169</definedName>
    <definedName name="___TPN1604">[11]BASE!$D$170</definedName>
    <definedName name="___TPN1606">[11]BASE!$D$171</definedName>
    <definedName name="___TPN1608">[11]BASE!$D$172</definedName>
    <definedName name="___TPR2">'[16]Constantes Generales'!$D$126</definedName>
    <definedName name="___TR114">#REF!</definedName>
    <definedName name="___TST3">#REF!</definedName>
    <definedName name="___TTT2">'[16]Constantes Generales'!$D$115</definedName>
    <definedName name="___TUZ22">[12]BASE!#REF!</definedName>
    <definedName name="___TUZ36">[12]BASE!#REF!</definedName>
    <definedName name="___TZ2110">#REF!</definedName>
    <definedName name="___TZ2112">#REF!</definedName>
    <definedName name="___TZ2114">#REF!</definedName>
    <definedName name="___TZ2116">#REF!</definedName>
    <definedName name="___TZ212">#REF!</definedName>
    <definedName name="___TZ213">#REF!</definedName>
    <definedName name="___TZ214">#REF!</definedName>
    <definedName name="___TZ216">#REF!</definedName>
    <definedName name="___TZ218">#REF!</definedName>
    <definedName name="___TZ225">#REF!</definedName>
    <definedName name="___TZ2610">#REF!</definedName>
    <definedName name="___TZ2612">#REF!</definedName>
    <definedName name="___TZ2616">#REF!</definedName>
    <definedName name="___TZ262">#REF!</definedName>
    <definedName name="___TZ263">#REF!</definedName>
    <definedName name="___TZ264">#REF!</definedName>
    <definedName name="___TZ266">#REF!</definedName>
    <definedName name="___TZ268">#REF!</definedName>
    <definedName name="___TZ323">[12]BASE!#REF!</definedName>
    <definedName name="___TZ324">[12]BASE!#REF!</definedName>
    <definedName name="___TZ32510">#REF!</definedName>
    <definedName name="___TZ32512">#REF!</definedName>
    <definedName name="___TZ3253">#REF!</definedName>
    <definedName name="___TZ3254">#REF!</definedName>
    <definedName name="___TZ3256">#REF!</definedName>
    <definedName name="___TZ3258">#REF!</definedName>
    <definedName name="___TZ4110">#REF!</definedName>
    <definedName name="___TZ4112">#REF!</definedName>
    <definedName name="___TZ414">#REF!</definedName>
    <definedName name="___TZ416">#REF!</definedName>
    <definedName name="___TZ418">#REF!</definedName>
    <definedName name="___u4" localSheetId="0" hidden="1">{"TAB1",#N/A,TRUE,"GENERAL";"TAB2",#N/A,TRUE,"GENERAL";"TAB3",#N/A,TRUE,"GENERAL";"TAB4",#N/A,TRUE,"GENERAL";"TAB5",#N/A,TRUE,"GENERAL"}</definedName>
    <definedName name="___u4" localSheetId="6" hidden="1">{"TAB1",#N/A,TRUE,"GENERAL";"TAB2",#N/A,TRUE,"GENERAL";"TAB3",#N/A,TRUE,"GENERAL";"TAB4",#N/A,TRUE,"GENERAL";"TAB5",#N/A,TRUE,"GENERAL"}</definedName>
    <definedName name="___u4" localSheetId="7" hidden="1">{"TAB1",#N/A,TRUE,"GENERAL";"TAB2",#N/A,TRUE,"GENERAL";"TAB3",#N/A,TRUE,"GENERAL";"TAB4",#N/A,TRUE,"GENERAL";"TAB5",#N/A,TRUE,"GENERAL"}</definedName>
    <definedName name="___u4" localSheetId="9" hidden="1">{"TAB1",#N/A,TRUE,"GENERAL";"TAB2",#N/A,TRUE,"GENERAL";"TAB3",#N/A,TRUE,"GENERAL";"TAB4",#N/A,TRUE,"GENERAL";"TAB5",#N/A,TRUE,"GENERAL"}</definedName>
    <definedName name="___u4" hidden="1">{"TAB1",#N/A,TRUE,"GENERAL";"TAB2",#N/A,TRUE,"GENERAL";"TAB3",#N/A,TRUE,"GENERAL";"TAB4",#N/A,TRUE,"GENERAL";"TAB5",#N/A,TRUE,"GENERAL"}</definedName>
    <definedName name="___u5" localSheetId="0" hidden="1">{"TAB1",#N/A,TRUE,"GENERAL";"TAB2",#N/A,TRUE,"GENERAL";"TAB3",#N/A,TRUE,"GENERAL";"TAB4",#N/A,TRUE,"GENERAL";"TAB5",#N/A,TRUE,"GENERAL"}</definedName>
    <definedName name="___u5" localSheetId="6" hidden="1">{"TAB1",#N/A,TRUE,"GENERAL";"TAB2",#N/A,TRUE,"GENERAL";"TAB3",#N/A,TRUE,"GENERAL";"TAB4",#N/A,TRUE,"GENERAL";"TAB5",#N/A,TRUE,"GENERAL"}</definedName>
    <definedName name="___u5" localSheetId="7" hidden="1">{"TAB1",#N/A,TRUE,"GENERAL";"TAB2",#N/A,TRUE,"GENERAL";"TAB3",#N/A,TRUE,"GENERAL";"TAB4",#N/A,TRUE,"GENERAL";"TAB5",#N/A,TRUE,"GENERAL"}</definedName>
    <definedName name="___u5" localSheetId="9" hidden="1">{"TAB1",#N/A,TRUE,"GENERAL";"TAB2",#N/A,TRUE,"GENERAL";"TAB3",#N/A,TRUE,"GENERAL";"TAB4",#N/A,TRUE,"GENERAL";"TAB5",#N/A,TRUE,"GENERAL"}</definedName>
    <definedName name="___u5" hidden="1">{"TAB1",#N/A,TRUE,"GENERAL";"TAB2",#N/A,TRUE,"GENERAL";"TAB3",#N/A,TRUE,"GENERAL";"TAB4",#N/A,TRUE,"GENERAL";"TAB5",#N/A,TRUE,"GENERAL"}</definedName>
    <definedName name="___u6" localSheetId="0" hidden="1">{"TAB1",#N/A,TRUE,"GENERAL";"TAB2",#N/A,TRUE,"GENERAL";"TAB3",#N/A,TRUE,"GENERAL";"TAB4",#N/A,TRUE,"GENERAL";"TAB5",#N/A,TRUE,"GENERAL"}</definedName>
    <definedName name="___u6" localSheetId="6" hidden="1">{"TAB1",#N/A,TRUE,"GENERAL";"TAB2",#N/A,TRUE,"GENERAL";"TAB3",#N/A,TRUE,"GENERAL";"TAB4",#N/A,TRUE,"GENERAL";"TAB5",#N/A,TRUE,"GENERAL"}</definedName>
    <definedName name="___u6" localSheetId="7" hidden="1">{"TAB1",#N/A,TRUE,"GENERAL";"TAB2",#N/A,TRUE,"GENERAL";"TAB3",#N/A,TRUE,"GENERAL";"TAB4",#N/A,TRUE,"GENERAL";"TAB5",#N/A,TRUE,"GENERAL"}</definedName>
    <definedName name="___u6" localSheetId="9" hidden="1">{"TAB1",#N/A,TRUE,"GENERAL";"TAB2",#N/A,TRUE,"GENERAL";"TAB3",#N/A,TRUE,"GENERAL";"TAB4",#N/A,TRUE,"GENERAL";"TAB5",#N/A,TRUE,"GENERAL"}</definedName>
    <definedName name="___u6" hidden="1">{"TAB1",#N/A,TRUE,"GENERAL";"TAB2",#N/A,TRUE,"GENERAL";"TAB3",#N/A,TRUE,"GENERAL";"TAB4",#N/A,TRUE,"GENERAL";"TAB5",#N/A,TRUE,"GENERAL"}</definedName>
    <definedName name="___u7" localSheetId="0" hidden="1">{"via1",#N/A,TRUE,"general";"via2",#N/A,TRUE,"general";"via3",#N/A,TRUE,"general"}</definedName>
    <definedName name="___u7" localSheetId="6" hidden="1">{"via1",#N/A,TRUE,"general";"via2",#N/A,TRUE,"general";"via3",#N/A,TRUE,"general"}</definedName>
    <definedName name="___u7" localSheetId="7" hidden="1">{"via1",#N/A,TRUE,"general";"via2",#N/A,TRUE,"general";"via3",#N/A,TRUE,"general"}</definedName>
    <definedName name="___u7" localSheetId="9" hidden="1">{"via1",#N/A,TRUE,"general";"via2",#N/A,TRUE,"general";"via3",#N/A,TRUE,"general"}</definedName>
    <definedName name="___u7" hidden="1">{"via1",#N/A,TRUE,"general";"via2",#N/A,TRUE,"general";"via3",#N/A,TRUE,"general"}</definedName>
    <definedName name="___u8" localSheetId="0" hidden="1">{"TAB1",#N/A,TRUE,"GENERAL";"TAB2",#N/A,TRUE,"GENERAL";"TAB3",#N/A,TRUE,"GENERAL";"TAB4",#N/A,TRUE,"GENERAL";"TAB5",#N/A,TRUE,"GENERAL"}</definedName>
    <definedName name="___u8" localSheetId="6" hidden="1">{"TAB1",#N/A,TRUE,"GENERAL";"TAB2",#N/A,TRUE,"GENERAL";"TAB3",#N/A,TRUE,"GENERAL";"TAB4",#N/A,TRUE,"GENERAL";"TAB5",#N/A,TRUE,"GENERAL"}</definedName>
    <definedName name="___u8" localSheetId="7" hidden="1">{"TAB1",#N/A,TRUE,"GENERAL";"TAB2",#N/A,TRUE,"GENERAL";"TAB3",#N/A,TRUE,"GENERAL";"TAB4",#N/A,TRUE,"GENERAL";"TAB5",#N/A,TRUE,"GENERAL"}</definedName>
    <definedName name="___u8" localSheetId="9" hidden="1">{"TAB1",#N/A,TRUE,"GENERAL";"TAB2",#N/A,TRUE,"GENERAL";"TAB3",#N/A,TRUE,"GENERAL";"TAB4",#N/A,TRUE,"GENERAL";"TAB5",#N/A,TRUE,"GENERAL"}</definedName>
    <definedName name="___u8" hidden="1">{"TAB1",#N/A,TRUE,"GENERAL";"TAB2",#N/A,TRUE,"GENERAL";"TAB3",#N/A,TRUE,"GENERAL";"TAB4",#N/A,TRUE,"GENERAL";"TAB5",#N/A,TRUE,"GENERAL"}</definedName>
    <definedName name="___u9" localSheetId="0" hidden="1">{"TAB1",#N/A,TRUE,"GENERAL";"TAB2",#N/A,TRUE,"GENERAL";"TAB3",#N/A,TRUE,"GENERAL";"TAB4",#N/A,TRUE,"GENERAL";"TAB5",#N/A,TRUE,"GENERAL"}</definedName>
    <definedName name="___u9" localSheetId="6" hidden="1">{"TAB1",#N/A,TRUE,"GENERAL";"TAB2",#N/A,TRUE,"GENERAL";"TAB3",#N/A,TRUE,"GENERAL";"TAB4",#N/A,TRUE,"GENERAL";"TAB5",#N/A,TRUE,"GENERAL"}</definedName>
    <definedName name="___u9" localSheetId="7" hidden="1">{"TAB1",#N/A,TRUE,"GENERAL";"TAB2",#N/A,TRUE,"GENERAL";"TAB3",#N/A,TRUE,"GENERAL";"TAB4",#N/A,TRUE,"GENERAL";"TAB5",#N/A,TRUE,"GENERAL"}</definedName>
    <definedName name="___u9" localSheetId="9" hidden="1">{"TAB1",#N/A,TRUE,"GENERAL";"TAB2",#N/A,TRUE,"GENERAL";"TAB3",#N/A,TRUE,"GENERAL";"TAB4",#N/A,TRUE,"GENERAL";"TAB5",#N/A,TRUE,"GENERAL"}</definedName>
    <definedName name="___u9" hidden="1">{"TAB1",#N/A,TRUE,"GENERAL";"TAB2",#N/A,TRUE,"GENERAL";"TAB3",#N/A,TRUE,"GENERAL";"TAB4",#N/A,TRUE,"GENERAL";"TAB5",#N/A,TRUE,"GENERAL"}</definedName>
    <definedName name="___UDD06">#REF!</definedName>
    <definedName name="___UDD08">#REF!</definedName>
    <definedName name="___UNI32">#REF!</definedName>
    <definedName name="___ur7" localSheetId="0" hidden="1">{"TAB1",#N/A,TRUE,"GENERAL";"TAB2",#N/A,TRUE,"GENERAL";"TAB3",#N/A,TRUE,"GENERAL";"TAB4",#N/A,TRUE,"GENERAL";"TAB5",#N/A,TRUE,"GENERAL"}</definedName>
    <definedName name="___ur7" localSheetId="6" hidden="1">{"TAB1",#N/A,TRUE,"GENERAL";"TAB2",#N/A,TRUE,"GENERAL";"TAB3",#N/A,TRUE,"GENERAL";"TAB4",#N/A,TRUE,"GENERAL";"TAB5",#N/A,TRUE,"GENERAL"}</definedName>
    <definedName name="___ur7" localSheetId="7" hidden="1">{"TAB1",#N/A,TRUE,"GENERAL";"TAB2",#N/A,TRUE,"GENERAL";"TAB3",#N/A,TRUE,"GENERAL";"TAB4",#N/A,TRUE,"GENERAL";"TAB5",#N/A,TRUE,"GENERAL"}</definedName>
    <definedName name="___ur7" localSheetId="9" hidden="1">{"TAB1",#N/A,TRUE,"GENERAL";"TAB2",#N/A,TRUE,"GENERAL";"TAB3",#N/A,TRUE,"GENERAL";"TAB4",#N/A,TRUE,"GENERAL";"TAB5",#N/A,TRUE,"GENERAL"}</definedName>
    <definedName name="___ur7" hidden="1">{"TAB1",#N/A,TRUE,"GENERAL";"TAB2",#N/A,TRUE,"GENERAL";"TAB3",#N/A,TRUE,"GENERAL";"TAB4",#N/A,TRUE,"GENERAL";"TAB5",#N/A,TRUE,"GENERAL"}</definedName>
    <definedName name="___v2" localSheetId="0" hidden="1">{"via1",#N/A,TRUE,"general";"via2",#N/A,TRUE,"general";"via3",#N/A,TRUE,"general"}</definedName>
    <definedName name="___v2" localSheetId="6" hidden="1">{"via1",#N/A,TRUE,"general";"via2",#N/A,TRUE,"general";"via3",#N/A,TRUE,"general"}</definedName>
    <definedName name="___v2" localSheetId="7" hidden="1">{"via1",#N/A,TRUE,"general";"via2",#N/A,TRUE,"general";"via3",#N/A,TRUE,"general"}</definedName>
    <definedName name="___v2" localSheetId="9" hidden="1">{"via1",#N/A,TRUE,"general";"via2",#N/A,TRUE,"general";"via3",#N/A,TRUE,"general"}</definedName>
    <definedName name="___v2" hidden="1">{"via1",#N/A,TRUE,"general";"via2",#N/A,TRUE,"general";"via3",#N/A,TRUE,"general"}</definedName>
    <definedName name="___v3" localSheetId="0" hidden="1">{"TAB1",#N/A,TRUE,"GENERAL";"TAB2",#N/A,TRUE,"GENERAL";"TAB3",#N/A,TRUE,"GENERAL";"TAB4",#N/A,TRUE,"GENERAL";"TAB5",#N/A,TRUE,"GENERAL"}</definedName>
    <definedName name="___v3" localSheetId="6" hidden="1">{"TAB1",#N/A,TRUE,"GENERAL";"TAB2",#N/A,TRUE,"GENERAL";"TAB3",#N/A,TRUE,"GENERAL";"TAB4",#N/A,TRUE,"GENERAL";"TAB5",#N/A,TRUE,"GENERAL"}</definedName>
    <definedName name="___v3" localSheetId="7" hidden="1">{"TAB1",#N/A,TRUE,"GENERAL";"TAB2",#N/A,TRUE,"GENERAL";"TAB3",#N/A,TRUE,"GENERAL";"TAB4",#N/A,TRUE,"GENERAL";"TAB5",#N/A,TRUE,"GENERAL"}</definedName>
    <definedName name="___v3" localSheetId="9" hidden="1">{"TAB1",#N/A,TRUE,"GENERAL";"TAB2",#N/A,TRUE,"GENERAL";"TAB3",#N/A,TRUE,"GENERAL";"TAB4",#N/A,TRUE,"GENERAL";"TAB5",#N/A,TRUE,"GENERAL"}</definedName>
    <definedName name="___v3" hidden="1">{"TAB1",#N/A,TRUE,"GENERAL";"TAB2",#N/A,TRUE,"GENERAL";"TAB3",#N/A,TRUE,"GENERAL";"TAB4",#N/A,TRUE,"GENERAL";"TAB5",#N/A,TRUE,"GENERAL"}</definedName>
    <definedName name="___v4" localSheetId="0" hidden="1">{"TAB1",#N/A,TRUE,"GENERAL";"TAB2",#N/A,TRUE,"GENERAL";"TAB3",#N/A,TRUE,"GENERAL";"TAB4",#N/A,TRUE,"GENERAL";"TAB5",#N/A,TRUE,"GENERAL"}</definedName>
    <definedName name="___v4" localSheetId="6" hidden="1">{"TAB1",#N/A,TRUE,"GENERAL";"TAB2",#N/A,TRUE,"GENERAL";"TAB3",#N/A,TRUE,"GENERAL";"TAB4",#N/A,TRUE,"GENERAL";"TAB5",#N/A,TRUE,"GENERAL"}</definedName>
    <definedName name="___v4" localSheetId="7" hidden="1">{"TAB1",#N/A,TRUE,"GENERAL";"TAB2",#N/A,TRUE,"GENERAL";"TAB3",#N/A,TRUE,"GENERAL";"TAB4",#N/A,TRUE,"GENERAL";"TAB5",#N/A,TRUE,"GENERAL"}</definedName>
    <definedName name="___v4" localSheetId="9" hidden="1">{"TAB1",#N/A,TRUE,"GENERAL";"TAB2",#N/A,TRUE,"GENERAL";"TAB3",#N/A,TRUE,"GENERAL";"TAB4",#N/A,TRUE,"GENERAL";"TAB5",#N/A,TRUE,"GENERAL"}</definedName>
    <definedName name="___v4" hidden="1">{"TAB1",#N/A,TRUE,"GENERAL";"TAB2",#N/A,TRUE,"GENERAL";"TAB3",#N/A,TRUE,"GENERAL";"TAB4",#N/A,TRUE,"GENERAL";"TAB5",#N/A,TRUE,"GENERAL"}</definedName>
    <definedName name="___v5" localSheetId="0" hidden="1">{"TAB1",#N/A,TRUE,"GENERAL";"TAB2",#N/A,TRUE,"GENERAL";"TAB3",#N/A,TRUE,"GENERAL";"TAB4",#N/A,TRUE,"GENERAL";"TAB5",#N/A,TRUE,"GENERAL"}</definedName>
    <definedName name="___v5" localSheetId="6" hidden="1">{"TAB1",#N/A,TRUE,"GENERAL";"TAB2",#N/A,TRUE,"GENERAL";"TAB3",#N/A,TRUE,"GENERAL";"TAB4",#N/A,TRUE,"GENERAL";"TAB5",#N/A,TRUE,"GENERAL"}</definedName>
    <definedName name="___v5" localSheetId="7" hidden="1">{"TAB1",#N/A,TRUE,"GENERAL";"TAB2",#N/A,TRUE,"GENERAL";"TAB3",#N/A,TRUE,"GENERAL";"TAB4",#N/A,TRUE,"GENERAL";"TAB5",#N/A,TRUE,"GENERAL"}</definedName>
    <definedName name="___v5" localSheetId="9" hidden="1">{"TAB1",#N/A,TRUE,"GENERAL";"TAB2",#N/A,TRUE,"GENERAL";"TAB3",#N/A,TRUE,"GENERAL";"TAB4",#N/A,TRUE,"GENERAL";"TAB5",#N/A,TRUE,"GENERAL"}</definedName>
    <definedName name="___v5" hidden="1">{"TAB1",#N/A,TRUE,"GENERAL";"TAB2",#N/A,TRUE,"GENERAL";"TAB3",#N/A,TRUE,"GENERAL";"TAB4",#N/A,TRUE,"GENERAL";"TAB5",#N/A,TRUE,"GENERAL"}</definedName>
    <definedName name="___v6" localSheetId="0" hidden="1">{"TAB1",#N/A,TRUE,"GENERAL";"TAB2",#N/A,TRUE,"GENERAL";"TAB3",#N/A,TRUE,"GENERAL";"TAB4",#N/A,TRUE,"GENERAL";"TAB5",#N/A,TRUE,"GENERAL"}</definedName>
    <definedName name="___v6" localSheetId="6" hidden="1">{"TAB1",#N/A,TRUE,"GENERAL";"TAB2",#N/A,TRUE,"GENERAL";"TAB3",#N/A,TRUE,"GENERAL";"TAB4",#N/A,TRUE,"GENERAL";"TAB5",#N/A,TRUE,"GENERAL"}</definedName>
    <definedName name="___v6" localSheetId="7" hidden="1">{"TAB1",#N/A,TRUE,"GENERAL";"TAB2",#N/A,TRUE,"GENERAL";"TAB3",#N/A,TRUE,"GENERAL";"TAB4",#N/A,TRUE,"GENERAL";"TAB5",#N/A,TRUE,"GENERAL"}</definedName>
    <definedName name="___v6" localSheetId="9" hidden="1">{"TAB1",#N/A,TRUE,"GENERAL";"TAB2",#N/A,TRUE,"GENERAL";"TAB3",#N/A,TRUE,"GENERAL";"TAB4",#N/A,TRUE,"GENERAL";"TAB5",#N/A,TRUE,"GENERAL"}</definedName>
    <definedName name="___v6" hidden="1">{"TAB1",#N/A,TRUE,"GENERAL";"TAB2",#N/A,TRUE,"GENERAL";"TAB3",#N/A,TRUE,"GENERAL";"TAB4",#N/A,TRUE,"GENERAL";"TAB5",#N/A,TRUE,"GENERAL"}</definedName>
    <definedName name="___v7" localSheetId="0" hidden="1">{"via1",#N/A,TRUE,"general";"via2",#N/A,TRUE,"general";"via3",#N/A,TRUE,"general"}</definedName>
    <definedName name="___v7" localSheetId="6" hidden="1">{"via1",#N/A,TRUE,"general";"via2",#N/A,TRUE,"general";"via3",#N/A,TRUE,"general"}</definedName>
    <definedName name="___v7" localSheetId="7" hidden="1">{"via1",#N/A,TRUE,"general";"via2",#N/A,TRUE,"general";"via3",#N/A,TRUE,"general"}</definedName>
    <definedName name="___v7" localSheetId="9" hidden="1">{"via1",#N/A,TRUE,"general";"via2",#N/A,TRUE,"general";"via3",#N/A,TRUE,"general"}</definedName>
    <definedName name="___v7" hidden="1">{"via1",#N/A,TRUE,"general";"via2",#N/A,TRUE,"general";"via3",#N/A,TRUE,"general"}</definedName>
    <definedName name="___v8" localSheetId="0" hidden="1">{"TAB1",#N/A,TRUE,"GENERAL";"TAB2",#N/A,TRUE,"GENERAL";"TAB3",#N/A,TRUE,"GENERAL";"TAB4",#N/A,TRUE,"GENERAL";"TAB5",#N/A,TRUE,"GENERAL"}</definedName>
    <definedName name="___v8" localSheetId="6" hidden="1">{"TAB1",#N/A,TRUE,"GENERAL";"TAB2",#N/A,TRUE,"GENERAL";"TAB3",#N/A,TRUE,"GENERAL";"TAB4",#N/A,TRUE,"GENERAL";"TAB5",#N/A,TRUE,"GENERAL"}</definedName>
    <definedName name="___v8" localSheetId="7" hidden="1">{"TAB1",#N/A,TRUE,"GENERAL";"TAB2",#N/A,TRUE,"GENERAL";"TAB3",#N/A,TRUE,"GENERAL";"TAB4",#N/A,TRUE,"GENERAL";"TAB5",#N/A,TRUE,"GENERAL"}</definedName>
    <definedName name="___v8" localSheetId="9" hidden="1">{"TAB1",#N/A,TRUE,"GENERAL";"TAB2",#N/A,TRUE,"GENERAL";"TAB3",#N/A,TRUE,"GENERAL";"TAB4",#N/A,TRUE,"GENERAL";"TAB5",#N/A,TRUE,"GENERAL"}</definedName>
    <definedName name="___v8" hidden="1">{"TAB1",#N/A,TRUE,"GENERAL";"TAB2",#N/A,TRUE,"GENERAL";"TAB3",#N/A,TRUE,"GENERAL";"TAB4",#N/A,TRUE,"GENERAL";"TAB5",#N/A,TRUE,"GENERAL"}</definedName>
    <definedName name="___v9" localSheetId="0" hidden="1">{"TAB1",#N/A,TRUE,"GENERAL";"TAB2",#N/A,TRUE,"GENERAL";"TAB3",#N/A,TRUE,"GENERAL";"TAB4",#N/A,TRUE,"GENERAL";"TAB5",#N/A,TRUE,"GENERAL"}</definedName>
    <definedName name="___v9" localSheetId="6" hidden="1">{"TAB1",#N/A,TRUE,"GENERAL";"TAB2",#N/A,TRUE,"GENERAL";"TAB3",#N/A,TRUE,"GENERAL";"TAB4",#N/A,TRUE,"GENERAL";"TAB5",#N/A,TRUE,"GENERAL"}</definedName>
    <definedName name="___v9" localSheetId="7" hidden="1">{"TAB1",#N/A,TRUE,"GENERAL";"TAB2",#N/A,TRUE,"GENERAL";"TAB3",#N/A,TRUE,"GENERAL";"TAB4",#N/A,TRUE,"GENERAL";"TAB5",#N/A,TRUE,"GENERAL"}</definedName>
    <definedName name="___v9" localSheetId="9" hidden="1">{"TAB1",#N/A,TRUE,"GENERAL";"TAB2",#N/A,TRUE,"GENERAL";"TAB3",#N/A,TRUE,"GENERAL";"TAB4",#N/A,TRUE,"GENERAL";"TAB5",#N/A,TRUE,"GENERAL"}</definedName>
    <definedName name="___v9" hidden="1">{"TAB1",#N/A,TRUE,"GENERAL";"TAB2",#N/A,TRUE,"GENERAL";"TAB3",#N/A,TRUE,"GENERAL";"TAB4",#N/A,TRUE,"GENERAL";"TAB5",#N/A,TRUE,"GENERAL"}</definedName>
    <definedName name="___vfv4" localSheetId="0" hidden="1">{"via1",#N/A,TRUE,"general";"via2",#N/A,TRUE,"general";"via3",#N/A,TRUE,"general"}</definedName>
    <definedName name="___vfv4" localSheetId="6" hidden="1">{"via1",#N/A,TRUE,"general";"via2",#N/A,TRUE,"general";"via3",#N/A,TRUE,"general"}</definedName>
    <definedName name="___vfv4" localSheetId="7" hidden="1">{"via1",#N/A,TRUE,"general";"via2",#N/A,TRUE,"general";"via3",#N/A,TRUE,"general"}</definedName>
    <definedName name="___vfv4" localSheetId="9" hidden="1">{"via1",#N/A,TRUE,"general";"via2",#N/A,TRUE,"general";"via3",#N/A,TRUE,"general"}</definedName>
    <definedName name="___vfv4" hidden="1">{"via1",#N/A,TRUE,"general";"via2",#N/A,TRUE,"general";"via3",#N/A,TRUE,"general"}</definedName>
    <definedName name="___VPD1">[15]TARIFAS!$C$582</definedName>
    <definedName name="___VPI1">[15]TARIFAS!$C$580</definedName>
    <definedName name="___VRA1">[15]TARIFAS!$C$579</definedName>
    <definedName name="___x1" localSheetId="0" hidden="1">{"TAB1",#N/A,TRUE,"GENERAL";"TAB2",#N/A,TRUE,"GENERAL";"TAB3",#N/A,TRUE,"GENERAL";"TAB4",#N/A,TRUE,"GENERAL";"TAB5",#N/A,TRUE,"GENERAL"}</definedName>
    <definedName name="___x1" localSheetId="6" hidden="1">{"TAB1",#N/A,TRUE,"GENERAL";"TAB2",#N/A,TRUE,"GENERAL";"TAB3",#N/A,TRUE,"GENERAL";"TAB4",#N/A,TRUE,"GENERAL";"TAB5",#N/A,TRUE,"GENERAL"}</definedName>
    <definedName name="___x1" localSheetId="7" hidden="1">{"TAB1",#N/A,TRUE,"GENERAL";"TAB2",#N/A,TRUE,"GENERAL";"TAB3",#N/A,TRUE,"GENERAL";"TAB4",#N/A,TRUE,"GENERAL";"TAB5",#N/A,TRUE,"GENERAL"}</definedName>
    <definedName name="___x1" localSheetId="9" hidden="1">{"TAB1",#N/A,TRUE,"GENERAL";"TAB2",#N/A,TRUE,"GENERAL";"TAB3",#N/A,TRUE,"GENERAL";"TAB4",#N/A,TRUE,"GENERAL";"TAB5",#N/A,TRUE,"GENERAL"}</definedName>
    <definedName name="___x1" hidden="1">{"TAB1",#N/A,TRUE,"GENERAL";"TAB2",#N/A,TRUE,"GENERAL";"TAB3",#N/A,TRUE,"GENERAL";"TAB4",#N/A,TRUE,"GENERAL";"TAB5",#N/A,TRUE,"GENERAL"}</definedName>
    <definedName name="___x2" localSheetId="0" hidden="1">{"via1",#N/A,TRUE,"general";"via2",#N/A,TRUE,"general";"via3",#N/A,TRUE,"general"}</definedName>
    <definedName name="___x2" localSheetId="6" hidden="1">{"via1",#N/A,TRUE,"general";"via2",#N/A,TRUE,"general";"via3",#N/A,TRUE,"general"}</definedName>
    <definedName name="___x2" localSheetId="7" hidden="1">{"via1",#N/A,TRUE,"general";"via2",#N/A,TRUE,"general";"via3",#N/A,TRUE,"general"}</definedName>
    <definedName name="___x2" localSheetId="9" hidden="1">{"via1",#N/A,TRUE,"general";"via2",#N/A,TRUE,"general";"via3",#N/A,TRUE,"general"}</definedName>
    <definedName name="___x2" hidden="1">{"via1",#N/A,TRUE,"general";"via2",#N/A,TRUE,"general";"via3",#N/A,TRUE,"general"}</definedName>
    <definedName name="___x3" localSheetId="0" hidden="1">{"via1",#N/A,TRUE,"general";"via2",#N/A,TRUE,"general";"via3",#N/A,TRUE,"general"}</definedName>
    <definedName name="___x3" localSheetId="6" hidden="1">{"via1",#N/A,TRUE,"general";"via2",#N/A,TRUE,"general";"via3",#N/A,TRUE,"general"}</definedName>
    <definedName name="___x3" localSheetId="7" hidden="1">{"via1",#N/A,TRUE,"general";"via2",#N/A,TRUE,"general";"via3",#N/A,TRUE,"general"}</definedName>
    <definedName name="___x3" localSheetId="9" hidden="1">{"via1",#N/A,TRUE,"general";"via2",#N/A,TRUE,"general";"via3",#N/A,TRUE,"general"}</definedName>
    <definedName name="___x3" hidden="1">{"via1",#N/A,TRUE,"general";"via2",#N/A,TRUE,"general";"via3",#N/A,TRUE,"general"}</definedName>
    <definedName name="___x4" localSheetId="0" hidden="1">{"via1",#N/A,TRUE,"general";"via2",#N/A,TRUE,"general";"via3",#N/A,TRUE,"general"}</definedName>
    <definedName name="___x4" localSheetId="6" hidden="1">{"via1",#N/A,TRUE,"general";"via2",#N/A,TRUE,"general";"via3",#N/A,TRUE,"general"}</definedName>
    <definedName name="___x4" localSheetId="7" hidden="1">{"via1",#N/A,TRUE,"general";"via2",#N/A,TRUE,"general";"via3",#N/A,TRUE,"general"}</definedName>
    <definedName name="___x4" localSheetId="9" hidden="1">{"via1",#N/A,TRUE,"general";"via2",#N/A,TRUE,"general";"via3",#N/A,TRUE,"general"}</definedName>
    <definedName name="___x4" hidden="1">{"via1",#N/A,TRUE,"general";"via2",#N/A,TRUE,"general";"via3",#N/A,TRUE,"general"}</definedName>
    <definedName name="___x5" localSheetId="0" hidden="1">{"TAB1",#N/A,TRUE,"GENERAL";"TAB2",#N/A,TRUE,"GENERAL";"TAB3",#N/A,TRUE,"GENERAL";"TAB4",#N/A,TRUE,"GENERAL";"TAB5",#N/A,TRUE,"GENERAL"}</definedName>
    <definedName name="___x5" localSheetId="6" hidden="1">{"TAB1",#N/A,TRUE,"GENERAL";"TAB2",#N/A,TRUE,"GENERAL";"TAB3",#N/A,TRUE,"GENERAL";"TAB4",#N/A,TRUE,"GENERAL";"TAB5",#N/A,TRUE,"GENERAL"}</definedName>
    <definedName name="___x5" localSheetId="7" hidden="1">{"TAB1",#N/A,TRUE,"GENERAL";"TAB2",#N/A,TRUE,"GENERAL";"TAB3",#N/A,TRUE,"GENERAL";"TAB4",#N/A,TRUE,"GENERAL";"TAB5",#N/A,TRUE,"GENERAL"}</definedName>
    <definedName name="___x5" localSheetId="9" hidden="1">{"TAB1",#N/A,TRUE,"GENERAL";"TAB2",#N/A,TRUE,"GENERAL";"TAB3",#N/A,TRUE,"GENERAL";"TAB4",#N/A,TRUE,"GENERAL";"TAB5",#N/A,TRUE,"GENERAL"}</definedName>
    <definedName name="___x5" hidden="1">{"TAB1",#N/A,TRUE,"GENERAL";"TAB2",#N/A,TRUE,"GENERAL";"TAB3",#N/A,TRUE,"GENERAL";"TAB4",#N/A,TRUE,"GENERAL";"TAB5",#N/A,TRUE,"GENERAL"}</definedName>
    <definedName name="___x6" localSheetId="0" hidden="1">{"TAB1",#N/A,TRUE,"GENERAL";"TAB2",#N/A,TRUE,"GENERAL";"TAB3",#N/A,TRUE,"GENERAL";"TAB4",#N/A,TRUE,"GENERAL";"TAB5",#N/A,TRUE,"GENERAL"}</definedName>
    <definedName name="___x6" localSheetId="6" hidden="1">{"TAB1",#N/A,TRUE,"GENERAL";"TAB2",#N/A,TRUE,"GENERAL";"TAB3",#N/A,TRUE,"GENERAL";"TAB4",#N/A,TRUE,"GENERAL";"TAB5",#N/A,TRUE,"GENERAL"}</definedName>
    <definedName name="___x6" localSheetId="7" hidden="1">{"TAB1",#N/A,TRUE,"GENERAL";"TAB2",#N/A,TRUE,"GENERAL";"TAB3",#N/A,TRUE,"GENERAL";"TAB4",#N/A,TRUE,"GENERAL";"TAB5",#N/A,TRUE,"GENERAL"}</definedName>
    <definedName name="___x6" localSheetId="9" hidden="1">{"TAB1",#N/A,TRUE,"GENERAL";"TAB2",#N/A,TRUE,"GENERAL";"TAB3",#N/A,TRUE,"GENERAL";"TAB4",#N/A,TRUE,"GENERAL";"TAB5",#N/A,TRUE,"GENERAL"}</definedName>
    <definedName name="___x6" hidden="1">{"TAB1",#N/A,TRUE,"GENERAL";"TAB2",#N/A,TRUE,"GENERAL";"TAB3",#N/A,TRUE,"GENERAL";"TAB4",#N/A,TRUE,"GENERAL";"TAB5",#N/A,TRUE,"GENERAL"}</definedName>
    <definedName name="___x7" localSheetId="0" hidden="1">{"TAB1",#N/A,TRUE,"GENERAL";"TAB2",#N/A,TRUE,"GENERAL";"TAB3",#N/A,TRUE,"GENERAL";"TAB4",#N/A,TRUE,"GENERAL";"TAB5",#N/A,TRUE,"GENERAL"}</definedName>
    <definedName name="___x7" localSheetId="6" hidden="1">{"TAB1",#N/A,TRUE,"GENERAL";"TAB2",#N/A,TRUE,"GENERAL";"TAB3",#N/A,TRUE,"GENERAL";"TAB4",#N/A,TRUE,"GENERAL";"TAB5",#N/A,TRUE,"GENERAL"}</definedName>
    <definedName name="___x7" localSheetId="7" hidden="1">{"TAB1",#N/A,TRUE,"GENERAL";"TAB2",#N/A,TRUE,"GENERAL";"TAB3",#N/A,TRUE,"GENERAL";"TAB4",#N/A,TRUE,"GENERAL";"TAB5",#N/A,TRUE,"GENERAL"}</definedName>
    <definedName name="___x7" localSheetId="9" hidden="1">{"TAB1",#N/A,TRUE,"GENERAL";"TAB2",#N/A,TRUE,"GENERAL";"TAB3",#N/A,TRUE,"GENERAL";"TAB4",#N/A,TRUE,"GENERAL";"TAB5",#N/A,TRUE,"GENERAL"}</definedName>
    <definedName name="___x7" hidden="1">{"TAB1",#N/A,TRUE,"GENERAL";"TAB2",#N/A,TRUE,"GENERAL";"TAB3",#N/A,TRUE,"GENERAL";"TAB4",#N/A,TRUE,"GENERAL";"TAB5",#N/A,TRUE,"GENERAL"}</definedName>
    <definedName name="___x8" localSheetId="0" hidden="1">{"via1",#N/A,TRUE,"general";"via2",#N/A,TRUE,"general";"via3",#N/A,TRUE,"general"}</definedName>
    <definedName name="___x8" localSheetId="6" hidden="1">{"via1",#N/A,TRUE,"general";"via2",#N/A,TRUE,"general";"via3",#N/A,TRUE,"general"}</definedName>
    <definedName name="___x8" localSheetId="7" hidden="1">{"via1",#N/A,TRUE,"general";"via2",#N/A,TRUE,"general";"via3",#N/A,TRUE,"general"}</definedName>
    <definedName name="___x8" localSheetId="9" hidden="1">{"via1",#N/A,TRUE,"general";"via2",#N/A,TRUE,"general";"via3",#N/A,TRUE,"general"}</definedName>
    <definedName name="___x8" hidden="1">{"via1",#N/A,TRUE,"general";"via2",#N/A,TRUE,"general";"via3",#N/A,TRUE,"general"}</definedName>
    <definedName name="___x9" localSheetId="0" hidden="1">{"TAB1",#N/A,TRUE,"GENERAL";"TAB2",#N/A,TRUE,"GENERAL";"TAB3",#N/A,TRUE,"GENERAL";"TAB4",#N/A,TRUE,"GENERAL";"TAB5",#N/A,TRUE,"GENERAL"}</definedName>
    <definedName name="___x9" localSheetId="6" hidden="1">{"TAB1",#N/A,TRUE,"GENERAL";"TAB2",#N/A,TRUE,"GENERAL";"TAB3",#N/A,TRUE,"GENERAL";"TAB4",#N/A,TRUE,"GENERAL";"TAB5",#N/A,TRUE,"GENERAL"}</definedName>
    <definedName name="___x9" localSheetId="7" hidden="1">{"TAB1",#N/A,TRUE,"GENERAL";"TAB2",#N/A,TRUE,"GENERAL";"TAB3",#N/A,TRUE,"GENERAL";"TAB4",#N/A,TRUE,"GENERAL";"TAB5",#N/A,TRUE,"GENERAL"}</definedName>
    <definedName name="___x9" localSheetId="9" hidden="1">{"TAB1",#N/A,TRUE,"GENERAL";"TAB2",#N/A,TRUE,"GENERAL";"TAB3",#N/A,TRUE,"GENERAL";"TAB4",#N/A,TRUE,"GENERAL";"TAB5",#N/A,TRUE,"GENERAL"}</definedName>
    <definedName name="___x9" hidden="1">{"TAB1",#N/A,TRUE,"GENERAL";"TAB2",#N/A,TRUE,"GENERAL";"TAB3",#N/A,TRUE,"GENERAL";"TAB4",#N/A,TRUE,"GENERAL";"TAB5",#N/A,TRUE,"GENERAL"}</definedName>
    <definedName name="___y2" localSheetId="0" hidden="1">{"TAB1",#N/A,TRUE,"GENERAL";"TAB2",#N/A,TRUE,"GENERAL";"TAB3",#N/A,TRUE,"GENERAL";"TAB4",#N/A,TRUE,"GENERAL";"TAB5",#N/A,TRUE,"GENERAL"}</definedName>
    <definedName name="___y2" localSheetId="6" hidden="1">{"TAB1",#N/A,TRUE,"GENERAL";"TAB2",#N/A,TRUE,"GENERAL";"TAB3",#N/A,TRUE,"GENERAL";"TAB4",#N/A,TRUE,"GENERAL";"TAB5",#N/A,TRUE,"GENERAL"}</definedName>
    <definedName name="___y2" localSheetId="7" hidden="1">{"TAB1",#N/A,TRUE,"GENERAL";"TAB2",#N/A,TRUE,"GENERAL";"TAB3",#N/A,TRUE,"GENERAL";"TAB4",#N/A,TRUE,"GENERAL";"TAB5",#N/A,TRUE,"GENERAL"}</definedName>
    <definedName name="___y2" localSheetId="9" hidden="1">{"TAB1",#N/A,TRUE,"GENERAL";"TAB2",#N/A,TRUE,"GENERAL";"TAB3",#N/A,TRUE,"GENERAL";"TAB4",#N/A,TRUE,"GENERAL";"TAB5",#N/A,TRUE,"GENERAL"}</definedName>
    <definedName name="___y2" hidden="1">{"TAB1",#N/A,TRUE,"GENERAL";"TAB2",#N/A,TRUE,"GENERAL";"TAB3",#N/A,TRUE,"GENERAL";"TAB4",#N/A,TRUE,"GENERAL";"TAB5",#N/A,TRUE,"GENERAL"}</definedName>
    <definedName name="___y3" localSheetId="0" hidden="1">{"via1",#N/A,TRUE,"general";"via2",#N/A,TRUE,"general";"via3",#N/A,TRUE,"general"}</definedName>
    <definedName name="___y3" localSheetId="6" hidden="1">{"via1",#N/A,TRUE,"general";"via2",#N/A,TRUE,"general";"via3",#N/A,TRUE,"general"}</definedName>
    <definedName name="___y3" localSheetId="7" hidden="1">{"via1",#N/A,TRUE,"general";"via2",#N/A,TRUE,"general";"via3",#N/A,TRUE,"general"}</definedName>
    <definedName name="___y3" localSheetId="9" hidden="1">{"via1",#N/A,TRUE,"general";"via2",#N/A,TRUE,"general";"via3",#N/A,TRUE,"general"}</definedName>
    <definedName name="___y3" hidden="1">{"via1",#N/A,TRUE,"general";"via2",#N/A,TRUE,"general";"via3",#N/A,TRUE,"general"}</definedName>
    <definedName name="___y4" localSheetId="0" hidden="1">{"via1",#N/A,TRUE,"general";"via2",#N/A,TRUE,"general";"via3",#N/A,TRUE,"general"}</definedName>
    <definedName name="___y4" localSheetId="6" hidden="1">{"via1",#N/A,TRUE,"general";"via2",#N/A,TRUE,"general";"via3",#N/A,TRUE,"general"}</definedName>
    <definedName name="___y4" localSheetId="7" hidden="1">{"via1",#N/A,TRUE,"general";"via2",#N/A,TRUE,"general";"via3",#N/A,TRUE,"general"}</definedName>
    <definedName name="___y4" localSheetId="9" hidden="1">{"via1",#N/A,TRUE,"general";"via2",#N/A,TRUE,"general";"via3",#N/A,TRUE,"general"}</definedName>
    <definedName name="___y4" hidden="1">{"via1",#N/A,TRUE,"general";"via2",#N/A,TRUE,"general";"via3",#N/A,TRUE,"general"}</definedName>
    <definedName name="___y5" localSheetId="0" hidden="1">{"TAB1",#N/A,TRUE,"GENERAL";"TAB2",#N/A,TRUE,"GENERAL";"TAB3",#N/A,TRUE,"GENERAL";"TAB4",#N/A,TRUE,"GENERAL";"TAB5",#N/A,TRUE,"GENERAL"}</definedName>
    <definedName name="___y5" localSheetId="6" hidden="1">{"TAB1",#N/A,TRUE,"GENERAL";"TAB2",#N/A,TRUE,"GENERAL";"TAB3",#N/A,TRUE,"GENERAL";"TAB4",#N/A,TRUE,"GENERAL";"TAB5",#N/A,TRUE,"GENERAL"}</definedName>
    <definedName name="___y5" localSheetId="7" hidden="1">{"TAB1",#N/A,TRUE,"GENERAL";"TAB2",#N/A,TRUE,"GENERAL";"TAB3",#N/A,TRUE,"GENERAL";"TAB4",#N/A,TRUE,"GENERAL";"TAB5",#N/A,TRUE,"GENERAL"}</definedName>
    <definedName name="___y5" localSheetId="9" hidden="1">{"TAB1",#N/A,TRUE,"GENERAL";"TAB2",#N/A,TRUE,"GENERAL";"TAB3",#N/A,TRUE,"GENERAL";"TAB4",#N/A,TRUE,"GENERAL";"TAB5",#N/A,TRUE,"GENERAL"}</definedName>
    <definedName name="___y5" hidden="1">{"TAB1",#N/A,TRUE,"GENERAL";"TAB2",#N/A,TRUE,"GENERAL";"TAB3",#N/A,TRUE,"GENERAL";"TAB4",#N/A,TRUE,"GENERAL";"TAB5",#N/A,TRUE,"GENERAL"}</definedName>
    <definedName name="___y6" localSheetId="0" hidden="1">{"via1",#N/A,TRUE,"general";"via2",#N/A,TRUE,"general";"via3",#N/A,TRUE,"general"}</definedName>
    <definedName name="___y6" localSheetId="6" hidden="1">{"via1",#N/A,TRUE,"general";"via2",#N/A,TRUE,"general";"via3",#N/A,TRUE,"general"}</definedName>
    <definedName name="___y6" localSheetId="7" hidden="1">{"via1",#N/A,TRUE,"general";"via2",#N/A,TRUE,"general";"via3",#N/A,TRUE,"general"}</definedName>
    <definedName name="___y6" localSheetId="9" hidden="1">{"via1",#N/A,TRUE,"general";"via2",#N/A,TRUE,"general";"via3",#N/A,TRUE,"general"}</definedName>
    <definedName name="___y6" hidden="1">{"via1",#N/A,TRUE,"general";"via2",#N/A,TRUE,"general";"via3",#N/A,TRUE,"general"}</definedName>
    <definedName name="___y7" localSheetId="0" hidden="1">{"via1",#N/A,TRUE,"general";"via2",#N/A,TRUE,"general";"via3",#N/A,TRUE,"general"}</definedName>
    <definedName name="___y7" localSheetId="6" hidden="1">{"via1",#N/A,TRUE,"general";"via2",#N/A,TRUE,"general";"via3",#N/A,TRUE,"general"}</definedName>
    <definedName name="___y7" localSheetId="7" hidden="1">{"via1",#N/A,TRUE,"general";"via2",#N/A,TRUE,"general";"via3",#N/A,TRUE,"general"}</definedName>
    <definedName name="___y7" localSheetId="9" hidden="1">{"via1",#N/A,TRUE,"general";"via2",#N/A,TRUE,"general";"via3",#N/A,TRUE,"general"}</definedName>
    <definedName name="___y7" hidden="1">{"via1",#N/A,TRUE,"general";"via2",#N/A,TRUE,"general";"via3",#N/A,TRUE,"general"}</definedName>
    <definedName name="___y8" localSheetId="0" hidden="1">{"via1",#N/A,TRUE,"general";"via2",#N/A,TRUE,"general";"via3",#N/A,TRUE,"general"}</definedName>
    <definedName name="___y8" localSheetId="6" hidden="1">{"via1",#N/A,TRUE,"general";"via2",#N/A,TRUE,"general";"via3",#N/A,TRUE,"general"}</definedName>
    <definedName name="___y8" localSheetId="7" hidden="1">{"via1",#N/A,TRUE,"general";"via2",#N/A,TRUE,"general";"via3",#N/A,TRUE,"general"}</definedName>
    <definedName name="___y8" localSheetId="9" hidden="1">{"via1",#N/A,TRUE,"general";"via2",#N/A,TRUE,"general";"via3",#N/A,TRUE,"general"}</definedName>
    <definedName name="___y8" hidden="1">{"via1",#N/A,TRUE,"general";"via2",#N/A,TRUE,"general";"via3",#N/A,TRUE,"general"}</definedName>
    <definedName name="___y9" localSheetId="0" hidden="1">{"TAB1",#N/A,TRUE,"GENERAL";"TAB2",#N/A,TRUE,"GENERAL";"TAB3",#N/A,TRUE,"GENERAL";"TAB4",#N/A,TRUE,"GENERAL";"TAB5",#N/A,TRUE,"GENERAL"}</definedName>
    <definedName name="___y9" localSheetId="6" hidden="1">{"TAB1",#N/A,TRUE,"GENERAL";"TAB2",#N/A,TRUE,"GENERAL";"TAB3",#N/A,TRUE,"GENERAL";"TAB4",#N/A,TRUE,"GENERAL";"TAB5",#N/A,TRUE,"GENERAL"}</definedName>
    <definedName name="___y9" localSheetId="7" hidden="1">{"TAB1",#N/A,TRUE,"GENERAL";"TAB2",#N/A,TRUE,"GENERAL";"TAB3",#N/A,TRUE,"GENERAL";"TAB4",#N/A,TRUE,"GENERAL";"TAB5",#N/A,TRUE,"GENERAL"}</definedName>
    <definedName name="___y9" localSheetId="9" hidden="1">{"TAB1",#N/A,TRUE,"GENERAL";"TAB2",#N/A,TRUE,"GENERAL";"TAB3",#N/A,TRUE,"GENERAL";"TAB4",#N/A,TRUE,"GENERAL";"TAB5",#N/A,TRUE,"GENERAL"}</definedName>
    <definedName name="___y9" hidden="1">{"TAB1",#N/A,TRUE,"GENERAL";"TAB2",#N/A,TRUE,"GENERAL";"TAB3",#N/A,TRUE,"GENERAL";"TAB4",#N/A,TRUE,"GENERAL";"TAB5",#N/A,TRUE,"GENERAL"}</definedName>
    <definedName name="___z1" localSheetId="0" hidden="1">{"TAB1",#N/A,TRUE,"GENERAL";"TAB2",#N/A,TRUE,"GENERAL";"TAB3",#N/A,TRUE,"GENERAL";"TAB4",#N/A,TRUE,"GENERAL";"TAB5",#N/A,TRUE,"GENERAL"}</definedName>
    <definedName name="___z1" localSheetId="6" hidden="1">{"TAB1",#N/A,TRUE,"GENERAL";"TAB2",#N/A,TRUE,"GENERAL";"TAB3",#N/A,TRUE,"GENERAL";"TAB4",#N/A,TRUE,"GENERAL";"TAB5",#N/A,TRUE,"GENERAL"}</definedName>
    <definedName name="___z1" localSheetId="7" hidden="1">{"TAB1",#N/A,TRUE,"GENERAL";"TAB2",#N/A,TRUE,"GENERAL";"TAB3",#N/A,TRUE,"GENERAL";"TAB4",#N/A,TRUE,"GENERAL";"TAB5",#N/A,TRUE,"GENERAL"}</definedName>
    <definedName name="___z1" localSheetId="9" hidden="1">{"TAB1",#N/A,TRUE,"GENERAL";"TAB2",#N/A,TRUE,"GENERAL";"TAB3",#N/A,TRUE,"GENERAL";"TAB4",#N/A,TRUE,"GENERAL";"TAB5",#N/A,TRUE,"GENERAL"}</definedName>
    <definedName name="___z1" hidden="1">{"TAB1",#N/A,TRUE,"GENERAL";"TAB2",#N/A,TRUE,"GENERAL";"TAB3",#N/A,TRUE,"GENERAL";"TAB4",#N/A,TRUE,"GENERAL";"TAB5",#N/A,TRUE,"GENERAL"}</definedName>
    <definedName name="___z2" localSheetId="0" hidden="1">{"via1",#N/A,TRUE,"general";"via2",#N/A,TRUE,"general";"via3",#N/A,TRUE,"general"}</definedName>
    <definedName name="___z2" localSheetId="6" hidden="1">{"via1",#N/A,TRUE,"general";"via2",#N/A,TRUE,"general";"via3",#N/A,TRUE,"general"}</definedName>
    <definedName name="___z2" localSheetId="7" hidden="1">{"via1",#N/A,TRUE,"general";"via2",#N/A,TRUE,"general";"via3",#N/A,TRUE,"general"}</definedName>
    <definedName name="___z2" localSheetId="9" hidden="1">{"via1",#N/A,TRUE,"general";"via2",#N/A,TRUE,"general";"via3",#N/A,TRUE,"general"}</definedName>
    <definedName name="___z2" hidden="1">{"via1",#N/A,TRUE,"general";"via2",#N/A,TRUE,"general";"via3",#N/A,TRUE,"general"}</definedName>
    <definedName name="___z3" localSheetId="0" hidden="1">{"via1",#N/A,TRUE,"general";"via2",#N/A,TRUE,"general";"via3",#N/A,TRUE,"general"}</definedName>
    <definedName name="___z3" localSheetId="6" hidden="1">{"via1",#N/A,TRUE,"general";"via2",#N/A,TRUE,"general";"via3",#N/A,TRUE,"general"}</definedName>
    <definedName name="___z3" localSheetId="7" hidden="1">{"via1",#N/A,TRUE,"general";"via2",#N/A,TRUE,"general";"via3",#N/A,TRUE,"general"}</definedName>
    <definedName name="___z3" localSheetId="9" hidden="1">{"via1",#N/A,TRUE,"general";"via2",#N/A,TRUE,"general";"via3",#N/A,TRUE,"general"}</definedName>
    <definedName name="___z3" hidden="1">{"via1",#N/A,TRUE,"general";"via2",#N/A,TRUE,"general";"via3",#N/A,TRUE,"general"}</definedName>
    <definedName name="___z4" localSheetId="0" hidden="1">{"TAB1",#N/A,TRUE,"GENERAL";"TAB2",#N/A,TRUE,"GENERAL";"TAB3",#N/A,TRUE,"GENERAL";"TAB4",#N/A,TRUE,"GENERAL";"TAB5",#N/A,TRUE,"GENERAL"}</definedName>
    <definedName name="___z4" localSheetId="6" hidden="1">{"TAB1",#N/A,TRUE,"GENERAL";"TAB2",#N/A,TRUE,"GENERAL";"TAB3",#N/A,TRUE,"GENERAL";"TAB4",#N/A,TRUE,"GENERAL";"TAB5",#N/A,TRUE,"GENERAL"}</definedName>
    <definedName name="___z4" localSheetId="7" hidden="1">{"TAB1",#N/A,TRUE,"GENERAL";"TAB2",#N/A,TRUE,"GENERAL";"TAB3",#N/A,TRUE,"GENERAL";"TAB4",#N/A,TRUE,"GENERAL";"TAB5",#N/A,TRUE,"GENERAL"}</definedName>
    <definedName name="___z4" localSheetId="9" hidden="1">{"TAB1",#N/A,TRUE,"GENERAL";"TAB2",#N/A,TRUE,"GENERAL";"TAB3",#N/A,TRUE,"GENERAL";"TAB4",#N/A,TRUE,"GENERAL";"TAB5",#N/A,TRUE,"GENERAL"}</definedName>
    <definedName name="___z4" hidden="1">{"TAB1",#N/A,TRUE,"GENERAL";"TAB2",#N/A,TRUE,"GENERAL";"TAB3",#N/A,TRUE,"GENERAL";"TAB4",#N/A,TRUE,"GENERAL";"TAB5",#N/A,TRUE,"GENERAL"}</definedName>
    <definedName name="___z5" localSheetId="0" hidden="1">{"via1",#N/A,TRUE,"general";"via2",#N/A,TRUE,"general";"via3",#N/A,TRUE,"general"}</definedName>
    <definedName name="___z5" localSheetId="6" hidden="1">{"via1",#N/A,TRUE,"general";"via2",#N/A,TRUE,"general";"via3",#N/A,TRUE,"general"}</definedName>
    <definedName name="___z5" localSheetId="7" hidden="1">{"via1",#N/A,TRUE,"general";"via2",#N/A,TRUE,"general";"via3",#N/A,TRUE,"general"}</definedName>
    <definedName name="___z5" localSheetId="9" hidden="1">{"via1",#N/A,TRUE,"general";"via2",#N/A,TRUE,"general";"via3",#N/A,TRUE,"general"}</definedName>
    <definedName name="___z5" hidden="1">{"via1",#N/A,TRUE,"general";"via2",#N/A,TRUE,"general";"via3",#N/A,TRUE,"general"}</definedName>
    <definedName name="___z6" localSheetId="0" hidden="1">{"TAB1",#N/A,TRUE,"GENERAL";"TAB2",#N/A,TRUE,"GENERAL";"TAB3",#N/A,TRUE,"GENERAL";"TAB4",#N/A,TRUE,"GENERAL";"TAB5",#N/A,TRUE,"GENERAL"}</definedName>
    <definedName name="___z6" localSheetId="6" hidden="1">{"TAB1",#N/A,TRUE,"GENERAL";"TAB2",#N/A,TRUE,"GENERAL";"TAB3",#N/A,TRUE,"GENERAL";"TAB4",#N/A,TRUE,"GENERAL";"TAB5",#N/A,TRUE,"GENERAL"}</definedName>
    <definedName name="___z6" localSheetId="7" hidden="1">{"TAB1",#N/A,TRUE,"GENERAL";"TAB2",#N/A,TRUE,"GENERAL";"TAB3",#N/A,TRUE,"GENERAL";"TAB4",#N/A,TRUE,"GENERAL";"TAB5",#N/A,TRUE,"GENERAL"}</definedName>
    <definedName name="___z6" localSheetId="9" hidden="1">{"TAB1",#N/A,TRUE,"GENERAL";"TAB2",#N/A,TRUE,"GENERAL";"TAB3",#N/A,TRUE,"GENERAL";"TAB4",#N/A,TRUE,"GENERAL";"TAB5",#N/A,TRUE,"GENERAL"}</definedName>
    <definedName name="___z6" hidden="1">{"TAB1",#N/A,TRUE,"GENERAL";"TAB2",#N/A,TRUE,"GENERAL";"TAB3",#N/A,TRUE,"GENERAL";"TAB4",#N/A,TRUE,"GENERAL";"TAB5",#N/A,TRUE,"GENERAL"}</definedName>
    <definedName name="__1_?쾴?">#REF!</definedName>
    <definedName name="__123Graph_A" hidden="1">[26]Alcantarillas!#REF!</definedName>
    <definedName name="__123Graph_AMAIN" hidden="1">'[27]ETAPA 50 SMMLV'!#REF!</definedName>
    <definedName name="__123Graph_B" hidden="1">[26]Alcantarillas!#REF!</definedName>
    <definedName name="__123Graph_BMAIN" hidden="1">'[27]ETAPA 50 SMMLV'!#REF!</definedName>
    <definedName name="__123Graph_C" hidden="1">[26]Alcantarillas!#REF!</definedName>
    <definedName name="__123Graph_D" hidden="1">[26]Alcantarillas!#REF!</definedName>
    <definedName name="__123Graph_X" hidden="1">[26]Alcantarillas!#REF!</definedName>
    <definedName name="__123Graph_XMAIN" hidden="1">'[27]ETAPA 50 SMMLV'!#REF!</definedName>
    <definedName name="__2_?쾴?_?">#REF!</definedName>
    <definedName name="__2008_Database">'[28]2008_Database Pate In'!#REF!</definedName>
    <definedName name="__3_?쾴?___P">#REF!</definedName>
    <definedName name="__4_?쾴?_T">#REF!</definedName>
    <definedName name="__a1" localSheetId="0" hidden="1">{"TAB1",#N/A,TRUE,"GENERAL";"TAB2",#N/A,TRUE,"GENERAL";"TAB3",#N/A,TRUE,"GENERAL";"TAB4",#N/A,TRUE,"GENERAL";"TAB5",#N/A,TRUE,"GENERAL"}</definedName>
    <definedName name="__a1" localSheetId="6" hidden="1">{"TAB1",#N/A,TRUE,"GENERAL";"TAB2",#N/A,TRUE,"GENERAL";"TAB3",#N/A,TRUE,"GENERAL";"TAB4",#N/A,TRUE,"GENERAL";"TAB5",#N/A,TRUE,"GENERAL"}</definedName>
    <definedName name="__a1" localSheetId="7" hidden="1">{"TAB1",#N/A,TRUE,"GENERAL";"TAB2",#N/A,TRUE,"GENERAL";"TAB3",#N/A,TRUE,"GENERAL";"TAB4",#N/A,TRUE,"GENERAL";"TAB5",#N/A,TRUE,"GENERAL"}</definedName>
    <definedName name="__a1" localSheetId="9" hidden="1">{"TAB1",#N/A,TRUE,"GENERAL";"TAB2",#N/A,TRUE,"GENERAL";"TAB3",#N/A,TRUE,"GENERAL";"TAB4",#N/A,TRUE,"GENERAL";"TAB5",#N/A,TRUE,"GENERAL"}</definedName>
    <definedName name="__a1" hidden="1">{"TAB1",#N/A,TRUE,"GENERAL";"TAB2",#N/A,TRUE,"GENERAL";"TAB3",#N/A,TRUE,"GENERAL";"TAB4",#N/A,TRUE,"GENERAL";"TAB5",#N/A,TRUE,"GENERAL"}</definedName>
    <definedName name="__A115042">#REF!</definedName>
    <definedName name="__a3" localSheetId="0" hidden="1">{"TAB1",#N/A,TRUE,"GENERAL";"TAB2",#N/A,TRUE,"GENERAL";"TAB3",#N/A,TRUE,"GENERAL";"TAB4",#N/A,TRUE,"GENERAL";"TAB5",#N/A,TRUE,"GENERAL"}</definedName>
    <definedName name="__a3" localSheetId="6" hidden="1">{"TAB1",#N/A,TRUE,"GENERAL";"TAB2",#N/A,TRUE,"GENERAL";"TAB3",#N/A,TRUE,"GENERAL";"TAB4",#N/A,TRUE,"GENERAL";"TAB5",#N/A,TRUE,"GENERAL"}</definedName>
    <definedName name="__a3" localSheetId="7" hidden="1">{"TAB1",#N/A,TRUE,"GENERAL";"TAB2",#N/A,TRUE,"GENERAL";"TAB3",#N/A,TRUE,"GENERAL";"TAB4",#N/A,TRUE,"GENERAL";"TAB5",#N/A,TRUE,"GENERAL"}</definedName>
    <definedName name="__a3" localSheetId="9" hidden="1">{"TAB1",#N/A,TRUE,"GENERAL";"TAB2",#N/A,TRUE,"GENERAL";"TAB3",#N/A,TRUE,"GENERAL";"TAB4",#N/A,TRUE,"GENERAL";"TAB5",#N/A,TRUE,"GENERAL"}</definedName>
    <definedName name="__a3" hidden="1">{"TAB1",#N/A,TRUE,"GENERAL";"TAB2",#N/A,TRUE,"GENERAL";"TAB3",#N/A,TRUE,"GENERAL";"TAB4",#N/A,TRUE,"GENERAL";"TAB5",#N/A,TRUE,"GENERAL"}</definedName>
    <definedName name="__a4" localSheetId="0" hidden="1">{"via1",#N/A,TRUE,"general";"via2",#N/A,TRUE,"general";"via3",#N/A,TRUE,"general"}</definedName>
    <definedName name="__a4" localSheetId="6" hidden="1">{"via1",#N/A,TRUE,"general";"via2",#N/A,TRUE,"general";"via3",#N/A,TRUE,"general"}</definedName>
    <definedName name="__a4" localSheetId="7" hidden="1">{"via1",#N/A,TRUE,"general";"via2",#N/A,TRUE,"general";"via3",#N/A,TRUE,"general"}</definedName>
    <definedName name="__a4" localSheetId="9" hidden="1">{"via1",#N/A,TRUE,"general";"via2",#N/A,TRUE,"general";"via3",#N/A,TRUE,"general"}</definedName>
    <definedName name="__a4" hidden="1">{"via1",#N/A,TRUE,"general";"via2",#N/A,TRUE,"general";"via3",#N/A,TRUE,"general"}</definedName>
    <definedName name="__a5" localSheetId="0" hidden="1">{"TAB1",#N/A,TRUE,"GENERAL";"TAB2",#N/A,TRUE,"GENERAL";"TAB3",#N/A,TRUE,"GENERAL";"TAB4",#N/A,TRUE,"GENERAL";"TAB5",#N/A,TRUE,"GENERAL"}</definedName>
    <definedName name="__a5" localSheetId="6" hidden="1">{"TAB1",#N/A,TRUE,"GENERAL";"TAB2",#N/A,TRUE,"GENERAL";"TAB3",#N/A,TRUE,"GENERAL";"TAB4",#N/A,TRUE,"GENERAL";"TAB5",#N/A,TRUE,"GENERAL"}</definedName>
    <definedName name="__a5" localSheetId="7" hidden="1">{"TAB1",#N/A,TRUE,"GENERAL";"TAB2",#N/A,TRUE,"GENERAL";"TAB3",#N/A,TRUE,"GENERAL";"TAB4",#N/A,TRUE,"GENERAL";"TAB5",#N/A,TRUE,"GENERAL"}</definedName>
    <definedName name="__a5" localSheetId="9" hidden="1">{"TAB1",#N/A,TRUE,"GENERAL";"TAB2",#N/A,TRUE,"GENERAL";"TAB3",#N/A,TRUE,"GENERAL";"TAB4",#N/A,TRUE,"GENERAL";"TAB5",#N/A,TRUE,"GENERAL"}</definedName>
    <definedName name="__a5" hidden="1">{"TAB1",#N/A,TRUE,"GENERAL";"TAB2",#N/A,TRUE,"GENERAL";"TAB3",#N/A,TRUE,"GENERAL";"TAB4",#N/A,TRUE,"GENERAL";"TAB5",#N/A,TRUE,"GENERAL"}</definedName>
    <definedName name="__a6" localSheetId="0" hidden="1">{"TAB1",#N/A,TRUE,"GENERAL";"TAB2",#N/A,TRUE,"GENERAL";"TAB3",#N/A,TRUE,"GENERAL";"TAB4",#N/A,TRUE,"GENERAL";"TAB5",#N/A,TRUE,"GENERAL"}</definedName>
    <definedName name="__a6" localSheetId="6" hidden="1">{"TAB1",#N/A,TRUE,"GENERAL";"TAB2",#N/A,TRUE,"GENERAL";"TAB3",#N/A,TRUE,"GENERAL";"TAB4",#N/A,TRUE,"GENERAL";"TAB5",#N/A,TRUE,"GENERAL"}</definedName>
    <definedName name="__a6" localSheetId="7" hidden="1">{"TAB1",#N/A,TRUE,"GENERAL";"TAB2",#N/A,TRUE,"GENERAL";"TAB3",#N/A,TRUE,"GENERAL";"TAB4",#N/A,TRUE,"GENERAL";"TAB5",#N/A,TRUE,"GENERAL"}</definedName>
    <definedName name="__a6" localSheetId="9" hidden="1">{"TAB1",#N/A,TRUE,"GENERAL";"TAB2",#N/A,TRUE,"GENERAL";"TAB3",#N/A,TRUE,"GENERAL";"TAB4",#N/A,TRUE,"GENERAL";"TAB5",#N/A,TRUE,"GENERAL"}</definedName>
    <definedName name="__a6" hidden="1">{"TAB1",#N/A,TRUE,"GENERAL";"TAB2",#N/A,TRUE,"GENERAL";"TAB3",#N/A,TRUE,"GENERAL";"TAB4",#N/A,TRUE,"GENERAL";"TAB5",#N/A,TRUE,"GENERAL"}</definedName>
    <definedName name="__Abd2">#N/A</definedName>
    <definedName name="__Abd4">#N/A</definedName>
    <definedName name="__Abd6">#N/A</definedName>
    <definedName name="__abr01">[29]Dólar!#REF!</definedName>
    <definedName name="__abr06">[29]Dólar!#REF!</definedName>
    <definedName name="__abr97">[29]Dólar!#REF!</definedName>
    <definedName name="__abr98">[29]Dólar!#REF!</definedName>
    <definedName name="__abr99">[29]Dólar!#REF!</definedName>
    <definedName name="__AcC1">#N/A</definedName>
    <definedName name="__Act1">#N/A</definedName>
    <definedName name="__ADH12">[30]BASE!$D$317</definedName>
    <definedName name="__ADM12">[30]BASE!$D$318</definedName>
    <definedName name="__ADM2">#REF!</definedName>
    <definedName name="__ADM3">[30]BASE!$D$126</definedName>
    <definedName name="__ADM4">[31]BASE!$D$133</definedName>
    <definedName name="__ADP1">#REF!</definedName>
    <definedName name="__AFC1">[6]INV!$A$25:$D$28</definedName>
    <definedName name="__AFC3">[6]INV!$F$25:$I$28</definedName>
    <definedName name="__AFC5">[6]INV!$K$25:$N$28</definedName>
    <definedName name="__Afe1">'[28]2008 Database'!$D$2:$D$42,'[28]2008 Database'!$D$43:$D$43</definedName>
    <definedName name="__Afo1">#N/A</definedName>
    <definedName name="__ago01">[29]Dólar!#REF!</definedName>
    <definedName name="__ago06">[29]Dólar!#REF!</definedName>
    <definedName name="__ago97">[29]Dólar!#REF!</definedName>
    <definedName name="__ago98">[29]Dólar!#REF!</definedName>
    <definedName name="__ago99">[29]Dólar!#REF!</definedName>
    <definedName name="__AIU1">#REF!</definedName>
    <definedName name="__aiu2">[32]AIU!$J$105</definedName>
    <definedName name="__ApC1">#N/A</definedName>
    <definedName name="__APR2">#N/A</definedName>
    <definedName name="__ATT2">#N/A</definedName>
    <definedName name="__B110111">#REF!</definedName>
    <definedName name="__B114854">'[17]APU  ADICIONALES'!#REF!</definedName>
    <definedName name="__B150019">#REF!</definedName>
    <definedName name="__B195381">#REF!</definedName>
    <definedName name="__b2" localSheetId="0" hidden="1">{"TAB1",#N/A,TRUE,"GENERAL";"TAB2",#N/A,TRUE,"GENERAL";"TAB3",#N/A,TRUE,"GENERAL";"TAB4",#N/A,TRUE,"GENERAL";"TAB5",#N/A,TRUE,"GENERAL"}</definedName>
    <definedName name="__b2" localSheetId="6" hidden="1">{"TAB1",#N/A,TRUE,"GENERAL";"TAB2",#N/A,TRUE,"GENERAL";"TAB3",#N/A,TRUE,"GENERAL";"TAB4",#N/A,TRUE,"GENERAL";"TAB5",#N/A,TRUE,"GENERAL"}</definedName>
    <definedName name="__b2" localSheetId="7" hidden="1">{"TAB1",#N/A,TRUE,"GENERAL";"TAB2",#N/A,TRUE,"GENERAL";"TAB3",#N/A,TRUE,"GENERAL";"TAB4",#N/A,TRUE,"GENERAL";"TAB5",#N/A,TRUE,"GENERAL"}</definedName>
    <definedName name="__b2" localSheetId="9" hidden="1">{"TAB1",#N/A,TRUE,"GENERAL";"TAB2",#N/A,TRUE,"GENERAL";"TAB3",#N/A,TRUE,"GENERAL";"TAB4",#N/A,TRUE,"GENERAL";"TAB5",#N/A,TRUE,"GENERAL"}</definedName>
    <definedName name="__b2" hidden="1">{"TAB1",#N/A,TRUE,"GENERAL";"TAB2",#N/A,TRUE,"GENERAL";"TAB3",#N/A,TRUE,"GENERAL";"TAB4",#N/A,TRUE,"GENERAL";"TAB5",#N/A,TRUE,"GENERAL"}</definedName>
    <definedName name="__b3" localSheetId="0" hidden="1">{"TAB1",#N/A,TRUE,"GENERAL";"TAB2",#N/A,TRUE,"GENERAL";"TAB3",#N/A,TRUE,"GENERAL";"TAB4",#N/A,TRUE,"GENERAL";"TAB5",#N/A,TRUE,"GENERAL"}</definedName>
    <definedName name="__b3" localSheetId="6" hidden="1">{"TAB1",#N/A,TRUE,"GENERAL";"TAB2",#N/A,TRUE,"GENERAL";"TAB3",#N/A,TRUE,"GENERAL";"TAB4",#N/A,TRUE,"GENERAL";"TAB5",#N/A,TRUE,"GENERAL"}</definedName>
    <definedName name="__b3" localSheetId="7" hidden="1">{"TAB1",#N/A,TRUE,"GENERAL";"TAB2",#N/A,TRUE,"GENERAL";"TAB3",#N/A,TRUE,"GENERAL";"TAB4",#N/A,TRUE,"GENERAL";"TAB5",#N/A,TRUE,"GENERAL"}</definedName>
    <definedName name="__b3" localSheetId="9" hidden="1">{"TAB1",#N/A,TRUE,"GENERAL";"TAB2",#N/A,TRUE,"GENERAL";"TAB3",#N/A,TRUE,"GENERAL";"TAB4",#N/A,TRUE,"GENERAL";"TAB5",#N/A,TRUE,"GENERAL"}</definedName>
    <definedName name="__b3" hidden="1">{"TAB1",#N/A,TRUE,"GENERAL";"TAB2",#N/A,TRUE,"GENERAL";"TAB3",#N/A,TRUE,"GENERAL";"TAB4",#N/A,TRUE,"GENERAL";"TAB5",#N/A,TRUE,"GENERAL"}</definedName>
    <definedName name="__b4" localSheetId="0" hidden="1">{"TAB1",#N/A,TRUE,"GENERAL";"TAB2",#N/A,TRUE,"GENERAL";"TAB3",#N/A,TRUE,"GENERAL";"TAB4",#N/A,TRUE,"GENERAL";"TAB5",#N/A,TRUE,"GENERAL"}</definedName>
    <definedName name="__b4" localSheetId="6" hidden="1">{"TAB1",#N/A,TRUE,"GENERAL";"TAB2",#N/A,TRUE,"GENERAL";"TAB3",#N/A,TRUE,"GENERAL";"TAB4",#N/A,TRUE,"GENERAL";"TAB5",#N/A,TRUE,"GENERAL"}</definedName>
    <definedName name="__b4" localSheetId="7" hidden="1">{"TAB1",#N/A,TRUE,"GENERAL";"TAB2",#N/A,TRUE,"GENERAL";"TAB3",#N/A,TRUE,"GENERAL";"TAB4",#N/A,TRUE,"GENERAL";"TAB5",#N/A,TRUE,"GENERAL"}</definedName>
    <definedName name="__b4" localSheetId="9" hidden="1">{"TAB1",#N/A,TRUE,"GENERAL";"TAB2",#N/A,TRUE,"GENERAL";"TAB3",#N/A,TRUE,"GENERAL";"TAB4",#N/A,TRUE,"GENERAL";"TAB5",#N/A,TRUE,"GENERAL"}</definedName>
    <definedName name="__b4" hidden="1">{"TAB1",#N/A,TRUE,"GENERAL";"TAB2",#N/A,TRUE,"GENERAL";"TAB3",#N/A,TRUE,"GENERAL";"TAB4",#N/A,TRUE,"GENERAL";"TAB5",#N/A,TRUE,"GENERAL"}</definedName>
    <definedName name="__b5" localSheetId="0" hidden="1">{"TAB1",#N/A,TRUE,"GENERAL";"TAB2",#N/A,TRUE,"GENERAL";"TAB3",#N/A,TRUE,"GENERAL";"TAB4",#N/A,TRUE,"GENERAL";"TAB5",#N/A,TRUE,"GENERAL"}</definedName>
    <definedName name="__b5" localSheetId="6" hidden="1">{"TAB1",#N/A,TRUE,"GENERAL";"TAB2",#N/A,TRUE,"GENERAL";"TAB3",#N/A,TRUE,"GENERAL";"TAB4",#N/A,TRUE,"GENERAL";"TAB5",#N/A,TRUE,"GENERAL"}</definedName>
    <definedName name="__b5" localSheetId="7" hidden="1">{"TAB1",#N/A,TRUE,"GENERAL";"TAB2",#N/A,TRUE,"GENERAL";"TAB3",#N/A,TRUE,"GENERAL";"TAB4",#N/A,TRUE,"GENERAL";"TAB5",#N/A,TRUE,"GENERAL"}</definedName>
    <definedName name="__b5" localSheetId="9" hidden="1">{"TAB1",#N/A,TRUE,"GENERAL";"TAB2",#N/A,TRUE,"GENERAL";"TAB3",#N/A,TRUE,"GENERAL";"TAB4",#N/A,TRUE,"GENERAL";"TAB5",#N/A,TRUE,"GENERAL"}</definedName>
    <definedName name="__b5" hidden="1">{"TAB1",#N/A,TRUE,"GENERAL";"TAB2",#N/A,TRUE,"GENERAL";"TAB3",#N/A,TRUE,"GENERAL";"TAB4",#N/A,TRUE,"GENERAL";"TAB5",#N/A,TRUE,"GENERAL"}</definedName>
    <definedName name="__b6" localSheetId="0" hidden="1">{"TAB1",#N/A,TRUE,"GENERAL";"TAB2",#N/A,TRUE,"GENERAL";"TAB3",#N/A,TRUE,"GENERAL";"TAB4",#N/A,TRUE,"GENERAL";"TAB5",#N/A,TRUE,"GENERAL"}</definedName>
    <definedName name="__b6" localSheetId="6" hidden="1">{"TAB1",#N/A,TRUE,"GENERAL";"TAB2",#N/A,TRUE,"GENERAL";"TAB3",#N/A,TRUE,"GENERAL";"TAB4",#N/A,TRUE,"GENERAL";"TAB5",#N/A,TRUE,"GENERAL"}</definedName>
    <definedName name="__b6" localSheetId="7" hidden="1">{"TAB1",#N/A,TRUE,"GENERAL";"TAB2",#N/A,TRUE,"GENERAL";"TAB3",#N/A,TRUE,"GENERAL";"TAB4",#N/A,TRUE,"GENERAL";"TAB5",#N/A,TRUE,"GENERAL"}</definedName>
    <definedName name="__b6" localSheetId="9" hidden="1">{"TAB1",#N/A,TRUE,"GENERAL";"TAB2",#N/A,TRUE,"GENERAL";"TAB3",#N/A,TRUE,"GENERAL";"TAB4",#N/A,TRUE,"GENERAL";"TAB5",#N/A,TRUE,"GENERAL"}</definedName>
    <definedName name="__b6" hidden="1">{"TAB1",#N/A,TRUE,"GENERAL";"TAB2",#N/A,TRUE,"GENERAL";"TAB3",#N/A,TRUE,"GENERAL";"TAB4",#N/A,TRUE,"GENERAL";"TAB5",#N/A,TRUE,"GENERAL"}</definedName>
    <definedName name="__b7" localSheetId="0" hidden="1">{"via1",#N/A,TRUE,"general";"via2",#N/A,TRUE,"general";"via3",#N/A,TRUE,"general"}</definedName>
    <definedName name="__b7" localSheetId="6" hidden="1">{"via1",#N/A,TRUE,"general";"via2",#N/A,TRUE,"general";"via3",#N/A,TRUE,"general"}</definedName>
    <definedName name="__b7" localSheetId="7" hidden="1">{"via1",#N/A,TRUE,"general";"via2",#N/A,TRUE,"general";"via3",#N/A,TRUE,"general"}</definedName>
    <definedName name="__b7" localSheetId="9" hidden="1">{"via1",#N/A,TRUE,"general";"via2",#N/A,TRUE,"general";"via3",#N/A,TRUE,"general"}</definedName>
    <definedName name="__b7" hidden="1">{"via1",#N/A,TRUE,"general";"via2",#N/A,TRUE,"general";"via3",#N/A,TRUE,"general"}</definedName>
    <definedName name="__b8" localSheetId="0" hidden="1">{"via1",#N/A,TRUE,"general";"via2",#N/A,TRUE,"general";"via3",#N/A,TRUE,"general"}</definedName>
    <definedName name="__b8" localSheetId="6" hidden="1">{"via1",#N/A,TRUE,"general";"via2",#N/A,TRUE,"general";"via3",#N/A,TRUE,"general"}</definedName>
    <definedName name="__b8" localSheetId="7" hidden="1">{"via1",#N/A,TRUE,"general";"via2",#N/A,TRUE,"general";"via3",#N/A,TRUE,"general"}</definedName>
    <definedName name="__b8" localSheetId="9" hidden="1">{"via1",#N/A,TRUE,"general";"via2",#N/A,TRUE,"general";"via3",#N/A,TRUE,"general"}</definedName>
    <definedName name="__b8" hidden="1">{"via1",#N/A,TRUE,"general";"via2",#N/A,TRUE,"general";"via3",#N/A,TRUE,"general"}</definedName>
    <definedName name="__BAZ10">[30]BASE!$D$370</definedName>
    <definedName name="__bb9" localSheetId="0" hidden="1">{"TAB1",#N/A,TRUE,"GENERAL";"TAB2",#N/A,TRUE,"GENERAL";"TAB3",#N/A,TRUE,"GENERAL";"TAB4",#N/A,TRUE,"GENERAL";"TAB5",#N/A,TRUE,"GENERAL"}</definedName>
    <definedName name="__bb9" localSheetId="6" hidden="1">{"TAB1",#N/A,TRUE,"GENERAL";"TAB2",#N/A,TRUE,"GENERAL";"TAB3",#N/A,TRUE,"GENERAL";"TAB4",#N/A,TRUE,"GENERAL";"TAB5",#N/A,TRUE,"GENERAL"}</definedName>
    <definedName name="__bb9" localSheetId="7" hidden="1">{"TAB1",#N/A,TRUE,"GENERAL";"TAB2",#N/A,TRUE,"GENERAL";"TAB3",#N/A,TRUE,"GENERAL";"TAB4",#N/A,TRUE,"GENERAL";"TAB5",#N/A,TRUE,"GENERAL"}</definedName>
    <definedName name="__bb9" localSheetId="9" hidden="1">{"TAB1",#N/A,TRUE,"GENERAL";"TAB2",#N/A,TRUE,"GENERAL";"TAB3",#N/A,TRUE,"GENERAL";"TAB4",#N/A,TRUE,"GENERAL";"TAB5",#N/A,TRUE,"GENERAL"}</definedName>
    <definedName name="__bb9" hidden="1">{"TAB1",#N/A,TRUE,"GENERAL";"TAB2",#N/A,TRUE,"GENERAL";"TAB3",#N/A,TRUE,"GENERAL";"TAB4",#N/A,TRUE,"GENERAL";"TAB5",#N/A,TRUE,"GENERAL"}</definedName>
    <definedName name="__bgb5" localSheetId="0" hidden="1">{"TAB1",#N/A,TRUE,"GENERAL";"TAB2",#N/A,TRUE,"GENERAL";"TAB3",#N/A,TRUE,"GENERAL";"TAB4",#N/A,TRUE,"GENERAL";"TAB5",#N/A,TRUE,"GENERAL"}</definedName>
    <definedName name="__bgb5" localSheetId="6" hidden="1">{"TAB1",#N/A,TRUE,"GENERAL";"TAB2",#N/A,TRUE,"GENERAL";"TAB3",#N/A,TRUE,"GENERAL";"TAB4",#N/A,TRUE,"GENERAL";"TAB5",#N/A,TRUE,"GENERAL"}</definedName>
    <definedName name="__bgb5" localSheetId="7" hidden="1">{"TAB1",#N/A,TRUE,"GENERAL";"TAB2",#N/A,TRUE,"GENERAL";"TAB3",#N/A,TRUE,"GENERAL";"TAB4",#N/A,TRUE,"GENERAL";"TAB5",#N/A,TRUE,"GENERAL"}</definedName>
    <definedName name="__bgb5" localSheetId="9" hidden="1">{"TAB1",#N/A,TRUE,"GENERAL";"TAB2",#N/A,TRUE,"GENERAL";"TAB3",#N/A,TRUE,"GENERAL";"TAB4",#N/A,TRUE,"GENERAL";"TAB5",#N/A,TRUE,"GENERAL"}</definedName>
    <definedName name="__bgb5" hidden="1">{"TAB1",#N/A,TRUE,"GENERAL";"TAB2",#N/A,TRUE,"GENERAL";"TAB3",#N/A,TRUE,"GENERAL";"TAB4",#N/A,TRUE,"GENERAL";"TAB5",#N/A,TRUE,"GENERAL"}</definedName>
    <definedName name="__BGC1">[6]INV!$A$5:$D$8</definedName>
    <definedName name="__BGC3">[6]INV!$F$5:$I$8</definedName>
    <definedName name="__BGC5">[6]INV!$K$5:$N$8</definedName>
    <definedName name="__Bid1">#REF!</definedName>
    <definedName name="__Bid2">#REF!</definedName>
    <definedName name="__Bid3">#REF!</definedName>
    <definedName name="__Bid4">#REF!</definedName>
    <definedName name="__BLO20">[30]BASE!$D$56</definedName>
    <definedName name="__BPR2">#N/A</definedName>
    <definedName name="__BTC60">'[33]ANEXO 3'!#REF!</definedName>
    <definedName name="__BTT2">#N/A</definedName>
    <definedName name="__C2254JH">[30]BASE!$D$298</definedName>
    <definedName name="__C2256JH">#REF!</definedName>
    <definedName name="__C452JH">[30]BASE!$D$294</definedName>
    <definedName name="__C903L">[30]BASE!$D$376</definedName>
    <definedName name="__C908J">#REF!</definedName>
    <definedName name="__CAC1">[6]INV!$A$19:$D$22</definedName>
    <definedName name="__CAC3">[6]INV!$F$19:$I$22</definedName>
    <definedName name="__CAC5">[6]INV!$K$19:$N$22</definedName>
    <definedName name="__CAN28">[23]BASE!$D$424</definedName>
    <definedName name="__CMU005" hidden="1">#REF!</definedName>
    <definedName name="__cmu05">#REF!</definedName>
    <definedName name="__Cod1" localSheetId="15">#REF!</definedName>
    <definedName name="__Cod1">#REF!</definedName>
    <definedName name="__COD906">[34]CONS!$E$29</definedName>
    <definedName name="__com06">[29]Gastos!#REF!</definedName>
    <definedName name="__CON221">#REF!</definedName>
    <definedName name="__cua1">'[13]ALCANTARILLADO RAS'!$A$4:$B$14</definedName>
    <definedName name="__CUA44">[23]BASE!$D$353</definedName>
    <definedName name="__D119353">#REF!</definedName>
    <definedName name="__D151661">#REF!</definedName>
    <definedName name="__D177945">'[17]APU  ADICIONALES'!#REF!</definedName>
    <definedName name="__DAT1">#REF!</definedName>
    <definedName name="__DAT2">#REF!</definedName>
    <definedName name="__DAT3">#REF!</definedName>
    <definedName name="__DAT4">#REF!</definedName>
    <definedName name="__dic01">[29]Dólar!#REF!</definedName>
    <definedName name="__dic06">[29]Dólar!#REF!</definedName>
    <definedName name="__dic97">[29]Dólar!#REF!</definedName>
    <definedName name="__dic98">[29]Dólar!#REF!</definedName>
    <definedName name="__dic99">[29]Dólar!#REF!</definedName>
    <definedName name="__DMD1">#REF!</definedName>
    <definedName name="__DPR2">#N/A</definedName>
    <definedName name="__DTT2">#N/A</definedName>
    <definedName name="__E113701">#REF!</definedName>
    <definedName name="__E169000">'[17]APU  ADICIONALES'!#REF!</definedName>
    <definedName name="__EEF110">#REF!</definedName>
    <definedName name="__ene01">[29]Dólar!#REF!</definedName>
    <definedName name="__ene03">[29]Dólar!#REF!</definedName>
    <definedName name="__ene06">[29]Dólar!#REF!</definedName>
    <definedName name="__ene97">[29]Dólar!#REF!</definedName>
    <definedName name="__ene98">[29]Dólar!#REF!</definedName>
    <definedName name="__ene99">[29]Dólar!#REF!</definedName>
    <definedName name="__EPR2">#N/A</definedName>
    <definedName name="__EST1" localSheetId="15">#REF!</definedName>
    <definedName name="__EST1">#REF!</definedName>
    <definedName name="__EST10" localSheetId="15">#REF!</definedName>
    <definedName name="__EST10">#REF!</definedName>
    <definedName name="__EST11" localSheetId="15">#REF!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C60">'[33]ANEXO 3'!#REF!</definedName>
    <definedName name="__ETF315">#REF!</definedName>
    <definedName name="__ETT2">#N/A</definedName>
    <definedName name="__EXC1" localSheetId="15">#REF!</definedName>
    <definedName name="__EXC1">#REF!</definedName>
    <definedName name="__EXC10" localSheetId="15">#REF!</definedName>
    <definedName name="__EXC10">#REF!</definedName>
    <definedName name="__EXC11" localSheetId="15">#REF!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exp06">[29]Gastos!#REF!</definedName>
    <definedName name="__f" localSheetId="15">[35]D_AWG!$E$22</definedName>
    <definedName name="__f">[24]Cálculo!$B$67</definedName>
    <definedName name="__F150411">#REF!</definedName>
    <definedName name="__f191212">#REF!</definedName>
    <definedName name="__F206218">#REF!</definedName>
    <definedName name="__F222320">#REF!</definedName>
    <definedName name="__FC">#REF!</definedName>
    <definedName name="__feb01">[29]Dólar!#REF!</definedName>
    <definedName name="__feb06">[29]Dólar!#REF!</definedName>
    <definedName name="__feb97">[29]Dólar!#REF!</definedName>
    <definedName name="__feb98">[29]Dólar!#REF!</definedName>
    <definedName name="__feb99">[29]Dólar!#REF!</definedName>
    <definedName name="__fei1">#REF!</definedName>
    <definedName name="__fei10">#REF!</definedName>
    <definedName name="__fei11">#REF!</definedName>
    <definedName name="__fei12">#REF!</definedName>
    <definedName name="__fei13">#REF!</definedName>
    <definedName name="__fei14">#REF!</definedName>
    <definedName name="__fei15">#REF!</definedName>
    <definedName name="__fei16">#REF!</definedName>
    <definedName name="__fei17">#REF!</definedName>
    <definedName name="__fei18">#REF!</definedName>
    <definedName name="__fei19">#REF!</definedName>
    <definedName name="__fei2">#REF!</definedName>
    <definedName name="__fei3">#REF!</definedName>
    <definedName name="__fei4">#REF!</definedName>
    <definedName name="__fei5">#REF!</definedName>
    <definedName name="__fei6">#REF!</definedName>
    <definedName name="__fei7">#REF!</definedName>
    <definedName name="__fei8">#REF!</definedName>
    <definedName name="__fei9">#REF!</definedName>
    <definedName name="__FYB02">#REF!</definedName>
    <definedName name="__FYB03">[30]BASE!$D$337</definedName>
    <definedName name="__FYB04">#REF!</definedName>
    <definedName name="__FYB08">[30]BASE!$D$339</definedName>
    <definedName name="__FYB10">#REF!</definedName>
    <definedName name="__G118050">#REF!</definedName>
    <definedName name="__G161484">'[17]APU  ADICIONALES'!#REF!</definedName>
    <definedName name="__g2" localSheetId="0" hidden="1">{"TAB1",#N/A,TRUE,"GENERAL";"TAB2",#N/A,TRUE,"GENERAL";"TAB3",#N/A,TRUE,"GENERAL";"TAB4",#N/A,TRUE,"GENERAL";"TAB5",#N/A,TRUE,"GENERAL"}</definedName>
    <definedName name="__g2" localSheetId="6" hidden="1">{"TAB1",#N/A,TRUE,"GENERAL";"TAB2",#N/A,TRUE,"GENERAL";"TAB3",#N/A,TRUE,"GENERAL";"TAB4",#N/A,TRUE,"GENERAL";"TAB5",#N/A,TRUE,"GENERAL"}</definedName>
    <definedName name="__g2" localSheetId="7" hidden="1">{"TAB1",#N/A,TRUE,"GENERAL";"TAB2",#N/A,TRUE,"GENERAL";"TAB3",#N/A,TRUE,"GENERAL";"TAB4",#N/A,TRUE,"GENERAL";"TAB5",#N/A,TRUE,"GENERAL"}</definedName>
    <definedName name="__g2" localSheetId="9" hidden="1">{"TAB1",#N/A,TRUE,"GENERAL";"TAB2",#N/A,TRUE,"GENERAL";"TAB3",#N/A,TRUE,"GENERAL";"TAB4",#N/A,TRUE,"GENERAL";"TAB5",#N/A,TRUE,"GENERAL"}</definedName>
    <definedName name="__g2" hidden="1">{"TAB1",#N/A,TRUE,"GENERAL";"TAB2",#N/A,TRUE,"GENERAL";"TAB3",#N/A,TRUE,"GENERAL";"TAB4",#N/A,TRUE,"GENERAL";"TAB5",#N/A,TRUE,"GENERAL"}</definedName>
    <definedName name="__g3" localSheetId="0" hidden="1">{"via1",#N/A,TRUE,"general";"via2",#N/A,TRUE,"general";"via3",#N/A,TRUE,"general"}</definedName>
    <definedName name="__g3" localSheetId="6" hidden="1">{"via1",#N/A,TRUE,"general";"via2",#N/A,TRUE,"general";"via3",#N/A,TRUE,"general"}</definedName>
    <definedName name="__g3" localSheetId="7" hidden="1">{"via1",#N/A,TRUE,"general";"via2",#N/A,TRUE,"general";"via3",#N/A,TRUE,"general"}</definedName>
    <definedName name="__g3" localSheetId="9" hidden="1">{"via1",#N/A,TRUE,"general";"via2",#N/A,TRUE,"general";"via3",#N/A,TRUE,"general"}</definedName>
    <definedName name="__g3" hidden="1">{"via1",#N/A,TRUE,"general";"via2",#N/A,TRUE,"general";"via3",#N/A,TRUE,"general"}</definedName>
    <definedName name="__g4" localSheetId="0" hidden="1">{"via1",#N/A,TRUE,"general";"via2",#N/A,TRUE,"general";"via3",#N/A,TRUE,"general"}</definedName>
    <definedName name="__g4" localSheetId="6" hidden="1">{"via1",#N/A,TRUE,"general";"via2",#N/A,TRUE,"general";"via3",#N/A,TRUE,"general"}</definedName>
    <definedName name="__g4" localSheetId="7" hidden="1">{"via1",#N/A,TRUE,"general";"via2",#N/A,TRUE,"general";"via3",#N/A,TRUE,"general"}</definedName>
    <definedName name="__g4" localSheetId="9" hidden="1">{"via1",#N/A,TRUE,"general";"via2",#N/A,TRUE,"general";"via3",#N/A,TRUE,"general"}</definedName>
    <definedName name="__g4" hidden="1">{"via1",#N/A,TRUE,"general";"via2",#N/A,TRUE,"general";"via3",#N/A,TRUE,"general"}</definedName>
    <definedName name="__g5" localSheetId="0" hidden="1">{"via1",#N/A,TRUE,"general";"via2",#N/A,TRUE,"general";"via3",#N/A,TRUE,"general"}</definedName>
    <definedName name="__g5" localSheetId="6" hidden="1">{"via1",#N/A,TRUE,"general";"via2",#N/A,TRUE,"general";"via3",#N/A,TRUE,"general"}</definedName>
    <definedName name="__g5" localSheetId="7" hidden="1">{"via1",#N/A,TRUE,"general";"via2",#N/A,TRUE,"general";"via3",#N/A,TRUE,"general"}</definedName>
    <definedName name="__g5" localSheetId="9" hidden="1">{"via1",#N/A,TRUE,"general";"via2",#N/A,TRUE,"general";"via3",#N/A,TRUE,"general"}</definedName>
    <definedName name="__g5" hidden="1">{"via1",#N/A,TRUE,"general";"via2",#N/A,TRUE,"general";"via3",#N/A,TRUE,"general"}</definedName>
    <definedName name="__g6" localSheetId="0" hidden="1">{"via1",#N/A,TRUE,"general";"via2",#N/A,TRUE,"general";"via3",#N/A,TRUE,"general"}</definedName>
    <definedName name="__g6" localSheetId="6" hidden="1">{"via1",#N/A,TRUE,"general";"via2",#N/A,TRUE,"general";"via3",#N/A,TRUE,"general"}</definedName>
    <definedName name="__g6" localSheetId="7" hidden="1">{"via1",#N/A,TRUE,"general";"via2",#N/A,TRUE,"general";"via3",#N/A,TRUE,"general"}</definedName>
    <definedName name="__g6" localSheetId="9" hidden="1">{"via1",#N/A,TRUE,"general";"via2",#N/A,TRUE,"general";"via3",#N/A,TRUE,"general"}</definedName>
    <definedName name="__g6" hidden="1">{"via1",#N/A,TRUE,"general";"via2",#N/A,TRUE,"general";"via3",#N/A,TRUE,"general"}</definedName>
    <definedName name="__g7" localSheetId="0" hidden="1">{"TAB1",#N/A,TRUE,"GENERAL";"TAB2",#N/A,TRUE,"GENERAL";"TAB3",#N/A,TRUE,"GENERAL";"TAB4",#N/A,TRUE,"GENERAL";"TAB5",#N/A,TRUE,"GENERAL"}</definedName>
    <definedName name="__g7" localSheetId="6" hidden="1">{"TAB1",#N/A,TRUE,"GENERAL";"TAB2",#N/A,TRUE,"GENERAL";"TAB3",#N/A,TRUE,"GENERAL";"TAB4",#N/A,TRUE,"GENERAL";"TAB5",#N/A,TRUE,"GENERAL"}</definedName>
    <definedName name="__g7" localSheetId="7" hidden="1">{"TAB1",#N/A,TRUE,"GENERAL";"TAB2",#N/A,TRUE,"GENERAL";"TAB3",#N/A,TRUE,"GENERAL";"TAB4",#N/A,TRUE,"GENERAL";"TAB5",#N/A,TRUE,"GENERAL"}</definedName>
    <definedName name="__g7" localSheetId="9" hidden="1">{"TAB1",#N/A,TRUE,"GENERAL";"TAB2",#N/A,TRUE,"GENERAL";"TAB3",#N/A,TRUE,"GENERAL";"TAB4",#N/A,TRUE,"GENERAL";"TAB5",#N/A,TRUE,"GENERAL"}</definedName>
    <definedName name="__g7" hidden="1">{"TAB1",#N/A,TRUE,"GENERAL";"TAB2",#N/A,TRUE,"GENERAL";"TAB3",#N/A,TRUE,"GENERAL";"TAB4",#N/A,TRUE,"GENERAL";"TAB5",#N/A,TRUE,"GENERAL"}</definedName>
    <definedName name="__GR1" localSheetId="0" hidden="1">{"TAB1",#N/A,TRUE,"GENERAL";"TAB2",#N/A,TRUE,"GENERAL";"TAB3",#N/A,TRUE,"GENERAL";"TAB4",#N/A,TRUE,"GENERAL";"TAB5",#N/A,TRUE,"GENERAL"}</definedName>
    <definedName name="__GR1" localSheetId="6" hidden="1">{"TAB1",#N/A,TRUE,"GENERAL";"TAB2",#N/A,TRUE,"GENERAL";"TAB3",#N/A,TRUE,"GENERAL";"TAB4",#N/A,TRUE,"GENERAL";"TAB5",#N/A,TRUE,"GENERAL"}</definedName>
    <definedName name="__GR1" localSheetId="7" hidden="1">{"TAB1",#N/A,TRUE,"GENERAL";"TAB2",#N/A,TRUE,"GENERAL";"TAB3",#N/A,TRUE,"GENERAL";"TAB4",#N/A,TRUE,"GENERAL";"TAB5",#N/A,TRUE,"GENERAL"}</definedName>
    <definedName name="__GR1" localSheetId="9" hidden="1">{"TAB1",#N/A,TRUE,"GENERAL";"TAB2",#N/A,TRUE,"GENERAL";"TAB3",#N/A,TRUE,"GENERAL";"TAB4",#N/A,TRUE,"GENERAL";"TAB5",#N/A,TRUE,"GENERAL"}</definedName>
    <definedName name="__GR1" hidden="1">{"TAB1",#N/A,TRUE,"GENERAL";"TAB2",#N/A,TRUE,"GENERAL";"TAB3",#N/A,TRUE,"GENERAL";"TAB4",#N/A,TRUE,"GENERAL";"TAB5",#N/A,TRUE,"GENERAL"}</definedName>
    <definedName name="__gtr4" localSheetId="0" hidden="1">{"via1",#N/A,TRUE,"general";"via2",#N/A,TRUE,"general";"via3",#N/A,TRUE,"general"}</definedName>
    <definedName name="__gtr4" localSheetId="6" hidden="1">{"via1",#N/A,TRUE,"general";"via2",#N/A,TRUE,"general";"via3",#N/A,TRUE,"general"}</definedName>
    <definedName name="__gtr4" localSheetId="7" hidden="1">{"via1",#N/A,TRUE,"general";"via2",#N/A,TRUE,"general";"via3",#N/A,TRUE,"general"}</definedName>
    <definedName name="__gtr4" localSheetId="9" hidden="1">{"via1",#N/A,TRUE,"general";"via2",#N/A,TRUE,"general";"via3",#N/A,TRUE,"general"}</definedName>
    <definedName name="__gtr4" hidden="1">{"via1",#N/A,TRUE,"general";"via2",#N/A,TRUE,"general";"via3",#N/A,TRUE,"general"}</definedName>
    <definedName name="__H117562">'[17]APU  ADICIONALES'!#REF!</definedName>
    <definedName name="__H191456">#REF!</definedName>
    <definedName name="__h2" localSheetId="0" hidden="1">{"via1",#N/A,TRUE,"general";"via2",#N/A,TRUE,"general";"via3",#N/A,TRUE,"general"}</definedName>
    <definedName name="__h2" localSheetId="6" hidden="1">{"via1",#N/A,TRUE,"general";"via2",#N/A,TRUE,"general";"via3",#N/A,TRUE,"general"}</definedName>
    <definedName name="__h2" localSheetId="7" hidden="1">{"via1",#N/A,TRUE,"general";"via2",#N/A,TRUE,"general";"via3",#N/A,TRUE,"general"}</definedName>
    <definedName name="__h2" localSheetId="9" hidden="1">{"via1",#N/A,TRUE,"general";"via2",#N/A,TRUE,"general";"via3",#N/A,TRUE,"general"}</definedName>
    <definedName name="__h2" hidden="1">{"via1",#N/A,TRUE,"general";"via2",#N/A,TRUE,"general";"via3",#N/A,TRUE,"general"}</definedName>
    <definedName name="__h3" localSheetId="0" hidden="1">{"via1",#N/A,TRUE,"general";"via2",#N/A,TRUE,"general";"via3",#N/A,TRUE,"general"}</definedName>
    <definedName name="__h3" localSheetId="6" hidden="1">{"via1",#N/A,TRUE,"general";"via2",#N/A,TRUE,"general";"via3",#N/A,TRUE,"general"}</definedName>
    <definedName name="__h3" localSheetId="7" hidden="1">{"via1",#N/A,TRUE,"general";"via2",#N/A,TRUE,"general";"via3",#N/A,TRUE,"general"}</definedName>
    <definedName name="__h3" localSheetId="9" hidden="1">{"via1",#N/A,TRUE,"general";"via2",#N/A,TRUE,"general";"via3",#N/A,TRUE,"general"}</definedName>
    <definedName name="__h3" hidden="1">{"via1",#N/A,TRUE,"general";"via2",#N/A,TRUE,"general";"via3",#N/A,TRUE,"general"}</definedName>
    <definedName name="__h4" localSheetId="0" hidden="1">{"TAB1",#N/A,TRUE,"GENERAL";"TAB2",#N/A,TRUE,"GENERAL";"TAB3",#N/A,TRUE,"GENERAL";"TAB4",#N/A,TRUE,"GENERAL";"TAB5",#N/A,TRUE,"GENERAL"}</definedName>
    <definedName name="__h4" localSheetId="6" hidden="1">{"TAB1",#N/A,TRUE,"GENERAL";"TAB2",#N/A,TRUE,"GENERAL";"TAB3",#N/A,TRUE,"GENERAL";"TAB4",#N/A,TRUE,"GENERAL";"TAB5",#N/A,TRUE,"GENERAL"}</definedName>
    <definedName name="__h4" localSheetId="7" hidden="1">{"TAB1",#N/A,TRUE,"GENERAL";"TAB2",#N/A,TRUE,"GENERAL";"TAB3",#N/A,TRUE,"GENERAL";"TAB4",#N/A,TRUE,"GENERAL";"TAB5",#N/A,TRUE,"GENERAL"}</definedName>
    <definedName name="__h4" localSheetId="9" hidden="1">{"TAB1",#N/A,TRUE,"GENERAL";"TAB2",#N/A,TRUE,"GENERAL";"TAB3",#N/A,TRUE,"GENERAL";"TAB4",#N/A,TRUE,"GENERAL";"TAB5",#N/A,TRUE,"GENERAL"}</definedName>
    <definedName name="__h4" hidden="1">{"TAB1",#N/A,TRUE,"GENERAL";"TAB2",#N/A,TRUE,"GENERAL";"TAB3",#N/A,TRUE,"GENERAL";"TAB4",#N/A,TRUE,"GENERAL";"TAB5",#N/A,TRUE,"GENERAL"}</definedName>
    <definedName name="__h5" localSheetId="0" hidden="1">{"TAB1",#N/A,TRUE,"GENERAL";"TAB2",#N/A,TRUE,"GENERAL";"TAB3",#N/A,TRUE,"GENERAL";"TAB4",#N/A,TRUE,"GENERAL";"TAB5",#N/A,TRUE,"GENERAL"}</definedName>
    <definedName name="__h5" localSheetId="6" hidden="1">{"TAB1",#N/A,TRUE,"GENERAL";"TAB2",#N/A,TRUE,"GENERAL";"TAB3",#N/A,TRUE,"GENERAL";"TAB4",#N/A,TRUE,"GENERAL";"TAB5",#N/A,TRUE,"GENERAL"}</definedName>
    <definedName name="__h5" localSheetId="7" hidden="1">{"TAB1",#N/A,TRUE,"GENERAL";"TAB2",#N/A,TRUE,"GENERAL";"TAB3",#N/A,TRUE,"GENERAL";"TAB4",#N/A,TRUE,"GENERAL";"TAB5",#N/A,TRUE,"GENERAL"}</definedName>
    <definedName name="__h5" localSheetId="9" hidden="1">{"TAB1",#N/A,TRUE,"GENERAL";"TAB2",#N/A,TRUE,"GENERAL";"TAB3",#N/A,TRUE,"GENERAL";"TAB4",#N/A,TRUE,"GENERAL";"TAB5",#N/A,TRUE,"GENERAL"}</definedName>
    <definedName name="__h5" hidden="1">{"TAB1",#N/A,TRUE,"GENERAL";"TAB2",#N/A,TRUE,"GENERAL";"TAB3",#N/A,TRUE,"GENERAL";"TAB4",#N/A,TRUE,"GENERAL";"TAB5",#N/A,TRUE,"GENERAL"}</definedName>
    <definedName name="__h6" localSheetId="0" hidden="1">{"via1",#N/A,TRUE,"general";"via2",#N/A,TRUE,"general";"via3",#N/A,TRUE,"general"}</definedName>
    <definedName name="__h6" localSheetId="6" hidden="1">{"via1",#N/A,TRUE,"general";"via2",#N/A,TRUE,"general";"via3",#N/A,TRUE,"general"}</definedName>
    <definedName name="__h6" localSheetId="7" hidden="1">{"via1",#N/A,TRUE,"general";"via2",#N/A,TRUE,"general";"via3",#N/A,TRUE,"general"}</definedName>
    <definedName name="__h6" localSheetId="9" hidden="1">{"via1",#N/A,TRUE,"general";"via2",#N/A,TRUE,"general";"via3",#N/A,TRUE,"general"}</definedName>
    <definedName name="__h6" hidden="1">{"via1",#N/A,TRUE,"general";"via2",#N/A,TRUE,"general";"via3",#N/A,TRUE,"general"}</definedName>
    <definedName name="__h7" localSheetId="0" hidden="1">{"TAB1",#N/A,TRUE,"GENERAL";"TAB2",#N/A,TRUE,"GENERAL";"TAB3",#N/A,TRUE,"GENERAL";"TAB4",#N/A,TRUE,"GENERAL";"TAB5",#N/A,TRUE,"GENERAL"}</definedName>
    <definedName name="__h7" localSheetId="6" hidden="1">{"TAB1",#N/A,TRUE,"GENERAL";"TAB2",#N/A,TRUE,"GENERAL";"TAB3",#N/A,TRUE,"GENERAL";"TAB4",#N/A,TRUE,"GENERAL";"TAB5",#N/A,TRUE,"GENERAL"}</definedName>
    <definedName name="__h7" localSheetId="7" hidden="1">{"TAB1",#N/A,TRUE,"GENERAL";"TAB2",#N/A,TRUE,"GENERAL";"TAB3",#N/A,TRUE,"GENERAL";"TAB4",#N/A,TRUE,"GENERAL";"TAB5",#N/A,TRUE,"GENERAL"}</definedName>
    <definedName name="__h7" localSheetId="9" hidden="1">{"TAB1",#N/A,TRUE,"GENERAL";"TAB2",#N/A,TRUE,"GENERAL";"TAB3",#N/A,TRUE,"GENERAL";"TAB4",#N/A,TRUE,"GENERAL";"TAB5",#N/A,TRUE,"GENERAL"}</definedName>
    <definedName name="__h7" hidden="1">{"TAB1",#N/A,TRUE,"GENERAL";"TAB2",#N/A,TRUE,"GENERAL";"TAB3",#N/A,TRUE,"GENERAL";"TAB4",#N/A,TRUE,"GENERAL";"TAB5",#N/A,TRUE,"GENERAL"}</definedName>
    <definedName name="__h8" localSheetId="0" hidden="1">{"via1",#N/A,TRUE,"general";"via2",#N/A,TRUE,"general";"via3",#N/A,TRUE,"general"}</definedName>
    <definedName name="__h8" localSheetId="6" hidden="1">{"via1",#N/A,TRUE,"general";"via2",#N/A,TRUE,"general";"via3",#N/A,TRUE,"general"}</definedName>
    <definedName name="__h8" localSheetId="7" hidden="1">{"via1",#N/A,TRUE,"general";"via2",#N/A,TRUE,"general";"via3",#N/A,TRUE,"general"}</definedName>
    <definedName name="__h8" localSheetId="9" hidden="1">{"via1",#N/A,TRUE,"general";"via2",#N/A,TRUE,"general";"via3",#N/A,TRUE,"general"}</definedName>
    <definedName name="__h8" hidden="1">{"via1",#N/A,TRUE,"general";"via2",#N/A,TRUE,"general";"via3",#N/A,TRUE,"general"}</definedName>
    <definedName name="__hfh7" localSheetId="0" hidden="1">{"via1",#N/A,TRUE,"general";"via2",#N/A,TRUE,"general";"via3",#N/A,TRUE,"general"}</definedName>
    <definedName name="__hfh7" localSheetId="6" hidden="1">{"via1",#N/A,TRUE,"general";"via2",#N/A,TRUE,"general";"via3",#N/A,TRUE,"general"}</definedName>
    <definedName name="__hfh7" localSheetId="7" hidden="1">{"via1",#N/A,TRUE,"general";"via2",#N/A,TRUE,"general";"via3",#N/A,TRUE,"general"}</definedName>
    <definedName name="__hfh7" localSheetId="9" hidden="1">{"via1",#N/A,TRUE,"general";"via2",#N/A,TRUE,"general";"via3",#N/A,TRUE,"general"}</definedName>
    <definedName name="__hfh7" hidden="1">{"via1",#N/A,TRUE,"general";"via2",#N/A,TRUE,"general";"via3",#N/A,TRUE,"general"}</definedName>
    <definedName name="__HOJ66">#REF!</definedName>
    <definedName name="__HOJ88">#REF!</definedName>
    <definedName name="__hpc6">#N/A</definedName>
    <definedName name="__htC1">#N/A</definedName>
    <definedName name="__i1">#REF!</definedName>
    <definedName name="__i4" localSheetId="0" hidden="1">{"via1",#N/A,TRUE,"general";"via2",#N/A,TRUE,"general";"via3",#N/A,TRUE,"general"}</definedName>
    <definedName name="__i4" localSheetId="6" hidden="1">{"via1",#N/A,TRUE,"general";"via2",#N/A,TRUE,"general";"via3",#N/A,TRUE,"general"}</definedName>
    <definedName name="__i4" localSheetId="7" hidden="1">{"via1",#N/A,TRUE,"general";"via2",#N/A,TRUE,"general";"via3",#N/A,TRUE,"general"}</definedName>
    <definedName name="__i4" localSheetId="9" hidden="1">{"via1",#N/A,TRUE,"general";"via2",#N/A,TRUE,"general";"via3",#N/A,TRUE,"general"}</definedName>
    <definedName name="__i4" hidden="1">{"via1",#N/A,TRUE,"general";"via2",#N/A,TRUE,"general";"via3",#N/A,TRUE,"general"}</definedName>
    <definedName name="__i5" localSheetId="0" hidden="1">{"TAB1",#N/A,TRUE,"GENERAL";"TAB2",#N/A,TRUE,"GENERAL";"TAB3",#N/A,TRUE,"GENERAL";"TAB4",#N/A,TRUE,"GENERAL";"TAB5",#N/A,TRUE,"GENERAL"}</definedName>
    <definedName name="__i5" localSheetId="6" hidden="1">{"TAB1",#N/A,TRUE,"GENERAL";"TAB2",#N/A,TRUE,"GENERAL";"TAB3",#N/A,TRUE,"GENERAL";"TAB4",#N/A,TRUE,"GENERAL";"TAB5",#N/A,TRUE,"GENERAL"}</definedName>
    <definedName name="__i5" localSheetId="7" hidden="1">{"TAB1",#N/A,TRUE,"GENERAL";"TAB2",#N/A,TRUE,"GENERAL";"TAB3",#N/A,TRUE,"GENERAL";"TAB4",#N/A,TRUE,"GENERAL";"TAB5",#N/A,TRUE,"GENERAL"}</definedName>
    <definedName name="__i5" localSheetId="9" hidden="1">{"TAB1",#N/A,TRUE,"GENERAL";"TAB2",#N/A,TRUE,"GENERAL";"TAB3",#N/A,TRUE,"GENERAL";"TAB4",#N/A,TRUE,"GENERAL";"TAB5",#N/A,TRUE,"GENERAL"}</definedName>
    <definedName name="__i5" hidden="1">{"TAB1",#N/A,TRUE,"GENERAL";"TAB2",#N/A,TRUE,"GENERAL";"TAB3",#N/A,TRUE,"GENERAL";"TAB4",#N/A,TRUE,"GENERAL";"TAB5",#N/A,TRUE,"GENERAL"}</definedName>
    <definedName name="__i6" localSheetId="0" hidden="1">{"TAB1",#N/A,TRUE,"GENERAL";"TAB2",#N/A,TRUE,"GENERAL";"TAB3",#N/A,TRUE,"GENERAL";"TAB4",#N/A,TRUE,"GENERAL";"TAB5",#N/A,TRUE,"GENERAL"}</definedName>
    <definedName name="__i6" localSheetId="6" hidden="1">{"TAB1",#N/A,TRUE,"GENERAL";"TAB2",#N/A,TRUE,"GENERAL";"TAB3",#N/A,TRUE,"GENERAL";"TAB4",#N/A,TRUE,"GENERAL";"TAB5",#N/A,TRUE,"GENERAL"}</definedName>
    <definedName name="__i6" localSheetId="7" hidden="1">{"TAB1",#N/A,TRUE,"GENERAL";"TAB2",#N/A,TRUE,"GENERAL";"TAB3",#N/A,TRUE,"GENERAL";"TAB4",#N/A,TRUE,"GENERAL";"TAB5",#N/A,TRUE,"GENERAL"}</definedName>
    <definedName name="__i6" localSheetId="9" hidden="1">{"TAB1",#N/A,TRUE,"GENERAL";"TAB2",#N/A,TRUE,"GENERAL";"TAB3",#N/A,TRUE,"GENERAL";"TAB4",#N/A,TRUE,"GENERAL";"TAB5",#N/A,TRUE,"GENERAL"}</definedName>
    <definedName name="__i6" hidden="1">{"TAB1",#N/A,TRUE,"GENERAL";"TAB2",#N/A,TRUE,"GENERAL";"TAB3",#N/A,TRUE,"GENERAL";"TAB4",#N/A,TRUE,"GENERAL";"TAB5",#N/A,TRUE,"GENERAL"}</definedName>
    <definedName name="__i7" localSheetId="0" hidden="1">{"via1",#N/A,TRUE,"general";"via2",#N/A,TRUE,"general";"via3",#N/A,TRUE,"general"}</definedName>
    <definedName name="__i7" localSheetId="6" hidden="1">{"via1",#N/A,TRUE,"general";"via2",#N/A,TRUE,"general";"via3",#N/A,TRUE,"general"}</definedName>
    <definedName name="__i7" localSheetId="7" hidden="1">{"via1",#N/A,TRUE,"general";"via2",#N/A,TRUE,"general";"via3",#N/A,TRUE,"general"}</definedName>
    <definedName name="__i7" localSheetId="9" hidden="1">{"via1",#N/A,TRUE,"general";"via2",#N/A,TRUE,"general";"via3",#N/A,TRUE,"general"}</definedName>
    <definedName name="__i7" hidden="1">{"via1",#N/A,TRUE,"general";"via2",#N/A,TRUE,"general";"via3",#N/A,TRUE,"general"}</definedName>
    <definedName name="__i77" localSheetId="0" hidden="1">{"TAB1",#N/A,TRUE,"GENERAL";"TAB2",#N/A,TRUE,"GENERAL";"TAB3",#N/A,TRUE,"GENERAL";"TAB4",#N/A,TRUE,"GENERAL";"TAB5",#N/A,TRUE,"GENERAL"}</definedName>
    <definedName name="__i77" localSheetId="6" hidden="1">{"TAB1",#N/A,TRUE,"GENERAL";"TAB2",#N/A,TRUE,"GENERAL";"TAB3",#N/A,TRUE,"GENERAL";"TAB4",#N/A,TRUE,"GENERAL";"TAB5",#N/A,TRUE,"GENERAL"}</definedName>
    <definedName name="__i77" localSheetId="7" hidden="1">{"TAB1",#N/A,TRUE,"GENERAL";"TAB2",#N/A,TRUE,"GENERAL";"TAB3",#N/A,TRUE,"GENERAL";"TAB4",#N/A,TRUE,"GENERAL";"TAB5",#N/A,TRUE,"GENERAL"}</definedName>
    <definedName name="__i77" localSheetId="9" hidden="1">{"TAB1",#N/A,TRUE,"GENERAL";"TAB2",#N/A,TRUE,"GENERAL";"TAB3",#N/A,TRUE,"GENERAL";"TAB4",#N/A,TRUE,"GENERAL";"TAB5",#N/A,TRUE,"GENERAL"}</definedName>
    <definedName name="__i77" hidden="1">{"TAB1",#N/A,TRUE,"GENERAL";"TAB2",#N/A,TRUE,"GENERAL";"TAB3",#N/A,TRUE,"GENERAL";"TAB4",#N/A,TRUE,"GENERAL";"TAB5",#N/A,TRUE,"GENERAL"}</definedName>
    <definedName name="__i8" localSheetId="0" hidden="1">{"via1",#N/A,TRUE,"general";"via2",#N/A,TRUE,"general";"via3",#N/A,TRUE,"general"}</definedName>
    <definedName name="__i8" localSheetId="6" hidden="1">{"via1",#N/A,TRUE,"general";"via2",#N/A,TRUE,"general";"via3",#N/A,TRUE,"general"}</definedName>
    <definedName name="__i8" localSheetId="7" hidden="1">{"via1",#N/A,TRUE,"general";"via2",#N/A,TRUE,"general";"via3",#N/A,TRUE,"general"}</definedName>
    <definedName name="__i8" localSheetId="9" hidden="1">{"via1",#N/A,TRUE,"general";"via2",#N/A,TRUE,"general";"via3",#N/A,TRUE,"general"}</definedName>
    <definedName name="__i8" hidden="1">{"via1",#N/A,TRUE,"general";"via2",#N/A,TRUE,"general";"via3",#N/A,TRUE,"general"}</definedName>
    <definedName name="__i9" localSheetId="0" hidden="1">{"TAB1",#N/A,TRUE,"GENERAL";"TAB2",#N/A,TRUE,"GENERAL";"TAB3",#N/A,TRUE,"GENERAL";"TAB4",#N/A,TRUE,"GENERAL";"TAB5",#N/A,TRUE,"GENERAL"}</definedName>
    <definedName name="__i9" localSheetId="6" hidden="1">{"TAB1",#N/A,TRUE,"GENERAL";"TAB2",#N/A,TRUE,"GENERAL";"TAB3",#N/A,TRUE,"GENERAL";"TAB4",#N/A,TRUE,"GENERAL";"TAB5",#N/A,TRUE,"GENERAL"}</definedName>
    <definedName name="__i9" localSheetId="7" hidden="1">{"TAB1",#N/A,TRUE,"GENERAL";"TAB2",#N/A,TRUE,"GENERAL";"TAB3",#N/A,TRUE,"GENERAL";"TAB4",#N/A,TRUE,"GENERAL";"TAB5",#N/A,TRUE,"GENERAL"}</definedName>
    <definedName name="__i9" localSheetId="9" hidden="1">{"TAB1",#N/A,TRUE,"GENERAL";"TAB2",#N/A,TRUE,"GENERAL";"TAB3",#N/A,TRUE,"GENERAL";"TAB4",#N/A,TRUE,"GENERAL";"TAB5",#N/A,TRUE,"GENERAL"}</definedName>
    <definedName name="__i9" hidden="1">{"TAB1",#N/A,TRUE,"GENERAL";"TAB2",#N/A,TRUE,"GENERAL";"TAB3",#N/A,TRUE,"GENERAL";"TAB4",#N/A,TRUE,"GENERAL";"TAB5",#N/A,TRUE,"GENERAL"}</definedName>
    <definedName name="__INF1">#REF!</definedName>
    <definedName name="__jdC1">#N/A</definedName>
    <definedName name="__jul01">[29]Dólar!#REF!</definedName>
    <definedName name="__jul06">[29]Dólar!#REF!</definedName>
    <definedName name="__jul97">[29]Dólar!#REF!</definedName>
    <definedName name="__jul98">[29]Dólar!#REF!</definedName>
    <definedName name="__jul99">[29]Dólar!#REF!</definedName>
    <definedName name="__jun01">[29]Dólar!#REF!</definedName>
    <definedName name="__jun06">[29]Dólar!#REF!</definedName>
    <definedName name="__jun97">[29]Dólar!#REF!</definedName>
    <definedName name="__jun98">[29]Dólar!#REF!</definedName>
    <definedName name="__jun99">[29]Dólar!#REF!</definedName>
    <definedName name="__k3" localSheetId="0" hidden="1">{"TAB1",#N/A,TRUE,"GENERAL";"TAB2",#N/A,TRUE,"GENERAL";"TAB3",#N/A,TRUE,"GENERAL";"TAB4",#N/A,TRUE,"GENERAL";"TAB5",#N/A,TRUE,"GENERAL"}</definedName>
    <definedName name="__k3" localSheetId="6" hidden="1">{"TAB1",#N/A,TRUE,"GENERAL";"TAB2",#N/A,TRUE,"GENERAL";"TAB3",#N/A,TRUE,"GENERAL";"TAB4",#N/A,TRUE,"GENERAL";"TAB5",#N/A,TRUE,"GENERAL"}</definedName>
    <definedName name="__k3" localSheetId="7" hidden="1">{"TAB1",#N/A,TRUE,"GENERAL";"TAB2",#N/A,TRUE,"GENERAL";"TAB3",#N/A,TRUE,"GENERAL";"TAB4",#N/A,TRUE,"GENERAL";"TAB5",#N/A,TRUE,"GENERAL"}</definedName>
    <definedName name="__k3" localSheetId="9" hidden="1">{"TAB1",#N/A,TRUE,"GENERAL";"TAB2",#N/A,TRUE,"GENERAL";"TAB3",#N/A,TRUE,"GENERAL";"TAB4",#N/A,TRUE,"GENERAL";"TAB5",#N/A,TRUE,"GENERAL"}</definedName>
    <definedName name="__k3" hidden="1">{"TAB1",#N/A,TRUE,"GENERAL";"TAB2",#N/A,TRUE,"GENERAL";"TAB3",#N/A,TRUE,"GENERAL";"TAB4",#N/A,TRUE,"GENERAL";"TAB5",#N/A,TRUE,"GENERAL"}</definedName>
    <definedName name="__k4" localSheetId="0" hidden="1">{"via1",#N/A,TRUE,"general";"via2",#N/A,TRUE,"general";"via3",#N/A,TRUE,"general"}</definedName>
    <definedName name="__k4" localSheetId="6" hidden="1">{"via1",#N/A,TRUE,"general";"via2",#N/A,TRUE,"general";"via3",#N/A,TRUE,"general"}</definedName>
    <definedName name="__k4" localSheetId="7" hidden="1">{"via1",#N/A,TRUE,"general";"via2",#N/A,TRUE,"general";"via3",#N/A,TRUE,"general"}</definedName>
    <definedName name="__k4" localSheetId="9" hidden="1">{"via1",#N/A,TRUE,"general";"via2",#N/A,TRUE,"general";"via3",#N/A,TRUE,"general"}</definedName>
    <definedName name="__k4" hidden="1">{"via1",#N/A,TRUE,"general";"via2",#N/A,TRUE,"general";"via3",#N/A,TRUE,"general"}</definedName>
    <definedName name="__k5" localSheetId="0" hidden="1">{"via1",#N/A,TRUE,"general";"via2",#N/A,TRUE,"general";"via3",#N/A,TRUE,"general"}</definedName>
    <definedName name="__k5" localSheetId="6" hidden="1">{"via1",#N/A,TRUE,"general";"via2",#N/A,TRUE,"general";"via3",#N/A,TRUE,"general"}</definedName>
    <definedName name="__k5" localSheetId="7" hidden="1">{"via1",#N/A,TRUE,"general";"via2",#N/A,TRUE,"general";"via3",#N/A,TRUE,"general"}</definedName>
    <definedName name="__k5" localSheetId="9" hidden="1">{"via1",#N/A,TRUE,"general";"via2",#N/A,TRUE,"general";"via3",#N/A,TRUE,"general"}</definedName>
    <definedName name="__k5" hidden="1">{"via1",#N/A,TRUE,"general";"via2",#N/A,TRUE,"general";"via3",#N/A,TRUE,"general"}</definedName>
    <definedName name="__k6" localSheetId="0" hidden="1">{"TAB1",#N/A,TRUE,"GENERAL";"TAB2",#N/A,TRUE,"GENERAL";"TAB3",#N/A,TRUE,"GENERAL";"TAB4",#N/A,TRUE,"GENERAL";"TAB5",#N/A,TRUE,"GENERAL"}</definedName>
    <definedName name="__k6" localSheetId="6" hidden="1">{"TAB1",#N/A,TRUE,"GENERAL";"TAB2",#N/A,TRUE,"GENERAL";"TAB3",#N/A,TRUE,"GENERAL";"TAB4",#N/A,TRUE,"GENERAL";"TAB5",#N/A,TRUE,"GENERAL"}</definedName>
    <definedName name="__k6" localSheetId="7" hidden="1">{"TAB1",#N/A,TRUE,"GENERAL";"TAB2",#N/A,TRUE,"GENERAL";"TAB3",#N/A,TRUE,"GENERAL";"TAB4",#N/A,TRUE,"GENERAL";"TAB5",#N/A,TRUE,"GENERAL"}</definedName>
    <definedName name="__k6" localSheetId="9" hidden="1">{"TAB1",#N/A,TRUE,"GENERAL";"TAB2",#N/A,TRUE,"GENERAL";"TAB3",#N/A,TRUE,"GENERAL";"TAB4",#N/A,TRUE,"GENERAL";"TAB5",#N/A,TRUE,"GENERAL"}</definedName>
    <definedName name="__k6" hidden="1">{"TAB1",#N/A,TRUE,"GENERAL";"TAB2",#N/A,TRUE,"GENERAL";"TAB3",#N/A,TRUE,"GENERAL";"TAB4",#N/A,TRUE,"GENERAL";"TAB5",#N/A,TRUE,"GENERAL"}</definedName>
    <definedName name="__k7" localSheetId="0" hidden="1">{"via1",#N/A,TRUE,"general";"via2",#N/A,TRUE,"general";"via3",#N/A,TRUE,"general"}</definedName>
    <definedName name="__k7" localSheetId="6" hidden="1">{"via1",#N/A,TRUE,"general";"via2",#N/A,TRUE,"general";"via3",#N/A,TRUE,"general"}</definedName>
    <definedName name="__k7" localSheetId="7" hidden="1">{"via1",#N/A,TRUE,"general";"via2",#N/A,TRUE,"general";"via3",#N/A,TRUE,"general"}</definedName>
    <definedName name="__k7" localSheetId="9" hidden="1">{"via1",#N/A,TRUE,"general";"via2",#N/A,TRUE,"general";"via3",#N/A,TRUE,"general"}</definedName>
    <definedName name="__k7" hidden="1">{"via1",#N/A,TRUE,"general";"via2",#N/A,TRUE,"general";"via3",#N/A,TRUE,"general"}</definedName>
    <definedName name="__k8" localSheetId="0" hidden="1">{"via1",#N/A,TRUE,"general";"via2",#N/A,TRUE,"general";"via3",#N/A,TRUE,"general"}</definedName>
    <definedName name="__k8" localSheetId="6" hidden="1">{"via1",#N/A,TRUE,"general";"via2",#N/A,TRUE,"general";"via3",#N/A,TRUE,"general"}</definedName>
    <definedName name="__k8" localSheetId="7" hidden="1">{"via1",#N/A,TRUE,"general";"via2",#N/A,TRUE,"general";"via3",#N/A,TRUE,"general"}</definedName>
    <definedName name="__k8" localSheetId="9" hidden="1">{"via1",#N/A,TRUE,"general";"via2",#N/A,TRUE,"general";"via3",#N/A,TRUE,"general"}</definedName>
    <definedName name="__k8" hidden="1">{"via1",#N/A,TRUE,"general";"via2",#N/A,TRUE,"general";"via3",#N/A,TRUE,"general"}</definedName>
    <definedName name="__k9" localSheetId="0" hidden="1">{"TAB1",#N/A,TRUE,"GENERAL";"TAB2",#N/A,TRUE,"GENERAL";"TAB3",#N/A,TRUE,"GENERAL";"TAB4",#N/A,TRUE,"GENERAL";"TAB5",#N/A,TRUE,"GENERAL"}</definedName>
    <definedName name="__k9" localSheetId="6" hidden="1">{"TAB1",#N/A,TRUE,"GENERAL";"TAB2",#N/A,TRUE,"GENERAL";"TAB3",#N/A,TRUE,"GENERAL";"TAB4",#N/A,TRUE,"GENERAL";"TAB5",#N/A,TRUE,"GENERAL"}</definedName>
    <definedName name="__k9" localSheetId="7" hidden="1">{"TAB1",#N/A,TRUE,"GENERAL";"TAB2",#N/A,TRUE,"GENERAL";"TAB3",#N/A,TRUE,"GENERAL";"TAB4",#N/A,TRUE,"GENERAL";"TAB5",#N/A,TRUE,"GENERAL"}</definedName>
    <definedName name="__k9" localSheetId="9" hidden="1">{"TAB1",#N/A,TRUE,"GENERAL";"TAB2",#N/A,TRUE,"GENERAL";"TAB3",#N/A,TRUE,"GENERAL";"TAB4",#N/A,TRUE,"GENERAL";"TAB5",#N/A,TRUE,"GENERAL"}</definedName>
    <definedName name="__k9" hidden="1">{"TAB1",#N/A,TRUE,"GENERAL";"TAB2",#N/A,TRUE,"GENERAL";"TAB3",#N/A,TRUE,"GENERAL";"TAB4",#N/A,TRUE,"GENERAL";"TAB5",#N/A,TRUE,"GENERAL"}</definedName>
    <definedName name="__kjk6" localSheetId="0" hidden="1">{"TAB1",#N/A,TRUE,"GENERAL";"TAB2",#N/A,TRUE,"GENERAL";"TAB3",#N/A,TRUE,"GENERAL";"TAB4",#N/A,TRUE,"GENERAL";"TAB5",#N/A,TRUE,"GENERAL"}</definedName>
    <definedName name="__kjk6" localSheetId="6" hidden="1">{"TAB1",#N/A,TRUE,"GENERAL";"TAB2",#N/A,TRUE,"GENERAL";"TAB3",#N/A,TRUE,"GENERAL";"TAB4",#N/A,TRUE,"GENERAL";"TAB5",#N/A,TRUE,"GENERAL"}</definedName>
    <definedName name="__kjk6" localSheetId="7" hidden="1">{"TAB1",#N/A,TRUE,"GENERAL";"TAB2",#N/A,TRUE,"GENERAL";"TAB3",#N/A,TRUE,"GENERAL";"TAB4",#N/A,TRUE,"GENERAL";"TAB5",#N/A,TRUE,"GENERAL"}</definedName>
    <definedName name="__kjk6" localSheetId="9" hidden="1">{"TAB1",#N/A,TRUE,"GENERAL";"TAB2",#N/A,TRUE,"GENERAL";"TAB3",#N/A,TRUE,"GENERAL";"TAB4",#N/A,TRUE,"GENERAL";"TAB5",#N/A,TRUE,"GENERAL"}</definedName>
    <definedName name="__kjk6" hidden="1">{"TAB1",#N/A,TRUE,"GENERAL";"TAB2",#N/A,TRUE,"GENERAL";"TAB3",#N/A,TRUE,"GENERAL";"TAB4",#N/A,TRUE,"GENERAL";"TAB5",#N/A,TRUE,"GENERAL"}</definedName>
    <definedName name="__LA124">[30]BASE!$D$64</definedName>
    <definedName name="__LAC18">[30]BASE!$D$362</definedName>
    <definedName name="__LAI25">[36]BASE!#REF!</definedName>
    <definedName name="__LB" localSheetId="0">Listado [37]Base!$B$12:$D$781</definedName>
    <definedName name="__LB" localSheetId="6">Listado [37]Base!$B$12:$D$781</definedName>
    <definedName name="__LB" localSheetId="7">Listado [37]Base!$B$12:$D$781</definedName>
    <definedName name="__LB" localSheetId="9">Listado [37]Base!$B$12:$D$781</definedName>
    <definedName name="__LB">Listado [37]Base!$B$12:$D$781</definedName>
    <definedName name="__Lbd2">#N/A</definedName>
    <definedName name="__Lbd4">#N/A</definedName>
    <definedName name="__Lbd6">#N/A</definedName>
    <definedName name="__LcC1">#N/A</definedName>
    <definedName name="__Lct1">#N/A</definedName>
    <definedName name="__lfo1">#N/A</definedName>
    <definedName name="__lgc1" localSheetId="0">[29]Gastos!#REF!</definedName>
    <definedName name="__lgc1">[29]Gastos!#REF!</definedName>
    <definedName name="__lgc2" localSheetId="0">[29]Gastos!#REF!</definedName>
    <definedName name="__lgc2">[29]Gastos!#REF!</definedName>
    <definedName name="__lgc3" localSheetId="0">[29]Gastos!#REF!</definedName>
    <definedName name="__lgc3">[29]Gastos!#REF!</definedName>
    <definedName name="__LMO1">[38]MO!$A$2:$A$188</definedName>
    <definedName name="__LPR2">#N/A</definedName>
    <definedName name="__LTC60">'[33]ANEXO 3'!#REF!</definedName>
    <definedName name="__LTT2">#N/A</definedName>
    <definedName name="__m3" localSheetId="0" hidden="1">{"via1",#N/A,TRUE,"general";"via2",#N/A,TRUE,"general";"via3",#N/A,TRUE,"general"}</definedName>
    <definedName name="__m3" localSheetId="6" hidden="1">{"via1",#N/A,TRUE,"general";"via2",#N/A,TRUE,"general";"via3",#N/A,TRUE,"general"}</definedName>
    <definedName name="__m3" localSheetId="7" hidden="1">{"via1",#N/A,TRUE,"general";"via2",#N/A,TRUE,"general";"via3",#N/A,TRUE,"general"}</definedName>
    <definedName name="__m3" localSheetId="9" hidden="1">{"via1",#N/A,TRUE,"general";"via2",#N/A,TRUE,"general";"via3",#N/A,TRUE,"general"}</definedName>
    <definedName name="__m3" hidden="1">{"via1",#N/A,TRUE,"general";"via2",#N/A,TRUE,"general";"via3",#N/A,TRUE,"general"}</definedName>
    <definedName name="__m4" localSheetId="0" hidden="1">{"TAB1",#N/A,TRUE,"GENERAL";"TAB2",#N/A,TRUE,"GENERAL";"TAB3",#N/A,TRUE,"GENERAL";"TAB4",#N/A,TRUE,"GENERAL";"TAB5",#N/A,TRUE,"GENERAL"}</definedName>
    <definedName name="__m4" localSheetId="6" hidden="1">{"TAB1",#N/A,TRUE,"GENERAL";"TAB2",#N/A,TRUE,"GENERAL";"TAB3",#N/A,TRUE,"GENERAL";"TAB4",#N/A,TRUE,"GENERAL";"TAB5",#N/A,TRUE,"GENERAL"}</definedName>
    <definedName name="__m4" localSheetId="7" hidden="1">{"TAB1",#N/A,TRUE,"GENERAL";"TAB2",#N/A,TRUE,"GENERAL";"TAB3",#N/A,TRUE,"GENERAL";"TAB4",#N/A,TRUE,"GENERAL";"TAB5",#N/A,TRUE,"GENERAL"}</definedName>
    <definedName name="__m4" localSheetId="9" hidden="1">{"TAB1",#N/A,TRUE,"GENERAL";"TAB2",#N/A,TRUE,"GENERAL";"TAB3",#N/A,TRUE,"GENERAL";"TAB4",#N/A,TRUE,"GENERAL";"TAB5",#N/A,TRUE,"GENERAL"}</definedName>
    <definedName name="__m4" hidden="1">{"TAB1",#N/A,TRUE,"GENERAL";"TAB2",#N/A,TRUE,"GENERAL";"TAB3",#N/A,TRUE,"GENERAL";"TAB4",#N/A,TRUE,"GENERAL";"TAB5",#N/A,TRUE,"GENERAL"}</definedName>
    <definedName name="__m5" localSheetId="0" hidden="1">{"via1",#N/A,TRUE,"general";"via2",#N/A,TRUE,"general";"via3",#N/A,TRUE,"general"}</definedName>
    <definedName name="__m5" localSheetId="6" hidden="1">{"via1",#N/A,TRUE,"general";"via2",#N/A,TRUE,"general";"via3",#N/A,TRUE,"general"}</definedName>
    <definedName name="__m5" localSheetId="7" hidden="1">{"via1",#N/A,TRUE,"general";"via2",#N/A,TRUE,"general";"via3",#N/A,TRUE,"general"}</definedName>
    <definedName name="__m5" localSheetId="9" hidden="1">{"via1",#N/A,TRUE,"general";"via2",#N/A,TRUE,"general";"via3",#N/A,TRUE,"general"}</definedName>
    <definedName name="__m5" hidden="1">{"via1",#N/A,TRUE,"general";"via2",#N/A,TRUE,"general";"via3",#N/A,TRUE,"general"}</definedName>
    <definedName name="__m6" localSheetId="0" hidden="1">{"TAB1",#N/A,TRUE,"GENERAL";"TAB2",#N/A,TRUE,"GENERAL";"TAB3",#N/A,TRUE,"GENERAL";"TAB4",#N/A,TRUE,"GENERAL";"TAB5",#N/A,TRUE,"GENERAL"}</definedName>
    <definedName name="__m6" localSheetId="6" hidden="1">{"TAB1",#N/A,TRUE,"GENERAL";"TAB2",#N/A,TRUE,"GENERAL";"TAB3",#N/A,TRUE,"GENERAL";"TAB4",#N/A,TRUE,"GENERAL";"TAB5",#N/A,TRUE,"GENERAL"}</definedName>
    <definedName name="__m6" localSheetId="7" hidden="1">{"TAB1",#N/A,TRUE,"GENERAL";"TAB2",#N/A,TRUE,"GENERAL";"TAB3",#N/A,TRUE,"GENERAL";"TAB4",#N/A,TRUE,"GENERAL";"TAB5",#N/A,TRUE,"GENERAL"}</definedName>
    <definedName name="__m6" localSheetId="9" hidden="1">{"TAB1",#N/A,TRUE,"GENERAL";"TAB2",#N/A,TRUE,"GENERAL";"TAB3",#N/A,TRUE,"GENERAL";"TAB4",#N/A,TRUE,"GENERAL";"TAB5",#N/A,TRUE,"GENERAL"}</definedName>
    <definedName name="__m6" hidden="1">{"TAB1",#N/A,TRUE,"GENERAL";"TAB2",#N/A,TRUE,"GENERAL";"TAB3",#N/A,TRUE,"GENERAL";"TAB4",#N/A,TRUE,"GENERAL";"TAB5",#N/A,TRUE,"GENERAL"}</definedName>
    <definedName name="__m7" localSheetId="0" hidden="1">{"TAB1",#N/A,TRUE,"GENERAL";"TAB2",#N/A,TRUE,"GENERAL";"TAB3",#N/A,TRUE,"GENERAL";"TAB4",#N/A,TRUE,"GENERAL";"TAB5",#N/A,TRUE,"GENERAL"}</definedName>
    <definedName name="__m7" localSheetId="6" hidden="1">{"TAB1",#N/A,TRUE,"GENERAL";"TAB2",#N/A,TRUE,"GENERAL";"TAB3",#N/A,TRUE,"GENERAL";"TAB4",#N/A,TRUE,"GENERAL";"TAB5",#N/A,TRUE,"GENERAL"}</definedName>
    <definedName name="__m7" localSheetId="7" hidden="1">{"TAB1",#N/A,TRUE,"GENERAL";"TAB2",#N/A,TRUE,"GENERAL";"TAB3",#N/A,TRUE,"GENERAL";"TAB4",#N/A,TRUE,"GENERAL";"TAB5",#N/A,TRUE,"GENERAL"}</definedName>
    <definedName name="__m7" localSheetId="9" hidden="1">{"TAB1",#N/A,TRUE,"GENERAL";"TAB2",#N/A,TRUE,"GENERAL";"TAB3",#N/A,TRUE,"GENERAL";"TAB4",#N/A,TRUE,"GENERAL";"TAB5",#N/A,TRUE,"GENERAL"}</definedName>
    <definedName name="__m7" hidden="1">{"TAB1",#N/A,TRUE,"GENERAL";"TAB2",#N/A,TRUE,"GENERAL";"TAB3",#N/A,TRUE,"GENERAL";"TAB4",#N/A,TRUE,"GENERAL";"TAB5",#N/A,TRUE,"GENERAL"}</definedName>
    <definedName name="__m8" localSheetId="0" hidden="1">{"via1",#N/A,TRUE,"general";"via2",#N/A,TRUE,"general";"via3",#N/A,TRUE,"general"}</definedName>
    <definedName name="__m8" localSheetId="6" hidden="1">{"via1",#N/A,TRUE,"general";"via2",#N/A,TRUE,"general";"via3",#N/A,TRUE,"general"}</definedName>
    <definedName name="__m8" localSheetId="7" hidden="1">{"via1",#N/A,TRUE,"general";"via2",#N/A,TRUE,"general";"via3",#N/A,TRUE,"general"}</definedName>
    <definedName name="__m8" localSheetId="9" hidden="1">{"via1",#N/A,TRUE,"general";"via2",#N/A,TRUE,"general";"via3",#N/A,TRUE,"general"}</definedName>
    <definedName name="__m8" hidden="1">{"via1",#N/A,TRUE,"general";"via2",#N/A,TRUE,"general";"via3",#N/A,TRUE,"general"}</definedName>
    <definedName name="__m9" localSheetId="0" hidden="1">{"via1",#N/A,TRUE,"general";"via2",#N/A,TRUE,"general";"via3",#N/A,TRUE,"general"}</definedName>
    <definedName name="__m9" localSheetId="6" hidden="1">{"via1",#N/A,TRUE,"general";"via2",#N/A,TRUE,"general";"via3",#N/A,TRUE,"general"}</definedName>
    <definedName name="__m9" localSheetId="7" hidden="1">{"via1",#N/A,TRUE,"general";"via2",#N/A,TRUE,"general";"via3",#N/A,TRUE,"general"}</definedName>
    <definedName name="__m9" localSheetId="9" hidden="1">{"via1",#N/A,TRUE,"general";"via2",#N/A,TRUE,"general";"via3",#N/A,TRUE,"general"}</definedName>
    <definedName name="__m9" hidden="1">{"via1",#N/A,TRUE,"general";"via2",#N/A,TRUE,"general";"via3",#N/A,TRUE,"general"}</definedName>
    <definedName name="__MA2">#REF!</definedName>
    <definedName name="__mar01">[29]Dólar!#REF!</definedName>
    <definedName name="__mar06">[29]Dólar!#REF!</definedName>
    <definedName name="__mar97">[29]Dólar!#REF!</definedName>
    <definedName name="__mar98">[29]Dólar!#REF!</definedName>
    <definedName name="__mar99">[29]Dólar!#REF!</definedName>
    <definedName name="__may01">[29]Dólar!#REF!</definedName>
    <definedName name="__may06">[29]Dólar!#REF!</definedName>
    <definedName name="__may97">[29]Dólar!#REF!</definedName>
    <definedName name="__may98">[29]Dólar!#REF!</definedName>
    <definedName name="__may99">[29]Dólar!#REF!</definedName>
    <definedName name="__MOR15">[34]CONS!$E$22</definedName>
    <definedName name="__Mux1">[39]CALCULO!$B$19</definedName>
    <definedName name="__Mux2">[39]CALCULO!$E$19</definedName>
    <definedName name="__Mux3">[39]CALCULO!$H$19</definedName>
    <definedName name="__Muy1">[39]CALCULO!$B$20</definedName>
    <definedName name="__Muy2">[39]CALCULO!$E$20</definedName>
    <definedName name="__Muy3">[39]CALCULO!$H$20</definedName>
    <definedName name="__n3" localSheetId="0" hidden="1">{"TAB1",#N/A,TRUE,"GENERAL";"TAB2",#N/A,TRUE,"GENERAL";"TAB3",#N/A,TRUE,"GENERAL";"TAB4",#N/A,TRUE,"GENERAL";"TAB5",#N/A,TRUE,"GENERAL"}</definedName>
    <definedName name="__n3" localSheetId="6" hidden="1">{"TAB1",#N/A,TRUE,"GENERAL";"TAB2",#N/A,TRUE,"GENERAL";"TAB3",#N/A,TRUE,"GENERAL";"TAB4",#N/A,TRUE,"GENERAL";"TAB5",#N/A,TRUE,"GENERAL"}</definedName>
    <definedName name="__n3" localSheetId="7" hidden="1">{"TAB1",#N/A,TRUE,"GENERAL";"TAB2",#N/A,TRUE,"GENERAL";"TAB3",#N/A,TRUE,"GENERAL";"TAB4",#N/A,TRUE,"GENERAL";"TAB5",#N/A,TRUE,"GENERAL"}</definedName>
    <definedName name="__n3" localSheetId="9" hidden="1">{"TAB1",#N/A,TRUE,"GENERAL";"TAB2",#N/A,TRUE,"GENERAL";"TAB3",#N/A,TRUE,"GENERAL";"TAB4",#N/A,TRUE,"GENERAL";"TAB5",#N/A,TRUE,"GENERAL"}</definedName>
    <definedName name="__n3" hidden="1">{"TAB1",#N/A,TRUE,"GENERAL";"TAB2",#N/A,TRUE,"GENERAL";"TAB3",#N/A,TRUE,"GENERAL";"TAB4",#N/A,TRUE,"GENERAL";"TAB5",#N/A,TRUE,"GENERAL"}</definedName>
    <definedName name="__n4" localSheetId="0" hidden="1">{"via1",#N/A,TRUE,"general";"via2",#N/A,TRUE,"general";"via3",#N/A,TRUE,"general"}</definedName>
    <definedName name="__n4" localSheetId="6" hidden="1">{"via1",#N/A,TRUE,"general";"via2",#N/A,TRUE,"general";"via3",#N/A,TRUE,"general"}</definedName>
    <definedName name="__n4" localSheetId="7" hidden="1">{"via1",#N/A,TRUE,"general";"via2",#N/A,TRUE,"general";"via3",#N/A,TRUE,"general"}</definedName>
    <definedName name="__n4" localSheetId="9" hidden="1">{"via1",#N/A,TRUE,"general";"via2",#N/A,TRUE,"general";"via3",#N/A,TRUE,"general"}</definedName>
    <definedName name="__n4" hidden="1">{"via1",#N/A,TRUE,"general";"via2",#N/A,TRUE,"general";"via3",#N/A,TRUE,"general"}</definedName>
    <definedName name="__n5" localSheetId="0" hidden="1">{"TAB1",#N/A,TRUE,"GENERAL";"TAB2",#N/A,TRUE,"GENERAL";"TAB3",#N/A,TRUE,"GENERAL";"TAB4",#N/A,TRUE,"GENERAL";"TAB5",#N/A,TRUE,"GENERAL"}</definedName>
    <definedName name="__n5" localSheetId="6" hidden="1">{"TAB1",#N/A,TRUE,"GENERAL";"TAB2",#N/A,TRUE,"GENERAL";"TAB3",#N/A,TRUE,"GENERAL";"TAB4",#N/A,TRUE,"GENERAL";"TAB5",#N/A,TRUE,"GENERAL"}</definedName>
    <definedName name="__n5" localSheetId="7" hidden="1">{"TAB1",#N/A,TRUE,"GENERAL";"TAB2",#N/A,TRUE,"GENERAL";"TAB3",#N/A,TRUE,"GENERAL";"TAB4",#N/A,TRUE,"GENERAL";"TAB5",#N/A,TRUE,"GENERAL"}</definedName>
    <definedName name="__n5" localSheetId="9" hidden="1">{"TAB1",#N/A,TRUE,"GENERAL";"TAB2",#N/A,TRUE,"GENERAL";"TAB3",#N/A,TRUE,"GENERAL";"TAB4",#N/A,TRUE,"GENERAL";"TAB5",#N/A,TRUE,"GENERAL"}</definedName>
    <definedName name="__n5" hidden="1">{"TAB1",#N/A,TRUE,"GENERAL";"TAB2",#N/A,TRUE,"GENERAL";"TAB3",#N/A,TRUE,"GENERAL";"TAB4",#N/A,TRUE,"GENERAL";"TAB5",#N/A,TRUE,"GENERAL"}</definedName>
    <definedName name="__nov01">[29]Dólar!#REF!</definedName>
    <definedName name="__nov06">[29]Dólar!#REF!</definedName>
    <definedName name="__nov97">[29]Dólar!#REF!</definedName>
    <definedName name="__nov98">[29]Dólar!#REF!</definedName>
    <definedName name="__nov99">[29]Dólar!#REF!</definedName>
    <definedName name="__nyn7" localSheetId="0" hidden="1">{"via1",#N/A,TRUE,"general";"via2",#N/A,TRUE,"general";"via3",#N/A,TRUE,"general"}</definedName>
    <definedName name="__nyn7" localSheetId="6" hidden="1">{"via1",#N/A,TRUE,"general";"via2",#N/A,TRUE,"general";"via3",#N/A,TRUE,"general"}</definedName>
    <definedName name="__nyn7" localSheetId="7" hidden="1">{"via1",#N/A,TRUE,"general";"via2",#N/A,TRUE,"general";"via3",#N/A,TRUE,"general"}</definedName>
    <definedName name="__nyn7" localSheetId="9" hidden="1">{"via1",#N/A,TRUE,"general";"via2",#N/A,TRUE,"general";"via3",#N/A,TRUE,"general"}</definedName>
    <definedName name="__nyn7" hidden="1">{"via1",#N/A,TRUE,"general";"via2",#N/A,TRUE,"general";"via3",#N/A,TRUE,"general"}</definedName>
    <definedName name="__o4" localSheetId="0" hidden="1">{"via1",#N/A,TRUE,"general";"via2",#N/A,TRUE,"general";"via3",#N/A,TRUE,"general"}</definedName>
    <definedName name="__o4" localSheetId="6" hidden="1">{"via1",#N/A,TRUE,"general";"via2",#N/A,TRUE,"general";"via3",#N/A,TRUE,"general"}</definedName>
    <definedName name="__o4" localSheetId="7" hidden="1">{"via1",#N/A,TRUE,"general";"via2",#N/A,TRUE,"general";"via3",#N/A,TRUE,"general"}</definedName>
    <definedName name="__o4" localSheetId="9" hidden="1">{"via1",#N/A,TRUE,"general";"via2",#N/A,TRUE,"general";"via3",#N/A,TRUE,"general"}</definedName>
    <definedName name="__o4" hidden="1">{"via1",#N/A,TRUE,"general";"via2",#N/A,TRUE,"general";"via3",#N/A,TRUE,"general"}</definedName>
    <definedName name="__o5" localSheetId="0" hidden="1">{"TAB1",#N/A,TRUE,"GENERAL";"TAB2",#N/A,TRUE,"GENERAL";"TAB3",#N/A,TRUE,"GENERAL";"TAB4",#N/A,TRUE,"GENERAL";"TAB5",#N/A,TRUE,"GENERAL"}</definedName>
    <definedName name="__o5" localSheetId="6" hidden="1">{"TAB1",#N/A,TRUE,"GENERAL";"TAB2",#N/A,TRUE,"GENERAL";"TAB3",#N/A,TRUE,"GENERAL";"TAB4",#N/A,TRUE,"GENERAL";"TAB5",#N/A,TRUE,"GENERAL"}</definedName>
    <definedName name="__o5" localSheetId="7" hidden="1">{"TAB1",#N/A,TRUE,"GENERAL";"TAB2",#N/A,TRUE,"GENERAL";"TAB3",#N/A,TRUE,"GENERAL";"TAB4",#N/A,TRUE,"GENERAL";"TAB5",#N/A,TRUE,"GENERAL"}</definedName>
    <definedName name="__o5" localSheetId="9" hidden="1">{"TAB1",#N/A,TRUE,"GENERAL";"TAB2",#N/A,TRUE,"GENERAL";"TAB3",#N/A,TRUE,"GENERAL";"TAB4",#N/A,TRUE,"GENERAL";"TAB5",#N/A,TRUE,"GENERAL"}</definedName>
    <definedName name="__o5" hidden="1">{"TAB1",#N/A,TRUE,"GENERAL";"TAB2",#N/A,TRUE,"GENERAL";"TAB3",#N/A,TRUE,"GENERAL";"TAB4",#N/A,TRUE,"GENERAL";"TAB5",#N/A,TRUE,"GENERAL"}</definedName>
    <definedName name="__o6" localSheetId="0" hidden="1">{"TAB1",#N/A,TRUE,"GENERAL";"TAB2",#N/A,TRUE,"GENERAL";"TAB3",#N/A,TRUE,"GENERAL";"TAB4",#N/A,TRUE,"GENERAL";"TAB5",#N/A,TRUE,"GENERAL"}</definedName>
    <definedName name="__o6" localSheetId="6" hidden="1">{"TAB1",#N/A,TRUE,"GENERAL";"TAB2",#N/A,TRUE,"GENERAL";"TAB3",#N/A,TRUE,"GENERAL";"TAB4",#N/A,TRUE,"GENERAL";"TAB5",#N/A,TRUE,"GENERAL"}</definedName>
    <definedName name="__o6" localSheetId="7" hidden="1">{"TAB1",#N/A,TRUE,"GENERAL";"TAB2",#N/A,TRUE,"GENERAL";"TAB3",#N/A,TRUE,"GENERAL";"TAB4",#N/A,TRUE,"GENERAL";"TAB5",#N/A,TRUE,"GENERAL"}</definedName>
    <definedName name="__o6" localSheetId="9" hidden="1">{"TAB1",#N/A,TRUE,"GENERAL";"TAB2",#N/A,TRUE,"GENERAL";"TAB3",#N/A,TRUE,"GENERAL";"TAB4",#N/A,TRUE,"GENERAL";"TAB5",#N/A,TRUE,"GENERAL"}</definedName>
    <definedName name="__o6" hidden="1">{"TAB1",#N/A,TRUE,"GENERAL";"TAB2",#N/A,TRUE,"GENERAL";"TAB3",#N/A,TRUE,"GENERAL";"TAB4",#N/A,TRUE,"GENERAL";"TAB5",#N/A,TRUE,"GENERAL"}</definedName>
    <definedName name="__o7" localSheetId="0" hidden="1">{"TAB1",#N/A,TRUE,"GENERAL";"TAB2",#N/A,TRUE,"GENERAL";"TAB3",#N/A,TRUE,"GENERAL";"TAB4",#N/A,TRUE,"GENERAL";"TAB5",#N/A,TRUE,"GENERAL"}</definedName>
    <definedName name="__o7" localSheetId="6" hidden="1">{"TAB1",#N/A,TRUE,"GENERAL";"TAB2",#N/A,TRUE,"GENERAL";"TAB3",#N/A,TRUE,"GENERAL";"TAB4",#N/A,TRUE,"GENERAL";"TAB5",#N/A,TRUE,"GENERAL"}</definedName>
    <definedName name="__o7" localSheetId="7" hidden="1">{"TAB1",#N/A,TRUE,"GENERAL";"TAB2",#N/A,TRUE,"GENERAL";"TAB3",#N/A,TRUE,"GENERAL";"TAB4",#N/A,TRUE,"GENERAL";"TAB5",#N/A,TRUE,"GENERAL"}</definedName>
    <definedName name="__o7" localSheetId="9" hidden="1">{"TAB1",#N/A,TRUE,"GENERAL";"TAB2",#N/A,TRUE,"GENERAL";"TAB3",#N/A,TRUE,"GENERAL";"TAB4",#N/A,TRUE,"GENERAL";"TAB5",#N/A,TRUE,"GENERAL"}</definedName>
    <definedName name="__o7" hidden="1">{"TAB1",#N/A,TRUE,"GENERAL";"TAB2",#N/A,TRUE,"GENERAL";"TAB3",#N/A,TRUE,"GENERAL";"TAB4",#N/A,TRUE,"GENERAL";"TAB5",#N/A,TRUE,"GENERAL"}</definedName>
    <definedName name="__o8" localSheetId="0" hidden="1">{"via1",#N/A,TRUE,"general";"via2",#N/A,TRUE,"general";"via3",#N/A,TRUE,"general"}</definedName>
    <definedName name="__o8" localSheetId="6" hidden="1">{"via1",#N/A,TRUE,"general";"via2",#N/A,TRUE,"general";"via3",#N/A,TRUE,"general"}</definedName>
    <definedName name="__o8" localSheetId="7" hidden="1">{"via1",#N/A,TRUE,"general";"via2",#N/A,TRUE,"general";"via3",#N/A,TRUE,"general"}</definedName>
    <definedName name="__o8" localSheetId="9" hidden="1">{"via1",#N/A,TRUE,"general";"via2",#N/A,TRUE,"general";"via3",#N/A,TRUE,"general"}</definedName>
    <definedName name="__o8" hidden="1">{"via1",#N/A,TRUE,"general";"via2",#N/A,TRUE,"general";"via3",#N/A,TRUE,"general"}</definedName>
    <definedName name="__o9" localSheetId="0" hidden="1">{"TAB1",#N/A,TRUE,"GENERAL";"TAB2",#N/A,TRUE,"GENERAL";"TAB3",#N/A,TRUE,"GENERAL";"TAB4",#N/A,TRUE,"GENERAL";"TAB5",#N/A,TRUE,"GENERAL"}</definedName>
    <definedName name="__o9" localSheetId="6" hidden="1">{"TAB1",#N/A,TRUE,"GENERAL";"TAB2",#N/A,TRUE,"GENERAL";"TAB3",#N/A,TRUE,"GENERAL";"TAB4",#N/A,TRUE,"GENERAL";"TAB5",#N/A,TRUE,"GENERAL"}</definedName>
    <definedName name="__o9" localSheetId="7" hidden="1">{"TAB1",#N/A,TRUE,"GENERAL";"TAB2",#N/A,TRUE,"GENERAL";"TAB3",#N/A,TRUE,"GENERAL";"TAB4",#N/A,TRUE,"GENERAL";"TAB5",#N/A,TRUE,"GENERAL"}</definedName>
    <definedName name="__o9" localSheetId="9" hidden="1">{"TAB1",#N/A,TRUE,"GENERAL";"TAB2",#N/A,TRUE,"GENERAL";"TAB3",#N/A,TRUE,"GENERAL";"TAB4",#N/A,TRUE,"GENERAL";"TAB5",#N/A,TRUE,"GENERAL"}</definedName>
    <definedName name="__o9" hidden="1">{"TAB1",#N/A,TRUE,"GENERAL";"TAB2",#N/A,TRUE,"GENERAL";"TAB3",#N/A,TRUE,"GENERAL";"TAB4",#N/A,TRUE,"GENERAL";"TAB5",#N/A,TRUE,"GENERAL"}</definedName>
    <definedName name="__occ1">[29]Gastos!#REF!</definedName>
    <definedName name="__occ2">[29]Gastos!#REF!</definedName>
    <definedName name="__oct01">[29]Dólar!#REF!</definedName>
    <definedName name="__oct06">[29]Dólar!#REF!</definedName>
    <definedName name="__oct97">[29]Dólar!#REF!</definedName>
    <definedName name="__oct98">[29]Dólar!#REF!</definedName>
    <definedName name="__oct99">[29]Dólar!#REF!</definedName>
    <definedName name="__OPC1">#REF!</definedName>
    <definedName name="__p6" localSheetId="0" hidden="1">{"via1",#N/A,TRUE,"general";"via2",#N/A,TRUE,"general";"via3",#N/A,TRUE,"general"}</definedName>
    <definedName name="__p6" localSheetId="6" hidden="1">{"via1",#N/A,TRUE,"general";"via2",#N/A,TRUE,"general";"via3",#N/A,TRUE,"general"}</definedName>
    <definedName name="__p6" localSheetId="7" hidden="1">{"via1",#N/A,TRUE,"general";"via2",#N/A,TRUE,"general";"via3",#N/A,TRUE,"general"}</definedName>
    <definedName name="__p6" localSheetId="9" hidden="1">{"via1",#N/A,TRUE,"general";"via2",#N/A,TRUE,"general";"via3",#N/A,TRUE,"general"}</definedName>
    <definedName name="__p6" hidden="1">{"via1",#N/A,TRUE,"general";"via2",#N/A,TRUE,"general";"via3",#N/A,TRUE,"general"}</definedName>
    <definedName name="__p7" localSheetId="0" hidden="1">{"via1",#N/A,TRUE,"general";"via2",#N/A,TRUE,"general";"via3",#N/A,TRUE,"general"}</definedName>
    <definedName name="__p7" localSheetId="6" hidden="1">{"via1",#N/A,TRUE,"general";"via2",#N/A,TRUE,"general";"via3",#N/A,TRUE,"general"}</definedName>
    <definedName name="__p7" localSheetId="7" hidden="1">{"via1",#N/A,TRUE,"general";"via2",#N/A,TRUE,"general";"via3",#N/A,TRUE,"general"}</definedName>
    <definedName name="__p7" localSheetId="9" hidden="1">{"via1",#N/A,TRUE,"general";"via2",#N/A,TRUE,"general";"via3",#N/A,TRUE,"general"}</definedName>
    <definedName name="__p7" hidden="1">{"via1",#N/A,TRUE,"general";"via2",#N/A,TRUE,"general";"via3",#N/A,TRUE,"general"}</definedName>
    <definedName name="__p8" localSheetId="0" hidden="1">{"TAB1",#N/A,TRUE,"GENERAL";"TAB2",#N/A,TRUE,"GENERAL";"TAB3",#N/A,TRUE,"GENERAL";"TAB4",#N/A,TRUE,"GENERAL";"TAB5",#N/A,TRUE,"GENERAL"}</definedName>
    <definedName name="__p8" localSheetId="6" hidden="1">{"TAB1",#N/A,TRUE,"GENERAL";"TAB2",#N/A,TRUE,"GENERAL";"TAB3",#N/A,TRUE,"GENERAL";"TAB4",#N/A,TRUE,"GENERAL";"TAB5",#N/A,TRUE,"GENERAL"}</definedName>
    <definedName name="__p8" localSheetId="7" hidden="1">{"TAB1",#N/A,TRUE,"GENERAL";"TAB2",#N/A,TRUE,"GENERAL";"TAB3",#N/A,TRUE,"GENERAL";"TAB4",#N/A,TRUE,"GENERAL";"TAB5",#N/A,TRUE,"GENERAL"}</definedName>
    <definedName name="__p8" localSheetId="9" hidden="1">{"TAB1",#N/A,TRUE,"GENERAL";"TAB2",#N/A,TRUE,"GENERAL";"TAB3",#N/A,TRUE,"GENERAL";"TAB4",#N/A,TRUE,"GENERAL";"TAB5",#N/A,TRUE,"GENERAL"}</definedName>
    <definedName name="__p8" hidden="1">{"TAB1",#N/A,TRUE,"GENERAL";"TAB2",#N/A,TRUE,"GENERAL";"TAB3",#N/A,TRUE,"GENERAL";"TAB4",#N/A,TRUE,"GENERAL";"TAB5",#N/A,TRUE,"GENERAL"}</definedName>
    <definedName name="__Pa1">'[40]Paral. 1'!$E:$E</definedName>
    <definedName name="__Pa2">'[40]Paral. 2'!$E:$E</definedName>
    <definedName name="__Pa3">'[40]Paral. 3'!$E:$E</definedName>
    <definedName name="__Pa4">[40]Paral.4!$E:$E</definedName>
    <definedName name="__par1" localSheetId="0">#REF!</definedName>
    <definedName name="__par1">#REF!</definedName>
    <definedName name="__par2" localSheetId="0">#REF!</definedName>
    <definedName name="__par2">#REF!</definedName>
    <definedName name="__par3" localSheetId="0">#REF!</definedName>
    <definedName name="__par3">#REF!</definedName>
    <definedName name="__PJ50" localSheetId="15">#REF!</definedName>
    <definedName name="__PJ50" localSheetId="7">#REF!</definedName>
    <definedName name="__PJ50">#REF!</definedName>
    <definedName name="__pj51" localSheetId="7">#REF!</definedName>
    <definedName name="__pj51">#REF!</definedName>
    <definedName name="__pl1">'[14]Gabinetes ctrol, prot. y med. '!#REF!</definedName>
    <definedName name="__pl2">'[14]Gabinetes ctrol, prot. y med. '!#REF!</definedName>
    <definedName name="__PLC1">#N/A</definedName>
    <definedName name="__Po2" localSheetId="15">[8]REAJUSTESACTA1PROVI!#REF!</definedName>
    <definedName name="__Po2">[8]REAJUSTESACTA1PROVI!#REF!</definedName>
    <definedName name="__Po3">[8]REAJUSTESACTA1PROVI!#REF!</definedName>
    <definedName name="__Pu1">[39]CALCULO!$B$18</definedName>
    <definedName name="__Pu2">[39]CALCULO!$E$18</definedName>
    <definedName name="__Pu3">[39]CALCULO!$H$18</definedName>
    <definedName name="__pvC1">#N/A</definedName>
    <definedName name="__r" localSheetId="0" hidden="1">{"TAB1",#N/A,TRUE,"GENERAL";"TAB2",#N/A,TRUE,"GENERAL";"TAB3",#N/A,TRUE,"GENERAL";"TAB4",#N/A,TRUE,"GENERAL";"TAB5",#N/A,TRUE,"GENERAL"}</definedName>
    <definedName name="__r" localSheetId="15">'[16]Constantes Generales'!$B$1</definedName>
    <definedName name="__r" localSheetId="6" hidden="1">{"TAB1",#N/A,TRUE,"GENERAL";"TAB2",#N/A,TRUE,"GENERAL";"TAB3",#N/A,TRUE,"GENERAL";"TAB4",#N/A,TRUE,"GENERAL";"TAB5",#N/A,TRUE,"GENERAL"}</definedName>
    <definedName name="__r" localSheetId="7" hidden="1">{"TAB1",#N/A,TRUE,"GENERAL";"TAB2",#N/A,TRUE,"GENERAL";"TAB3",#N/A,TRUE,"GENERAL";"TAB4",#N/A,TRUE,"GENERAL";"TAB5",#N/A,TRUE,"GENERAL"}</definedName>
    <definedName name="__r" localSheetId="9" hidden="1">{"TAB1",#N/A,TRUE,"GENERAL";"TAB2",#N/A,TRUE,"GENERAL";"TAB3",#N/A,TRUE,"GENERAL";"TAB4",#N/A,TRUE,"GENERAL";"TAB5",#N/A,TRUE,"GENERAL"}</definedName>
    <definedName name="__r" hidden="1">{"TAB1",#N/A,TRUE,"GENERAL";"TAB2",#N/A,TRUE,"GENERAL";"TAB3",#N/A,TRUE,"GENERAL";"TAB4",#N/A,TRUE,"GENERAL";"TAB5",#N/A,TRUE,"GENERAL"}</definedName>
    <definedName name="__R1210JH">#REF!</definedName>
    <definedName name="__R32EL">#REF!</definedName>
    <definedName name="__R32JH">[30]BASE!$D$275</definedName>
    <definedName name="__R42JH">#REF!</definedName>
    <definedName name="__R43JH">[30]BASE!$D$273</definedName>
    <definedName name="__r4r" localSheetId="0" hidden="1">{"via1",#N/A,TRUE,"general";"via2",#N/A,TRUE,"general";"via3",#N/A,TRUE,"general"}</definedName>
    <definedName name="__r4r" localSheetId="6" hidden="1">{"via1",#N/A,TRUE,"general";"via2",#N/A,TRUE,"general";"via3",#N/A,TRUE,"general"}</definedName>
    <definedName name="__r4r" localSheetId="7" hidden="1">{"via1",#N/A,TRUE,"general";"via2",#N/A,TRUE,"general";"via3",#N/A,TRUE,"general"}</definedName>
    <definedName name="__r4r" localSheetId="9" hidden="1">{"via1",#N/A,TRUE,"general";"via2",#N/A,TRUE,"general";"via3",#N/A,TRUE,"general"}</definedName>
    <definedName name="__r4r" hidden="1">{"via1",#N/A,TRUE,"general";"via2",#N/A,TRUE,"general";"via3",#N/A,TRUE,"general"}</definedName>
    <definedName name="__R63BB">#REF!</definedName>
    <definedName name="__R63JH">#REF!</definedName>
    <definedName name="__R64BB">[30]BASE!$D$277</definedName>
    <definedName name="__R64JH">[30]BASE!$D$271</definedName>
    <definedName name="__R83JH">#REF!</definedName>
    <definedName name="__R84JH">#REF!</definedName>
    <definedName name="__R86JH">#REF!</definedName>
    <definedName name="__Rc">#REF!</definedName>
    <definedName name="__RED32">#REF!</definedName>
    <definedName name="__REP21">#REF!</definedName>
    <definedName name="__REP42">#REF!</definedName>
    <definedName name="__REP43">[21]BASE!$D$136</definedName>
    <definedName name="__RES64">#REF!</definedName>
    <definedName name="__rtu6" localSheetId="0" hidden="1">{"via1",#N/A,TRUE,"general";"via2",#N/A,TRUE,"general";"via3",#N/A,TRUE,"general"}</definedName>
    <definedName name="__rtu6" localSheetId="6" hidden="1">{"via1",#N/A,TRUE,"general";"via2",#N/A,TRUE,"general";"via3",#N/A,TRUE,"general"}</definedName>
    <definedName name="__rtu6" localSheetId="7" hidden="1">{"via1",#N/A,TRUE,"general";"via2",#N/A,TRUE,"general";"via3",#N/A,TRUE,"general"}</definedName>
    <definedName name="__rtu6" localSheetId="9" hidden="1">{"via1",#N/A,TRUE,"general";"via2",#N/A,TRUE,"general";"via3",#N/A,TRUE,"general"}</definedName>
    <definedName name="__rtu6" hidden="1">{"via1",#N/A,TRUE,"general";"via2",#N/A,TRUE,"general";"via3",#N/A,TRUE,"general"}</definedName>
    <definedName name="__s1" localSheetId="0" hidden="1">{"via1",#N/A,TRUE,"general";"via2",#N/A,TRUE,"general";"via3",#N/A,TRUE,"general"}</definedName>
    <definedName name="__s1" localSheetId="6" hidden="1">{"via1",#N/A,TRUE,"general";"via2",#N/A,TRUE,"general";"via3",#N/A,TRUE,"general"}</definedName>
    <definedName name="__s1" localSheetId="7" hidden="1">{"via1",#N/A,TRUE,"general";"via2",#N/A,TRUE,"general";"via3",#N/A,TRUE,"general"}</definedName>
    <definedName name="__s1" localSheetId="9" hidden="1">{"via1",#N/A,TRUE,"general";"via2",#N/A,TRUE,"general";"via3",#N/A,TRUE,"general"}</definedName>
    <definedName name="__s1" hidden="1">{"via1",#N/A,TRUE,"general";"via2",#N/A,TRUE,"general";"via3",#N/A,TRUE,"general"}</definedName>
    <definedName name="__s2" localSheetId="0" hidden="1">{"TAB1",#N/A,TRUE,"GENERAL";"TAB2",#N/A,TRUE,"GENERAL";"TAB3",#N/A,TRUE,"GENERAL";"TAB4",#N/A,TRUE,"GENERAL";"TAB5",#N/A,TRUE,"GENERAL"}</definedName>
    <definedName name="__s2" localSheetId="6" hidden="1">{"TAB1",#N/A,TRUE,"GENERAL";"TAB2",#N/A,TRUE,"GENERAL";"TAB3",#N/A,TRUE,"GENERAL";"TAB4",#N/A,TRUE,"GENERAL";"TAB5",#N/A,TRUE,"GENERAL"}</definedName>
    <definedName name="__s2" localSheetId="7" hidden="1">{"TAB1",#N/A,TRUE,"GENERAL";"TAB2",#N/A,TRUE,"GENERAL";"TAB3",#N/A,TRUE,"GENERAL";"TAB4",#N/A,TRUE,"GENERAL";"TAB5",#N/A,TRUE,"GENERAL"}</definedName>
    <definedName name="__s2" localSheetId="9" hidden="1">{"TAB1",#N/A,TRUE,"GENERAL";"TAB2",#N/A,TRUE,"GENERAL";"TAB3",#N/A,TRUE,"GENERAL";"TAB4",#N/A,TRUE,"GENERAL";"TAB5",#N/A,TRUE,"GENERAL"}</definedName>
    <definedName name="__s2" hidden="1">{"TAB1",#N/A,TRUE,"GENERAL";"TAB2",#N/A,TRUE,"GENERAL";"TAB3",#N/A,TRUE,"GENERAL";"TAB4",#N/A,TRUE,"GENERAL";"TAB5",#N/A,TRUE,"GENERAL"}</definedName>
    <definedName name="__s3" localSheetId="0" hidden="1">{"TAB1",#N/A,TRUE,"GENERAL";"TAB2",#N/A,TRUE,"GENERAL";"TAB3",#N/A,TRUE,"GENERAL";"TAB4",#N/A,TRUE,"GENERAL";"TAB5",#N/A,TRUE,"GENERAL"}</definedName>
    <definedName name="__s3" localSheetId="6" hidden="1">{"TAB1",#N/A,TRUE,"GENERAL";"TAB2",#N/A,TRUE,"GENERAL";"TAB3",#N/A,TRUE,"GENERAL";"TAB4",#N/A,TRUE,"GENERAL";"TAB5",#N/A,TRUE,"GENERAL"}</definedName>
    <definedName name="__s3" localSheetId="7" hidden="1">{"TAB1",#N/A,TRUE,"GENERAL";"TAB2",#N/A,TRUE,"GENERAL";"TAB3",#N/A,TRUE,"GENERAL";"TAB4",#N/A,TRUE,"GENERAL";"TAB5",#N/A,TRUE,"GENERAL"}</definedName>
    <definedName name="__s3" localSheetId="9" hidden="1">{"TAB1",#N/A,TRUE,"GENERAL";"TAB2",#N/A,TRUE,"GENERAL";"TAB3",#N/A,TRUE,"GENERAL";"TAB4",#N/A,TRUE,"GENERAL";"TAB5",#N/A,TRUE,"GENERAL"}</definedName>
    <definedName name="__s3" hidden="1">{"TAB1",#N/A,TRUE,"GENERAL";"TAB2",#N/A,TRUE,"GENERAL";"TAB3",#N/A,TRUE,"GENERAL";"TAB4",#N/A,TRUE,"GENERAL";"TAB5",#N/A,TRUE,"GENERAL"}</definedName>
    <definedName name="__s4" localSheetId="0" hidden="1">{"via1",#N/A,TRUE,"general";"via2",#N/A,TRUE,"general";"via3",#N/A,TRUE,"general"}</definedName>
    <definedName name="__s4" localSheetId="6" hidden="1">{"via1",#N/A,TRUE,"general";"via2",#N/A,TRUE,"general";"via3",#N/A,TRUE,"general"}</definedName>
    <definedName name="__s4" localSheetId="7" hidden="1">{"via1",#N/A,TRUE,"general";"via2",#N/A,TRUE,"general";"via3",#N/A,TRUE,"general"}</definedName>
    <definedName name="__s4" localSheetId="9" hidden="1">{"via1",#N/A,TRUE,"general";"via2",#N/A,TRUE,"general";"via3",#N/A,TRUE,"general"}</definedName>
    <definedName name="__s4" hidden="1">{"via1",#N/A,TRUE,"general";"via2",#N/A,TRUE,"general";"via3",#N/A,TRUE,"general"}</definedName>
    <definedName name="__s5" localSheetId="0" hidden="1">{"via1",#N/A,TRUE,"general";"via2",#N/A,TRUE,"general";"via3",#N/A,TRUE,"general"}</definedName>
    <definedName name="__s5" localSheetId="6" hidden="1">{"via1",#N/A,TRUE,"general";"via2",#N/A,TRUE,"general";"via3",#N/A,TRUE,"general"}</definedName>
    <definedName name="__s5" localSheetId="7" hidden="1">{"via1",#N/A,TRUE,"general";"via2",#N/A,TRUE,"general";"via3",#N/A,TRUE,"general"}</definedName>
    <definedName name="__s5" localSheetId="9" hidden="1">{"via1",#N/A,TRUE,"general";"via2",#N/A,TRUE,"general";"via3",#N/A,TRUE,"general"}</definedName>
    <definedName name="__s5" hidden="1">{"via1",#N/A,TRUE,"general";"via2",#N/A,TRUE,"general";"via3",#N/A,TRUE,"general"}</definedName>
    <definedName name="__s6" localSheetId="0" hidden="1">{"TAB1",#N/A,TRUE,"GENERAL";"TAB2",#N/A,TRUE,"GENERAL";"TAB3",#N/A,TRUE,"GENERAL";"TAB4",#N/A,TRUE,"GENERAL";"TAB5",#N/A,TRUE,"GENERAL"}</definedName>
    <definedName name="__s6" localSheetId="6" hidden="1">{"TAB1",#N/A,TRUE,"GENERAL";"TAB2",#N/A,TRUE,"GENERAL";"TAB3",#N/A,TRUE,"GENERAL";"TAB4",#N/A,TRUE,"GENERAL";"TAB5",#N/A,TRUE,"GENERAL"}</definedName>
    <definedName name="__s6" localSheetId="7" hidden="1">{"TAB1",#N/A,TRUE,"GENERAL";"TAB2",#N/A,TRUE,"GENERAL";"TAB3",#N/A,TRUE,"GENERAL";"TAB4",#N/A,TRUE,"GENERAL";"TAB5",#N/A,TRUE,"GENERAL"}</definedName>
    <definedName name="__s6" localSheetId="9" hidden="1">{"TAB1",#N/A,TRUE,"GENERAL";"TAB2",#N/A,TRUE,"GENERAL";"TAB3",#N/A,TRUE,"GENERAL";"TAB4",#N/A,TRUE,"GENERAL";"TAB5",#N/A,TRUE,"GENERAL"}</definedName>
    <definedName name="__s6" hidden="1">{"TAB1",#N/A,TRUE,"GENERAL";"TAB2",#N/A,TRUE,"GENERAL";"TAB3",#N/A,TRUE,"GENERAL";"TAB4",#N/A,TRUE,"GENERAL";"TAB5",#N/A,TRUE,"GENERAL"}</definedName>
    <definedName name="__s7" localSheetId="0" hidden="1">{"via1",#N/A,TRUE,"general";"via2",#N/A,TRUE,"general";"via3",#N/A,TRUE,"general"}</definedName>
    <definedName name="__s7" localSheetId="6" hidden="1">{"via1",#N/A,TRUE,"general";"via2",#N/A,TRUE,"general";"via3",#N/A,TRUE,"general"}</definedName>
    <definedName name="__s7" localSheetId="7" hidden="1">{"via1",#N/A,TRUE,"general";"via2",#N/A,TRUE,"general";"via3",#N/A,TRUE,"general"}</definedName>
    <definedName name="__s7" localSheetId="9" hidden="1">{"via1",#N/A,TRUE,"general";"via2",#N/A,TRUE,"general";"via3",#N/A,TRUE,"general"}</definedName>
    <definedName name="__s7" hidden="1">{"via1",#N/A,TRUE,"general";"via2",#N/A,TRUE,"general";"via3",#N/A,TRUE,"general"}</definedName>
    <definedName name="__SBC1">[6]INV!$A$12:$D$15</definedName>
    <definedName name="__SBC3">[6]INV!$F$12:$I$15</definedName>
    <definedName name="__SBC5">[6]INV!$K$12:$N$15</definedName>
    <definedName name="__sep01">[29]Dólar!#REF!</definedName>
    <definedName name="__sep06">[29]Dólar!#REF!</definedName>
    <definedName name="__sep97">[29]Dólar!#REF!</definedName>
    <definedName name="__sep98">[29]Dólar!#REF!</definedName>
    <definedName name="__sep99">[29]Dólar!#REF!</definedName>
    <definedName name="__sPR2">#N/A</definedName>
    <definedName name="__ST106">#REF!</definedName>
    <definedName name="__ST126">#REF!</definedName>
    <definedName name="__ST146">#REF!</definedName>
    <definedName name="__ST166">[11]BASE!$D$248</definedName>
    <definedName name="__ST186">#REF!</definedName>
    <definedName name="__ST206">#REF!</definedName>
    <definedName name="__ST311">#REF!</definedName>
    <definedName name="__ST312">#REF!</definedName>
    <definedName name="__ST32">#REF!</definedName>
    <definedName name="__ST86">#REF!</definedName>
    <definedName name="__STC60">'[33]ANEXO 3'!#REF!</definedName>
    <definedName name="__sTT2">#N/A</definedName>
    <definedName name="__t3" localSheetId="0" hidden="1">{"TAB1",#N/A,TRUE,"GENERAL";"TAB2",#N/A,TRUE,"GENERAL";"TAB3",#N/A,TRUE,"GENERAL";"TAB4",#N/A,TRUE,"GENERAL";"TAB5",#N/A,TRUE,"GENERAL"}</definedName>
    <definedName name="__t3" localSheetId="6" hidden="1">{"TAB1",#N/A,TRUE,"GENERAL";"TAB2",#N/A,TRUE,"GENERAL";"TAB3",#N/A,TRUE,"GENERAL";"TAB4",#N/A,TRUE,"GENERAL";"TAB5",#N/A,TRUE,"GENERAL"}</definedName>
    <definedName name="__t3" localSheetId="7" hidden="1">{"TAB1",#N/A,TRUE,"GENERAL";"TAB2",#N/A,TRUE,"GENERAL";"TAB3",#N/A,TRUE,"GENERAL";"TAB4",#N/A,TRUE,"GENERAL";"TAB5",#N/A,TRUE,"GENERAL"}</definedName>
    <definedName name="__t3" localSheetId="9" hidden="1">{"TAB1",#N/A,TRUE,"GENERAL";"TAB2",#N/A,TRUE,"GENERAL";"TAB3",#N/A,TRUE,"GENERAL";"TAB4",#N/A,TRUE,"GENERAL";"TAB5",#N/A,TRUE,"GENERAL"}</definedName>
    <definedName name="__t3" hidden="1">{"TAB1",#N/A,TRUE,"GENERAL";"TAB2",#N/A,TRUE,"GENERAL";"TAB3",#N/A,TRUE,"GENERAL";"TAB4",#N/A,TRUE,"GENERAL";"TAB5",#N/A,TRUE,"GENERAL"}</definedName>
    <definedName name="__t4" localSheetId="0" hidden="1">{"via1",#N/A,TRUE,"general";"via2",#N/A,TRUE,"general";"via3",#N/A,TRUE,"general"}</definedName>
    <definedName name="__t4" localSheetId="6" hidden="1">{"via1",#N/A,TRUE,"general";"via2",#N/A,TRUE,"general";"via3",#N/A,TRUE,"general"}</definedName>
    <definedName name="__t4" localSheetId="7" hidden="1">{"via1",#N/A,TRUE,"general";"via2",#N/A,TRUE,"general";"via3",#N/A,TRUE,"general"}</definedName>
    <definedName name="__t4" localSheetId="9" hidden="1">{"via1",#N/A,TRUE,"general";"via2",#N/A,TRUE,"general";"via3",#N/A,TRUE,"general"}</definedName>
    <definedName name="__t4" hidden="1">{"via1",#N/A,TRUE,"general";"via2",#N/A,TRUE,"general";"via3",#N/A,TRUE,"general"}</definedName>
    <definedName name="__t5" localSheetId="0" hidden="1">{"TAB1",#N/A,TRUE,"GENERAL";"TAB2",#N/A,TRUE,"GENERAL";"TAB3",#N/A,TRUE,"GENERAL";"TAB4",#N/A,TRUE,"GENERAL";"TAB5",#N/A,TRUE,"GENERAL"}</definedName>
    <definedName name="__t5" localSheetId="6" hidden="1">{"TAB1",#N/A,TRUE,"GENERAL";"TAB2",#N/A,TRUE,"GENERAL";"TAB3",#N/A,TRUE,"GENERAL";"TAB4",#N/A,TRUE,"GENERAL";"TAB5",#N/A,TRUE,"GENERAL"}</definedName>
    <definedName name="__t5" localSheetId="7" hidden="1">{"TAB1",#N/A,TRUE,"GENERAL";"TAB2",#N/A,TRUE,"GENERAL";"TAB3",#N/A,TRUE,"GENERAL";"TAB4",#N/A,TRUE,"GENERAL";"TAB5",#N/A,TRUE,"GENERAL"}</definedName>
    <definedName name="__t5" localSheetId="9" hidden="1">{"TAB1",#N/A,TRUE,"GENERAL";"TAB2",#N/A,TRUE,"GENERAL";"TAB3",#N/A,TRUE,"GENERAL";"TAB4",#N/A,TRUE,"GENERAL";"TAB5",#N/A,TRUE,"GENERAL"}</definedName>
    <definedName name="__t5" hidden="1">{"TAB1",#N/A,TRUE,"GENERAL";"TAB2",#N/A,TRUE,"GENERAL";"TAB3",#N/A,TRUE,"GENERAL";"TAB4",#N/A,TRUE,"GENERAL";"TAB5",#N/A,TRUE,"GENERAL"}</definedName>
    <definedName name="__t6" localSheetId="0" hidden="1">{"via1",#N/A,TRUE,"general";"via2",#N/A,TRUE,"general";"via3",#N/A,TRUE,"general"}</definedName>
    <definedName name="__t6" localSheetId="6" hidden="1">{"via1",#N/A,TRUE,"general";"via2",#N/A,TRUE,"general";"via3",#N/A,TRUE,"general"}</definedName>
    <definedName name="__t6" localSheetId="7" hidden="1">{"via1",#N/A,TRUE,"general";"via2",#N/A,TRUE,"general";"via3",#N/A,TRUE,"general"}</definedName>
    <definedName name="__t6" localSheetId="9" hidden="1">{"via1",#N/A,TRUE,"general";"via2",#N/A,TRUE,"general";"via3",#N/A,TRUE,"general"}</definedName>
    <definedName name="__t6" hidden="1">{"via1",#N/A,TRUE,"general";"via2",#N/A,TRUE,"general";"via3",#N/A,TRUE,"general"}</definedName>
    <definedName name="__t66" localSheetId="0" hidden="1">{"TAB1",#N/A,TRUE,"GENERAL";"TAB2",#N/A,TRUE,"GENERAL";"TAB3",#N/A,TRUE,"GENERAL";"TAB4",#N/A,TRUE,"GENERAL";"TAB5",#N/A,TRUE,"GENERAL"}</definedName>
    <definedName name="__t66" localSheetId="6" hidden="1">{"TAB1",#N/A,TRUE,"GENERAL";"TAB2",#N/A,TRUE,"GENERAL";"TAB3",#N/A,TRUE,"GENERAL";"TAB4",#N/A,TRUE,"GENERAL";"TAB5",#N/A,TRUE,"GENERAL"}</definedName>
    <definedName name="__t66" localSheetId="7" hidden="1">{"TAB1",#N/A,TRUE,"GENERAL";"TAB2",#N/A,TRUE,"GENERAL";"TAB3",#N/A,TRUE,"GENERAL";"TAB4",#N/A,TRUE,"GENERAL";"TAB5",#N/A,TRUE,"GENERAL"}</definedName>
    <definedName name="__t66" localSheetId="9" hidden="1">{"TAB1",#N/A,TRUE,"GENERAL";"TAB2",#N/A,TRUE,"GENERAL";"TAB3",#N/A,TRUE,"GENERAL";"TAB4",#N/A,TRUE,"GENERAL";"TAB5",#N/A,TRUE,"GENERAL"}</definedName>
    <definedName name="__t66" hidden="1">{"TAB1",#N/A,TRUE,"GENERAL";"TAB2",#N/A,TRUE,"GENERAL";"TAB3",#N/A,TRUE,"GENERAL";"TAB4",#N/A,TRUE,"GENERAL";"TAB5",#N/A,TRUE,"GENERAL"}</definedName>
    <definedName name="__t7" localSheetId="0" hidden="1">{"via1",#N/A,TRUE,"general";"via2",#N/A,TRUE,"general";"via3",#N/A,TRUE,"general"}</definedName>
    <definedName name="__t7" localSheetId="6" hidden="1">{"via1",#N/A,TRUE,"general";"via2",#N/A,TRUE,"general";"via3",#N/A,TRUE,"general"}</definedName>
    <definedName name="__t7" localSheetId="7" hidden="1">{"via1",#N/A,TRUE,"general";"via2",#N/A,TRUE,"general";"via3",#N/A,TRUE,"general"}</definedName>
    <definedName name="__t7" localSheetId="9" hidden="1">{"via1",#N/A,TRUE,"general";"via2",#N/A,TRUE,"general";"via3",#N/A,TRUE,"general"}</definedName>
    <definedName name="__t7" hidden="1">{"via1",#N/A,TRUE,"general";"via2",#N/A,TRUE,"general";"via3",#N/A,TRUE,"general"}</definedName>
    <definedName name="__t77" localSheetId="0" hidden="1">{"TAB1",#N/A,TRUE,"GENERAL";"TAB2",#N/A,TRUE,"GENERAL";"TAB3",#N/A,TRUE,"GENERAL";"TAB4",#N/A,TRUE,"GENERAL";"TAB5",#N/A,TRUE,"GENERAL"}</definedName>
    <definedName name="__t77" localSheetId="6" hidden="1">{"TAB1",#N/A,TRUE,"GENERAL";"TAB2",#N/A,TRUE,"GENERAL";"TAB3",#N/A,TRUE,"GENERAL";"TAB4",#N/A,TRUE,"GENERAL";"TAB5",#N/A,TRUE,"GENERAL"}</definedName>
    <definedName name="__t77" localSheetId="7" hidden="1">{"TAB1",#N/A,TRUE,"GENERAL";"TAB2",#N/A,TRUE,"GENERAL";"TAB3",#N/A,TRUE,"GENERAL";"TAB4",#N/A,TRUE,"GENERAL";"TAB5",#N/A,TRUE,"GENERAL"}</definedName>
    <definedName name="__t77" localSheetId="9" hidden="1">{"TAB1",#N/A,TRUE,"GENERAL";"TAB2",#N/A,TRUE,"GENERAL";"TAB3",#N/A,TRUE,"GENERAL";"TAB4",#N/A,TRUE,"GENERAL";"TAB5",#N/A,TRUE,"GENERAL"}</definedName>
    <definedName name="__t77" hidden="1">{"TAB1",#N/A,TRUE,"GENERAL";"TAB2",#N/A,TRUE,"GENERAL";"TAB3",#N/A,TRUE,"GENERAL";"TAB4",#N/A,TRUE,"GENERAL";"TAB5",#N/A,TRUE,"GENERAL"}</definedName>
    <definedName name="__t8" localSheetId="0" hidden="1">{"TAB1",#N/A,TRUE,"GENERAL";"TAB2",#N/A,TRUE,"GENERAL";"TAB3",#N/A,TRUE,"GENERAL";"TAB4",#N/A,TRUE,"GENERAL";"TAB5",#N/A,TRUE,"GENERAL"}</definedName>
    <definedName name="__t8" localSheetId="6" hidden="1">{"TAB1",#N/A,TRUE,"GENERAL";"TAB2",#N/A,TRUE,"GENERAL";"TAB3",#N/A,TRUE,"GENERAL";"TAB4",#N/A,TRUE,"GENERAL";"TAB5",#N/A,TRUE,"GENERAL"}</definedName>
    <definedName name="__t8" localSheetId="7" hidden="1">{"TAB1",#N/A,TRUE,"GENERAL";"TAB2",#N/A,TRUE,"GENERAL";"TAB3",#N/A,TRUE,"GENERAL";"TAB4",#N/A,TRUE,"GENERAL";"TAB5",#N/A,TRUE,"GENERAL"}</definedName>
    <definedName name="__t8" localSheetId="9" hidden="1">{"TAB1",#N/A,TRUE,"GENERAL";"TAB2",#N/A,TRUE,"GENERAL";"TAB3",#N/A,TRUE,"GENERAL";"TAB4",#N/A,TRUE,"GENERAL";"TAB5",#N/A,TRUE,"GENERAL"}</definedName>
    <definedName name="__t8" hidden="1">{"TAB1",#N/A,TRUE,"GENERAL";"TAB2",#N/A,TRUE,"GENERAL";"TAB3",#N/A,TRUE,"GENERAL";"TAB4",#N/A,TRUE,"GENERAL";"TAB5",#N/A,TRUE,"GENERAL"}</definedName>
    <definedName name="__t88" localSheetId="0" hidden="1">{"via1",#N/A,TRUE,"general";"via2",#N/A,TRUE,"general";"via3",#N/A,TRUE,"general"}</definedName>
    <definedName name="__t88" localSheetId="6" hidden="1">{"via1",#N/A,TRUE,"general";"via2",#N/A,TRUE,"general";"via3",#N/A,TRUE,"general"}</definedName>
    <definedName name="__t88" localSheetId="7" hidden="1">{"via1",#N/A,TRUE,"general";"via2",#N/A,TRUE,"general";"via3",#N/A,TRUE,"general"}</definedName>
    <definedName name="__t88" localSheetId="9" hidden="1">{"via1",#N/A,TRUE,"general";"via2",#N/A,TRUE,"general";"via3",#N/A,TRUE,"general"}</definedName>
    <definedName name="__t88" hidden="1">{"via1",#N/A,TRUE,"general";"via2",#N/A,TRUE,"general";"via3",#N/A,TRUE,"general"}</definedName>
    <definedName name="__t9" localSheetId="0" hidden="1">{"TAB1",#N/A,TRUE,"GENERAL";"TAB2",#N/A,TRUE,"GENERAL";"TAB3",#N/A,TRUE,"GENERAL";"TAB4",#N/A,TRUE,"GENERAL";"TAB5",#N/A,TRUE,"GENERAL"}</definedName>
    <definedName name="__t9" localSheetId="6" hidden="1">{"TAB1",#N/A,TRUE,"GENERAL";"TAB2",#N/A,TRUE,"GENERAL";"TAB3",#N/A,TRUE,"GENERAL";"TAB4",#N/A,TRUE,"GENERAL";"TAB5",#N/A,TRUE,"GENERAL"}</definedName>
    <definedName name="__t9" localSheetId="7" hidden="1">{"TAB1",#N/A,TRUE,"GENERAL";"TAB2",#N/A,TRUE,"GENERAL";"TAB3",#N/A,TRUE,"GENERAL";"TAB4",#N/A,TRUE,"GENERAL";"TAB5",#N/A,TRUE,"GENERAL"}</definedName>
    <definedName name="__t9" localSheetId="9" hidden="1">{"TAB1",#N/A,TRUE,"GENERAL";"TAB2",#N/A,TRUE,"GENERAL";"TAB3",#N/A,TRUE,"GENERAL";"TAB4",#N/A,TRUE,"GENERAL";"TAB5",#N/A,TRUE,"GENERAL"}</definedName>
    <definedName name="__t9" hidden="1">{"TAB1",#N/A,TRUE,"GENERAL";"TAB2",#N/A,TRUE,"GENERAL";"TAB3",#N/A,TRUE,"GENERAL";"TAB4",#N/A,TRUE,"GENERAL";"TAB5",#N/A,TRUE,"GENERAL"}</definedName>
    <definedName name="__t99" localSheetId="0" hidden="1">{"via1",#N/A,TRUE,"general";"via2",#N/A,TRUE,"general";"via3",#N/A,TRUE,"general"}</definedName>
    <definedName name="__t99" localSheetId="6" hidden="1">{"via1",#N/A,TRUE,"general";"via2",#N/A,TRUE,"general";"via3",#N/A,TRUE,"general"}</definedName>
    <definedName name="__t99" localSheetId="7" hidden="1">{"via1",#N/A,TRUE,"general";"via2",#N/A,TRUE,"general";"via3",#N/A,TRUE,"general"}</definedName>
    <definedName name="__t99" localSheetId="9" hidden="1">{"via1",#N/A,TRUE,"general";"via2",#N/A,TRUE,"general";"via3",#N/A,TRUE,"general"}</definedName>
    <definedName name="__t99" hidden="1">{"via1",#N/A,TRUE,"general";"via2",#N/A,TRUE,"general";"via3",#N/A,TRUE,"general"}</definedName>
    <definedName name="__TAP2">#REF!</definedName>
    <definedName name="__TEE1">#REF!</definedName>
    <definedName name="__TEE2">#REF!</definedName>
    <definedName name="__TEE32">#REF!</definedName>
    <definedName name="__TEE33">#REF!</definedName>
    <definedName name="__TEE6">[34]CONS!$E$28</definedName>
    <definedName name="__TEP44">[31]BASE!$D$116</definedName>
    <definedName name="__TES44">[30]BASE!$D$178</definedName>
    <definedName name="__TES64">#REF!</definedName>
    <definedName name="__TES66">[22]BASE!$D$224</definedName>
    <definedName name="__tf3813">#REF!</definedName>
    <definedName name="__THF12">#REF!</definedName>
    <definedName name="__THF128">[30]BASE!$D$256</definedName>
    <definedName name="__TPE1132" localSheetId="15">[41]BASE!#REF!</definedName>
    <definedName name="__TPE1132">[42]BASE!#REF!</definedName>
    <definedName name="__TPE12">[30]BASE!$D$146</definedName>
    <definedName name="__TPE1331" localSheetId="15">[41]BASE!#REF!</definedName>
    <definedName name="__TPE1331">[42]BASE!#REF!</definedName>
    <definedName name="__TPE1701" localSheetId="0">#REF!</definedName>
    <definedName name="__TPE1701">#REF!</definedName>
    <definedName name="__TPE1702" localSheetId="15">[41]BASE!#REF!</definedName>
    <definedName name="__TPE1702">[42]BASE!#REF!</definedName>
    <definedName name="__TPE1703" localSheetId="15">[41]BASE!#REF!</definedName>
    <definedName name="__TPE1703">[42]BASE!#REF!</definedName>
    <definedName name="__TPE1704" localSheetId="15">[41]BASE!#REF!</definedName>
    <definedName name="__TPE1704">[42]BASE!#REF!</definedName>
    <definedName name="__TPE1706" localSheetId="15">[41]BASE!#REF!</definedName>
    <definedName name="__TPE1706">[42]BASE!#REF!</definedName>
    <definedName name="__TPE1708" localSheetId="15">[41]BASE!#REF!</definedName>
    <definedName name="__TPE1708">[42]BASE!#REF!</definedName>
    <definedName name="__TPE1710" localSheetId="15">[41]BASE!#REF!</definedName>
    <definedName name="__TPE1710">[42]BASE!#REF!</definedName>
    <definedName name="__TPE1735" localSheetId="15">[41]BASE!#REF!</definedName>
    <definedName name="__TPE1735">[42]BASE!#REF!</definedName>
    <definedName name="__TPE1763" localSheetId="15">[41]BASE!#REF!</definedName>
    <definedName name="__TPE1763">[42]BASE!#REF!</definedName>
    <definedName name="__TPE1790" localSheetId="15">[41]BASE!#REF!</definedName>
    <definedName name="__TPE1790">[42]BASE!#REF!</definedName>
    <definedName name="__TPE8016">[11]BASE!$D$146</definedName>
    <definedName name="__TPE8020">[11]BASE!$D$147</definedName>
    <definedName name="__TPE8025">[11]BASE!$D$148</definedName>
    <definedName name="__TPF12" localSheetId="15">[30]BASE!$D$316</definedName>
    <definedName name="__TPF12">#REF!</definedName>
    <definedName name="__TPN1002">[11]BASE!$D$150</definedName>
    <definedName name="__TPN1003">[11]BASE!$D$151</definedName>
    <definedName name="__TPN1004">[11]BASE!$D$152</definedName>
    <definedName name="__TPN1006">[11]BASE!$D$153</definedName>
    <definedName name="__TPN1008">[11]BASE!$D$154</definedName>
    <definedName name="__TPN1202">[11]BASE!$D$160</definedName>
    <definedName name="__TPN1203">[11]BASE!$D$161</definedName>
    <definedName name="__TPN1204">[11]BASE!$D$162</definedName>
    <definedName name="__TPN1206">[11]BASE!$D$163</definedName>
    <definedName name="__TPN1208">[11]BASE!$D$164</definedName>
    <definedName name="__TPN16012">[11]BASE!$D$167</definedName>
    <definedName name="__TPN1602">[11]BASE!$D$168</definedName>
    <definedName name="__TPN1603">[11]BASE!$D$169</definedName>
    <definedName name="__TPN1604">[11]BASE!$D$170</definedName>
    <definedName name="__TPN1606">[11]BASE!$D$171</definedName>
    <definedName name="__TPN1608">[11]BASE!$D$172</definedName>
    <definedName name="__TPR2">#N/A</definedName>
    <definedName name="__TR114">#REF!</definedName>
    <definedName name="__TST3">#REF!</definedName>
    <definedName name="__TTT2">#N/A</definedName>
    <definedName name="__TUZ22" localSheetId="15">[41]BASE!#REF!</definedName>
    <definedName name="__TUZ22">[42]BASE!#REF!</definedName>
    <definedName name="__TUZ36" localSheetId="15">[41]BASE!#REF!</definedName>
    <definedName name="__TUZ36">[42]BASE!#REF!</definedName>
    <definedName name="__TZ2110" localSheetId="0">#REF!</definedName>
    <definedName name="__TZ2110">#REF!</definedName>
    <definedName name="__TZ2112" localSheetId="0">#REF!</definedName>
    <definedName name="__TZ2112">#REF!</definedName>
    <definedName name="__TZ2114" localSheetId="0">#REF!</definedName>
    <definedName name="__TZ2114">#REF!</definedName>
    <definedName name="__TZ2116">#REF!</definedName>
    <definedName name="__TZ212">[30]BASE!$D$77</definedName>
    <definedName name="__TZ213">[41]BASE!$D$86</definedName>
    <definedName name="__TZ214" localSheetId="15">[30]BASE!$D$80</definedName>
    <definedName name="__TZ214">#REF!</definedName>
    <definedName name="__TZ216">[30]BASE!$D$81</definedName>
    <definedName name="__TZ218">[30]BASE!$D$82</definedName>
    <definedName name="__TZ225">#REF!</definedName>
    <definedName name="__TZ2610">#REF!</definedName>
    <definedName name="__TZ2612">#REF!</definedName>
    <definedName name="__TZ2616">#REF!</definedName>
    <definedName name="__TZ262">[22]BASE!$D$99</definedName>
    <definedName name="__TZ263">[30]BASE!$D$89</definedName>
    <definedName name="__TZ264">[30]BASE!$D$90</definedName>
    <definedName name="__TZ266">[30]BASE!$D$91</definedName>
    <definedName name="__TZ268">#REF!</definedName>
    <definedName name="__TZ323" localSheetId="15">[41]BASE!#REF!</definedName>
    <definedName name="__TZ323">[42]BASE!#REF!</definedName>
    <definedName name="__TZ324" localSheetId="15">[41]BASE!#REF!</definedName>
    <definedName name="__TZ324">[42]BASE!#REF!</definedName>
    <definedName name="__TZ32510" localSheetId="0">#REF!</definedName>
    <definedName name="__TZ32510">#REF!</definedName>
    <definedName name="__TZ32512" localSheetId="0">#REF!</definedName>
    <definedName name="__TZ32512">#REF!</definedName>
    <definedName name="__TZ3253" localSheetId="0">#REF!</definedName>
    <definedName name="__TZ3253">#REF!</definedName>
    <definedName name="__TZ3254">[22]BASE!$D$112</definedName>
    <definedName name="__TZ3256">[22]BASE!$D$113</definedName>
    <definedName name="__TZ3258">#REF!</definedName>
    <definedName name="__TZ4110">#REF!</definedName>
    <definedName name="__TZ4112">#REF!</definedName>
    <definedName name="__TZ414">[22]BASE!$D$122</definedName>
    <definedName name="__TZ416">[22]BASE!$D$123</definedName>
    <definedName name="__TZ418">[22]BASE!$D$124</definedName>
    <definedName name="__u4" localSheetId="0" hidden="1">{"TAB1",#N/A,TRUE,"GENERAL";"TAB2",#N/A,TRUE,"GENERAL";"TAB3",#N/A,TRUE,"GENERAL";"TAB4",#N/A,TRUE,"GENERAL";"TAB5",#N/A,TRUE,"GENERAL"}</definedName>
    <definedName name="__u4" localSheetId="6" hidden="1">{"TAB1",#N/A,TRUE,"GENERAL";"TAB2",#N/A,TRUE,"GENERAL";"TAB3",#N/A,TRUE,"GENERAL";"TAB4",#N/A,TRUE,"GENERAL";"TAB5",#N/A,TRUE,"GENERAL"}</definedName>
    <definedName name="__u4" localSheetId="7" hidden="1">{"TAB1",#N/A,TRUE,"GENERAL";"TAB2",#N/A,TRUE,"GENERAL";"TAB3",#N/A,TRUE,"GENERAL";"TAB4",#N/A,TRUE,"GENERAL";"TAB5",#N/A,TRUE,"GENERAL"}</definedName>
    <definedName name="__u4" localSheetId="9" hidden="1">{"TAB1",#N/A,TRUE,"GENERAL";"TAB2",#N/A,TRUE,"GENERAL";"TAB3",#N/A,TRUE,"GENERAL";"TAB4",#N/A,TRUE,"GENERAL";"TAB5",#N/A,TRUE,"GENERAL"}</definedName>
    <definedName name="__u4" hidden="1">{"TAB1",#N/A,TRUE,"GENERAL";"TAB2",#N/A,TRUE,"GENERAL";"TAB3",#N/A,TRUE,"GENERAL";"TAB4",#N/A,TRUE,"GENERAL";"TAB5",#N/A,TRUE,"GENERAL"}</definedName>
    <definedName name="__u5" localSheetId="0" hidden="1">{"TAB1",#N/A,TRUE,"GENERAL";"TAB2",#N/A,TRUE,"GENERAL";"TAB3",#N/A,TRUE,"GENERAL";"TAB4",#N/A,TRUE,"GENERAL";"TAB5",#N/A,TRUE,"GENERAL"}</definedName>
    <definedName name="__u5" localSheetId="6" hidden="1">{"TAB1",#N/A,TRUE,"GENERAL";"TAB2",#N/A,TRUE,"GENERAL";"TAB3",#N/A,TRUE,"GENERAL";"TAB4",#N/A,TRUE,"GENERAL";"TAB5",#N/A,TRUE,"GENERAL"}</definedName>
    <definedName name="__u5" localSheetId="7" hidden="1">{"TAB1",#N/A,TRUE,"GENERAL";"TAB2",#N/A,TRUE,"GENERAL";"TAB3",#N/A,TRUE,"GENERAL";"TAB4",#N/A,TRUE,"GENERAL";"TAB5",#N/A,TRUE,"GENERAL"}</definedName>
    <definedName name="__u5" localSheetId="9" hidden="1">{"TAB1",#N/A,TRUE,"GENERAL";"TAB2",#N/A,TRUE,"GENERAL";"TAB3",#N/A,TRUE,"GENERAL";"TAB4",#N/A,TRUE,"GENERAL";"TAB5",#N/A,TRUE,"GENERAL"}</definedName>
    <definedName name="__u5" hidden="1">{"TAB1",#N/A,TRUE,"GENERAL";"TAB2",#N/A,TRUE,"GENERAL";"TAB3",#N/A,TRUE,"GENERAL";"TAB4",#N/A,TRUE,"GENERAL";"TAB5",#N/A,TRUE,"GENERAL"}</definedName>
    <definedName name="__u6" localSheetId="0" hidden="1">{"TAB1",#N/A,TRUE,"GENERAL";"TAB2",#N/A,TRUE,"GENERAL";"TAB3",#N/A,TRUE,"GENERAL";"TAB4",#N/A,TRUE,"GENERAL";"TAB5",#N/A,TRUE,"GENERAL"}</definedName>
    <definedName name="__u6" localSheetId="6" hidden="1">{"TAB1",#N/A,TRUE,"GENERAL";"TAB2",#N/A,TRUE,"GENERAL";"TAB3",#N/A,TRUE,"GENERAL";"TAB4",#N/A,TRUE,"GENERAL";"TAB5",#N/A,TRUE,"GENERAL"}</definedName>
    <definedName name="__u6" localSheetId="7" hidden="1">{"TAB1",#N/A,TRUE,"GENERAL";"TAB2",#N/A,TRUE,"GENERAL";"TAB3",#N/A,TRUE,"GENERAL";"TAB4",#N/A,TRUE,"GENERAL";"TAB5",#N/A,TRUE,"GENERAL"}</definedName>
    <definedName name="__u6" localSheetId="9" hidden="1">{"TAB1",#N/A,TRUE,"GENERAL";"TAB2",#N/A,TRUE,"GENERAL";"TAB3",#N/A,TRUE,"GENERAL";"TAB4",#N/A,TRUE,"GENERAL";"TAB5",#N/A,TRUE,"GENERAL"}</definedName>
    <definedName name="__u6" hidden="1">{"TAB1",#N/A,TRUE,"GENERAL";"TAB2",#N/A,TRUE,"GENERAL";"TAB3",#N/A,TRUE,"GENERAL";"TAB4",#N/A,TRUE,"GENERAL";"TAB5",#N/A,TRUE,"GENERAL"}</definedName>
    <definedName name="__u7" localSheetId="0" hidden="1">{"via1",#N/A,TRUE,"general";"via2",#N/A,TRUE,"general";"via3",#N/A,TRUE,"general"}</definedName>
    <definedName name="__u7" localSheetId="6" hidden="1">{"via1",#N/A,TRUE,"general";"via2",#N/A,TRUE,"general";"via3",#N/A,TRUE,"general"}</definedName>
    <definedName name="__u7" localSheetId="7" hidden="1">{"via1",#N/A,TRUE,"general";"via2",#N/A,TRUE,"general";"via3",#N/A,TRUE,"general"}</definedName>
    <definedName name="__u7" localSheetId="9" hidden="1">{"via1",#N/A,TRUE,"general";"via2",#N/A,TRUE,"general";"via3",#N/A,TRUE,"general"}</definedName>
    <definedName name="__u7" hidden="1">{"via1",#N/A,TRUE,"general";"via2",#N/A,TRUE,"general";"via3",#N/A,TRUE,"general"}</definedName>
    <definedName name="__u8" localSheetId="0" hidden="1">{"TAB1",#N/A,TRUE,"GENERAL";"TAB2",#N/A,TRUE,"GENERAL";"TAB3",#N/A,TRUE,"GENERAL";"TAB4",#N/A,TRUE,"GENERAL";"TAB5",#N/A,TRUE,"GENERAL"}</definedName>
    <definedName name="__u8" localSheetId="6" hidden="1">{"TAB1",#N/A,TRUE,"GENERAL";"TAB2",#N/A,TRUE,"GENERAL";"TAB3",#N/A,TRUE,"GENERAL";"TAB4",#N/A,TRUE,"GENERAL";"TAB5",#N/A,TRUE,"GENERAL"}</definedName>
    <definedName name="__u8" localSheetId="7" hidden="1">{"TAB1",#N/A,TRUE,"GENERAL";"TAB2",#N/A,TRUE,"GENERAL";"TAB3",#N/A,TRUE,"GENERAL";"TAB4",#N/A,TRUE,"GENERAL";"TAB5",#N/A,TRUE,"GENERAL"}</definedName>
    <definedName name="__u8" localSheetId="9" hidden="1">{"TAB1",#N/A,TRUE,"GENERAL";"TAB2",#N/A,TRUE,"GENERAL";"TAB3",#N/A,TRUE,"GENERAL";"TAB4",#N/A,TRUE,"GENERAL";"TAB5",#N/A,TRUE,"GENERAL"}</definedName>
    <definedName name="__u8" hidden="1">{"TAB1",#N/A,TRUE,"GENERAL";"TAB2",#N/A,TRUE,"GENERAL";"TAB3",#N/A,TRUE,"GENERAL";"TAB4",#N/A,TRUE,"GENERAL";"TAB5",#N/A,TRUE,"GENERAL"}</definedName>
    <definedName name="__u9" localSheetId="0" hidden="1">{"TAB1",#N/A,TRUE,"GENERAL";"TAB2",#N/A,TRUE,"GENERAL";"TAB3",#N/A,TRUE,"GENERAL";"TAB4",#N/A,TRUE,"GENERAL";"TAB5",#N/A,TRUE,"GENERAL"}</definedName>
    <definedName name="__u9" localSheetId="6" hidden="1">{"TAB1",#N/A,TRUE,"GENERAL";"TAB2",#N/A,TRUE,"GENERAL";"TAB3",#N/A,TRUE,"GENERAL";"TAB4",#N/A,TRUE,"GENERAL";"TAB5",#N/A,TRUE,"GENERAL"}</definedName>
    <definedName name="__u9" localSheetId="7" hidden="1">{"TAB1",#N/A,TRUE,"GENERAL";"TAB2",#N/A,TRUE,"GENERAL";"TAB3",#N/A,TRUE,"GENERAL";"TAB4",#N/A,TRUE,"GENERAL";"TAB5",#N/A,TRUE,"GENERAL"}</definedName>
    <definedName name="__u9" localSheetId="9" hidden="1">{"TAB1",#N/A,TRUE,"GENERAL";"TAB2",#N/A,TRUE,"GENERAL";"TAB3",#N/A,TRUE,"GENERAL";"TAB4",#N/A,TRUE,"GENERAL";"TAB5",#N/A,TRUE,"GENERAL"}</definedName>
    <definedName name="__u9" hidden="1">{"TAB1",#N/A,TRUE,"GENERAL";"TAB2",#N/A,TRUE,"GENERAL";"TAB3",#N/A,TRUE,"GENERAL";"TAB4",#N/A,TRUE,"GENERAL";"TAB5",#N/A,TRUE,"GENERAL"}</definedName>
    <definedName name="__UDD06">#REF!</definedName>
    <definedName name="__UDD08">#REF!</definedName>
    <definedName name="__UNI32">#REF!</definedName>
    <definedName name="__ur7" localSheetId="0" hidden="1">{"TAB1",#N/A,TRUE,"GENERAL";"TAB2",#N/A,TRUE,"GENERAL";"TAB3",#N/A,TRUE,"GENERAL";"TAB4",#N/A,TRUE,"GENERAL";"TAB5",#N/A,TRUE,"GENERAL"}</definedName>
    <definedName name="__ur7" localSheetId="6" hidden="1">{"TAB1",#N/A,TRUE,"GENERAL";"TAB2",#N/A,TRUE,"GENERAL";"TAB3",#N/A,TRUE,"GENERAL";"TAB4",#N/A,TRUE,"GENERAL";"TAB5",#N/A,TRUE,"GENERAL"}</definedName>
    <definedName name="__ur7" localSheetId="7" hidden="1">{"TAB1",#N/A,TRUE,"GENERAL";"TAB2",#N/A,TRUE,"GENERAL";"TAB3",#N/A,TRUE,"GENERAL";"TAB4",#N/A,TRUE,"GENERAL";"TAB5",#N/A,TRUE,"GENERAL"}</definedName>
    <definedName name="__ur7" localSheetId="9" hidden="1">{"TAB1",#N/A,TRUE,"GENERAL";"TAB2",#N/A,TRUE,"GENERAL";"TAB3",#N/A,TRUE,"GENERAL";"TAB4",#N/A,TRUE,"GENERAL";"TAB5",#N/A,TRUE,"GENERAL"}</definedName>
    <definedName name="__ur7" hidden="1">{"TAB1",#N/A,TRUE,"GENERAL";"TAB2",#N/A,TRUE,"GENERAL";"TAB3",#N/A,TRUE,"GENERAL";"TAB4",#N/A,TRUE,"GENERAL";"TAB5",#N/A,TRUE,"GENERAL"}</definedName>
    <definedName name="__v2" localSheetId="0" hidden="1">{"via1",#N/A,TRUE,"general";"via2",#N/A,TRUE,"general";"via3",#N/A,TRUE,"general"}</definedName>
    <definedName name="__v2" localSheetId="6" hidden="1">{"via1",#N/A,TRUE,"general";"via2",#N/A,TRUE,"general";"via3",#N/A,TRUE,"general"}</definedName>
    <definedName name="__v2" localSheetId="7" hidden="1">{"via1",#N/A,TRUE,"general";"via2",#N/A,TRUE,"general";"via3",#N/A,TRUE,"general"}</definedName>
    <definedName name="__v2" localSheetId="9" hidden="1">{"via1",#N/A,TRUE,"general";"via2",#N/A,TRUE,"general";"via3",#N/A,TRUE,"general"}</definedName>
    <definedName name="__v2" hidden="1">{"via1",#N/A,TRUE,"general";"via2",#N/A,TRUE,"general";"via3",#N/A,TRUE,"general"}</definedName>
    <definedName name="__v3" localSheetId="0" hidden="1">{"TAB1",#N/A,TRUE,"GENERAL";"TAB2",#N/A,TRUE,"GENERAL";"TAB3",#N/A,TRUE,"GENERAL";"TAB4",#N/A,TRUE,"GENERAL";"TAB5",#N/A,TRUE,"GENERAL"}</definedName>
    <definedName name="__v3" localSheetId="6" hidden="1">{"TAB1",#N/A,TRUE,"GENERAL";"TAB2",#N/A,TRUE,"GENERAL";"TAB3",#N/A,TRUE,"GENERAL";"TAB4",#N/A,TRUE,"GENERAL";"TAB5",#N/A,TRUE,"GENERAL"}</definedName>
    <definedName name="__v3" localSheetId="7" hidden="1">{"TAB1",#N/A,TRUE,"GENERAL";"TAB2",#N/A,TRUE,"GENERAL";"TAB3",#N/A,TRUE,"GENERAL";"TAB4",#N/A,TRUE,"GENERAL";"TAB5",#N/A,TRUE,"GENERAL"}</definedName>
    <definedName name="__v3" localSheetId="9" hidden="1">{"TAB1",#N/A,TRUE,"GENERAL";"TAB2",#N/A,TRUE,"GENERAL";"TAB3",#N/A,TRUE,"GENERAL";"TAB4",#N/A,TRUE,"GENERAL";"TAB5",#N/A,TRUE,"GENERAL"}</definedName>
    <definedName name="__v3" hidden="1">{"TAB1",#N/A,TRUE,"GENERAL";"TAB2",#N/A,TRUE,"GENERAL";"TAB3",#N/A,TRUE,"GENERAL";"TAB4",#N/A,TRUE,"GENERAL";"TAB5",#N/A,TRUE,"GENERAL"}</definedName>
    <definedName name="__v4" localSheetId="0" hidden="1">{"TAB1",#N/A,TRUE,"GENERAL";"TAB2",#N/A,TRUE,"GENERAL";"TAB3",#N/A,TRUE,"GENERAL";"TAB4",#N/A,TRUE,"GENERAL";"TAB5",#N/A,TRUE,"GENERAL"}</definedName>
    <definedName name="__v4" localSheetId="6" hidden="1">{"TAB1",#N/A,TRUE,"GENERAL";"TAB2",#N/A,TRUE,"GENERAL";"TAB3",#N/A,TRUE,"GENERAL";"TAB4",#N/A,TRUE,"GENERAL";"TAB5",#N/A,TRUE,"GENERAL"}</definedName>
    <definedName name="__v4" localSheetId="7" hidden="1">{"TAB1",#N/A,TRUE,"GENERAL";"TAB2",#N/A,TRUE,"GENERAL";"TAB3",#N/A,TRUE,"GENERAL";"TAB4",#N/A,TRUE,"GENERAL";"TAB5",#N/A,TRUE,"GENERAL"}</definedName>
    <definedName name="__v4" localSheetId="9" hidden="1">{"TAB1",#N/A,TRUE,"GENERAL";"TAB2",#N/A,TRUE,"GENERAL";"TAB3",#N/A,TRUE,"GENERAL";"TAB4",#N/A,TRUE,"GENERAL";"TAB5",#N/A,TRUE,"GENERAL"}</definedName>
    <definedName name="__v4" hidden="1">{"TAB1",#N/A,TRUE,"GENERAL";"TAB2",#N/A,TRUE,"GENERAL";"TAB3",#N/A,TRUE,"GENERAL";"TAB4",#N/A,TRUE,"GENERAL";"TAB5",#N/A,TRUE,"GENERAL"}</definedName>
    <definedName name="__v5" localSheetId="0" hidden="1">{"TAB1",#N/A,TRUE,"GENERAL";"TAB2",#N/A,TRUE,"GENERAL";"TAB3",#N/A,TRUE,"GENERAL";"TAB4",#N/A,TRUE,"GENERAL";"TAB5",#N/A,TRUE,"GENERAL"}</definedName>
    <definedName name="__v5" localSheetId="6" hidden="1">{"TAB1",#N/A,TRUE,"GENERAL";"TAB2",#N/A,TRUE,"GENERAL";"TAB3",#N/A,TRUE,"GENERAL";"TAB4",#N/A,TRUE,"GENERAL";"TAB5",#N/A,TRUE,"GENERAL"}</definedName>
    <definedName name="__v5" localSheetId="7" hidden="1">{"TAB1",#N/A,TRUE,"GENERAL";"TAB2",#N/A,TRUE,"GENERAL";"TAB3",#N/A,TRUE,"GENERAL";"TAB4",#N/A,TRUE,"GENERAL";"TAB5",#N/A,TRUE,"GENERAL"}</definedName>
    <definedName name="__v5" localSheetId="9" hidden="1">{"TAB1",#N/A,TRUE,"GENERAL";"TAB2",#N/A,TRUE,"GENERAL";"TAB3",#N/A,TRUE,"GENERAL";"TAB4",#N/A,TRUE,"GENERAL";"TAB5",#N/A,TRUE,"GENERAL"}</definedName>
    <definedName name="__v5" hidden="1">{"TAB1",#N/A,TRUE,"GENERAL";"TAB2",#N/A,TRUE,"GENERAL";"TAB3",#N/A,TRUE,"GENERAL";"TAB4",#N/A,TRUE,"GENERAL";"TAB5",#N/A,TRUE,"GENERAL"}</definedName>
    <definedName name="__v6" localSheetId="0" hidden="1">{"TAB1",#N/A,TRUE,"GENERAL";"TAB2",#N/A,TRUE,"GENERAL";"TAB3",#N/A,TRUE,"GENERAL";"TAB4",#N/A,TRUE,"GENERAL";"TAB5",#N/A,TRUE,"GENERAL"}</definedName>
    <definedName name="__v6" localSheetId="6" hidden="1">{"TAB1",#N/A,TRUE,"GENERAL";"TAB2",#N/A,TRUE,"GENERAL";"TAB3",#N/A,TRUE,"GENERAL";"TAB4",#N/A,TRUE,"GENERAL";"TAB5",#N/A,TRUE,"GENERAL"}</definedName>
    <definedName name="__v6" localSheetId="7" hidden="1">{"TAB1",#N/A,TRUE,"GENERAL";"TAB2",#N/A,TRUE,"GENERAL";"TAB3",#N/A,TRUE,"GENERAL";"TAB4",#N/A,TRUE,"GENERAL";"TAB5",#N/A,TRUE,"GENERAL"}</definedName>
    <definedName name="__v6" localSheetId="9" hidden="1">{"TAB1",#N/A,TRUE,"GENERAL";"TAB2",#N/A,TRUE,"GENERAL";"TAB3",#N/A,TRUE,"GENERAL";"TAB4",#N/A,TRUE,"GENERAL";"TAB5",#N/A,TRUE,"GENERAL"}</definedName>
    <definedName name="__v6" hidden="1">{"TAB1",#N/A,TRUE,"GENERAL";"TAB2",#N/A,TRUE,"GENERAL";"TAB3",#N/A,TRUE,"GENERAL";"TAB4",#N/A,TRUE,"GENERAL";"TAB5",#N/A,TRUE,"GENERAL"}</definedName>
    <definedName name="__v7" localSheetId="0" hidden="1">{"via1",#N/A,TRUE,"general";"via2",#N/A,TRUE,"general";"via3",#N/A,TRUE,"general"}</definedName>
    <definedName name="__v7" localSheetId="6" hidden="1">{"via1",#N/A,TRUE,"general";"via2",#N/A,TRUE,"general";"via3",#N/A,TRUE,"general"}</definedName>
    <definedName name="__v7" localSheetId="7" hidden="1">{"via1",#N/A,TRUE,"general";"via2",#N/A,TRUE,"general";"via3",#N/A,TRUE,"general"}</definedName>
    <definedName name="__v7" localSheetId="9" hidden="1">{"via1",#N/A,TRUE,"general";"via2",#N/A,TRUE,"general";"via3",#N/A,TRUE,"general"}</definedName>
    <definedName name="__v7" hidden="1">{"via1",#N/A,TRUE,"general";"via2",#N/A,TRUE,"general";"via3",#N/A,TRUE,"general"}</definedName>
    <definedName name="__v8" localSheetId="0" hidden="1">{"TAB1",#N/A,TRUE,"GENERAL";"TAB2",#N/A,TRUE,"GENERAL";"TAB3",#N/A,TRUE,"GENERAL";"TAB4",#N/A,TRUE,"GENERAL";"TAB5",#N/A,TRUE,"GENERAL"}</definedName>
    <definedName name="__v8" localSheetId="6" hidden="1">{"TAB1",#N/A,TRUE,"GENERAL";"TAB2",#N/A,TRUE,"GENERAL";"TAB3",#N/A,TRUE,"GENERAL";"TAB4",#N/A,TRUE,"GENERAL";"TAB5",#N/A,TRUE,"GENERAL"}</definedName>
    <definedName name="__v8" localSheetId="7" hidden="1">{"TAB1",#N/A,TRUE,"GENERAL";"TAB2",#N/A,TRUE,"GENERAL";"TAB3",#N/A,TRUE,"GENERAL";"TAB4",#N/A,TRUE,"GENERAL";"TAB5",#N/A,TRUE,"GENERAL"}</definedName>
    <definedName name="__v8" localSheetId="9" hidden="1">{"TAB1",#N/A,TRUE,"GENERAL";"TAB2",#N/A,TRUE,"GENERAL";"TAB3",#N/A,TRUE,"GENERAL";"TAB4",#N/A,TRUE,"GENERAL";"TAB5",#N/A,TRUE,"GENERAL"}</definedName>
    <definedName name="__v8" hidden="1">{"TAB1",#N/A,TRUE,"GENERAL";"TAB2",#N/A,TRUE,"GENERAL";"TAB3",#N/A,TRUE,"GENERAL";"TAB4",#N/A,TRUE,"GENERAL";"TAB5",#N/A,TRUE,"GENERAL"}</definedName>
    <definedName name="__v9" localSheetId="0" hidden="1">{"TAB1",#N/A,TRUE,"GENERAL";"TAB2",#N/A,TRUE,"GENERAL";"TAB3",#N/A,TRUE,"GENERAL";"TAB4",#N/A,TRUE,"GENERAL";"TAB5",#N/A,TRUE,"GENERAL"}</definedName>
    <definedName name="__v9" localSheetId="6" hidden="1">{"TAB1",#N/A,TRUE,"GENERAL";"TAB2",#N/A,TRUE,"GENERAL";"TAB3",#N/A,TRUE,"GENERAL";"TAB4",#N/A,TRUE,"GENERAL";"TAB5",#N/A,TRUE,"GENERAL"}</definedName>
    <definedName name="__v9" localSheetId="7" hidden="1">{"TAB1",#N/A,TRUE,"GENERAL";"TAB2",#N/A,TRUE,"GENERAL";"TAB3",#N/A,TRUE,"GENERAL";"TAB4",#N/A,TRUE,"GENERAL";"TAB5",#N/A,TRUE,"GENERAL"}</definedName>
    <definedName name="__v9" localSheetId="9" hidden="1">{"TAB1",#N/A,TRUE,"GENERAL";"TAB2",#N/A,TRUE,"GENERAL";"TAB3",#N/A,TRUE,"GENERAL";"TAB4",#N/A,TRUE,"GENERAL";"TAB5",#N/A,TRUE,"GENERAL"}</definedName>
    <definedName name="__v9" hidden="1">{"TAB1",#N/A,TRUE,"GENERAL";"TAB2",#N/A,TRUE,"GENERAL";"TAB3",#N/A,TRUE,"GENERAL";"TAB4",#N/A,TRUE,"GENERAL";"TAB5",#N/A,TRUE,"GENERAL"}</definedName>
    <definedName name="__vfv4" localSheetId="0" hidden="1">{"via1",#N/A,TRUE,"general";"via2",#N/A,TRUE,"general";"via3",#N/A,TRUE,"general"}</definedName>
    <definedName name="__vfv4" localSheetId="6" hidden="1">{"via1",#N/A,TRUE,"general";"via2",#N/A,TRUE,"general";"via3",#N/A,TRUE,"general"}</definedName>
    <definedName name="__vfv4" localSheetId="7" hidden="1">{"via1",#N/A,TRUE,"general";"via2",#N/A,TRUE,"general";"via3",#N/A,TRUE,"general"}</definedName>
    <definedName name="__vfv4" localSheetId="9" hidden="1">{"via1",#N/A,TRUE,"general";"via2",#N/A,TRUE,"general";"via3",#N/A,TRUE,"general"}</definedName>
    <definedName name="__vfv4" hidden="1">{"via1",#N/A,TRUE,"general";"via2",#N/A,TRUE,"general";"via3",#N/A,TRUE,"general"}</definedName>
    <definedName name="__VPD1">[15]TARIFAS!$C$582</definedName>
    <definedName name="__VPI1">[15]TARIFAS!$C$580</definedName>
    <definedName name="__VRA1">[15]TARIFAS!$C$579</definedName>
    <definedName name="__Vu1">[39]CALCULO!$B$23</definedName>
    <definedName name="__Vu2">[39]CALCULO!$E$23</definedName>
    <definedName name="__Vu3">[39]CALCULO!$H$23</definedName>
    <definedName name="__x1" localSheetId="0" hidden="1">{"TAB1",#N/A,TRUE,"GENERAL";"TAB2",#N/A,TRUE,"GENERAL";"TAB3",#N/A,TRUE,"GENERAL";"TAB4",#N/A,TRUE,"GENERAL";"TAB5",#N/A,TRUE,"GENERAL"}</definedName>
    <definedName name="__x1" localSheetId="6" hidden="1">{"TAB1",#N/A,TRUE,"GENERAL";"TAB2",#N/A,TRUE,"GENERAL";"TAB3",#N/A,TRUE,"GENERAL";"TAB4",#N/A,TRUE,"GENERAL";"TAB5",#N/A,TRUE,"GENERAL"}</definedName>
    <definedName name="__x1" localSheetId="7" hidden="1">{"TAB1",#N/A,TRUE,"GENERAL";"TAB2",#N/A,TRUE,"GENERAL";"TAB3",#N/A,TRUE,"GENERAL";"TAB4",#N/A,TRUE,"GENERAL";"TAB5",#N/A,TRUE,"GENERAL"}</definedName>
    <definedName name="__x1" localSheetId="9" hidden="1">{"TAB1",#N/A,TRUE,"GENERAL";"TAB2",#N/A,TRUE,"GENERAL";"TAB3",#N/A,TRUE,"GENERAL";"TAB4",#N/A,TRUE,"GENERAL";"TAB5",#N/A,TRUE,"GENERAL"}</definedName>
    <definedName name="__x1" hidden="1">{"TAB1",#N/A,TRUE,"GENERAL";"TAB2",#N/A,TRUE,"GENERAL";"TAB3",#N/A,TRUE,"GENERAL";"TAB4",#N/A,TRUE,"GENERAL";"TAB5",#N/A,TRUE,"GENERAL"}</definedName>
    <definedName name="__x2" localSheetId="0" hidden="1">{"via1",#N/A,TRUE,"general";"via2",#N/A,TRUE,"general";"via3",#N/A,TRUE,"general"}</definedName>
    <definedName name="__x2" localSheetId="6" hidden="1">{"via1",#N/A,TRUE,"general";"via2",#N/A,TRUE,"general";"via3",#N/A,TRUE,"general"}</definedName>
    <definedName name="__x2" localSheetId="7" hidden="1">{"via1",#N/A,TRUE,"general";"via2",#N/A,TRUE,"general";"via3",#N/A,TRUE,"general"}</definedName>
    <definedName name="__x2" localSheetId="9" hidden="1">{"via1",#N/A,TRUE,"general";"via2",#N/A,TRUE,"general";"via3",#N/A,TRUE,"general"}</definedName>
    <definedName name="__x2" hidden="1">{"via1",#N/A,TRUE,"general";"via2",#N/A,TRUE,"general";"via3",#N/A,TRUE,"general"}</definedName>
    <definedName name="__x3" localSheetId="0" hidden="1">{"via1",#N/A,TRUE,"general";"via2",#N/A,TRUE,"general";"via3",#N/A,TRUE,"general"}</definedName>
    <definedName name="__x3" localSheetId="6" hidden="1">{"via1",#N/A,TRUE,"general";"via2",#N/A,TRUE,"general";"via3",#N/A,TRUE,"general"}</definedName>
    <definedName name="__x3" localSheetId="7" hidden="1">{"via1",#N/A,TRUE,"general";"via2",#N/A,TRUE,"general";"via3",#N/A,TRUE,"general"}</definedName>
    <definedName name="__x3" localSheetId="9" hidden="1">{"via1",#N/A,TRUE,"general";"via2",#N/A,TRUE,"general";"via3",#N/A,TRUE,"general"}</definedName>
    <definedName name="__x3" hidden="1">{"via1",#N/A,TRUE,"general";"via2",#N/A,TRUE,"general";"via3",#N/A,TRUE,"general"}</definedName>
    <definedName name="__x4" localSheetId="0" hidden="1">{"via1",#N/A,TRUE,"general";"via2",#N/A,TRUE,"general";"via3",#N/A,TRUE,"general"}</definedName>
    <definedName name="__x4" localSheetId="6" hidden="1">{"via1",#N/A,TRUE,"general";"via2",#N/A,TRUE,"general";"via3",#N/A,TRUE,"general"}</definedName>
    <definedName name="__x4" localSheetId="7" hidden="1">{"via1",#N/A,TRUE,"general";"via2",#N/A,TRUE,"general";"via3",#N/A,TRUE,"general"}</definedName>
    <definedName name="__x4" localSheetId="9" hidden="1">{"via1",#N/A,TRUE,"general";"via2",#N/A,TRUE,"general";"via3",#N/A,TRUE,"general"}</definedName>
    <definedName name="__x4" hidden="1">{"via1",#N/A,TRUE,"general";"via2",#N/A,TRUE,"general";"via3",#N/A,TRUE,"general"}</definedName>
    <definedName name="__x5" localSheetId="0" hidden="1">{"TAB1",#N/A,TRUE,"GENERAL";"TAB2",#N/A,TRUE,"GENERAL";"TAB3",#N/A,TRUE,"GENERAL";"TAB4",#N/A,TRUE,"GENERAL";"TAB5",#N/A,TRUE,"GENERAL"}</definedName>
    <definedName name="__x5" localSheetId="6" hidden="1">{"TAB1",#N/A,TRUE,"GENERAL";"TAB2",#N/A,TRUE,"GENERAL";"TAB3",#N/A,TRUE,"GENERAL";"TAB4",#N/A,TRUE,"GENERAL";"TAB5",#N/A,TRUE,"GENERAL"}</definedName>
    <definedName name="__x5" localSheetId="7" hidden="1">{"TAB1",#N/A,TRUE,"GENERAL";"TAB2",#N/A,TRUE,"GENERAL";"TAB3",#N/A,TRUE,"GENERAL";"TAB4",#N/A,TRUE,"GENERAL";"TAB5",#N/A,TRUE,"GENERAL"}</definedName>
    <definedName name="__x5" localSheetId="9" hidden="1">{"TAB1",#N/A,TRUE,"GENERAL";"TAB2",#N/A,TRUE,"GENERAL";"TAB3",#N/A,TRUE,"GENERAL";"TAB4",#N/A,TRUE,"GENERAL";"TAB5",#N/A,TRUE,"GENERAL"}</definedName>
    <definedName name="__x5" hidden="1">{"TAB1",#N/A,TRUE,"GENERAL";"TAB2",#N/A,TRUE,"GENERAL";"TAB3",#N/A,TRUE,"GENERAL";"TAB4",#N/A,TRUE,"GENERAL";"TAB5",#N/A,TRUE,"GENERAL"}</definedName>
    <definedName name="__x6" localSheetId="0" hidden="1">{"TAB1",#N/A,TRUE,"GENERAL";"TAB2",#N/A,TRUE,"GENERAL";"TAB3",#N/A,TRUE,"GENERAL";"TAB4",#N/A,TRUE,"GENERAL";"TAB5",#N/A,TRUE,"GENERAL"}</definedName>
    <definedName name="__x6" localSheetId="6" hidden="1">{"TAB1",#N/A,TRUE,"GENERAL";"TAB2",#N/A,TRUE,"GENERAL";"TAB3",#N/A,TRUE,"GENERAL";"TAB4",#N/A,TRUE,"GENERAL";"TAB5",#N/A,TRUE,"GENERAL"}</definedName>
    <definedName name="__x6" localSheetId="7" hidden="1">{"TAB1",#N/A,TRUE,"GENERAL";"TAB2",#N/A,TRUE,"GENERAL";"TAB3",#N/A,TRUE,"GENERAL";"TAB4",#N/A,TRUE,"GENERAL";"TAB5",#N/A,TRUE,"GENERAL"}</definedName>
    <definedName name="__x6" localSheetId="9" hidden="1">{"TAB1",#N/A,TRUE,"GENERAL";"TAB2",#N/A,TRUE,"GENERAL";"TAB3",#N/A,TRUE,"GENERAL";"TAB4",#N/A,TRUE,"GENERAL";"TAB5",#N/A,TRUE,"GENERAL"}</definedName>
    <definedName name="__x6" hidden="1">{"TAB1",#N/A,TRUE,"GENERAL";"TAB2",#N/A,TRUE,"GENERAL";"TAB3",#N/A,TRUE,"GENERAL";"TAB4",#N/A,TRUE,"GENERAL";"TAB5",#N/A,TRUE,"GENERAL"}</definedName>
    <definedName name="__x7" localSheetId="0" hidden="1">{"TAB1",#N/A,TRUE,"GENERAL";"TAB2",#N/A,TRUE,"GENERAL";"TAB3",#N/A,TRUE,"GENERAL";"TAB4",#N/A,TRUE,"GENERAL";"TAB5",#N/A,TRUE,"GENERAL"}</definedName>
    <definedName name="__x7" localSheetId="6" hidden="1">{"TAB1",#N/A,TRUE,"GENERAL";"TAB2",#N/A,TRUE,"GENERAL";"TAB3",#N/A,TRUE,"GENERAL";"TAB4",#N/A,TRUE,"GENERAL";"TAB5",#N/A,TRUE,"GENERAL"}</definedName>
    <definedName name="__x7" localSheetId="7" hidden="1">{"TAB1",#N/A,TRUE,"GENERAL";"TAB2",#N/A,TRUE,"GENERAL";"TAB3",#N/A,TRUE,"GENERAL";"TAB4",#N/A,TRUE,"GENERAL";"TAB5",#N/A,TRUE,"GENERAL"}</definedName>
    <definedName name="__x7" localSheetId="9" hidden="1">{"TAB1",#N/A,TRUE,"GENERAL";"TAB2",#N/A,TRUE,"GENERAL";"TAB3",#N/A,TRUE,"GENERAL";"TAB4",#N/A,TRUE,"GENERAL";"TAB5",#N/A,TRUE,"GENERAL"}</definedName>
    <definedName name="__x7" hidden="1">{"TAB1",#N/A,TRUE,"GENERAL";"TAB2",#N/A,TRUE,"GENERAL";"TAB3",#N/A,TRUE,"GENERAL";"TAB4",#N/A,TRUE,"GENERAL";"TAB5",#N/A,TRUE,"GENERAL"}</definedName>
    <definedName name="__x8" localSheetId="0" hidden="1">{"via1",#N/A,TRUE,"general";"via2",#N/A,TRUE,"general";"via3",#N/A,TRUE,"general"}</definedName>
    <definedName name="__x8" localSheetId="6" hidden="1">{"via1",#N/A,TRUE,"general";"via2",#N/A,TRUE,"general";"via3",#N/A,TRUE,"general"}</definedName>
    <definedName name="__x8" localSheetId="7" hidden="1">{"via1",#N/A,TRUE,"general";"via2",#N/A,TRUE,"general";"via3",#N/A,TRUE,"general"}</definedName>
    <definedName name="__x8" localSheetId="9" hidden="1">{"via1",#N/A,TRUE,"general";"via2",#N/A,TRUE,"general";"via3",#N/A,TRUE,"general"}</definedName>
    <definedName name="__x8" hidden="1">{"via1",#N/A,TRUE,"general";"via2",#N/A,TRUE,"general";"via3",#N/A,TRUE,"general"}</definedName>
    <definedName name="__x9" localSheetId="0" hidden="1">{"TAB1",#N/A,TRUE,"GENERAL";"TAB2",#N/A,TRUE,"GENERAL";"TAB3",#N/A,TRUE,"GENERAL";"TAB4",#N/A,TRUE,"GENERAL";"TAB5",#N/A,TRUE,"GENERAL"}</definedName>
    <definedName name="__x9" localSheetId="6" hidden="1">{"TAB1",#N/A,TRUE,"GENERAL";"TAB2",#N/A,TRUE,"GENERAL";"TAB3",#N/A,TRUE,"GENERAL";"TAB4",#N/A,TRUE,"GENERAL";"TAB5",#N/A,TRUE,"GENERAL"}</definedName>
    <definedName name="__x9" localSheetId="7" hidden="1">{"TAB1",#N/A,TRUE,"GENERAL";"TAB2",#N/A,TRUE,"GENERAL";"TAB3",#N/A,TRUE,"GENERAL";"TAB4",#N/A,TRUE,"GENERAL";"TAB5",#N/A,TRUE,"GENERAL"}</definedName>
    <definedName name="__x9" localSheetId="9" hidden="1">{"TAB1",#N/A,TRUE,"GENERAL";"TAB2",#N/A,TRUE,"GENERAL";"TAB3",#N/A,TRUE,"GENERAL";"TAB4",#N/A,TRUE,"GENERAL";"TAB5",#N/A,TRUE,"GENERAL"}</definedName>
    <definedName name="__x9" hidden="1">{"TAB1",#N/A,TRUE,"GENERAL";"TAB2",#N/A,TRUE,"GENERAL";"TAB3",#N/A,TRUE,"GENERAL";"TAB4",#N/A,TRUE,"GENERAL";"TAB5",#N/A,TRUE,"GENERAL"}</definedName>
    <definedName name="__xlfn.BAHTTEXT" hidden="1">#NAME?</definedName>
    <definedName name="__y2" localSheetId="0" hidden="1">{"TAB1",#N/A,TRUE,"GENERAL";"TAB2",#N/A,TRUE,"GENERAL";"TAB3",#N/A,TRUE,"GENERAL";"TAB4",#N/A,TRUE,"GENERAL";"TAB5",#N/A,TRUE,"GENERAL"}</definedName>
    <definedName name="__y2" localSheetId="6" hidden="1">{"TAB1",#N/A,TRUE,"GENERAL";"TAB2",#N/A,TRUE,"GENERAL";"TAB3",#N/A,TRUE,"GENERAL";"TAB4",#N/A,TRUE,"GENERAL";"TAB5",#N/A,TRUE,"GENERAL"}</definedName>
    <definedName name="__y2" localSheetId="7" hidden="1">{"TAB1",#N/A,TRUE,"GENERAL";"TAB2",#N/A,TRUE,"GENERAL";"TAB3",#N/A,TRUE,"GENERAL";"TAB4",#N/A,TRUE,"GENERAL";"TAB5",#N/A,TRUE,"GENERAL"}</definedName>
    <definedName name="__y2" localSheetId="9" hidden="1">{"TAB1",#N/A,TRUE,"GENERAL";"TAB2",#N/A,TRUE,"GENERAL";"TAB3",#N/A,TRUE,"GENERAL";"TAB4",#N/A,TRUE,"GENERAL";"TAB5",#N/A,TRUE,"GENERAL"}</definedName>
    <definedName name="__y2" hidden="1">{"TAB1",#N/A,TRUE,"GENERAL";"TAB2",#N/A,TRUE,"GENERAL";"TAB3",#N/A,TRUE,"GENERAL";"TAB4",#N/A,TRUE,"GENERAL";"TAB5",#N/A,TRUE,"GENERAL"}</definedName>
    <definedName name="__y3" localSheetId="0" hidden="1">{"via1",#N/A,TRUE,"general";"via2",#N/A,TRUE,"general";"via3",#N/A,TRUE,"general"}</definedName>
    <definedName name="__y3" localSheetId="6" hidden="1">{"via1",#N/A,TRUE,"general";"via2",#N/A,TRUE,"general";"via3",#N/A,TRUE,"general"}</definedName>
    <definedName name="__y3" localSheetId="7" hidden="1">{"via1",#N/A,TRUE,"general";"via2",#N/A,TRUE,"general";"via3",#N/A,TRUE,"general"}</definedName>
    <definedName name="__y3" localSheetId="9" hidden="1">{"via1",#N/A,TRUE,"general";"via2",#N/A,TRUE,"general";"via3",#N/A,TRUE,"general"}</definedName>
    <definedName name="__y3" hidden="1">{"via1",#N/A,TRUE,"general";"via2",#N/A,TRUE,"general";"via3",#N/A,TRUE,"general"}</definedName>
    <definedName name="__y4" localSheetId="0" hidden="1">{"via1",#N/A,TRUE,"general";"via2",#N/A,TRUE,"general";"via3",#N/A,TRUE,"general"}</definedName>
    <definedName name="__y4" localSheetId="6" hidden="1">{"via1",#N/A,TRUE,"general";"via2",#N/A,TRUE,"general";"via3",#N/A,TRUE,"general"}</definedName>
    <definedName name="__y4" localSheetId="7" hidden="1">{"via1",#N/A,TRUE,"general";"via2",#N/A,TRUE,"general";"via3",#N/A,TRUE,"general"}</definedName>
    <definedName name="__y4" localSheetId="9" hidden="1">{"via1",#N/A,TRUE,"general";"via2",#N/A,TRUE,"general";"via3",#N/A,TRUE,"general"}</definedName>
    <definedName name="__y4" hidden="1">{"via1",#N/A,TRUE,"general";"via2",#N/A,TRUE,"general";"via3",#N/A,TRUE,"general"}</definedName>
    <definedName name="__y5" localSheetId="0" hidden="1">{"TAB1",#N/A,TRUE,"GENERAL";"TAB2",#N/A,TRUE,"GENERAL";"TAB3",#N/A,TRUE,"GENERAL";"TAB4",#N/A,TRUE,"GENERAL";"TAB5",#N/A,TRUE,"GENERAL"}</definedName>
    <definedName name="__y5" localSheetId="6" hidden="1">{"TAB1",#N/A,TRUE,"GENERAL";"TAB2",#N/A,TRUE,"GENERAL";"TAB3",#N/A,TRUE,"GENERAL";"TAB4",#N/A,TRUE,"GENERAL";"TAB5",#N/A,TRUE,"GENERAL"}</definedName>
    <definedName name="__y5" localSheetId="7" hidden="1">{"TAB1",#N/A,TRUE,"GENERAL";"TAB2",#N/A,TRUE,"GENERAL";"TAB3",#N/A,TRUE,"GENERAL";"TAB4",#N/A,TRUE,"GENERAL";"TAB5",#N/A,TRUE,"GENERAL"}</definedName>
    <definedName name="__y5" localSheetId="9" hidden="1">{"TAB1",#N/A,TRUE,"GENERAL";"TAB2",#N/A,TRUE,"GENERAL";"TAB3",#N/A,TRUE,"GENERAL";"TAB4",#N/A,TRUE,"GENERAL";"TAB5",#N/A,TRUE,"GENERAL"}</definedName>
    <definedName name="__y5" hidden="1">{"TAB1",#N/A,TRUE,"GENERAL";"TAB2",#N/A,TRUE,"GENERAL";"TAB3",#N/A,TRUE,"GENERAL";"TAB4",#N/A,TRUE,"GENERAL";"TAB5",#N/A,TRUE,"GENERAL"}</definedName>
    <definedName name="__y6" localSheetId="0" hidden="1">{"via1",#N/A,TRUE,"general";"via2",#N/A,TRUE,"general";"via3",#N/A,TRUE,"general"}</definedName>
    <definedName name="__y6" localSheetId="6" hidden="1">{"via1",#N/A,TRUE,"general";"via2",#N/A,TRUE,"general";"via3",#N/A,TRUE,"general"}</definedName>
    <definedName name="__y6" localSheetId="7" hidden="1">{"via1",#N/A,TRUE,"general";"via2",#N/A,TRUE,"general";"via3",#N/A,TRUE,"general"}</definedName>
    <definedName name="__y6" localSheetId="9" hidden="1">{"via1",#N/A,TRUE,"general";"via2",#N/A,TRUE,"general";"via3",#N/A,TRUE,"general"}</definedName>
    <definedName name="__y6" hidden="1">{"via1",#N/A,TRUE,"general";"via2",#N/A,TRUE,"general";"via3",#N/A,TRUE,"general"}</definedName>
    <definedName name="__y7" localSheetId="0" hidden="1">{"via1",#N/A,TRUE,"general";"via2",#N/A,TRUE,"general";"via3",#N/A,TRUE,"general"}</definedName>
    <definedName name="__y7" localSheetId="6" hidden="1">{"via1",#N/A,TRUE,"general";"via2",#N/A,TRUE,"general";"via3",#N/A,TRUE,"general"}</definedName>
    <definedName name="__y7" localSheetId="7" hidden="1">{"via1",#N/A,TRUE,"general";"via2",#N/A,TRUE,"general";"via3",#N/A,TRUE,"general"}</definedName>
    <definedName name="__y7" localSheetId="9" hidden="1">{"via1",#N/A,TRUE,"general";"via2",#N/A,TRUE,"general";"via3",#N/A,TRUE,"general"}</definedName>
    <definedName name="__y7" hidden="1">{"via1",#N/A,TRUE,"general";"via2",#N/A,TRUE,"general";"via3",#N/A,TRUE,"general"}</definedName>
    <definedName name="__y8" localSheetId="0" hidden="1">{"via1",#N/A,TRUE,"general";"via2",#N/A,TRUE,"general";"via3",#N/A,TRUE,"general"}</definedName>
    <definedName name="__y8" localSheetId="6" hidden="1">{"via1",#N/A,TRUE,"general";"via2",#N/A,TRUE,"general";"via3",#N/A,TRUE,"general"}</definedName>
    <definedName name="__y8" localSheetId="7" hidden="1">{"via1",#N/A,TRUE,"general";"via2",#N/A,TRUE,"general";"via3",#N/A,TRUE,"general"}</definedName>
    <definedName name="__y8" localSheetId="9" hidden="1">{"via1",#N/A,TRUE,"general";"via2",#N/A,TRUE,"general";"via3",#N/A,TRUE,"general"}</definedName>
    <definedName name="__y8" hidden="1">{"via1",#N/A,TRUE,"general";"via2",#N/A,TRUE,"general";"via3",#N/A,TRUE,"general"}</definedName>
    <definedName name="__y9" localSheetId="0" hidden="1">{"TAB1",#N/A,TRUE,"GENERAL";"TAB2",#N/A,TRUE,"GENERAL";"TAB3",#N/A,TRUE,"GENERAL";"TAB4",#N/A,TRUE,"GENERAL";"TAB5",#N/A,TRUE,"GENERAL"}</definedName>
    <definedName name="__y9" localSheetId="6" hidden="1">{"TAB1",#N/A,TRUE,"GENERAL";"TAB2",#N/A,TRUE,"GENERAL";"TAB3",#N/A,TRUE,"GENERAL";"TAB4",#N/A,TRUE,"GENERAL";"TAB5",#N/A,TRUE,"GENERAL"}</definedName>
    <definedName name="__y9" localSheetId="7" hidden="1">{"TAB1",#N/A,TRUE,"GENERAL";"TAB2",#N/A,TRUE,"GENERAL";"TAB3",#N/A,TRUE,"GENERAL";"TAB4",#N/A,TRUE,"GENERAL";"TAB5",#N/A,TRUE,"GENERAL"}</definedName>
    <definedName name="__y9" localSheetId="9" hidden="1">{"TAB1",#N/A,TRUE,"GENERAL";"TAB2",#N/A,TRUE,"GENERAL";"TAB3",#N/A,TRUE,"GENERAL";"TAB4",#N/A,TRUE,"GENERAL";"TAB5",#N/A,TRUE,"GENERAL"}</definedName>
    <definedName name="__y9" hidden="1">{"TAB1",#N/A,TRUE,"GENERAL";"TAB2",#N/A,TRUE,"GENERAL";"TAB3",#N/A,TRUE,"GENERAL";"TAB4",#N/A,TRUE,"GENERAL";"TAB5",#N/A,TRUE,"GENERAL"}</definedName>
    <definedName name="__z1" localSheetId="0" hidden="1">{"TAB1",#N/A,TRUE,"GENERAL";"TAB2",#N/A,TRUE,"GENERAL";"TAB3",#N/A,TRUE,"GENERAL";"TAB4",#N/A,TRUE,"GENERAL";"TAB5",#N/A,TRUE,"GENERAL"}</definedName>
    <definedName name="__z1" localSheetId="6" hidden="1">{"TAB1",#N/A,TRUE,"GENERAL";"TAB2",#N/A,TRUE,"GENERAL";"TAB3",#N/A,TRUE,"GENERAL";"TAB4",#N/A,TRUE,"GENERAL";"TAB5",#N/A,TRUE,"GENERAL"}</definedName>
    <definedName name="__z1" localSheetId="7" hidden="1">{"TAB1",#N/A,TRUE,"GENERAL";"TAB2",#N/A,TRUE,"GENERAL";"TAB3",#N/A,TRUE,"GENERAL";"TAB4",#N/A,TRUE,"GENERAL";"TAB5",#N/A,TRUE,"GENERAL"}</definedName>
    <definedName name="__z1" localSheetId="9" hidden="1">{"TAB1",#N/A,TRUE,"GENERAL";"TAB2",#N/A,TRUE,"GENERAL";"TAB3",#N/A,TRUE,"GENERAL";"TAB4",#N/A,TRUE,"GENERAL";"TAB5",#N/A,TRUE,"GENERAL"}</definedName>
    <definedName name="__z1" hidden="1">{"TAB1",#N/A,TRUE,"GENERAL";"TAB2",#N/A,TRUE,"GENERAL";"TAB3",#N/A,TRUE,"GENERAL";"TAB4",#N/A,TRUE,"GENERAL";"TAB5",#N/A,TRUE,"GENERAL"}</definedName>
    <definedName name="__z2" localSheetId="0" hidden="1">{"via1",#N/A,TRUE,"general";"via2",#N/A,TRUE,"general";"via3",#N/A,TRUE,"general"}</definedName>
    <definedName name="__z2" localSheetId="6" hidden="1">{"via1",#N/A,TRUE,"general";"via2",#N/A,TRUE,"general";"via3",#N/A,TRUE,"general"}</definedName>
    <definedName name="__z2" localSheetId="7" hidden="1">{"via1",#N/A,TRUE,"general";"via2",#N/A,TRUE,"general";"via3",#N/A,TRUE,"general"}</definedName>
    <definedName name="__z2" localSheetId="9" hidden="1">{"via1",#N/A,TRUE,"general";"via2",#N/A,TRUE,"general";"via3",#N/A,TRUE,"general"}</definedName>
    <definedName name="__z2" hidden="1">{"via1",#N/A,TRUE,"general";"via2",#N/A,TRUE,"general";"via3",#N/A,TRUE,"general"}</definedName>
    <definedName name="__z3" localSheetId="0" hidden="1">{"via1",#N/A,TRUE,"general";"via2",#N/A,TRUE,"general";"via3",#N/A,TRUE,"general"}</definedName>
    <definedName name="__z3" localSheetId="6" hidden="1">{"via1",#N/A,TRUE,"general";"via2",#N/A,TRUE,"general";"via3",#N/A,TRUE,"general"}</definedName>
    <definedName name="__z3" localSheetId="7" hidden="1">{"via1",#N/A,TRUE,"general";"via2",#N/A,TRUE,"general";"via3",#N/A,TRUE,"general"}</definedName>
    <definedName name="__z3" localSheetId="9" hidden="1">{"via1",#N/A,TRUE,"general";"via2",#N/A,TRUE,"general";"via3",#N/A,TRUE,"general"}</definedName>
    <definedName name="__z3" hidden="1">{"via1",#N/A,TRUE,"general";"via2",#N/A,TRUE,"general";"via3",#N/A,TRUE,"general"}</definedName>
    <definedName name="__z4" localSheetId="0" hidden="1">{"TAB1",#N/A,TRUE,"GENERAL";"TAB2",#N/A,TRUE,"GENERAL";"TAB3",#N/A,TRUE,"GENERAL";"TAB4",#N/A,TRUE,"GENERAL";"TAB5",#N/A,TRUE,"GENERAL"}</definedName>
    <definedName name="__z4" localSheetId="6" hidden="1">{"TAB1",#N/A,TRUE,"GENERAL";"TAB2",#N/A,TRUE,"GENERAL";"TAB3",#N/A,TRUE,"GENERAL";"TAB4",#N/A,TRUE,"GENERAL";"TAB5",#N/A,TRUE,"GENERAL"}</definedName>
    <definedName name="__z4" localSheetId="7" hidden="1">{"TAB1",#N/A,TRUE,"GENERAL";"TAB2",#N/A,TRUE,"GENERAL";"TAB3",#N/A,TRUE,"GENERAL";"TAB4",#N/A,TRUE,"GENERAL";"TAB5",#N/A,TRUE,"GENERAL"}</definedName>
    <definedName name="__z4" localSheetId="9" hidden="1">{"TAB1",#N/A,TRUE,"GENERAL";"TAB2",#N/A,TRUE,"GENERAL";"TAB3",#N/A,TRUE,"GENERAL";"TAB4",#N/A,TRUE,"GENERAL";"TAB5",#N/A,TRUE,"GENERAL"}</definedName>
    <definedName name="__z4" hidden="1">{"TAB1",#N/A,TRUE,"GENERAL";"TAB2",#N/A,TRUE,"GENERAL";"TAB3",#N/A,TRUE,"GENERAL";"TAB4",#N/A,TRUE,"GENERAL";"TAB5",#N/A,TRUE,"GENERAL"}</definedName>
    <definedName name="__z5" localSheetId="0" hidden="1">{"via1",#N/A,TRUE,"general";"via2",#N/A,TRUE,"general";"via3",#N/A,TRUE,"general"}</definedName>
    <definedName name="__z5" localSheetId="6" hidden="1">{"via1",#N/A,TRUE,"general";"via2",#N/A,TRUE,"general";"via3",#N/A,TRUE,"general"}</definedName>
    <definedName name="__z5" localSheetId="7" hidden="1">{"via1",#N/A,TRUE,"general";"via2",#N/A,TRUE,"general";"via3",#N/A,TRUE,"general"}</definedName>
    <definedName name="__z5" localSheetId="9" hidden="1">{"via1",#N/A,TRUE,"general";"via2",#N/A,TRUE,"general";"via3",#N/A,TRUE,"general"}</definedName>
    <definedName name="__z5" hidden="1">{"via1",#N/A,TRUE,"general";"via2",#N/A,TRUE,"general";"via3",#N/A,TRUE,"general"}</definedName>
    <definedName name="__z6" localSheetId="0" hidden="1">{"TAB1",#N/A,TRUE,"GENERAL";"TAB2",#N/A,TRUE,"GENERAL";"TAB3",#N/A,TRUE,"GENERAL";"TAB4",#N/A,TRUE,"GENERAL";"TAB5",#N/A,TRUE,"GENERAL"}</definedName>
    <definedName name="__z6" localSheetId="6" hidden="1">{"TAB1",#N/A,TRUE,"GENERAL";"TAB2",#N/A,TRUE,"GENERAL";"TAB3",#N/A,TRUE,"GENERAL";"TAB4",#N/A,TRUE,"GENERAL";"TAB5",#N/A,TRUE,"GENERAL"}</definedName>
    <definedName name="__z6" localSheetId="7" hidden="1">{"TAB1",#N/A,TRUE,"GENERAL";"TAB2",#N/A,TRUE,"GENERAL";"TAB3",#N/A,TRUE,"GENERAL";"TAB4",#N/A,TRUE,"GENERAL";"TAB5",#N/A,TRUE,"GENERAL"}</definedName>
    <definedName name="__z6" localSheetId="9" hidden="1">{"TAB1",#N/A,TRUE,"GENERAL";"TAB2",#N/A,TRUE,"GENERAL";"TAB3",#N/A,TRUE,"GENERAL";"TAB4",#N/A,TRUE,"GENERAL";"TAB5",#N/A,TRUE,"GENERAL"}</definedName>
    <definedName name="__z6" hidden="1">{"TAB1",#N/A,TRUE,"GENERAL";"TAB2",#N/A,TRUE,"GENERAL";"TAB3",#N/A,TRUE,"GENERAL";"TAB4",#N/A,TRUE,"GENERAL";"TAB5",#N/A,TRUE,"GENERAL"}</definedName>
    <definedName name="_1" localSheetId="15">#REF!</definedName>
    <definedName name="_1">#REF!</definedName>
    <definedName name="_1.10">[43]UNIT081!#REF!</definedName>
    <definedName name="_1.11">[43]UNIT081!#REF!</definedName>
    <definedName name="_1.12">[43]UNIT081!#REF!</definedName>
    <definedName name="_1.13">[43]UNIT081!#REF!</definedName>
    <definedName name="_1.14">[43]UNIT081!#REF!</definedName>
    <definedName name="_1.15">[43]UNIT081!#REF!</definedName>
    <definedName name="_1.16">[43]UNIT081!#REF!</definedName>
    <definedName name="_1.17">[43]UNIT081!#REF!</definedName>
    <definedName name="_1.18">[43]UNIT081!#REF!</definedName>
    <definedName name="_1.19">[43]UNIT081!#REF!</definedName>
    <definedName name="_1.20">[43]UNIT081!#REF!</definedName>
    <definedName name="_1_?쾴?" localSheetId="0">#REF!</definedName>
    <definedName name="_1_?쾴?">#REF!</definedName>
    <definedName name="_10_3_0Criteria" localSheetId="0">#REF!</definedName>
    <definedName name="_10_3_0Criteria">#REF!</definedName>
    <definedName name="_1000A01">#N/A</definedName>
    <definedName name="_11">#N/A</definedName>
    <definedName name="_11Å__·¹_ÀÓ">#N/A</definedName>
    <definedName name="_12ãæÐ_ÍïÞÀ_Íª">#N/A</definedName>
    <definedName name="_13G_0Extr" localSheetId="0">#REF!</definedName>
    <definedName name="_13G_0Extr">#REF!</definedName>
    <definedName name="_14G_0Extr">#REF!</definedName>
    <definedName name="_15G_0Extract">#REF!</definedName>
    <definedName name="_16G_0Extract">#REF!</definedName>
    <definedName name="_17GO1_">#REF!</definedName>
    <definedName name="_18GO2_">#REF!</definedName>
    <definedName name="_19go3_">#REF!</definedName>
    <definedName name="_1Sin_nombre">#REF!</definedName>
    <definedName name="_2">#REF!</definedName>
    <definedName name="_2_?쾴?_?">#REF!</definedName>
    <definedName name="_2_10">[43]UNIT081!#REF!</definedName>
    <definedName name="_2_11">[43]UNIT081!#REF!</definedName>
    <definedName name="_2_12">[43]UNIT081!#REF!</definedName>
    <definedName name="_2_13">[43]UNIT081!#REF!</definedName>
    <definedName name="_2_14">[43]UNIT081!#REF!</definedName>
    <definedName name="_2_15">[43]UNIT081!#REF!</definedName>
    <definedName name="_2_16">[43]UNIT081!#REF!</definedName>
    <definedName name="_2_17">[43]UNIT081!#REF!</definedName>
    <definedName name="_2_18">[43]UNIT081!#REF!</definedName>
    <definedName name="_21P1_" localSheetId="0">#REF!</definedName>
    <definedName name="_21P1_">#REF!</definedName>
    <definedName name="_22">#N/A</definedName>
    <definedName name="_23P10_" localSheetId="0">#REF!</definedName>
    <definedName name="_23P10_">#REF!</definedName>
    <definedName name="_25P11_" localSheetId="0">#REF!</definedName>
    <definedName name="_25P11_">#REF!</definedName>
    <definedName name="_27P12_">#REF!</definedName>
    <definedName name="_29P13_">#REF!</definedName>
    <definedName name="_2VIG_V5">#N/A</definedName>
    <definedName name="_3_?쾴?___P">#REF!</definedName>
    <definedName name="_3_10_1">[43]UNIT081!#REF!</definedName>
    <definedName name="_3_10_2">[43]UNIT081!#REF!</definedName>
    <definedName name="_3_10_3">[43]UNIT081!#REF!</definedName>
    <definedName name="_3_10_4">[43]UNIT081!#REF!</definedName>
    <definedName name="_3_10_5">[43]UNIT081!#REF!</definedName>
    <definedName name="_3_11">[43]UNIT081!#REF!</definedName>
    <definedName name="_31P14_" localSheetId="0">#REF!</definedName>
    <definedName name="_31P14_">#REF!</definedName>
    <definedName name="_33P15_" localSheetId="0">#REF!</definedName>
    <definedName name="_33P15_">#REF!</definedName>
    <definedName name="_35P16_" localSheetId="0">#REF!</definedName>
    <definedName name="_35P16_">#REF!</definedName>
    <definedName name="_37P17_">#REF!</definedName>
    <definedName name="_39P2_">#REF!</definedName>
    <definedName name="_4_?쾴?_T">#REF!</definedName>
    <definedName name="_4_10">[43]UNIT081!#REF!</definedName>
    <definedName name="_4_11">[43]UNIT081!#REF!</definedName>
    <definedName name="_4_12">[43]UNIT081!#REF!</definedName>
    <definedName name="_41P3_" localSheetId="0">#REF!</definedName>
    <definedName name="_41P3_">#REF!</definedName>
    <definedName name="_42C" localSheetId="12">#REF!</definedName>
    <definedName name="_42C" localSheetId="13">#REF!</definedName>
    <definedName name="_42C" localSheetId="14">#REF!</definedName>
    <definedName name="_42C" localSheetId="6">#REF!</definedName>
    <definedName name="_42C">#REF!</definedName>
    <definedName name="_42D" localSheetId="12">#REF!</definedName>
    <definedName name="_42D" localSheetId="13">#REF!</definedName>
    <definedName name="_42D" localSheetId="14">#REF!</definedName>
    <definedName name="_42D" localSheetId="6">#REF!</definedName>
    <definedName name="_42D">#REF!</definedName>
    <definedName name="_42E" localSheetId="12">#REF!</definedName>
    <definedName name="_42E" localSheetId="13">#REF!</definedName>
    <definedName name="_42E" localSheetId="14">#REF!</definedName>
    <definedName name="_42E" localSheetId="6">#REF!</definedName>
    <definedName name="_42E">#REF!</definedName>
    <definedName name="_43P4_">#REF!</definedName>
    <definedName name="_44" localSheetId="12">#REF!</definedName>
    <definedName name="_44" localSheetId="13">#REF!</definedName>
    <definedName name="_44" localSheetId="14">#REF!</definedName>
    <definedName name="_44" localSheetId="6">#REF!</definedName>
    <definedName name="_44">#REF!</definedName>
    <definedName name="_４４__分_期">#REF!</definedName>
    <definedName name="_45P5_">#REF!</definedName>
    <definedName name="_47P6_">#REF!</definedName>
    <definedName name="_49P7_">#REF!</definedName>
    <definedName name="_5">[43]UNIT081!#REF!</definedName>
    <definedName name="_5.5.3">[44]APU!#REF!</definedName>
    <definedName name="_5_10">[43]UNIT081!#REF!</definedName>
    <definedName name="_5_11">[43]UNIT081!#REF!</definedName>
    <definedName name="_5_12">[43]UNIT081!#REF!</definedName>
    <definedName name="_5_13">[43]UNIT081!#REF!</definedName>
    <definedName name="_5_14">[43]UNIT081!#REF!</definedName>
    <definedName name="_5_15">[43]UNIT081!#REF!</definedName>
    <definedName name="_5_16">[43]UNIT081!#REF!</definedName>
    <definedName name="_5_17">[43]UNIT081!#REF!</definedName>
    <definedName name="_5_18">[43]UNIT081!#REF!</definedName>
    <definedName name="_5_19">[43]UNIT081!#REF!</definedName>
    <definedName name="_5_20">[43]UNIT081!#REF!</definedName>
    <definedName name="_5_21">[43]UNIT081!#REF!</definedName>
    <definedName name="_5_22">[43]UNIT081!#REF!</definedName>
    <definedName name="_51P8_" localSheetId="0">#REF!</definedName>
    <definedName name="_51P8_">#REF!</definedName>
    <definedName name="_53P9_" localSheetId="0">#REF!</definedName>
    <definedName name="_53P9_">#REF!</definedName>
    <definedName name="_5Å__·¹_ÀÓ">#N/A</definedName>
    <definedName name="_5VIG_V5" localSheetId="0">#REF!</definedName>
    <definedName name="_5VIG_V5">#REF!</definedName>
    <definedName name="_6" localSheetId="12">#REF!</definedName>
    <definedName name="_6" localSheetId="13">#REF!</definedName>
    <definedName name="_6" localSheetId="14">#REF!</definedName>
    <definedName name="_6" localSheetId="6">#REF!</definedName>
    <definedName name="_6">#REF!</definedName>
    <definedName name="_6ãæÐ_ÍïÞÀ_Íª">#N/A</definedName>
    <definedName name="_7_3_0Crite">#REF!</definedName>
    <definedName name="_7GO1_">#REF!</definedName>
    <definedName name="_8.19bc" localSheetId="0">Listado [37]Base!$B$12:$D$781</definedName>
    <definedName name="_8.19bc" localSheetId="6">Listado [37]Base!$B$12:$D$781</definedName>
    <definedName name="_8.19bc" localSheetId="7">Listado [37]Base!$B$12:$D$781</definedName>
    <definedName name="_8.19bc" localSheetId="9">Listado [37]Base!$B$12:$D$781</definedName>
    <definedName name="_8.19bc">Listado [37]Base!$B$12:$D$781</definedName>
    <definedName name="_8_3_0Crite" localSheetId="0">#REF!</definedName>
    <definedName name="_8_3_0Crite">#REF!</definedName>
    <definedName name="_8GO2_" localSheetId="0">#REF!</definedName>
    <definedName name="_8GO2_">#REF!</definedName>
    <definedName name="_9.8.1">" "</definedName>
    <definedName name="_9_3_0Criteria">#REF!</definedName>
    <definedName name="_9go3_">#REF!</definedName>
    <definedName name="_a1" localSheetId="0" hidden="1">{"TAB1",#N/A,TRUE,"GENERAL";"TAB2",#N/A,TRUE,"GENERAL";"TAB3",#N/A,TRUE,"GENERAL";"TAB4",#N/A,TRUE,"GENERAL";"TAB5",#N/A,TRUE,"GENERAL"}</definedName>
    <definedName name="_a1" localSheetId="6" hidden="1">{"TAB1",#N/A,TRUE,"GENERAL";"TAB2",#N/A,TRUE,"GENERAL";"TAB3",#N/A,TRUE,"GENERAL";"TAB4",#N/A,TRUE,"GENERAL";"TAB5",#N/A,TRUE,"GENERAL"}</definedName>
    <definedName name="_a1" localSheetId="7" hidden="1">{"TAB1",#N/A,TRUE,"GENERAL";"TAB2",#N/A,TRUE,"GENERAL";"TAB3",#N/A,TRUE,"GENERAL";"TAB4",#N/A,TRUE,"GENERAL";"TAB5",#N/A,TRUE,"GENERAL"}</definedName>
    <definedName name="_a1" localSheetId="9" hidden="1">{"TAB1",#N/A,TRUE,"GENERAL";"TAB2",#N/A,TRUE,"GENERAL";"TAB3",#N/A,TRUE,"GENERAL";"TAB4",#N/A,TRUE,"GENERAL";"TAB5",#N/A,TRUE,"GENERAL"}</definedName>
    <definedName name="_a1" hidden="1">{"TAB1",#N/A,TRUE,"GENERAL";"TAB2",#N/A,TRUE,"GENERAL";"TAB3",#N/A,TRUE,"GENERAL";"TAB4",#N/A,TRUE,"GENERAL";"TAB5",#N/A,TRUE,"GENERAL"}</definedName>
    <definedName name="_A115042">#REF!</definedName>
    <definedName name="_A2" localSheetId="0" hidden="1">{#N/A,#N/A,FALSE,"Costos Productos 6A";#N/A,#N/A,FALSE,"Costo Unitario Total H-94-12"}</definedName>
    <definedName name="_A2" hidden="1">{#N/A,#N/A,FALSE,"Costos Productos 6A";#N/A,#N/A,FALSE,"Costo Unitario Total H-94-12"}</definedName>
    <definedName name="_a3" localSheetId="0" hidden="1">{"TAB1",#N/A,TRUE,"GENERAL";"TAB2",#N/A,TRUE,"GENERAL";"TAB3",#N/A,TRUE,"GENERAL";"TAB4",#N/A,TRUE,"GENERAL";"TAB5",#N/A,TRUE,"GENERAL"}</definedName>
    <definedName name="_a3" localSheetId="6" hidden="1">{"TAB1",#N/A,TRUE,"GENERAL";"TAB2",#N/A,TRUE,"GENERAL";"TAB3",#N/A,TRUE,"GENERAL";"TAB4",#N/A,TRUE,"GENERAL";"TAB5",#N/A,TRUE,"GENERAL"}</definedName>
    <definedName name="_a3" localSheetId="7" hidden="1">{"TAB1",#N/A,TRUE,"GENERAL";"TAB2",#N/A,TRUE,"GENERAL";"TAB3",#N/A,TRUE,"GENERAL";"TAB4",#N/A,TRUE,"GENERAL";"TAB5",#N/A,TRUE,"GENERAL"}</definedName>
    <definedName name="_a3" localSheetId="9" hidden="1">{"TAB1",#N/A,TRUE,"GENERAL";"TAB2",#N/A,TRUE,"GENERAL";"TAB3",#N/A,TRUE,"GENERAL";"TAB4",#N/A,TRUE,"GENERAL";"TAB5",#N/A,TRUE,"GENERAL"}</definedName>
    <definedName name="_a3" hidden="1">{"TAB1",#N/A,TRUE,"GENERAL";"TAB2",#N/A,TRUE,"GENERAL";"TAB3",#N/A,TRUE,"GENERAL";"TAB4",#N/A,TRUE,"GENERAL";"TAB5",#N/A,TRUE,"GENERAL"}</definedName>
    <definedName name="_a4" localSheetId="0" hidden="1">{"via1",#N/A,TRUE,"general";"via2",#N/A,TRUE,"general";"via3",#N/A,TRUE,"general"}</definedName>
    <definedName name="_a4" localSheetId="6" hidden="1">{"via1",#N/A,TRUE,"general";"via2",#N/A,TRUE,"general";"via3",#N/A,TRUE,"general"}</definedName>
    <definedName name="_a4" localSheetId="7" hidden="1">{"via1",#N/A,TRUE,"general";"via2",#N/A,TRUE,"general";"via3",#N/A,TRUE,"general"}</definedName>
    <definedName name="_a4" localSheetId="9" hidden="1">{"via1",#N/A,TRUE,"general";"via2",#N/A,TRUE,"general";"via3",#N/A,TRUE,"general"}</definedName>
    <definedName name="_a4" hidden="1">{"via1",#N/A,TRUE,"general";"via2",#N/A,TRUE,"general";"via3",#N/A,TRUE,"general"}</definedName>
    <definedName name="_a5" localSheetId="0" hidden="1">{"TAB1",#N/A,TRUE,"GENERAL";"TAB2",#N/A,TRUE,"GENERAL";"TAB3",#N/A,TRUE,"GENERAL";"TAB4",#N/A,TRUE,"GENERAL";"TAB5",#N/A,TRUE,"GENERAL"}</definedName>
    <definedName name="_a5" localSheetId="6" hidden="1">{"TAB1",#N/A,TRUE,"GENERAL";"TAB2",#N/A,TRUE,"GENERAL";"TAB3",#N/A,TRUE,"GENERAL";"TAB4",#N/A,TRUE,"GENERAL";"TAB5",#N/A,TRUE,"GENERAL"}</definedName>
    <definedName name="_a5" localSheetId="7" hidden="1">{"TAB1",#N/A,TRUE,"GENERAL";"TAB2",#N/A,TRUE,"GENERAL";"TAB3",#N/A,TRUE,"GENERAL";"TAB4",#N/A,TRUE,"GENERAL";"TAB5",#N/A,TRUE,"GENERAL"}</definedName>
    <definedName name="_a5" localSheetId="9" hidden="1">{"TAB1",#N/A,TRUE,"GENERAL";"TAB2",#N/A,TRUE,"GENERAL";"TAB3",#N/A,TRUE,"GENERAL";"TAB4",#N/A,TRUE,"GENERAL";"TAB5",#N/A,TRUE,"GENERAL"}</definedName>
    <definedName name="_a5" hidden="1">{"TAB1",#N/A,TRUE,"GENERAL";"TAB2",#N/A,TRUE,"GENERAL";"TAB3",#N/A,TRUE,"GENERAL";"TAB4",#N/A,TRUE,"GENERAL";"TAB5",#N/A,TRUE,"GENERAL"}</definedName>
    <definedName name="_a6" localSheetId="0" hidden="1">{"TAB1",#N/A,TRUE,"GENERAL";"TAB2",#N/A,TRUE,"GENERAL";"TAB3",#N/A,TRUE,"GENERAL";"TAB4",#N/A,TRUE,"GENERAL";"TAB5",#N/A,TRUE,"GENERAL"}</definedName>
    <definedName name="_a6" localSheetId="6" hidden="1">{"TAB1",#N/A,TRUE,"GENERAL";"TAB2",#N/A,TRUE,"GENERAL";"TAB3",#N/A,TRUE,"GENERAL";"TAB4",#N/A,TRUE,"GENERAL";"TAB5",#N/A,TRUE,"GENERAL"}</definedName>
    <definedName name="_a6" localSheetId="7" hidden="1">{"TAB1",#N/A,TRUE,"GENERAL";"TAB2",#N/A,TRUE,"GENERAL";"TAB3",#N/A,TRUE,"GENERAL";"TAB4",#N/A,TRUE,"GENERAL";"TAB5",#N/A,TRUE,"GENERAL"}</definedName>
    <definedName name="_a6" localSheetId="9" hidden="1">{"TAB1",#N/A,TRUE,"GENERAL";"TAB2",#N/A,TRUE,"GENERAL";"TAB3",#N/A,TRUE,"GENERAL";"TAB4",#N/A,TRUE,"GENERAL";"TAB5",#N/A,TRUE,"GENERAL"}</definedName>
    <definedName name="_a6" hidden="1">{"TAB1",#N/A,TRUE,"GENERAL";"TAB2",#N/A,TRUE,"GENERAL";"TAB3",#N/A,TRUE,"GENERAL";"TAB4",#N/A,TRUE,"GENERAL";"TAB5",#N/A,TRUE,"GENERAL"}</definedName>
    <definedName name="_Abd2">'[45]Estructuras Concreto'!$D$223</definedName>
    <definedName name="_Abd4">'[45]Estructuras Concreto'!$D$231</definedName>
    <definedName name="_Abd6">'[45]Estructuras Concreto'!$D$238</definedName>
    <definedName name="_AcC1">'[45]Estructuras Concreto'!$D$206</definedName>
    <definedName name="_AcC2" localSheetId="0">#REF!</definedName>
    <definedName name="_AcC2">#REF!</definedName>
    <definedName name="_Act1">'[45]Estructuras Concreto'!$D$246</definedName>
    <definedName name="_Act2" localSheetId="0">#REF!</definedName>
    <definedName name="_Act2">#REF!</definedName>
    <definedName name="_ADH12">[46]BASE!$D$344</definedName>
    <definedName name="_ADM12">[46]BASE!$D$345</definedName>
    <definedName name="_ADM2" localSheetId="0">#REF!</definedName>
    <definedName name="_ADM2" localSheetId="15">#REF!</definedName>
    <definedName name="_ADM2">#REF!</definedName>
    <definedName name="_ADM3" localSheetId="15">#REF!</definedName>
    <definedName name="_ADM3">#REF!</definedName>
    <definedName name="_ADM4" localSheetId="15">#REF!</definedName>
    <definedName name="_ADM4">#REF!</definedName>
    <definedName name="_ADP1">#REF!</definedName>
    <definedName name="_AFC1">[6]INV!$A$25:$D$28</definedName>
    <definedName name="_AFC3">[6]INV!$F$25:$I$28</definedName>
    <definedName name="_AFC5">[6]INV!$K$25:$N$28</definedName>
    <definedName name="_Afe1">'[47]2007 Database'!$E$2:$E$171,'[47]2007 Database'!$E$171:$E$172</definedName>
    <definedName name="_Afo1">'[45]Estructuras Concreto'!$D$166</definedName>
    <definedName name="_AIU1" localSheetId="0">#REF!</definedName>
    <definedName name="_AIU1" localSheetId="15">#REF!</definedName>
    <definedName name="_AIU1">#REF!</definedName>
    <definedName name="_AIU2">[48]BASE!$C$5</definedName>
    <definedName name="_ApC1">'[45]Estructuras Concreto'!$D$210</definedName>
    <definedName name="_ApC2" localSheetId="0">#REF!</definedName>
    <definedName name="_ApC2">#REF!</definedName>
    <definedName name="_APR2">'[45]Estructuras Concreto'!$D$127</definedName>
    <definedName name="_APU2" localSheetId="12">[49]APU2!$B$1:$J$9020</definedName>
    <definedName name="_APU2" localSheetId="13">[49]APU2!$B$1:$J$9020</definedName>
    <definedName name="_APU2" localSheetId="14">[49]APU2!$B$1:$J$9020</definedName>
    <definedName name="_APU2">[50]APU2!$B$1:$J$9020</definedName>
    <definedName name="_APU221" localSheetId="0">#REF!</definedName>
    <definedName name="_APU221" localSheetId="15">#REF!</definedName>
    <definedName name="_APU221" localSheetId="7">#REF!</definedName>
    <definedName name="_APU221">#REF!</definedName>
    <definedName name="_APU465" localSheetId="0">[51]!absc</definedName>
    <definedName name="_APU465" localSheetId="12">[51]!absc</definedName>
    <definedName name="_APU465" localSheetId="14">[51]!absc</definedName>
    <definedName name="_APU465" localSheetId="3">[51]!absc</definedName>
    <definedName name="_APU465" localSheetId="4">[51]!absc</definedName>
    <definedName name="_APU465" localSheetId="5">[51]!absc</definedName>
    <definedName name="_APU465" localSheetId="7">[51]!absc</definedName>
    <definedName name="_APU465">[51]!absc</definedName>
    <definedName name="_ATT2">'[45]Estructuras Concreto'!$D$116</definedName>
    <definedName name="_B104067" localSheetId="0">#REF!</definedName>
    <definedName name="_B104067">#REF!</definedName>
    <definedName name="_B110111" localSheetId="0">#REF!</definedName>
    <definedName name="_B110111">#REF!</definedName>
    <definedName name="_B114854" localSheetId="0">'[52]APU  ADICIONALES'!#REF!</definedName>
    <definedName name="_B114854">'[52]APU  ADICIONALES'!#REF!</definedName>
    <definedName name="_B136044" localSheetId="0">#REF!</definedName>
    <definedName name="_B136044">#REF!</definedName>
    <definedName name="_B150019" localSheetId="0">#REF!</definedName>
    <definedName name="_B150019" localSheetId="15">#REF!</definedName>
    <definedName name="_B150019">#REF!</definedName>
    <definedName name="_B195381" localSheetId="15">#REF!</definedName>
    <definedName name="_B195381">#REF!</definedName>
    <definedName name="_b2" localSheetId="0" hidden="1">{"TAB1",#N/A,TRUE,"GENERAL";"TAB2",#N/A,TRUE,"GENERAL";"TAB3",#N/A,TRUE,"GENERAL";"TAB4",#N/A,TRUE,"GENERAL";"TAB5",#N/A,TRUE,"GENERAL"}</definedName>
    <definedName name="_b2" localSheetId="6" hidden="1">{"TAB1",#N/A,TRUE,"GENERAL";"TAB2",#N/A,TRUE,"GENERAL";"TAB3",#N/A,TRUE,"GENERAL";"TAB4",#N/A,TRUE,"GENERAL";"TAB5",#N/A,TRUE,"GENERAL"}</definedName>
    <definedName name="_b2" localSheetId="7" hidden="1">{"TAB1",#N/A,TRUE,"GENERAL";"TAB2",#N/A,TRUE,"GENERAL";"TAB3",#N/A,TRUE,"GENERAL";"TAB4",#N/A,TRUE,"GENERAL";"TAB5",#N/A,TRUE,"GENERAL"}</definedName>
    <definedName name="_b2" localSheetId="9" hidden="1">{"TAB1",#N/A,TRUE,"GENERAL";"TAB2",#N/A,TRUE,"GENERAL";"TAB3",#N/A,TRUE,"GENERAL";"TAB4",#N/A,TRUE,"GENERAL";"TAB5",#N/A,TRUE,"GENERAL"}</definedName>
    <definedName name="_b2" hidden="1">{"TAB1",#N/A,TRUE,"GENERAL";"TAB2",#N/A,TRUE,"GENERAL";"TAB3",#N/A,TRUE,"GENERAL";"TAB4",#N/A,TRUE,"GENERAL";"TAB5",#N/A,TRUE,"GENERAL"}</definedName>
    <definedName name="_b3" localSheetId="0" hidden="1">{"TAB1",#N/A,TRUE,"GENERAL";"TAB2",#N/A,TRUE,"GENERAL";"TAB3",#N/A,TRUE,"GENERAL";"TAB4",#N/A,TRUE,"GENERAL";"TAB5",#N/A,TRUE,"GENERAL"}</definedName>
    <definedName name="_b3" localSheetId="6" hidden="1">{"TAB1",#N/A,TRUE,"GENERAL";"TAB2",#N/A,TRUE,"GENERAL";"TAB3",#N/A,TRUE,"GENERAL";"TAB4",#N/A,TRUE,"GENERAL";"TAB5",#N/A,TRUE,"GENERAL"}</definedName>
    <definedName name="_b3" localSheetId="7" hidden="1">{"TAB1",#N/A,TRUE,"GENERAL";"TAB2",#N/A,TRUE,"GENERAL";"TAB3",#N/A,TRUE,"GENERAL";"TAB4",#N/A,TRUE,"GENERAL";"TAB5",#N/A,TRUE,"GENERAL"}</definedName>
    <definedName name="_b3" localSheetId="9" hidden="1">{"TAB1",#N/A,TRUE,"GENERAL";"TAB2",#N/A,TRUE,"GENERAL";"TAB3",#N/A,TRUE,"GENERAL";"TAB4",#N/A,TRUE,"GENERAL";"TAB5",#N/A,TRUE,"GENERAL"}</definedName>
    <definedName name="_b3" hidden="1">{"TAB1",#N/A,TRUE,"GENERAL";"TAB2",#N/A,TRUE,"GENERAL";"TAB3",#N/A,TRUE,"GENERAL";"TAB4",#N/A,TRUE,"GENERAL";"TAB5",#N/A,TRUE,"GENERAL"}</definedName>
    <definedName name="_b4" localSheetId="0" hidden="1">{"TAB1",#N/A,TRUE,"GENERAL";"TAB2",#N/A,TRUE,"GENERAL";"TAB3",#N/A,TRUE,"GENERAL";"TAB4",#N/A,TRUE,"GENERAL";"TAB5",#N/A,TRUE,"GENERAL"}</definedName>
    <definedName name="_b4" localSheetId="6" hidden="1">{"TAB1",#N/A,TRUE,"GENERAL";"TAB2",#N/A,TRUE,"GENERAL";"TAB3",#N/A,TRUE,"GENERAL";"TAB4",#N/A,TRUE,"GENERAL";"TAB5",#N/A,TRUE,"GENERAL"}</definedName>
    <definedName name="_b4" localSheetId="7" hidden="1">{"TAB1",#N/A,TRUE,"GENERAL";"TAB2",#N/A,TRUE,"GENERAL";"TAB3",#N/A,TRUE,"GENERAL";"TAB4",#N/A,TRUE,"GENERAL";"TAB5",#N/A,TRUE,"GENERAL"}</definedName>
    <definedName name="_b4" localSheetId="9" hidden="1">{"TAB1",#N/A,TRUE,"GENERAL";"TAB2",#N/A,TRUE,"GENERAL";"TAB3",#N/A,TRUE,"GENERAL";"TAB4",#N/A,TRUE,"GENERAL";"TAB5",#N/A,TRUE,"GENERAL"}</definedName>
    <definedName name="_b4" hidden="1">{"TAB1",#N/A,TRUE,"GENERAL";"TAB2",#N/A,TRUE,"GENERAL";"TAB3",#N/A,TRUE,"GENERAL";"TAB4",#N/A,TRUE,"GENERAL";"TAB5",#N/A,TRUE,"GENERAL"}</definedName>
    <definedName name="_b5" localSheetId="0" hidden="1">{"TAB1",#N/A,TRUE,"GENERAL";"TAB2",#N/A,TRUE,"GENERAL";"TAB3",#N/A,TRUE,"GENERAL";"TAB4",#N/A,TRUE,"GENERAL";"TAB5",#N/A,TRUE,"GENERAL"}</definedName>
    <definedName name="_b5" localSheetId="6" hidden="1">{"TAB1",#N/A,TRUE,"GENERAL";"TAB2",#N/A,TRUE,"GENERAL";"TAB3",#N/A,TRUE,"GENERAL";"TAB4",#N/A,TRUE,"GENERAL";"TAB5",#N/A,TRUE,"GENERAL"}</definedName>
    <definedName name="_b5" localSheetId="7" hidden="1">{"TAB1",#N/A,TRUE,"GENERAL";"TAB2",#N/A,TRUE,"GENERAL";"TAB3",#N/A,TRUE,"GENERAL";"TAB4",#N/A,TRUE,"GENERAL";"TAB5",#N/A,TRUE,"GENERAL"}</definedName>
    <definedName name="_b5" localSheetId="9" hidden="1">{"TAB1",#N/A,TRUE,"GENERAL";"TAB2",#N/A,TRUE,"GENERAL";"TAB3",#N/A,TRUE,"GENERAL";"TAB4",#N/A,TRUE,"GENERAL";"TAB5",#N/A,TRUE,"GENERAL"}</definedName>
    <definedName name="_b5" hidden="1">{"TAB1",#N/A,TRUE,"GENERAL";"TAB2",#N/A,TRUE,"GENERAL";"TAB3",#N/A,TRUE,"GENERAL";"TAB4",#N/A,TRUE,"GENERAL";"TAB5",#N/A,TRUE,"GENERAL"}</definedName>
    <definedName name="_b6" localSheetId="0" hidden="1">{"TAB1",#N/A,TRUE,"GENERAL";"TAB2",#N/A,TRUE,"GENERAL";"TAB3",#N/A,TRUE,"GENERAL";"TAB4",#N/A,TRUE,"GENERAL";"TAB5",#N/A,TRUE,"GENERAL"}</definedName>
    <definedName name="_b6" localSheetId="6" hidden="1">{"TAB1",#N/A,TRUE,"GENERAL";"TAB2",#N/A,TRUE,"GENERAL";"TAB3",#N/A,TRUE,"GENERAL";"TAB4",#N/A,TRUE,"GENERAL";"TAB5",#N/A,TRUE,"GENERAL"}</definedName>
    <definedName name="_b6" localSheetId="7" hidden="1">{"TAB1",#N/A,TRUE,"GENERAL";"TAB2",#N/A,TRUE,"GENERAL";"TAB3",#N/A,TRUE,"GENERAL";"TAB4",#N/A,TRUE,"GENERAL";"TAB5",#N/A,TRUE,"GENERAL"}</definedName>
    <definedName name="_b6" localSheetId="9" hidden="1">{"TAB1",#N/A,TRUE,"GENERAL";"TAB2",#N/A,TRUE,"GENERAL";"TAB3",#N/A,TRUE,"GENERAL";"TAB4",#N/A,TRUE,"GENERAL";"TAB5",#N/A,TRUE,"GENERAL"}</definedName>
    <definedName name="_b6" hidden="1">{"TAB1",#N/A,TRUE,"GENERAL";"TAB2",#N/A,TRUE,"GENERAL";"TAB3",#N/A,TRUE,"GENERAL";"TAB4",#N/A,TRUE,"GENERAL";"TAB5",#N/A,TRUE,"GENERAL"}</definedName>
    <definedName name="_b7" localSheetId="0" hidden="1">{"via1",#N/A,TRUE,"general";"via2",#N/A,TRUE,"general";"via3",#N/A,TRUE,"general"}</definedName>
    <definedName name="_b7" localSheetId="6" hidden="1">{"via1",#N/A,TRUE,"general";"via2",#N/A,TRUE,"general";"via3",#N/A,TRUE,"general"}</definedName>
    <definedName name="_b7" localSheetId="7" hidden="1">{"via1",#N/A,TRUE,"general";"via2",#N/A,TRUE,"general";"via3",#N/A,TRUE,"general"}</definedName>
    <definedName name="_b7" localSheetId="9" hidden="1">{"via1",#N/A,TRUE,"general";"via2",#N/A,TRUE,"general";"via3",#N/A,TRUE,"general"}</definedName>
    <definedName name="_b7" hidden="1">{"via1",#N/A,TRUE,"general";"via2",#N/A,TRUE,"general";"via3",#N/A,TRUE,"general"}</definedName>
    <definedName name="_b8" localSheetId="0" hidden="1">{"via1",#N/A,TRUE,"general";"via2",#N/A,TRUE,"general";"via3",#N/A,TRUE,"general"}</definedName>
    <definedName name="_b8" localSheetId="6" hidden="1">{"via1",#N/A,TRUE,"general";"via2",#N/A,TRUE,"general";"via3",#N/A,TRUE,"general"}</definedName>
    <definedName name="_b8" localSheetId="7" hidden="1">{"via1",#N/A,TRUE,"general";"via2",#N/A,TRUE,"general";"via3",#N/A,TRUE,"general"}</definedName>
    <definedName name="_b8" localSheetId="9" hidden="1">{"via1",#N/A,TRUE,"general";"via2",#N/A,TRUE,"general";"via3",#N/A,TRUE,"general"}</definedName>
    <definedName name="_b8" hidden="1">{"via1",#N/A,TRUE,"general";"via2",#N/A,TRUE,"general";"via3",#N/A,TRUE,"general"}</definedName>
    <definedName name="_B93008">#REF!</definedName>
    <definedName name="_BAZ10" localSheetId="15">#REF!</definedName>
    <definedName name="_BAZ10">#REF!</definedName>
    <definedName name="_bb9" localSheetId="0" hidden="1">{"TAB1",#N/A,TRUE,"GENERAL";"TAB2",#N/A,TRUE,"GENERAL";"TAB3",#N/A,TRUE,"GENERAL";"TAB4",#N/A,TRUE,"GENERAL";"TAB5",#N/A,TRUE,"GENERAL"}</definedName>
    <definedName name="_bb9" localSheetId="6" hidden="1">{"TAB1",#N/A,TRUE,"GENERAL";"TAB2",#N/A,TRUE,"GENERAL";"TAB3",#N/A,TRUE,"GENERAL";"TAB4",#N/A,TRUE,"GENERAL";"TAB5",#N/A,TRUE,"GENERAL"}</definedName>
    <definedName name="_bb9" localSheetId="7" hidden="1">{"TAB1",#N/A,TRUE,"GENERAL";"TAB2",#N/A,TRUE,"GENERAL";"TAB3",#N/A,TRUE,"GENERAL";"TAB4",#N/A,TRUE,"GENERAL";"TAB5",#N/A,TRUE,"GENERAL"}</definedName>
    <definedName name="_bb9" localSheetId="9" hidden="1">{"TAB1",#N/A,TRUE,"GENERAL";"TAB2",#N/A,TRUE,"GENERAL";"TAB3",#N/A,TRUE,"GENERAL";"TAB4",#N/A,TRUE,"GENERAL";"TAB5",#N/A,TRUE,"GENERAL"}</definedName>
    <definedName name="_bb9" hidden="1">{"TAB1",#N/A,TRUE,"GENERAL";"TAB2",#N/A,TRUE,"GENERAL";"TAB3",#N/A,TRUE,"GENERAL";"TAB4",#N/A,TRUE,"GENERAL";"TAB5",#N/A,TRUE,"GENERAL"}</definedName>
    <definedName name="_bgb5" localSheetId="0" hidden="1">{"TAB1",#N/A,TRUE,"GENERAL";"TAB2",#N/A,TRUE,"GENERAL";"TAB3",#N/A,TRUE,"GENERAL";"TAB4",#N/A,TRUE,"GENERAL";"TAB5",#N/A,TRUE,"GENERAL"}</definedName>
    <definedName name="_bgb5" localSheetId="6" hidden="1">{"TAB1",#N/A,TRUE,"GENERAL";"TAB2",#N/A,TRUE,"GENERAL";"TAB3",#N/A,TRUE,"GENERAL";"TAB4",#N/A,TRUE,"GENERAL";"TAB5",#N/A,TRUE,"GENERAL"}</definedName>
    <definedName name="_bgb5" localSheetId="7" hidden="1">{"TAB1",#N/A,TRUE,"GENERAL";"TAB2",#N/A,TRUE,"GENERAL";"TAB3",#N/A,TRUE,"GENERAL";"TAB4",#N/A,TRUE,"GENERAL";"TAB5",#N/A,TRUE,"GENERAL"}</definedName>
    <definedName name="_bgb5" localSheetId="9" hidden="1">{"TAB1",#N/A,TRUE,"GENERAL";"TAB2",#N/A,TRUE,"GENERAL";"TAB3",#N/A,TRUE,"GENERAL";"TAB4",#N/A,TRUE,"GENERAL";"TAB5",#N/A,TRUE,"GENERAL"}</definedName>
    <definedName name="_bgb5" hidden="1">{"TAB1",#N/A,TRUE,"GENERAL";"TAB2",#N/A,TRUE,"GENERAL";"TAB3",#N/A,TRUE,"GENERAL";"TAB4",#N/A,TRUE,"GENERAL";"TAB5",#N/A,TRUE,"GENERAL"}</definedName>
    <definedName name="_BGC1">[6]INV!$A$5:$D$8</definedName>
    <definedName name="_BGC3">[6]INV!$F$5:$I$8</definedName>
    <definedName name="_BGC5">[6]INV!$K$5:$N$8</definedName>
    <definedName name="_BLO20" localSheetId="15">#REF!</definedName>
    <definedName name="_BLO20">[53]BASE!$D$62</definedName>
    <definedName name="_BPR2">'[45]Estructuras Concreto'!$D$124</definedName>
    <definedName name="_BTC60">'[54]Estructuras Concreto'!#REF!</definedName>
    <definedName name="_BTT2">'[45]Estructuras Concreto'!$D$113</definedName>
    <definedName name="_C2254JH" localSheetId="15">[30]BASE!$D$298</definedName>
    <definedName name="_C2254JH">#REF!</definedName>
    <definedName name="_C2256JH" localSheetId="15">#REF!</definedName>
    <definedName name="_C2256JH">#REF!</definedName>
    <definedName name="_C452JH" localSheetId="15">[30]BASE!$D$294</definedName>
    <definedName name="_C452JH">#REF!</definedName>
    <definedName name="_C903L" localSheetId="15">[30]BASE!$D$376</definedName>
    <definedName name="_C903L">#REF!</definedName>
    <definedName name="_C908J" localSheetId="15">#REF!</definedName>
    <definedName name="_C908J">#REF!</definedName>
    <definedName name="_CAC1">[6]INV!$A$19:$D$22</definedName>
    <definedName name="_CAC3">[6]INV!$F$19:$I$22</definedName>
    <definedName name="_CAC5">[6]INV!$K$19:$N$22</definedName>
    <definedName name="_CAN28" localSheetId="0">#REF!</definedName>
    <definedName name="_CAN28" localSheetId="15">[41]BASE!$D$479</definedName>
    <definedName name="_CAN28">#REF!</definedName>
    <definedName name="_CAP1" localSheetId="0">#REF!</definedName>
    <definedName name="_CAP1">#REF!</definedName>
    <definedName name="_CAP10" localSheetId="0">#REF!</definedName>
    <definedName name="_CAP10">#REF!</definedName>
    <definedName name="_CAP11">#REF!</definedName>
    <definedName name="_CAP12">#REF!</definedName>
    <definedName name="_CAP13">#REF!</definedName>
    <definedName name="_CAP2">#REF!</definedName>
    <definedName name="_CAP3">#REF!</definedName>
    <definedName name="_CAP30">#REF!</definedName>
    <definedName name="_CAP4">#REF!</definedName>
    <definedName name="_CAP5">#REF!</definedName>
    <definedName name="_CAP6">#REF!</definedName>
    <definedName name="_CAP7">#REF!</definedName>
    <definedName name="_CAP8">#REF!</definedName>
    <definedName name="_CAP9">#REF!</definedName>
    <definedName name="_CMU005" hidden="1">#REF!</definedName>
    <definedName name="_cmu05">#REF!</definedName>
    <definedName name="_Cod1">#REF!</definedName>
    <definedName name="_COD906">[34]CONS!$E$29</definedName>
    <definedName name="_CON221">#REF!</definedName>
    <definedName name="_cua1">'[13]ALCANTARILLADO RAS'!$A$4:$B$14</definedName>
    <definedName name="_CUA44" localSheetId="15">#REF!</definedName>
    <definedName name="_CUA44">#REF!</definedName>
    <definedName name="_D119353" localSheetId="15">#REF!</definedName>
    <definedName name="_D119353">#REF!</definedName>
    <definedName name="_D128899">#REF!</definedName>
    <definedName name="_D151661">#REF!</definedName>
    <definedName name="_D177945">'[52]APU  ADICIONALES'!#REF!</definedName>
    <definedName name="_D77032" localSheetId="0">#REF!</definedName>
    <definedName name="_D77032">#REF!</definedName>
    <definedName name="_DAT1" localSheetId="0">#REF!</definedName>
    <definedName name="_DAT1">#REF!</definedName>
    <definedName name="_DAT2" localSheetId="0">#REF!</definedName>
    <definedName name="_DAT2">#REF!</definedName>
    <definedName name="_DAT3">#REF!</definedName>
    <definedName name="_DAT4">#REF!</definedName>
    <definedName name="_dhc1">[55]Dimensiones!$B$13</definedName>
    <definedName name="_dhc2">[55]Dimensiones!$B$17</definedName>
    <definedName name="_dhc3">[55]Dimensiones!$B$21</definedName>
    <definedName name="_dhc4">[55]Dimensiones!$B$25</definedName>
    <definedName name="_dhc5">[55]Dimensiones!$B$29</definedName>
    <definedName name="_Dist_Bin" hidden="1">#N/A</definedName>
    <definedName name="_DMD1">#REF!</definedName>
    <definedName name="_DPR2">'[45]Estructuras Concreto'!$D$129</definedName>
    <definedName name="_DTT2">'[45]Estructuras Concreto'!$D$118</definedName>
    <definedName name="_dvc1">[55]Dimensiones!$B$12</definedName>
    <definedName name="_dvc2">[55]Dimensiones!$B$16</definedName>
    <definedName name="_dvc3">[55]Dimensiones!$B$20</definedName>
    <definedName name="_dvc4">[55]Dimensiones!$B$24</definedName>
    <definedName name="_dvc5">[55]Dimensiones!$B$28</definedName>
    <definedName name="_E113701" localSheetId="0">#REF!</definedName>
    <definedName name="_E113701">#REF!</definedName>
    <definedName name="_E169000">'[52]APU  ADICIONALES'!#REF!</definedName>
    <definedName name="_eac1">[55]Dimensiones!$F$10</definedName>
    <definedName name="_eac2">[55]Dimensiones!$F$13</definedName>
    <definedName name="_eac3">[55]Dimensiones!$F$16</definedName>
    <definedName name="_eac4">[55]Dimensiones!$F$19</definedName>
    <definedName name="_eac5">[55]Dimensiones!$F$22</definedName>
    <definedName name="_EEF110" localSheetId="0">#REF!</definedName>
    <definedName name="_EEF110" localSheetId="15">#REF!</definedName>
    <definedName name="_EEF110">#REF!</definedName>
    <definedName name="_ELL45" localSheetId="0">#REF!</definedName>
    <definedName name="_ELL45">#REF!</definedName>
    <definedName name="_ELL90">#REF!</definedName>
    <definedName name="_EPR2">'[45]Estructuras Concreto'!$D$128</definedName>
    <definedName name="_EQM47">[56]PRECIOS!$B$142</definedName>
    <definedName name="_EST1" localSheetId="0">#REF!</definedName>
    <definedName name="_EST1" localSheetId="15">#REF!</definedName>
    <definedName name="_EST1">#REF!</definedName>
    <definedName name="_EST10" localSheetId="15">#REF!</definedName>
    <definedName name="_EST10">#REF!</definedName>
    <definedName name="_EST11" localSheetId="15">#REF!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23">#REF!</definedName>
    <definedName name="_EST3">#REF!</definedName>
    <definedName name="_EST4">#REF!</definedName>
    <definedName name="_EST5">#REF!</definedName>
    <definedName name="_EST6">#REF!</definedName>
    <definedName name="_EST7">#REF!</definedName>
    <definedName name="_EST8">#REF!</definedName>
    <definedName name="_EST9">#REF!</definedName>
    <definedName name="_ETC60">'[54]Estructuras Concreto'!#REF!</definedName>
    <definedName name="_ETF315" localSheetId="0">#REF!</definedName>
    <definedName name="_ETF315" localSheetId="15">#REF!</definedName>
    <definedName name="_ETF315">#REF!</definedName>
    <definedName name="_ETT2">'[45]Estructuras Concreto'!$D$117</definedName>
    <definedName name="_EXC1" localSheetId="0">#REF!</definedName>
    <definedName name="_EXC1" localSheetId="15">#REF!</definedName>
    <definedName name="_EXC1">#REF!</definedName>
    <definedName name="_EXC10" localSheetId="15">#REF!</definedName>
    <definedName name="_EXC10">#REF!</definedName>
    <definedName name="_EXC11" localSheetId="15">#REF!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 localSheetId="15">[35]D_AWG!$E$22</definedName>
    <definedName name="_F" hidden="1">#REF!</definedName>
    <definedName name="_F150411">#REF!</definedName>
    <definedName name="_f191212">#REF!</definedName>
    <definedName name="_F206218" localSheetId="15">#REF!</definedName>
    <definedName name="_F206218">#REF!</definedName>
    <definedName name="_f211166">#REF!</definedName>
    <definedName name="_F222320">#REF!</definedName>
    <definedName name="_F4" localSheetId="0" hidden="1">{"SUMINISTRO E INSTALACIÓN CANALETAS L=7.50"}</definedName>
    <definedName name="_F4" localSheetId="12" hidden="1">{"SUMINISTRO E INSTALACIÓN CANALETAS L=7.50"}</definedName>
    <definedName name="_F4" localSheetId="13" hidden="1">{"SUMINISTRO E INSTALACIÓN CANALETAS L=7.50"}</definedName>
    <definedName name="_F4" localSheetId="14" hidden="1">{"SUMINISTRO E INSTALACIÓN CANALETAS L=7.50"}</definedName>
    <definedName name="_F4" localSheetId="6" hidden="1">{"SUMINISTRO E INSTALACIÓN CANALETAS L=7.50"}</definedName>
    <definedName name="_F4" localSheetId="7" hidden="1">{"SUMINISTRO E INSTALACIÓN CANALETAS L=7.50"}</definedName>
    <definedName name="_F4" localSheetId="9" hidden="1">{"SUMINISTRO E INSTALACIÓN CANALETAS L=7.50"}</definedName>
    <definedName name="_F4" hidden="1">{"SUMINISTRO E INSTALACIÓN CANALETAS L=7.50"}</definedName>
    <definedName name="_FC" localSheetId="12">#REF!</definedName>
    <definedName name="_FC" localSheetId="13">#REF!</definedName>
    <definedName name="_FC" localSheetId="14">#REF!</definedName>
    <definedName name="_FC" localSheetId="15">#REF!</definedName>
    <definedName name="_FC" localSheetId="6">#REF!</definedName>
    <definedName name="_fc">[55]Dimensiones!$B$9</definedName>
    <definedName name="_fcv1" localSheetId="0">#REF!</definedName>
    <definedName name="_fcv1">#REF!</definedName>
    <definedName name="_FEB1" localSheetId="0">#REF!</definedName>
    <definedName name="_FEB1">#REF!</definedName>
    <definedName name="_fei1" localSheetId="0">#REF!</definedName>
    <definedName name="_fei1">#REF!</definedName>
    <definedName name="_fei10">#REF!</definedName>
    <definedName name="_fei11">#REF!</definedName>
    <definedName name="_fei12">#REF!</definedName>
    <definedName name="_fei13">#REF!</definedName>
    <definedName name="_fei14">#REF!</definedName>
    <definedName name="_fei15">#REF!</definedName>
    <definedName name="_fei16">#REF!</definedName>
    <definedName name="_fei17">#REF!</definedName>
    <definedName name="_fei18">#REF!</definedName>
    <definedName name="_fei19">#REF!</definedName>
    <definedName name="_fei2">#REF!</definedName>
    <definedName name="_fei3">#REF!</definedName>
    <definedName name="_fei4">#REF!</definedName>
    <definedName name="_fei5">#REF!</definedName>
    <definedName name="_fei6">#REF!</definedName>
    <definedName name="_fei7">#REF!</definedName>
    <definedName name="_fei8">#REF!</definedName>
    <definedName name="_fei9">#REF!</definedName>
    <definedName name="_Fill" hidden="1">#REF!</definedName>
    <definedName name="_xlnm._FilterDatabase" localSheetId="17" hidden="1">'INSUMOS (2)'!$A$6:$F$421</definedName>
    <definedName name="_xlnm._FilterDatabase" hidden="1">'[57]46W9'!#REF!</definedName>
    <definedName name="_FYB02" localSheetId="0">#REF!</definedName>
    <definedName name="_FYB02">#REF!</definedName>
    <definedName name="_FYB03" localSheetId="0">#REF!</definedName>
    <definedName name="_FYB03" localSheetId="15">#REF!</definedName>
    <definedName name="_FYB03">#REF!</definedName>
    <definedName name="_FYB04" localSheetId="15">#REF!</definedName>
    <definedName name="_FYB04">#REF!</definedName>
    <definedName name="_FYB08" localSheetId="15">#REF!</definedName>
    <definedName name="_FYB08">#REF!</definedName>
    <definedName name="_FYB10">#REF!</definedName>
    <definedName name="_G118050">#REF!</definedName>
    <definedName name="_G161484">'[52]APU  ADICIONALES'!#REF!</definedName>
    <definedName name="_g2" localSheetId="0" hidden="1">{"TAB1",#N/A,TRUE,"GENERAL";"TAB2",#N/A,TRUE,"GENERAL";"TAB3",#N/A,TRUE,"GENERAL";"TAB4",#N/A,TRUE,"GENERAL";"TAB5",#N/A,TRUE,"GENERAL"}</definedName>
    <definedName name="_g2" localSheetId="6" hidden="1">{"TAB1",#N/A,TRUE,"GENERAL";"TAB2",#N/A,TRUE,"GENERAL";"TAB3",#N/A,TRUE,"GENERAL";"TAB4",#N/A,TRUE,"GENERAL";"TAB5",#N/A,TRUE,"GENERAL"}</definedName>
    <definedName name="_g2" localSheetId="7" hidden="1">{"TAB1",#N/A,TRUE,"GENERAL";"TAB2",#N/A,TRUE,"GENERAL";"TAB3",#N/A,TRUE,"GENERAL";"TAB4",#N/A,TRUE,"GENERAL";"TAB5",#N/A,TRUE,"GENERAL"}</definedName>
    <definedName name="_g2" localSheetId="9" hidden="1">{"TAB1",#N/A,TRUE,"GENERAL";"TAB2",#N/A,TRUE,"GENERAL";"TAB3",#N/A,TRUE,"GENERAL";"TAB4",#N/A,TRUE,"GENERAL";"TAB5",#N/A,TRUE,"GENERAL"}</definedName>
    <definedName name="_g2" hidden="1">{"TAB1",#N/A,TRUE,"GENERAL";"TAB2",#N/A,TRUE,"GENERAL";"TAB3",#N/A,TRUE,"GENERAL";"TAB4",#N/A,TRUE,"GENERAL";"TAB5",#N/A,TRUE,"GENERAL"}</definedName>
    <definedName name="_g3" localSheetId="0" hidden="1">{"via1",#N/A,TRUE,"general";"via2",#N/A,TRUE,"general";"via3",#N/A,TRUE,"general"}</definedName>
    <definedName name="_g3" localSheetId="6" hidden="1">{"via1",#N/A,TRUE,"general";"via2",#N/A,TRUE,"general";"via3",#N/A,TRUE,"general"}</definedName>
    <definedName name="_g3" localSheetId="7" hidden="1">{"via1",#N/A,TRUE,"general";"via2",#N/A,TRUE,"general";"via3",#N/A,TRUE,"general"}</definedName>
    <definedName name="_g3" localSheetId="9" hidden="1">{"via1",#N/A,TRUE,"general";"via2",#N/A,TRUE,"general";"via3",#N/A,TRUE,"general"}</definedName>
    <definedName name="_g3" hidden="1">{"via1",#N/A,TRUE,"general";"via2",#N/A,TRUE,"general";"via3",#N/A,TRUE,"general"}</definedName>
    <definedName name="_g4" localSheetId="0" hidden="1">{"via1",#N/A,TRUE,"general";"via2",#N/A,TRUE,"general";"via3",#N/A,TRUE,"general"}</definedName>
    <definedName name="_g4" localSheetId="6" hidden="1">{"via1",#N/A,TRUE,"general";"via2",#N/A,TRUE,"general";"via3",#N/A,TRUE,"general"}</definedName>
    <definedName name="_g4" localSheetId="7" hidden="1">{"via1",#N/A,TRUE,"general";"via2",#N/A,TRUE,"general";"via3",#N/A,TRUE,"general"}</definedName>
    <definedName name="_g4" localSheetId="9" hidden="1">{"via1",#N/A,TRUE,"general";"via2",#N/A,TRUE,"general";"via3",#N/A,TRUE,"general"}</definedName>
    <definedName name="_g4" hidden="1">{"via1",#N/A,TRUE,"general";"via2",#N/A,TRUE,"general";"via3",#N/A,TRUE,"general"}</definedName>
    <definedName name="_g5" localSheetId="0" hidden="1">{"via1",#N/A,TRUE,"general";"via2",#N/A,TRUE,"general";"via3",#N/A,TRUE,"general"}</definedName>
    <definedName name="_g5" localSheetId="6" hidden="1">{"via1",#N/A,TRUE,"general";"via2",#N/A,TRUE,"general";"via3",#N/A,TRUE,"general"}</definedName>
    <definedName name="_g5" localSheetId="7" hidden="1">{"via1",#N/A,TRUE,"general";"via2",#N/A,TRUE,"general";"via3",#N/A,TRUE,"general"}</definedName>
    <definedName name="_g5" localSheetId="9" hidden="1">{"via1",#N/A,TRUE,"general";"via2",#N/A,TRUE,"general";"via3",#N/A,TRUE,"general"}</definedName>
    <definedName name="_g5" hidden="1">{"via1",#N/A,TRUE,"general";"via2",#N/A,TRUE,"general";"via3",#N/A,TRUE,"general"}</definedName>
    <definedName name="_g6" localSheetId="0" hidden="1">{"via1",#N/A,TRUE,"general";"via2",#N/A,TRUE,"general";"via3",#N/A,TRUE,"general"}</definedName>
    <definedName name="_g6" localSheetId="6" hidden="1">{"via1",#N/A,TRUE,"general";"via2",#N/A,TRUE,"general";"via3",#N/A,TRUE,"general"}</definedName>
    <definedName name="_g6" localSheetId="7" hidden="1">{"via1",#N/A,TRUE,"general";"via2",#N/A,TRUE,"general";"via3",#N/A,TRUE,"general"}</definedName>
    <definedName name="_g6" localSheetId="9" hidden="1">{"via1",#N/A,TRUE,"general";"via2",#N/A,TRUE,"general";"via3",#N/A,TRUE,"general"}</definedName>
    <definedName name="_g6" hidden="1">{"via1",#N/A,TRUE,"general";"via2",#N/A,TRUE,"general";"via3",#N/A,TRUE,"general"}</definedName>
    <definedName name="_g7" localSheetId="0" hidden="1">{"TAB1",#N/A,TRUE,"GENERAL";"TAB2",#N/A,TRUE,"GENERAL";"TAB3",#N/A,TRUE,"GENERAL";"TAB4",#N/A,TRUE,"GENERAL";"TAB5",#N/A,TRUE,"GENERAL"}</definedName>
    <definedName name="_g7" localSheetId="6" hidden="1">{"TAB1",#N/A,TRUE,"GENERAL";"TAB2",#N/A,TRUE,"GENERAL";"TAB3",#N/A,TRUE,"GENERAL";"TAB4",#N/A,TRUE,"GENERAL";"TAB5",#N/A,TRUE,"GENERAL"}</definedName>
    <definedName name="_g7" localSheetId="7" hidden="1">{"TAB1",#N/A,TRUE,"GENERAL";"TAB2",#N/A,TRUE,"GENERAL";"TAB3",#N/A,TRUE,"GENERAL";"TAB4",#N/A,TRUE,"GENERAL";"TAB5",#N/A,TRUE,"GENERAL"}</definedName>
    <definedName name="_g7" localSheetId="9" hidden="1">{"TAB1",#N/A,TRUE,"GENERAL";"TAB2",#N/A,TRUE,"GENERAL";"TAB3",#N/A,TRUE,"GENERAL";"TAB4",#N/A,TRUE,"GENERAL";"TAB5",#N/A,TRUE,"GENERAL"}</definedName>
    <definedName name="_g7" hidden="1">{"TAB1",#N/A,TRUE,"GENERAL";"TAB2",#N/A,TRUE,"GENERAL";"TAB3",#N/A,TRUE,"GENERAL";"TAB4",#N/A,TRUE,"GENERAL";"TAB5",#N/A,TRUE,"GENERAL"}</definedName>
    <definedName name="_geo4000">[58]PrecRec!$D$40</definedName>
    <definedName name="_GR1" localSheetId="0" hidden="1">{"TAB1",#N/A,TRUE,"GENERAL";"TAB2",#N/A,TRUE,"GENERAL";"TAB3",#N/A,TRUE,"GENERAL";"TAB4",#N/A,TRUE,"GENERAL";"TAB5",#N/A,TRUE,"GENERAL"}</definedName>
    <definedName name="_GR1" localSheetId="6" hidden="1">{"TAB1",#N/A,TRUE,"GENERAL";"TAB2",#N/A,TRUE,"GENERAL";"TAB3",#N/A,TRUE,"GENERAL";"TAB4",#N/A,TRUE,"GENERAL";"TAB5",#N/A,TRUE,"GENERAL"}</definedName>
    <definedName name="_GR1" localSheetId="7" hidden="1">{"TAB1",#N/A,TRUE,"GENERAL";"TAB2",#N/A,TRUE,"GENERAL";"TAB3",#N/A,TRUE,"GENERAL";"TAB4",#N/A,TRUE,"GENERAL";"TAB5",#N/A,TRUE,"GENERAL"}</definedName>
    <definedName name="_GR1" localSheetId="9" hidden="1">{"TAB1",#N/A,TRUE,"GENERAL";"TAB2",#N/A,TRUE,"GENERAL";"TAB3",#N/A,TRUE,"GENERAL";"TAB4",#N/A,TRUE,"GENERAL";"TAB5",#N/A,TRUE,"GENERAL"}</definedName>
    <definedName name="_GR1" hidden="1">{"TAB1",#N/A,TRUE,"GENERAL";"TAB2",#N/A,TRUE,"GENERAL";"TAB3",#N/A,TRUE,"GENERAL";"TAB4",#N/A,TRUE,"GENERAL";"TAB5",#N/A,TRUE,"GENERAL"}</definedName>
    <definedName name="_gtr4" localSheetId="0" hidden="1">{"via1",#N/A,TRUE,"general";"via2",#N/A,TRUE,"general";"via3",#N/A,TRUE,"general"}</definedName>
    <definedName name="_gtr4" localSheetId="6" hidden="1">{"via1",#N/A,TRUE,"general";"via2",#N/A,TRUE,"general";"via3",#N/A,TRUE,"general"}</definedName>
    <definedName name="_gtr4" localSheetId="7" hidden="1">{"via1",#N/A,TRUE,"general";"via2",#N/A,TRUE,"general";"via3",#N/A,TRUE,"general"}</definedName>
    <definedName name="_gtr4" localSheetId="9" hidden="1">{"via1",#N/A,TRUE,"general";"via2",#N/A,TRUE,"general";"via3",#N/A,TRUE,"general"}</definedName>
    <definedName name="_gtr4" hidden="1">{"via1",#N/A,TRUE,"general";"via2",#N/A,TRUE,"general";"via3",#N/A,TRUE,"general"}</definedName>
    <definedName name="_H117562">'[52]APU  ADICIONALES'!#REF!</definedName>
    <definedName name="_H191456" localSheetId="0">#REF!</definedName>
    <definedName name="_H191456">#REF!</definedName>
    <definedName name="_h2" localSheetId="0" hidden="1">{"via1",#N/A,TRUE,"general";"via2",#N/A,TRUE,"general";"via3",#N/A,TRUE,"general"}</definedName>
    <definedName name="_h2" localSheetId="6" hidden="1">{"via1",#N/A,TRUE,"general";"via2",#N/A,TRUE,"general";"via3",#N/A,TRUE,"general"}</definedName>
    <definedName name="_h2" localSheetId="7" hidden="1">{"via1",#N/A,TRUE,"general";"via2",#N/A,TRUE,"general";"via3",#N/A,TRUE,"general"}</definedName>
    <definedName name="_h2" localSheetId="9" hidden="1">{"via1",#N/A,TRUE,"general";"via2",#N/A,TRUE,"general";"via3",#N/A,TRUE,"general"}</definedName>
    <definedName name="_h2" hidden="1">{"via1",#N/A,TRUE,"general";"via2",#N/A,TRUE,"general";"via3",#N/A,TRUE,"general"}</definedName>
    <definedName name="_h3" localSheetId="0" hidden="1">{"via1",#N/A,TRUE,"general";"via2",#N/A,TRUE,"general";"via3",#N/A,TRUE,"general"}</definedName>
    <definedName name="_h3" localSheetId="6" hidden="1">{"via1",#N/A,TRUE,"general";"via2",#N/A,TRUE,"general";"via3",#N/A,TRUE,"general"}</definedName>
    <definedName name="_h3" localSheetId="7" hidden="1">{"via1",#N/A,TRUE,"general";"via2",#N/A,TRUE,"general";"via3",#N/A,TRUE,"general"}</definedName>
    <definedName name="_h3" localSheetId="9" hidden="1">{"via1",#N/A,TRUE,"general";"via2",#N/A,TRUE,"general";"via3",#N/A,TRUE,"general"}</definedName>
    <definedName name="_h3" hidden="1">{"via1",#N/A,TRUE,"general";"via2",#N/A,TRUE,"general";"via3",#N/A,TRUE,"general"}</definedName>
    <definedName name="_h4" localSheetId="0" hidden="1">{"TAB1",#N/A,TRUE,"GENERAL";"TAB2",#N/A,TRUE,"GENERAL";"TAB3",#N/A,TRUE,"GENERAL";"TAB4",#N/A,TRUE,"GENERAL";"TAB5",#N/A,TRUE,"GENERAL"}</definedName>
    <definedName name="_h4" localSheetId="6" hidden="1">{"TAB1",#N/A,TRUE,"GENERAL";"TAB2",#N/A,TRUE,"GENERAL";"TAB3",#N/A,TRUE,"GENERAL";"TAB4",#N/A,TRUE,"GENERAL";"TAB5",#N/A,TRUE,"GENERAL"}</definedName>
    <definedName name="_h4" localSheetId="7" hidden="1">{"TAB1",#N/A,TRUE,"GENERAL";"TAB2",#N/A,TRUE,"GENERAL";"TAB3",#N/A,TRUE,"GENERAL";"TAB4",#N/A,TRUE,"GENERAL";"TAB5",#N/A,TRUE,"GENERAL"}</definedName>
    <definedName name="_h4" localSheetId="9" hidden="1">{"TAB1",#N/A,TRUE,"GENERAL";"TAB2",#N/A,TRUE,"GENERAL";"TAB3",#N/A,TRUE,"GENERAL";"TAB4",#N/A,TRUE,"GENERAL";"TAB5",#N/A,TRUE,"GENERAL"}</definedName>
    <definedName name="_h4" hidden="1">{"TAB1",#N/A,TRUE,"GENERAL";"TAB2",#N/A,TRUE,"GENERAL";"TAB3",#N/A,TRUE,"GENERAL";"TAB4",#N/A,TRUE,"GENERAL";"TAB5",#N/A,TRUE,"GENERAL"}</definedName>
    <definedName name="_h5" localSheetId="0" hidden="1">{"TAB1",#N/A,TRUE,"GENERAL";"TAB2",#N/A,TRUE,"GENERAL";"TAB3",#N/A,TRUE,"GENERAL";"TAB4",#N/A,TRUE,"GENERAL";"TAB5",#N/A,TRUE,"GENERAL"}</definedName>
    <definedName name="_h5" localSheetId="6" hidden="1">{"TAB1",#N/A,TRUE,"GENERAL";"TAB2",#N/A,TRUE,"GENERAL";"TAB3",#N/A,TRUE,"GENERAL";"TAB4",#N/A,TRUE,"GENERAL";"TAB5",#N/A,TRUE,"GENERAL"}</definedName>
    <definedName name="_h5" localSheetId="7" hidden="1">{"TAB1",#N/A,TRUE,"GENERAL";"TAB2",#N/A,TRUE,"GENERAL";"TAB3",#N/A,TRUE,"GENERAL";"TAB4",#N/A,TRUE,"GENERAL";"TAB5",#N/A,TRUE,"GENERAL"}</definedName>
    <definedName name="_h5" localSheetId="9" hidden="1">{"TAB1",#N/A,TRUE,"GENERAL";"TAB2",#N/A,TRUE,"GENERAL";"TAB3",#N/A,TRUE,"GENERAL";"TAB4",#N/A,TRUE,"GENERAL";"TAB5",#N/A,TRUE,"GENERAL"}</definedName>
    <definedName name="_h5" hidden="1">{"TAB1",#N/A,TRUE,"GENERAL";"TAB2",#N/A,TRUE,"GENERAL";"TAB3",#N/A,TRUE,"GENERAL";"TAB4",#N/A,TRUE,"GENERAL";"TAB5",#N/A,TRUE,"GENERAL"}</definedName>
    <definedName name="_h6" localSheetId="0" hidden="1">{"via1",#N/A,TRUE,"general";"via2",#N/A,TRUE,"general";"via3",#N/A,TRUE,"general"}</definedName>
    <definedName name="_h6" localSheetId="6" hidden="1">{"via1",#N/A,TRUE,"general";"via2",#N/A,TRUE,"general";"via3",#N/A,TRUE,"general"}</definedName>
    <definedName name="_h6" localSheetId="7" hidden="1">{"via1",#N/A,TRUE,"general";"via2",#N/A,TRUE,"general";"via3",#N/A,TRUE,"general"}</definedName>
    <definedName name="_h6" localSheetId="9" hidden="1">{"via1",#N/A,TRUE,"general";"via2",#N/A,TRUE,"general";"via3",#N/A,TRUE,"general"}</definedName>
    <definedName name="_h6" hidden="1">{"via1",#N/A,TRUE,"general";"via2",#N/A,TRUE,"general";"via3",#N/A,TRUE,"general"}</definedName>
    <definedName name="_h7" localSheetId="0" hidden="1">{"TAB1",#N/A,TRUE,"GENERAL";"TAB2",#N/A,TRUE,"GENERAL";"TAB3",#N/A,TRUE,"GENERAL";"TAB4",#N/A,TRUE,"GENERAL";"TAB5",#N/A,TRUE,"GENERAL"}</definedName>
    <definedName name="_h7" localSheetId="6" hidden="1">{"TAB1",#N/A,TRUE,"GENERAL";"TAB2",#N/A,TRUE,"GENERAL";"TAB3",#N/A,TRUE,"GENERAL";"TAB4",#N/A,TRUE,"GENERAL";"TAB5",#N/A,TRUE,"GENERAL"}</definedName>
    <definedName name="_h7" localSheetId="7" hidden="1">{"TAB1",#N/A,TRUE,"GENERAL";"TAB2",#N/A,TRUE,"GENERAL";"TAB3",#N/A,TRUE,"GENERAL";"TAB4",#N/A,TRUE,"GENERAL";"TAB5",#N/A,TRUE,"GENERAL"}</definedName>
    <definedName name="_h7" localSheetId="9" hidden="1">{"TAB1",#N/A,TRUE,"GENERAL";"TAB2",#N/A,TRUE,"GENERAL";"TAB3",#N/A,TRUE,"GENERAL";"TAB4",#N/A,TRUE,"GENERAL";"TAB5",#N/A,TRUE,"GENERAL"}</definedName>
    <definedName name="_h7" hidden="1">{"TAB1",#N/A,TRUE,"GENERAL";"TAB2",#N/A,TRUE,"GENERAL";"TAB3",#N/A,TRUE,"GENERAL";"TAB4",#N/A,TRUE,"GENERAL";"TAB5",#N/A,TRUE,"GENERAL"}</definedName>
    <definedName name="_h8" localSheetId="0" hidden="1">{"via1",#N/A,TRUE,"general";"via2",#N/A,TRUE,"general";"via3",#N/A,TRUE,"general"}</definedName>
    <definedName name="_h8" localSheetId="6" hidden="1">{"via1",#N/A,TRUE,"general";"via2",#N/A,TRUE,"general";"via3",#N/A,TRUE,"general"}</definedName>
    <definedName name="_h8" localSheetId="7" hidden="1">{"via1",#N/A,TRUE,"general";"via2",#N/A,TRUE,"general";"via3",#N/A,TRUE,"general"}</definedName>
    <definedName name="_h8" localSheetId="9" hidden="1">{"via1",#N/A,TRUE,"general";"via2",#N/A,TRUE,"general";"via3",#N/A,TRUE,"general"}</definedName>
    <definedName name="_h8" hidden="1">{"via1",#N/A,TRUE,"general";"via2",#N/A,TRUE,"general";"via3",#N/A,TRUE,"general"}</definedName>
    <definedName name="_hac1">[55]Dimensiones!$F$8</definedName>
    <definedName name="_hac2">[55]Dimensiones!$F$11</definedName>
    <definedName name="_hac3">[55]Dimensiones!$F$14</definedName>
    <definedName name="_hac4">[55]Dimensiones!$F$17</definedName>
    <definedName name="_hac5">[55]Dimensiones!$F$20</definedName>
    <definedName name="_HED2" localSheetId="0">#REF!</definedName>
    <definedName name="_HED2">#REF!</definedName>
    <definedName name="_hfh7" localSheetId="0" hidden="1">{"via1",#N/A,TRUE,"general";"via2",#N/A,TRUE,"general";"via3",#N/A,TRUE,"general"}</definedName>
    <definedName name="_hfh7" localSheetId="6" hidden="1">{"via1",#N/A,TRUE,"general";"via2",#N/A,TRUE,"general";"via3",#N/A,TRUE,"general"}</definedName>
    <definedName name="_hfh7" localSheetId="7" hidden="1">{"via1",#N/A,TRUE,"general";"via2",#N/A,TRUE,"general";"via3",#N/A,TRUE,"general"}</definedName>
    <definedName name="_hfh7" localSheetId="9" hidden="1">{"via1",#N/A,TRUE,"general";"via2",#N/A,TRUE,"general";"via3",#N/A,TRUE,"general"}</definedName>
    <definedName name="_hfh7" hidden="1">{"via1",#N/A,TRUE,"general";"via2",#N/A,TRUE,"general";"via3",#N/A,TRUE,"general"}</definedName>
    <definedName name="_HOJ66">#REF!</definedName>
    <definedName name="_HOJ88">#REF!</definedName>
    <definedName name="_hpc6">'[45]Estructuras Concreto'!$D$244</definedName>
    <definedName name="_htC1">'[45]Estructuras Concreto'!$D$208</definedName>
    <definedName name="_htC2" localSheetId="0">#REF!</definedName>
    <definedName name="_htC2">#REF!</definedName>
    <definedName name="_i1" localSheetId="0">#REF!</definedName>
    <definedName name="_i1">#REF!</definedName>
    <definedName name="_i4" localSheetId="0" hidden="1">{"via1",#N/A,TRUE,"general";"via2",#N/A,TRUE,"general";"via3",#N/A,TRUE,"general"}</definedName>
    <definedName name="_i4" localSheetId="6" hidden="1">{"via1",#N/A,TRUE,"general";"via2",#N/A,TRUE,"general";"via3",#N/A,TRUE,"general"}</definedName>
    <definedName name="_i4" localSheetId="7" hidden="1">{"via1",#N/A,TRUE,"general";"via2",#N/A,TRUE,"general";"via3",#N/A,TRUE,"general"}</definedName>
    <definedName name="_i4" localSheetId="9" hidden="1">{"via1",#N/A,TRUE,"general";"via2",#N/A,TRUE,"general";"via3",#N/A,TRUE,"general"}</definedName>
    <definedName name="_i4" hidden="1">{"via1",#N/A,TRUE,"general";"via2",#N/A,TRUE,"general";"via3",#N/A,TRUE,"general"}</definedName>
    <definedName name="_i5" localSheetId="0" hidden="1">{"TAB1",#N/A,TRUE,"GENERAL";"TAB2",#N/A,TRUE,"GENERAL";"TAB3",#N/A,TRUE,"GENERAL";"TAB4",#N/A,TRUE,"GENERAL";"TAB5",#N/A,TRUE,"GENERAL"}</definedName>
    <definedName name="_i5" localSheetId="6" hidden="1">{"TAB1",#N/A,TRUE,"GENERAL";"TAB2",#N/A,TRUE,"GENERAL";"TAB3",#N/A,TRUE,"GENERAL";"TAB4",#N/A,TRUE,"GENERAL";"TAB5",#N/A,TRUE,"GENERAL"}</definedName>
    <definedName name="_i5" localSheetId="7" hidden="1">{"TAB1",#N/A,TRUE,"GENERAL";"TAB2",#N/A,TRUE,"GENERAL";"TAB3",#N/A,TRUE,"GENERAL";"TAB4",#N/A,TRUE,"GENERAL";"TAB5",#N/A,TRUE,"GENERAL"}</definedName>
    <definedName name="_i5" localSheetId="9" hidden="1">{"TAB1",#N/A,TRUE,"GENERAL";"TAB2",#N/A,TRUE,"GENERAL";"TAB3",#N/A,TRUE,"GENERAL";"TAB4",#N/A,TRUE,"GENERAL";"TAB5",#N/A,TRUE,"GENERAL"}</definedName>
    <definedName name="_i5" hidden="1">{"TAB1",#N/A,TRUE,"GENERAL";"TAB2",#N/A,TRUE,"GENERAL";"TAB3",#N/A,TRUE,"GENERAL";"TAB4",#N/A,TRUE,"GENERAL";"TAB5",#N/A,TRUE,"GENERAL"}</definedName>
    <definedName name="_i6" localSheetId="0" hidden="1">{"TAB1",#N/A,TRUE,"GENERAL";"TAB2",#N/A,TRUE,"GENERAL";"TAB3",#N/A,TRUE,"GENERAL";"TAB4",#N/A,TRUE,"GENERAL";"TAB5",#N/A,TRUE,"GENERAL"}</definedName>
    <definedName name="_i6" localSheetId="6" hidden="1">{"TAB1",#N/A,TRUE,"GENERAL";"TAB2",#N/A,TRUE,"GENERAL";"TAB3",#N/A,TRUE,"GENERAL";"TAB4",#N/A,TRUE,"GENERAL";"TAB5",#N/A,TRUE,"GENERAL"}</definedName>
    <definedName name="_i6" localSheetId="7" hidden="1">{"TAB1",#N/A,TRUE,"GENERAL";"TAB2",#N/A,TRUE,"GENERAL";"TAB3",#N/A,TRUE,"GENERAL";"TAB4",#N/A,TRUE,"GENERAL";"TAB5",#N/A,TRUE,"GENERAL"}</definedName>
    <definedName name="_i6" localSheetId="9" hidden="1">{"TAB1",#N/A,TRUE,"GENERAL";"TAB2",#N/A,TRUE,"GENERAL";"TAB3",#N/A,TRUE,"GENERAL";"TAB4",#N/A,TRUE,"GENERAL";"TAB5",#N/A,TRUE,"GENERAL"}</definedName>
    <definedName name="_i6" hidden="1">{"TAB1",#N/A,TRUE,"GENERAL";"TAB2",#N/A,TRUE,"GENERAL";"TAB3",#N/A,TRUE,"GENERAL";"TAB4",#N/A,TRUE,"GENERAL";"TAB5",#N/A,TRUE,"GENERAL"}</definedName>
    <definedName name="_i7" localSheetId="0" hidden="1">{"via1",#N/A,TRUE,"general";"via2",#N/A,TRUE,"general";"via3",#N/A,TRUE,"general"}</definedName>
    <definedName name="_i7" localSheetId="6" hidden="1">{"via1",#N/A,TRUE,"general";"via2",#N/A,TRUE,"general";"via3",#N/A,TRUE,"general"}</definedName>
    <definedName name="_i7" localSheetId="7" hidden="1">{"via1",#N/A,TRUE,"general";"via2",#N/A,TRUE,"general";"via3",#N/A,TRUE,"general"}</definedName>
    <definedName name="_i7" localSheetId="9" hidden="1">{"via1",#N/A,TRUE,"general";"via2",#N/A,TRUE,"general";"via3",#N/A,TRUE,"general"}</definedName>
    <definedName name="_i7" hidden="1">{"via1",#N/A,TRUE,"general";"via2",#N/A,TRUE,"general";"via3",#N/A,TRUE,"general"}</definedName>
    <definedName name="_i77" localSheetId="0" hidden="1">{"TAB1",#N/A,TRUE,"GENERAL";"TAB2",#N/A,TRUE,"GENERAL";"TAB3",#N/A,TRUE,"GENERAL";"TAB4",#N/A,TRUE,"GENERAL";"TAB5",#N/A,TRUE,"GENERAL"}</definedName>
    <definedName name="_i77" localSheetId="6" hidden="1">{"TAB1",#N/A,TRUE,"GENERAL";"TAB2",#N/A,TRUE,"GENERAL";"TAB3",#N/A,TRUE,"GENERAL";"TAB4",#N/A,TRUE,"GENERAL";"TAB5",#N/A,TRUE,"GENERAL"}</definedName>
    <definedName name="_i77" localSheetId="7" hidden="1">{"TAB1",#N/A,TRUE,"GENERAL";"TAB2",#N/A,TRUE,"GENERAL";"TAB3",#N/A,TRUE,"GENERAL";"TAB4",#N/A,TRUE,"GENERAL";"TAB5",#N/A,TRUE,"GENERAL"}</definedName>
    <definedName name="_i77" localSheetId="9" hidden="1">{"TAB1",#N/A,TRUE,"GENERAL";"TAB2",#N/A,TRUE,"GENERAL";"TAB3",#N/A,TRUE,"GENERAL";"TAB4",#N/A,TRUE,"GENERAL";"TAB5",#N/A,TRUE,"GENERAL"}</definedName>
    <definedName name="_i77" hidden="1">{"TAB1",#N/A,TRUE,"GENERAL";"TAB2",#N/A,TRUE,"GENERAL";"TAB3",#N/A,TRUE,"GENERAL";"TAB4",#N/A,TRUE,"GENERAL";"TAB5",#N/A,TRUE,"GENERAL"}</definedName>
    <definedName name="_i8" localSheetId="0" hidden="1">{"via1",#N/A,TRUE,"general";"via2",#N/A,TRUE,"general";"via3",#N/A,TRUE,"general"}</definedName>
    <definedName name="_i8" localSheetId="6" hidden="1">{"via1",#N/A,TRUE,"general";"via2",#N/A,TRUE,"general";"via3",#N/A,TRUE,"general"}</definedName>
    <definedName name="_i8" localSheetId="7" hidden="1">{"via1",#N/A,TRUE,"general";"via2",#N/A,TRUE,"general";"via3",#N/A,TRUE,"general"}</definedName>
    <definedName name="_i8" localSheetId="9" hidden="1">{"via1",#N/A,TRUE,"general";"via2",#N/A,TRUE,"general";"via3",#N/A,TRUE,"general"}</definedName>
    <definedName name="_i8" hidden="1">{"via1",#N/A,TRUE,"general";"via2",#N/A,TRUE,"general";"via3",#N/A,TRUE,"general"}</definedName>
    <definedName name="_i9" localSheetId="0" hidden="1">{"TAB1",#N/A,TRUE,"GENERAL";"TAB2",#N/A,TRUE,"GENERAL";"TAB3",#N/A,TRUE,"GENERAL";"TAB4",#N/A,TRUE,"GENERAL";"TAB5",#N/A,TRUE,"GENERAL"}</definedName>
    <definedName name="_i9" localSheetId="6" hidden="1">{"TAB1",#N/A,TRUE,"GENERAL";"TAB2",#N/A,TRUE,"GENERAL";"TAB3",#N/A,TRUE,"GENERAL";"TAB4",#N/A,TRUE,"GENERAL";"TAB5",#N/A,TRUE,"GENERAL"}</definedName>
    <definedName name="_i9" localSheetId="7" hidden="1">{"TAB1",#N/A,TRUE,"GENERAL";"TAB2",#N/A,TRUE,"GENERAL";"TAB3",#N/A,TRUE,"GENERAL";"TAB4",#N/A,TRUE,"GENERAL";"TAB5",#N/A,TRUE,"GENERAL"}</definedName>
    <definedName name="_i9" localSheetId="9" hidden="1">{"TAB1",#N/A,TRUE,"GENERAL";"TAB2",#N/A,TRUE,"GENERAL";"TAB3",#N/A,TRUE,"GENERAL";"TAB4",#N/A,TRUE,"GENERAL";"TAB5",#N/A,TRUE,"GENERAL"}</definedName>
    <definedName name="_i9" hidden="1">{"TAB1",#N/A,TRUE,"GENERAL";"TAB2",#N/A,TRUE,"GENERAL";"TAB3",#N/A,TRUE,"GENERAL";"TAB4",#N/A,TRUE,"GENERAL";"TAB5",#N/A,TRUE,"GENERAL"}</definedName>
    <definedName name="_IND1">#REF!</definedName>
    <definedName name="_IND2">#REF!</definedName>
    <definedName name="_IND3">#REF!</definedName>
    <definedName name="_IND4">#REF!</definedName>
    <definedName name="_IND5">#REF!</definedName>
    <definedName name="_IND6">[59]CC9012!$C$9</definedName>
    <definedName name="_INF1" localSheetId="0">#REF!</definedName>
    <definedName name="_INF1" localSheetId="15">#REF!</definedName>
    <definedName name="_INF1">#REF!</definedName>
    <definedName name="_INF2" localSheetId="0">'[60]Colectores Resid'!#REF!</definedName>
    <definedName name="_INF2">'[60]Colectores Resid'!#REF!</definedName>
    <definedName name="_INF3" localSheetId="0">'[60]Colectores Resid'!#REF!</definedName>
    <definedName name="_INF3">'[60]Colectores Resid'!#REF!</definedName>
    <definedName name="_jdC1">'[45]Estructuras Concreto'!$D$214</definedName>
    <definedName name="_jdC2" localSheetId="0">#REF!</definedName>
    <definedName name="_jdC2">#REF!</definedName>
    <definedName name="_JGA1">'[14]Gabinetes ctrol, prot. y med. '!#REF!</definedName>
    <definedName name="_JGA2">'[14]Gabinetes ctrol, prot. y med. '!#REF!</definedName>
    <definedName name="_JGA3">'[14]Gabinetes ctrol, prot. y med. '!#REF!</definedName>
    <definedName name="_JGA4">'[14]Gabinetes ctrol, prot. y med. '!#REF!</definedName>
    <definedName name="_k3" localSheetId="0" hidden="1">{"TAB1",#N/A,TRUE,"GENERAL";"TAB2",#N/A,TRUE,"GENERAL";"TAB3",#N/A,TRUE,"GENERAL";"TAB4",#N/A,TRUE,"GENERAL";"TAB5",#N/A,TRUE,"GENERAL"}</definedName>
    <definedName name="_k3" localSheetId="6" hidden="1">{"TAB1",#N/A,TRUE,"GENERAL";"TAB2",#N/A,TRUE,"GENERAL";"TAB3",#N/A,TRUE,"GENERAL";"TAB4",#N/A,TRUE,"GENERAL";"TAB5",#N/A,TRUE,"GENERAL"}</definedName>
    <definedName name="_k3" localSheetId="7" hidden="1">{"TAB1",#N/A,TRUE,"GENERAL";"TAB2",#N/A,TRUE,"GENERAL";"TAB3",#N/A,TRUE,"GENERAL";"TAB4",#N/A,TRUE,"GENERAL";"TAB5",#N/A,TRUE,"GENERAL"}</definedName>
    <definedName name="_k3" localSheetId="9" hidden="1">{"TAB1",#N/A,TRUE,"GENERAL";"TAB2",#N/A,TRUE,"GENERAL";"TAB3",#N/A,TRUE,"GENERAL";"TAB4",#N/A,TRUE,"GENERAL";"TAB5",#N/A,TRUE,"GENERAL"}</definedName>
    <definedName name="_k3" hidden="1">{"TAB1",#N/A,TRUE,"GENERAL";"TAB2",#N/A,TRUE,"GENERAL";"TAB3",#N/A,TRUE,"GENERAL";"TAB4",#N/A,TRUE,"GENERAL";"TAB5",#N/A,TRUE,"GENERAL"}</definedName>
    <definedName name="_k4" localSheetId="0" hidden="1">{"via1",#N/A,TRUE,"general";"via2",#N/A,TRUE,"general";"via3",#N/A,TRUE,"general"}</definedName>
    <definedName name="_k4" localSheetId="6" hidden="1">{"via1",#N/A,TRUE,"general";"via2",#N/A,TRUE,"general";"via3",#N/A,TRUE,"general"}</definedName>
    <definedName name="_k4" localSheetId="7" hidden="1">{"via1",#N/A,TRUE,"general";"via2",#N/A,TRUE,"general";"via3",#N/A,TRUE,"general"}</definedName>
    <definedName name="_k4" localSheetId="9" hidden="1">{"via1",#N/A,TRUE,"general";"via2",#N/A,TRUE,"general";"via3",#N/A,TRUE,"general"}</definedName>
    <definedName name="_k4" hidden="1">{"via1",#N/A,TRUE,"general";"via2",#N/A,TRUE,"general";"via3",#N/A,TRUE,"general"}</definedName>
    <definedName name="_k5" localSheetId="0" hidden="1">{"via1",#N/A,TRUE,"general";"via2",#N/A,TRUE,"general";"via3",#N/A,TRUE,"general"}</definedName>
    <definedName name="_k5" localSheetId="6" hidden="1">{"via1",#N/A,TRUE,"general";"via2",#N/A,TRUE,"general";"via3",#N/A,TRUE,"general"}</definedName>
    <definedName name="_k5" localSheetId="7" hidden="1">{"via1",#N/A,TRUE,"general";"via2",#N/A,TRUE,"general";"via3",#N/A,TRUE,"general"}</definedName>
    <definedName name="_k5" localSheetId="9" hidden="1">{"via1",#N/A,TRUE,"general";"via2",#N/A,TRUE,"general";"via3",#N/A,TRUE,"general"}</definedName>
    <definedName name="_k5" hidden="1">{"via1",#N/A,TRUE,"general";"via2",#N/A,TRUE,"general";"via3",#N/A,TRUE,"general"}</definedName>
    <definedName name="_k6" localSheetId="0" hidden="1">{"TAB1",#N/A,TRUE,"GENERAL";"TAB2",#N/A,TRUE,"GENERAL";"TAB3",#N/A,TRUE,"GENERAL";"TAB4",#N/A,TRUE,"GENERAL";"TAB5",#N/A,TRUE,"GENERAL"}</definedName>
    <definedName name="_k6" localSheetId="6" hidden="1">{"TAB1",#N/A,TRUE,"GENERAL";"TAB2",#N/A,TRUE,"GENERAL";"TAB3",#N/A,TRUE,"GENERAL";"TAB4",#N/A,TRUE,"GENERAL";"TAB5",#N/A,TRUE,"GENERAL"}</definedName>
    <definedName name="_k6" localSheetId="7" hidden="1">{"TAB1",#N/A,TRUE,"GENERAL";"TAB2",#N/A,TRUE,"GENERAL";"TAB3",#N/A,TRUE,"GENERAL";"TAB4",#N/A,TRUE,"GENERAL";"TAB5",#N/A,TRUE,"GENERAL"}</definedName>
    <definedName name="_k6" localSheetId="9" hidden="1">{"TAB1",#N/A,TRUE,"GENERAL";"TAB2",#N/A,TRUE,"GENERAL";"TAB3",#N/A,TRUE,"GENERAL";"TAB4",#N/A,TRUE,"GENERAL";"TAB5",#N/A,TRUE,"GENERAL"}</definedName>
    <definedName name="_k6" hidden="1">{"TAB1",#N/A,TRUE,"GENERAL";"TAB2",#N/A,TRUE,"GENERAL";"TAB3",#N/A,TRUE,"GENERAL";"TAB4",#N/A,TRUE,"GENERAL";"TAB5",#N/A,TRUE,"GENERAL"}</definedName>
    <definedName name="_k7" localSheetId="0" hidden="1">{"via1",#N/A,TRUE,"general";"via2",#N/A,TRUE,"general";"via3",#N/A,TRUE,"general"}</definedName>
    <definedName name="_k7" localSheetId="6" hidden="1">{"via1",#N/A,TRUE,"general";"via2",#N/A,TRUE,"general";"via3",#N/A,TRUE,"general"}</definedName>
    <definedName name="_k7" localSheetId="7" hidden="1">{"via1",#N/A,TRUE,"general";"via2",#N/A,TRUE,"general";"via3",#N/A,TRUE,"general"}</definedName>
    <definedName name="_k7" localSheetId="9" hidden="1">{"via1",#N/A,TRUE,"general";"via2",#N/A,TRUE,"general";"via3",#N/A,TRUE,"general"}</definedName>
    <definedName name="_k7" hidden="1">{"via1",#N/A,TRUE,"general";"via2",#N/A,TRUE,"general";"via3",#N/A,TRUE,"general"}</definedName>
    <definedName name="_k8" localSheetId="0" hidden="1">{"via1",#N/A,TRUE,"general";"via2",#N/A,TRUE,"general";"via3",#N/A,TRUE,"general"}</definedName>
    <definedName name="_k8" localSheetId="6" hidden="1">{"via1",#N/A,TRUE,"general";"via2",#N/A,TRUE,"general";"via3",#N/A,TRUE,"general"}</definedName>
    <definedName name="_k8" localSheetId="7" hidden="1">{"via1",#N/A,TRUE,"general";"via2",#N/A,TRUE,"general";"via3",#N/A,TRUE,"general"}</definedName>
    <definedName name="_k8" localSheetId="9" hidden="1">{"via1",#N/A,TRUE,"general";"via2",#N/A,TRUE,"general";"via3",#N/A,TRUE,"general"}</definedName>
    <definedName name="_k8" hidden="1">{"via1",#N/A,TRUE,"general";"via2",#N/A,TRUE,"general";"via3",#N/A,TRUE,"general"}</definedName>
    <definedName name="_k9" localSheetId="0" hidden="1">{"TAB1",#N/A,TRUE,"GENERAL";"TAB2",#N/A,TRUE,"GENERAL";"TAB3",#N/A,TRUE,"GENERAL";"TAB4",#N/A,TRUE,"GENERAL";"TAB5",#N/A,TRUE,"GENERAL"}</definedName>
    <definedName name="_k9" localSheetId="6" hidden="1">{"TAB1",#N/A,TRUE,"GENERAL";"TAB2",#N/A,TRUE,"GENERAL";"TAB3",#N/A,TRUE,"GENERAL";"TAB4",#N/A,TRUE,"GENERAL";"TAB5",#N/A,TRUE,"GENERAL"}</definedName>
    <definedName name="_k9" localSheetId="7" hidden="1">{"TAB1",#N/A,TRUE,"GENERAL";"TAB2",#N/A,TRUE,"GENERAL";"TAB3",#N/A,TRUE,"GENERAL";"TAB4",#N/A,TRUE,"GENERAL";"TAB5",#N/A,TRUE,"GENERAL"}</definedName>
    <definedName name="_k9" localSheetId="9" hidden="1">{"TAB1",#N/A,TRUE,"GENERAL";"TAB2",#N/A,TRUE,"GENERAL";"TAB3",#N/A,TRUE,"GENERAL";"TAB4",#N/A,TRUE,"GENERAL";"TAB5",#N/A,TRUE,"GENERAL"}</definedName>
    <definedName name="_k9" hidden="1">{"TAB1",#N/A,TRUE,"GENERAL";"TAB2",#N/A,TRUE,"GENERAL";"TAB3",#N/A,TRUE,"GENERAL";"TAB4",#N/A,TRUE,"GENERAL";"TAB5",#N/A,TRUE,"GENERAL"}</definedName>
    <definedName name="_Key1" localSheetId="15" hidden="1">#REF!</definedName>
    <definedName name="_Key1" hidden="1">[3]MI!#REF!</definedName>
    <definedName name="_Key2" localSheetId="0" hidden="1">#REF!</definedName>
    <definedName name="_Key2" localSheetId="15" hidden="1">#REF!</definedName>
    <definedName name="_Key2" hidden="1">#REF!</definedName>
    <definedName name="_kjk6" localSheetId="0" hidden="1">{"TAB1",#N/A,TRUE,"GENERAL";"TAB2",#N/A,TRUE,"GENERAL";"TAB3",#N/A,TRUE,"GENERAL";"TAB4",#N/A,TRUE,"GENERAL";"TAB5",#N/A,TRUE,"GENERAL"}</definedName>
    <definedName name="_kjk6" localSheetId="6" hidden="1">{"TAB1",#N/A,TRUE,"GENERAL";"TAB2",#N/A,TRUE,"GENERAL";"TAB3",#N/A,TRUE,"GENERAL";"TAB4",#N/A,TRUE,"GENERAL";"TAB5",#N/A,TRUE,"GENERAL"}</definedName>
    <definedName name="_kjk6" localSheetId="7" hidden="1">{"TAB1",#N/A,TRUE,"GENERAL";"TAB2",#N/A,TRUE,"GENERAL";"TAB3",#N/A,TRUE,"GENERAL";"TAB4",#N/A,TRUE,"GENERAL";"TAB5",#N/A,TRUE,"GENERAL"}</definedName>
    <definedName name="_kjk6" localSheetId="9" hidden="1">{"TAB1",#N/A,TRUE,"GENERAL";"TAB2",#N/A,TRUE,"GENERAL";"TAB3",#N/A,TRUE,"GENERAL";"TAB4",#N/A,TRUE,"GENERAL";"TAB5",#N/A,TRUE,"GENERAL"}</definedName>
    <definedName name="_kjk6" hidden="1">{"TAB1",#N/A,TRUE,"GENERAL";"TAB2",#N/A,TRUE,"GENERAL";"TAB3",#N/A,TRUE,"GENERAL";"TAB4",#N/A,TRUE,"GENERAL";"TAB5",#N/A,TRUE,"GENERAL"}</definedName>
    <definedName name="_LA124" localSheetId="15">#REF!</definedName>
    <definedName name="_LA124">#REF!</definedName>
    <definedName name="_LA1524">[31]BASE!$D$71</definedName>
    <definedName name="_lac1">[55]Dimensiones!$F$9</definedName>
    <definedName name="_LAC18" localSheetId="0">#REF!</definedName>
    <definedName name="_LAC18" localSheetId="15">#REF!</definedName>
    <definedName name="_LAC18">#REF!</definedName>
    <definedName name="_lac2">[55]Dimensiones!$F$12</definedName>
    <definedName name="_lac3">[55]Dimensiones!$F$15</definedName>
    <definedName name="_lac4">[55]Dimensiones!$F$18</definedName>
    <definedName name="_lac5">[55]Dimensiones!$F$21</definedName>
    <definedName name="_lb" localSheetId="0">Listado [37]Base!$B$12:$D$781</definedName>
    <definedName name="_lb" localSheetId="6">Listado [37]Base!$B$12:$D$781</definedName>
    <definedName name="_lb" localSheetId="7">Listado [37]Base!$B$12:$D$781</definedName>
    <definedName name="_lb" localSheetId="9">Listado [37]Base!$B$12:$D$781</definedName>
    <definedName name="_lb">Listado [37]Base!$B$12:$D$781</definedName>
    <definedName name="_lb1" localSheetId="0">Listado [37]Base!$B$12:$D$781</definedName>
    <definedName name="_lb1" localSheetId="6">Listado [37]Base!$B$12:$D$781</definedName>
    <definedName name="_lb1" localSheetId="7">Listado [37]Base!$B$12:$D$781</definedName>
    <definedName name="_lb1" localSheetId="9">Listado [37]Base!$B$12:$D$781</definedName>
    <definedName name="_lb1">Listado [37]Base!$B$12:$D$781</definedName>
    <definedName name="_LB1551" localSheetId="0">Listado [37]Base!$B$12:$D$781</definedName>
    <definedName name="_LB1551" localSheetId="6">Listado [37]Base!$B$12:$D$781</definedName>
    <definedName name="_LB1551" localSheetId="7">Listado [37]Base!$B$12:$D$781</definedName>
    <definedName name="_LB1551" localSheetId="9">Listado [37]Base!$B$12:$D$781</definedName>
    <definedName name="_LB1551">Listado [37]Base!$B$12:$D$781</definedName>
    <definedName name="_LB257" localSheetId="0">Listado [37]Base!$B$12:$D$781</definedName>
    <definedName name="_LB257" localSheetId="6">Listado [37]Base!$B$12:$D$781</definedName>
    <definedName name="_LB257" localSheetId="7">Listado [37]Base!$B$12:$D$781</definedName>
    <definedName name="_LB257" localSheetId="9">Listado [37]Base!$B$12:$D$781</definedName>
    <definedName name="_LB257">Listado [37]Base!$B$12:$D$781</definedName>
    <definedName name="_Lbd2">'[45]Estructuras Concreto'!$D$224</definedName>
    <definedName name="_Lbd4">'[45]Estructuras Concreto'!$D$232</definedName>
    <definedName name="_Lbd6">'[45]Estructuras Concreto'!$D$239</definedName>
    <definedName name="_LcC1">'[45]Estructuras Concreto'!$D$207</definedName>
    <definedName name="_LcC2" localSheetId="0">#REF!</definedName>
    <definedName name="_LcC2">#REF!</definedName>
    <definedName name="_Lct1">'[45]Estructuras Concreto'!$D$247</definedName>
    <definedName name="_Lct2" localSheetId="0">#REF!</definedName>
    <definedName name="_Lct2">#REF!</definedName>
    <definedName name="_lfo1">'[45]Estructuras Concreto'!$D$167</definedName>
    <definedName name="_LMO1">[38]MO!$A$2:$A$188</definedName>
    <definedName name="_LPR2">'[45]Estructuras Concreto'!$D$125</definedName>
    <definedName name="_LTC60">'[54]Estructuras Concreto'!#REF!</definedName>
    <definedName name="_LTT2">'[45]Estructuras Concreto'!$D$114</definedName>
    <definedName name="_m3" localSheetId="0" hidden="1">{"via1",#N/A,TRUE,"general";"via2",#N/A,TRUE,"general";"via3",#N/A,TRUE,"general"}</definedName>
    <definedName name="_m3" localSheetId="6" hidden="1">{"via1",#N/A,TRUE,"general";"via2",#N/A,TRUE,"general";"via3",#N/A,TRUE,"general"}</definedName>
    <definedName name="_m3" localSheetId="7" hidden="1">{"via1",#N/A,TRUE,"general";"via2",#N/A,TRUE,"general";"via3",#N/A,TRUE,"general"}</definedName>
    <definedName name="_m3" localSheetId="9" hidden="1">{"via1",#N/A,TRUE,"general";"via2",#N/A,TRUE,"general";"via3",#N/A,TRUE,"general"}</definedName>
    <definedName name="_m3" hidden="1">{"via1",#N/A,TRUE,"general";"via2",#N/A,TRUE,"general";"via3",#N/A,TRUE,"general"}</definedName>
    <definedName name="_m4" localSheetId="0" hidden="1">{"TAB1",#N/A,TRUE,"GENERAL";"TAB2",#N/A,TRUE,"GENERAL";"TAB3",#N/A,TRUE,"GENERAL";"TAB4",#N/A,TRUE,"GENERAL";"TAB5",#N/A,TRUE,"GENERAL"}</definedName>
    <definedName name="_m4" localSheetId="6" hidden="1">{"TAB1",#N/A,TRUE,"GENERAL";"TAB2",#N/A,TRUE,"GENERAL";"TAB3",#N/A,TRUE,"GENERAL";"TAB4",#N/A,TRUE,"GENERAL";"TAB5",#N/A,TRUE,"GENERAL"}</definedName>
    <definedName name="_m4" localSheetId="7" hidden="1">{"TAB1",#N/A,TRUE,"GENERAL";"TAB2",#N/A,TRUE,"GENERAL";"TAB3",#N/A,TRUE,"GENERAL";"TAB4",#N/A,TRUE,"GENERAL";"TAB5",#N/A,TRUE,"GENERAL"}</definedName>
    <definedName name="_m4" localSheetId="9" hidden="1">{"TAB1",#N/A,TRUE,"GENERAL";"TAB2",#N/A,TRUE,"GENERAL";"TAB3",#N/A,TRUE,"GENERAL";"TAB4",#N/A,TRUE,"GENERAL";"TAB5",#N/A,TRUE,"GENERAL"}</definedName>
    <definedName name="_m4" hidden="1">{"TAB1",#N/A,TRUE,"GENERAL";"TAB2",#N/A,TRUE,"GENERAL";"TAB3",#N/A,TRUE,"GENERAL";"TAB4",#N/A,TRUE,"GENERAL";"TAB5",#N/A,TRUE,"GENERAL"}</definedName>
    <definedName name="_m5" localSheetId="0" hidden="1">{"via1",#N/A,TRUE,"general";"via2",#N/A,TRUE,"general";"via3",#N/A,TRUE,"general"}</definedName>
    <definedName name="_m5" localSheetId="6" hidden="1">{"via1",#N/A,TRUE,"general";"via2",#N/A,TRUE,"general";"via3",#N/A,TRUE,"general"}</definedName>
    <definedName name="_m5" localSheetId="7" hidden="1">{"via1",#N/A,TRUE,"general";"via2",#N/A,TRUE,"general";"via3",#N/A,TRUE,"general"}</definedName>
    <definedName name="_m5" localSheetId="9" hidden="1">{"via1",#N/A,TRUE,"general";"via2",#N/A,TRUE,"general";"via3",#N/A,TRUE,"general"}</definedName>
    <definedName name="_m5" hidden="1">{"via1",#N/A,TRUE,"general";"via2",#N/A,TRUE,"general";"via3",#N/A,TRUE,"general"}</definedName>
    <definedName name="_m6" localSheetId="0" hidden="1">{"TAB1",#N/A,TRUE,"GENERAL";"TAB2",#N/A,TRUE,"GENERAL";"TAB3",#N/A,TRUE,"GENERAL";"TAB4",#N/A,TRUE,"GENERAL";"TAB5",#N/A,TRUE,"GENERAL"}</definedName>
    <definedName name="_m6" localSheetId="6" hidden="1">{"TAB1",#N/A,TRUE,"GENERAL";"TAB2",#N/A,TRUE,"GENERAL";"TAB3",#N/A,TRUE,"GENERAL";"TAB4",#N/A,TRUE,"GENERAL";"TAB5",#N/A,TRUE,"GENERAL"}</definedName>
    <definedName name="_m6" localSheetId="7" hidden="1">{"TAB1",#N/A,TRUE,"GENERAL";"TAB2",#N/A,TRUE,"GENERAL";"TAB3",#N/A,TRUE,"GENERAL";"TAB4",#N/A,TRUE,"GENERAL";"TAB5",#N/A,TRUE,"GENERAL"}</definedName>
    <definedName name="_m6" localSheetId="9" hidden="1">{"TAB1",#N/A,TRUE,"GENERAL";"TAB2",#N/A,TRUE,"GENERAL";"TAB3",#N/A,TRUE,"GENERAL";"TAB4",#N/A,TRUE,"GENERAL";"TAB5",#N/A,TRUE,"GENERAL"}</definedName>
    <definedName name="_m6" hidden="1">{"TAB1",#N/A,TRUE,"GENERAL";"TAB2",#N/A,TRUE,"GENERAL";"TAB3",#N/A,TRUE,"GENERAL";"TAB4",#N/A,TRUE,"GENERAL";"TAB5",#N/A,TRUE,"GENERAL"}</definedName>
    <definedName name="_m7" localSheetId="0" hidden="1">{"TAB1",#N/A,TRUE,"GENERAL";"TAB2",#N/A,TRUE,"GENERAL";"TAB3",#N/A,TRUE,"GENERAL";"TAB4",#N/A,TRUE,"GENERAL";"TAB5",#N/A,TRUE,"GENERAL"}</definedName>
    <definedName name="_m7" localSheetId="6" hidden="1">{"TAB1",#N/A,TRUE,"GENERAL";"TAB2",#N/A,TRUE,"GENERAL";"TAB3",#N/A,TRUE,"GENERAL";"TAB4",#N/A,TRUE,"GENERAL";"TAB5",#N/A,TRUE,"GENERAL"}</definedName>
    <definedName name="_m7" localSheetId="7" hidden="1">{"TAB1",#N/A,TRUE,"GENERAL";"TAB2",#N/A,TRUE,"GENERAL";"TAB3",#N/A,TRUE,"GENERAL";"TAB4",#N/A,TRUE,"GENERAL";"TAB5",#N/A,TRUE,"GENERAL"}</definedName>
    <definedName name="_m7" localSheetId="9" hidden="1">{"TAB1",#N/A,TRUE,"GENERAL";"TAB2",#N/A,TRUE,"GENERAL";"TAB3",#N/A,TRUE,"GENERAL";"TAB4",#N/A,TRUE,"GENERAL";"TAB5",#N/A,TRUE,"GENERAL"}</definedName>
    <definedName name="_m7" hidden="1">{"TAB1",#N/A,TRUE,"GENERAL";"TAB2",#N/A,TRUE,"GENERAL";"TAB3",#N/A,TRUE,"GENERAL";"TAB4",#N/A,TRUE,"GENERAL";"TAB5",#N/A,TRUE,"GENERAL"}</definedName>
    <definedName name="_m8" localSheetId="0" hidden="1">{"via1",#N/A,TRUE,"general";"via2",#N/A,TRUE,"general";"via3",#N/A,TRUE,"general"}</definedName>
    <definedName name="_m8" localSheetId="6" hidden="1">{"via1",#N/A,TRUE,"general";"via2",#N/A,TRUE,"general";"via3",#N/A,TRUE,"general"}</definedName>
    <definedName name="_m8" localSheetId="7" hidden="1">{"via1",#N/A,TRUE,"general";"via2",#N/A,TRUE,"general";"via3",#N/A,TRUE,"general"}</definedName>
    <definedName name="_m8" localSheetId="9" hidden="1">{"via1",#N/A,TRUE,"general";"via2",#N/A,TRUE,"general";"via3",#N/A,TRUE,"general"}</definedName>
    <definedName name="_m8" hidden="1">{"via1",#N/A,TRUE,"general";"via2",#N/A,TRUE,"general";"via3",#N/A,TRUE,"general"}</definedName>
    <definedName name="_m9" localSheetId="0" hidden="1">{"via1",#N/A,TRUE,"general";"via2",#N/A,TRUE,"general";"via3",#N/A,TRUE,"general"}</definedName>
    <definedName name="_m9" localSheetId="6" hidden="1">{"via1",#N/A,TRUE,"general";"via2",#N/A,TRUE,"general";"via3",#N/A,TRUE,"general"}</definedName>
    <definedName name="_m9" localSheetId="7" hidden="1">{"via1",#N/A,TRUE,"general";"via2",#N/A,TRUE,"general";"via3",#N/A,TRUE,"general"}</definedName>
    <definedName name="_m9" localSheetId="9" hidden="1">{"via1",#N/A,TRUE,"general";"via2",#N/A,TRUE,"general";"via3",#N/A,TRUE,"general"}</definedName>
    <definedName name="_m9" hidden="1">{"via1",#N/A,TRUE,"general";"via2",#N/A,TRUE,"general";"via3",#N/A,TRUE,"general"}</definedName>
    <definedName name="_MA2">#REF!</definedName>
    <definedName name="_MAR01">#REF!</definedName>
    <definedName name="_mdc1">[58]PrecRec!$D$29</definedName>
    <definedName name="_mdc2">[58]PrecRec!$D$44</definedName>
    <definedName name="_MF1">[56]PRECIOS!$B$423</definedName>
    <definedName name="_MF13">[56]PRECIOS!$B$435</definedName>
    <definedName name="_MO10">[56]PRECIOS!$B$203</definedName>
    <definedName name="_MO11">[56]PRECIOS!$B$204</definedName>
    <definedName name="_MOR15">[34]CONS!$E$22</definedName>
    <definedName name="_MSC1">#REF!</definedName>
    <definedName name="_Mux1">[39]CALCULO!$B$19</definedName>
    <definedName name="_Mux2">[39]CALCULO!$E$19</definedName>
    <definedName name="_Mux3">[39]CALCULO!$H$19</definedName>
    <definedName name="_Muy1">[39]CALCULO!$B$20</definedName>
    <definedName name="_Muy2">[39]CALCULO!$E$20</definedName>
    <definedName name="_Muy3">[39]CALCULO!$H$20</definedName>
    <definedName name="_n3" localSheetId="0" hidden="1">{"TAB1",#N/A,TRUE,"GENERAL";"TAB2",#N/A,TRUE,"GENERAL";"TAB3",#N/A,TRUE,"GENERAL";"TAB4",#N/A,TRUE,"GENERAL";"TAB5",#N/A,TRUE,"GENERAL"}</definedName>
    <definedName name="_n3" localSheetId="6" hidden="1">{"TAB1",#N/A,TRUE,"GENERAL";"TAB2",#N/A,TRUE,"GENERAL";"TAB3",#N/A,TRUE,"GENERAL";"TAB4",#N/A,TRUE,"GENERAL";"TAB5",#N/A,TRUE,"GENERAL"}</definedName>
    <definedName name="_n3" localSheetId="7" hidden="1">{"TAB1",#N/A,TRUE,"GENERAL";"TAB2",#N/A,TRUE,"GENERAL";"TAB3",#N/A,TRUE,"GENERAL";"TAB4",#N/A,TRUE,"GENERAL";"TAB5",#N/A,TRUE,"GENERAL"}</definedName>
    <definedName name="_n3" localSheetId="9" hidden="1">{"TAB1",#N/A,TRUE,"GENERAL";"TAB2",#N/A,TRUE,"GENERAL";"TAB3",#N/A,TRUE,"GENERAL";"TAB4",#N/A,TRUE,"GENERAL";"TAB5",#N/A,TRUE,"GENERAL"}</definedName>
    <definedName name="_n3" hidden="1">{"TAB1",#N/A,TRUE,"GENERAL";"TAB2",#N/A,TRUE,"GENERAL";"TAB3",#N/A,TRUE,"GENERAL";"TAB4",#N/A,TRUE,"GENERAL";"TAB5",#N/A,TRUE,"GENERAL"}</definedName>
    <definedName name="_n4" localSheetId="0" hidden="1">{"via1",#N/A,TRUE,"general";"via2",#N/A,TRUE,"general";"via3",#N/A,TRUE,"general"}</definedName>
    <definedName name="_n4" localSheetId="6" hidden="1">{"via1",#N/A,TRUE,"general";"via2",#N/A,TRUE,"general";"via3",#N/A,TRUE,"general"}</definedName>
    <definedName name="_n4" localSheetId="7" hidden="1">{"via1",#N/A,TRUE,"general";"via2",#N/A,TRUE,"general";"via3",#N/A,TRUE,"general"}</definedName>
    <definedName name="_n4" localSheetId="9" hidden="1">{"via1",#N/A,TRUE,"general";"via2",#N/A,TRUE,"general";"via3",#N/A,TRUE,"general"}</definedName>
    <definedName name="_n4" hidden="1">{"via1",#N/A,TRUE,"general";"via2",#N/A,TRUE,"general";"via3",#N/A,TRUE,"general"}</definedName>
    <definedName name="_n5" localSheetId="0" hidden="1">{"TAB1",#N/A,TRUE,"GENERAL";"TAB2",#N/A,TRUE,"GENERAL";"TAB3",#N/A,TRUE,"GENERAL";"TAB4",#N/A,TRUE,"GENERAL";"TAB5",#N/A,TRUE,"GENERAL"}</definedName>
    <definedName name="_n5" localSheetId="6" hidden="1">{"TAB1",#N/A,TRUE,"GENERAL";"TAB2",#N/A,TRUE,"GENERAL";"TAB3",#N/A,TRUE,"GENERAL";"TAB4",#N/A,TRUE,"GENERAL";"TAB5",#N/A,TRUE,"GENERAL"}</definedName>
    <definedName name="_n5" localSheetId="7" hidden="1">{"TAB1",#N/A,TRUE,"GENERAL";"TAB2",#N/A,TRUE,"GENERAL";"TAB3",#N/A,TRUE,"GENERAL";"TAB4",#N/A,TRUE,"GENERAL";"TAB5",#N/A,TRUE,"GENERAL"}</definedName>
    <definedName name="_n5" localSheetId="9" hidden="1">{"TAB1",#N/A,TRUE,"GENERAL";"TAB2",#N/A,TRUE,"GENERAL";"TAB3",#N/A,TRUE,"GENERAL";"TAB4",#N/A,TRUE,"GENERAL";"TAB5",#N/A,TRUE,"GENERAL"}</definedName>
    <definedName name="_n5" hidden="1">{"TAB1",#N/A,TRUE,"GENERAL";"TAB2",#N/A,TRUE,"GENERAL";"TAB3",#N/A,TRUE,"GENERAL";"TAB4",#N/A,TRUE,"GENERAL";"TAB5",#N/A,TRUE,"GENERAL"}</definedName>
    <definedName name="_noa2">#REF!</definedName>
    <definedName name="_nyn7" localSheetId="0" hidden="1">{"via1",#N/A,TRUE,"general";"via2",#N/A,TRUE,"general";"via3",#N/A,TRUE,"general"}</definedName>
    <definedName name="_nyn7" localSheetId="6" hidden="1">{"via1",#N/A,TRUE,"general";"via2",#N/A,TRUE,"general";"via3",#N/A,TRUE,"general"}</definedName>
    <definedName name="_nyn7" localSheetId="7" hidden="1">{"via1",#N/A,TRUE,"general";"via2",#N/A,TRUE,"general";"via3",#N/A,TRUE,"general"}</definedName>
    <definedName name="_nyn7" localSheetId="9" hidden="1">{"via1",#N/A,TRUE,"general";"via2",#N/A,TRUE,"general";"via3",#N/A,TRUE,"general"}</definedName>
    <definedName name="_nyn7" hidden="1">{"via1",#N/A,TRUE,"general";"via2",#N/A,TRUE,"general";"via3",#N/A,TRUE,"general"}</definedName>
    <definedName name="_o4" localSheetId="0" hidden="1">{"via1",#N/A,TRUE,"general";"via2",#N/A,TRUE,"general";"via3",#N/A,TRUE,"general"}</definedName>
    <definedName name="_o4" localSheetId="6" hidden="1">{"via1",#N/A,TRUE,"general";"via2",#N/A,TRUE,"general";"via3",#N/A,TRUE,"general"}</definedName>
    <definedName name="_o4" localSheetId="7" hidden="1">{"via1",#N/A,TRUE,"general";"via2",#N/A,TRUE,"general";"via3",#N/A,TRUE,"general"}</definedName>
    <definedName name="_o4" localSheetId="9" hidden="1">{"via1",#N/A,TRUE,"general";"via2",#N/A,TRUE,"general";"via3",#N/A,TRUE,"general"}</definedName>
    <definedName name="_o4" hidden="1">{"via1",#N/A,TRUE,"general";"via2",#N/A,TRUE,"general";"via3",#N/A,TRUE,"general"}</definedName>
    <definedName name="_o5" localSheetId="0" hidden="1">{"TAB1",#N/A,TRUE,"GENERAL";"TAB2",#N/A,TRUE,"GENERAL";"TAB3",#N/A,TRUE,"GENERAL";"TAB4",#N/A,TRUE,"GENERAL";"TAB5",#N/A,TRUE,"GENERAL"}</definedName>
    <definedName name="_o5" localSheetId="6" hidden="1">{"TAB1",#N/A,TRUE,"GENERAL";"TAB2",#N/A,TRUE,"GENERAL";"TAB3",#N/A,TRUE,"GENERAL";"TAB4",#N/A,TRUE,"GENERAL";"TAB5",#N/A,TRUE,"GENERAL"}</definedName>
    <definedName name="_o5" localSheetId="7" hidden="1">{"TAB1",#N/A,TRUE,"GENERAL";"TAB2",#N/A,TRUE,"GENERAL";"TAB3",#N/A,TRUE,"GENERAL";"TAB4",#N/A,TRUE,"GENERAL";"TAB5",#N/A,TRUE,"GENERAL"}</definedName>
    <definedName name="_o5" localSheetId="9" hidden="1">{"TAB1",#N/A,TRUE,"GENERAL";"TAB2",#N/A,TRUE,"GENERAL";"TAB3",#N/A,TRUE,"GENERAL";"TAB4",#N/A,TRUE,"GENERAL";"TAB5",#N/A,TRUE,"GENERAL"}</definedName>
    <definedName name="_o5" hidden="1">{"TAB1",#N/A,TRUE,"GENERAL";"TAB2",#N/A,TRUE,"GENERAL";"TAB3",#N/A,TRUE,"GENERAL";"TAB4",#N/A,TRUE,"GENERAL";"TAB5",#N/A,TRUE,"GENERAL"}</definedName>
    <definedName name="_o6" localSheetId="0" hidden="1">{"TAB1",#N/A,TRUE,"GENERAL";"TAB2",#N/A,TRUE,"GENERAL";"TAB3",#N/A,TRUE,"GENERAL";"TAB4",#N/A,TRUE,"GENERAL";"TAB5",#N/A,TRUE,"GENERAL"}</definedName>
    <definedName name="_o6" localSheetId="6" hidden="1">{"TAB1",#N/A,TRUE,"GENERAL";"TAB2",#N/A,TRUE,"GENERAL";"TAB3",#N/A,TRUE,"GENERAL";"TAB4",#N/A,TRUE,"GENERAL";"TAB5",#N/A,TRUE,"GENERAL"}</definedName>
    <definedName name="_o6" localSheetId="7" hidden="1">{"TAB1",#N/A,TRUE,"GENERAL";"TAB2",#N/A,TRUE,"GENERAL";"TAB3",#N/A,TRUE,"GENERAL";"TAB4",#N/A,TRUE,"GENERAL";"TAB5",#N/A,TRUE,"GENERAL"}</definedName>
    <definedName name="_o6" localSheetId="9" hidden="1">{"TAB1",#N/A,TRUE,"GENERAL";"TAB2",#N/A,TRUE,"GENERAL";"TAB3",#N/A,TRUE,"GENERAL";"TAB4",#N/A,TRUE,"GENERAL";"TAB5",#N/A,TRUE,"GENERAL"}</definedName>
    <definedName name="_o6" hidden="1">{"TAB1",#N/A,TRUE,"GENERAL";"TAB2",#N/A,TRUE,"GENERAL";"TAB3",#N/A,TRUE,"GENERAL";"TAB4",#N/A,TRUE,"GENERAL";"TAB5",#N/A,TRUE,"GENERAL"}</definedName>
    <definedName name="_o7" localSheetId="0" hidden="1">{"TAB1",#N/A,TRUE,"GENERAL";"TAB2",#N/A,TRUE,"GENERAL";"TAB3",#N/A,TRUE,"GENERAL";"TAB4",#N/A,TRUE,"GENERAL";"TAB5",#N/A,TRUE,"GENERAL"}</definedName>
    <definedName name="_o7" localSheetId="6" hidden="1">{"TAB1",#N/A,TRUE,"GENERAL";"TAB2",#N/A,TRUE,"GENERAL";"TAB3",#N/A,TRUE,"GENERAL";"TAB4",#N/A,TRUE,"GENERAL";"TAB5",#N/A,TRUE,"GENERAL"}</definedName>
    <definedName name="_o7" localSheetId="7" hidden="1">{"TAB1",#N/A,TRUE,"GENERAL";"TAB2",#N/A,TRUE,"GENERAL";"TAB3",#N/A,TRUE,"GENERAL";"TAB4",#N/A,TRUE,"GENERAL";"TAB5",#N/A,TRUE,"GENERAL"}</definedName>
    <definedName name="_o7" localSheetId="9" hidden="1">{"TAB1",#N/A,TRUE,"GENERAL";"TAB2",#N/A,TRUE,"GENERAL";"TAB3",#N/A,TRUE,"GENERAL";"TAB4",#N/A,TRUE,"GENERAL";"TAB5",#N/A,TRUE,"GENERAL"}</definedName>
    <definedName name="_o7" hidden="1">{"TAB1",#N/A,TRUE,"GENERAL";"TAB2",#N/A,TRUE,"GENERAL";"TAB3",#N/A,TRUE,"GENERAL";"TAB4",#N/A,TRUE,"GENERAL";"TAB5",#N/A,TRUE,"GENERAL"}</definedName>
    <definedName name="_o8" localSheetId="0" hidden="1">{"via1",#N/A,TRUE,"general";"via2",#N/A,TRUE,"general";"via3",#N/A,TRUE,"general"}</definedName>
    <definedName name="_o8" localSheetId="6" hidden="1">{"via1",#N/A,TRUE,"general";"via2",#N/A,TRUE,"general";"via3",#N/A,TRUE,"general"}</definedName>
    <definedName name="_o8" localSheetId="7" hidden="1">{"via1",#N/A,TRUE,"general";"via2",#N/A,TRUE,"general";"via3",#N/A,TRUE,"general"}</definedName>
    <definedName name="_o8" localSheetId="9" hidden="1">{"via1",#N/A,TRUE,"general";"via2",#N/A,TRUE,"general";"via3",#N/A,TRUE,"general"}</definedName>
    <definedName name="_o8" hidden="1">{"via1",#N/A,TRUE,"general";"via2",#N/A,TRUE,"general";"via3",#N/A,TRUE,"general"}</definedName>
    <definedName name="_o9" localSheetId="0" hidden="1">{"TAB1",#N/A,TRUE,"GENERAL";"TAB2",#N/A,TRUE,"GENERAL";"TAB3",#N/A,TRUE,"GENERAL";"TAB4",#N/A,TRUE,"GENERAL";"TAB5",#N/A,TRUE,"GENERAL"}</definedName>
    <definedName name="_o9" localSheetId="6" hidden="1">{"TAB1",#N/A,TRUE,"GENERAL";"TAB2",#N/A,TRUE,"GENERAL";"TAB3",#N/A,TRUE,"GENERAL";"TAB4",#N/A,TRUE,"GENERAL";"TAB5",#N/A,TRUE,"GENERAL"}</definedName>
    <definedName name="_o9" localSheetId="7" hidden="1">{"TAB1",#N/A,TRUE,"GENERAL";"TAB2",#N/A,TRUE,"GENERAL";"TAB3",#N/A,TRUE,"GENERAL";"TAB4",#N/A,TRUE,"GENERAL";"TAB5",#N/A,TRUE,"GENERAL"}</definedName>
    <definedName name="_o9" localSheetId="9" hidden="1">{"TAB1",#N/A,TRUE,"GENERAL";"TAB2",#N/A,TRUE,"GENERAL";"TAB3",#N/A,TRUE,"GENERAL";"TAB4",#N/A,TRUE,"GENERAL";"TAB5",#N/A,TRUE,"GENERAL"}</definedName>
    <definedName name="_o9" hidden="1">{"TAB1",#N/A,TRUE,"GENERAL";"TAB2",#N/A,TRUE,"GENERAL";"TAB3",#N/A,TRUE,"GENERAL";"TAB4",#N/A,TRUE,"GENERAL";"TAB5",#N/A,TRUE,"GENERAL"}</definedName>
    <definedName name="_OPC1">#REF!</definedName>
    <definedName name="_Order1" hidden="1">255</definedName>
    <definedName name="_Order2" hidden="1">255</definedName>
    <definedName name="_p6" localSheetId="0" hidden="1">{"via1",#N/A,TRUE,"general";"via2",#N/A,TRUE,"general";"via3",#N/A,TRUE,"general"}</definedName>
    <definedName name="_p6" localSheetId="6" hidden="1">{"via1",#N/A,TRUE,"general";"via2",#N/A,TRUE,"general";"via3",#N/A,TRUE,"general"}</definedName>
    <definedName name="_p6" localSheetId="7" hidden="1">{"via1",#N/A,TRUE,"general";"via2",#N/A,TRUE,"general";"via3",#N/A,TRUE,"general"}</definedName>
    <definedName name="_p6" localSheetId="9" hidden="1">{"via1",#N/A,TRUE,"general";"via2",#N/A,TRUE,"general";"via3",#N/A,TRUE,"general"}</definedName>
    <definedName name="_p6" hidden="1">{"via1",#N/A,TRUE,"general";"via2",#N/A,TRUE,"general";"via3",#N/A,TRUE,"general"}</definedName>
    <definedName name="_p7" localSheetId="0" hidden="1">{"via1",#N/A,TRUE,"general";"via2",#N/A,TRUE,"general";"via3",#N/A,TRUE,"general"}</definedName>
    <definedName name="_p7" localSheetId="6" hidden="1">{"via1",#N/A,TRUE,"general";"via2",#N/A,TRUE,"general";"via3",#N/A,TRUE,"general"}</definedName>
    <definedName name="_p7" localSheetId="7" hidden="1">{"via1",#N/A,TRUE,"general";"via2",#N/A,TRUE,"general";"via3",#N/A,TRUE,"general"}</definedName>
    <definedName name="_p7" localSheetId="9" hidden="1">{"via1",#N/A,TRUE,"general";"via2",#N/A,TRUE,"general";"via3",#N/A,TRUE,"general"}</definedName>
    <definedName name="_p7" hidden="1">{"via1",#N/A,TRUE,"general";"via2",#N/A,TRUE,"general";"via3",#N/A,TRUE,"general"}</definedName>
    <definedName name="_p8" localSheetId="0" hidden="1">{"TAB1",#N/A,TRUE,"GENERAL";"TAB2",#N/A,TRUE,"GENERAL";"TAB3",#N/A,TRUE,"GENERAL";"TAB4",#N/A,TRUE,"GENERAL";"TAB5",#N/A,TRUE,"GENERAL"}</definedName>
    <definedName name="_p8" localSheetId="6" hidden="1">{"TAB1",#N/A,TRUE,"GENERAL";"TAB2",#N/A,TRUE,"GENERAL";"TAB3",#N/A,TRUE,"GENERAL";"TAB4",#N/A,TRUE,"GENERAL";"TAB5",#N/A,TRUE,"GENERAL"}</definedName>
    <definedName name="_p8" localSheetId="7" hidden="1">{"TAB1",#N/A,TRUE,"GENERAL";"TAB2",#N/A,TRUE,"GENERAL";"TAB3",#N/A,TRUE,"GENERAL";"TAB4",#N/A,TRUE,"GENERAL";"TAB5",#N/A,TRUE,"GENERAL"}</definedName>
    <definedName name="_p8" localSheetId="9" hidden="1">{"TAB1",#N/A,TRUE,"GENERAL";"TAB2",#N/A,TRUE,"GENERAL";"TAB3",#N/A,TRUE,"GENERAL";"TAB4",#N/A,TRUE,"GENERAL";"TAB5",#N/A,TRUE,"GENERAL"}</definedName>
    <definedName name="_p8" hidden="1">{"TAB1",#N/A,TRUE,"GENERAL";"TAB2",#N/A,TRUE,"GENERAL";"TAB3",#N/A,TRUE,"GENERAL";"TAB4",#N/A,TRUE,"GENERAL";"TAB5",#N/A,TRUE,"GENERAL"}</definedName>
    <definedName name="_Pa1" localSheetId="15">'[7]Paral. 1'!$E:$E</definedName>
    <definedName name="_Pa1">'[20]Paral. 1'!$E$1:$E$65536</definedName>
    <definedName name="_Pa2" localSheetId="15">'[7]Paral. 2'!$E:$E</definedName>
    <definedName name="_Pa2">'[20]Paral. 2'!$E$1:$E$65536</definedName>
    <definedName name="_Pa3" localSheetId="15">'[7]Paral. 3'!$E:$E</definedName>
    <definedName name="_Pa3">'[20]Paral. 3'!$E$1:$E$65536</definedName>
    <definedName name="_Pa4" localSheetId="15">[7]Paral.4!$E:$E</definedName>
    <definedName name="_Pa4">[20]Paral.4!$E$1:$E$65536</definedName>
    <definedName name="_par1">#REF!</definedName>
    <definedName name="_par2">#REF!</definedName>
    <definedName name="_par3">#REF!</definedName>
    <definedName name="_Parse_Out" hidden="1">#REF!</definedName>
    <definedName name="_PH1">#REF!</definedName>
    <definedName name="_PJ50" localSheetId="15">#REF!</definedName>
    <definedName name="_PJ50" localSheetId="7">#REF!</definedName>
    <definedName name="_PJ50">#REF!</definedName>
    <definedName name="_pj51" localSheetId="7">#REF!</definedName>
    <definedName name="_pj51">#REF!</definedName>
    <definedName name="_pl1">'[14]Gabinetes ctrol, prot. y med. '!#REF!</definedName>
    <definedName name="_pl2">'[14]Gabinetes ctrol, prot. y med. '!#REF!</definedName>
    <definedName name="_PLC1">'[45]Estructuras Concreto'!$D$218</definedName>
    <definedName name="_PLC2" localSheetId="0">#REF!</definedName>
    <definedName name="_PLC2">#REF!</definedName>
    <definedName name="_Po2" localSheetId="15">[8]REAJUSTESACTA1PROVI!#REF!</definedName>
    <definedName name="_Po2">[8]REAJUSTESACTA1PROVI!#REF!</definedName>
    <definedName name="_Po3">[8]REAJUSTESACTA1PROVI!#REF!</definedName>
    <definedName name="_PRE1">#REF!</definedName>
    <definedName name="_PRESTACIONES">[56]PRECIOS!$D$178</definedName>
    <definedName name="_Pu1">[39]CALCULO!$B$18</definedName>
    <definedName name="_Pu2">[39]CALCULO!$E$18</definedName>
    <definedName name="_Pu3">[39]CALCULO!$H$18</definedName>
    <definedName name="_pvC1">'[45]Estructuras Concreto'!$D$216</definedName>
    <definedName name="_pvC2" localSheetId="0">#REF!</definedName>
    <definedName name="_pvC2">#REF!</definedName>
    <definedName name="_r" localSheetId="0" hidden="1">{"TAB1",#N/A,TRUE,"GENERAL";"TAB2",#N/A,TRUE,"GENERAL";"TAB3",#N/A,TRUE,"GENERAL";"TAB4",#N/A,TRUE,"GENERAL";"TAB5",#N/A,TRUE,"GENERAL"}</definedName>
    <definedName name="_r" localSheetId="15">'[16]Constantes Generales'!$B$1</definedName>
    <definedName name="_r" localSheetId="6" hidden="1">{"TAB1",#N/A,TRUE,"GENERAL";"TAB2",#N/A,TRUE,"GENERAL";"TAB3",#N/A,TRUE,"GENERAL";"TAB4",#N/A,TRUE,"GENERAL";"TAB5",#N/A,TRUE,"GENERAL"}</definedName>
    <definedName name="_r" localSheetId="7" hidden="1">{"TAB1",#N/A,TRUE,"GENERAL";"TAB2",#N/A,TRUE,"GENERAL";"TAB3",#N/A,TRUE,"GENERAL";"TAB4",#N/A,TRUE,"GENERAL";"TAB5",#N/A,TRUE,"GENERAL"}</definedName>
    <definedName name="_r" localSheetId="9" hidden="1">{"TAB1",#N/A,TRUE,"GENERAL";"TAB2",#N/A,TRUE,"GENERAL";"TAB3",#N/A,TRUE,"GENERAL";"TAB4",#N/A,TRUE,"GENERAL";"TAB5",#N/A,TRUE,"GENERAL"}</definedName>
    <definedName name="_r" hidden="1">{"TAB1",#N/A,TRUE,"GENERAL";"TAB2",#N/A,TRUE,"GENERAL";"TAB3",#N/A,TRUE,"GENERAL";"TAB4",#N/A,TRUE,"GENERAL";"TAB5",#N/A,TRUE,"GENERAL"}</definedName>
    <definedName name="_R1210JH" localSheetId="15">#REF!</definedName>
    <definedName name="_R1210JH">#REF!</definedName>
    <definedName name="_R32EL" localSheetId="15">#REF!</definedName>
    <definedName name="_R32EL">#REF!</definedName>
    <definedName name="_R32JH" localSheetId="15">#REF!</definedName>
    <definedName name="_R32JH">#REF!</definedName>
    <definedName name="_R42JH">#REF!</definedName>
    <definedName name="_R43JH">#REF!</definedName>
    <definedName name="_r4r" localSheetId="0" hidden="1">{"via1",#N/A,TRUE,"general";"via2",#N/A,TRUE,"general";"via3",#N/A,TRUE,"general"}</definedName>
    <definedName name="_r4r" localSheetId="6" hidden="1">{"via1",#N/A,TRUE,"general";"via2",#N/A,TRUE,"general";"via3",#N/A,TRUE,"general"}</definedName>
    <definedName name="_r4r" localSheetId="7" hidden="1">{"via1",#N/A,TRUE,"general";"via2",#N/A,TRUE,"general";"via3",#N/A,TRUE,"general"}</definedName>
    <definedName name="_r4r" localSheetId="9" hidden="1">{"via1",#N/A,TRUE,"general";"via2",#N/A,TRUE,"general";"via3",#N/A,TRUE,"general"}</definedName>
    <definedName name="_r4r" hidden="1">{"via1",#N/A,TRUE,"general";"via2",#N/A,TRUE,"general";"via3",#N/A,TRUE,"general"}</definedName>
    <definedName name="_R63BB" localSheetId="15">#REF!</definedName>
    <definedName name="_R63BB">#REF!</definedName>
    <definedName name="_R63JH" localSheetId="15">#REF!</definedName>
    <definedName name="_R63JH">#REF!</definedName>
    <definedName name="_R64BB" localSheetId="15">#REF!</definedName>
    <definedName name="_R64BB">#REF!</definedName>
    <definedName name="_R64JH">#REF!</definedName>
    <definedName name="_R83JH">#REF!</definedName>
    <definedName name="_R84JH">#REF!</definedName>
    <definedName name="_R86JH">#REF!</definedName>
    <definedName name="_Rc">#REF!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D32">#REF!</definedName>
    <definedName name="_Regression_Int" hidden="1">1</definedName>
    <definedName name="_Regression_Out" localSheetId="15" hidden="1">#N/A</definedName>
    <definedName name="_Regression_Out" hidden="1">#REF!</definedName>
    <definedName name="_Regression_X" localSheetId="15" hidden="1">#N/A</definedName>
    <definedName name="_Regression_X" hidden="1">#REF!</definedName>
    <definedName name="_Regression_Y" localSheetId="15" hidden="1">#N/A</definedName>
    <definedName name="_Regression_Y" hidden="1">#REF!</definedName>
    <definedName name="_REP21" localSheetId="15">#REF!</definedName>
    <definedName name="_REP21">#REF!</definedName>
    <definedName name="_REP42" localSheetId="15">#REF!</definedName>
    <definedName name="_REP42">#REF!</definedName>
    <definedName name="_REP43">[21]BASE!$D$136</definedName>
    <definedName name="_RES64" localSheetId="15">#REF!</definedName>
    <definedName name="_RES64">#REF!</definedName>
    <definedName name="_rev1">#REF!</definedName>
    <definedName name="_rev3">#REF!</definedName>
    <definedName name="_rev4">#REF!</definedName>
    <definedName name="_rev5">#REF!</definedName>
    <definedName name="_rev6">#REF!</definedName>
    <definedName name="_rtu6" localSheetId="0" hidden="1">{"via1",#N/A,TRUE,"general";"via2",#N/A,TRUE,"general";"via3",#N/A,TRUE,"general"}</definedName>
    <definedName name="_rtu6" localSheetId="6" hidden="1">{"via1",#N/A,TRUE,"general";"via2",#N/A,TRUE,"general";"via3",#N/A,TRUE,"general"}</definedName>
    <definedName name="_rtu6" localSheetId="7" hidden="1">{"via1",#N/A,TRUE,"general";"via2",#N/A,TRUE,"general";"via3",#N/A,TRUE,"general"}</definedName>
    <definedName name="_rtu6" localSheetId="9" hidden="1">{"via1",#N/A,TRUE,"general";"via2",#N/A,TRUE,"general";"via3",#N/A,TRUE,"general"}</definedName>
    <definedName name="_rtu6" hidden="1">{"via1",#N/A,TRUE,"general";"via2",#N/A,TRUE,"general";"via3",#N/A,TRUE,"general"}</definedName>
    <definedName name="_s1" localSheetId="0" hidden="1">{"via1",#N/A,TRUE,"general";"via2",#N/A,TRUE,"general";"via3",#N/A,TRUE,"general"}</definedName>
    <definedName name="_s1" localSheetId="6" hidden="1">{"via1",#N/A,TRUE,"general";"via2",#N/A,TRUE,"general";"via3",#N/A,TRUE,"general"}</definedName>
    <definedName name="_s1" localSheetId="7" hidden="1">{"via1",#N/A,TRUE,"general";"via2",#N/A,TRUE,"general";"via3",#N/A,TRUE,"general"}</definedName>
    <definedName name="_s1" localSheetId="9" hidden="1">{"via1",#N/A,TRUE,"general";"via2",#N/A,TRUE,"general";"via3",#N/A,TRUE,"general"}</definedName>
    <definedName name="_s1" hidden="1">{"via1",#N/A,TRUE,"general";"via2",#N/A,TRUE,"general";"via3",#N/A,TRUE,"general"}</definedName>
    <definedName name="_s2" localSheetId="0" hidden="1">{"TAB1",#N/A,TRUE,"GENERAL";"TAB2",#N/A,TRUE,"GENERAL";"TAB3",#N/A,TRUE,"GENERAL";"TAB4",#N/A,TRUE,"GENERAL";"TAB5",#N/A,TRUE,"GENERAL"}</definedName>
    <definedName name="_s2" localSheetId="6" hidden="1">{"TAB1",#N/A,TRUE,"GENERAL";"TAB2",#N/A,TRUE,"GENERAL";"TAB3",#N/A,TRUE,"GENERAL";"TAB4",#N/A,TRUE,"GENERAL";"TAB5",#N/A,TRUE,"GENERAL"}</definedName>
    <definedName name="_s2" localSheetId="7" hidden="1">{"TAB1",#N/A,TRUE,"GENERAL";"TAB2",#N/A,TRUE,"GENERAL";"TAB3",#N/A,TRUE,"GENERAL";"TAB4",#N/A,TRUE,"GENERAL";"TAB5",#N/A,TRUE,"GENERAL"}</definedName>
    <definedName name="_s2" localSheetId="9" hidden="1">{"TAB1",#N/A,TRUE,"GENERAL";"TAB2",#N/A,TRUE,"GENERAL";"TAB3",#N/A,TRUE,"GENERAL";"TAB4",#N/A,TRUE,"GENERAL";"TAB5",#N/A,TRUE,"GENERAL"}</definedName>
    <definedName name="_s2" hidden="1">{"TAB1",#N/A,TRUE,"GENERAL";"TAB2",#N/A,TRUE,"GENERAL";"TAB3",#N/A,TRUE,"GENERAL";"TAB4",#N/A,TRUE,"GENERAL";"TAB5",#N/A,TRUE,"GENERAL"}</definedName>
    <definedName name="_s3" localSheetId="0" hidden="1">{"TAB1",#N/A,TRUE,"GENERAL";"TAB2",#N/A,TRUE,"GENERAL";"TAB3",#N/A,TRUE,"GENERAL";"TAB4",#N/A,TRUE,"GENERAL";"TAB5",#N/A,TRUE,"GENERAL"}</definedName>
    <definedName name="_s3" localSheetId="6" hidden="1">{"TAB1",#N/A,TRUE,"GENERAL";"TAB2",#N/A,TRUE,"GENERAL";"TAB3",#N/A,TRUE,"GENERAL";"TAB4",#N/A,TRUE,"GENERAL";"TAB5",#N/A,TRUE,"GENERAL"}</definedName>
    <definedName name="_s3" localSheetId="7" hidden="1">{"TAB1",#N/A,TRUE,"GENERAL";"TAB2",#N/A,TRUE,"GENERAL";"TAB3",#N/A,TRUE,"GENERAL";"TAB4",#N/A,TRUE,"GENERAL";"TAB5",#N/A,TRUE,"GENERAL"}</definedName>
    <definedName name="_s3" localSheetId="9" hidden="1">{"TAB1",#N/A,TRUE,"GENERAL";"TAB2",#N/A,TRUE,"GENERAL";"TAB3",#N/A,TRUE,"GENERAL";"TAB4",#N/A,TRUE,"GENERAL";"TAB5",#N/A,TRUE,"GENERAL"}</definedName>
    <definedName name="_s3" hidden="1">{"TAB1",#N/A,TRUE,"GENERAL";"TAB2",#N/A,TRUE,"GENERAL";"TAB3",#N/A,TRUE,"GENERAL";"TAB4",#N/A,TRUE,"GENERAL";"TAB5",#N/A,TRUE,"GENERAL"}</definedName>
    <definedName name="_s4" localSheetId="0" hidden="1">{"via1",#N/A,TRUE,"general";"via2",#N/A,TRUE,"general";"via3",#N/A,TRUE,"general"}</definedName>
    <definedName name="_s4" localSheetId="6" hidden="1">{"via1",#N/A,TRUE,"general";"via2",#N/A,TRUE,"general";"via3",#N/A,TRUE,"general"}</definedName>
    <definedName name="_s4" localSheetId="7" hidden="1">{"via1",#N/A,TRUE,"general";"via2",#N/A,TRUE,"general";"via3",#N/A,TRUE,"general"}</definedName>
    <definedName name="_s4" localSheetId="9" hidden="1">{"via1",#N/A,TRUE,"general";"via2",#N/A,TRUE,"general";"via3",#N/A,TRUE,"general"}</definedName>
    <definedName name="_s4" hidden="1">{"via1",#N/A,TRUE,"general";"via2",#N/A,TRUE,"general";"via3",#N/A,TRUE,"general"}</definedName>
    <definedName name="_s5" localSheetId="0" hidden="1">{"via1",#N/A,TRUE,"general";"via2",#N/A,TRUE,"general";"via3",#N/A,TRUE,"general"}</definedName>
    <definedName name="_s5" localSheetId="6" hidden="1">{"via1",#N/A,TRUE,"general";"via2",#N/A,TRUE,"general";"via3",#N/A,TRUE,"general"}</definedName>
    <definedName name="_s5" localSheetId="7" hidden="1">{"via1",#N/A,TRUE,"general";"via2",#N/A,TRUE,"general";"via3",#N/A,TRUE,"general"}</definedName>
    <definedName name="_s5" localSheetId="9" hidden="1">{"via1",#N/A,TRUE,"general";"via2",#N/A,TRUE,"general";"via3",#N/A,TRUE,"general"}</definedName>
    <definedName name="_s5" hidden="1">{"via1",#N/A,TRUE,"general";"via2",#N/A,TRUE,"general";"via3",#N/A,TRUE,"general"}</definedName>
    <definedName name="_s6" localSheetId="0" hidden="1">{"TAB1",#N/A,TRUE,"GENERAL";"TAB2",#N/A,TRUE,"GENERAL";"TAB3",#N/A,TRUE,"GENERAL";"TAB4",#N/A,TRUE,"GENERAL";"TAB5",#N/A,TRUE,"GENERAL"}</definedName>
    <definedName name="_s6" localSheetId="6" hidden="1">{"TAB1",#N/A,TRUE,"GENERAL";"TAB2",#N/A,TRUE,"GENERAL";"TAB3",#N/A,TRUE,"GENERAL";"TAB4",#N/A,TRUE,"GENERAL";"TAB5",#N/A,TRUE,"GENERAL"}</definedName>
    <definedName name="_s6" localSheetId="7" hidden="1">{"TAB1",#N/A,TRUE,"GENERAL";"TAB2",#N/A,TRUE,"GENERAL";"TAB3",#N/A,TRUE,"GENERAL";"TAB4",#N/A,TRUE,"GENERAL";"TAB5",#N/A,TRUE,"GENERAL"}</definedName>
    <definedName name="_s6" localSheetId="9" hidden="1">{"TAB1",#N/A,TRUE,"GENERAL";"TAB2",#N/A,TRUE,"GENERAL";"TAB3",#N/A,TRUE,"GENERAL";"TAB4",#N/A,TRUE,"GENERAL";"TAB5",#N/A,TRUE,"GENERAL"}</definedName>
    <definedName name="_s6" hidden="1">{"TAB1",#N/A,TRUE,"GENERAL";"TAB2",#N/A,TRUE,"GENERAL";"TAB3",#N/A,TRUE,"GENERAL";"TAB4",#N/A,TRUE,"GENERAL";"TAB5",#N/A,TRUE,"GENERAL"}</definedName>
    <definedName name="_s7" localSheetId="0" hidden="1">{"via1",#N/A,TRUE,"general";"via2",#N/A,TRUE,"general";"via3",#N/A,TRUE,"general"}</definedName>
    <definedName name="_s7" localSheetId="6" hidden="1">{"via1",#N/A,TRUE,"general";"via2",#N/A,TRUE,"general";"via3",#N/A,TRUE,"general"}</definedName>
    <definedName name="_s7" localSheetId="7" hidden="1">{"via1",#N/A,TRUE,"general";"via2",#N/A,TRUE,"general";"via3",#N/A,TRUE,"general"}</definedName>
    <definedName name="_s7" localSheetId="9" hidden="1">{"via1",#N/A,TRUE,"general";"via2",#N/A,TRUE,"general";"via3",#N/A,TRUE,"general"}</definedName>
    <definedName name="_s7" hidden="1">{"via1",#N/A,TRUE,"general";"via2",#N/A,TRUE,"general";"via3",#N/A,TRUE,"general"}</definedName>
    <definedName name="_SBC1">[6]INV!$A$12:$D$15</definedName>
    <definedName name="_SBC3">[6]INV!$F$12:$I$15</definedName>
    <definedName name="_SBC5">[6]INV!$K$12:$N$15</definedName>
    <definedName name="_scenchg1" localSheetId="12" hidden="1">[61]inpermeabOTRO!#REF!</definedName>
    <definedName name="_scenchg1" localSheetId="13" hidden="1">[61]inpermeabOTRO!#REF!</definedName>
    <definedName name="_scenchg1" localSheetId="14" hidden="1">[61]inpermeabOTRO!#REF!</definedName>
    <definedName name="_scenchg1" localSheetId="6" hidden="1">[61]inpermeabOTRO!#REF!</definedName>
    <definedName name="_scenchg1" hidden="1">[61]inpermeabOTRO!#REF!</definedName>
    <definedName name="_Sort" localSheetId="15" hidden="1">#REF!</definedName>
    <definedName name="_Sort" hidden="1">[3]MI!#REF!</definedName>
    <definedName name="_sPR2">'[45]Estructuras Concreto'!$D$131</definedName>
    <definedName name="_ST106" localSheetId="0">#REF!</definedName>
    <definedName name="_ST106" localSheetId="15">[41]BASE!$D$253</definedName>
    <definedName name="_ST106">#REF!</definedName>
    <definedName name="_ST1226">[62]BASE!$D$287</definedName>
    <definedName name="_ST126" localSheetId="0">#REF!</definedName>
    <definedName name="_ST126" localSheetId="15">#REF!</definedName>
    <definedName name="_ST126">#REF!</definedName>
    <definedName name="_ST146" localSheetId="15">#REF!</definedName>
    <definedName name="_ST146">#REF!</definedName>
    <definedName name="_ST160">#REF!</definedName>
    <definedName name="_ST166" localSheetId="0">#REF!</definedName>
    <definedName name="_ST166" localSheetId="15">[63]BASE!$D$248</definedName>
    <definedName name="_ST166">#REF!</definedName>
    <definedName name="_ST186" localSheetId="0">#REF!</definedName>
    <definedName name="_ST186" localSheetId="15">#REF!</definedName>
    <definedName name="_ST186">#REF!</definedName>
    <definedName name="_ST206" localSheetId="15">#REF!</definedName>
    <definedName name="_ST206">#REF!</definedName>
    <definedName name="_ST311">#REF!</definedName>
    <definedName name="_ST312">#REF!</definedName>
    <definedName name="_ST32">#REF!</definedName>
    <definedName name="_ST86">#REF!</definedName>
    <definedName name="_STC60">'[54]Estructuras Concreto'!#REF!</definedName>
    <definedName name="_sTT2">'[45]Estructuras Concreto'!$D$120</definedName>
    <definedName name="_SY104" localSheetId="0">#REF!</definedName>
    <definedName name="_SY104" localSheetId="15">#REF!</definedName>
    <definedName name="_SY104">#REF!</definedName>
    <definedName name="_SY106" localSheetId="15">#REF!</definedName>
    <definedName name="_SY106">#REF!</definedName>
    <definedName name="_SY124" localSheetId="15">#REF!</definedName>
    <definedName name="_SY124">#REF!</definedName>
    <definedName name="_SY126">#REF!</definedName>
    <definedName name="_SY164">#REF!</definedName>
    <definedName name="_SY166">#REF!</definedName>
    <definedName name="_SY186">#REF!</definedName>
    <definedName name="_SY206">#REF!</definedName>
    <definedName name="_SY64">#REF!</definedName>
    <definedName name="_SY84">#REF!</definedName>
    <definedName name="_SY86">#REF!</definedName>
    <definedName name="_t3" localSheetId="0" hidden="1">{"TAB1",#N/A,TRUE,"GENERAL";"TAB2",#N/A,TRUE,"GENERAL";"TAB3",#N/A,TRUE,"GENERAL";"TAB4",#N/A,TRUE,"GENERAL";"TAB5",#N/A,TRUE,"GENERAL"}</definedName>
    <definedName name="_t3" localSheetId="6" hidden="1">{"TAB1",#N/A,TRUE,"GENERAL";"TAB2",#N/A,TRUE,"GENERAL";"TAB3",#N/A,TRUE,"GENERAL";"TAB4",#N/A,TRUE,"GENERAL";"TAB5",#N/A,TRUE,"GENERAL"}</definedName>
    <definedName name="_t3" localSheetId="7" hidden="1">{"TAB1",#N/A,TRUE,"GENERAL";"TAB2",#N/A,TRUE,"GENERAL";"TAB3",#N/A,TRUE,"GENERAL";"TAB4",#N/A,TRUE,"GENERAL";"TAB5",#N/A,TRUE,"GENERAL"}</definedName>
    <definedName name="_t3" localSheetId="9" hidden="1">{"TAB1",#N/A,TRUE,"GENERAL";"TAB2",#N/A,TRUE,"GENERAL";"TAB3",#N/A,TRUE,"GENERAL";"TAB4",#N/A,TRUE,"GENERAL";"TAB5",#N/A,TRUE,"GENERAL"}</definedName>
    <definedName name="_t3" hidden="1">{"TAB1",#N/A,TRUE,"GENERAL";"TAB2",#N/A,TRUE,"GENERAL";"TAB3",#N/A,TRUE,"GENERAL";"TAB4",#N/A,TRUE,"GENERAL";"TAB5",#N/A,TRUE,"GENERAL"}</definedName>
    <definedName name="_t4" localSheetId="0" hidden="1">{"via1",#N/A,TRUE,"general";"via2",#N/A,TRUE,"general";"via3",#N/A,TRUE,"general"}</definedName>
    <definedName name="_t4" localSheetId="6" hidden="1">{"via1",#N/A,TRUE,"general";"via2",#N/A,TRUE,"general";"via3",#N/A,TRUE,"general"}</definedName>
    <definedName name="_t4" localSheetId="7" hidden="1">{"via1",#N/A,TRUE,"general";"via2",#N/A,TRUE,"general";"via3",#N/A,TRUE,"general"}</definedName>
    <definedName name="_t4" localSheetId="9" hidden="1">{"via1",#N/A,TRUE,"general";"via2",#N/A,TRUE,"general";"via3",#N/A,TRUE,"general"}</definedName>
    <definedName name="_t4" hidden="1">{"via1",#N/A,TRUE,"general";"via2",#N/A,TRUE,"general";"via3",#N/A,TRUE,"general"}</definedName>
    <definedName name="_t5" localSheetId="0" hidden="1">{"TAB1",#N/A,TRUE,"GENERAL";"TAB2",#N/A,TRUE,"GENERAL";"TAB3",#N/A,TRUE,"GENERAL";"TAB4",#N/A,TRUE,"GENERAL";"TAB5",#N/A,TRUE,"GENERAL"}</definedName>
    <definedName name="_t5" localSheetId="6" hidden="1">{"TAB1",#N/A,TRUE,"GENERAL";"TAB2",#N/A,TRUE,"GENERAL";"TAB3",#N/A,TRUE,"GENERAL";"TAB4",#N/A,TRUE,"GENERAL";"TAB5",#N/A,TRUE,"GENERAL"}</definedName>
    <definedName name="_t5" localSheetId="7" hidden="1">{"TAB1",#N/A,TRUE,"GENERAL";"TAB2",#N/A,TRUE,"GENERAL";"TAB3",#N/A,TRUE,"GENERAL";"TAB4",#N/A,TRUE,"GENERAL";"TAB5",#N/A,TRUE,"GENERAL"}</definedName>
    <definedName name="_t5" localSheetId="9" hidden="1">{"TAB1",#N/A,TRUE,"GENERAL";"TAB2",#N/A,TRUE,"GENERAL";"TAB3",#N/A,TRUE,"GENERAL";"TAB4",#N/A,TRUE,"GENERAL";"TAB5",#N/A,TRUE,"GENERAL"}</definedName>
    <definedName name="_t5" hidden="1">{"TAB1",#N/A,TRUE,"GENERAL";"TAB2",#N/A,TRUE,"GENERAL";"TAB3",#N/A,TRUE,"GENERAL";"TAB4",#N/A,TRUE,"GENERAL";"TAB5",#N/A,TRUE,"GENERAL"}</definedName>
    <definedName name="_t6" localSheetId="0" hidden="1">{"via1",#N/A,TRUE,"general";"via2",#N/A,TRUE,"general";"via3",#N/A,TRUE,"general"}</definedName>
    <definedName name="_t6" localSheetId="6" hidden="1">{"via1",#N/A,TRUE,"general";"via2",#N/A,TRUE,"general";"via3",#N/A,TRUE,"general"}</definedName>
    <definedName name="_t6" localSheetId="7" hidden="1">{"via1",#N/A,TRUE,"general";"via2",#N/A,TRUE,"general";"via3",#N/A,TRUE,"general"}</definedName>
    <definedName name="_t6" localSheetId="9" hidden="1">{"via1",#N/A,TRUE,"general";"via2",#N/A,TRUE,"general";"via3",#N/A,TRUE,"general"}</definedName>
    <definedName name="_t6" hidden="1">{"via1",#N/A,TRUE,"general";"via2",#N/A,TRUE,"general";"via3",#N/A,TRUE,"general"}</definedName>
    <definedName name="_t66" localSheetId="0" hidden="1">{"TAB1",#N/A,TRUE,"GENERAL";"TAB2",#N/A,TRUE,"GENERAL";"TAB3",#N/A,TRUE,"GENERAL";"TAB4",#N/A,TRUE,"GENERAL";"TAB5",#N/A,TRUE,"GENERAL"}</definedName>
    <definedName name="_t66" localSheetId="6" hidden="1">{"TAB1",#N/A,TRUE,"GENERAL";"TAB2",#N/A,TRUE,"GENERAL";"TAB3",#N/A,TRUE,"GENERAL";"TAB4",#N/A,TRUE,"GENERAL";"TAB5",#N/A,TRUE,"GENERAL"}</definedName>
    <definedName name="_t66" localSheetId="7" hidden="1">{"TAB1",#N/A,TRUE,"GENERAL";"TAB2",#N/A,TRUE,"GENERAL";"TAB3",#N/A,TRUE,"GENERAL";"TAB4",#N/A,TRUE,"GENERAL";"TAB5",#N/A,TRUE,"GENERAL"}</definedName>
    <definedName name="_t66" localSheetId="9" hidden="1">{"TAB1",#N/A,TRUE,"GENERAL";"TAB2",#N/A,TRUE,"GENERAL";"TAB3",#N/A,TRUE,"GENERAL";"TAB4",#N/A,TRUE,"GENERAL";"TAB5",#N/A,TRUE,"GENERAL"}</definedName>
    <definedName name="_t66" hidden="1">{"TAB1",#N/A,TRUE,"GENERAL";"TAB2",#N/A,TRUE,"GENERAL";"TAB3",#N/A,TRUE,"GENERAL";"TAB4",#N/A,TRUE,"GENERAL";"TAB5",#N/A,TRUE,"GENERAL"}</definedName>
    <definedName name="_t7" localSheetId="0" hidden="1">{"via1",#N/A,TRUE,"general";"via2",#N/A,TRUE,"general";"via3",#N/A,TRUE,"general"}</definedName>
    <definedName name="_t7" localSheetId="6" hidden="1">{"via1",#N/A,TRUE,"general";"via2",#N/A,TRUE,"general";"via3",#N/A,TRUE,"general"}</definedName>
    <definedName name="_t7" localSheetId="7" hidden="1">{"via1",#N/A,TRUE,"general";"via2",#N/A,TRUE,"general";"via3",#N/A,TRUE,"general"}</definedName>
    <definedName name="_t7" localSheetId="9" hidden="1">{"via1",#N/A,TRUE,"general";"via2",#N/A,TRUE,"general";"via3",#N/A,TRUE,"general"}</definedName>
    <definedName name="_t7" hidden="1">{"via1",#N/A,TRUE,"general";"via2",#N/A,TRUE,"general";"via3",#N/A,TRUE,"general"}</definedName>
    <definedName name="_t77" localSheetId="0" hidden="1">{"TAB1",#N/A,TRUE,"GENERAL";"TAB2",#N/A,TRUE,"GENERAL";"TAB3",#N/A,TRUE,"GENERAL";"TAB4",#N/A,TRUE,"GENERAL";"TAB5",#N/A,TRUE,"GENERAL"}</definedName>
    <definedName name="_t77" localSheetId="6" hidden="1">{"TAB1",#N/A,TRUE,"GENERAL";"TAB2",#N/A,TRUE,"GENERAL";"TAB3",#N/A,TRUE,"GENERAL";"TAB4",#N/A,TRUE,"GENERAL";"TAB5",#N/A,TRUE,"GENERAL"}</definedName>
    <definedName name="_t77" localSheetId="7" hidden="1">{"TAB1",#N/A,TRUE,"GENERAL";"TAB2",#N/A,TRUE,"GENERAL";"TAB3",#N/A,TRUE,"GENERAL";"TAB4",#N/A,TRUE,"GENERAL";"TAB5",#N/A,TRUE,"GENERAL"}</definedName>
    <definedName name="_t77" localSheetId="9" hidden="1">{"TAB1",#N/A,TRUE,"GENERAL";"TAB2",#N/A,TRUE,"GENERAL";"TAB3",#N/A,TRUE,"GENERAL";"TAB4",#N/A,TRUE,"GENERAL";"TAB5",#N/A,TRUE,"GENERAL"}</definedName>
    <definedName name="_t77" hidden="1">{"TAB1",#N/A,TRUE,"GENERAL";"TAB2",#N/A,TRUE,"GENERAL";"TAB3",#N/A,TRUE,"GENERAL";"TAB4",#N/A,TRUE,"GENERAL";"TAB5",#N/A,TRUE,"GENERAL"}</definedName>
    <definedName name="_t8" localSheetId="0" hidden="1">{"TAB1",#N/A,TRUE,"GENERAL";"TAB2",#N/A,TRUE,"GENERAL";"TAB3",#N/A,TRUE,"GENERAL";"TAB4",#N/A,TRUE,"GENERAL";"TAB5",#N/A,TRUE,"GENERAL"}</definedName>
    <definedName name="_t8" localSheetId="6" hidden="1">{"TAB1",#N/A,TRUE,"GENERAL";"TAB2",#N/A,TRUE,"GENERAL";"TAB3",#N/A,TRUE,"GENERAL";"TAB4",#N/A,TRUE,"GENERAL";"TAB5",#N/A,TRUE,"GENERAL"}</definedName>
    <definedName name="_t8" localSheetId="7" hidden="1">{"TAB1",#N/A,TRUE,"GENERAL";"TAB2",#N/A,TRUE,"GENERAL";"TAB3",#N/A,TRUE,"GENERAL";"TAB4",#N/A,TRUE,"GENERAL";"TAB5",#N/A,TRUE,"GENERAL"}</definedName>
    <definedName name="_t8" localSheetId="9" hidden="1">{"TAB1",#N/A,TRUE,"GENERAL";"TAB2",#N/A,TRUE,"GENERAL";"TAB3",#N/A,TRUE,"GENERAL";"TAB4",#N/A,TRUE,"GENERAL";"TAB5",#N/A,TRUE,"GENERAL"}</definedName>
    <definedName name="_t8" hidden="1">{"TAB1",#N/A,TRUE,"GENERAL";"TAB2",#N/A,TRUE,"GENERAL";"TAB3",#N/A,TRUE,"GENERAL";"TAB4",#N/A,TRUE,"GENERAL";"TAB5",#N/A,TRUE,"GENERAL"}</definedName>
    <definedName name="_t88" localSheetId="0" hidden="1">{"via1",#N/A,TRUE,"general";"via2",#N/A,TRUE,"general";"via3",#N/A,TRUE,"general"}</definedName>
    <definedName name="_t88" localSheetId="6" hidden="1">{"via1",#N/A,TRUE,"general";"via2",#N/A,TRUE,"general";"via3",#N/A,TRUE,"general"}</definedName>
    <definedName name="_t88" localSheetId="7" hidden="1">{"via1",#N/A,TRUE,"general";"via2",#N/A,TRUE,"general";"via3",#N/A,TRUE,"general"}</definedName>
    <definedName name="_t88" localSheetId="9" hidden="1">{"via1",#N/A,TRUE,"general";"via2",#N/A,TRUE,"general";"via3",#N/A,TRUE,"general"}</definedName>
    <definedName name="_t88" hidden="1">{"via1",#N/A,TRUE,"general";"via2",#N/A,TRUE,"general";"via3",#N/A,TRUE,"general"}</definedName>
    <definedName name="_t9" localSheetId="0" hidden="1">{"TAB1",#N/A,TRUE,"GENERAL";"TAB2",#N/A,TRUE,"GENERAL";"TAB3",#N/A,TRUE,"GENERAL";"TAB4",#N/A,TRUE,"GENERAL";"TAB5",#N/A,TRUE,"GENERAL"}</definedName>
    <definedName name="_t9" localSheetId="6" hidden="1">{"TAB1",#N/A,TRUE,"GENERAL";"TAB2",#N/A,TRUE,"GENERAL";"TAB3",#N/A,TRUE,"GENERAL";"TAB4",#N/A,TRUE,"GENERAL";"TAB5",#N/A,TRUE,"GENERAL"}</definedName>
    <definedName name="_t9" localSheetId="7" hidden="1">{"TAB1",#N/A,TRUE,"GENERAL";"TAB2",#N/A,TRUE,"GENERAL";"TAB3",#N/A,TRUE,"GENERAL";"TAB4",#N/A,TRUE,"GENERAL";"TAB5",#N/A,TRUE,"GENERAL"}</definedName>
    <definedName name="_t9" localSheetId="9" hidden="1">{"TAB1",#N/A,TRUE,"GENERAL";"TAB2",#N/A,TRUE,"GENERAL";"TAB3",#N/A,TRUE,"GENERAL";"TAB4",#N/A,TRUE,"GENERAL";"TAB5",#N/A,TRUE,"GENERAL"}</definedName>
    <definedName name="_t9" hidden="1">{"TAB1",#N/A,TRUE,"GENERAL";"TAB2",#N/A,TRUE,"GENERAL";"TAB3",#N/A,TRUE,"GENERAL";"TAB4",#N/A,TRUE,"GENERAL";"TAB5",#N/A,TRUE,"GENERAL"}</definedName>
    <definedName name="_t99" localSheetId="0" hidden="1">{"via1",#N/A,TRUE,"general";"via2",#N/A,TRUE,"general";"via3",#N/A,TRUE,"general"}</definedName>
    <definedName name="_t99" localSheetId="6" hidden="1">{"via1",#N/A,TRUE,"general";"via2",#N/A,TRUE,"general";"via3",#N/A,TRUE,"general"}</definedName>
    <definedName name="_t99" localSheetId="7" hidden="1">{"via1",#N/A,TRUE,"general";"via2",#N/A,TRUE,"general";"via3",#N/A,TRUE,"general"}</definedName>
    <definedName name="_t99" localSheetId="9" hidden="1">{"via1",#N/A,TRUE,"general";"via2",#N/A,TRUE,"general";"via3",#N/A,TRUE,"general"}</definedName>
    <definedName name="_t99" hidden="1">{"via1",#N/A,TRUE,"general";"via2",#N/A,TRUE,"general";"via3",#N/A,TRUE,"general"}</definedName>
    <definedName name="_tab1">#REF!</definedName>
    <definedName name="_tab2">#REF!</definedName>
    <definedName name="_tab3">#REF!</definedName>
    <definedName name="_TAB4">#REF!</definedName>
    <definedName name="_Table1_In1" hidden="1">#REF!</definedName>
    <definedName name="_Table1_Out" hidden="1">#REF!</definedName>
    <definedName name="_Table2_Out" hidden="1">#REF!</definedName>
    <definedName name="_TAP2">#REF!</definedName>
    <definedName name="_tb3">#REF!</definedName>
    <definedName name="_TBV1">#REF!</definedName>
    <definedName name="_TBV1606">#REF!</definedName>
    <definedName name="_TBV3">#REF!</definedName>
    <definedName name="_TEE1">#REF!</definedName>
    <definedName name="_TEE2">#REF!</definedName>
    <definedName name="_TEE32">#REF!</definedName>
    <definedName name="_TEE33">#REF!</definedName>
    <definedName name="_TEE6">[34]CONS!$E$28</definedName>
    <definedName name="_TEP22">#REF!</definedName>
    <definedName name="_TEP44" localSheetId="15">#REF!</definedName>
    <definedName name="_TEP44">#REF!</definedName>
    <definedName name="_TES44" localSheetId="15">#REF!</definedName>
    <definedName name="_TES44">#REF!</definedName>
    <definedName name="_TES64">#REF!</definedName>
    <definedName name="_TES66">#REF!</definedName>
    <definedName name="_tf3813">#REF!</definedName>
    <definedName name="_tgt25">#REF!</definedName>
    <definedName name="_THF12">#REF!</definedName>
    <definedName name="_THF128">[30]BASE!$D$256</definedName>
    <definedName name="_TNL24" localSheetId="0">#REF!</definedName>
    <definedName name="_TNL24" localSheetId="15">[41]BASE!$D$226</definedName>
    <definedName name="_TNL24">#REF!</definedName>
    <definedName name="_TNL27" localSheetId="0">#REF!</definedName>
    <definedName name="_TNL27" localSheetId="15">[41]BASE!$D$227</definedName>
    <definedName name="_TNL27">#REF!</definedName>
    <definedName name="_TNL30" localSheetId="0">#REF!</definedName>
    <definedName name="_TNL30" localSheetId="15">[41]BASE!$D$228</definedName>
    <definedName name="_TNL30">#REF!</definedName>
    <definedName name="_TNL33" localSheetId="0">#REF!</definedName>
    <definedName name="_TNL33" localSheetId="15">[41]BASE!$D$229</definedName>
    <definedName name="_TNL33">#REF!</definedName>
    <definedName name="_TNL36" localSheetId="0">#REF!</definedName>
    <definedName name="_TNL36" localSheetId="15">[41]BASE!$D$230</definedName>
    <definedName name="_TNL36">#REF!</definedName>
    <definedName name="_TNL39" localSheetId="0">#REF!</definedName>
    <definedName name="_TNL39" localSheetId="15">#REF!</definedName>
    <definedName name="_TNL39">#REF!</definedName>
    <definedName name="_TNL42" localSheetId="15">#REF!</definedName>
    <definedName name="_TNL42">#REF!</definedName>
    <definedName name="_TNL45" localSheetId="15">#REF!</definedName>
    <definedName name="_TNL45">#REF!</definedName>
    <definedName name="_TNL48">#REF!</definedName>
    <definedName name="_TNL51">#REF!</definedName>
    <definedName name="_TNL54" localSheetId="0">#REF!</definedName>
    <definedName name="_TNL54" localSheetId="15">[41]BASE!$D$236</definedName>
    <definedName name="_TNL54">#REF!</definedName>
    <definedName name="_TNL60" localSheetId="0">#REF!</definedName>
    <definedName name="_TNL60" localSheetId="15">#REF!</definedName>
    <definedName name="_TNL60">#REF!</definedName>
    <definedName name="_TPE1132" localSheetId="0">[64]BASE!#REF!</definedName>
    <definedName name="_TPE1132">[64]BASE!#REF!</definedName>
    <definedName name="_TPE12" localSheetId="0">#REF!</definedName>
    <definedName name="_TPE12" localSheetId="15">#REF!</definedName>
    <definedName name="_TPE12">#REF!</definedName>
    <definedName name="_TPE1331" localSheetId="0">[64]BASE!#REF!</definedName>
    <definedName name="_TPE1331">[64]BASE!#REF!</definedName>
    <definedName name="_TPE1701" localSheetId="0">#REF!</definedName>
    <definedName name="_TPE1701" localSheetId="15">#REF!</definedName>
    <definedName name="_TPE1701">#REF!</definedName>
    <definedName name="_TPE1702" localSheetId="0">[64]BASE!#REF!</definedName>
    <definedName name="_TPE1702">[64]BASE!#REF!</definedName>
    <definedName name="_TPE1703" localSheetId="0">[64]BASE!#REF!</definedName>
    <definedName name="_TPE1703">[64]BASE!#REF!</definedName>
    <definedName name="_TPE1704" localSheetId="0">[64]BASE!#REF!</definedName>
    <definedName name="_TPE1704">[64]BASE!#REF!</definedName>
    <definedName name="_TPE1706" localSheetId="0">[64]BASE!#REF!</definedName>
    <definedName name="_TPE1706">[64]BASE!#REF!</definedName>
    <definedName name="_TPE1708" localSheetId="0">[64]BASE!#REF!</definedName>
    <definedName name="_TPE1708">[64]BASE!#REF!</definedName>
    <definedName name="_TPE1710">[64]BASE!#REF!</definedName>
    <definedName name="_TPE1735">[64]BASE!#REF!</definedName>
    <definedName name="_TPE1763">[64]BASE!#REF!</definedName>
    <definedName name="_TPE1790">[64]BASE!#REF!</definedName>
    <definedName name="_TPE8016" localSheetId="0">#REF!</definedName>
    <definedName name="_TPE8016" localSheetId="15">[63]BASE!$D$146</definedName>
    <definedName name="_TPE8016">#REF!</definedName>
    <definedName name="_TPE8020" localSheetId="0">#REF!</definedName>
    <definedName name="_TPE8020" localSheetId="15">[63]BASE!$D$147</definedName>
    <definedName name="_TPE8020">#REF!</definedName>
    <definedName name="_TPE8025" localSheetId="0">#REF!</definedName>
    <definedName name="_TPE8025" localSheetId="15">[63]BASE!$D$148</definedName>
    <definedName name="_TPE8025">#REF!</definedName>
    <definedName name="_TPF12" localSheetId="0">#REF!</definedName>
    <definedName name="_TPF12">#REF!</definedName>
    <definedName name="_TPN1002" localSheetId="0">#REF!</definedName>
    <definedName name="_TPN1002" localSheetId="15">[63]BASE!$D$150</definedName>
    <definedName name="_TPN1002">#REF!</definedName>
    <definedName name="_TPN1003" localSheetId="0">#REF!</definedName>
    <definedName name="_TPN1003" localSheetId="15">[63]BASE!$D$151</definedName>
    <definedName name="_TPN1003">#REF!</definedName>
    <definedName name="_TPN1004" localSheetId="0">#REF!</definedName>
    <definedName name="_TPN1004" localSheetId="15">[63]BASE!$D$152</definedName>
    <definedName name="_TPN1004">#REF!</definedName>
    <definedName name="_TPN1006" localSheetId="0">#REF!</definedName>
    <definedName name="_TPN1006" localSheetId="15">[63]BASE!$D$153</definedName>
    <definedName name="_TPN1006">#REF!</definedName>
    <definedName name="_TPN1008" localSheetId="0">#REF!</definedName>
    <definedName name="_TPN1008" localSheetId="15">[63]BASE!$D$154</definedName>
    <definedName name="_TPN1008">#REF!</definedName>
    <definedName name="_TPN1010" localSheetId="0">#REF!</definedName>
    <definedName name="_TPN1010" localSheetId="15">#REF!</definedName>
    <definedName name="_TPN1010">#REF!</definedName>
    <definedName name="_TPN1202" localSheetId="0">#REF!</definedName>
    <definedName name="_TPN1202" localSheetId="15">[63]BASE!$D$160</definedName>
    <definedName name="_TPN1202">#REF!</definedName>
    <definedName name="_TPN1203" localSheetId="0">#REF!</definedName>
    <definedName name="_TPN1203" localSheetId="15">[63]BASE!$D$161</definedName>
    <definedName name="_TPN1203">#REF!</definedName>
    <definedName name="_TPN1204" localSheetId="0">#REF!</definedName>
    <definedName name="_TPN1204" localSheetId="15">[63]BASE!$D$162</definedName>
    <definedName name="_TPN1204">#REF!</definedName>
    <definedName name="_TPN1206" localSheetId="0">#REF!</definedName>
    <definedName name="_TPN1206" localSheetId="15">[63]BASE!$D$163</definedName>
    <definedName name="_TPN1206">#REF!</definedName>
    <definedName name="_TPN1208" localSheetId="0">#REF!</definedName>
    <definedName name="_TPN1208" localSheetId="15">[63]BASE!$D$164</definedName>
    <definedName name="_TPN1208">#REF!</definedName>
    <definedName name="_TPN1210" localSheetId="0">#REF!</definedName>
    <definedName name="_TPN1210" localSheetId="15">#REF!</definedName>
    <definedName name="_TPN1210">#REF!</definedName>
    <definedName name="_TPN1225" localSheetId="15">#REF!</definedName>
    <definedName name="_TPN1225">#REF!</definedName>
    <definedName name="_TPN1232" localSheetId="15">#REF!</definedName>
    <definedName name="_TPN1232">#REF!</definedName>
    <definedName name="_TPN16012" localSheetId="0">#REF!</definedName>
    <definedName name="_TPN16012" localSheetId="15">[63]BASE!$D$167</definedName>
    <definedName name="_TPN16012">#REF!</definedName>
    <definedName name="_TPN1602" localSheetId="0">#REF!</definedName>
    <definedName name="_TPN1602" localSheetId="15">[63]BASE!$D$168</definedName>
    <definedName name="_TPN1602">#REF!</definedName>
    <definedName name="_TPN1603" localSheetId="0">#REF!</definedName>
    <definedName name="_TPN1603" localSheetId="15">[63]BASE!$D$169</definedName>
    <definedName name="_TPN1603">#REF!</definedName>
    <definedName name="_TPN1604" localSheetId="0">#REF!</definedName>
    <definedName name="_TPN1604" localSheetId="15">[63]BASE!$D$170</definedName>
    <definedName name="_TPN1604">#REF!</definedName>
    <definedName name="_TPN1606" localSheetId="0">#REF!</definedName>
    <definedName name="_TPN1606" localSheetId="15">[63]BASE!$D$171</definedName>
    <definedName name="_TPN1606">#REF!</definedName>
    <definedName name="_TPN1608" localSheetId="0">#REF!</definedName>
    <definedName name="_TPN1608" localSheetId="15">[63]BASE!$D$172</definedName>
    <definedName name="_TPN1608">#REF!</definedName>
    <definedName name="_TPN1610" localSheetId="0">#REF!</definedName>
    <definedName name="_TPN1610" localSheetId="15">#REF!</definedName>
    <definedName name="_TPN1610">#REF!</definedName>
    <definedName name="_TPR2">'[45]Estructuras Concreto'!$D$126</definedName>
    <definedName name="_TR114" localSheetId="0">#REF!</definedName>
    <definedName name="_TR114" localSheetId="15">[41]BASE!$D$272</definedName>
    <definedName name="_TR114">#REF!</definedName>
    <definedName name="_TRI15" localSheetId="0">#REF!</definedName>
    <definedName name="_TRI15">#REF!</definedName>
    <definedName name="_TRI16" localSheetId="0">#REF!</definedName>
    <definedName name="_TRI16">#REF!</definedName>
    <definedName name="_TRI17">#REF!</definedName>
    <definedName name="_TRI18">#REF!</definedName>
    <definedName name="_TRI19">#REF!</definedName>
    <definedName name="_TRI20">#REF!</definedName>
    <definedName name="_TRI21">#REF!</definedName>
    <definedName name="_TRI22">[41]BASE!$D$280</definedName>
    <definedName name="_TRI23" localSheetId="0">#REF!</definedName>
    <definedName name="_TRI23">#REF!</definedName>
    <definedName name="_TRI25" localSheetId="0">#REF!</definedName>
    <definedName name="_TRI25">#REF!</definedName>
    <definedName name="_TRI26">[41]BASE!$D$283</definedName>
    <definedName name="_TRI27" localSheetId="0">#REF!</definedName>
    <definedName name="_TRI27">#REF!</definedName>
    <definedName name="_TRI28">[41]BASE!$D$285</definedName>
    <definedName name="_TRI29" localSheetId="0">#REF!</definedName>
    <definedName name="_TRI29">#REF!</definedName>
    <definedName name="_TRI30" localSheetId="0">#REF!</definedName>
    <definedName name="_TRI30">#REF!</definedName>
    <definedName name="_TRI31" localSheetId="0">#REF!</definedName>
    <definedName name="_TRI31">#REF!</definedName>
    <definedName name="_TRI32">[41]BASE!$D$289</definedName>
    <definedName name="_TRI33" localSheetId="0">#REF!</definedName>
    <definedName name="_TRI33">#REF!</definedName>
    <definedName name="_TRI47">[41]BASE!$D$291</definedName>
    <definedName name="_TRM2" localSheetId="0">#REF!</definedName>
    <definedName name="_TRM2">#REF!</definedName>
    <definedName name="_TST3" localSheetId="0">#REF!</definedName>
    <definedName name="_TST3">#REF!</definedName>
    <definedName name="_TTT2">'[45]Estructuras Concreto'!$D$115</definedName>
    <definedName name="_tub91">[58]PrecRec!$D$45</definedName>
    <definedName name="_TUZ22">[64]BASE!#REF!</definedName>
    <definedName name="_TUZ36">[64]BASE!#REF!</definedName>
    <definedName name="_TZ2110" localSheetId="0">#REF!</definedName>
    <definedName name="_TZ2110" localSheetId="15">#REF!</definedName>
    <definedName name="_TZ2110">#REF!</definedName>
    <definedName name="_TZ2112" localSheetId="15">#REF!</definedName>
    <definedName name="_TZ2112">#REF!</definedName>
    <definedName name="_TZ2114" localSheetId="15">#REF!</definedName>
    <definedName name="_TZ2114">#REF!</definedName>
    <definedName name="_TZ2116">#REF!</definedName>
    <definedName name="_TZ212" localSheetId="15">#REF!</definedName>
    <definedName name="_TZ212">[42]BASE!$D$73</definedName>
    <definedName name="_TZ213" localSheetId="0">#REF!</definedName>
    <definedName name="_TZ213" localSheetId="15">[46]BASE!$D$85</definedName>
    <definedName name="_TZ213">#REF!</definedName>
    <definedName name="_TZ214">[41]BASE!$D$87</definedName>
    <definedName name="_TZ216" localSheetId="0">#REF!</definedName>
    <definedName name="_TZ216" localSheetId="15">#REF!</definedName>
    <definedName name="_TZ216">#REF!</definedName>
    <definedName name="_TZ218" localSheetId="15">#REF!</definedName>
    <definedName name="_TZ218">#REF!</definedName>
    <definedName name="_TZ225" localSheetId="15">#REF!</definedName>
    <definedName name="_TZ225">#REF!</definedName>
    <definedName name="_TZ2610">#REF!</definedName>
    <definedName name="_TZ2612">#REF!</definedName>
    <definedName name="_TZ2616">#REF!</definedName>
    <definedName name="_TZ262">#REF!</definedName>
    <definedName name="_TZ263">#REF!</definedName>
    <definedName name="_TZ264">#REF!</definedName>
    <definedName name="_TZ266">#REF!</definedName>
    <definedName name="_TZ268">#REF!</definedName>
    <definedName name="_TZ323">[64]BASE!#REF!</definedName>
    <definedName name="_TZ324">[64]BASE!#REF!</definedName>
    <definedName name="_TZ32510" localSheetId="0">#REF!</definedName>
    <definedName name="_TZ32510" localSheetId="15">#REF!</definedName>
    <definedName name="_TZ32510">#REF!</definedName>
    <definedName name="_TZ32512" localSheetId="15">#REF!</definedName>
    <definedName name="_TZ32512">#REF!</definedName>
    <definedName name="_TZ3253" localSheetId="15">#REF!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0" hidden="1">{"TAB1",#N/A,TRUE,"GENERAL";"TAB2",#N/A,TRUE,"GENERAL";"TAB3",#N/A,TRUE,"GENERAL";"TAB4",#N/A,TRUE,"GENERAL";"TAB5",#N/A,TRUE,"GENERAL"}</definedName>
    <definedName name="_u4" localSheetId="6" hidden="1">{"TAB1",#N/A,TRUE,"GENERAL";"TAB2",#N/A,TRUE,"GENERAL";"TAB3",#N/A,TRUE,"GENERAL";"TAB4",#N/A,TRUE,"GENERAL";"TAB5",#N/A,TRUE,"GENERAL"}</definedName>
    <definedName name="_u4" localSheetId="7" hidden="1">{"TAB1",#N/A,TRUE,"GENERAL";"TAB2",#N/A,TRUE,"GENERAL";"TAB3",#N/A,TRUE,"GENERAL";"TAB4",#N/A,TRUE,"GENERAL";"TAB5",#N/A,TRUE,"GENERAL"}</definedName>
    <definedName name="_u4" localSheetId="9" hidden="1">{"TAB1",#N/A,TRUE,"GENERAL";"TAB2",#N/A,TRUE,"GENERAL";"TAB3",#N/A,TRUE,"GENERAL";"TAB4",#N/A,TRUE,"GENERAL";"TAB5",#N/A,TRUE,"GENERAL"}</definedName>
    <definedName name="_u4" hidden="1">{"TAB1",#N/A,TRUE,"GENERAL";"TAB2",#N/A,TRUE,"GENERAL";"TAB3",#N/A,TRUE,"GENERAL";"TAB4",#N/A,TRUE,"GENERAL";"TAB5",#N/A,TRUE,"GENERAL"}</definedName>
    <definedName name="_u5" localSheetId="0" hidden="1">{"TAB1",#N/A,TRUE,"GENERAL";"TAB2",#N/A,TRUE,"GENERAL";"TAB3",#N/A,TRUE,"GENERAL";"TAB4",#N/A,TRUE,"GENERAL";"TAB5",#N/A,TRUE,"GENERAL"}</definedName>
    <definedName name="_u5" localSheetId="6" hidden="1">{"TAB1",#N/A,TRUE,"GENERAL";"TAB2",#N/A,TRUE,"GENERAL";"TAB3",#N/A,TRUE,"GENERAL";"TAB4",#N/A,TRUE,"GENERAL";"TAB5",#N/A,TRUE,"GENERAL"}</definedName>
    <definedName name="_u5" localSheetId="7" hidden="1">{"TAB1",#N/A,TRUE,"GENERAL";"TAB2",#N/A,TRUE,"GENERAL";"TAB3",#N/A,TRUE,"GENERAL";"TAB4",#N/A,TRUE,"GENERAL";"TAB5",#N/A,TRUE,"GENERAL"}</definedName>
    <definedName name="_u5" localSheetId="9" hidden="1">{"TAB1",#N/A,TRUE,"GENERAL";"TAB2",#N/A,TRUE,"GENERAL";"TAB3",#N/A,TRUE,"GENERAL";"TAB4",#N/A,TRUE,"GENERAL";"TAB5",#N/A,TRUE,"GENERAL"}</definedName>
    <definedName name="_u5" hidden="1">{"TAB1",#N/A,TRUE,"GENERAL";"TAB2",#N/A,TRUE,"GENERAL";"TAB3",#N/A,TRUE,"GENERAL";"TAB4",#N/A,TRUE,"GENERAL";"TAB5",#N/A,TRUE,"GENERAL"}</definedName>
    <definedName name="_u6" localSheetId="0" hidden="1">{"TAB1",#N/A,TRUE,"GENERAL";"TAB2",#N/A,TRUE,"GENERAL";"TAB3",#N/A,TRUE,"GENERAL";"TAB4",#N/A,TRUE,"GENERAL";"TAB5",#N/A,TRUE,"GENERAL"}</definedName>
    <definedName name="_u6" localSheetId="6" hidden="1">{"TAB1",#N/A,TRUE,"GENERAL";"TAB2",#N/A,TRUE,"GENERAL";"TAB3",#N/A,TRUE,"GENERAL";"TAB4",#N/A,TRUE,"GENERAL";"TAB5",#N/A,TRUE,"GENERAL"}</definedName>
    <definedName name="_u6" localSheetId="7" hidden="1">{"TAB1",#N/A,TRUE,"GENERAL";"TAB2",#N/A,TRUE,"GENERAL";"TAB3",#N/A,TRUE,"GENERAL";"TAB4",#N/A,TRUE,"GENERAL";"TAB5",#N/A,TRUE,"GENERAL"}</definedName>
    <definedName name="_u6" localSheetId="9" hidden="1">{"TAB1",#N/A,TRUE,"GENERAL";"TAB2",#N/A,TRUE,"GENERAL";"TAB3",#N/A,TRUE,"GENERAL";"TAB4",#N/A,TRUE,"GENERAL";"TAB5",#N/A,TRUE,"GENERAL"}</definedName>
    <definedName name="_u6" hidden="1">{"TAB1",#N/A,TRUE,"GENERAL";"TAB2",#N/A,TRUE,"GENERAL";"TAB3",#N/A,TRUE,"GENERAL";"TAB4",#N/A,TRUE,"GENERAL";"TAB5",#N/A,TRUE,"GENERAL"}</definedName>
    <definedName name="_u7" localSheetId="0" hidden="1">{"via1",#N/A,TRUE,"general";"via2",#N/A,TRUE,"general";"via3",#N/A,TRUE,"general"}</definedName>
    <definedName name="_u7" localSheetId="6" hidden="1">{"via1",#N/A,TRUE,"general";"via2",#N/A,TRUE,"general";"via3",#N/A,TRUE,"general"}</definedName>
    <definedName name="_u7" localSheetId="7" hidden="1">{"via1",#N/A,TRUE,"general";"via2",#N/A,TRUE,"general";"via3",#N/A,TRUE,"general"}</definedName>
    <definedName name="_u7" localSheetId="9" hidden="1">{"via1",#N/A,TRUE,"general";"via2",#N/A,TRUE,"general";"via3",#N/A,TRUE,"general"}</definedName>
    <definedName name="_u7" hidden="1">{"via1",#N/A,TRUE,"general";"via2",#N/A,TRUE,"general";"via3",#N/A,TRUE,"general"}</definedName>
    <definedName name="_u8" localSheetId="0" hidden="1">{"TAB1",#N/A,TRUE,"GENERAL";"TAB2",#N/A,TRUE,"GENERAL";"TAB3",#N/A,TRUE,"GENERAL";"TAB4",#N/A,TRUE,"GENERAL";"TAB5",#N/A,TRUE,"GENERAL"}</definedName>
    <definedName name="_u8" localSheetId="6" hidden="1">{"TAB1",#N/A,TRUE,"GENERAL";"TAB2",#N/A,TRUE,"GENERAL";"TAB3",#N/A,TRUE,"GENERAL";"TAB4",#N/A,TRUE,"GENERAL";"TAB5",#N/A,TRUE,"GENERAL"}</definedName>
    <definedName name="_u8" localSheetId="7" hidden="1">{"TAB1",#N/A,TRUE,"GENERAL";"TAB2",#N/A,TRUE,"GENERAL";"TAB3",#N/A,TRUE,"GENERAL";"TAB4",#N/A,TRUE,"GENERAL";"TAB5",#N/A,TRUE,"GENERAL"}</definedName>
    <definedName name="_u8" localSheetId="9" hidden="1">{"TAB1",#N/A,TRUE,"GENERAL";"TAB2",#N/A,TRUE,"GENERAL";"TAB3",#N/A,TRUE,"GENERAL";"TAB4",#N/A,TRUE,"GENERAL";"TAB5",#N/A,TRUE,"GENERAL"}</definedName>
    <definedName name="_u8" hidden="1">{"TAB1",#N/A,TRUE,"GENERAL";"TAB2",#N/A,TRUE,"GENERAL";"TAB3",#N/A,TRUE,"GENERAL";"TAB4",#N/A,TRUE,"GENERAL";"TAB5",#N/A,TRUE,"GENERAL"}</definedName>
    <definedName name="_u9" localSheetId="0" hidden="1">{"TAB1",#N/A,TRUE,"GENERAL";"TAB2",#N/A,TRUE,"GENERAL";"TAB3",#N/A,TRUE,"GENERAL";"TAB4",#N/A,TRUE,"GENERAL";"TAB5",#N/A,TRUE,"GENERAL"}</definedName>
    <definedName name="_u9" localSheetId="6" hidden="1">{"TAB1",#N/A,TRUE,"GENERAL";"TAB2",#N/A,TRUE,"GENERAL";"TAB3",#N/A,TRUE,"GENERAL";"TAB4",#N/A,TRUE,"GENERAL";"TAB5",#N/A,TRUE,"GENERAL"}</definedName>
    <definedName name="_u9" localSheetId="7" hidden="1">{"TAB1",#N/A,TRUE,"GENERAL";"TAB2",#N/A,TRUE,"GENERAL";"TAB3",#N/A,TRUE,"GENERAL";"TAB4",#N/A,TRUE,"GENERAL";"TAB5",#N/A,TRUE,"GENERAL"}</definedName>
    <definedName name="_u9" localSheetId="9" hidden="1">{"TAB1",#N/A,TRUE,"GENERAL";"TAB2",#N/A,TRUE,"GENERAL";"TAB3",#N/A,TRUE,"GENERAL";"TAB4",#N/A,TRUE,"GENERAL";"TAB5",#N/A,TRUE,"GENERAL"}</definedName>
    <definedName name="_u9" hidden="1">{"TAB1",#N/A,TRUE,"GENERAL";"TAB2",#N/A,TRUE,"GENERAL";"TAB3",#N/A,TRUE,"GENERAL";"TAB4",#N/A,TRUE,"GENERAL";"TAB5",#N/A,TRUE,"GENERAL"}</definedName>
    <definedName name="_UDD06" localSheetId="15">#REF!</definedName>
    <definedName name="_UDD06">#REF!</definedName>
    <definedName name="_UDD08" localSheetId="15">#REF!</definedName>
    <definedName name="_UDD08">#REF!</definedName>
    <definedName name="_UNI32" localSheetId="15">#REF!</definedName>
    <definedName name="_UNI32">#REF!</definedName>
    <definedName name="_UNL24" localSheetId="0">#REF!</definedName>
    <definedName name="_UNL24" localSheetId="15">[41]BASE!$D$239</definedName>
    <definedName name="_UNL24">#REF!</definedName>
    <definedName name="_UNL27" localSheetId="0">#REF!</definedName>
    <definedName name="_UNL27" localSheetId="15">#REF!</definedName>
    <definedName name="_UNL27">#REF!</definedName>
    <definedName name="_UNL30" localSheetId="0">#REF!</definedName>
    <definedName name="_UNL30" localSheetId="15">[41]BASE!$D$241</definedName>
    <definedName name="_UNL30">#REF!</definedName>
    <definedName name="_UNL33" localSheetId="0">#REF!</definedName>
    <definedName name="_UNL33" localSheetId="15">#REF!</definedName>
    <definedName name="_UNL33">#REF!</definedName>
    <definedName name="_UNL36" localSheetId="0">#REF!</definedName>
    <definedName name="_UNL36" localSheetId="15">[41]BASE!$D$243</definedName>
    <definedName name="_UNL36">#REF!</definedName>
    <definedName name="_UNL39" localSheetId="0">#REF!</definedName>
    <definedName name="_UNL39" localSheetId="15">#REF!</definedName>
    <definedName name="_UNL39">#REF!</definedName>
    <definedName name="_UNL42" localSheetId="15">#REF!</definedName>
    <definedName name="_UNL42">#REF!</definedName>
    <definedName name="_UNL45" localSheetId="15">#REF!</definedName>
    <definedName name="_UNL45">#REF!</definedName>
    <definedName name="_UNL48">#REF!</definedName>
    <definedName name="_UNL51">#REF!</definedName>
    <definedName name="_UNL54" localSheetId="0">#REF!</definedName>
    <definedName name="_UNL54" localSheetId="15">[41]BASE!$D$249</definedName>
    <definedName name="_UNL54">#REF!</definedName>
    <definedName name="_UNL60" localSheetId="0">#REF!</definedName>
    <definedName name="_UNL60" localSheetId="15">#REF!</definedName>
    <definedName name="_UNL60">#REF!</definedName>
    <definedName name="_ur7" localSheetId="0" hidden="1">{"TAB1",#N/A,TRUE,"GENERAL";"TAB2",#N/A,TRUE,"GENERAL";"TAB3",#N/A,TRUE,"GENERAL";"TAB4",#N/A,TRUE,"GENERAL";"TAB5",#N/A,TRUE,"GENERAL"}</definedName>
    <definedName name="_ur7" localSheetId="6" hidden="1">{"TAB1",#N/A,TRUE,"GENERAL";"TAB2",#N/A,TRUE,"GENERAL";"TAB3",#N/A,TRUE,"GENERAL";"TAB4",#N/A,TRUE,"GENERAL";"TAB5",#N/A,TRUE,"GENERAL"}</definedName>
    <definedName name="_ur7" localSheetId="7" hidden="1">{"TAB1",#N/A,TRUE,"GENERAL";"TAB2",#N/A,TRUE,"GENERAL";"TAB3",#N/A,TRUE,"GENERAL";"TAB4",#N/A,TRUE,"GENERAL";"TAB5",#N/A,TRUE,"GENERAL"}</definedName>
    <definedName name="_ur7" localSheetId="9" hidden="1">{"TAB1",#N/A,TRUE,"GENERAL";"TAB2",#N/A,TRUE,"GENERAL";"TAB3",#N/A,TRUE,"GENERAL";"TAB4",#N/A,TRUE,"GENERAL";"TAB5",#N/A,TRUE,"GENERAL"}</definedName>
    <definedName name="_ur7" hidden="1">{"TAB1",#N/A,TRUE,"GENERAL";"TAB2",#N/A,TRUE,"GENERAL";"TAB3",#N/A,TRUE,"GENERAL";"TAB4",#N/A,TRUE,"GENERAL";"TAB5",#N/A,TRUE,"GENERAL"}</definedName>
    <definedName name="_v2" localSheetId="0" hidden="1">{"via1",#N/A,TRUE,"general";"via2",#N/A,TRUE,"general";"via3",#N/A,TRUE,"general"}</definedName>
    <definedName name="_v2" localSheetId="6" hidden="1">{"via1",#N/A,TRUE,"general";"via2",#N/A,TRUE,"general";"via3",#N/A,TRUE,"general"}</definedName>
    <definedName name="_v2" localSheetId="7" hidden="1">{"via1",#N/A,TRUE,"general";"via2",#N/A,TRUE,"general";"via3",#N/A,TRUE,"general"}</definedName>
    <definedName name="_v2" localSheetId="9" hidden="1">{"via1",#N/A,TRUE,"general";"via2",#N/A,TRUE,"general";"via3",#N/A,TRUE,"general"}</definedName>
    <definedName name="_v2" hidden="1">{"via1",#N/A,TRUE,"general";"via2",#N/A,TRUE,"general";"via3",#N/A,TRUE,"general"}</definedName>
    <definedName name="_v3" localSheetId="0" hidden="1">{"TAB1",#N/A,TRUE,"GENERAL";"TAB2",#N/A,TRUE,"GENERAL";"TAB3",#N/A,TRUE,"GENERAL";"TAB4",#N/A,TRUE,"GENERAL";"TAB5",#N/A,TRUE,"GENERAL"}</definedName>
    <definedName name="_v3" localSheetId="6" hidden="1">{"TAB1",#N/A,TRUE,"GENERAL";"TAB2",#N/A,TRUE,"GENERAL";"TAB3",#N/A,TRUE,"GENERAL";"TAB4",#N/A,TRUE,"GENERAL";"TAB5",#N/A,TRUE,"GENERAL"}</definedName>
    <definedName name="_v3" localSheetId="7" hidden="1">{"TAB1",#N/A,TRUE,"GENERAL";"TAB2",#N/A,TRUE,"GENERAL";"TAB3",#N/A,TRUE,"GENERAL";"TAB4",#N/A,TRUE,"GENERAL";"TAB5",#N/A,TRUE,"GENERAL"}</definedName>
    <definedName name="_v3" localSheetId="9" hidden="1">{"TAB1",#N/A,TRUE,"GENERAL";"TAB2",#N/A,TRUE,"GENERAL";"TAB3",#N/A,TRUE,"GENERAL";"TAB4",#N/A,TRUE,"GENERAL";"TAB5",#N/A,TRUE,"GENERAL"}</definedName>
    <definedName name="_v3" hidden="1">{"TAB1",#N/A,TRUE,"GENERAL";"TAB2",#N/A,TRUE,"GENERAL";"TAB3",#N/A,TRUE,"GENERAL";"TAB4",#N/A,TRUE,"GENERAL";"TAB5",#N/A,TRUE,"GENERAL"}</definedName>
    <definedName name="_v4" localSheetId="0" hidden="1">{"TAB1",#N/A,TRUE,"GENERAL";"TAB2",#N/A,TRUE,"GENERAL";"TAB3",#N/A,TRUE,"GENERAL";"TAB4",#N/A,TRUE,"GENERAL";"TAB5",#N/A,TRUE,"GENERAL"}</definedName>
    <definedName name="_v4" localSheetId="6" hidden="1">{"TAB1",#N/A,TRUE,"GENERAL";"TAB2",#N/A,TRUE,"GENERAL";"TAB3",#N/A,TRUE,"GENERAL";"TAB4",#N/A,TRUE,"GENERAL";"TAB5",#N/A,TRUE,"GENERAL"}</definedName>
    <definedName name="_v4" localSheetId="7" hidden="1">{"TAB1",#N/A,TRUE,"GENERAL";"TAB2",#N/A,TRUE,"GENERAL";"TAB3",#N/A,TRUE,"GENERAL";"TAB4",#N/A,TRUE,"GENERAL";"TAB5",#N/A,TRUE,"GENERAL"}</definedName>
    <definedName name="_v4" localSheetId="9" hidden="1">{"TAB1",#N/A,TRUE,"GENERAL";"TAB2",#N/A,TRUE,"GENERAL";"TAB3",#N/A,TRUE,"GENERAL";"TAB4",#N/A,TRUE,"GENERAL";"TAB5",#N/A,TRUE,"GENERAL"}</definedName>
    <definedName name="_v4" hidden="1">{"TAB1",#N/A,TRUE,"GENERAL";"TAB2",#N/A,TRUE,"GENERAL";"TAB3",#N/A,TRUE,"GENERAL";"TAB4",#N/A,TRUE,"GENERAL";"TAB5",#N/A,TRUE,"GENERAL"}</definedName>
    <definedName name="_v5" localSheetId="0" hidden="1">{"TAB1",#N/A,TRUE,"GENERAL";"TAB2",#N/A,TRUE,"GENERAL";"TAB3",#N/A,TRUE,"GENERAL";"TAB4",#N/A,TRUE,"GENERAL";"TAB5",#N/A,TRUE,"GENERAL"}</definedName>
    <definedName name="_v5" localSheetId="6" hidden="1">{"TAB1",#N/A,TRUE,"GENERAL";"TAB2",#N/A,TRUE,"GENERAL";"TAB3",#N/A,TRUE,"GENERAL";"TAB4",#N/A,TRUE,"GENERAL";"TAB5",#N/A,TRUE,"GENERAL"}</definedName>
    <definedName name="_v5" localSheetId="7" hidden="1">{"TAB1",#N/A,TRUE,"GENERAL";"TAB2",#N/A,TRUE,"GENERAL";"TAB3",#N/A,TRUE,"GENERAL";"TAB4",#N/A,TRUE,"GENERAL";"TAB5",#N/A,TRUE,"GENERAL"}</definedName>
    <definedName name="_v5" localSheetId="9" hidden="1">{"TAB1",#N/A,TRUE,"GENERAL";"TAB2",#N/A,TRUE,"GENERAL";"TAB3",#N/A,TRUE,"GENERAL";"TAB4",#N/A,TRUE,"GENERAL";"TAB5",#N/A,TRUE,"GENERAL"}</definedName>
    <definedName name="_v5" hidden="1">{"TAB1",#N/A,TRUE,"GENERAL";"TAB2",#N/A,TRUE,"GENERAL";"TAB3",#N/A,TRUE,"GENERAL";"TAB4",#N/A,TRUE,"GENERAL";"TAB5",#N/A,TRUE,"GENERAL"}</definedName>
    <definedName name="_v6" localSheetId="0" hidden="1">{"TAB1",#N/A,TRUE,"GENERAL";"TAB2",#N/A,TRUE,"GENERAL";"TAB3",#N/A,TRUE,"GENERAL";"TAB4",#N/A,TRUE,"GENERAL";"TAB5",#N/A,TRUE,"GENERAL"}</definedName>
    <definedName name="_v6" localSheetId="6" hidden="1">{"TAB1",#N/A,TRUE,"GENERAL";"TAB2",#N/A,TRUE,"GENERAL";"TAB3",#N/A,TRUE,"GENERAL";"TAB4",#N/A,TRUE,"GENERAL";"TAB5",#N/A,TRUE,"GENERAL"}</definedName>
    <definedName name="_v6" localSheetId="7" hidden="1">{"TAB1",#N/A,TRUE,"GENERAL";"TAB2",#N/A,TRUE,"GENERAL";"TAB3",#N/A,TRUE,"GENERAL";"TAB4",#N/A,TRUE,"GENERAL";"TAB5",#N/A,TRUE,"GENERAL"}</definedName>
    <definedName name="_v6" localSheetId="9" hidden="1">{"TAB1",#N/A,TRUE,"GENERAL";"TAB2",#N/A,TRUE,"GENERAL";"TAB3",#N/A,TRUE,"GENERAL";"TAB4",#N/A,TRUE,"GENERAL";"TAB5",#N/A,TRUE,"GENERAL"}</definedName>
    <definedName name="_v6" hidden="1">{"TAB1",#N/A,TRUE,"GENERAL";"TAB2",#N/A,TRUE,"GENERAL";"TAB3",#N/A,TRUE,"GENERAL";"TAB4",#N/A,TRUE,"GENERAL";"TAB5",#N/A,TRUE,"GENERAL"}</definedName>
    <definedName name="_v7" localSheetId="0" hidden="1">{"via1",#N/A,TRUE,"general";"via2",#N/A,TRUE,"general";"via3",#N/A,TRUE,"general"}</definedName>
    <definedName name="_v7" localSheetId="6" hidden="1">{"via1",#N/A,TRUE,"general";"via2",#N/A,TRUE,"general";"via3",#N/A,TRUE,"general"}</definedName>
    <definedName name="_v7" localSheetId="7" hidden="1">{"via1",#N/A,TRUE,"general";"via2",#N/A,TRUE,"general";"via3",#N/A,TRUE,"general"}</definedName>
    <definedName name="_v7" localSheetId="9" hidden="1">{"via1",#N/A,TRUE,"general";"via2",#N/A,TRUE,"general";"via3",#N/A,TRUE,"general"}</definedName>
    <definedName name="_v7" hidden="1">{"via1",#N/A,TRUE,"general";"via2",#N/A,TRUE,"general";"via3",#N/A,TRUE,"general"}</definedName>
    <definedName name="_v8" localSheetId="0" hidden="1">{"TAB1",#N/A,TRUE,"GENERAL";"TAB2",#N/A,TRUE,"GENERAL";"TAB3",#N/A,TRUE,"GENERAL";"TAB4",#N/A,TRUE,"GENERAL";"TAB5",#N/A,TRUE,"GENERAL"}</definedName>
    <definedName name="_v8" localSheetId="6" hidden="1">{"TAB1",#N/A,TRUE,"GENERAL";"TAB2",#N/A,TRUE,"GENERAL";"TAB3",#N/A,TRUE,"GENERAL";"TAB4",#N/A,TRUE,"GENERAL";"TAB5",#N/A,TRUE,"GENERAL"}</definedName>
    <definedName name="_v8" localSheetId="7" hidden="1">{"TAB1",#N/A,TRUE,"GENERAL";"TAB2",#N/A,TRUE,"GENERAL";"TAB3",#N/A,TRUE,"GENERAL";"TAB4",#N/A,TRUE,"GENERAL";"TAB5",#N/A,TRUE,"GENERAL"}</definedName>
    <definedName name="_v8" localSheetId="9" hidden="1">{"TAB1",#N/A,TRUE,"GENERAL";"TAB2",#N/A,TRUE,"GENERAL";"TAB3",#N/A,TRUE,"GENERAL";"TAB4",#N/A,TRUE,"GENERAL";"TAB5",#N/A,TRUE,"GENERAL"}</definedName>
    <definedName name="_v8" hidden="1">{"TAB1",#N/A,TRUE,"GENERAL";"TAB2",#N/A,TRUE,"GENERAL";"TAB3",#N/A,TRUE,"GENERAL";"TAB4",#N/A,TRUE,"GENERAL";"TAB5",#N/A,TRUE,"GENERAL"}</definedName>
    <definedName name="_v9" localSheetId="0" hidden="1">{"TAB1",#N/A,TRUE,"GENERAL";"TAB2",#N/A,TRUE,"GENERAL";"TAB3",#N/A,TRUE,"GENERAL";"TAB4",#N/A,TRUE,"GENERAL";"TAB5",#N/A,TRUE,"GENERAL"}</definedName>
    <definedName name="_v9" localSheetId="6" hidden="1">{"TAB1",#N/A,TRUE,"GENERAL";"TAB2",#N/A,TRUE,"GENERAL";"TAB3",#N/A,TRUE,"GENERAL";"TAB4",#N/A,TRUE,"GENERAL";"TAB5",#N/A,TRUE,"GENERAL"}</definedName>
    <definedName name="_v9" localSheetId="7" hidden="1">{"TAB1",#N/A,TRUE,"GENERAL";"TAB2",#N/A,TRUE,"GENERAL";"TAB3",#N/A,TRUE,"GENERAL";"TAB4",#N/A,TRUE,"GENERAL";"TAB5",#N/A,TRUE,"GENERAL"}</definedName>
    <definedName name="_v9" localSheetId="9" hidden="1">{"TAB1",#N/A,TRUE,"GENERAL";"TAB2",#N/A,TRUE,"GENERAL";"TAB3",#N/A,TRUE,"GENERAL";"TAB4",#N/A,TRUE,"GENERAL";"TAB5",#N/A,TRUE,"GENERAL"}</definedName>
    <definedName name="_v9" hidden="1">{"TAB1",#N/A,TRUE,"GENERAL";"TAB2",#N/A,TRUE,"GENERAL";"TAB3",#N/A,TRUE,"GENERAL";"TAB4",#N/A,TRUE,"GENERAL";"TAB5",#N/A,TRUE,"GENERAL"}</definedName>
    <definedName name="_vfv4" localSheetId="0" hidden="1">{"via1",#N/A,TRUE,"general";"via2",#N/A,TRUE,"general";"via3",#N/A,TRUE,"general"}</definedName>
    <definedName name="_vfv4" localSheetId="6" hidden="1">{"via1",#N/A,TRUE,"general";"via2",#N/A,TRUE,"general";"via3",#N/A,TRUE,"general"}</definedName>
    <definedName name="_vfv4" localSheetId="7" hidden="1">{"via1",#N/A,TRUE,"general";"via2",#N/A,TRUE,"general";"via3",#N/A,TRUE,"general"}</definedName>
    <definedName name="_vfv4" localSheetId="9" hidden="1">{"via1",#N/A,TRUE,"general";"via2",#N/A,TRUE,"general";"via3",#N/A,TRUE,"general"}</definedName>
    <definedName name="_vfv4" hidden="1">{"via1",#N/A,TRUE,"general";"via2",#N/A,TRUE,"general";"via3",#N/A,TRUE,"general"}</definedName>
    <definedName name="_VPD1">[15]TARIFAS!$C$582</definedName>
    <definedName name="_VPI1">[15]TARIFAS!$C$580</definedName>
    <definedName name="_VRA1">[15]TARIFAS!$C$579</definedName>
    <definedName name="_Vu1">[39]CALCULO!$B$23</definedName>
    <definedName name="_Vu2">[39]CALCULO!$E$23</definedName>
    <definedName name="_Vu3">[39]CALCULO!$H$23</definedName>
    <definedName name="_x1" localSheetId="0" hidden="1">{"TAB1",#N/A,TRUE,"GENERAL";"TAB2",#N/A,TRUE,"GENERAL";"TAB3",#N/A,TRUE,"GENERAL";"TAB4",#N/A,TRUE,"GENERAL";"TAB5",#N/A,TRUE,"GENERAL"}</definedName>
    <definedName name="_x1" localSheetId="6" hidden="1">{"TAB1",#N/A,TRUE,"GENERAL";"TAB2",#N/A,TRUE,"GENERAL";"TAB3",#N/A,TRUE,"GENERAL";"TAB4",#N/A,TRUE,"GENERAL";"TAB5",#N/A,TRUE,"GENERAL"}</definedName>
    <definedName name="_x1" localSheetId="7" hidden="1">{"TAB1",#N/A,TRUE,"GENERAL";"TAB2",#N/A,TRUE,"GENERAL";"TAB3",#N/A,TRUE,"GENERAL";"TAB4",#N/A,TRUE,"GENERAL";"TAB5",#N/A,TRUE,"GENERAL"}</definedName>
    <definedName name="_x1" localSheetId="9" hidden="1">{"TAB1",#N/A,TRUE,"GENERAL";"TAB2",#N/A,TRUE,"GENERAL";"TAB3",#N/A,TRUE,"GENERAL";"TAB4",#N/A,TRUE,"GENERAL";"TAB5",#N/A,TRUE,"GENERAL"}</definedName>
    <definedName name="_x1" hidden="1">{"TAB1",#N/A,TRUE,"GENERAL";"TAB2",#N/A,TRUE,"GENERAL";"TAB3",#N/A,TRUE,"GENERAL";"TAB4",#N/A,TRUE,"GENERAL";"TAB5",#N/A,TRUE,"GENERAL"}</definedName>
    <definedName name="_x2" localSheetId="0" hidden="1">{"via1",#N/A,TRUE,"general";"via2",#N/A,TRUE,"general";"via3",#N/A,TRUE,"general"}</definedName>
    <definedName name="_x2" localSheetId="6" hidden="1">{"via1",#N/A,TRUE,"general";"via2",#N/A,TRUE,"general";"via3",#N/A,TRUE,"general"}</definedName>
    <definedName name="_x2" localSheetId="7" hidden="1">{"via1",#N/A,TRUE,"general";"via2",#N/A,TRUE,"general";"via3",#N/A,TRUE,"general"}</definedName>
    <definedName name="_x2" localSheetId="9" hidden="1">{"via1",#N/A,TRUE,"general";"via2",#N/A,TRUE,"general";"via3",#N/A,TRUE,"general"}</definedName>
    <definedName name="_x2" hidden="1">{"via1",#N/A,TRUE,"general";"via2",#N/A,TRUE,"general";"via3",#N/A,TRUE,"general"}</definedName>
    <definedName name="_x3" localSheetId="0" hidden="1">{"via1",#N/A,TRUE,"general";"via2",#N/A,TRUE,"general";"via3",#N/A,TRUE,"general"}</definedName>
    <definedName name="_x3" localSheetId="6" hidden="1">{"via1",#N/A,TRUE,"general";"via2",#N/A,TRUE,"general";"via3",#N/A,TRUE,"general"}</definedName>
    <definedName name="_x3" localSheetId="7" hidden="1">{"via1",#N/A,TRUE,"general";"via2",#N/A,TRUE,"general";"via3",#N/A,TRUE,"general"}</definedName>
    <definedName name="_x3" localSheetId="9" hidden="1">{"via1",#N/A,TRUE,"general";"via2",#N/A,TRUE,"general";"via3",#N/A,TRUE,"general"}</definedName>
    <definedName name="_x3" hidden="1">{"via1",#N/A,TRUE,"general";"via2",#N/A,TRUE,"general";"via3",#N/A,TRUE,"general"}</definedName>
    <definedName name="_x4" localSheetId="0" hidden="1">{"via1",#N/A,TRUE,"general";"via2",#N/A,TRUE,"general";"via3",#N/A,TRUE,"general"}</definedName>
    <definedName name="_x4" localSheetId="6" hidden="1">{"via1",#N/A,TRUE,"general";"via2",#N/A,TRUE,"general";"via3",#N/A,TRUE,"general"}</definedName>
    <definedName name="_x4" localSheetId="7" hidden="1">{"via1",#N/A,TRUE,"general";"via2",#N/A,TRUE,"general";"via3",#N/A,TRUE,"general"}</definedName>
    <definedName name="_x4" localSheetId="9" hidden="1">{"via1",#N/A,TRUE,"general";"via2",#N/A,TRUE,"general";"via3",#N/A,TRUE,"general"}</definedName>
    <definedName name="_x4" hidden="1">{"via1",#N/A,TRUE,"general";"via2",#N/A,TRUE,"general";"via3",#N/A,TRUE,"general"}</definedName>
    <definedName name="_x5" localSheetId="0" hidden="1">{"TAB1",#N/A,TRUE,"GENERAL";"TAB2",#N/A,TRUE,"GENERAL";"TAB3",#N/A,TRUE,"GENERAL";"TAB4",#N/A,TRUE,"GENERAL";"TAB5",#N/A,TRUE,"GENERAL"}</definedName>
    <definedName name="_x5" localSheetId="6" hidden="1">{"TAB1",#N/A,TRUE,"GENERAL";"TAB2",#N/A,TRUE,"GENERAL";"TAB3",#N/A,TRUE,"GENERAL";"TAB4",#N/A,TRUE,"GENERAL";"TAB5",#N/A,TRUE,"GENERAL"}</definedName>
    <definedName name="_x5" localSheetId="7" hidden="1">{"TAB1",#N/A,TRUE,"GENERAL";"TAB2",#N/A,TRUE,"GENERAL";"TAB3",#N/A,TRUE,"GENERAL";"TAB4",#N/A,TRUE,"GENERAL";"TAB5",#N/A,TRUE,"GENERAL"}</definedName>
    <definedName name="_x5" localSheetId="9" hidden="1">{"TAB1",#N/A,TRUE,"GENERAL";"TAB2",#N/A,TRUE,"GENERAL";"TAB3",#N/A,TRUE,"GENERAL";"TAB4",#N/A,TRUE,"GENERAL";"TAB5",#N/A,TRUE,"GENERAL"}</definedName>
    <definedName name="_x5" hidden="1">{"TAB1",#N/A,TRUE,"GENERAL";"TAB2",#N/A,TRUE,"GENERAL";"TAB3",#N/A,TRUE,"GENERAL";"TAB4",#N/A,TRUE,"GENERAL";"TAB5",#N/A,TRUE,"GENERAL"}</definedName>
    <definedName name="_x6" localSheetId="0" hidden="1">{"TAB1",#N/A,TRUE,"GENERAL";"TAB2",#N/A,TRUE,"GENERAL";"TAB3",#N/A,TRUE,"GENERAL";"TAB4",#N/A,TRUE,"GENERAL";"TAB5",#N/A,TRUE,"GENERAL"}</definedName>
    <definedName name="_x6" localSheetId="6" hidden="1">{"TAB1",#N/A,TRUE,"GENERAL";"TAB2",#N/A,TRUE,"GENERAL";"TAB3",#N/A,TRUE,"GENERAL";"TAB4",#N/A,TRUE,"GENERAL";"TAB5",#N/A,TRUE,"GENERAL"}</definedName>
    <definedName name="_x6" localSheetId="7" hidden="1">{"TAB1",#N/A,TRUE,"GENERAL";"TAB2",#N/A,TRUE,"GENERAL";"TAB3",#N/A,TRUE,"GENERAL";"TAB4",#N/A,TRUE,"GENERAL";"TAB5",#N/A,TRUE,"GENERAL"}</definedName>
    <definedName name="_x6" localSheetId="9" hidden="1">{"TAB1",#N/A,TRUE,"GENERAL";"TAB2",#N/A,TRUE,"GENERAL";"TAB3",#N/A,TRUE,"GENERAL";"TAB4",#N/A,TRUE,"GENERAL";"TAB5",#N/A,TRUE,"GENERAL"}</definedName>
    <definedName name="_x6" hidden="1">{"TAB1",#N/A,TRUE,"GENERAL";"TAB2",#N/A,TRUE,"GENERAL";"TAB3",#N/A,TRUE,"GENERAL";"TAB4",#N/A,TRUE,"GENERAL";"TAB5",#N/A,TRUE,"GENERAL"}</definedName>
    <definedName name="_x7" localSheetId="0" hidden="1">{"TAB1",#N/A,TRUE,"GENERAL";"TAB2",#N/A,TRUE,"GENERAL";"TAB3",#N/A,TRUE,"GENERAL";"TAB4",#N/A,TRUE,"GENERAL";"TAB5",#N/A,TRUE,"GENERAL"}</definedName>
    <definedName name="_x7" localSheetId="6" hidden="1">{"TAB1",#N/A,TRUE,"GENERAL";"TAB2",#N/A,TRUE,"GENERAL";"TAB3",#N/A,TRUE,"GENERAL";"TAB4",#N/A,TRUE,"GENERAL";"TAB5",#N/A,TRUE,"GENERAL"}</definedName>
    <definedName name="_x7" localSheetId="7" hidden="1">{"TAB1",#N/A,TRUE,"GENERAL";"TAB2",#N/A,TRUE,"GENERAL";"TAB3",#N/A,TRUE,"GENERAL";"TAB4",#N/A,TRUE,"GENERAL";"TAB5",#N/A,TRUE,"GENERAL"}</definedName>
    <definedName name="_x7" localSheetId="9" hidden="1">{"TAB1",#N/A,TRUE,"GENERAL";"TAB2",#N/A,TRUE,"GENERAL";"TAB3",#N/A,TRUE,"GENERAL";"TAB4",#N/A,TRUE,"GENERAL";"TAB5",#N/A,TRUE,"GENERAL"}</definedName>
    <definedName name="_x7" hidden="1">{"TAB1",#N/A,TRUE,"GENERAL";"TAB2",#N/A,TRUE,"GENERAL";"TAB3",#N/A,TRUE,"GENERAL";"TAB4",#N/A,TRUE,"GENERAL";"TAB5",#N/A,TRUE,"GENERAL"}</definedName>
    <definedName name="_x8" localSheetId="0" hidden="1">{"via1",#N/A,TRUE,"general";"via2",#N/A,TRUE,"general";"via3",#N/A,TRUE,"general"}</definedName>
    <definedName name="_x8" localSheetId="6" hidden="1">{"via1",#N/A,TRUE,"general";"via2",#N/A,TRUE,"general";"via3",#N/A,TRUE,"general"}</definedName>
    <definedName name="_x8" localSheetId="7" hidden="1">{"via1",#N/A,TRUE,"general";"via2",#N/A,TRUE,"general";"via3",#N/A,TRUE,"general"}</definedName>
    <definedName name="_x8" localSheetId="9" hidden="1">{"via1",#N/A,TRUE,"general";"via2",#N/A,TRUE,"general";"via3",#N/A,TRUE,"general"}</definedName>
    <definedName name="_x8" hidden="1">{"via1",#N/A,TRUE,"general";"via2",#N/A,TRUE,"general";"via3",#N/A,TRUE,"general"}</definedName>
    <definedName name="_x9" localSheetId="0" hidden="1">{"TAB1",#N/A,TRUE,"GENERAL";"TAB2",#N/A,TRUE,"GENERAL";"TAB3",#N/A,TRUE,"GENERAL";"TAB4",#N/A,TRUE,"GENERAL";"TAB5",#N/A,TRUE,"GENERAL"}</definedName>
    <definedName name="_x9" localSheetId="6" hidden="1">{"TAB1",#N/A,TRUE,"GENERAL";"TAB2",#N/A,TRUE,"GENERAL";"TAB3",#N/A,TRUE,"GENERAL";"TAB4",#N/A,TRUE,"GENERAL";"TAB5",#N/A,TRUE,"GENERAL"}</definedName>
    <definedName name="_x9" localSheetId="7" hidden="1">{"TAB1",#N/A,TRUE,"GENERAL";"TAB2",#N/A,TRUE,"GENERAL";"TAB3",#N/A,TRUE,"GENERAL";"TAB4",#N/A,TRUE,"GENERAL";"TAB5",#N/A,TRUE,"GENERAL"}</definedName>
    <definedName name="_x9" localSheetId="9" hidden="1">{"TAB1",#N/A,TRUE,"GENERAL";"TAB2",#N/A,TRUE,"GENERAL";"TAB3",#N/A,TRUE,"GENERAL";"TAB4",#N/A,TRUE,"GENERAL";"TAB5",#N/A,TRUE,"GENERAL"}</definedName>
    <definedName name="_x9" hidden="1">{"TAB1",#N/A,TRUE,"GENERAL";"TAB2",#N/A,TRUE,"GENERAL";"TAB3",#N/A,TRUE,"GENERAL";"TAB4",#N/A,TRUE,"GENERAL";"TAB5",#N/A,TRUE,"GENERAL"}</definedName>
    <definedName name="_Y110705">#REF!</definedName>
    <definedName name="_y2" localSheetId="0" hidden="1">{"TAB1",#N/A,TRUE,"GENERAL";"TAB2",#N/A,TRUE,"GENERAL";"TAB3",#N/A,TRUE,"GENERAL";"TAB4",#N/A,TRUE,"GENERAL";"TAB5",#N/A,TRUE,"GENERAL"}</definedName>
    <definedName name="_y2" localSheetId="6" hidden="1">{"TAB1",#N/A,TRUE,"GENERAL";"TAB2",#N/A,TRUE,"GENERAL";"TAB3",#N/A,TRUE,"GENERAL";"TAB4",#N/A,TRUE,"GENERAL";"TAB5",#N/A,TRUE,"GENERAL"}</definedName>
    <definedName name="_y2" localSheetId="7" hidden="1">{"TAB1",#N/A,TRUE,"GENERAL";"TAB2",#N/A,TRUE,"GENERAL";"TAB3",#N/A,TRUE,"GENERAL";"TAB4",#N/A,TRUE,"GENERAL";"TAB5",#N/A,TRUE,"GENERAL"}</definedName>
    <definedName name="_y2" localSheetId="9" hidden="1">{"TAB1",#N/A,TRUE,"GENERAL";"TAB2",#N/A,TRUE,"GENERAL";"TAB3",#N/A,TRUE,"GENERAL";"TAB4",#N/A,TRUE,"GENERAL";"TAB5",#N/A,TRUE,"GENERAL"}</definedName>
    <definedName name="_y2" hidden="1">{"TAB1",#N/A,TRUE,"GENERAL";"TAB2",#N/A,TRUE,"GENERAL";"TAB3",#N/A,TRUE,"GENERAL";"TAB4",#N/A,TRUE,"GENERAL";"TAB5",#N/A,TRUE,"GENERAL"}</definedName>
    <definedName name="_y3" localSheetId="0" hidden="1">{"via1",#N/A,TRUE,"general";"via2",#N/A,TRUE,"general";"via3",#N/A,TRUE,"general"}</definedName>
    <definedName name="_y3" localSheetId="6" hidden="1">{"via1",#N/A,TRUE,"general";"via2",#N/A,TRUE,"general";"via3",#N/A,TRUE,"general"}</definedName>
    <definedName name="_y3" localSheetId="7" hidden="1">{"via1",#N/A,TRUE,"general";"via2",#N/A,TRUE,"general";"via3",#N/A,TRUE,"general"}</definedName>
    <definedName name="_y3" localSheetId="9" hidden="1">{"via1",#N/A,TRUE,"general";"via2",#N/A,TRUE,"general";"via3",#N/A,TRUE,"general"}</definedName>
    <definedName name="_y3" hidden="1">{"via1",#N/A,TRUE,"general";"via2",#N/A,TRUE,"general";"via3",#N/A,TRUE,"general"}</definedName>
    <definedName name="_y4" localSheetId="0" hidden="1">{"via1",#N/A,TRUE,"general";"via2",#N/A,TRUE,"general";"via3",#N/A,TRUE,"general"}</definedName>
    <definedName name="_y4" localSheetId="6" hidden="1">{"via1",#N/A,TRUE,"general";"via2",#N/A,TRUE,"general";"via3",#N/A,TRUE,"general"}</definedName>
    <definedName name="_y4" localSheetId="7" hidden="1">{"via1",#N/A,TRUE,"general";"via2",#N/A,TRUE,"general";"via3",#N/A,TRUE,"general"}</definedName>
    <definedName name="_y4" localSheetId="9" hidden="1">{"via1",#N/A,TRUE,"general";"via2",#N/A,TRUE,"general";"via3",#N/A,TRUE,"general"}</definedName>
    <definedName name="_y4" hidden="1">{"via1",#N/A,TRUE,"general";"via2",#N/A,TRUE,"general";"via3",#N/A,TRUE,"general"}</definedName>
    <definedName name="_y5" localSheetId="0" hidden="1">{"TAB1",#N/A,TRUE,"GENERAL";"TAB2",#N/A,TRUE,"GENERAL";"TAB3",#N/A,TRUE,"GENERAL";"TAB4",#N/A,TRUE,"GENERAL";"TAB5",#N/A,TRUE,"GENERAL"}</definedName>
    <definedName name="_y5" localSheetId="6" hidden="1">{"TAB1",#N/A,TRUE,"GENERAL";"TAB2",#N/A,TRUE,"GENERAL";"TAB3",#N/A,TRUE,"GENERAL";"TAB4",#N/A,TRUE,"GENERAL";"TAB5",#N/A,TRUE,"GENERAL"}</definedName>
    <definedName name="_y5" localSheetId="7" hidden="1">{"TAB1",#N/A,TRUE,"GENERAL";"TAB2",#N/A,TRUE,"GENERAL";"TAB3",#N/A,TRUE,"GENERAL";"TAB4",#N/A,TRUE,"GENERAL";"TAB5",#N/A,TRUE,"GENERAL"}</definedName>
    <definedName name="_y5" localSheetId="9" hidden="1">{"TAB1",#N/A,TRUE,"GENERAL";"TAB2",#N/A,TRUE,"GENERAL";"TAB3",#N/A,TRUE,"GENERAL";"TAB4",#N/A,TRUE,"GENERAL";"TAB5",#N/A,TRUE,"GENERAL"}</definedName>
    <definedName name="_y5" hidden="1">{"TAB1",#N/A,TRUE,"GENERAL";"TAB2",#N/A,TRUE,"GENERAL";"TAB3",#N/A,TRUE,"GENERAL";"TAB4",#N/A,TRUE,"GENERAL";"TAB5",#N/A,TRUE,"GENERAL"}</definedName>
    <definedName name="_y6" localSheetId="0" hidden="1">{"via1",#N/A,TRUE,"general";"via2",#N/A,TRUE,"general";"via3",#N/A,TRUE,"general"}</definedName>
    <definedName name="_y6" localSheetId="6" hidden="1">{"via1",#N/A,TRUE,"general";"via2",#N/A,TRUE,"general";"via3",#N/A,TRUE,"general"}</definedName>
    <definedName name="_y6" localSheetId="7" hidden="1">{"via1",#N/A,TRUE,"general";"via2",#N/A,TRUE,"general";"via3",#N/A,TRUE,"general"}</definedName>
    <definedName name="_y6" localSheetId="9" hidden="1">{"via1",#N/A,TRUE,"general";"via2",#N/A,TRUE,"general";"via3",#N/A,TRUE,"general"}</definedName>
    <definedName name="_y6" hidden="1">{"via1",#N/A,TRUE,"general";"via2",#N/A,TRUE,"general";"via3",#N/A,TRUE,"general"}</definedName>
    <definedName name="_y7" localSheetId="0" hidden="1">{"via1",#N/A,TRUE,"general";"via2",#N/A,TRUE,"general";"via3",#N/A,TRUE,"general"}</definedName>
    <definedName name="_y7" localSheetId="6" hidden="1">{"via1",#N/A,TRUE,"general";"via2",#N/A,TRUE,"general";"via3",#N/A,TRUE,"general"}</definedName>
    <definedName name="_y7" localSheetId="7" hidden="1">{"via1",#N/A,TRUE,"general";"via2",#N/A,TRUE,"general";"via3",#N/A,TRUE,"general"}</definedName>
    <definedName name="_y7" localSheetId="9" hidden="1">{"via1",#N/A,TRUE,"general";"via2",#N/A,TRUE,"general";"via3",#N/A,TRUE,"general"}</definedName>
    <definedName name="_y7" hidden="1">{"via1",#N/A,TRUE,"general";"via2",#N/A,TRUE,"general";"via3",#N/A,TRUE,"general"}</definedName>
    <definedName name="_y8" localSheetId="0" hidden="1">{"via1",#N/A,TRUE,"general";"via2",#N/A,TRUE,"general";"via3",#N/A,TRUE,"general"}</definedName>
    <definedName name="_y8" localSheetId="6" hidden="1">{"via1",#N/A,TRUE,"general";"via2",#N/A,TRUE,"general";"via3",#N/A,TRUE,"general"}</definedName>
    <definedName name="_y8" localSheetId="7" hidden="1">{"via1",#N/A,TRUE,"general";"via2",#N/A,TRUE,"general";"via3",#N/A,TRUE,"general"}</definedName>
    <definedName name="_y8" localSheetId="9" hidden="1">{"via1",#N/A,TRUE,"general";"via2",#N/A,TRUE,"general";"via3",#N/A,TRUE,"general"}</definedName>
    <definedName name="_y8" hidden="1">{"via1",#N/A,TRUE,"general";"via2",#N/A,TRUE,"general";"via3",#N/A,TRUE,"general"}</definedName>
    <definedName name="_y9" localSheetId="0" hidden="1">{"TAB1",#N/A,TRUE,"GENERAL";"TAB2",#N/A,TRUE,"GENERAL";"TAB3",#N/A,TRUE,"GENERAL";"TAB4",#N/A,TRUE,"GENERAL";"TAB5",#N/A,TRUE,"GENERAL"}</definedName>
    <definedName name="_y9" localSheetId="6" hidden="1">{"TAB1",#N/A,TRUE,"GENERAL";"TAB2",#N/A,TRUE,"GENERAL";"TAB3",#N/A,TRUE,"GENERAL";"TAB4",#N/A,TRUE,"GENERAL";"TAB5",#N/A,TRUE,"GENERAL"}</definedName>
    <definedName name="_y9" localSheetId="7" hidden="1">{"TAB1",#N/A,TRUE,"GENERAL";"TAB2",#N/A,TRUE,"GENERAL";"TAB3",#N/A,TRUE,"GENERAL";"TAB4",#N/A,TRUE,"GENERAL";"TAB5",#N/A,TRUE,"GENERAL"}</definedName>
    <definedName name="_y9" localSheetId="9" hidden="1">{"TAB1",#N/A,TRUE,"GENERAL";"TAB2",#N/A,TRUE,"GENERAL";"TAB3",#N/A,TRUE,"GENERAL";"TAB4",#N/A,TRUE,"GENERAL";"TAB5",#N/A,TRUE,"GENERAL"}</definedName>
    <definedName name="_y9" hidden="1">{"TAB1",#N/A,TRUE,"GENERAL";"TAB2",#N/A,TRUE,"GENERAL";"TAB3",#N/A,TRUE,"GENERAL";"TAB4",#N/A,TRUE,"GENERAL";"TAB5",#N/A,TRUE,"GENERAL"}</definedName>
    <definedName name="_YA1">#REF!</definedName>
    <definedName name="_z1" localSheetId="0" hidden="1">{"TAB1",#N/A,TRUE,"GENERAL";"TAB2",#N/A,TRUE,"GENERAL";"TAB3",#N/A,TRUE,"GENERAL";"TAB4",#N/A,TRUE,"GENERAL";"TAB5",#N/A,TRUE,"GENERAL"}</definedName>
    <definedName name="_z1" localSheetId="6" hidden="1">{"TAB1",#N/A,TRUE,"GENERAL";"TAB2",#N/A,TRUE,"GENERAL";"TAB3",#N/A,TRUE,"GENERAL";"TAB4",#N/A,TRUE,"GENERAL";"TAB5",#N/A,TRUE,"GENERAL"}</definedName>
    <definedName name="_z1" localSheetId="7" hidden="1">{"TAB1",#N/A,TRUE,"GENERAL";"TAB2",#N/A,TRUE,"GENERAL";"TAB3",#N/A,TRUE,"GENERAL";"TAB4",#N/A,TRUE,"GENERAL";"TAB5",#N/A,TRUE,"GENERAL"}</definedName>
    <definedName name="_z1" localSheetId="9" hidden="1">{"TAB1",#N/A,TRUE,"GENERAL";"TAB2",#N/A,TRUE,"GENERAL";"TAB3",#N/A,TRUE,"GENERAL";"TAB4",#N/A,TRUE,"GENERAL";"TAB5",#N/A,TRUE,"GENERAL"}</definedName>
    <definedName name="_z1" hidden="1">{"TAB1",#N/A,TRUE,"GENERAL";"TAB2",#N/A,TRUE,"GENERAL";"TAB3",#N/A,TRUE,"GENERAL";"TAB4",#N/A,TRUE,"GENERAL";"TAB5",#N/A,TRUE,"GENERAL"}</definedName>
    <definedName name="_z2" localSheetId="0" hidden="1">{"via1",#N/A,TRUE,"general";"via2",#N/A,TRUE,"general";"via3",#N/A,TRUE,"general"}</definedName>
    <definedName name="_z2" localSheetId="6" hidden="1">{"via1",#N/A,TRUE,"general";"via2",#N/A,TRUE,"general";"via3",#N/A,TRUE,"general"}</definedName>
    <definedName name="_z2" localSheetId="7" hidden="1">{"via1",#N/A,TRUE,"general";"via2",#N/A,TRUE,"general";"via3",#N/A,TRUE,"general"}</definedName>
    <definedName name="_z2" localSheetId="9" hidden="1">{"via1",#N/A,TRUE,"general";"via2",#N/A,TRUE,"general";"via3",#N/A,TRUE,"general"}</definedName>
    <definedName name="_z2" hidden="1">{"via1",#N/A,TRUE,"general";"via2",#N/A,TRUE,"general";"via3",#N/A,TRUE,"general"}</definedName>
    <definedName name="_z3" localSheetId="0" hidden="1">{"via1",#N/A,TRUE,"general";"via2",#N/A,TRUE,"general";"via3",#N/A,TRUE,"general"}</definedName>
    <definedName name="_z3" localSheetId="6" hidden="1">{"via1",#N/A,TRUE,"general";"via2",#N/A,TRUE,"general";"via3",#N/A,TRUE,"general"}</definedName>
    <definedName name="_z3" localSheetId="7" hidden="1">{"via1",#N/A,TRUE,"general";"via2",#N/A,TRUE,"general";"via3",#N/A,TRUE,"general"}</definedName>
    <definedName name="_z3" localSheetId="9" hidden="1">{"via1",#N/A,TRUE,"general";"via2",#N/A,TRUE,"general";"via3",#N/A,TRUE,"general"}</definedName>
    <definedName name="_z3" hidden="1">{"via1",#N/A,TRUE,"general";"via2",#N/A,TRUE,"general";"via3",#N/A,TRUE,"general"}</definedName>
    <definedName name="_z4" localSheetId="0" hidden="1">{"TAB1",#N/A,TRUE,"GENERAL";"TAB2",#N/A,TRUE,"GENERAL";"TAB3",#N/A,TRUE,"GENERAL";"TAB4",#N/A,TRUE,"GENERAL";"TAB5",#N/A,TRUE,"GENERAL"}</definedName>
    <definedName name="_z4" localSheetId="6" hidden="1">{"TAB1",#N/A,TRUE,"GENERAL";"TAB2",#N/A,TRUE,"GENERAL";"TAB3",#N/A,TRUE,"GENERAL";"TAB4",#N/A,TRUE,"GENERAL";"TAB5",#N/A,TRUE,"GENERAL"}</definedName>
    <definedName name="_z4" localSheetId="7" hidden="1">{"TAB1",#N/A,TRUE,"GENERAL";"TAB2",#N/A,TRUE,"GENERAL";"TAB3",#N/A,TRUE,"GENERAL";"TAB4",#N/A,TRUE,"GENERAL";"TAB5",#N/A,TRUE,"GENERAL"}</definedName>
    <definedName name="_z4" localSheetId="9" hidden="1">{"TAB1",#N/A,TRUE,"GENERAL";"TAB2",#N/A,TRUE,"GENERAL";"TAB3",#N/A,TRUE,"GENERAL";"TAB4",#N/A,TRUE,"GENERAL";"TAB5",#N/A,TRUE,"GENERAL"}</definedName>
    <definedName name="_z4" hidden="1">{"TAB1",#N/A,TRUE,"GENERAL";"TAB2",#N/A,TRUE,"GENERAL";"TAB3",#N/A,TRUE,"GENERAL";"TAB4",#N/A,TRUE,"GENERAL";"TAB5",#N/A,TRUE,"GENERAL"}</definedName>
    <definedName name="_z5" localSheetId="0" hidden="1">{"via1",#N/A,TRUE,"general";"via2",#N/A,TRUE,"general";"via3",#N/A,TRUE,"general"}</definedName>
    <definedName name="_z5" localSheetId="6" hidden="1">{"via1",#N/A,TRUE,"general";"via2",#N/A,TRUE,"general";"via3",#N/A,TRUE,"general"}</definedName>
    <definedName name="_z5" localSheetId="7" hidden="1">{"via1",#N/A,TRUE,"general";"via2",#N/A,TRUE,"general";"via3",#N/A,TRUE,"general"}</definedName>
    <definedName name="_z5" localSheetId="9" hidden="1">{"via1",#N/A,TRUE,"general";"via2",#N/A,TRUE,"general";"via3",#N/A,TRUE,"general"}</definedName>
    <definedName name="_z5" hidden="1">{"via1",#N/A,TRUE,"general";"via2",#N/A,TRUE,"general";"via3",#N/A,TRUE,"general"}</definedName>
    <definedName name="_z6" localSheetId="0" hidden="1">{"TAB1",#N/A,TRUE,"GENERAL";"TAB2",#N/A,TRUE,"GENERAL";"TAB3",#N/A,TRUE,"GENERAL";"TAB4",#N/A,TRUE,"GENERAL";"TAB5",#N/A,TRUE,"GENERAL"}</definedName>
    <definedName name="_z6" localSheetId="6" hidden="1">{"TAB1",#N/A,TRUE,"GENERAL";"TAB2",#N/A,TRUE,"GENERAL";"TAB3",#N/A,TRUE,"GENERAL";"TAB4",#N/A,TRUE,"GENERAL";"TAB5",#N/A,TRUE,"GENERAL"}</definedName>
    <definedName name="_z6" localSheetId="7" hidden="1">{"TAB1",#N/A,TRUE,"GENERAL";"TAB2",#N/A,TRUE,"GENERAL";"TAB3",#N/A,TRUE,"GENERAL";"TAB4",#N/A,TRUE,"GENERAL";"TAB5",#N/A,TRUE,"GENERAL"}</definedName>
    <definedName name="_z6" localSheetId="9" hidden="1">{"TAB1",#N/A,TRUE,"GENERAL";"TAB2",#N/A,TRUE,"GENERAL";"TAB3",#N/A,TRUE,"GENERAL";"TAB4",#N/A,TRUE,"GENERAL";"TAB5",#N/A,TRUE,"GENERAL"}</definedName>
    <definedName name="_z6" hidden="1">{"TAB1",#N/A,TRUE,"GENERAL";"TAB2",#N/A,TRUE,"GENERAL";"TAB3",#N/A,TRUE,"GENERAL";"TAB4",#N/A,TRUE,"GENERAL";"TAB5",#N/A,TRUE,"GENERAL"}</definedName>
    <definedName name="¡ÆC">#N/A</definedName>
    <definedName name="´cAE°eE¹" hidden="1">#REF!</definedName>
    <definedName name="¿uº°¿μ¾÷">#REF!</definedName>
    <definedName name="￠?u¨￢¡Æ￠?￥i¨u¡A">#REF!</definedName>
    <definedName name="￠´¡¤">#N/A</definedName>
    <definedName name="￠´¡¤￠´¡¤">#N/A</definedName>
    <definedName name="￠´¡¤￠´¡¤￠´¡¤">#N/A</definedName>
    <definedName name="￠´¡¤￠´¡¤￠´¡¤￠´¡¤">#N/A</definedName>
    <definedName name="￠´¡¤￠´¨I￠´¨I">#N/A</definedName>
    <definedName name="￠´¡¤￠´￠´￠´¡¤">#N/A</definedName>
    <definedName name="￠´¡¤￠´￠´￠´¡¾￠´￠´￠´¡¾￠´￠´￠´¡¤￠´￠´￠´¡¤￠´¡¾￠´￠´￠´¡¤￠´¡¾￠´￠´￠´¡¤￠´¡¾￠´￠´￠´¡¤￠´¡¤￠´￠´￠´￠´￠´¡¤￠´¡¤￠´￠´￠´¡¾">#N/A</definedName>
    <definedName name="￠´¡×￠´¡×">#N/A</definedName>
    <definedName name="￠´¡¾">#N/A</definedName>
    <definedName name="￠´¡¾￠´￠´￠´¡¾￠´¡¾">#N/A</definedName>
    <definedName name="￠´¨￠￠´I￠´¨￠￠´I￠´I￠´I">#N/A</definedName>
    <definedName name="￠´¨I￠´¨I￠´¨I￠´¨I￠´¡Æ￠´¨u">#N/A</definedName>
    <definedName name="￠´¨o￠´¨o￠´¨o">#N/A</definedName>
    <definedName name="￠´¨u￠´¨u">#N/A</definedName>
    <definedName name="￠´￠?￠´￠?￠´￠?￠´￠?￠´￠?">#N/A</definedName>
    <definedName name="￠´￠´￠´¡¾￠´¡¾￠´￠´￠´￠´￠´¡¾">#N/A</definedName>
    <definedName name="￠´￠´￠´￠´￠´￠´">#N/A</definedName>
    <definedName name="￠´￠´￠´￠´￠´￠´￠´￠´￠´¡¤">#N/A</definedName>
    <definedName name="￠´￠￢￠´¡×￠´￠￢￠´¡×">#N/A</definedName>
    <definedName name="￠´A￠´A￠´A￠´A￠´A">#N/A</definedName>
    <definedName name="￠´A￠´A￠´C￠Oo￠´A￠´￠´￠?A￠Oo￠´A￠´¡¾￠´￠´￠?A￠OoⓒøN￠?A￠O¡A￠´￠´¨uo￠´￠´￠´¡¤￠´¡¤￠´￠´￠´¡¾￠´¡¾￠´￠´￠´¡¤￠´¡¤￠´￠´￠´￠´￠´¡¤￠´¡¾">#N/A</definedName>
    <definedName name="￠´C￠´C￠´C￠´C">#N/A</definedName>
    <definedName name="￠´ⓒ÷">#N/A</definedName>
    <definedName name="￠´ⓒ÷￠´ⓒ÷￠´ⓒ÷">#N/A</definedName>
    <definedName name="￠´ⓒ÷￠´ⓒ÷￠´ⓒ÷￠´ⓒ÷￠´ⓒ÷">#N/A</definedName>
    <definedName name="￠´E￠´A￠´A￠´A">#N/A</definedName>
    <definedName name="￠´I￠´I￠´I">#N/A</definedName>
    <definedName name="￠￥cAE¡ÆeEⓒo" hidden="1">#REF!</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½¤½¤½">#N/A</definedName>
    <definedName name="¤¾¤¾">#N/A</definedName>
    <definedName name="¤²">#N/A</definedName>
    <definedName name="¤²¤²¤²">#N/A</definedName>
    <definedName name="¤²¤²¤²¤²¤²">#N/A</definedName>
    <definedName name="¤A¤A¤A¤A¤A">#N/A</definedName>
    <definedName name="¤A¤A¤C¶o¤A¤¤¿A¶o¤A¤±¤¤¿A¶o³N¿A¶÷¤¤¾o¤¤¤·¤·¤¤¤±¤±¤¤¤·¤·¤¤¤¤¤·¤±">#N/A</definedName>
    <definedName name="¤C¤C¤C¤C">#N/A</definedName>
    <definedName name="¤ⓒ¤ⓒ¤ⓒ¤ⓒ¤°¤¾">#N/A</definedName>
    <definedName name="¤Ð¤I¤Ð¤I¤I¤I">#N/A</definedName>
    <definedName name="¤E¤A¤A¤A">#N/A</definedName>
    <definedName name="¤I¤I¤I">#N/A</definedName>
    <definedName name="°C">#N/A</definedName>
    <definedName name="°Ç">#N/A</definedName>
    <definedName name="¼o¼o½CAu7¿u">#N/A</definedName>
    <definedName name="¼ö¼ö½ÇÀû7¿ù">#N/A</definedName>
    <definedName name="A" localSheetId="15">#REF!</definedName>
    <definedName name="A" localSheetId="6">#REF!</definedName>
    <definedName name="A" localSheetId="7">#REF!</definedName>
    <definedName name="A">#REF!</definedName>
    <definedName name="A.D.CV1_Moisture">#REF!</definedName>
    <definedName name="A.D.CV2_Al">#REF!</definedName>
    <definedName name="A.D.CV2_Co">#REF!</definedName>
    <definedName name="A.D.CV2_ContainedAl">#REF!</definedName>
    <definedName name="A.D.CV2_ContainedCo">#REF!</definedName>
    <definedName name="A.D.CV2_ContainedFe">#REF!</definedName>
    <definedName name="A.D.CV2_ContainedMg">#REF!</definedName>
    <definedName name="A.D.CV2_ContainedNi">#REF!</definedName>
    <definedName name="A.D.CV2_ContainedSi">#REF!</definedName>
    <definedName name="A.D.CV2_DryTonnes">#REF!</definedName>
    <definedName name="A.D.CV2_dtph">#REF!</definedName>
    <definedName name="A.D.CV2_Fe">#REF!</definedName>
    <definedName name="A.D.CV2_Mg">#REF!</definedName>
    <definedName name="A.D.CV2_Ni">#REF!</definedName>
    <definedName name="A.D.CV2_Si">#REF!</definedName>
    <definedName name="A.D.Mill_Availability">#REF!</definedName>
    <definedName name="A.D.Mill_Downtime">#REF!</definedName>
    <definedName name="A.D.Mill_DryTonnes">#REF!</definedName>
    <definedName name="A.D.Mill_DryTph">#REF!</definedName>
    <definedName name="A.D.Mill_PowerDraw">#REF!</definedName>
    <definedName name="A.D.Mill_PowerDrawPerTonne">#REF!</definedName>
    <definedName name="A.D.Mill_Uptime">#REF!</definedName>
    <definedName name="A.D.Mill_Utilization">#REF!</definedName>
    <definedName name="A.D.Mill_WetTonnes">#REF!</definedName>
    <definedName name="A.D.Mill_WetTph">#REF!</definedName>
    <definedName name="A.D.MillFeed_Al">#REF!</definedName>
    <definedName name="A.D.MillFeed_Co">#REF!</definedName>
    <definedName name="A.D.MillFeed_Fe">#REF!</definedName>
    <definedName name="A.D.MillFeed_Mg">#REF!</definedName>
    <definedName name="A.D.MillFeed_Ni">#REF!</definedName>
    <definedName name="A.D.MillFeed_Si">#REF!</definedName>
    <definedName name="A.D.MillH2O_Head">#REF!</definedName>
    <definedName name="A.D.MillH2O_Screen">#REF!</definedName>
    <definedName name="A.D.MillH2O_Total">#REF!</definedName>
    <definedName name="A.D.OreToStorage_Al">#REF!</definedName>
    <definedName name="A.D.OreToStorage_Co">#REF!</definedName>
    <definedName name="A.D.OreToStorage_ContainedAl">#REF!</definedName>
    <definedName name="A.D.OreToStorage_ContainedCo">#REF!</definedName>
    <definedName name="A.D.OreToStorage_ContainedFe">#REF!</definedName>
    <definedName name="A.D.OreToStorage_ContainedMg">#REF!</definedName>
    <definedName name="A.D.OreToStorage_ContainedNi">#REF!</definedName>
    <definedName name="A.D.OreToStorage_ContainedSi">#REF!</definedName>
    <definedName name="A.D.OreToStorage_DryTonnes">#REF!</definedName>
    <definedName name="A.D.OreToStorage_DryTph">#REF!</definedName>
    <definedName name="A.D.OreToStorage_Fe">#REF!</definedName>
    <definedName name="A.D.OreToStorage_Mg">#REF!</definedName>
    <definedName name="A.D.OreToStorage_Ni">#REF!</definedName>
    <definedName name="A.D.OreToStorage_PulpDensity">#REF!</definedName>
    <definedName name="A.D.OreToStorage_PulpYieldStress">#REF!</definedName>
    <definedName name="A.D.OreToStorage_Si">#REF!</definedName>
    <definedName name="A.D.OreToStorage_Tank1Level">#REF!</definedName>
    <definedName name="A.D.OreToStorage_Tank2Level">#REF!</definedName>
    <definedName name="A.D.OreToStorage_Tank3Level">#REF!</definedName>
    <definedName name="A.D.OreToStorage_Tank4Level">#REF!</definedName>
    <definedName name="A.D.OreToStorage_Volume">#REF!</definedName>
    <definedName name="A.D.OreToStorage_VolumePerHr">#REF!</definedName>
    <definedName name="A.D.ROM1_PercentFed">#REF!</definedName>
    <definedName name="A.D.ROM1_TonnesFed">#REF!</definedName>
    <definedName name="A.D.ROM2_PercentFed">#REF!</definedName>
    <definedName name="A.D.ROM2_TonnesFed">#REF!</definedName>
    <definedName name="A.D.ROM3_PercentFed">#REF!</definedName>
    <definedName name="A.D.ROM3_TonnesFed">#REF!</definedName>
    <definedName name="A.D.ROM4_PercentFed">#REF!</definedName>
    <definedName name="A.D.ROM4_TonnesFed">#REF!</definedName>
    <definedName name="A.D.ROM5_PercentFed">#REF!</definedName>
    <definedName name="A.D.ROM5_TonnesFed">#REF!</definedName>
    <definedName name="A.D.Total_ContainedAl">#REF!</definedName>
    <definedName name="A.D.Total_ContainedCo">#REF!</definedName>
    <definedName name="A.D.Total_ContainedFe">#REF!</definedName>
    <definedName name="A.D.Total_ContainedMg">#REF!</definedName>
    <definedName name="A.D.Total_ContainedNi">#REF!</definedName>
    <definedName name="A.D.Total_ContainedSi">#REF!</definedName>
    <definedName name="A.M.CV1_Moisture">#REF!</definedName>
    <definedName name="A.M.CV2_Al">#REF!</definedName>
    <definedName name="A.M.CV2_Co">#REF!</definedName>
    <definedName name="A.M.CV2_DryTonnes">#REF!</definedName>
    <definedName name="A.M.CV2_dtph">#REF!</definedName>
    <definedName name="A.M.CV2_Fe">#REF!</definedName>
    <definedName name="A.M.CV2_Mg">#REF!</definedName>
    <definedName name="A.M.CV2_Ni">#REF!</definedName>
    <definedName name="A.M.CV2_Si">#REF!</definedName>
    <definedName name="A.M.Mill_Availability">#REF!</definedName>
    <definedName name="A.M.Mill_Downtime">#REF!</definedName>
    <definedName name="A.M.Mill_DryTonnes">#REF!</definedName>
    <definedName name="A.M.Mill_DryTph">#REF!</definedName>
    <definedName name="A.M.Mill_PowerDraw">#REF!</definedName>
    <definedName name="A.M.Mill_PowerDrawPerTonne">#REF!</definedName>
    <definedName name="A.M.Mill_Uptime">#REF!</definedName>
    <definedName name="A.M.Mill_Utilization">#REF!</definedName>
    <definedName name="A.M.Mill_WetTonnes">#REF!</definedName>
    <definedName name="A.M.Mill_WetTph">#REF!</definedName>
    <definedName name="A.M.MillFeed_Al">#REF!</definedName>
    <definedName name="A.M.MillFeed_Co">#REF!</definedName>
    <definedName name="A.M.MillFeed_Fe">#REF!</definedName>
    <definedName name="A.M.MillFeed_Mg">#REF!</definedName>
    <definedName name="A.M.MillFeed_Ni">#REF!</definedName>
    <definedName name="A.M.MillFeed_Si">#REF!</definedName>
    <definedName name="A.M.MillH2O_Head">#REF!</definedName>
    <definedName name="A.M.MillH2O_Screen">#REF!</definedName>
    <definedName name="A.M.MillH2O_Total">#REF!</definedName>
    <definedName name="A.M.OreToStorage_Al">#REF!</definedName>
    <definedName name="A.M.OreToStorage_Co">#REF!</definedName>
    <definedName name="A.M.OreToStorage_DryTonnes">#REF!</definedName>
    <definedName name="A.M.OreToStorage_DryTph">#REF!</definedName>
    <definedName name="A.M.OreToStorage_Fe">#REF!</definedName>
    <definedName name="A.M.OreToStorage_Mg">#REF!</definedName>
    <definedName name="A.M.OreToStorage_Ni">#REF!</definedName>
    <definedName name="A.M.OreToStorage_PulpDensity">#REF!</definedName>
    <definedName name="A.M.OreToStorage_PulpYieldStress">#REF!</definedName>
    <definedName name="A.M.OreToStorage_Si">#REF!</definedName>
    <definedName name="A.M.OreToStorage_Volume">#REF!</definedName>
    <definedName name="A.M.OreToStorage_VolumePerHr">#REF!</definedName>
    <definedName name="A.PVC" localSheetId="12">#REF!</definedName>
    <definedName name="A.PVC" localSheetId="13">#REF!</definedName>
    <definedName name="A.PVC" localSheetId="14">#REF!</definedName>
    <definedName name="A.PVC" localSheetId="6">#REF!</definedName>
    <definedName name="A.PVC">#REF!</definedName>
    <definedName name="A.Y.CV1_Moisture">#REF!</definedName>
    <definedName name="A.Y.CV2_Al">#REF!</definedName>
    <definedName name="A.Y.CV2_Co">#REF!</definedName>
    <definedName name="A.Y.CV2_DryTonnes">#REF!</definedName>
    <definedName name="A.Y.CV2_dtph">#REF!</definedName>
    <definedName name="A.Y.CV2_Fe">#REF!</definedName>
    <definedName name="A.Y.CV2_Mg">#REF!</definedName>
    <definedName name="A.Y.CV2_Ni">#REF!</definedName>
    <definedName name="A.Y.CV2_Si">#REF!</definedName>
    <definedName name="A.Y.Mill_Availability">#REF!</definedName>
    <definedName name="A.Y.Mill_Downtime">#REF!</definedName>
    <definedName name="A.Y.Mill_DryTonnes">#REF!</definedName>
    <definedName name="A.Y.Mill_DryTph">#REF!</definedName>
    <definedName name="A.Y.Mill_PowerDraw">#REF!</definedName>
    <definedName name="A.Y.Mill_PowerDrawPerTonne">#REF!</definedName>
    <definedName name="A.Y.Mill_Uptime">#REF!</definedName>
    <definedName name="A.Y.Mill_Utilization">#REF!</definedName>
    <definedName name="A.Y.Mill_WetTonnes">#REF!</definedName>
    <definedName name="A.Y.Mill_WetTph">#REF!</definedName>
    <definedName name="A.Y.MillFeed_Al">#REF!</definedName>
    <definedName name="A.Y.MillFeed_Co">#REF!</definedName>
    <definedName name="A.Y.MillFeed_Fe">#REF!</definedName>
    <definedName name="A.Y.MillFeed_Mg">#REF!</definedName>
    <definedName name="A.Y.MillFeed_Ni">#REF!</definedName>
    <definedName name="A.Y.MillFeed_Si">#REF!</definedName>
    <definedName name="A.Y.MillH2O_Head">#REF!</definedName>
    <definedName name="A.Y.MillH2O_Screen">#REF!</definedName>
    <definedName name="A.Y.MillH2O_Total">#REF!</definedName>
    <definedName name="A.Y.OreToStorage_Al">#REF!</definedName>
    <definedName name="A.Y.OreToStorage_Co">#REF!</definedName>
    <definedName name="A.Y.OreToStorage_DryTonnes">#REF!</definedName>
    <definedName name="A.Y.OreToStorage_DryTph">#REF!</definedName>
    <definedName name="A.Y.OreToStorage_Fe">#REF!</definedName>
    <definedName name="A.Y.OreToStorage_Mg">#REF!</definedName>
    <definedName name="A.Y.OreToStorage_Ni">#REF!</definedName>
    <definedName name="A.Y.OreToStorage_PulpDensity">#REF!</definedName>
    <definedName name="A.Y.OreToStorage_PulpYieldStress">#REF!</definedName>
    <definedName name="A.Y.OreToStorage_Si">#REF!</definedName>
    <definedName name="A.Y.OreToStorage_Volume">#REF!</definedName>
    <definedName name="A.Y.OreToStorage_VolumePerHr">#REF!</definedName>
    <definedName name="a_1">#REF!</definedName>
    <definedName name="a_2">#REF!</definedName>
    <definedName name="a_3">#REF!</definedName>
    <definedName name="a_4">#REF!</definedName>
    <definedName name="A_ARCINIEGAS" localSheetId="12">#REF!</definedName>
    <definedName name="A_ARCINIEGAS" localSheetId="13">#REF!</definedName>
    <definedName name="A_ARCINIEGAS" localSheetId="14">#REF!</definedName>
    <definedName name="A_ARCINIEGAS" localSheetId="6">#REF!</definedName>
    <definedName name="A_ARCINIEGAS">#REF!</definedName>
    <definedName name="A_impresión_IM" localSheetId="12">#REF!</definedName>
    <definedName name="A_impresión_IM" localSheetId="13">#REF!</definedName>
    <definedName name="A_impresión_IM" localSheetId="14">#REF!</definedName>
    <definedName name="A_impresión_IM" localSheetId="6">#REF!</definedName>
    <definedName name="A_impresión_IM" localSheetId="7">#REF!</definedName>
    <definedName name="A_impresión_IM">#REF!</definedName>
    <definedName name="A¡þ_¡¤ⓒo_AO">#N/A</definedName>
    <definedName name="A￢_·¹_AO">#N/A</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056" localSheetId="12">#REF!</definedName>
    <definedName name="a1..056" localSheetId="13">#REF!</definedName>
    <definedName name="a1..056" localSheetId="14">#REF!</definedName>
    <definedName name="a1..056" localSheetId="6">#REF!</definedName>
    <definedName name="a1..056">#REF!</definedName>
    <definedName name="A1XO56" localSheetId="12">#REF!</definedName>
    <definedName name="A1XO56" localSheetId="13">#REF!</definedName>
    <definedName name="A1XO56" localSheetId="14">#REF!</definedName>
    <definedName name="A1XO56" localSheetId="6">#REF!</definedName>
    <definedName name="A1XO56">#REF!</definedName>
    <definedName name="A2_">#REF!</definedName>
    <definedName name="A220TT">'[54]Estructuras Concreto'!#REF!</definedName>
    <definedName name="a2a" localSheetId="0" hidden="1">{"TAB1",#N/A,TRUE,"GENERAL";"TAB2",#N/A,TRUE,"GENERAL";"TAB3",#N/A,TRUE,"GENERAL";"TAB4",#N/A,TRUE,"GENERAL";"TAB5",#N/A,TRUE,"GENERAL"}</definedName>
    <definedName name="a2a" localSheetId="6" hidden="1">{"TAB1",#N/A,TRUE,"GENERAL";"TAB2",#N/A,TRUE,"GENERAL";"TAB3",#N/A,TRUE,"GENERAL";"TAB4",#N/A,TRUE,"GENERAL";"TAB5",#N/A,TRUE,"GENERAL"}</definedName>
    <definedName name="a2a" localSheetId="7" hidden="1">{"TAB1",#N/A,TRUE,"GENERAL";"TAB2",#N/A,TRUE,"GENERAL";"TAB3",#N/A,TRUE,"GENERAL";"TAB4",#N/A,TRUE,"GENERAL";"TAB5",#N/A,TRUE,"GENERAL"}</definedName>
    <definedName name="a2a" localSheetId="9" hidden="1">{"TAB1",#N/A,TRUE,"GENERAL";"TAB2",#N/A,TRUE,"GENERAL";"TAB3",#N/A,TRUE,"GENERAL";"TAB4",#N/A,TRUE,"GENERAL";"TAB5",#N/A,TRUE,"GENERAL"}</definedName>
    <definedName name="a2a" hidden="1">{"TAB1",#N/A,TRUE,"GENERAL";"TAB2",#N/A,TRUE,"GENERAL";"TAB3",#N/A,TRUE,"GENERAL";"TAB4",#N/A,TRUE,"GENERAL";"TAB5",#N/A,TRUE,"GENERAL"}</definedName>
    <definedName name="A40FI" localSheetId="15">#REF!</definedName>
    <definedName name="A40FI">#REF!</definedName>
    <definedName name="A40LI" localSheetId="15">#REF!</definedName>
    <definedName name="A40LI">#REF!</definedName>
    <definedName name="A60FI" localSheetId="0">#REF!</definedName>
    <definedName name="A60FI" localSheetId="15">[41]BASE!$D$24</definedName>
    <definedName name="A60FI">#REF!</definedName>
    <definedName name="A60FI1" localSheetId="0">#REF!</definedName>
    <definedName name="A60FI1" localSheetId="15">[41]BASE!$D$25</definedName>
    <definedName name="A60FI1">#REF!</definedName>
    <definedName name="A60PR">'[54]Estructuras Concreto'!#REF!</definedName>
    <definedName name="A60TT">'[54]Estructuras Concreto'!#REF!</definedName>
    <definedName name="a6d" localSheetId="0" hidden="1">{#N/A,#N/A,FALSE,"DITCAR";#N/A,#N/A,FALSE,"a1";#N/A,#N/A,FALSE,"a2";#N/A,#N/A,FALSE,"a3";#N/A,#N/A,FALSE,"a4";#N/A,#N/A,FALSE,"a4a";#N/A,#N/A,FALSE,"a4B";#N/A,#N/A,FALSE,"a4C";#N/A,#N/A,FALSE,"A5a ";#N/A,#N/A,FALSE,"A5b";#N/A,#N/A,FALSE,"A6A";#N/A,#N/A,FALSE,"A6B";#N/A,#N/A,FALSE,"A6C";#N/A,#N/A,FALSE,"04PG12NB"}</definedName>
    <definedName name="a6d" hidden="1">{#N/A,#N/A,FALSE,"DITCAR";#N/A,#N/A,FALSE,"a1";#N/A,#N/A,FALSE,"a2";#N/A,#N/A,FALSE,"a3";#N/A,#N/A,FALSE,"a4";#N/A,#N/A,FALSE,"a4a";#N/A,#N/A,FALSE,"a4B";#N/A,#N/A,FALSE,"a4C";#N/A,#N/A,FALSE,"A5a ";#N/A,#N/A,FALSE,"A5b";#N/A,#N/A,FALSE,"A6A";#N/A,#N/A,FALSE,"A6B";#N/A,#N/A,FALSE,"A6C";#N/A,#N/A,FALSE,"04PG12NB"}</definedName>
    <definedName name="A84.96">#REF!</definedName>
    <definedName name="AA" localSheetId="0">[65]!absc</definedName>
    <definedName name="AA" localSheetId="12">[65]!absc</definedName>
    <definedName name="AA" localSheetId="14">[65]!absc</definedName>
    <definedName name="AA" localSheetId="15">'[45]Estructuras Concreto'!$D$60</definedName>
    <definedName name="AA" localSheetId="3">[65]!absc</definedName>
    <definedName name="AA" localSheetId="4">[65]!absc</definedName>
    <definedName name="AA" localSheetId="5">[65]!absc</definedName>
    <definedName name="AA" localSheetId="6" hidden="1">{"SUMINISTRO E INSTALACIÓN CANALETAS L=7.50"}</definedName>
    <definedName name="AA">[65]!absc</definedName>
    <definedName name="Åä">#N/A</definedName>
    <definedName name="aAA" localSheetId="15">[66]E!#REF!</definedName>
    <definedName name="aaa">'[67]#REF'!$D$4</definedName>
    <definedName name="aaaa" localSheetId="0">{"Book1","my ddc.xls"}</definedName>
    <definedName name="aaaa">{"Book1","my ddc.xls"}</definedName>
    <definedName name="AAAAA">[3]PJ!#REF!</definedName>
    <definedName name="aaaaaaa" localSheetId="0" hidden="1">{#N/A,#N/A,FALSE,"type1";#N/A,#N/A,FALSE,"지지력";#N/A,#N/A,FALSE,"PILE계산";#N/A,#N/A,FALSE,"PILE ";#N/A,#N/A,FALSE,"철근량";#N/A,#N/A,FALSE,"균열검토";#N/A,#N/A,FALSE,"날개벽";#N/A,#N/A,FALSE,"주철근조립도";#N/A,#N/A,FALSE,"교좌"}</definedName>
    <definedName name="aaaaaaa" hidden="1">{#N/A,#N/A,FALSE,"type1";#N/A,#N/A,FALSE,"지지력";#N/A,#N/A,FALSE,"PILE계산";#N/A,#N/A,FALSE,"PILE ";#N/A,#N/A,FALSE,"철근량";#N/A,#N/A,FALSE,"균열검토";#N/A,#N/A,FALSE,"날개벽";#N/A,#N/A,FALSE,"주철근조립도";#N/A,#N/A,FALSE,"교좌"}</definedName>
    <definedName name="aaaaas" localSheetId="0" hidden="1">{"TAB1",#N/A,TRUE,"GENERAL";"TAB2",#N/A,TRUE,"GENERAL";"TAB3",#N/A,TRUE,"GENERAL";"TAB4",#N/A,TRUE,"GENERAL";"TAB5",#N/A,TRUE,"GENERAL"}</definedName>
    <definedName name="aaaaas" localSheetId="6" hidden="1">{"TAB1",#N/A,TRUE,"GENERAL";"TAB2",#N/A,TRUE,"GENERAL";"TAB3",#N/A,TRUE,"GENERAL";"TAB4",#N/A,TRUE,"GENERAL";"TAB5",#N/A,TRUE,"GENERAL"}</definedName>
    <definedName name="aaaaas" localSheetId="7" hidden="1">{"TAB1",#N/A,TRUE,"GENERAL";"TAB2",#N/A,TRUE,"GENERAL";"TAB3",#N/A,TRUE,"GENERAL";"TAB4",#N/A,TRUE,"GENERAL";"TAB5",#N/A,TRUE,"GENERAL"}</definedName>
    <definedName name="aaaaas" localSheetId="9" hidden="1">{"TAB1",#N/A,TRUE,"GENERAL";"TAB2",#N/A,TRUE,"GENERAL";"TAB3",#N/A,TRUE,"GENERAL";"TAB4",#N/A,TRUE,"GENERAL";"TAB5",#N/A,TRUE,"GENERAL"}</definedName>
    <definedName name="aaaaas" hidden="1">{"TAB1",#N/A,TRUE,"GENERAL";"TAB2",#N/A,TRUE,"GENERAL";"TAB3",#N/A,TRUE,"GENERAL";"TAB4",#N/A,TRUE,"GENERAL";"TAB5",#N/A,TRUE,"GENERAL"}</definedName>
    <definedName name="AAC">[6]AASHTO!$A$14:$F$17</definedName>
    <definedName name="AAD">'[45]Obras preliminares'!$D$3</definedName>
    <definedName name="AADOQUINVEH" localSheetId="0">#REF!</definedName>
    <definedName name="AADOQUINVEH">#REF!</definedName>
    <definedName name="aæÐRIiÞA_Iª">#N/A</definedName>
    <definedName name="AAG" localSheetId="0">#REF!</definedName>
    <definedName name="AAG">#REF!</definedName>
    <definedName name="AAG_DT" localSheetId="0">#REF!</definedName>
    <definedName name="AAG_DT">#REF!</definedName>
    <definedName name="AAG_INI">#REF!</definedName>
    <definedName name="AAG_Q">#REF!</definedName>
    <definedName name="AAL">#REF!</definedName>
    <definedName name="AANDENES">#REF!</definedName>
    <definedName name="aas" localSheetId="0" hidden="1">{"TAB1",#N/A,TRUE,"GENERAL";"TAB2",#N/A,TRUE,"GENERAL";"TAB3",#N/A,TRUE,"GENERAL";"TAB4",#N/A,TRUE,"GENERAL";"TAB5",#N/A,TRUE,"GENERAL"}</definedName>
    <definedName name="aas" localSheetId="6" hidden="1">{"TAB1",#N/A,TRUE,"GENERAL";"TAB2",#N/A,TRUE,"GENERAL";"TAB3",#N/A,TRUE,"GENERAL";"TAB4",#N/A,TRUE,"GENERAL";"TAB5",#N/A,TRUE,"GENERAL"}</definedName>
    <definedName name="aas" localSheetId="7" hidden="1">{"TAB1",#N/A,TRUE,"GENERAL";"TAB2",#N/A,TRUE,"GENERAL";"TAB3",#N/A,TRUE,"GENERAL";"TAB4",#N/A,TRUE,"GENERAL";"TAB5",#N/A,TRUE,"GENERAL"}</definedName>
    <definedName name="aas" localSheetId="9" hidden="1">{"TAB1",#N/A,TRUE,"GENERAL";"TAB2",#N/A,TRUE,"GENERAL";"TAB3",#N/A,TRUE,"GENERAL";"TAB4",#N/A,TRUE,"GENERAL";"TAB5",#N/A,TRUE,"GENERAL"}</definedName>
    <definedName name="aas" hidden="1">{"TAB1",#N/A,TRUE,"GENERAL";"TAB2",#N/A,TRUE,"GENERAL";"TAB3",#N/A,TRUE,"GENERAL";"TAB4",#N/A,TRUE,"GENERAL";"TAB5",#N/A,TRUE,"GENERAL"}</definedName>
    <definedName name="AB" localSheetId="0">#REF!</definedName>
    <definedName name="aB" localSheetId="15">[66]E!#REF!</definedName>
    <definedName name="AB">#REF!</definedName>
    <definedName name="ABC" localSheetId="0">#REF!</definedName>
    <definedName name="ABC">#REF!</definedName>
    <definedName name="ABG">[6]AASHTO!$A$2:$F$5</definedName>
    <definedName name="abr00">[29]Dólar!#REF!</definedName>
    <definedName name="absc" localSheetId="0">[68]!absc</definedName>
    <definedName name="absc" localSheetId="12">[68]!absc</definedName>
    <definedName name="absc" localSheetId="14">[68]!absc</definedName>
    <definedName name="absc" localSheetId="15">#N/A</definedName>
    <definedName name="absc" localSheetId="3">[68]!absc</definedName>
    <definedName name="absc" localSheetId="4">[68]!absc</definedName>
    <definedName name="absc" localSheetId="5">[68]!absc</definedName>
    <definedName name="absc" localSheetId="7">#N/A</definedName>
    <definedName name="absc">[68]!absc</definedName>
    <definedName name="absc_" localSheetId="0">[69]!absc</definedName>
    <definedName name="absc_" localSheetId="12">[69]!absc</definedName>
    <definedName name="absc_" localSheetId="14">[69]!absc</definedName>
    <definedName name="absc_" localSheetId="3">[69]!absc</definedName>
    <definedName name="absc_" localSheetId="4">[69]!absc</definedName>
    <definedName name="absc_" localSheetId="5">[69]!absc</definedName>
    <definedName name="absc_">[69]!absc</definedName>
    <definedName name="absc_1" localSheetId="0">[69]!absc</definedName>
    <definedName name="absc_1" localSheetId="12">[69]!absc</definedName>
    <definedName name="absc_1" localSheetId="14">[69]!absc</definedName>
    <definedName name="absc_1" localSheetId="3">[69]!absc</definedName>
    <definedName name="absc_1" localSheetId="4">[69]!absc</definedName>
    <definedName name="absc_1" localSheetId="5">[69]!absc</definedName>
    <definedName name="absc_1">[69]!absc</definedName>
    <definedName name="absc1" localSheetId="0">[70]!absc</definedName>
    <definedName name="absc1" localSheetId="12">[70]!absc</definedName>
    <definedName name="absc1" localSheetId="14">[70]!absc</definedName>
    <definedName name="absc1" localSheetId="3">[70]!absc</definedName>
    <definedName name="absc1" localSheetId="4">[70]!absc</definedName>
    <definedName name="absc1" localSheetId="5">[70]!absc</definedName>
    <definedName name="absc1">[70]!absc</definedName>
    <definedName name="AbT">'[45]Estructuras Concreto'!$D$146</definedName>
    <definedName name="Abtd2">'[71]Estructuras Concreto'!#REF!</definedName>
    <definedName name="Abtd4">'[71]Estructuras Concreto'!#REF!</definedName>
    <definedName name="Abtd6">'[71]Estructuras Concreto'!#REF!</definedName>
    <definedName name="aC" localSheetId="15">[66]E!#REF!</definedName>
    <definedName name="ac">[55]Dimensiones!$B$8</definedName>
    <definedName name="aⓒ¡¨￠RIi¨­A_I¨￡">#N/A</definedName>
    <definedName name="ACALZADA">#REF!</definedName>
    <definedName name="ACARREO">#REF!</definedName>
    <definedName name="ACASA">'[45]Estructuras Concreto'!$D$341</definedName>
    <definedName name="AcC">'[45]Estructuras Concreto'!$D$190</definedName>
    <definedName name="AccesNvoAbs" localSheetId="0" hidden="1">#REF!</definedName>
    <definedName name="AccesNvoAbs" hidden="1">#REF!</definedName>
    <definedName name="ACCESORIO">'[72]ZONA 10-35 NORTE'!$M$15</definedName>
    <definedName name="ACCESORIOS_ALC." localSheetId="11">[1]FORFAAC!#REF!</definedName>
    <definedName name="ACCESORIOS_ALC." localSheetId="12">[2]FORFAAC!#REF!</definedName>
    <definedName name="ACCESORIOS_ALC." localSheetId="13">[2]FORFAAC!#REF!</definedName>
    <definedName name="ACCESORIOS_ALC." localSheetId="14">[2]FORFAAC!#REF!</definedName>
    <definedName name="ACCESORIOS_ALC." localSheetId="10">[1]FORFAAC!#REF!</definedName>
    <definedName name="ACCESORIOS_ALC." localSheetId="16">[1]FORFAAC!#REF!</definedName>
    <definedName name="ACCESORIOS_ALC." localSheetId="17">[1]FORFAAC!#REF!</definedName>
    <definedName name="ACCESORIOS_ALC.">[1]FORFAAC!#REF!</definedName>
    <definedName name="AccessDatabase" localSheetId="15" hidden="1">"C:\posec\DATABASE\vlv_list\vlvlist1.mdb"</definedName>
    <definedName name="AccessDatabase" hidden="1">"C:\C-314\VOLUMENES\volfin4.mdb"</definedName>
    <definedName name="acci">#REF!</definedName>
    <definedName name="ACE">[4]A!$D$38</definedName>
    <definedName name="ACER" localSheetId="12">#REF!</definedName>
    <definedName name="ACER" localSheetId="13">#REF!</definedName>
    <definedName name="ACER" localSheetId="14">#REF!</definedName>
    <definedName name="ACER" localSheetId="6">#REF!</definedName>
    <definedName name="ACER">#REF!</definedName>
    <definedName name="ACERO">[4]A!$D$70:$D$71</definedName>
    <definedName name="ACOLC">'[45]Estructuras Concreto'!$D$333</definedName>
    <definedName name="ACOM" localSheetId="0">#REF!</definedName>
    <definedName name="ACOM" localSheetId="15">#REF!</definedName>
    <definedName name="ACOM">#REF!</definedName>
    <definedName name="ACOND" localSheetId="15">#REF!</definedName>
    <definedName name="ACOND">#REF!</definedName>
    <definedName name="ACPM" localSheetId="15">'[18]Datos Generales'!$B$12</definedName>
    <definedName name="ACPM">#REF!</definedName>
    <definedName name="AcT">'[45]Estructuras Concreto'!$D$135</definedName>
    <definedName name="Acta" localSheetId="0">#REF!</definedName>
    <definedName name="Acta" localSheetId="15">#REF!</definedName>
    <definedName name="Acta">#REF!</definedName>
    <definedName name="Acta1" localSheetId="15">#REF!</definedName>
    <definedName name="Acta1">#REF!</definedName>
    <definedName name="Acta1a">#REF!</definedName>
    <definedName name="AcTc">'[45]Estructuras Concreto'!$D$174</definedName>
    <definedName name="activos">[73]Listado!$X$2:$X$17</definedName>
    <definedName name="actores" localSheetId="0">#REF!</definedName>
    <definedName name="actores">#REF!</definedName>
    <definedName name="AcTP" localSheetId="0">#REF!</definedName>
    <definedName name="AcTP">#REF!</definedName>
    <definedName name="AcTZ" localSheetId="0">'[45]Estructuras Concreto'!#REF!</definedName>
    <definedName name="AcTZ">'[45]Estructuras Concreto'!#REF!</definedName>
    <definedName name="acueducto">'[74]FORMATO ACOM ACDTO FRENTE'!$M$8</definedName>
    <definedName name="acumulado">#N/A</definedName>
    <definedName name="ACwvu.TAB1." hidden="1">#REF!</definedName>
    <definedName name="ACwvu.TAB10." hidden="1">#REF!</definedName>
    <definedName name="ACwvu.TAB2." hidden="1">#REF!</definedName>
    <definedName name="ACwvu.TAB3." hidden="1">#REF!</definedName>
    <definedName name="ACwvu.TAB4." hidden="1">#REF!</definedName>
    <definedName name="ACwvu.TAB5." hidden="1">#REF!</definedName>
    <definedName name="aD" localSheetId="15">[66]E!#REF!</definedName>
    <definedName name="ad">[75]MATERIALES!$H$4</definedName>
    <definedName name="Ad_Un" localSheetId="0">#REF!</definedName>
    <definedName name="Ad_Un">#REF!</definedName>
    <definedName name="adasd" localSheetId="0">#REF!</definedName>
    <definedName name="adasd">#REF!</definedName>
    <definedName name="adasfsf" localSheetId="0">Listado [37]Base!$B$12:$D$781</definedName>
    <definedName name="adasfsf" localSheetId="6">Listado [37]Base!$B$12:$D$781</definedName>
    <definedName name="adasfsf" localSheetId="7">Listado [37]Base!$B$12:$D$781</definedName>
    <definedName name="adasfsf" localSheetId="9">Listado [37]Base!$B$12:$D$781</definedName>
    <definedName name="adasfsf">Listado [37]Base!$B$12:$D$781</definedName>
    <definedName name="AdditionalConstruction" localSheetId="0">'[76]INGRESOS - COP'!#REF!</definedName>
    <definedName name="AdditionalConstruction">'[76]INGRESOS - COP'!#REF!</definedName>
    <definedName name="AdditionalCosts_Lumpsum" localSheetId="0">#REF!</definedName>
    <definedName name="AdditionalCosts_Lumpsum">#REF!</definedName>
    <definedName name="AdditionalCosts_Percent" localSheetId="0">#REF!</definedName>
    <definedName name="AdditionalCosts_Percent">#REF!</definedName>
    <definedName name="ADFGSDB" localSheetId="0" hidden="1">{"via1",#N/A,TRUE,"general";"via2",#N/A,TRUE,"general";"via3",#N/A,TRUE,"general"}</definedName>
    <definedName name="ADFGSDB" localSheetId="6" hidden="1">{"via1",#N/A,TRUE,"general";"via2",#N/A,TRUE,"general";"via3",#N/A,TRUE,"general"}</definedName>
    <definedName name="ADFGSDB" localSheetId="7" hidden="1">{"via1",#N/A,TRUE,"general";"via2",#N/A,TRUE,"general";"via3",#N/A,TRUE,"general"}</definedName>
    <definedName name="ADFGSDB" localSheetId="9" hidden="1">{"via1",#N/A,TRUE,"general";"via2",#N/A,TRUE,"general";"via3",#N/A,TRUE,"general"}</definedName>
    <definedName name="ADFGSDB" hidden="1">{"via1",#N/A,TRUE,"general";"via2",#N/A,TRUE,"general";"via3",#N/A,TRUE,"general"}</definedName>
    <definedName name="ADI">#REF!</definedName>
    <definedName name="ADM">[56]PRECIOS!$B$161</definedName>
    <definedName name="ADMGP">'[77]PRESUPUESTOS Escenario Optimist'!$T$5</definedName>
    <definedName name="ADMINISTRACION" localSheetId="0">#REF!</definedName>
    <definedName name="ADMINISTRACION">#REF!</definedName>
    <definedName name="administrador">[78]Informacion!$B$15</definedName>
    <definedName name="ADMM" localSheetId="0">#REF!</definedName>
    <definedName name="ADMM" localSheetId="15">#REF!</definedName>
    <definedName name="ADMM">#REF!</definedName>
    <definedName name="Admon" localSheetId="0">#REF!</definedName>
    <definedName name="Admon" localSheetId="12">#REF!</definedName>
    <definedName name="Admon" localSheetId="13">#REF!</definedName>
    <definedName name="Admon" localSheetId="14">#REF!</definedName>
    <definedName name="ADMON" localSheetId="15">'[79]Formulario N° 4'!$F$129</definedName>
    <definedName name="Admon">#REF!</definedName>
    <definedName name="adoc1" localSheetId="0">[70]!absc</definedName>
    <definedName name="adoc1" localSheetId="12">[70]!absc</definedName>
    <definedName name="adoc1" localSheetId="14">[70]!absc</definedName>
    <definedName name="adoc1" localSheetId="3">[70]!absc</definedName>
    <definedName name="adoc1" localSheetId="4">[70]!absc</definedName>
    <definedName name="adoc1" localSheetId="5">[70]!absc</definedName>
    <definedName name="adoc1">[70]!absc</definedName>
    <definedName name="adoq" localSheetId="0">[65]!absc</definedName>
    <definedName name="adoq" localSheetId="12">[65]!absc</definedName>
    <definedName name="adoq" localSheetId="14">[65]!absc</definedName>
    <definedName name="adoq" localSheetId="15">[80]!absc</definedName>
    <definedName name="adoq" localSheetId="3">[65]!absc</definedName>
    <definedName name="adoq" localSheetId="4">[65]!absc</definedName>
    <definedName name="adoq" localSheetId="5">[65]!absc</definedName>
    <definedName name="adoq" localSheetId="7">[80]!absc</definedName>
    <definedName name="adoq">[65]!absc</definedName>
    <definedName name="ADSAD" localSheetId="0" hidden="1">{"TAB1",#N/A,TRUE,"GENERAL";"TAB2",#N/A,TRUE,"GENERAL";"TAB3",#N/A,TRUE,"GENERAL";"TAB4",#N/A,TRUE,"GENERAL";"TAB5",#N/A,TRUE,"GENERAL"}</definedName>
    <definedName name="ADSAD" localSheetId="6" hidden="1">{"TAB1",#N/A,TRUE,"GENERAL";"TAB2",#N/A,TRUE,"GENERAL";"TAB3",#N/A,TRUE,"GENERAL";"TAB4",#N/A,TRUE,"GENERAL";"TAB5",#N/A,TRUE,"GENERAL"}</definedName>
    <definedName name="ADSAD" localSheetId="7" hidden="1">{"TAB1",#N/A,TRUE,"GENERAL";"TAB2",#N/A,TRUE,"GENERAL";"TAB3",#N/A,TRUE,"GENERAL";"TAB4",#N/A,TRUE,"GENERAL";"TAB5",#N/A,TRUE,"GENERAL"}</definedName>
    <definedName name="ADSAD" localSheetId="9" hidden="1">{"TAB1",#N/A,TRUE,"GENERAL";"TAB2",#N/A,TRUE,"GENERAL";"TAB3",#N/A,TRUE,"GENERAL";"TAB4",#N/A,TRUE,"GENERAL";"TAB5",#N/A,TRUE,"GENERAL"}</definedName>
    <definedName name="ADSAD" hidden="1">{"TAB1",#N/A,TRUE,"GENERAL";"TAB2",#N/A,TRUE,"GENERAL";"TAB3",#N/A,TRUE,"GENERAL";"TAB4",#N/A,TRUE,"GENERAL";"TAB5",#N/A,TRUE,"GENERAL"}</definedName>
    <definedName name="Advance">'[76]INGRESOS - COP'!#REF!</definedName>
    <definedName name="Ae" localSheetId="0">#REF!</definedName>
    <definedName name="Ae">#REF!</definedName>
    <definedName name="aefa" localSheetId="0" hidden="1">{"via1",#N/A,TRUE,"general";"via2",#N/A,TRUE,"general";"via3",#N/A,TRUE,"general"}</definedName>
    <definedName name="aefa" localSheetId="6" hidden="1">{"via1",#N/A,TRUE,"general";"via2",#N/A,TRUE,"general";"via3",#N/A,TRUE,"general"}</definedName>
    <definedName name="aefa" localSheetId="7" hidden="1">{"via1",#N/A,TRUE,"general";"via2",#N/A,TRUE,"general";"via3",#N/A,TRUE,"general"}</definedName>
    <definedName name="aefa" localSheetId="9" hidden="1">{"via1",#N/A,TRUE,"general";"via2",#N/A,TRUE,"general";"via3",#N/A,TRUE,"general"}</definedName>
    <definedName name="aefa" hidden="1">{"via1",#N/A,TRUE,"general";"via2",#N/A,TRUE,"general";"via3",#N/A,TRUE,"general"}</definedName>
    <definedName name="AEWRWR" localSheetId="0">Listado [37]Base!$B$12:$D$781</definedName>
    <definedName name="AEWRWR" localSheetId="6">Listado [37]Base!$B$12:$D$781</definedName>
    <definedName name="AEWRWR" localSheetId="7">Listado [37]Base!$B$12:$D$781</definedName>
    <definedName name="AEWRWR" localSheetId="9">Listado [37]Base!$B$12:$D$781</definedName>
    <definedName name="AEWRWR">Listado [37]Base!$B$12:$D$781</definedName>
    <definedName name="Af" localSheetId="0">#REF!</definedName>
    <definedName name="Af" localSheetId="15">'[45]Estructuras Concreto'!$D$159</definedName>
    <definedName name="Af">#REF!</definedName>
    <definedName name="afdasgh" localSheetId="0" hidden="1">{#N/A,#N/A,FALSE,"CCTV"}</definedName>
    <definedName name="afdasgh" hidden="1">{#N/A,#N/A,FALSE,"CCTV"}</definedName>
    <definedName name="afdsfdg" localSheetId="0" hidden="1">{#N/A,#N/A,FALSE,"CCTV"}</definedName>
    <definedName name="afdsfdg" hidden="1">{#N/A,#N/A,FALSE,"CCTV"}</definedName>
    <definedName name="afdsw" localSheetId="0" hidden="1">{"TAB1",#N/A,TRUE,"GENERAL";"TAB2",#N/A,TRUE,"GENERAL";"TAB3",#N/A,TRUE,"GENERAL";"TAB4",#N/A,TRUE,"GENERAL";"TAB5",#N/A,TRUE,"GENERAL"}</definedName>
    <definedName name="afdsw" localSheetId="6" hidden="1">{"TAB1",#N/A,TRUE,"GENERAL";"TAB2",#N/A,TRUE,"GENERAL";"TAB3",#N/A,TRUE,"GENERAL";"TAB4",#N/A,TRUE,"GENERAL";"TAB5",#N/A,TRUE,"GENERAL"}</definedName>
    <definedName name="afdsw" localSheetId="7" hidden="1">{"TAB1",#N/A,TRUE,"GENERAL";"TAB2",#N/A,TRUE,"GENERAL";"TAB3",#N/A,TRUE,"GENERAL";"TAB4",#N/A,TRUE,"GENERAL";"TAB5",#N/A,TRUE,"GENERAL"}</definedName>
    <definedName name="afdsw" localSheetId="9" hidden="1">{"TAB1",#N/A,TRUE,"GENERAL";"TAB2",#N/A,TRUE,"GENERAL";"TAB3",#N/A,TRUE,"GENERAL";"TAB4",#N/A,TRUE,"GENERAL";"TAB5",#N/A,TRUE,"GENERAL"}</definedName>
    <definedName name="afdsw" hidden="1">{"TAB1",#N/A,TRUE,"GENERAL";"TAB2",#N/A,TRUE,"GENERAL";"TAB3",#N/A,TRUE,"GENERAL";"TAB4",#N/A,TRUE,"GENERAL";"TAB5",#N/A,TRUE,"GENERAL"}</definedName>
    <definedName name="AFE" localSheetId="12">'[81]Sum Aferentes'!$1:$1048576</definedName>
    <definedName name="AFE" localSheetId="13">'[81]Sum Aferentes'!$1:$1048576</definedName>
    <definedName name="AFE" localSheetId="14">'[81]Sum Aferentes'!$1:$1048576</definedName>
    <definedName name="Afe">'[82]2009 Jagua'!$C$2:$C$27</definedName>
    <definedName name="afecompletions" localSheetId="0">#REF!</definedName>
    <definedName name="afecompletions">#REF!</definedName>
    <definedName name="afffgff" localSheetId="0" hidden="1">{#N/A,#N/A,FALSE,"CCTV"}</definedName>
    <definedName name="afffgff" hidden="1">{#N/A,#N/A,FALSE,"CCTV"}</definedName>
    <definedName name="Afranio">#REF!</definedName>
    <definedName name="Ag">#REF!</definedName>
    <definedName name="agdsgg" localSheetId="0" hidden="1">{"via1",#N/A,TRUE,"general";"via2",#N/A,TRUE,"general";"via3",#N/A,TRUE,"general"}</definedName>
    <definedName name="agdsgg" localSheetId="6" hidden="1">{"via1",#N/A,TRUE,"general";"via2",#N/A,TRUE,"general";"via3",#N/A,TRUE,"general"}</definedName>
    <definedName name="agdsgg" localSheetId="7" hidden="1">{"via1",#N/A,TRUE,"general";"via2",#N/A,TRUE,"general";"via3",#N/A,TRUE,"general"}</definedName>
    <definedName name="agdsgg" localSheetId="9" hidden="1">{"via1",#N/A,TRUE,"general";"via2",#N/A,TRUE,"general";"via3",#N/A,TRUE,"general"}</definedName>
    <definedName name="agdsgg" hidden="1">{"via1",#N/A,TRUE,"general";"via2",#N/A,TRUE,"general";"via3",#N/A,TRUE,"general"}</definedName>
    <definedName name="agdump">#REF!</definedName>
    <definedName name="agedump">#REF!</definedName>
    <definedName name="agencydump">#REF!</definedName>
    <definedName name="AGENCYLY">#REF!</definedName>
    <definedName name="AGENCYPLAN">#REF!</definedName>
    <definedName name="ago00">[29]Dólar!#REF!</definedName>
    <definedName name="agp">#REF!</definedName>
    <definedName name="AGRICOLA">[83]PRES.AGRI!$B$1:$N$35</definedName>
    <definedName name="AGUA" localSheetId="15">[41]BASE!$D$515</definedName>
    <definedName name="AGUA">[42]BASE!$D$459</definedName>
    <definedName name="Ah" localSheetId="0">#REF!</definedName>
    <definedName name="Ah">#REF!</definedName>
    <definedName name="AHI">'[18]Datos Generales'!$B$16</definedName>
    <definedName name="Ai" localSheetId="0">#REF!</definedName>
    <definedName name="AI" localSheetId="15">'[45]Estructuras Concreto'!$D$5</definedName>
    <definedName name="Ai">#REF!</definedName>
    <definedName name="AI60kv">'[54]Estructuras Concreto'!#REF!</definedName>
    <definedName name="AIN">'[45]Estructuras Concreto'!$D$72</definedName>
    <definedName name="air_trap" localSheetId="0">#REF!</definedName>
    <definedName name="air_trap">#REF!</definedName>
    <definedName name="AIRE_ACOND_ITEM" localSheetId="0">[84]Presupuesto!#REF!,[84]Presupuesto!#REF!</definedName>
    <definedName name="AIRE_ACOND_ITEM">[84]Presupuesto!#REF!,[84]Presupuesto!#REF!</definedName>
    <definedName name="AIRE_ACOND_VALOR" localSheetId="0">[84]Presupuesto!#REF!,[84]Presupuesto!#REF!</definedName>
    <definedName name="AIRE_ACOND_VALOR">[84]Presupuesto!#REF!,[84]Presupuesto!#REF!</definedName>
    <definedName name="AIRE_ACONDICIONADO" localSheetId="0">[42]PRESUPUESTO!#REF!</definedName>
    <definedName name="AIRE_ACONDICIONADO">[42]PRESUPUESTO!#REF!</definedName>
    <definedName name="AIU" localSheetId="15">#REF!</definedName>
    <definedName name="AIU">[42]BASE!$C$1</definedName>
    <definedName name="AIU_" localSheetId="0">#REF!</definedName>
    <definedName name="AIU_">#REF!</definedName>
    <definedName name="AIU_1">'[85]FORMULARIO AIU'!$G$48</definedName>
    <definedName name="AIU_2">'[86]FORMULARIO AIU'!$G$44</definedName>
    <definedName name="AIUA" localSheetId="0">#REF!</definedName>
    <definedName name="AIUA">#REF!</definedName>
    <definedName name="AIUK">[42]BASE!$C$1</definedName>
    <definedName name="AIUL">[42]BASE!$C$1</definedName>
    <definedName name="aiun">[87]BASE!$C$3</definedName>
    <definedName name="AIUR">'[77]PRESUPUESTOS Escenario Optimist'!$R$85</definedName>
    <definedName name="Ajizal">'[88]AJIZAL 3335'!$A$7:$J$142</definedName>
    <definedName name="AjustDelAIU" localSheetId="0">#REF!</definedName>
    <definedName name="AjustDelAIU">#REF!</definedName>
    <definedName name="AJUSTE" localSheetId="0">#REF!</definedName>
    <definedName name="AJUSTE">#REF!</definedName>
    <definedName name="Ajusteinf" localSheetId="0" hidden="1">{#N/A,#N/A,FALSE,"Costos Productos 6A";#N/A,#N/A,FALSE,"Costo Unitario Total H-94-12"}</definedName>
    <definedName name="Ajusteinf" hidden="1">{#N/A,#N/A,FALSE,"Costos Productos 6A";#N/A,#N/A,FALSE,"Costo Unitario Total H-94-12"}</definedName>
    <definedName name="AJUSTPTO" localSheetId="0" hidden="1">{#N/A,#N/A,FALSE,"Costos Productos 6A";#N/A,#N/A,FALSE,"Costo Unitario Total H-94-12"}</definedName>
    <definedName name="AJUSTPTO" hidden="1">{#N/A,#N/A,FALSE,"Costos Productos 6A";#N/A,#N/A,FALSE,"Costo Unitario Total H-94-12"}</definedName>
    <definedName name="Ak">#REF!</definedName>
    <definedName name="AL">'[89]Cant Obra'!#REF!</definedName>
    <definedName name="alambre">[58]PrecRec!$D$59</definedName>
    <definedName name="ALANR" localSheetId="0">#REF!</definedName>
    <definedName name="ALANR" localSheetId="15">[41]BASE!$D$23</definedName>
    <definedName name="ALANR">#REF!</definedName>
    <definedName name="alc" localSheetId="0">[90]!absc</definedName>
    <definedName name="alc" localSheetId="12">[90]!absc</definedName>
    <definedName name="alc" localSheetId="14">[90]!absc</definedName>
    <definedName name="alc" localSheetId="15">[78]!absc</definedName>
    <definedName name="alc" localSheetId="3">[90]!absc</definedName>
    <definedName name="alc" localSheetId="4">[90]!absc</definedName>
    <definedName name="alc" localSheetId="5">[90]!absc</definedName>
    <definedName name="alc" localSheetId="7">[78]!absc</definedName>
    <definedName name="alc">[90]!absc</definedName>
    <definedName name="alcantarillado">'[91]FORMATO ACOM ALDO. FRENTE'!$L$9</definedName>
    <definedName name="alcVE">[92]Alcantarillas!#REF!</definedName>
    <definedName name="AlcVN">[92]Alcantarillas!#REF!</definedName>
    <definedName name="ALFA" localSheetId="0">#REF!</definedName>
    <definedName name="ALFA">#REF!</definedName>
    <definedName name="ALIV487" localSheetId="0">#REF!</definedName>
    <definedName name="ALIV487">#REF!</definedName>
    <definedName name="All_Item" localSheetId="0">#REF!</definedName>
    <definedName name="All_Item">#REF!</definedName>
    <definedName name="Almacenista">#REF!</definedName>
    <definedName name="ALPIN">#N/A</definedName>
    <definedName name="ALPJYOU">#N/A</definedName>
    <definedName name="ALPTOI">#N/A</definedName>
    <definedName name="ALPUA" localSheetId="15">#REF!</definedName>
    <definedName name="ALPUA">#REF!</definedName>
    <definedName name="ALTICO" localSheetId="6">#REF!</definedName>
    <definedName name="ALTICO">#REF!</definedName>
    <definedName name="altof">'[45]Estructuras Concreto'!$D$161</definedName>
    <definedName name="altofo1">'[45]Estructuras Concreto'!$D$168</definedName>
    <definedName name="altofo2">[34]CONS!#REF!</definedName>
    <definedName name="Am">#REF!</definedName>
    <definedName name="AMBIENTAL">#REF!</definedName>
    <definedName name="AMO">'[18]Datos Generales'!$B$14</definedName>
    <definedName name="An">#REF!</definedName>
    <definedName name="ANA">#REF!</definedName>
    <definedName name="ANALISIS">#REF!</definedName>
    <definedName name="AnalisisdePrecios" localSheetId="12">#REF!</definedName>
    <definedName name="AnalisisdePrecios" localSheetId="13">#REF!</definedName>
    <definedName name="AnalisisdePrecios" localSheetId="14">#REF!</definedName>
    <definedName name="AnalisisdePrecios">#REF!</definedName>
    <definedName name="Analyst" hidden="1">#REF!</definedName>
    <definedName name="ANCOLC">'[45]Estructuras Concreto'!$D$334</definedName>
    <definedName name="ANDAM" localSheetId="0">#REF!</definedName>
    <definedName name="ANDAM" localSheetId="15">#REF!</definedName>
    <definedName name="ANDAM">#REF!</definedName>
    <definedName name="andenes_pisos" localSheetId="12">#REF!</definedName>
    <definedName name="andenes_pisos" localSheetId="13">#REF!</definedName>
    <definedName name="andenes_pisos" localSheetId="14">#REF!</definedName>
    <definedName name="andenes_pisos" localSheetId="6">#REF!</definedName>
    <definedName name="andenes_pisos">#REF!</definedName>
    <definedName name="ANE">#REF!</definedName>
    <definedName name="ANEXO21">#REF!</definedName>
    <definedName name="angle">#REF!</definedName>
    <definedName name="ANOMarch02">#REF!</definedName>
    <definedName name="ANOPLMarch02">#REF!</definedName>
    <definedName name="ANORev2">#REF!</definedName>
    <definedName name="ANOTB_JUN01">#REF!</definedName>
    <definedName name="ANOUNO">#REF!</definedName>
    <definedName name="anscount" hidden="1">10</definedName>
    <definedName name="Antic">[93]BASES!$B$33</definedName>
    <definedName name="ANTICIPO">[94]BASES!$B$33</definedName>
    <definedName name="ANTRA" localSheetId="0">#REF!</definedName>
    <definedName name="ANTRA" localSheetId="15">#REF!</definedName>
    <definedName name="ANTRA">#REF!</definedName>
    <definedName name="Añ" localSheetId="0">#REF!</definedName>
    <definedName name="Añ">#REF!</definedName>
    <definedName name="AÑOWUIE" localSheetId="15">'[94]Res-Accide-10'!$R$2:$R$7</definedName>
    <definedName name="AÑOWUIE" localSheetId="7">'[94]Res-Accide-10'!$R$2:$R$7</definedName>
    <definedName name="AÑOWUIE">'[95]Res-Accide-10'!$R$2:$R$7</definedName>
    <definedName name="Ao" localSheetId="0">#REF!</definedName>
    <definedName name="Ao">#REF!</definedName>
    <definedName name="AOMC" localSheetId="0">#REF!</definedName>
    <definedName name="AOMC">#REF!</definedName>
    <definedName name="AOMI" localSheetId="0">#REF!</definedName>
    <definedName name="AOMI">#REF!</definedName>
    <definedName name="Ap" localSheetId="0">#REF!</definedName>
    <definedName name="AP" localSheetId="15">'[45]Estructuras Concreto'!$D$49</definedName>
    <definedName name="Ap">#REF!</definedName>
    <definedName name="AP220TT">'[54]Estructuras Concreto'!#REF!</definedName>
    <definedName name="AP60TT">'[54]Estructuras Concreto'!#REF!</definedName>
    <definedName name="APARAT_SAN_INCRUST_ITEM">[84]Presupuesto!#REF!</definedName>
    <definedName name="APARAT_SANIT_VALOR">[84]Presupuesto!$G$939,[84]Presupuesto!$G$940,[84]Presupuesto!$G$941,[84]Presupuesto!$G$942:$G$945</definedName>
    <definedName name="APARATOS_MUEBLES_MESONES_ESPEJOS" localSheetId="0">[42]PRESUPUESTO!#REF!</definedName>
    <definedName name="APARATOS_MUEBLES_MESONES_ESPEJOS">[42]PRESUPUESTO!#REF!</definedName>
    <definedName name="APARATOSSAN" localSheetId="0">[84]Presupuesto!#REF!,[84]Presupuesto!#REF!,[84]Presupuesto!#REF!,[84]Presupuesto!#REF!</definedName>
    <definedName name="APARATOSSAN">[84]Presupuesto!#REF!,[84]Presupuesto!#REF!,[84]Presupuesto!#REF!,[84]Presupuesto!#REF!</definedName>
    <definedName name="APB">[96]PRECIOS!$I$1:$L$51</definedName>
    <definedName name="ApC">'[45]Estructuras Concreto'!$D$194</definedName>
    <definedName name="APIJA" localSheetId="0">#REF!</definedName>
    <definedName name="APIJA">#REF!</definedName>
    <definedName name="APISOC">'[45]Estructuras Concreto'!$D$349</definedName>
    <definedName name="APOR" localSheetId="0">#REF!</definedName>
    <definedName name="APOR">#REF!</definedName>
    <definedName name="APOR100">'[16]Constantes Generales'!#REF!</definedName>
    <definedName name="APOR2">'[45]Estructuras Concreto'!$D$272</definedName>
    <definedName name="APOR3">'[45]Estructuras Concreto'!$D$395</definedName>
    <definedName name="APR">[97]dts!$B$25</definedName>
    <definedName name="aprdata" localSheetId="0">#REF!</definedName>
    <definedName name="aprdata">#REF!</definedName>
    <definedName name="Aprob_por" localSheetId="0">#REF!</definedName>
    <definedName name="Aprob_por">#REF!</definedName>
    <definedName name="APTC60" localSheetId="0">'[54]Estructuras Concreto'!#REF!</definedName>
    <definedName name="APTC60">'[54]Estructuras Concreto'!#REF!</definedName>
    <definedName name="apu" localSheetId="0">#REF!</definedName>
    <definedName name="APU" localSheetId="2">[98]!absc</definedName>
    <definedName name="apu" localSheetId="12">#REF!</definedName>
    <definedName name="apu" localSheetId="13">#REF!</definedName>
    <definedName name="apu" localSheetId="14">#REF!</definedName>
    <definedName name="APU" localSheetId="15">[99]!absc</definedName>
    <definedName name="APU" localSheetId="6">[98]!absc</definedName>
    <definedName name="APU" localSheetId="7">[100]!absc</definedName>
    <definedName name="APU" localSheetId="9">[98]!absc</definedName>
    <definedName name="apu">#REF!</definedName>
    <definedName name="APU221.1" localSheetId="15">#REF!</definedName>
    <definedName name="APU221.1" localSheetId="7">#REF!</definedName>
    <definedName name="APU221.1">#REF!</definedName>
    <definedName name="APU221.2" localSheetId="15">#REF!</definedName>
    <definedName name="APU221.2" localSheetId="7">#REF!</definedName>
    <definedName name="APU221.2">#REF!</definedName>
    <definedName name="APUPTARD">#REF!</definedName>
    <definedName name="APUSENDEROSVILLALILIAM">#REF!</definedName>
    <definedName name="Aq">#REF!</definedName>
    <definedName name="aqaq" localSheetId="0" hidden="1">{"TAB1",#N/A,TRUE,"GENERAL";"TAB2",#N/A,TRUE,"GENERAL";"TAB3",#N/A,TRUE,"GENERAL";"TAB4",#N/A,TRUE,"GENERAL";"TAB5",#N/A,TRUE,"GENERAL"}</definedName>
    <definedName name="aqaq" localSheetId="6" hidden="1">{"TAB1",#N/A,TRUE,"GENERAL";"TAB2",#N/A,TRUE,"GENERAL";"TAB3",#N/A,TRUE,"GENERAL";"TAB4",#N/A,TRUE,"GENERAL";"TAB5",#N/A,TRUE,"GENERAL"}</definedName>
    <definedName name="aqaq" localSheetId="7" hidden="1">{"TAB1",#N/A,TRUE,"GENERAL";"TAB2",#N/A,TRUE,"GENERAL";"TAB3",#N/A,TRUE,"GENERAL";"TAB4",#N/A,TRUE,"GENERAL";"TAB5",#N/A,TRUE,"GENERAL"}</definedName>
    <definedName name="aqaq" localSheetId="9" hidden="1">{"TAB1",#N/A,TRUE,"GENERAL";"TAB2",#N/A,TRUE,"GENERAL";"TAB3",#N/A,TRUE,"GENERAL";"TAB4",#N/A,TRUE,"GENERAL";"TAB5",#N/A,TRUE,"GENERAL"}</definedName>
    <definedName name="aqaq" hidden="1">{"TAB1",#N/A,TRUE,"GENERAL";"TAB2",#N/A,TRUE,"GENERAL";"TAB3",#N/A,TRUE,"GENERAL";"TAB4",#N/A,TRUE,"GENERAL";"TAB5",#N/A,TRUE,"GENERAL"}</definedName>
    <definedName name="aqua" hidden="1">#REF!</definedName>
    <definedName name="aqual">#REF!</definedName>
    <definedName name="Ar" localSheetId="0">#REF!</definedName>
    <definedName name="AR" localSheetId="15">[101]PRECIOS!$G$2:$G$3</definedName>
    <definedName name="Ar">#REF!</definedName>
    <definedName name="ARANA" localSheetId="0">#REF!</definedName>
    <definedName name="ARANA" localSheetId="15">#REF!</definedName>
    <definedName name="ARANA">#REF!</definedName>
    <definedName name="ARANCEL">#REF!</definedName>
    <definedName name="arbol">[58]PrecRec!$D$65</definedName>
    <definedName name="arbolunmetro" localSheetId="0">#REF!</definedName>
    <definedName name="arbolunmetro">#REF!</definedName>
    <definedName name="ARCH" localSheetId="0">#REF!</definedName>
    <definedName name="ARCH">#REF!</definedName>
    <definedName name="are">[58]PrecRec!$D$33</definedName>
    <definedName name="AREA" localSheetId="12">#REF!</definedName>
    <definedName name="AREA" localSheetId="13">#REF!</definedName>
    <definedName name="AREA" localSheetId="14">#REF!</definedName>
    <definedName name="AREA" localSheetId="15">#REF!</definedName>
    <definedName name="AREA" localSheetId="6">#REF!</definedName>
    <definedName name="AREA">#REF!</definedName>
    <definedName name="Área" localSheetId="12">[102]PRESUPUESTO!$A$1:$G$516</definedName>
    <definedName name="Área" localSheetId="13">[102]PRESUPUESTO!$A$1:$G$516</definedName>
    <definedName name="Área" localSheetId="14">[102]PRESUPUESTO!$A$1:$G$516</definedName>
    <definedName name="Área">[103]PRESUPUESTO!$A$1:$G$516</definedName>
    <definedName name="Area_canal">[55]Dimensiones!$B$36</definedName>
    <definedName name="Área_de_Cantidades" localSheetId="0">#REF!</definedName>
    <definedName name="Área_de_Cantidades" localSheetId="15">#REF!</definedName>
    <definedName name="Área_de_Cantidades">#REF!</definedName>
    <definedName name="_xlnm.Extract" localSheetId="0">#REF!</definedName>
    <definedName name="_xlnm.Extract">#REF!</definedName>
    <definedName name="_xlnm.Print_Area" localSheetId="0">'Aclaraciones diligenciamiento'!$A$1:$G$95</definedName>
    <definedName name="_xlnm.Print_Area" localSheetId="2">'Anex. 1. AIU'!$A$1:$L$44</definedName>
    <definedName name="_xlnm.Print_Area" localSheetId="11">'Anex. 10. APU´s'!$A$1:$G$115</definedName>
    <definedName name="_xlnm.Print_Area" localSheetId="12">'Anex. 11. Materiales'!$A$1:$J$13</definedName>
    <definedName name="_xlnm.Print_Area" localSheetId="13">'Anex. 12. Equipos'!$A$1:$J$13</definedName>
    <definedName name="_xlnm.Print_Area" localSheetId="14">'Anex. 13. Transporte'!$A$1:$J$13</definedName>
    <definedName name="_xlnm.Print_Area" localSheetId="15">'Anex. 14. Mano de Obra'!$A$1:$H$78</definedName>
    <definedName name="_xlnm.Print_Area" localSheetId="3">'Anex. 2. PMA'!$A$1:$J$38</definedName>
    <definedName name="_xlnm.Print_Area" localSheetId="4">'Anex. 3. PMT'!$A$1:$J$17</definedName>
    <definedName name="_xlnm.Print_Area" localSheetId="5">'Anex. 4. PGS'!$A$1:$J$29</definedName>
    <definedName name="_xlnm.Print_Area" localSheetId="6">'Anex. 5. Interv. Obra Civil'!$A$1:$I$25</definedName>
    <definedName name="_xlnm.Print_Area" localSheetId="7">'Anex. 6. FM'!$A$1:$I$64</definedName>
    <definedName name="_xlnm.Print_Area" localSheetId="8">'Anex. 7. Lista Cantidades'!$A$1:$E$19</definedName>
    <definedName name="_xlnm.Print_Area" localSheetId="9">'Anex. 8. Memoria Cantidades'!$A$1:$W$88</definedName>
    <definedName name="_xlnm.Print_Area" localSheetId="10">'Anex. 9. Lista APU'!$A$1:$E$15</definedName>
    <definedName name="_xlnm.Print_Area" localSheetId="16">'EXC-10'!$A$1:$I$44</definedName>
    <definedName name="_xlnm.Print_Area" localSheetId="17">'INSUMOS (2)'!$A$1:$E$420</definedName>
    <definedName name="_xlnm.Print_Area" localSheetId="1">'Presupuesto General'!$A$1:$G$53</definedName>
    <definedName name="_xlnm.Print_Area">#REF!</definedName>
    <definedName name="AREAPRIVADA" localSheetId="0">#REF!</definedName>
    <definedName name="AREAPRIVADA">#REF!</definedName>
    <definedName name="ARELC" localSheetId="0">#REF!</definedName>
    <definedName name="ARELC" localSheetId="15">[104]BASE!$C$50</definedName>
    <definedName name="ARELC">#REF!</definedName>
    <definedName name="ARELF" localSheetId="0">#REF!</definedName>
    <definedName name="ARELF" localSheetId="15">#REF!</definedName>
    <definedName name="ARELF">#REF!</definedName>
    <definedName name="ARENA">[4]A!$D$55:$D$56</definedName>
    <definedName name="ARENC" localSheetId="15">[41]BASE!$D$60</definedName>
    <definedName name="ARENC">[42]BASE!$D$50</definedName>
    <definedName name="ARENI" localSheetId="0">#REF!</definedName>
    <definedName name="ARENI" localSheetId="15">[41]BASE!$D$59</definedName>
    <definedName name="ARENI">#REF!</definedName>
    <definedName name="ARENP" localSheetId="15">[41]BASE!$D$58</definedName>
    <definedName name="ARENP">[42]BASE!$D$48</definedName>
    <definedName name="arg" hidden="1">[105]MI!#REF!</definedName>
    <definedName name="ARPASEVAN" localSheetId="0" hidden="1">{#N/A,#N/A,FALSE,"CCTV"}</definedName>
    <definedName name="ARPASEVAN" hidden="1">{#N/A,#N/A,FALSE,"CCTV"}</definedName>
    <definedName name="Arrendamiento">#REF!</definedName>
    <definedName name="ArrendamientoCostos">#REF!</definedName>
    <definedName name="ARTURO">#REF!</definedName>
    <definedName name="AS" localSheetId="15">'[45]Estructuras Concreto'!$D$16</definedName>
    <definedName name="AS">'[89]Cant Obra'!#REF!</definedName>
    <definedName name="AS60kv">'[54]Estructuras Concreto'!#REF!</definedName>
    <definedName name="asas" localSheetId="0">#REF!</definedName>
    <definedName name="ASAS" localSheetId="15">#REF!</definedName>
    <definedName name="asas">#REF!</definedName>
    <definedName name="asas2" localSheetId="0">#REF!</definedName>
    <definedName name="asas2">#REF!</definedName>
    <definedName name="ASASAS" localSheetId="0">'[33]ANEXO 3'!#REF!</definedName>
    <definedName name="ASASAS">'[33]ANEXO 3'!#REF!</definedName>
    <definedName name="asaSASASAS" localSheetId="0">#REF!</definedName>
    <definedName name="asaSASASAS">#REF!</definedName>
    <definedName name="ASB">[6]AASHTO!$A$8:$F$11</definedName>
    <definedName name="ASCENSORES_ITEM">[84]Presupuesto!#REF!</definedName>
    <definedName name="ASD" localSheetId="0" hidden="1">{"via1",#N/A,TRUE,"general";"via2",#N/A,TRUE,"general";"via3",#N/A,TRUE,"general"}</definedName>
    <definedName name="asd" localSheetId="15">{"Book1","DOC&amp;DWG.xls"}</definedName>
    <definedName name="ASD" localSheetId="6" hidden="1">{"via1",#N/A,TRUE,"general";"via2",#N/A,TRUE,"general";"via3",#N/A,TRUE,"general"}</definedName>
    <definedName name="ASD" localSheetId="7" hidden="1">{"via1",#N/A,TRUE,"general";"via2",#N/A,TRUE,"general";"via3",#N/A,TRUE,"general"}</definedName>
    <definedName name="ASD" localSheetId="9" hidden="1">{"via1",#N/A,TRUE,"general";"via2",#N/A,TRUE,"general";"via3",#N/A,TRUE,"general"}</definedName>
    <definedName name="ASD" hidden="1">{"via1",#N/A,TRUE,"general";"via2",#N/A,TRUE,"general";"via3",#N/A,TRUE,"general"}</definedName>
    <definedName name="ASDA" localSheetId="0" hidden="1">{"via1",#N/A,TRUE,"general";"via2",#N/A,TRUE,"general";"via3",#N/A,TRUE,"general"}</definedName>
    <definedName name="ASDA" localSheetId="6" hidden="1">{"via1",#N/A,TRUE,"general";"via2",#N/A,TRUE,"general";"via3",#N/A,TRUE,"general"}</definedName>
    <definedName name="ASDA" localSheetId="7" hidden="1">{"via1",#N/A,TRUE,"general";"via2",#N/A,TRUE,"general";"via3",#N/A,TRUE,"general"}</definedName>
    <definedName name="ASDA" localSheetId="9" hidden="1">{"via1",#N/A,TRUE,"general";"via2",#N/A,TRUE,"general";"via3",#N/A,TRUE,"general"}</definedName>
    <definedName name="ASDA" hidden="1">{"via1",#N/A,TRUE,"general";"via2",#N/A,TRUE,"general";"via3",#N/A,TRUE,"general"}</definedName>
    <definedName name="asdasd" localSheetId="0" hidden="1">{"TAB1",#N/A,TRUE,"GENERAL";"TAB2",#N/A,TRUE,"GENERAL";"TAB3",#N/A,TRUE,"GENERAL";"TAB4",#N/A,TRUE,"GENERAL";"TAB5",#N/A,TRUE,"GENERAL"}</definedName>
    <definedName name="asdasd" localSheetId="6" hidden="1">{"TAB1",#N/A,TRUE,"GENERAL";"TAB2",#N/A,TRUE,"GENERAL";"TAB3",#N/A,TRUE,"GENERAL";"TAB4",#N/A,TRUE,"GENERAL";"TAB5",#N/A,TRUE,"GENERAL"}</definedName>
    <definedName name="asdasd" localSheetId="7" hidden="1">{"TAB1",#N/A,TRUE,"GENERAL";"TAB2",#N/A,TRUE,"GENERAL";"TAB3",#N/A,TRUE,"GENERAL";"TAB4",#N/A,TRUE,"GENERAL";"TAB5",#N/A,TRUE,"GENERAL"}</definedName>
    <definedName name="asdasd" localSheetId="9" hidden="1">{"TAB1",#N/A,TRUE,"GENERAL";"TAB2",#N/A,TRUE,"GENERAL";"TAB3",#N/A,TRUE,"GENERAL";"TAB4",#N/A,TRUE,"GENERAL";"TAB5",#N/A,TRUE,"GENERAL"}</definedName>
    <definedName name="asdasd" hidden="1">{"TAB1",#N/A,TRUE,"GENERAL";"TAB2",#N/A,TRUE,"GENERAL";"TAB3",#N/A,TRUE,"GENERAL";"TAB4",#N/A,TRUE,"GENERAL";"TAB5",#N/A,TRUE,"GENERAL"}</definedName>
    <definedName name="asdd">#REF!</definedName>
    <definedName name="asdf" localSheetId="0" hidden="1">{"via1",#N/A,TRUE,"general";"via2",#N/A,TRUE,"general";"via3",#N/A,TRUE,"general"}</definedName>
    <definedName name="asdf" localSheetId="6" hidden="1">{"via1",#N/A,TRUE,"general";"via2",#N/A,TRUE,"general";"via3",#N/A,TRUE,"general"}</definedName>
    <definedName name="asdf" localSheetId="7" hidden="1">{"via1",#N/A,TRUE,"general";"via2",#N/A,TRUE,"general";"via3",#N/A,TRUE,"general"}</definedName>
    <definedName name="asdf" localSheetId="9" hidden="1">{"via1",#N/A,TRUE,"general";"via2",#N/A,TRUE,"general";"via3",#N/A,TRUE,"general"}</definedName>
    <definedName name="asdf" hidden="1">{"via1",#N/A,TRUE,"general";"via2",#N/A,TRUE,"general";"via3",#N/A,TRUE,"general"}</definedName>
    <definedName name="asdfa" localSheetId="0" hidden="1">{"via1",#N/A,TRUE,"general";"via2",#N/A,TRUE,"general";"via3",#N/A,TRUE,"general"}</definedName>
    <definedName name="asdfa" localSheetId="6" hidden="1">{"via1",#N/A,TRUE,"general";"via2",#N/A,TRUE,"general";"via3",#N/A,TRUE,"general"}</definedName>
    <definedName name="asdfa" localSheetId="7" hidden="1">{"via1",#N/A,TRUE,"general";"via2",#N/A,TRUE,"general";"via3",#N/A,TRUE,"general"}</definedName>
    <definedName name="asdfa" localSheetId="9" hidden="1">{"via1",#N/A,TRUE,"general";"via2",#N/A,TRUE,"general";"via3",#N/A,TRUE,"general"}</definedName>
    <definedName name="asdfa" hidden="1">{"via1",#N/A,TRUE,"general";"via2",#N/A,TRUE,"general";"via3",#N/A,TRUE,"general"}</definedName>
    <definedName name="asdfñk" localSheetId="15">[106]!absc</definedName>
    <definedName name="asdfñk">#N/A</definedName>
    <definedName name="ASEC">'[45]Estructuras Concreto'!$D$83</definedName>
    <definedName name="ASFADSGFD" localSheetId="0">#REF!</definedName>
    <definedName name="ASFADSGFD">#REF!</definedName>
    <definedName name="asfasd" localSheetId="0" hidden="1">{"via1",#N/A,TRUE,"general";"via2",#N/A,TRUE,"general";"via3",#N/A,TRUE,"general"}</definedName>
    <definedName name="asfasd" localSheetId="6" hidden="1">{"via1",#N/A,TRUE,"general";"via2",#N/A,TRUE,"general";"via3",#N/A,TRUE,"general"}</definedName>
    <definedName name="asfasd" localSheetId="7" hidden="1">{"via1",#N/A,TRUE,"general";"via2",#N/A,TRUE,"general";"via3",#N/A,TRUE,"general"}</definedName>
    <definedName name="asfasd" localSheetId="9" hidden="1">{"via1",#N/A,TRUE,"general";"via2",#N/A,TRUE,"general";"via3",#N/A,TRUE,"general"}</definedName>
    <definedName name="asfasd" hidden="1">{"via1",#N/A,TRUE,"general";"via2",#N/A,TRUE,"general";"via3",#N/A,TRUE,"general"}</definedName>
    <definedName name="asfasdl" localSheetId="0" hidden="1">{"via1",#N/A,TRUE,"general";"via2",#N/A,TRUE,"general";"via3",#N/A,TRUE,"general"}</definedName>
    <definedName name="asfasdl" localSheetId="6" hidden="1">{"via1",#N/A,TRUE,"general";"via2",#N/A,TRUE,"general";"via3",#N/A,TRUE,"general"}</definedName>
    <definedName name="asfasdl" localSheetId="7" hidden="1">{"via1",#N/A,TRUE,"general";"via2",#N/A,TRUE,"general";"via3",#N/A,TRUE,"general"}</definedName>
    <definedName name="asfasdl" localSheetId="9" hidden="1">{"via1",#N/A,TRUE,"general";"via2",#N/A,TRUE,"general";"via3",#N/A,TRUE,"general"}</definedName>
    <definedName name="asfasdl" hidden="1">{"via1",#N/A,TRUE,"general";"via2",#N/A,TRUE,"general";"via3",#N/A,TRUE,"general"}</definedName>
    <definedName name="asff" localSheetId="0" hidden="1">{"TAB1",#N/A,TRUE,"GENERAL";"TAB2",#N/A,TRUE,"GENERAL";"TAB3",#N/A,TRUE,"GENERAL";"TAB4",#N/A,TRUE,"GENERAL";"TAB5",#N/A,TRUE,"GENERAL"}</definedName>
    <definedName name="asff" localSheetId="6" hidden="1">{"TAB1",#N/A,TRUE,"GENERAL";"TAB2",#N/A,TRUE,"GENERAL";"TAB3",#N/A,TRUE,"GENERAL";"TAB4",#N/A,TRUE,"GENERAL";"TAB5",#N/A,TRUE,"GENERAL"}</definedName>
    <definedName name="asff" localSheetId="7" hidden="1">{"TAB1",#N/A,TRUE,"GENERAL";"TAB2",#N/A,TRUE,"GENERAL";"TAB3",#N/A,TRUE,"GENERAL";"TAB4",#N/A,TRUE,"GENERAL";"TAB5",#N/A,TRUE,"GENERAL"}</definedName>
    <definedName name="asff" localSheetId="9" hidden="1">{"TAB1",#N/A,TRUE,"GENERAL";"TAB2",#N/A,TRUE,"GENERAL";"TAB3",#N/A,TRUE,"GENERAL";"TAB4",#N/A,TRUE,"GENERAL";"TAB5",#N/A,TRUE,"GENERAL"}</definedName>
    <definedName name="asff" hidden="1">{"TAB1",#N/A,TRUE,"GENERAL";"TAB2",#N/A,TRUE,"GENERAL";"TAB3",#N/A,TRUE,"GENERAL";"TAB4",#N/A,TRUE,"GENERAL";"TAB5",#N/A,TRUE,"GENERAL"}</definedName>
    <definedName name="asfghjoi" localSheetId="0" hidden="1">{"via1",#N/A,TRUE,"general";"via2",#N/A,TRUE,"general";"via3",#N/A,TRUE,"general"}</definedName>
    <definedName name="asfghjoi" localSheetId="6" hidden="1">{"via1",#N/A,TRUE,"general";"via2",#N/A,TRUE,"general";"via3",#N/A,TRUE,"general"}</definedName>
    <definedName name="asfghjoi" localSheetId="7" hidden="1">{"via1",#N/A,TRUE,"general";"via2",#N/A,TRUE,"general";"via3",#N/A,TRUE,"general"}</definedName>
    <definedName name="asfghjoi" localSheetId="9" hidden="1">{"via1",#N/A,TRUE,"general";"via2",#N/A,TRUE,"general";"via3",#N/A,TRUE,"general"}</definedName>
    <definedName name="asfghjoi" hidden="1">{"via1",#N/A,TRUE,"general";"via2",#N/A,TRUE,"general";"via3",#N/A,TRUE,"general"}</definedName>
    <definedName name="asfsfsdfsfsfsss" localSheetId="0">Listado [37]Base!$B$12:$D$781</definedName>
    <definedName name="asfsfsdfsfsfsss" localSheetId="6">Listado [37]Base!$B$12:$D$781</definedName>
    <definedName name="asfsfsdfsfsfsss" localSheetId="7">Listado [37]Base!$B$12:$D$781</definedName>
    <definedName name="asfsfsdfsfsfsss" localSheetId="9">Listado [37]Base!$B$12:$D$781</definedName>
    <definedName name="asfsfsdfsfsfsss">Listado [37]Base!$B$12:$D$781</definedName>
    <definedName name="ASFSFSF" localSheetId="0">#REF!</definedName>
    <definedName name="ASFSFSF">#REF!</definedName>
    <definedName name="AsistenciaCarretera" localSheetId="0">#REF!</definedName>
    <definedName name="AsistenciaCarretera">#REF!</definedName>
    <definedName name="AsistenciaCostos">#REF!</definedName>
    <definedName name="asojkdr" localSheetId="0" hidden="1">{"TAB1",#N/A,TRUE,"GENERAL";"TAB2",#N/A,TRUE,"GENERAL";"TAB3",#N/A,TRUE,"GENERAL";"TAB4",#N/A,TRUE,"GENERAL";"TAB5",#N/A,TRUE,"GENERAL"}</definedName>
    <definedName name="asojkdr" localSheetId="6" hidden="1">{"TAB1",#N/A,TRUE,"GENERAL";"TAB2",#N/A,TRUE,"GENERAL";"TAB3",#N/A,TRUE,"GENERAL";"TAB4",#N/A,TRUE,"GENERAL";"TAB5",#N/A,TRUE,"GENERAL"}</definedName>
    <definedName name="asojkdr" localSheetId="7" hidden="1">{"TAB1",#N/A,TRUE,"GENERAL";"TAB2",#N/A,TRUE,"GENERAL";"TAB3",#N/A,TRUE,"GENERAL";"TAB4",#N/A,TRUE,"GENERAL";"TAB5",#N/A,TRUE,"GENERAL"}</definedName>
    <definedName name="asojkdr" localSheetId="9" hidden="1">{"TAB1",#N/A,TRUE,"GENERAL";"TAB2",#N/A,TRUE,"GENERAL";"TAB3",#N/A,TRUE,"GENERAL";"TAB4",#N/A,TRUE,"GENERAL";"TAB5",#N/A,TRUE,"GENERAL"}</definedName>
    <definedName name="asojkdr" hidden="1">{"TAB1",#N/A,TRUE,"GENERAL";"TAB2",#N/A,TRUE,"GENERAL";"TAB3",#N/A,TRUE,"GENERAL";"TAB4",#N/A,TRUE,"GENERAL";"TAB5",#N/A,TRUE,"GENERAL"}</definedName>
    <definedName name="aspecto">'[107]Aspecto General Obras'!$B$3</definedName>
    <definedName name="assdf" localSheetId="0">#REF!</definedName>
    <definedName name="assdf">#REF!</definedName>
    <definedName name="assetclass" localSheetId="0">#REF!</definedName>
    <definedName name="assetclass">#REF!</definedName>
    <definedName name="assetclass2" localSheetId="0">#REF!</definedName>
    <definedName name="assetclass2">#REF!</definedName>
    <definedName name="assetclass3">#REF!</definedName>
    <definedName name="AST220TT">'[54]Estructuras Concreto'!#REF!</definedName>
    <definedName name="AST60PR">'[54]Estructuras Concreto'!#REF!</definedName>
    <definedName name="AST60TT">'[54]Estructuras Concreto'!#REF!</definedName>
    <definedName name="ASTA">'[45]Estructuras Concreto'!$D$63</definedName>
    <definedName name="astf">'[45]Estructuras Concreto'!$D$164</definedName>
    <definedName name="astfo1">'[45]Estructuras Concreto'!$D$171</definedName>
    <definedName name="ASTI">'[45]Estructuras Concreto'!$D$8</definedName>
    <definedName name="ASTI60kv">'[54]Estructuras Concreto'!#REF!</definedName>
    <definedName name="ASTIN">'[45]Estructuras Concreto'!$D$75</definedName>
    <definedName name="ASTM" localSheetId="0">#REF!</definedName>
    <definedName name="ASTM">#REF!</definedName>
    <definedName name="ASTP">'[45]Estructuras Concreto'!$D$52</definedName>
    <definedName name="ASTPOR" localSheetId="0">#REF!</definedName>
    <definedName name="ASTPOR">#REF!</definedName>
    <definedName name="ASTPOR2">'[45]Estructuras Concreto'!$D$275</definedName>
    <definedName name="ASTPOR3">'[45]Estructuras Concreto'!$D$398</definedName>
    <definedName name="ASTPR2">'[45]Estructuras Concreto'!$D$130</definedName>
    <definedName name="ASTS">'[45]Estructuras Concreto'!$D$19</definedName>
    <definedName name="ASTS60kv">'[54]Estructuras Concreto'!#REF!</definedName>
    <definedName name="ASTSEC">'[45]Estructuras Concreto'!$D$86</definedName>
    <definedName name="ASTT">'[45]Estructuras Concreto'!$D$30</definedName>
    <definedName name="ASTTC">'[45]Estructuras Concreto'!$D$108</definedName>
    <definedName name="ASTTC60">'[54]Estructuras Concreto'!#REF!</definedName>
    <definedName name="ASTTO" localSheetId="0">#REF!</definedName>
    <definedName name="ASTTO">#REF!</definedName>
    <definedName name="ASTTT">'[45]Estructuras Concreto'!$D$41</definedName>
    <definedName name="ASTTT2">'[45]Estructuras Concreto'!$D$119</definedName>
    <definedName name="AT" localSheetId="15">'[45]Estructuras Concreto'!$D$27</definedName>
    <definedName name="at">[55]Dimensiones!$D$10</definedName>
    <definedName name="AtapaC">'[45]Estructuras Concreto'!$D$254</definedName>
    <definedName name="AtapaC2" localSheetId="0">#REF!</definedName>
    <definedName name="AtapaC2">#REF!</definedName>
    <definedName name="Atbd2" localSheetId="0">#REF!</definedName>
    <definedName name="Atbd2">#REF!</definedName>
    <definedName name="Atbd4" localSheetId="0">#REF!</definedName>
    <definedName name="Atbd4">#REF!</definedName>
    <definedName name="Atbd6">'[45]Estructuras Concreto'!$D$241</definedName>
    <definedName name="ATC">'[45]Estructuras Concreto'!$D$105</definedName>
    <definedName name="AtcC">'[45]Estructuras Concreto'!$D$199</definedName>
    <definedName name="AtcC1">'[45]Estructuras Concreto'!$D$215</definedName>
    <definedName name="AtcC2" localSheetId="0">#REF!</definedName>
    <definedName name="AtcC2">#REF!</definedName>
    <definedName name="ATO" localSheetId="0">#REF!</definedName>
    <definedName name="ATO">#REF!</definedName>
    <definedName name="ATR">'[18]Datos Generales'!$B$15</definedName>
    <definedName name="ATT">'[45]Estructuras Concreto'!$D$38</definedName>
    <definedName name="AttrRange" localSheetId="0">#REF!</definedName>
    <definedName name="AttrRange">#REF!</definedName>
    <definedName name="attrRange_Q" localSheetId="0">#REF!</definedName>
    <definedName name="attrRange_Q">#REF!</definedName>
    <definedName name="Au" localSheetId="0">#REF!</definedName>
    <definedName name="Au" localSheetId="15">#N/A</definedName>
    <definedName name="Au">#REF!</definedName>
    <definedName name="Àü">#N/A</definedName>
    <definedName name="AUIT">'[77]PRESUPUESTOS Escenario Optimist'!$R$73</definedName>
    <definedName name="Aumento">'[108]Vía de Acceso'!$O$7</definedName>
    <definedName name="Aut" localSheetId="0">#REF!</definedName>
    <definedName name="Aut">#REF!</definedName>
    <definedName name="AUTO" localSheetId="0">#REF!</definedName>
    <definedName name="AUTO">#REF!</definedName>
    <definedName name="_xlnm.Auto_Open" localSheetId="0">MODULO10.auto_abrir</definedName>
    <definedName name="_xlnm.Auto_Open" localSheetId="3">MODULO10.auto_abrir</definedName>
    <definedName name="_xlnm.Auto_Open" localSheetId="4">MODULO10.auto_abrir</definedName>
    <definedName name="_xlnm.Auto_Open" localSheetId="5">MODULO10.auto_abrir</definedName>
    <definedName name="_xlnm.Auto_Open">MODULO10.auto_abrir</definedName>
    <definedName name="auto1" localSheetId="0">#REF!</definedName>
    <definedName name="auto1" localSheetId="15">#REF!</definedName>
    <definedName name="auto1" localSheetId="7">#REF!</definedName>
    <definedName name="auto1">#REF!</definedName>
    <definedName name="auto2" localSheetId="15">#REF!</definedName>
    <definedName name="auto2" localSheetId="7">#REF!</definedName>
    <definedName name="auto2">#REF!</definedName>
    <definedName name="autoexec">#REF!</definedName>
    <definedName name="aux">#REF!</definedName>
    <definedName name="AV">'[45]Obras preliminares'!$D$14</definedName>
    <definedName name="AV.1" localSheetId="0">#REF!</definedName>
    <definedName name="AV.1">#REF!</definedName>
    <definedName name="AV_1">#N/A</definedName>
    <definedName name="AVAC">'[45]Estructuras Concreto'!$D$343</definedName>
    <definedName name="AvbT">'[45]Estructuras Concreto'!$D$148</definedName>
    <definedName name="AVC" localSheetId="0">#REF!</definedName>
    <definedName name="AVC">#REF!</definedName>
    <definedName name="AvcT">'[45]Estructuras Concreto'!$D$139</definedName>
    <definedName name="AvcTc">'[45]Estructuras Concreto'!$D$178</definedName>
    <definedName name="AvcTZ">'[45]Estructuras Concreto'!#REF!</definedName>
    <definedName name="AVIGA" localSheetId="0">#REF!</definedName>
    <definedName name="AVIGA">#REF!</definedName>
    <definedName name="AvITZ">'[54]Estructuras Concreto'!#REF!</definedName>
    <definedName name="AvlT">'[45]Estructuras Concreto'!$D$140</definedName>
    <definedName name="AvlTZ">'[45]Estructuras Concreto'!#REF!</definedName>
    <definedName name="AvtT">'[45]Estructuras Concreto'!$D$141</definedName>
    <definedName name="AvtTZ">'[45]Estructuras Concreto'!#REF!</definedName>
    <definedName name="Ax" localSheetId="0">#REF!</definedName>
    <definedName name="Ax">#REF!</definedName>
    <definedName name="AY" localSheetId="15">'[18]Datos Generales'!$B$4</definedName>
    <definedName name="AY">[96]PRECIOS!$G$6</definedName>
    <definedName name="ayu" localSheetId="15">[109]BASE!$D$13</definedName>
    <definedName name="AYU">[96]PRECIOS!$F$6</definedName>
    <definedName name="AYUDA" localSheetId="15">[41]BASE!$D$12</definedName>
    <definedName name="AYUDA">[42]BASE!$D$9</definedName>
    <definedName name="AYUDA_">[86]BASE!$D$12</definedName>
    <definedName name="Ayudante" localSheetId="0">#REF!</definedName>
    <definedName name="Ayudante">#REF!</definedName>
    <definedName name="AYUDR" localSheetId="15">[41]BASE!$D$13</definedName>
    <definedName name="AYUDR">[42]BASE!$D$10</definedName>
    <definedName name="azaz" localSheetId="0" hidden="1">{"TAB1",#N/A,TRUE,"GENERAL";"TAB2",#N/A,TRUE,"GENERAL";"TAB3",#N/A,TRUE,"GENERAL";"TAB4",#N/A,TRUE,"GENERAL";"TAB5",#N/A,TRUE,"GENERAL"}</definedName>
    <definedName name="azaz" localSheetId="6" hidden="1">{"TAB1",#N/A,TRUE,"GENERAL";"TAB2",#N/A,TRUE,"GENERAL";"TAB3",#N/A,TRUE,"GENERAL";"TAB4",#N/A,TRUE,"GENERAL";"TAB5",#N/A,TRUE,"GENERAL"}</definedName>
    <definedName name="azaz" localSheetId="7" hidden="1">{"TAB1",#N/A,TRUE,"GENERAL";"TAB2",#N/A,TRUE,"GENERAL";"TAB3",#N/A,TRUE,"GENERAL";"TAB4",#N/A,TRUE,"GENERAL";"TAB5",#N/A,TRUE,"GENERAL"}</definedName>
    <definedName name="azaz" localSheetId="9" hidden="1">{"TAB1",#N/A,TRUE,"GENERAL";"TAB2",#N/A,TRUE,"GENERAL";"TAB3",#N/A,TRUE,"GENERAL";"TAB4",#N/A,TRUE,"GENERAL";"TAB5",#N/A,TRUE,"GENERAL"}</definedName>
    <definedName name="azaz" hidden="1">{"TAB1",#N/A,TRUE,"GENERAL";"TAB2",#N/A,TRUE,"GENERAL";"TAB3",#N/A,TRUE,"GENERAL";"TAB4",#N/A,TRUE,"GENERAL";"TAB5",#N/A,TRUE,"GENERAL"}</definedName>
    <definedName name="AZC">'[45]Estructuras Concreto'!$D$336</definedName>
    <definedName name="B" localSheetId="0" hidden="1">{"via1",#N/A,TRUE,"general";"via2",#N/A,TRUE,"general";"via3",#N/A,TRUE,"general"}</definedName>
    <definedName name="B" localSheetId="15">#REF!</definedName>
    <definedName name="B" localSheetId="6" hidden="1">{"via1",#N/A,TRUE,"general";"via2",#N/A,TRUE,"general";"via3",#N/A,TRUE,"general"}</definedName>
    <definedName name="b" localSheetId="7">#REF!</definedName>
    <definedName name="B" localSheetId="9" hidden="1">{"via1",#N/A,TRUE,"general";"via2",#N/A,TRUE,"general";"via3",#N/A,TRUE,"general"}</definedName>
    <definedName name="B" hidden="1">{"via1",#N/A,TRUE,"general";"via2",#N/A,TRUE,"general";"via3",#N/A,TRUE,"general"}</definedName>
    <definedName name="B.DATOS">[15]BS.DATOS!$B$5:$N$30</definedName>
    <definedName name="B.T1" localSheetId="12">#REF!</definedName>
    <definedName name="B.T1" localSheetId="13">#REF!</definedName>
    <definedName name="B.T1" localSheetId="14">#REF!</definedName>
    <definedName name="B.T1" localSheetId="6">#REF!</definedName>
    <definedName name="B.T1">#REF!</definedName>
    <definedName name="B_1">#REF!</definedName>
    <definedName name="B_FLG">#REF!</definedName>
    <definedName name="B_impresión_IM">#REF!</definedName>
    <definedName name="B_T1" localSheetId="12">#REF!</definedName>
    <definedName name="B_T1" localSheetId="13">#REF!</definedName>
    <definedName name="B_T1" localSheetId="14">#REF!</definedName>
    <definedName name="B_T1" localSheetId="6">#REF!</definedName>
    <definedName name="B_T1">#REF!</definedName>
    <definedName name="B10512.">#REF!</definedName>
    <definedName name="B13.120">#REF!</definedName>
    <definedName name="B15138.">'[52]APU  ADICIONALES'!#REF!</definedName>
    <definedName name="B15177anclaje">'[52]APU  ADICIONALES'!#REF!</definedName>
    <definedName name="B2510." localSheetId="0">#REF!</definedName>
    <definedName name="B2510.">#REF!</definedName>
    <definedName name="B35.62" localSheetId="0">#REF!</definedName>
    <definedName name="B35.62">#REF!</definedName>
    <definedName name="B60PR" localSheetId="0">'[54]Estructuras Concreto'!#REF!</definedName>
    <definedName name="B60PR">'[54]Estructuras Concreto'!#REF!</definedName>
    <definedName name="Ba" localSheetId="0">#REF!</definedName>
    <definedName name="BA" localSheetId="15">'[45]Estructuras Concreto'!$D$57</definedName>
    <definedName name="Ba">#REF!</definedName>
    <definedName name="back_pressure" localSheetId="0">#REF!</definedName>
    <definedName name="back_pressure">#REF!</definedName>
    <definedName name="BAJA" localSheetId="0">#REF!</definedName>
    <definedName name="BAJA">#REF!</definedName>
    <definedName name="ball">#REF!</definedName>
    <definedName name="Ballincourt">'[110]REF - Listas'!$B$13:$B$23</definedName>
    <definedName name="band">[58]PrecRec!$D$54</definedName>
    <definedName name="Banda2" localSheetId="0">#REF!</definedName>
    <definedName name="Banda2">#REF!</definedName>
    <definedName name="Banda2a" localSheetId="0">#REF!</definedName>
    <definedName name="Banda2a">#REF!</definedName>
    <definedName name="bandera" localSheetId="0">#REF!</definedName>
    <definedName name="bandera">#REF!</definedName>
    <definedName name="BASE" localSheetId="0">[1]FORFAAC!#REF!</definedName>
    <definedName name="Base" localSheetId="2">#REF!</definedName>
    <definedName name="BASE" localSheetId="11">[1]FORFAAC!#REF!</definedName>
    <definedName name="BASE" localSheetId="12">[2]FORFAAC!#REF!</definedName>
    <definedName name="BASE" localSheetId="13">[2]FORFAAC!#REF!</definedName>
    <definedName name="BASE" localSheetId="14">[2]FORFAAC!#REF!</definedName>
    <definedName name="BASE" localSheetId="15">'Anex. 14. Mano de Obra'!ERR</definedName>
    <definedName name="BASE" localSheetId="6">#REF!</definedName>
    <definedName name="Base" localSheetId="7">#REF!</definedName>
    <definedName name="Base" localSheetId="9">#REF!</definedName>
    <definedName name="BASE" localSheetId="16">[1]FORFAAC!#REF!</definedName>
    <definedName name="BASE" localSheetId="17">[1]FORFAAC!#REF!</definedName>
    <definedName name="BASE">[1]FORFAAC!#REF!</definedName>
    <definedName name="Base_datos_IM" localSheetId="0">#REF!</definedName>
    <definedName name="Base_datos_IM">#REF!</definedName>
    <definedName name="base_datos_t45" localSheetId="0">[111]CALIDAD!#REF!</definedName>
    <definedName name="base_datos_t45">[111]CALIDAD!#REF!</definedName>
    <definedName name="Base_Mat" localSheetId="0">#REF!</definedName>
    <definedName name="Base_Mat">#REF!</definedName>
    <definedName name="Base_MO" localSheetId="0">#REF!</definedName>
    <definedName name="Base_MO">#REF!</definedName>
    <definedName name="Base_Precios">[56]PRECIOS!$B$1:$D$65536</definedName>
    <definedName name="base_VaR" localSheetId="0">#REF!</definedName>
    <definedName name="base_VaR">#REF!</definedName>
    <definedName name="BaseDate">[112]Parameters!$D$17</definedName>
    <definedName name="BaseDatos_Ore1">'[113]BD100-45'!#REF!</definedName>
    <definedName name="BaseDatos_T831">'[114]BD100-45-P1'!#REF!</definedName>
    <definedName name="_xlnm.Database" localSheetId="0">#REF!</definedName>
    <definedName name="_xlnm.Database" localSheetId="15">'[115]Bombeo Residuales'!$A$1:$G$28</definedName>
    <definedName name="_xlnm.Database" localSheetId="7">#REF!</definedName>
    <definedName name="_xlnm.Database">#REF!</definedName>
    <definedName name="BASEG" localSheetId="0">#REF!</definedName>
    <definedName name="BASEG" localSheetId="15">[41]BASE!$D$54</definedName>
    <definedName name="BASEG">#REF!</definedName>
    <definedName name="BasePeriod" localSheetId="0">#REF!</definedName>
    <definedName name="BasePeriod">#REF!</definedName>
    <definedName name="basicos" localSheetId="12">#REF!</definedName>
    <definedName name="basicos" localSheetId="13">#REF!</definedName>
    <definedName name="basicos" localSheetId="14">#REF!</definedName>
    <definedName name="basicos" localSheetId="6">#REF!</definedName>
    <definedName name="basicos">#REF!</definedName>
    <definedName name="baul" localSheetId="0">#N/A</definedName>
    <definedName name="baul">'Anex. 14. Mano de Obra'!ERR</definedName>
    <definedName name="Bb" localSheetId="0">#REF!</definedName>
    <definedName name="BB" localSheetId="15">#N/A</definedName>
    <definedName name="Bb">#REF!</definedName>
    <definedName name="BBB" localSheetId="0">Listado [37]Base!$B$12:$D$781</definedName>
    <definedName name="bbb" localSheetId="15">'[14]Gabinetes ctrol, prot. y med. '!#REF!</definedName>
    <definedName name="BBB" localSheetId="6">Listado [37]Base!$B$12:$D$781</definedName>
    <definedName name="BBB" localSheetId="7">Listado [37]Base!$B$12:$D$781</definedName>
    <definedName name="BBB" localSheetId="9">Listado [37]Base!$B$12:$D$781</definedName>
    <definedName name="BBB">Listado [37]Base!$B$12:$D$781</definedName>
    <definedName name="bbbbbb" localSheetId="0" hidden="1">{"via1",#N/A,TRUE,"general";"via2",#N/A,TRUE,"general";"via3",#N/A,TRUE,"general"}</definedName>
    <definedName name="bbbbbb" localSheetId="6" hidden="1">{"via1",#N/A,TRUE,"general";"via2",#N/A,TRUE,"general";"via3",#N/A,TRUE,"general"}</definedName>
    <definedName name="bbbbbb" localSheetId="7" hidden="1">{"via1",#N/A,TRUE,"general";"via2",#N/A,TRUE,"general";"via3",#N/A,TRUE,"general"}</definedName>
    <definedName name="bbbbbb" localSheetId="9" hidden="1">{"via1",#N/A,TRUE,"general";"via2",#N/A,TRUE,"general";"via3",#N/A,TRUE,"general"}</definedName>
    <definedName name="bbbbbb" hidden="1">{"via1",#N/A,TRUE,"general";"via2",#N/A,TRUE,"general";"via3",#N/A,TRUE,"general"}</definedName>
    <definedName name="bbbbbh" localSheetId="0" hidden="1">{"TAB1",#N/A,TRUE,"GENERAL";"TAB2",#N/A,TRUE,"GENERAL";"TAB3",#N/A,TRUE,"GENERAL";"TAB4",#N/A,TRUE,"GENERAL";"TAB5",#N/A,TRUE,"GENERAL"}</definedName>
    <definedName name="bbbbbh" localSheetId="6" hidden="1">{"TAB1",#N/A,TRUE,"GENERAL";"TAB2",#N/A,TRUE,"GENERAL";"TAB3",#N/A,TRUE,"GENERAL";"TAB4",#N/A,TRUE,"GENERAL";"TAB5",#N/A,TRUE,"GENERAL"}</definedName>
    <definedName name="bbbbbh" localSheetId="7" hidden="1">{"TAB1",#N/A,TRUE,"GENERAL";"TAB2",#N/A,TRUE,"GENERAL";"TAB3",#N/A,TRUE,"GENERAL";"TAB4",#N/A,TRUE,"GENERAL";"TAB5",#N/A,TRUE,"GENERAL"}</definedName>
    <definedName name="bbbbbh" localSheetId="9" hidden="1">{"TAB1",#N/A,TRUE,"GENERAL";"TAB2",#N/A,TRUE,"GENERAL";"TAB3",#N/A,TRUE,"GENERAL";"TAB4",#N/A,TRUE,"GENERAL";"TAB5",#N/A,TRUE,"GENERAL"}</definedName>
    <definedName name="bbbbbh" hidden="1">{"TAB1",#N/A,TRUE,"GENERAL";"TAB2",#N/A,TRUE,"GENERAL";"TAB3",#N/A,TRUE,"GENERAL";"TAB4",#N/A,TRUE,"GENERAL";"TAB5",#N/A,TRUE,"GENERAL"}</definedName>
    <definedName name="bbd" localSheetId="0" hidden="1">{"TAB1",#N/A,TRUE,"GENERAL";"TAB2",#N/A,TRUE,"GENERAL";"TAB3",#N/A,TRUE,"GENERAL";"TAB4",#N/A,TRUE,"GENERAL";"TAB5",#N/A,TRUE,"GENERAL"}</definedName>
    <definedName name="bbd" localSheetId="6" hidden="1">{"TAB1",#N/A,TRUE,"GENERAL";"TAB2",#N/A,TRUE,"GENERAL";"TAB3",#N/A,TRUE,"GENERAL";"TAB4",#N/A,TRUE,"GENERAL";"TAB5",#N/A,TRUE,"GENERAL"}</definedName>
    <definedName name="bbd" localSheetId="7" hidden="1">{"TAB1",#N/A,TRUE,"GENERAL";"TAB2",#N/A,TRUE,"GENERAL";"TAB3",#N/A,TRUE,"GENERAL";"TAB4",#N/A,TRUE,"GENERAL";"TAB5",#N/A,TRUE,"GENERAL"}</definedName>
    <definedName name="bbd" localSheetId="9"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0" hidden="1">{"TAB1",#N/A,TRUE,"GENERAL";"TAB2",#N/A,TRUE,"GENERAL";"TAB3",#N/A,TRUE,"GENERAL";"TAB4",#N/A,TRUE,"GENERAL";"TAB5",#N/A,TRUE,"GENERAL"}</definedName>
    <definedName name="BCXBDFG" localSheetId="6" hidden="1">{"TAB1",#N/A,TRUE,"GENERAL";"TAB2",#N/A,TRUE,"GENERAL";"TAB3",#N/A,TRUE,"GENERAL";"TAB4",#N/A,TRUE,"GENERAL";"TAB5",#N/A,TRUE,"GENERAL"}</definedName>
    <definedName name="BCXBDFG" localSheetId="7" hidden="1">{"TAB1",#N/A,TRUE,"GENERAL";"TAB2",#N/A,TRUE,"GENERAL";"TAB3",#N/A,TRUE,"GENERAL";"TAB4",#N/A,TRUE,"GENERAL";"TAB5",#N/A,TRUE,"GENERAL"}</definedName>
    <definedName name="BCXBDFG" localSheetId="9" hidden="1">{"TAB1",#N/A,TRUE,"GENERAL";"TAB2",#N/A,TRUE,"GENERAL";"TAB3",#N/A,TRUE,"GENERAL";"TAB4",#N/A,TRUE,"GENERAL";"TAB5",#N/A,TRUE,"GENERAL"}</definedName>
    <definedName name="BCXBDFG" hidden="1">{"TAB1",#N/A,TRUE,"GENERAL";"TAB2",#N/A,TRUE,"GENERAL";"TAB3",#N/A,TRUE,"GENERAL";"TAB4",#N/A,TRUE,"GENERAL";"TAB5",#N/A,TRUE,"GENERAL"}</definedName>
    <definedName name="Bd" localSheetId="12">#REF!</definedName>
    <definedName name="Bd" localSheetId="13">#REF!</definedName>
    <definedName name="Bd" localSheetId="14">#REF!</definedName>
    <definedName name="Bd" localSheetId="6">#REF!</definedName>
    <definedName name="Bd">#REF!</definedName>
    <definedName name="BD.CARC" localSheetId="12">#REF!</definedName>
    <definedName name="BD.CARC" localSheetId="13">#REF!</definedName>
    <definedName name="BD.CARC" localSheetId="14">#REF!</definedName>
    <definedName name="BD.CARC" localSheetId="6">#REF!</definedName>
    <definedName name="BD.CARC">#REF!</definedName>
    <definedName name="Bd__2" localSheetId="12">#REF!</definedName>
    <definedName name="Bd__2" localSheetId="13">#REF!</definedName>
    <definedName name="Bd__2" localSheetId="14">#REF!</definedName>
    <definedName name="Bd__2" localSheetId="6">#REF!</definedName>
    <definedName name="Bd__2">#REF!</definedName>
    <definedName name="Bd_2" localSheetId="12">[116]FACTORES!#REF!</definedName>
    <definedName name="Bd_2" localSheetId="13">[116]FACTORES!#REF!</definedName>
    <definedName name="Bd_2" localSheetId="14">[116]FACTORES!#REF!</definedName>
    <definedName name="Bd_2" localSheetId="6">[117]FACTORES!#REF!</definedName>
    <definedName name="Bd_2">[117]FACTORES!#REF!</definedName>
    <definedName name="BDD" localSheetId="0">#REF!</definedName>
    <definedName name="BDD">#REF!</definedName>
    <definedName name="BDFB" localSheetId="0" hidden="1">{"via1",#N/A,TRUE,"general";"via2",#N/A,TRUE,"general";"via3",#N/A,TRUE,"general"}</definedName>
    <definedName name="BDFB" localSheetId="6" hidden="1">{"via1",#N/A,TRUE,"general";"via2",#N/A,TRUE,"general";"via3",#N/A,TRUE,"general"}</definedName>
    <definedName name="BDFB" localSheetId="7" hidden="1">{"via1",#N/A,TRUE,"general";"via2",#N/A,TRUE,"general";"via3",#N/A,TRUE,"general"}</definedName>
    <definedName name="BDFB" localSheetId="9" hidden="1">{"via1",#N/A,TRUE,"general";"via2",#N/A,TRUE,"general";"via3",#N/A,TRUE,"general"}</definedName>
    <definedName name="BDFB" hidden="1">{"via1",#N/A,TRUE,"general";"via2",#N/A,TRUE,"general";"via3",#N/A,TRUE,"general"}</definedName>
    <definedName name="BDFGDG" localSheetId="0" hidden="1">{"TAB1",#N/A,TRUE,"GENERAL";"TAB2",#N/A,TRUE,"GENERAL";"TAB3",#N/A,TRUE,"GENERAL";"TAB4",#N/A,TRUE,"GENERAL";"TAB5",#N/A,TRUE,"GENERAL"}</definedName>
    <definedName name="BDFGDG" localSheetId="6" hidden="1">{"TAB1",#N/A,TRUE,"GENERAL";"TAB2",#N/A,TRUE,"GENERAL";"TAB3",#N/A,TRUE,"GENERAL";"TAB4",#N/A,TRUE,"GENERAL";"TAB5",#N/A,TRUE,"GENERAL"}</definedName>
    <definedName name="BDFGDG" localSheetId="7" hidden="1">{"TAB1",#N/A,TRUE,"GENERAL";"TAB2",#N/A,TRUE,"GENERAL";"TAB3",#N/A,TRUE,"GENERAL";"TAB4",#N/A,TRUE,"GENERAL";"TAB5",#N/A,TRUE,"GENERAL"}</definedName>
    <definedName name="BDFGDG" localSheetId="9" hidden="1">{"TAB1",#N/A,TRUE,"GENERAL";"TAB2",#N/A,TRUE,"GENERAL";"TAB3",#N/A,TRUE,"GENERAL";"TAB4",#N/A,TRUE,"GENERAL";"TAB5",#N/A,TRUE,"GENERAL"}</definedName>
    <definedName name="BDFGDG" hidden="1">{"TAB1",#N/A,TRUE,"GENERAL";"TAB2",#N/A,TRUE,"GENERAL";"TAB3",#N/A,TRUE,"GENERAL";"TAB4",#N/A,TRUE,"GENERAL";"TAB5",#N/A,TRUE,"GENERAL"}</definedName>
    <definedName name="be" localSheetId="0" hidden="1">{"TAB1",#N/A,TRUE,"GENERAL";"TAB2",#N/A,TRUE,"GENERAL";"TAB3",#N/A,TRUE,"GENERAL";"TAB4",#N/A,TRUE,"GENERAL";"TAB5",#N/A,TRUE,"GENERAL"}</definedName>
    <definedName name="be" localSheetId="6" hidden="1">{"TAB1",#N/A,TRUE,"GENERAL";"TAB2",#N/A,TRUE,"GENERAL";"TAB3",#N/A,TRUE,"GENERAL";"TAB4",#N/A,TRUE,"GENERAL";"TAB5",#N/A,TRUE,"GENERAL"}</definedName>
    <definedName name="be" localSheetId="7" hidden="1">{"TAB1",#N/A,TRUE,"GENERAL";"TAB2",#N/A,TRUE,"GENERAL";"TAB3",#N/A,TRUE,"GENERAL";"TAB4",#N/A,TRUE,"GENERAL";"TAB5",#N/A,TRUE,"GENERAL"}</definedName>
    <definedName name="be" localSheetId="9" hidden="1">{"TAB1",#N/A,TRUE,"GENERAL";"TAB2",#N/A,TRUE,"GENERAL";"TAB3",#N/A,TRUE,"GENERAL";"TAB4",#N/A,TRUE,"GENERAL";"TAB5",#N/A,TRUE,"GENERAL"}</definedName>
    <definedName name="be" hidden="1">{"TAB1",#N/A,TRUE,"GENERAL";"TAB2",#N/A,TRUE,"GENERAL";"TAB3",#N/A,TRUE,"GENERAL";"TAB4",#N/A,TRUE,"GENERAL";"TAB5",#N/A,TRUE,"GENERAL"}</definedName>
    <definedName name="beneficios">[73]Listado!$AH$2:$AH$3</definedName>
    <definedName name="Bf" localSheetId="0">#REF!</definedName>
    <definedName name="Bf">#REF!</definedName>
    <definedName name="bfbfdhfdhdfgh" localSheetId="0" hidden="1">{#N/A,#N/A,FALSE,"CCTV"}</definedName>
    <definedName name="bfbfdhfdhdfgh" hidden="1">{#N/A,#N/A,FALSE,"CCTV"}</definedName>
    <definedName name="bfgxddvd">#REF!</definedName>
    <definedName name="bfnfv" localSheetId="0" hidden="1">{"TAB1",#N/A,TRUE,"GENERAL";"TAB2",#N/A,TRUE,"GENERAL";"TAB3",#N/A,TRUE,"GENERAL";"TAB4",#N/A,TRUE,"GENERAL";"TAB5",#N/A,TRUE,"GENERAL"}</definedName>
    <definedName name="bfnfv" localSheetId="6" hidden="1">{"TAB1",#N/A,TRUE,"GENERAL";"TAB2",#N/A,TRUE,"GENERAL";"TAB3",#N/A,TRUE,"GENERAL";"TAB4",#N/A,TRUE,"GENERAL";"TAB5",#N/A,TRUE,"GENERAL"}</definedName>
    <definedName name="bfnfv" localSheetId="7" hidden="1">{"TAB1",#N/A,TRUE,"GENERAL";"TAB2",#N/A,TRUE,"GENERAL";"TAB3",#N/A,TRUE,"GENERAL";"TAB4",#N/A,TRUE,"GENERAL";"TAB5",#N/A,TRUE,"GENERAL"}</definedName>
    <definedName name="bfnfv" localSheetId="9" hidden="1">{"TAB1",#N/A,TRUE,"GENERAL";"TAB2",#N/A,TRUE,"GENERAL";"TAB3",#N/A,TRUE,"GENERAL";"TAB4",#N/A,TRUE,"GENERAL";"TAB5",#N/A,TRUE,"GENERAL"}</definedName>
    <definedName name="bfnfv" hidden="1">{"TAB1",#N/A,TRUE,"GENERAL";"TAB2",#N/A,TRUE,"GENERAL";"TAB3",#N/A,TRUE,"GENERAL";"TAB4",#N/A,TRUE,"GENERAL";"TAB5",#N/A,TRUE,"GENERAL"}</definedName>
    <definedName name="Bg" localSheetId="0">#REF!</definedName>
    <definedName name="bg" localSheetId="15">[58]PrecRec!$D$36</definedName>
    <definedName name="Bg">#REF!</definedName>
    <definedName name="bgb" localSheetId="0" hidden="1">{"TAB1",#N/A,TRUE,"GENERAL";"TAB2",#N/A,TRUE,"GENERAL";"TAB3",#N/A,TRUE,"GENERAL";"TAB4",#N/A,TRUE,"GENERAL";"TAB5",#N/A,TRUE,"GENERAL"}</definedName>
    <definedName name="bgb" localSheetId="6" hidden="1">{"TAB1",#N/A,TRUE,"GENERAL";"TAB2",#N/A,TRUE,"GENERAL";"TAB3",#N/A,TRUE,"GENERAL";"TAB4",#N/A,TRUE,"GENERAL";"TAB5",#N/A,TRUE,"GENERAL"}</definedName>
    <definedName name="bgb" localSheetId="7" hidden="1">{"TAB1",#N/A,TRUE,"GENERAL";"TAB2",#N/A,TRUE,"GENERAL";"TAB3",#N/A,TRUE,"GENERAL";"TAB4",#N/A,TRUE,"GENERAL";"TAB5",#N/A,TRUE,"GENERAL"}</definedName>
    <definedName name="bgb" localSheetId="9" hidden="1">{"TAB1",#N/A,TRUE,"GENERAL";"TAB2",#N/A,TRUE,"GENERAL";"TAB3",#N/A,TRUE,"GENERAL";"TAB4",#N/A,TRUE,"GENERAL";"TAB5",#N/A,TRUE,"GENERAL"}</definedName>
    <definedName name="bgb" hidden="1">{"TAB1",#N/A,TRUE,"GENERAL";"TAB2",#N/A,TRUE,"GENERAL";"TAB3",#N/A,TRUE,"GENERAL";"TAB4",#N/A,TRUE,"GENERAL";"TAB5",#N/A,TRUE,"GENERAL"}</definedName>
    <definedName name="BGDGFRT" localSheetId="0" hidden="1">{"via1",#N/A,TRUE,"general";"via2",#N/A,TRUE,"general";"via3",#N/A,TRUE,"general"}</definedName>
    <definedName name="BGDGFRT" localSheetId="6" hidden="1">{"via1",#N/A,TRUE,"general";"via2",#N/A,TRUE,"general";"via3",#N/A,TRUE,"general"}</definedName>
    <definedName name="BGDGFRT" localSheetId="7" hidden="1">{"via1",#N/A,TRUE,"general";"via2",#N/A,TRUE,"general";"via3",#N/A,TRUE,"general"}</definedName>
    <definedName name="BGDGFRT" localSheetId="9" hidden="1">{"via1",#N/A,TRUE,"general";"via2",#N/A,TRUE,"general";"via3",#N/A,TRUE,"general"}</definedName>
    <definedName name="BGDGFRT" hidden="1">{"via1",#N/A,TRUE,"general";"via2",#N/A,TRUE,"general";"via3",#N/A,TRUE,"general"}</definedName>
    <definedName name="BGFBFH" localSheetId="0" hidden="1">{"via1",#N/A,TRUE,"general";"via2",#N/A,TRUE,"general";"via3",#N/A,TRUE,"general"}</definedName>
    <definedName name="BGFBFH" localSheetId="6" hidden="1">{"via1",#N/A,TRUE,"general";"via2",#N/A,TRUE,"general";"via3",#N/A,TRUE,"general"}</definedName>
    <definedName name="BGFBFH" localSheetId="7" hidden="1">{"via1",#N/A,TRUE,"general";"via2",#N/A,TRUE,"general";"via3",#N/A,TRUE,"general"}</definedName>
    <definedName name="BGFBFH" localSheetId="9" hidden="1">{"via1",#N/A,TRUE,"general";"via2",#N/A,TRUE,"general";"via3",#N/A,TRUE,"general"}</definedName>
    <definedName name="BGFBFH" hidden="1">{"via1",#N/A,TRUE,"general";"via2",#N/A,TRUE,"general";"via3",#N/A,TRUE,"general"}</definedName>
    <definedName name="bgvfcdx" localSheetId="0" hidden="1">{"via1",#N/A,TRUE,"general";"via2",#N/A,TRUE,"general";"via3",#N/A,TRUE,"general"}</definedName>
    <definedName name="bgvfcdx" localSheetId="6" hidden="1">{"via1",#N/A,TRUE,"general";"via2",#N/A,TRUE,"general";"via3",#N/A,TRUE,"general"}</definedName>
    <definedName name="bgvfcdx" localSheetId="7" hidden="1">{"via1",#N/A,TRUE,"general";"via2",#N/A,TRUE,"general";"via3",#N/A,TRUE,"general"}</definedName>
    <definedName name="bgvfcdx" localSheetId="9" hidden="1">{"via1",#N/A,TRUE,"general";"via2",#N/A,TRUE,"general";"via3",#N/A,TRUE,"general"}</definedName>
    <definedName name="bgvfcdx" hidden="1">{"via1",#N/A,TRUE,"general";"via2",#N/A,TRUE,"general";"via3",#N/A,TRUE,"general"}</definedName>
    <definedName name="Bh">#REF!</definedName>
    <definedName name="bhjk">#REF!</definedName>
    <definedName name="BHT_F">#N/A</definedName>
    <definedName name="Bi" localSheetId="0">#REF!</definedName>
    <definedName name="BI" localSheetId="15">'[45]Estructuras Concreto'!$D$2</definedName>
    <definedName name="Bi">#REF!</definedName>
    <definedName name="BI60kv">'[54]Estructuras Concreto'!#REF!</definedName>
    <definedName name="bid_expiration" localSheetId="0">#REF!</definedName>
    <definedName name="bid_expiration">#REF!</definedName>
    <definedName name="Bid_Received" localSheetId="0">#REF!</definedName>
    <definedName name="Bid_Received">#REF!</definedName>
    <definedName name="BID_SENT" localSheetId="0">#REF!</definedName>
    <definedName name="BID_SENT">#REF!</definedName>
    <definedName name="Bid1DOD">#REF!</definedName>
    <definedName name="Bid1Ext">#REF!</definedName>
    <definedName name="Bid1Qty">#REF!</definedName>
    <definedName name="Bid1TAC">#REF!</definedName>
    <definedName name="Bid1Unevalcost">#REF!</definedName>
    <definedName name="Bid1UNIT">#REF!</definedName>
    <definedName name="Bid2DOD">#REF!</definedName>
    <definedName name="Bid2Ext">#REF!</definedName>
    <definedName name="Bid2Qty">#REF!</definedName>
    <definedName name="Bid2TAC">#REF!</definedName>
    <definedName name="Bid2Unevalcost">#REF!</definedName>
    <definedName name="Bid2UNIT">#REF!</definedName>
    <definedName name="Bid3DOD">#REF!</definedName>
    <definedName name="Bid3Ext">#REF!</definedName>
    <definedName name="Bid3Qty">#REF!</definedName>
    <definedName name="Bid3TAC">#REF!</definedName>
    <definedName name="Bid3unevalcost">#REF!</definedName>
    <definedName name="Bid3Unit">#REF!</definedName>
    <definedName name="Bid4DOD">#REF!</definedName>
    <definedName name="Bid4Ext">#REF!</definedName>
    <definedName name="Bid4Qty">#REF!</definedName>
    <definedName name="Bid4TAC">#REF!</definedName>
    <definedName name="Bid4unevalcost">#REF!</definedName>
    <definedName name="Bid4Unit">#REF!</definedName>
    <definedName name="Bidlist">"List Box 6"</definedName>
    <definedName name="BidRange">#REF!</definedName>
    <definedName name="bienvenido">#REF!</definedName>
    <definedName name="bimestre">'[118]ESTADO RED'!$E$8</definedName>
    <definedName name="BIN">'[45]Estructuras Concreto'!$D$69</definedName>
    <definedName name="BISCO" localSheetId="0">#REF!</definedName>
    <definedName name="BISCO" localSheetId="15">#REF!</definedName>
    <definedName name="BISCO">#REF!</definedName>
    <definedName name="bjdfnjkhnfjhngfh" localSheetId="0">Listado [37]Base!$B$12:$D$781</definedName>
    <definedName name="bjdfnjkhnfjhngfh" localSheetId="6">Listado [37]Base!$B$12:$D$781</definedName>
    <definedName name="bjdfnjkhnfjhngfh" localSheetId="7">Listado [37]Base!$B$12:$D$781</definedName>
    <definedName name="bjdfnjkhnfjhngfh" localSheetId="9">Listado [37]Base!$B$12:$D$781</definedName>
    <definedName name="bjdfnjkhnfjhngfh">Listado [37]Base!$B$12:$D$781</definedName>
    <definedName name="Bk" localSheetId="0">#REF!</definedName>
    <definedName name="Bk">#REF!</definedName>
    <definedName name="BLOCT">[85]BASE!$D$503</definedName>
    <definedName name="bloque" localSheetId="15">#REF!</definedName>
    <definedName name="BLOQUE">'[119]BASE DE DATOS ORIG'!#REF!</definedName>
    <definedName name="BLPH1" hidden="1">#N/A</definedName>
    <definedName name="BM" localSheetId="15" hidden="1">{#N/A,#N/A,FALSE,"CCTV"}</definedName>
    <definedName name="Bm">#REF!</definedName>
    <definedName name="BMBTU">[112]Parameters!$K$18</definedName>
    <definedName name="BMCoalPrice" localSheetId="0">#REF!</definedName>
    <definedName name="BMCoalPrice">#REF!</definedName>
    <definedName name="Bn" localSheetId="0">#REF!</definedName>
    <definedName name="Bn">#REF!</definedName>
    <definedName name="BNFBNF" localSheetId="0">Listado [37]Base!$B$12:$D$781</definedName>
    <definedName name="BNFBNF" localSheetId="6">Listado [37]Base!$B$12:$D$781</definedName>
    <definedName name="BNFBNF" localSheetId="7">Listado [37]Base!$B$12:$D$781</definedName>
    <definedName name="BNFBNF" localSheetId="9">Listado [37]Base!$B$12:$D$781</definedName>
    <definedName name="BNFBNF">Listado [37]Base!$B$12:$D$781</definedName>
    <definedName name="BO_ACERO">[4]A!$D$37</definedName>
    <definedName name="BO_ARENA">[4]A!$D$21</definedName>
    <definedName name="BO_CEMENTO">[4]A!$D$27</definedName>
    <definedName name="BO_FORMALETA">[4]A!$D$33</definedName>
    <definedName name="BO_GRAVA">[4]A!$D$24</definedName>
    <definedName name="BO_OTROS">[4]A!$D$30</definedName>
    <definedName name="BO_SUMINISTRO">[4]A!$D$41</definedName>
    <definedName name="BOBCAT">#REF!</definedName>
    <definedName name="bolívar">#REF!</definedName>
    <definedName name="BOLT">#REF!</definedName>
    <definedName name="BOMB2">#N/A</definedName>
    <definedName name="BOMBA" localSheetId="0">#REF!</definedName>
    <definedName name="BOMBA" localSheetId="15">[41]BASE!$D$487</definedName>
    <definedName name="BOMBA">#REF!</definedName>
    <definedName name="BOMBAS">#N/A</definedName>
    <definedName name="BOMBASTABLA2.2" localSheetId="0">#REF!</definedName>
    <definedName name="BOMBASTABLA2.2">#REF!</definedName>
    <definedName name="BOMBEOALCANTARILLADOTABLA1.9">'[15]INFORMACIÓN REFERENCIA'!$B$415:$N$426</definedName>
    <definedName name="BOQ" localSheetId="0">#REF!</definedName>
    <definedName name="BOQ">#REF!</definedName>
    <definedName name="BORDE1">'[5]APU PVC'!#REF!</definedName>
    <definedName name="BORDE2">'[5]APU PVC'!#REF!</definedName>
    <definedName name="BORDE3">#REF!</definedName>
    <definedName name="Bordevia">#REF!</definedName>
    <definedName name="BorraR">#REF!</definedName>
    <definedName name="BOSS">#REF!</definedName>
    <definedName name="BOTAD" localSheetId="15">[41]BASE!$D$498</definedName>
    <definedName name="BOTAD">[42]BASE!$D$447</definedName>
    <definedName name="BOTADA" localSheetId="0">#REF!</definedName>
    <definedName name="BOTADA" localSheetId="15">#REF!</definedName>
    <definedName name="BOTADA">#REF!</definedName>
    <definedName name="BOTES" localSheetId="0">#REF!</definedName>
    <definedName name="BOTES" localSheetId="15">[41]BASE!$D$507</definedName>
    <definedName name="BOTES">#REF!</definedName>
    <definedName name="BP" localSheetId="15">'[45]Estructuras Concreto'!$D$46</definedName>
    <definedName name="Bp">[39]CALCULO!$E$66</definedName>
    <definedName name="BPOR" localSheetId="0">#REF!</definedName>
    <definedName name="BPOR">#REF!</definedName>
    <definedName name="BPOR2">'[45]Estructuras Concreto'!$D$269</definedName>
    <definedName name="BPOR3">'[45]Estructuras Concreto'!$D$392</definedName>
    <definedName name="BPSRate_Month" localSheetId="0">#REF!</definedName>
    <definedName name="BPSRate_Month">#REF!</definedName>
    <definedName name="BQ238em237">'[120]Cant Obra'!#REF!</definedName>
    <definedName name="br" localSheetId="0" hidden="1">{"TAB1",#N/A,TRUE,"GENERAL";"TAB2",#N/A,TRUE,"GENERAL";"TAB3",#N/A,TRUE,"GENERAL";"TAB4",#N/A,TRUE,"GENERAL";"TAB5",#N/A,TRUE,"GENERAL"}</definedName>
    <definedName name="br" localSheetId="6" hidden="1">{"TAB1",#N/A,TRUE,"GENERAL";"TAB2",#N/A,TRUE,"GENERAL";"TAB3",#N/A,TRUE,"GENERAL";"TAB4",#N/A,TRUE,"GENERAL";"TAB5",#N/A,TRUE,"GENERAL"}</definedName>
    <definedName name="br" localSheetId="7" hidden="1">{"TAB1",#N/A,TRUE,"GENERAL";"TAB2",#N/A,TRUE,"GENERAL";"TAB3",#N/A,TRUE,"GENERAL";"TAB4",#N/A,TRUE,"GENERAL";"TAB5",#N/A,TRUE,"GENERAL"}</definedName>
    <definedName name="br" localSheetId="9" hidden="1">{"TAB1",#N/A,TRUE,"GENERAL";"TAB2",#N/A,TRUE,"GENERAL";"TAB3",#N/A,TRUE,"GENERAL";"TAB4",#N/A,TRUE,"GENERAL";"TAB5",#N/A,TRUE,"GENERAL"}</definedName>
    <definedName name="br" hidden="1">{"TAB1",#N/A,TRUE,"GENERAL";"TAB2",#N/A,TRUE,"GENERAL";"TAB3",#N/A,TRUE,"GENERAL";"TAB4",#N/A,TRUE,"GENERAL";"TAB5",#N/A,TRUE,"GENERAL"}</definedName>
    <definedName name="Brida">#REF!</definedName>
    <definedName name="BRKRKRTDKDK">#REF!</definedName>
    <definedName name="BROCH" localSheetId="15">#REF!</definedName>
    <definedName name="BROCH">#REF!</definedName>
    <definedName name="BS">'[45]Estructuras Concreto'!$D$13</definedName>
    <definedName name="BS_Data_Col" localSheetId="0" hidden="1">#REF!</definedName>
    <definedName name="BS_Data_Col" hidden="1">#REF!</definedName>
    <definedName name="BS60kv">'[54]Estructuras Concreto'!#REF!</definedName>
    <definedName name="bsb" localSheetId="0" hidden="1">{"via1",#N/A,TRUE,"general";"via2",#N/A,TRUE,"general";"via3",#N/A,TRUE,"general"}</definedName>
    <definedName name="bsb" localSheetId="6" hidden="1">{"via1",#N/A,TRUE,"general";"via2",#N/A,TRUE,"general";"via3",#N/A,TRUE,"general"}</definedName>
    <definedName name="bsb" localSheetId="7" hidden="1">{"via1",#N/A,TRUE,"general";"via2",#N/A,TRUE,"general";"via3",#N/A,TRUE,"general"}</definedName>
    <definedName name="bsb" localSheetId="9" hidden="1">{"via1",#N/A,TRUE,"general";"via2",#N/A,TRUE,"general";"via3",#N/A,TRUE,"general"}</definedName>
    <definedName name="bsb" hidden="1">{"via1",#N/A,TRUE,"general";"via2",#N/A,TRUE,"general";"via3",#N/A,TRUE,"general"}</definedName>
    <definedName name="BSEC">'[45]Estructuras Concreto'!$D$80</definedName>
    <definedName name="BSpb" localSheetId="0" hidden="1">#REF!</definedName>
    <definedName name="BSpb" hidden="1">#REF!</definedName>
    <definedName name="bspoi" localSheetId="0" hidden="1">{"TAB1",#N/A,TRUE,"GENERAL";"TAB2",#N/A,TRUE,"GENERAL";"TAB3",#N/A,TRUE,"GENERAL";"TAB4",#N/A,TRUE,"GENERAL";"TAB5",#N/A,TRUE,"GENERAL"}</definedName>
    <definedName name="bspoi" localSheetId="6" hidden="1">{"TAB1",#N/A,TRUE,"GENERAL";"TAB2",#N/A,TRUE,"GENERAL";"TAB3",#N/A,TRUE,"GENERAL";"TAB4",#N/A,TRUE,"GENERAL";"TAB5",#N/A,TRUE,"GENERAL"}</definedName>
    <definedName name="bspoi" localSheetId="7" hidden="1">{"TAB1",#N/A,TRUE,"GENERAL";"TAB2",#N/A,TRUE,"GENERAL";"TAB3",#N/A,TRUE,"GENERAL";"TAB4",#N/A,TRUE,"GENERAL";"TAB5",#N/A,TRUE,"GENERAL"}</definedName>
    <definedName name="bspoi" localSheetId="9" hidden="1">{"TAB1",#N/A,TRUE,"GENERAL";"TAB2",#N/A,TRUE,"GENERAL";"TAB3",#N/A,TRUE,"GENERAL";"TAB4",#N/A,TRUE,"GENERAL";"TAB5",#N/A,TRUE,"GENERAL"}</definedName>
    <definedName name="bspoi" hidden="1">{"TAB1",#N/A,TRUE,"GENERAL";"TAB2",#N/A,TRUE,"GENERAL";"TAB3",#N/A,TRUE,"GENERAL";"TAB4",#N/A,TRUE,"GENERAL";"TAB5",#N/A,TRUE,"GENERAL"}</definedName>
    <definedName name="bt" localSheetId="0" hidden="1">{"via1",#N/A,TRUE,"general";"via2",#N/A,TRUE,"general";"via3",#N/A,TRUE,"general"}</definedName>
    <definedName name="BT" localSheetId="15">'[45]Estructuras Concreto'!$D$24</definedName>
    <definedName name="bt" localSheetId="6" hidden="1">{"via1",#N/A,TRUE,"general";"via2",#N/A,TRUE,"general";"via3",#N/A,TRUE,"general"}</definedName>
    <definedName name="bt" localSheetId="7" hidden="1">{"via1",#N/A,TRUE,"general";"via2",#N/A,TRUE,"general";"via3",#N/A,TRUE,"general"}</definedName>
    <definedName name="bt" localSheetId="9" hidden="1">{"via1",#N/A,TRUE,"general";"via2",#N/A,TRUE,"general";"via3",#N/A,TRUE,"general"}</definedName>
    <definedName name="bt" hidden="1">{"via1",#N/A,TRUE,"general";"via2",#N/A,TRUE,"general";"via3",#N/A,TRUE,"general"}</definedName>
    <definedName name="BTC">'[45]Estructuras Concreto'!$D$102</definedName>
    <definedName name="BTO" localSheetId="0">#REF!</definedName>
    <definedName name="BTO">#REF!</definedName>
    <definedName name="BTP" localSheetId="0">#REF!</definedName>
    <definedName name="BTP">#REF!</definedName>
    <definedName name="BTT">'[45]Estructuras Concreto'!$D$35</definedName>
    <definedName name="BTYJHTR" localSheetId="0" hidden="1">{"TAB1",#N/A,TRUE,"GENERAL";"TAB2",#N/A,TRUE,"GENERAL";"TAB3",#N/A,TRUE,"GENERAL";"TAB4",#N/A,TRUE,"GENERAL";"TAB5",#N/A,TRUE,"GENERAL"}</definedName>
    <definedName name="BTYJHTR" localSheetId="6" hidden="1">{"TAB1",#N/A,TRUE,"GENERAL";"TAB2",#N/A,TRUE,"GENERAL";"TAB3",#N/A,TRUE,"GENERAL";"TAB4",#N/A,TRUE,"GENERAL";"TAB5",#N/A,TRUE,"GENERAL"}</definedName>
    <definedName name="BTYJHTR" localSheetId="7" hidden="1">{"TAB1",#N/A,TRUE,"GENERAL";"TAB2",#N/A,TRUE,"GENERAL";"TAB3",#N/A,TRUE,"GENERAL";"TAB4",#N/A,TRUE,"GENERAL";"TAB5",#N/A,TRUE,"GENERAL"}</definedName>
    <definedName name="BTYJHTR" localSheetId="9" hidden="1">{"TAB1",#N/A,TRUE,"GENERAL";"TAB2",#N/A,TRUE,"GENERAL";"TAB3",#N/A,TRUE,"GENERAL";"TAB4",#N/A,TRUE,"GENERAL";"TAB5",#N/A,TRUE,"GENERAL"}</definedName>
    <definedName name="BTYJHTR" hidden="1">{"TAB1",#N/A,TRUE,"GENERAL";"TAB2",#N/A,TRUE,"GENERAL";"TAB3",#N/A,TRUE,"GENERAL";"TAB4",#N/A,TRUE,"GENERAL";"TAB5",#N/A,TRUE,"GENERAL"}</definedName>
    <definedName name="BUDGET">#REF!</definedName>
    <definedName name="BUDGET_VALUE">#REF!</definedName>
    <definedName name="budgeted">#REF!</definedName>
    <definedName name="BuiltIn_Print_Area" localSheetId="0">#REF!</definedName>
    <definedName name="BuiltIn_Print_Area" localSheetId="15">'[121]Form5 _Pág_ 1'!#REF!</definedName>
    <definedName name="BuiltIn_Print_Area" localSheetId="6">#REF!</definedName>
    <definedName name="BuiltIn_Print_Area">#REF!</definedName>
    <definedName name="BuiltIn_Print_Area___0" localSheetId="0">#REF!</definedName>
    <definedName name="BuiltIn_Print_Area___0" localSheetId="15">'[121]Form5 _Pág_ 2'!#REF!</definedName>
    <definedName name="BuiltIn_Print_Area___0">#REF!</definedName>
    <definedName name="BuiltIn_Print_Area___0___0" localSheetId="0">#REF!</definedName>
    <definedName name="BuiltIn_Print_Area___0___0" localSheetId="15">#REF!</definedName>
    <definedName name="BuiltIn_Print_Area___0___0">#REF!</definedName>
    <definedName name="BuiltIn_Print_Area___0___0___0" localSheetId="15">#REF!</definedName>
    <definedName name="BuiltIn_Print_Area___0___0___0">#REF!</definedName>
    <definedName name="BuiltIn_Print_Area___0_7">'[121]Form5 _Pág_ 2'!#REF!</definedName>
    <definedName name="BuiltIn_Print_Area_7">'[121]Form5 _Pág_ 1'!#REF!</definedName>
    <definedName name="BuiltIn_Print_Titles" localSheetId="0">#REF!</definedName>
    <definedName name="BuiltIn_Print_Titles" localSheetId="15">#REF!</definedName>
    <definedName name="BuiltIn_Print_Titles" localSheetId="6">#REF!</definedName>
    <definedName name="BuiltIn_Print_Titles">#REF!</definedName>
    <definedName name="buld">[58]PrecRec!$D$7</definedName>
    <definedName name="BULL" localSheetId="0">#REF!</definedName>
    <definedName name="BULL">#REF!</definedName>
    <definedName name="BULLDOZ" localSheetId="0">#REF!</definedName>
    <definedName name="BULLDOZ" localSheetId="15">#REF!</definedName>
    <definedName name="BULLDOZ">#REF!</definedName>
    <definedName name="buscar">[122]Hoja3!$1:$1048576</definedName>
    <definedName name="butterfly" localSheetId="0">#REF!</definedName>
    <definedName name="butterfly">#REF!</definedName>
    <definedName name="Button_3">"vlvlist_vlvlist_List"</definedName>
    <definedName name="bvbc" localSheetId="0" hidden="1">{"TAB1",#N/A,TRUE,"GENERAL";"TAB2",#N/A,TRUE,"GENERAL";"TAB3",#N/A,TRUE,"GENERAL";"TAB4",#N/A,TRUE,"GENERAL";"TAB5",#N/A,TRUE,"GENERAL"}</definedName>
    <definedName name="bvbc" localSheetId="6" hidden="1">{"TAB1",#N/A,TRUE,"GENERAL";"TAB2",#N/A,TRUE,"GENERAL";"TAB3",#N/A,TRUE,"GENERAL";"TAB4",#N/A,TRUE,"GENERAL";"TAB5",#N/A,TRUE,"GENERAL"}</definedName>
    <definedName name="bvbc" localSheetId="7" hidden="1">{"TAB1",#N/A,TRUE,"GENERAL";"TAB2",#N/A,TRUE,"GENERAL";"TAB3",#N/A,TRUE,"GENERAL";"TAB4",#N/A,TRUE,"GENERAL";"TAB5",#N/A,TRUE,"GENERAL"}</definedName>
    <definedName name="bvbc" localSheetId="9" hidden="1">{"TAB1",#N/A,TRUE,"GENERAL";"TAB2",#N/A,TRUE,"GENERAL";"TAB3",#N/A,TRUE,"GENERAL";"TAB4",#N/A,TRUE,"GENERAL";"TAB5",#N/A,TRUE,"GENERAL"}</definedName>
    <definedName name="bvbc" hidden="1">{"TAB1",#N/A,TRUE,"GENERAL";"TAB2",#N/A,TRUE,"GENERAL";"TAB3",#N/A,TRUE,"GENERAL";"TAB4",#N/A,TRUE,"GENERAL";"TAB5",#N/A,TRUE,"GENERAL"}</definedName>
    <definedName name="bvcb" localSheetId="0" hidden="1">{"via1",#N/A,TRUE,"general";"via2",#N/A,TRUE,"general";"via3",#N/A,TRUE,"general"}</definedName>
    <definedName name="bvcb" localSheetId="6" hidden="1">{"via1",#N/A,TRUE,"general";"via2",#N/A,TRUE,"general";"via3",#N/A,TRUE,"general"}</definedName>
    <definedName name="bvcb" localSheetId="7" hidden="1">{"via1",#N/A,TRUE,"general";"via2",#N/A,TRUE,"general";"via3",#N/A,TRUE,"general"}</definedName>
    <definedName name="bvcb" localSheetId="9" hidden="1">{"via1",#N/A,TRUE,"general";"via2",#N/A,TRUE,"general";"via3",#N/A,TRUE,"general"}</definedName>
    <definedName name="bvcb" hidden="1">{"via1",#N/A,TRUE,"general";"via2",#N/A,TRUE,"general";"via3",#N/A,TRUE,"general"}</definedName>
    <definedName name="bvn" localSheetId="0" hidden="1">{"via1",#N/A,TRUE,"general";"via2",#N/A,TRUE,"general";"via3",#N/A,TRUE,"general"}</definedName>
    <definedName name="bvn" localSheetId="6" hidden="1">{"via1",#N/A,TRUE,"general";"via2",#N/A,TRUE,"general";"via3",#N/A,TRUE,"general"}</definedName>
    <definedName name="bvn" localSheetId="7" hidden="1">{"via1",#N/A,TRUE,"general";"via2",#N/A,TRUE,"general";"via3",#N/A,TRUE,"general"}</definedName>
    <definedName name="bvn" localSheetId="9" hidden="1">{"via1",#N/A,TRUE,"general";"via2",#N/A,TRUE,"general";"via3",#N/A,TRUE,"general"}</definedName>
    <definedName name="bvn" hidden="1">{"via1",#N/A,TRUE,"general";"via2",#N/A,TRUE,"general";"via3",#N/A,TRUE,"general"}</definedName>
    <definedName name="by" localSheetId="0" hidden="1">{"via1",#N/A,TRUE,"general";"via2",#N/A,TRUE,"general";"via3",#N/A,TRUE,"general"}</definedName>
    <definedName name="by" localSheetId="6" hidden="1">{"via1",#N/A,TRUE,"general";"via2",#N/A,TRUE,"general";"via3",#N/A,TRUE,"general"}</definedName>
    <definedName name="by" localSheetId="7" hidden="1">{"via1",#N/A,TRUE,"general";"via2",#N/A,TRUE,"general";"via3",#N/A,TRUE,"general"}</definedName>
    <definedName name="by" localSheetId="9" hidden="1">{"via1",#N/A,TRUE,"general";"via2",#N/A,TRUE,"general";"via3",#N/A,TRUE,"general"}</definedName>
    <definedName name="by" hidden="1">{"via1",#N/A,TRUE,"general";"via2",#N/A,TRUE,"general";"via3",#N/A,TRUE,"general"}</definedName>
    <definedName name="byhyj">#REF!</definedName>
    <definedName name="BytMesInicioInctoMmto">#REF!</definedName>
    <definedName name="C.1">#REF!</definedName>
    <definedName name="C.10">#REF!</definedName>
    <definedName name="C.11">#REF!</definedName>
    <definedName name="C.2">#REF!</definedName>
    <definedName name="C.3">#REF!</definedName>
    <definedName name="C.4">#REF!</definedName>
    <definedName name="C.5">#REF!</definedName>
    <definedName name="C.6">#REF!</definedName>
    <definedName name="C.7">#REF!</definedName>
    <definedName name="C.8">#REF!</definedName>
    <definedName name="C.9">#REF!</definedName>
    <definedName name="C.CLAV" localSheetId="12">#REF!</definedName>
    <definedName name="C.CLAV" localSheetId="13">#REF!</definedName>
    <definedName name="C.CLAV" localSheetId="14">#REF!</definedName>
    <definedName name="C.CLAV" localSheetId="6">#REF!</definedName>
    <definedName name="C.CLAV">#REF!</definedName>
    <definedName name="C.FON" localSheetId="12">#REF!</definedName>
    <definedName name="C.FON" localSheetId="13">#REF!</definedName>
    <definedName name="C.FON" localSheetId="14">#REF!</definedName>
    <definedName name="C.FON" localSheetId="6">#REF!</definedName>
    <definedName name="C.FON">#REF!</definedName>
    <definedName name="C.FOND" localSheetId="12">#REF!</definedName>
    <definedName name="C.FOND" localSheetId="13">#REF!</definedName>
    <definedName name="C.FOND" localSheetId="14">#REF!</definedName>
    <definedName name="C.FOND" localSheetId="6">#REF!</definedName>
    <definedName name="C.FOND">#REF!</definedName>
    <definedName name="c.i." localSheetId="12">#REF!</definedName>
    <definedName name="c.i." localSheetId="13">#REF!</definedName>
    <definedName name="c.i." localSheetId="14">#REF!</definedName>
    <definedName name="c.i." localSheetId="6">#REF!</definedName>
    <definedName name="c.i.">#REF!</definedName>
    <definedName name="C.LOM" localSheetId="12">#REF!</definedName>
    <definedName name="C.LOM" localSheetId="13">#REF!</definedName>
    <definedName name="C.LOM" localSheetId="14">#REF!</definedName>
    <definedName name="C.LOM" localSheetId="6">#REF!</definedName>
    <definedName name="C.LOM">#REF!</definedName>
    <definedName name="C.RAS" localSheetId="12">#REF!</definedName>
    <definedName name="C.RAS" localSheetId="13">#REF!</definedName>
    <definedName name="C.RAS" localSheetId="14">#REF!</definedName>
    <definedName name="C.RAS" localSheetId="6">#REF!</definedName>
    <definedName name="C.RAS">#REF!</definedName>
    <definedName name="C.TERR" localSheetId="12">#REF!</definedName>
    <definedName name="C.TERR" localSheetId="13">#REF!</definedName>
    <definedName name="C.TERR" localSheetId="14">#REF!</definedName>
    <definedName name="C.TERR" localSheetId="6">#REF!</definedName>
    <definedName name="C.TERR">#REF!</definedName>
    <definedName name="C_" localSheetId="15">#REF!</definedName>
    <definedName name="C_" localSheetId="7">#REF!</definedName>
    <definedName name="C_">#REF!</definedName>
    <definedName name="C_BK">#REF!</definedName>
    <definedName name="C_DP">#REF!</definedName>
    <definedName name="C_EX">#REF!</definedName>
    <definedName name="C_HC">#REF!</definedName>
    <definedName name="C_LOM" localSheetId="12">#REF!</definedName>
    <definedName name="C_LOM" localSheetId="13">#REF!</definedName>
    <definedName name="C_LOM" localSheetId="14">#REF!</definedName>
    <definedName name="C_LOM" localSheetId="6">#REF!</definedName>
    <definedName name="C_LOM">#REF!</definedName>
    <definedName name="C_min">[35]D_AWG!$H$40</definedName>
    <definedName name="C0NC212">#REF!</definedName>
    <definedName name="C90445L" localSheetId="15">#REF!</definedName>
    <definedName name="C90445L">#REF!</definedName>
    <definedName name="CA" localSheetId="15">#N/A</definedName>
    <definedName name="Ca">#REF!</definedName>
    <definedName name="ÇÃ">#N/A</definedName>
    <definedName name="caa" localSheetId="15">#REF!</definedName>
    <definedName name="caa">#REF!</definedName>
    <definedName name="caaa">#REF!</definedName>
    <definedName name="CAB" localSheetId="15">[123]Cab!$E$4:$X$28</definedName>
    <definedName name="CAB">#N/A</definedName>
    <definedName name="CABAL" localSheetId="15">#REF!</definedName>
    <definedName name="CABAL">#REF!</definedName>
    <definedName name="CABCELAR" localSheetId="0" hidden="1">{#N/A,#N/A,FALSE,"Costos Productos 6A";#N/A,#N/A,FALSE,"Costo Unitario Total H-94-12"}</definedName>
    <definedName name="CABCELAR" hidden="1">{#N/A,#N/A,FALSE,"Costos Productos 6A";#N/A,#N/A,FALSE,"Costo Unitario Total H-94-12"}</definedName>
    <definedName name="Cables">[124]Tablas!$N$5:$N$32</definedName>
    <definedName name="Cadenero" localSheetId="0">#REF!</definedName>
    <definedName name="Cadenero">#REF!</definedName>
    <definedName name="caja" localSheetId="0">#REF!,#REF!,#REF!,#REF!,#REF!</definedName>
    <definedName name="caja">#REF!,#REF!,#REF!,#REF!,#REF!</definedName>
    <definedName name="CAJAC" localSheetId="15">#REF!</definedName>
    <definedName name="CAJAC">#REF!</definedName>
    <definedName name="cajainver">#REF!</definedName>
    <definedName name="CAJAV" localSheetId="15">#REF!</definedName>
    <definedName name="CAJAV">#REF!</definedName>
    <definedName name="CAJMI">#REF!</definedName>
    <definedName name="CalcAgencyPrice">#REF!</definedName>
    <definedName name="CALCULAR">#REF!</definedName>
    <definedName name="CALCULO">'[15]CALCULO POI'!#REF!</definedName>
    <definedName name="calculopozo1">'[15]CALCULO POI'!#REF!</definedName>
    <definedName name="CALCULOPOZOS">'[15]CALCULO POI'!#REF!</definedName>
    <definedName name="calculopozos1">'[15]CALCULO POI'!$B$120:$C$154</definedName>
    <definedName name="CALCULOS">'[15]CALCULO POI'!$B$118:$CV$154</definedName>
    <definedName name="CALCULOSALCANTARILLADO">'[15]CALCULO POI'!$B$324:$BP$360</definedName>
    <definedName name="CALE">'[125]Datos del 2005 CONTRATO'!#REF!</definedName>
    <definedName name="CALEND">'[125]Datos del 2005 CONTRATO'!#REF!</definedName>
    <definedName name="CALENDA">'[125]Datos del 2005 CONTRATO'!#REF!</definedName>
    <definedName name="Calendar">'[125]Datos del 2005 CONTRATO'!#REF!</definedName>
    <definedName name="CALENDARIO">'[125]Datos del 2005 CONTRATO'!#REF!</definedName>
    <definedName name="Caliche" localSheetId="0">#REF!</definedName>
    <definedName name="Caliche">#REF!</definedName>
    <definedName name="CalP">'[15]CALCULO POI'!#REF!</definedName>
    <definedName name="CAM_CAIDA" localSheetId="12">#REF!</definedName>
    <definedName name="CAM_CAIDA" localSheetId="13">#REF!</definedName>
    <definedName name="CAM_CAIDA" localSheetId="14">#REF!</definedName>
    <definedName name="CAM_CAIDA" localSheetId="6">#REF!</definedName>
    <definedName name="CAM_CAIDA">#REF!</definedName>
    <definedName name="cambio">'[126]PSM05-055'!$C$289</definedName>
    <definedName name="CANAL" localSheetId="0">#REF!</definedName>
    <definedName name="CANAL" localSheetId="15">#REF!</definedName>
    <definedName name="CANAL">#REF!</definedName>
    <definedName name="cang">[58]PrecRec!$D$16</definedName>
    <definedName name="CANGU" localSheetId="15">[41]BASE!$D$466</definedName>
    <definedName name="CANGU">[42]BASE!$D$418</definedName>
    <definedName name="CANGURO" localSheetId="0">#REF!</definedName>
    <definedName name="CANGURO">#REF!</definedName>
    <definedName name="CanonesMedida" localSheetId="0">#REF!</definedName>
    <definedName name="CanonesMedida">#REF!</definedName>
    <definedName name="CanonFcro" localSheetId="0">#REF!</definedName>
    <definedName name="CanonFcro">#REF!</definedName>
    <definedName name="CanonImpuestos">#REF!</definedName>
    <definedName name="CanonMedidaEspecial">#REF!</definedName>
    <definedName name="CanonMmto">#REF!</definedName>
    <definedName name="CanonSeguro">#REF!</definedName>
    <definedName name="CanonSoat">#REF!</definedName>
    <definedName name="CanonTotal">#REF!</definedName>
    <definedName name="CanonTramites">#REF!</definedName>
    <definedName name="CANT" localSheetId="15">#REF!</definedName>
    <definedName name="CANT" localSheetId="7">#REF!</definedName>
    <definedName name="CANT">#REF!</definedName>
    <definedName name="CANT_10">#REF!</definedName>
    <definedName name="CANT_18">#REF!</definedName>
    <definedName name="CANT_20">#REF!</definedName>
    <definedName name="CANT_21">#REF!</definedName>
    <definedName name="CANT_22">#REF!</definedName>
    <definedName name="CANT_7">#REF!</definedName>
    <definedName name="CANT_8">#REF!</definedName>
    <definedName name="CANT1.1">#REF!</definedName>
    <definedName name="CANT1.2">#REF!</definedName>
    <definedName name="CANT1.3">#REF!</definedName>
    <definedName name="CANT1.5">#REF!</definedName>
    <definedName name="CANT1.6">#REF!</definedName>
    <definedName name="CANT1.7">#REF!</definedName>
    <definedName name="CANT1.9">#REF!</definedName>
    <definedName name="CANT2.11">#REF!</definedName>
    <definedName name="CANT2.12">#REF!</definedName>
    <definedName name="CANT2.2">#REF!</definedName>
    <definedName name="CANT2.3">#REF!</definedName>
    <definedName name="CANT2.4">#REF!</definedName>
    <definedName name="CANT8.1">#REF!</definedName>
    <definedName name="CANT8.2">#REF!</definedName>
    <definedName name="CANT8.3">#REF!</definedName>
    <definedName name="CANT8.4">#REF!</definedName>
    <definedName name="CANT8.5">#REF!</definedName>
    <definedName name="CANT8.6">#REF!</definedName>
    <definedName name="CANT8.7">#REF!</definedName>
    <definedName name="Cantidad" localSheetId="0">#REF!</definedName>
    <definedName name="CANTIDAD" localSheetId="12">#REF!</definedName>
    <definedName name="CANTIDAD" localSheetId="13">#REF!</definedName>
    <definedName name="CANTIDAD" localSheetId="14">#REF!</definedName>
    <definedName name="cantidad" localSheetId="15">'Anex. 14. Mano de Obra'!ERR</definedName>
    <definedName name="CANTIDAD" localSheetId="6">#REF!</definedName>
    <definedName name="Cantidad">#REF!</definedName>
    <definedName name="CANTIDADES" localSheetId="12">'[127]CANTIDADES '!$A$6:$F$148</definedName>
    <definedName name="CANTIDADES" localSheetId="13">'[127]CANTIDADES '!$A$6:$F$148</definedName>
    <definedName name="CANTIDADES" localSheetId="14">'[127]CANTIDADES '!$A$6:$F$148</definedName>
    <definedName name="CANTIDADES">'[128]CANTIDADES '!$A$6:$F$125</definedName>
    <definedName name="CANTIDADESDEOBRA">'[15]CALCULO POI'!$B$161:$R$196</definedName>
    <definedName name="CantObraDefinitiva" localSheetId="0" hidden="1">{"SUMINISTRO E INSTALACIÓN CANALETAS L=7.50"}</definedName>
    <definedName name="CantObraDefinitiva" localSheetId="12" hidden="1">{"SUMINISTRO E INSTALACIÓN CANALETAS L=7.50"}</definedName>
    <definedName name="CantObraDefinitiva" localSheetId="13" hidden="1">{"SUMINISTRO E INSTALACIÓN CANALETAS L=7.50"}</definedName>
    <definedName name="CantObraDefinitiva" localSheetId="14" hidden="1">{"SUMINISTRO E INSTALACIÓN CANALETAS L=7.50"}</definedName>
    <definedName name="CantObraDefinitiva" localSheetId="6" hidden="1">{"SUMINISTRO E INSTALACIÓN CANALETAS L=7.50"}</definedName>
    <definedName name="CantObraDefinitiva" localSheetId="7" hidden="1">{"SUMINISTRO E INSTALACIÓN CANALETAS L=7.50"}</definedName>
    <definedName name="CantObraDefinitiva" localSheetId="9" hidden="1">{"SUMINISTRO E INSTALACIÓN CANALETAS L=7.50"}</definedName>
    <definedName name="CantObraDefinitiva" hidden="1">{"SUMINISTRO E INSTALACIÓN CANALETAS L=7.50"}</definedName>
    <definedName name="CAP" localSheetId="15">#REF!</definedName>
    <definedName name="CAP">#REF!</definedName>
    <definedName name="CAPATAZ_I">"TABLA1"</definedName>
    <definedName name="Capex">#REF!</definedName>
    <definedName name="CapexFac">[112]Sensitivities!$I$13</definedName>
    <definedName name="CAPITAL_RESERVA" localSheetId="0">#REF!</definedName>
    <definedName name="CAPITAL_RESERVA">#REF!</definedName>
    <definedName name="CapitalCongelado" localSheetId="0">#REF!</definedName>
    <definedName name="CapitalCongelado">#REF!</definedName>
    <definedName name="Capitalpb" localSheetId="0" hidden="1">#REF!</definedName>
    <definedName name="Capitalpb" hidden="1">#REF!</definedName>
    <definedName name="CapitalStructure" hidden="1">#REF!</definedName>
    <definedName name="CAPITULOS" localSheetId="12">#REF!</definedName>
    <definedName name="CAPITULOS" localSheetId="13">#REF!</definedName>
    <definedName name="CAPITULOS" localSheetId="14">#REF!</definedName>
    <definedName name="CAPITULOS">#REF!</definedName>
    <definedName name="CapitulosCart" localSheetId="12">#REF!</definedName>
    <definedName name="CapitulosCart" localSheetId="13">#REF!</definedName>
    <definedName name="CapitulosCart" localSheetId="14">#REF!</definedName>
    <definedName name="CapitulosCart">#REF!</definedName>
    <definedName name="capt">[58]PrecRec!$D$52</definedName>
    <definedName name="CapTarget" localSheetId="0">#REF!</definedName>
    <definedName name="CapTarget">#REF!</definedName>
    <definedName name="CapTotalCol" localSheetId="0">#REF!</definedName>
    <definedName name="CapTotalCol">#REF!</definedName>
    <definedName name="CARACTERISTICAS" localSheetId="15">#REF!</definedName>
    <definedName name="CARACTERISTICAS">#REF!</definedName>
    <definedName name="CARBON">'[119]BASE DE DATOS ORIG'!#REF!</definedName>
    <definedName name="CARCAT">'[45]Estructuras Concreto'!$D$187</definedName>
    <definedName name="carg">[58]PrecRec!$D$8</definedName>
    <definedName name="CARGA">#N/A</definedName>
    <definedName name="CARGAD" localSheetId="15">#REF!</definedName>
    <definedName name="CARGAD">#REF!</definedName>
    <definedName name="CARGADOR">[79]EQUIPO!$D$10</definedName>
    <definedName name="cargas">[129]PRESUPUESTOS!$S$5</definedName>
    <definedName name="CARGO" localSheetId="0">#REF!</definedName>
    <definedName name="CARGO">#REF!</definedName>
    <definedName name="CARGUER">[130]BASE!$D$392</definedName>
    <definedName name="CARLOS" localSheetId="0">[131]Parámetros!#REF!</definedName>
    <definedName name="CARLOS" localSheetId="12">[132]Parámetros!#REF!</definedName>
    <definedName name="CARLOS" localSheetId="13">[132]Parámetros!#REF!</definedName>
    <definedName name="CARLOS" localSheetId="14">[132]Parámetros!#REF!</definedName>
    <definedName name="CARLOS" localSheetId="3">[131]Parámetros!#REF!</definedName>
    <definedName name="CARLOS" localSheetId="4">[131]Parámetros!#REF!</definedName>
    <definedName name="CARLOS" localSheetId="5">[131]Parámetros!#REF!</definedName>
    <definedName name="CARLOS" localSheetId="8">[131]Parámetros!#REF!</definedName>
    <definedName name="CARLOS" localSheetId="1">[131]Parámetros!#REF!</definedName>
    <definedName name="CARLOS">[131]Parámetros!#REF!</definedName>
    <definedName name="CARRETERA" localSheetId="0">#REF!</definedName>
    <definedName name="CARRETERA">#REF!</definedName>
    <definedName name="CARRO" localSheetId="12">#REF!</definedName>
    <definedName name="CARRO" localSheetId="13">#REF!</definedName>
    <definedName name="CARRO" localSheetId="14">#REF!</definedName>
    <definedName name="CARRO" localSheetId="15">#REF!</definedName>
    <definedName name="CARRO" localSheetId="6">#REF!</definedName>
    <definedName name="CARRO">#REF!</definedName>
    <definedName name="CARRTA" localSheetId="15">#REF!</definedName>
    <definedName name="CARRTA">#REF!</definedName>
    <definedName name="CART">'[45]Estructuras Concreto'!$D$157</definedName>
    <definedName name="CARTZ">'[45]Estructuras Concreto'!#REF!</definedName>
    <definedName name="casa" localSheetId="15">#REF!</definedName>
    <definedName name="Casa">[133]Hoja1!$A$4:$F$211</definedName>
    <definedName name="CASA1" localSheetId="0">#REF!</definedName>
    <definedName name="CASA1">#REF!</definedName>
    <definedName name="Case">'[76]INGRESOS - COP'!#REF!</definedName>
    <definedName name="Cashpb" localSheetId="0" hidden="1">#REF!</definedName>
    <definedName name="Cashpb" hidden="1">#REF!</definedName>
    <definedName name="CASQ" localSheetId="12">[134]FACTORES!#REF!</definedName>
    <definedName name="CASQ" localSheetId="13">[134]FACTORES!#REF!</definedName>
    <definedName name="CASQ" localSheetId="14">[134]FACTORES!#REF!</definedName>
    <definedName name="CASQ" localSheetId="6">[134]FACTORES!#REF!</definedName>
    <definedName name="CASQ">[134]FACTORES!#REF!</definedName>
    <definedName name="cat">[135]Parameters!$I$31</definedName>
    <definedName name="Cat1Life">[136]Parameters!$I$31</definedName>
    <definedName name="Cat1Rate">[136]Parameters!$J$31</definedName>
    <definedName name="Cat1Salvage">[112]Deprec!$H$58</definedName>
    <definedName name="Cat2Life">[137]Index!$T$66</definedName>
    <definedName name="Cat2Rate">[137]Index!$U$66</definedName>
    <definedName name="Cat2Salvage" localSheetId="0">#REF!</definedName>
    <definedName name="Cat2Salvage">#REF!</definedName>
    <definedName name="Cat3Life">[136]Parameters!$I$33</definedName>
    <definedName name="Cat3Rate">[136]Parameters!$J$33</definedName>
    <definedName name="Cat3Salvage">[112]Deprec!$H$132</definedName>
    <definedName name="Cat4Life">[136]Parameters!$I$34</definedName>
    <definedName name="Cat4Rate">[136]Parameters!$J$34</definedName>
    <definedName name="Cat4Salvage">[112]Deprec!$H$132</definedName>
    <definedName name="cata">'[5]APU PVC'!#REF!</definedName>
    <definedName name="categoria">#REF!</definedName>
    <definedName name="Category_All">#REF!</definedName>
    <definedName name="CategoryArea">'[138]Civil work'!$A$16:$IV$19,'[138]Civil work'!$A$29:$IV$39,'[138]Civil work'!$A$49:$IV$60,'[138]Civil work'!$A$70:$IV$71,'[138]Civil work'!$A$81:$IV$87</definedName>
    <definedName name="CATIN">#N/A</definedName>
    <definedName name="CATJYOU">#N/A</definedName>
    <definedName name="CATREC">#N/A</definedName>
    <definedName name="CATSYU">#N/A</definedName>
    <definedName name="causa" localSheetId="0">#REF!</definedName>
    <definedName name="causa">#REF!</definedName>
    <definedName name="causinver" localSheetId="0">#REF!</definedName>
    <definedName name="causinver">#REF!</definedName>
    <definedName name="CB" localSheetId="15">'[18]Datos Generales'!$B$8</definedName>
    <definedName name="Cb">[139]TABLA!$A$88:$D$90</definedName>
    <definedName name="Cc" localSheetId="0">#REF!</definedName>
    <definedName name="cc" localSheetId="15">#REF!</definedName>
    <definedName name="Cc">#REF!</definedName>
    <definedName name="CCC" localSheetId="0">#REF!</definedName>
    <definedName name="CCC">#REF!</definedName>
    <definedName name="ccccc" localSheetId="0" hidden="1">{"TAB1",#N/A,TRUE,"GENERAL";"TAB2",#N/A,TRUE,"GENERAL";"TAB3",#N/A,TRUE,"GENERAL";"TAB4",#N/A,TRUE,"GENERAL";"TAB5",#N/A,TRUE,"GENERAL"}</definedName>
    <definedName name="ccccc" localSheetId="6" hidden="1">{"TAB1",#N/A,TRUE,"GENERAL";"TAB2",#N/A,TRUE,"GENERAL";"TAB3",#N/A,TRUE,"GENERAL";"TAB4",#N/A,TRUE,"GENERAL";"TAB5",#N/A,TRUE,"GENERAL"}</definedName>
    <definedName name="ccccc" localSheetId="7" hidden="1">{"TAB1",#N/A,TRUE,"GENERAL";"TAB2",#N/A,TRUE,"GENERAL";"TAB3",#N/A,TRUE,"GENERAL";"TAB4",#N/A,TRUE,"GENERAL";"TAB5",#N/A,TRUE,"GENERAL"}</definedName>
    <definedName name="ccccc" localSheetId="9" hidden="1">{"TAB1",#N/A,TRUE,"GENERAL";"TAB2",#N/A,TRUE,"GENERAL";"TAB3",#N/A,TRUE,"GENERAL";"TAB4",#N/A,TRUE,"GENERAL";"TAB5",#N/A,TRUE,"GENERAL"}</definedName>
    <definedName name="ccccc" hidden="1">{"TAB1",#N/A,TRUE,"GENERAL";"TAB2",#N/A,TRUE,"GENERAL";"TAB3",#N/A,TRUE,"GENERAL";"TAB4",#N/A,TRUE,"GENERAL";"TAB5",#N/A,TRUE,"GENERAL"}</definedName>
    <definedName name="CCCCCC" localSheetId="15">'[138]A. P. U.'!#REF!</definedName>
    <definedName name="CCCCCC" localSheetId="7">'[138]A. P. U.'!#REF!</definedName>
    <definedName name="CCCCCC">'[140]A. P. U.'!#REF!</definedName>
    <definedName name="CContLab" localSheetId="0">#REF!</definedName>
    <definedName name="CContLab">#REF!</definedName>
    <definedName name="CContParts" localSheetId="0">#REF!</definedName>
    <definedName name="CContParts">#REF!</definedName>
    <definedName name="ccto210" localSheetId="15">#REF!</definedName>
    <definedName name="ccto210" localSheetId="7">#REF!</definedName>
    <definedName name="ccto210">#REF!</definedName>
    <definedName name="CD" localSheetId="15">#REF!</definedName>
    <definedName name="cd">[141]Hoja1!$C$81</definedName>
    <definedName name="CD454JH" localSheetId="0">#REF!</definedName>
    <definedName name="CD454JH" localSheetId="15">#REF!</definedName>
    <definedName name="CD454JH">#REF!</definedName>
    <definedName name="cdcdc" localSheetId="0" hidden="1">{"via1",#N/A,TRUE,"general";"via2",#N/A,TRUE,"general";"via3",#N/A,TRUE,"general"}</definedName>
    <definedName name="cdcdc" localSheetId="6" hidden="1">{"via1",#N/A,TRUE,"general";"via2",#N/A,TRUE,"general";"via3",#N/A,TRUE,"general"}</definedName>
    <definedName name="cdcdc" localSheetId="7" hidden="1">{"via1",#N/A,TRUE,"general";"via2",#N/A,TRUE,"general";"via3",#N/A,TRUE,"general"}</definedName>
    <definedName name="cdcdc" localSheetId="9" hidden="1">{"via1",#N/A,TRUE,"general";"via2",#N/A,TRUE,"general";"via3",#N/A,TRUE,"general"}</definedName>
    <definedName name="cdcdc" hidden="1">{"via1",#N/A,TRUE,"general";"via2",#N/A,TRUE,"general";"via3",#N/A,TRUE,"general"}</definedName>
    <definedName name="cdconcretos" localSheetId="12">#REF!</definedName>
    <definedName name="cdconcretos" localSheetId="13">#REF!</definedName>
    <definedName name="cdconcretos" localSheetId="14">#REF!</definedName>
    <definedName name="cdconcretos" localSheetId="6">#REF!</definedName>
    <definedName name="cdconcretos">#REF!</definedName>
    <definedName name="CDctrl">[93]CDItem!$G$8</definedName>
    <definedName name="CDIRECTO" localSheetId="0">#REF!</definedName>
    <definedName name="CDIRECTO">#REF!</definedName>
    <definedName name="cdpinturas" localSheetId="12">#REF!</definedName>
    <definedName name="cdpinturas" localSheetId="13">#REF!</definedName>
    <definedName name="cdpinturas" localSheetId="14">#REF!</definedName>
    <definedName name="cdpinturas" localSheetId="6">#REF!</definedName>
    <definedName name="cdpinturas">#REF!</definedName>
    <definedName name="ce" localSheetId="15">#N/A</definedName>
    <definedName name="Ce">#REF!</definedName>
    <definedName name="CEDE">#N/A</definedName>
    <definedName name="ceerf" localSheetId="0" hidden="1">{"TAB1",#N/A,TRUE,"GENERAL";"TAB2",#N/A,TRUE,"GENERAL";"TAB3",#N/A,TRUE,"GENERAL";"TAB4",#N/A,TRUE,"GENERAL";"TAB5",#N/A,TRUE,"GENERAL"}</definedName>
    <definedName name="ceerf" localSheetId="6" hidden="1">{"TAB1",#N/A,TRUE,"GENERAL";"TAB2",#N/A,TRUE,"GENERAL";"TAB3",#N/A,TRUE,"GENERAL";"TAB4",#N/A,TRUE,"GENERAL";"TAB5",#N/A,TRUE,"GENERAL"}</definedName>
    <definedName name="ceerf" localSheetId="7" hidden="1">{"TAB1",#N/A,TRUE,"GENERAL";"TAB2",#N/A,TRUE,"GENERAL";"TAB3",#N/A,TRUE,"GENERAL";"TAB4",#N/A,TRUE,"GENERAL";"TAB5",#N/A,TRUE,"GENERAL"}</definedName>
    <definedName name="ceerf" localSheetId="9" hidden="1">{"TAB1",#N/A,TRUE,"GENERAL";"TAB2",#N/A,TRUE,"GENERAL";"TAB3",#N/A,TRUE,"GENERAL";"TAB4",#N/A,TRUE,"GENERAL";"TAB5",#N/A,TRUE,"GENERAL"}</definedName>
    <definedName name="ceerf" hidden="1">{"TAB1",#N/A,TRUE,"GENERAL";"TAB2",#N/A,TRUE,"GENERAL";"TAB3",#N/A,TRUE,"GENERAL";"TAB4",#N/A,TRUE,"GENERAL";"TAB5",#N/A,TRUE,"GENERAL"}</definedName>
    <definedName name="CelActiCor">#REF!</definedName>
    <definedName name="CelActiNoCor">#REF!</definedName>
    <definedName name="Celador">#REF!</definedName>
    <definedName name="CelOTRINGREGR">#REF!</definedName>
    <definedName name="CelPasCor">#REF!</definedName>
    <definedName name="CelPasNoCor">#REF!</definedName>
    <definedName name="cem">[58]PrecRec!$D$31</definedName>
    <definedName name="CEMEG" localSheetId="15">[41]BASE!$D$62</definedName>
    <definedName name="CEMEG">[42]BASE!$D$52</definedName>
    <definedName name="CEMENTO">[4]A!$D$61:$D$62</definedName>
    <definedName name="CERRAMIENTO_PROVISIONAL">[42]PRESUPUESTO!#REF!</definedName>
    <definedName name="cerramientoprovisional">[84]Presupuesto!#REF!</definedName>
    <definedName name="cert" localSheetId="0">#REF!</definedName>
    <definedName name="cert">#REF!</definedName>
    <definedName name="CESAR" localSheetId="0" hidden="1">{#N/A,#N/A,FALSE,"Costos Productos 6A";#N/A,#N/A,FALSE,"Costo Unitario Total H-94-12"}</definedName>
    <definedName name="CESAR" hidden="1">{#N/A,#N/A,FALSE,"Costos Productos 6A";#N/A,#N/A,FALSE,"Costo Unitario Total H-94-12"}</definedName>
    <definedName name="cesped">[58]PrecRec!$D$64</definedName>
    <definedName name="Cf" localSheetId="0">#REF!</definedName>
    <definedName name="Cf">#REF!</definedName>
    <definedName name="Cg" localSheetId="0">#REF!</definedName>
    <definedName name="Cg">#REF!</definedName>
    <definedName name="CGET" localSheetId="0">#REF!</definedName>
    <definedName name="CGET">#REF!</definedName>
    <definedName name="Ch">#REF!</definedName>
    <definedName name="CH_Infra_Capex">[142]Workings!$H$299:$BR$299</definedName>
    <definedName name="CHACA" hidden="1">#N/A</definedName>
    <definedName name="Change_in_Cash" hidden="1">#REF!</definedName>
    <definedName name="CHAPA" localSheetId="15">#REF!</definedName>
    <definedName name="CHAPA">#REF!</definedName>
    <definedName name="check">#REF!</definedName>
    <definedName name="Check_to_Cash" hidden="1">#REF!</definedName>
    <definedName name="CHP">#N/A</definedName>
    <definedName name="Ci">#REF!</definedName>
    <definedName name="CILIND">[143]TUBERIA!$AE$10:$AE$14</definedName>
    <definedName name="CILINDRO" localSheetId="11">[1]FORFAAC!#REF!</definedName>
    <definedName name="CILINDRO" localSheetId="12">[2]FORFAAC!#REF!</definedName>
    <definedName name="CILINDRO" localSheetId="13">[2]FORFAAC!#REF!</definedName>
    <definedName name="CILINDRO" localSheetId="14">[2]FORFAAC!#REF!</definedName>
    <definedName name="CILINDRO" localSheetId="16">[1]FORFAAC!#REF!</definedName>
    <definedName name="CILINDRO" localSheetId="17">[1]FORFAAC!#REF!</definedName>
    <definedName name="CILINDRO">[1]FORFAAC!#REF!</definedName>
    <definedName name="CIMENTACION">[144]DATOS!$U$3:$AV$16</definedName>
    <definedName name="CINCUENTA" localSheetId="12">#REF!,#REF!</definedName>
    <definedName name="CINCUENTA" localSheetId="13">#REF!,#REF!</definedName>
    <definedName name="CINCUENTA" localSheetId="14">#REF!,#REF!</definedName>
    <definedName name="CINCUENTA" localSheetId="6">#REF!,#REF!</definedName>
    <definedName name="CINCUENTA">#REF!,#REF!</definedName>
    <definedName name="CIRCUITOS">[145]Circuitos!$C$2:$C$891</definedName>
    <definedName name="civil" localSheetId="0">#REF!</definedName>
    <definedName name="civil">#REF!</definedName>
    <definedName name="Cj" localSheetId="0">#REF!</definedName>
    <definedName name="Cj">#REF!</definedName>
    <definedName name="Ck" localSheetId="0">#REF!</definedName>
    <definedName name="Ck">#REF!</definedName>
    <definedName name="clase">#REF!</definedName>
    <definedName name="class2">'[110]REF - Listas'!$D$27:$D$28</definedName>
    <definedName name="class3">'[110]REF - Listas'!$F$4:$F$7</definedName>
    <definedName name="classification">'[110]REF - Listas'!$D$15:$D$24</definedName>
    <definedName name="CLAUSULA" localSheetId="0">#REF!</definedName>
    <definedName name="CLAUSULA">#REF!</definedName>
    <definedName name="CLAVO" localSheetId="0">#REF!</definedName>
    <definedName name="CLAVO" localSheetId="15">[41]BASE!$D$76</definedName>
    <definedName name="CLAVO">#REF!</definedName>
    <definedName name="cldCoordinador">[146]Formato!$J$43</definedName>
    <definedName name="cldDepartamento">[146]Formato!$E$43</definedName>
    <definedName name="cldResumen">[146]Formato!$C$44</definedName>
    <definedName name="Client" localSheetId="0">#REF!</definedName>
    <definedName name="Client">#REF!</definedName>
    <definedName name="Client_name" localSheetId="0">#REF!</definedName>
    <definedName name="Client_name">#REF!</definedName>
    <definedName name="Client_ref_number" localSheetId="0">#REF!</definedName>
    <definedName name="Client_ref_number">#REF!</definedName>
    <definedName name="Cll">#REF!</definedName>
    <definedName name="CLube">#REF!</definedName>
    <definedName name="Cm">#REF!</definedName>
    <definedName name="CMina">[147]Cuentas!$P$11:$P$111</definedName>
    <definedName name="CMMO" localSheetId="0">#REF!</definedName>
    <definedName name="CMMO" localSheetId="15">[41]BASE!$D$464</definedName>
    <definedName name="CMMO">#REF!</definedName>
    <definedName name="CMMOA" localSheetId="15">[148]BASE!$D$455</definedName>
    <definedName name="CMMOA">[149]BASE!$D$455</definedName>
    <definedName name="cmuooo5" localSheetId="0">#REF!</definedName>
    <definedName name="cmuooo5">#REF!</definedName>
    <definedName name="Cn" localSheetId="0">#REF!</definedName>
    <definedName name="CN" localSheetId="15">#REF!</definedName>
    <definedName name="Cn">#REF!</definedName>
    <definedName name="Cñ">#REF!</definedName>
    <definedName name="CO" localSheetId="15">'[18]Datos Generales'!$B$3</definedName>
    <definedName name="Co">#REF!</definedName>
    <definedName name="CO22JH" localSheetId="15">#REF!</definedName>
    <definedName name="CO22JH">#REF!</definedName>
    <definedName name="CO23JH" localSheetId="15">#REF!</definedName>
    <definedName name="CO23JH">#REF!</definedName>
    <definedName name="CO456JH" localSheetId="15">#REF!</definedName>
    <definedName name="CO456JH">#REF!</definedName>
    <definedName name="CO458JH">#REF!</definedName>
    <definedName name="CO45S2">#REF!</definedName>
    <definedName name="CO45S3" localSheetId="15">#REF!</definedName>
    <definedName name="CO45S3">[42]BASE!$D$178</definedName>
    <definedName name="CO45S4" localSheetId="15">#REF!</definedName>
    <definedName name="CO45S4">[42]BASE!$D$179</definedName>
    <definedName name="CO45S6" localSheetId="0">#REF!</definedName>
    <definedName name="CO45S6" localSheetId="15">#REF!</definedName>
    <definedName name="CO45S6">#REF!</definedName>
    <definedName name="CO902JH" localSheetId="15">#REF!</definedName>
    <definedName name="CO902JH">#REF!</definedName>
    <definedName name="CO903JH" localSheetId="15">#REF!</definedName>
    <definedName name="CO903JH">#REF!</definedName>
    <definedName name="CO904JH">#REF!</definedName>
    <definedName name="CO906JH">#REF!</definedName>
    <definedName name="CO908JH">#REF!</definedName>
    <definedName name="CO90P4">#REF!</definedName>
    <definedName name="CO90S2">#REF!</definedName>
    <definedName name="CO90S3" localSheetId="15">#REF!</definedName>
    <definedName name="CO90S3">[42]BASE!$D$173</definedName>
    <definedName name="CO90S4" localSheetId="0">#REF!</definedName>
    <definedName name="CO90S4" localSheetId="15">#REF!</definedName>
    <definedName name="CO90S4">#REF!</definedName>
    <definedName name="CO90S6" localSheetId="15">#REF!</definedName>
    <definedName name="CO90S6">[42]BASE!$D$175</definedName>
    <definedName name="CO910JH" localSheetId="0">#REF!</definedName>
    <definedName name="CO910JH" localSheetId="15">#REF!</definedName>
    <definedName name="CO910JH">#REF!</definedName>
    <definedName name="COA_51" localSheetId="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al">#REF!</definedName>
    <definedName name="Coal_Closing_Stock">[150]INPUT_TEMP!#REF!</definedName>
    <definedName name="Coal_DB" localSheetId="0">#REF!</definedName>
    <definedName name="Coal_DB">#REF!</definedName>
    <definedName name="Coal1" localSheetId="0">#REF!</definedName>
    <definedName name="Coal1">#REF!</definedName>
    <definedName name="Coal2" localSheetId="0">'[137]NPV Summary'!#REF!</definedName>
    <definedName name="Coal2">'[137]NPV Summary'!#REF!</definedName>
    <definedName name="Coal3" localSheetId="0">'[137]NPV Summary'!#REF!</definedName>
    <definedName name="Coal3">'[137]NPV Summary'!#REF!</definedName>
    <definedName name="Coal4" localSheetId="0">#REF!</definedName>
    <definedName name="Coal4">#REF!</definedName>
    <definedName name="CoalFleet" localSheetId="0">#REF!</definedName>
    <definedName name="CoalFleet">#REF!</definedName>
    <definedName name="CoalLoad" localSheetId="0">#REF!</definedName>
    <definedName name="CoalLoad">#REF!</definedName>
    <definedName name="CoalOpCost">#REF!</definedName>
    <definedName name="CoalOverCap">#REF!</definedName>
    <definedName name="CoalPriceFac">[112]Sensitivities!$I$10</definedName>
    <definedName name="CoalRepl" localSheetId="0">#REF!</definedName>
    <definedName name="CoalRepl">#REF!</definedName>
    <definedName name="CoalUtil" localSheetId="0">#REF!</definedName>
    <definedName name="CoalUtil">#REF!</definedName>
    <definedName name="Cod" localSheetId="15">#REF!</definedName>
    <definedName name="Cod">#REF!</definedName>
    <definedName name="codigo">#N/A</definedName>
    <definedName name="Codigos">#N/A</definedName>
    <definedName name="CODOS" localSheetId="2">#REF!</definedName>
    <definedName name="CODOS" localSheetId="15">#REF!</definedName>
    <definedName name="CODOS" localSheetId="6">#REF!</definedName>
    <definedName name="CODOS" localSheetId="7">#REF!</definedName>
    <definedName name="CODOS" localSheetId="9">#REF!</definedName>
    <definedName name="CODOS">'[151]Acc Línea'!$A$5:$A$6</definedName>
    <definedName name="coeficienterugosidad">'[15]INFORMACIÓN REFERENCIA'!$B$90:$C$101</definedName>
    <definedName name="COHaul" localSheetId="0">#REF!</definedName>
    <definedName name="COHaul">#REF!</definedName>
    <definedName name="COLBOR" localSheetId="0">#REF!</definedName>
    <definedName name="COLBOR">#REF!</definedName>
    <definedName name="ColTap" localSheetId="15">'[7]Coloc. e Interc. Tapones'!$E:$E</definedName>
    <definedName name="ColTap">'[40]Coloc. e Interc. Tapones'!$E:$E</definedName>
    <definedName name="ColumnaIndice" localSheetId="0">{"Fuente","4";"Distancia","5";"Valor Material en Mina","6";"Valor Material en Municipio","7"}</definedName>
    <definedName name="ColumnaIndice" localSheetId="6">{"Fuente","4";"Distancia","5";"Valor Material en Mina","6";"Valor Material en Municipio","7"}</definedName>
    <definedName name="ColumnaIndice" localSheetId="7">{"Fuente","4";"Distancia","5";"Valor Material en Mina","6";"Valor Material en Municipio","7"}</definedName>
    <definedName name="ColumnaIndice" localSheetId="9">{"Fuente","4";"Distancia","5";"Valor Material en Mina","6";"Valor Material en Municipio","7"}</definedName>
    <definedName name="ColumnaIndice">{"Fuente","4";"Distancia","5";"Valor Material en Mina","6";"Valor Material en Municipio","7"}</definedName>
    <definedName name="COM">#REF!</definedName>
    <definedName name="COM.LIM" localSheetId="12">#REF!</definedName>
    <definedName name="COM.LIM" localSheetId="13">#REF!</definedName>
    <definedName name="COM.LIM" localSheetId="14">#REF!</definedName>
    <definedName name="COM.LIM" localSheetId="6">#REF!</definedName>
    <definedName name="COM.LIM">#REF!</definedName>
    <definedName name="ComBid1">#REF!</definedName>
    <definedName name="ComBid1CurrCode">#REF!</definedName>
    <definedName name="ComBid1EvalTotal">#REF!</definedName>
    <definedName name="ComBid1LeadTime">#REF!</definedName>
    <definedName name="ComBid1Number">#REF!</definedName>
    <definedName name="ComBid1PayTerms">#REF!</definedName>
    <definedName name="ComBid1Penalty">#REF!</definedName>
    <definedName name="ComBid1PromiseDate">#REF!</definedName>
    <definedName name="ComBid1Rate">#REF!</definedName>
    <definedName name="ComBid1Retention">#REF!</definedName>
    <definedName name="ComBid1Total">#REF!</definedName>
    <definedName name="ComBid2">#REF!</definedName>
    <definedName name="ComBid2CurrCode">#REF!</definedName>
    <definedName name="ComBid2EvalTotal">#REF!</definedName>
    <definedName name="ComBid2LeadTime">#REF!</definedName>
    <definedName name="ComBid2Number">#REF!</definedName>
    <definedName name="ComBid2PayTerms">#REF!</definedName>
    <definedName name="ComBid2Penalty">#REF!</definedName>
    <definedName name="ComBid2PromiseDate">#REF!</definedName>
    <definedName name="ComBid2Rate">#REF!</definedName>
    <definedName name="ComBid2Retention">#REF!</definedName>
    <definedName name="ComBid2Total">#REF!</definedName>
    <definedName name="ComBid3">#REF!</definedName>
    <definedName name="ComBid3CurrCode">#REF!</definedName>
    <definedName name="ComBid3EvalTotal">#REF!</definedName>
    <definedName name="ComBid3LeadTime">#REF!</definedName>
    <definedName name="comBid3Number">#REF!</definedName>
    <definedName name="ComBid3PayTerms">#REF!</definedName>
    <definedName name="ComBid3Penalty">#REF!</definedName>
    <definedName name="ComBid3PromiseDate">#REF!</definedName>
    <definedName name="ComBid3Rate">#REF!</definedName>
    <definedName name="ComBid3Retention">#REF!</definedName>
    <definedName name="ComBid3Total">#REF!</definedName>
    <definedName name="ComBid4">#REF!</definedName>
    <definedName name="ComBid4CurrCode">#REF!</definedName>
    <definedName name="ComBid4EvalTotal">#REF!</definedName>
    <definedName name="ComBid4LeadTime">#REF!</definedName>
    <definedName name="ComBid4Number">#REF!</definedName>
    <definedName name="ComBid4PayTerms">#REF!</definedName>
    <definedName name="ComBid4Penalty">#REF!</definedName>
    <definedName name="ComBid4PromiseDate">#REF!</definedName>
    <definedName name="ComBid4Rate">#REF!</definedName>
    <definedName name="ComBid4Retention">#REF!</definedName>
    <definedName name="ComBid4Total">#REF!</definedName>
    <definedName name="ComBidRange">#REF!</definedName>
    <definedName name="Combustible">#REF!</definedName>
    <definedName name="CombustibleCostos">#REF!</definedName>
    <definedName name="COMEstAward_date">#REF!</definedName>
    <definedName name="COMJob_Number">#REF!</definedName>
    <definedName name="comm">#REF!</definedName>
    <definedName name="Commission">#REF!</definedName>
    <definedName name="COMMR_description">#REF!</definedName>
    <definedName name="COMMRNumber">#REF!</definedName>
    <definedName name="COMN1" localSheetId="15">[152]BASE!#REF!</definedName>
    <definedName name="COMN1">[152]BASE!#REF!</definedName>
    <definedName name="COMP" localSheetId="15">#REF!</definedName>
    <definedName name="comp">[153]PRESUP!$A:$IV</definedName>
    <definedName name="COMPenalty" localSheetId="0">#REF!</definedName>
    <definedName name="COMPenalty">#REF!</definedName>
    <definedName name="compneu">[58]PrecRec!$D$13</definedName>
    <definedName name="componentes">[73]Listado!$U$2:$U$9</definedName>
    <definedName name="COMPR" localSheetId="0">#REF!</definedName>
    <definedName name="COMPR" localSheetId="15">[41]BASE!$D$463</definedName>
    <definedName name="COMPR">#REF!</definedName>
    <definedName name="COMPRE" localSheetId="0">#REF!</definedName>
    <definedName name="COMPRE">#REF!</definedName>
    <definedName name="COMPRESOR">[79]EQUIPO!$D$5</definedName>
    <definedName name="COMProject_Currency" localSheetId="0">#REF!</definedName>
    <definedName name="COMProject_Currency">#REF!</definedName>
    <definedName name="COMProject_name" localSheetId="0">#REF!</definedName>
    <definedName name="COMProject_name">#REF!</definedName>
    <definedName name="CON.FUN" localSheetId="12">#REF!</definedName>
    <definedName name="CON.FUN" localSheetId="13">#REF!</definedName>
    <definedName name="CON.FUN" localSheetId="14">#REF!</definedName>
    <definedName name="CON.FUN" localSheetId="6">#REF!</definedName>
    <definedName name="CON.FUN">#REF!</definedName>
    <definedName name="CON.LIM" localSheetId="12">#REF!</definedName>
    <definedName name="CON.LIM" localSheetId="13">#REF!</definedName>
    <definedName name="CON.LIM" localSheetId="14">#REF!</definedName>
    <definedName name="CON.LIM" localSheetId="6">#REF!</definedName>
    <definedName name="CON.LIM">#REF!</definedName>
    <definedName name="CON.POZ" localSheetId="12">#REF!</definedName>
    <definedName name="CON.POZ" localSheetId="13">#REF!</definedName>
    <definedName name="CON.POZ" localSheetId="14">#REF!</definedName>
    <definedName name="CON.POZ" localSheetId="6">#REF!</definedName>
    <definedName name="CON.POZ">#REF!</definedName>
    <definedName name="CON.TUB" localSheetId="12">'[116]Soporte Cantidades'!#REF!</definedName>
    <definedName name="CON.TUB" localSheetId="13">'[116]Soporte Cantidades'!#REF!</definedName>
    <definedName name="CON.TUB" localSheetId="14">'[116]Soporte Cantidades'!#REF!</definedName>
    <definedName name="CON.TUB" localSheetId="6">'[117]Soporte Cantidades'!#REF!</definedName>
    <definedName name="CON.TUB">'[117]Soporte Cantidades'!#REF!</definedName>
    <definedName name="CONC" localSheetId="0">#REF!</definedName>
    <definedName name="CONC" localSheetId="12">#REF!</definedName>
    <definedName name="CONC" localSheetId="13">#REF!</definedName>
    <definedName name="CONC" localSheetId="14">#REF!</definedName>
    <definedName name="conc" localSheetId="15">[58]PrecRec!$D$17</definedName>
    <definedName name="CONC" localSheetId="6">#REF!</definedName>
    <definedName name="CONC">#REF!</definedName>
    <definedName name="CONC21">#REF!</definedName>
    <definedName name="CONC211">#REF!</definedName>
    <definedName name="CONC231">#REF!</definedName>
    <definedName name="CONC232">#REF!</definedName>
    <definedName name="CONCATENA">[154]Pozos!$1:$1048576</definedName>
    <definedName name="conceptos">[73]Listado!$AG$2:$AG$4</definedName>
    <definedName name="CONCRETO" localSheetId="12">#REF!</definedName>
    <definedName name="CONCRETO" localSheetId="13">#REF!</definedName>
    <definedName name="CONCRETO" localSheetId="14">#REF!</definedName>
    <definedName name="CONCRETO" localSheetId="6">#REF!</definedName>
    <definedName name="CONCRETO">#REF!</definedName>
    <definedName name="CONCRETO_F.C_4" localSheetId="12">#REF!</definedName>
    <definedName name="CONCRETO_F.C_4" localSheetId="13">#REF!</definedName>
    <definedName name="CONCRETO_F.C_4" localSheetId="14">#REF!</definedName>
    <definedName name="CONCRETO_F.C_4" localSheetId="6">#REF!</definedName>
    <definedName name="CONCRETO_F.C_4">#REF!</definedName>
    <definedName name="concreto_FC_2.2" localSheetId="12">#REF!</definedName>
    <definedName name="concreto_FC_2.2" localSheetId="13">#REF!</definedName>
    <definedName name="concreto_FC_2.2" localSheetId="14">#REF!</definedName>
    <definedName name="concreto_FC_2.2" localSheetId="6">#REF!</definedName>
    <definedName name="concreto_FC_2.2">#REF!</definedName>
    <definedName name="Concreto1_m">[55]Dimensiones!$F$36</definedName>
    <definedName name="Concreto2_m">[55]Dimensiones!$F$38</definedName>
    <definedName name="Concreto3_m">[55]Dimensiones!$F$40</definedName>
    <definedName name="concreto3000">'[155]APU''s'!#REF!</definedName>
    <definedName name="Concreto4_m">[55]Dimensiones!$F$42</definedName>
    <definedName name="Concreto5_m">[55]Dimensiones!$F$44</definedName>
    <definedName name="concretos" localSheetId="12">#REF!</definedName>
    <definedName name="concretos" localSheetId="13">#REF!</definedName>
    <definedName name="concretos" localSheetId="14">#REF!</definedName>
    <definedName name="concretos" localSheetId="6">#REF!</definedName>
    <definedName name="CONCRETOS">[42]PRESUPUESTO!#REF!</definedName>
    <definedName name="CONCRETOS_OBRAS_VARIAS">[42]PRESUPUESTO!#REF!</definedName>
    <definedName name="CONDUCCION331">'[15]INFORMACIÓN REFERENCIA'!$B$122:$E$133</definedName>
    <definedName name="CONDUCCIONES" localSheetId="0">#REF!</definedName>
    <definedName name="CONDUCCIONES">#REF!</definedName>
    <definedName name="CONDUCCIONTABLA3.3.1">'[15]INFORMACIÓN REFERENCIA'!$B$122:$D$133</definedName>
    <definedName name="Conductores" localSheetId="0">#REF!</definedName>
    <definedName name="Conductores">#REF!</definedName>
    <definedName name="ConductoresCostos" localSheetId="0">#REF!</definedName>
    <definedName name="ConductoresCostos">#REF!</definedName>
    <definedName name="Conexion" localSheetId="0">#REF!</definedName>
    <definedName name="Conexion">#REF!</definedName>
    <definedName name="Congelar_Capital_Vencido">#REF!</definedName>
    <definedName name="CONM1" localSheetId="15">[41]BASE!$D$467</definedName>
    <definedName name="CONM1">[42]BASE!$D$419</definedName>
    <definedName name="CONM2" localSheetId="0">#REF!</definedName>
    <definedName name="CONM2" localSheetId="15">[41]BASE!$D$468</definedName>
    <definedName name="CONM2">#REF!</definedName>
    <definedName name="CONMI" localSheetId="15">[152]BASE!#REF!</definedName>
    <definedName name="CONMI">[152]BASE!#REF!</definedName>
    <definedName name="CONMX" localSheetId="15">[41]BASE!$D$516</definedName>
    <definedName name="CONMX">[42]BASE!$D$460</definedName>
    <definedName name="cons" localSheetId="0">#REF!</definedName>
    <definedName name="cons">#REF!</definedName>
    <definedName name="CONSOLIDADO" localSheetId="0">#REF!</definedName>
    <definedName name="CONSOLIDADO">#REF!</definedName>
    <definedName name="CONSORCIO" localSheetId="0">[43]UNIT081!#REF!</definedName>
    <definedName name="CONSORCIO">[43]UNIT081!#REF!</definedName>
    <definedName name="consum" localSheetId="0">#REF!</definedName>
    <definedName name="CONSUM" localSheetId="15">#REF!</definedName>
    <definedName name="consum">#REF!</definedName>
    <definedName name="consumo">[156]consumo1!$A$1:$IV$65536</definedName>
    <definedName name="CONSUMO_ESTRATO_3" localSheetId="0">#REF!</definedName>
    <definedName name="CONSUMO_ESTRATO_3">#REF!</definedName>
    <definedName name="CONT" localSheetId="0">#REF!</definedName>
    <definedName name="CONT">#REF!</definedName>
    <definedName name="CONTAB">[97]dts!$B$11</definedName>
    <definedName name="CONTABLE" localSheetId="0" hidden="1">{#N/A,#N/A,FALSE,"CIBHA05A";#N/A,#N/A,FALSE,"CIBHA05B"}</definedName>
    <definedName name="CONTABLE" hidden="1">{#N/A,#N/A,FALSE,"CIBHA05A";#N/A,#N/A,FALSE,"CIBHA05B"}</definedName>
    <definedName name="CONTABLES" localSheetId="0" hidden="1">{#N/A,#N/A,FALSE,"Costos Productos 6A";#N/A,#N/A,FALSE,"Costo Unitario Total H-94-12"}</definedName>
    <definedName name="CONTABLES" hidden="1">{#N/A,#N/A,FALSE,"Costos Productos 6A";#N/A,#N/A,FALSE,"Costo Unitario Total H-94-12"}</definedName>
    <definedName name="CONTADO">#REF!</definedName>
    <definedName name="contador" hidden="1">1</definedName>
    <definedName name="ContLabCostOutput">#REF!</definedName>
    <definedName name="ContPartsCostOutput">#REF!</definedName>
    <definedName name="contra">#REF!</definedName>
    <definedName name="CONTRATISTA" localSheetId="15">[56]MODELO!$A$2</definedName>
    <definedName name="CONTRATISTA">[97]dts!$B$4</definedName>
    <definedName name="Contrato" localSheetId="0">#REF!</definedName>
    <definedName name="Contrato">#REF!</definedName>
    <definedName name="CONTROL" localSheetId="0">#REF!</definedName>
    <definedName name="CONTROL">#REF!</definedName>
    <definedName name="controlV" localSheetId="0">#REF!</definedName>
    <definedName name="controlV">#REF!</definedName>
    <definedName name="COORDENADAS">#REF!</definedName>
    <definedName name="COORDENADAS1">#REF!</definedName>
    <definedName name="copia" localSheetId="15">#REF!</definedName>
    <definedName name="copia">#REF!</definedName>
    <definedName name="Coraza">#REF!</definedName>
    <definedName name="Corriente">[123]AMPACITY!$B$6:$I$28</definedName>
    <definedName name="CORTA" localSheetId="0">#REF!</definedName>
    <definedName name="CORTA" localSheetId="15">#REF!</definedName>
    <definedName name="CORTA">#REF!</definedName>
    <definedName name="cost_analysis" localSheetId="0">#REF!</definedName>
    <definedName name="cost_analysis">#REF!</definedName>
    <definedName name="COST_CENTRES">'[157]C - CENTROS DE COSTO Y GASTOS'!$A$5:$B$248</definedName>
    <definedName name="cost04" localSheetId="0" hidden="1">{#N/A,#N/A,FALSE,"Costos Productos 6A";#N/A,#N/A,FALSE,"Costo Unitario Total H-94-12"}</definedName>
    <definedName name="cost04" hidden="1">{#N/A,#N/A,FALSE,"Costos Productos 6A";#N/A,#N/A,FALSE,"Costo Unitario Total H-94-12"}</definedName>
    <definedName name="costa">#REF!</definedName>
    <definedName name="CostCode">'[158]cost codes'!$B$2:$F$54</definedName>
    <definedName name="COSTCONTAB" localSheetId="0" hidden="1">{#N/A,#N/A,FALSE,"Costos Productos 6A";#N/A,#N/A,FALSE,"Costo Unitario Total H-94-12"}</definedName>
    <definedName name="COSTCONTAB" hidden="1">{#N/A,#N/A,FALSE,"Costos Productos 6A";#N/A,#N/A,FALSE,"Costo Unitario Total H-94-12"}</definedName>
    <definedName name="costivos" localSheetId="0" hidden="1">{#N/A,#N/A,FALSE,"Costos Productos 6A";#N/A,#N/A,FALSE,"Costo Unitario Total H-94-12"}</definedName>
    <definedName name="costivos" hidden="1">{#N/A,#N/A,FALSE,"Costos Productos 6A";#N/A,#N/A,FALSE,"Costo Unitario Total H-94-12"}</definedName>
    <definedName name="COSTODIRECTO">#REF!</definedName>
    <definedName name="CostoEquipos">#REF!</definedName>
    <definedName name="costoperativos" localSheetId="0" hidden="1">{#N/A,#N/A,FALSE,"Costos Productos 6A";#N/A,#N/A,FALSE,"Costo Unitario Total H-94-12"}</definedName>
    <definedName name="costoperativos" hidden="1">{#N/A,#N/A,FALSE,"Costos Productos 6A";#N/A,#N/A,FALSE,"Costo Unitario Total H-94-12"}</definedName>
    <definedName name="COSTOPERSONALTABLA1.5.3">'[15]INFORMACIÓN REFERENCIA'!$B$542:$F$545</definedName>
    <definedName name="COSTOPERSONALTABLA1.5.4">'[15]INFORMACIÓN REFERENCIA'!$B$549:$G$560</definedName>
    <definedName name="COSTOPERSONALTABLA1.5.5">'[15]INFORMACIÓN REFERENCIA'!$B$564:$G$621</definedName>
    <definedName name="COSTOREDESALCTABLA7.4" localSheetId="0">#REF!</definedName>
    <definedName name="COSTOREDESALCTABLA7.4">#REF!</definedName>
    <definedName name="COSTOREDESTABLA7.3" localSheetId="0">#REF!</definedName>
    <definedName name="COSTOREDESTABLA7.3">#REF!</definedName>
    <definedName name="costos" localSheetId="0" hidden="1">{#N/A,#N/A,FALSE,"VOL695";#N/A,#N/A,FALSE,"anexo1";#N/A,#N/A,FALSE,"anexo2";#N/A,#N/A,FALSE,"anexo3";#N/A,#N/A,FALSE,"anexo4";#N/A,#N/A,FALSE,"anexo5a";#N/A,#N/A,FALSE,"anexo5b";#N/A,#N/A,FALSE,"anexo6a";#N/A,#N/A,FALSE,"anexo6a";#N/A,#N/A,FALSE,"anexo6c";#N/A,#N/A,FALSE,"anexo7a";#N/A,#N/A,FALSE,"anexo7b";#N/A,#N/A,FALSE,"anexo7c"}</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localSheetId="0" hidden="1">{#N/A,#N/A,FALSE,"Costos Productos 6A";#N/A,#N/A,FALSE,"Costo Unitario Total H-94-12"}</definedName>
    <definedName name="costos04" hidden="1">{#N/A,#N/A,FALSE,"Costos Productos 6A";#N/A,#N/A,FALSE,"Costo Unitario Total H-94-12"}</definedName>
    <definedName name="COSTOSCONDUCCIONACU">'[15]BD COSTOS UNIDAD CONSTRUCTIVA'!$B$34:$J$49</definedName>
    <definedName name="cota">'[159]Base de Diseño'!$A$1:$D$290</definedName>
    <definedName name="COTAS">[160]Hoja3!$A$5:$B$154</definedName>
    <definedName name="count">'[142]Inputs-SUMMARY'!$H$3:$BR$3</definedName>
    <definedName name="counter">[150]ASSUMPTIONS!$H$6:$AP$6</definedName>
    <definedName name="COUNTRY_OF_ORIGIN" localSheetId="0">#REF!</definedName>
    <definedName name="COUNTRY_OF_ORIGIN">#REF!</definedName>
    <definedName name="COVER1" localSheetId="0">#REF!</definedName>
    <definedName name="COVER1">#REF!</definedName>
    <definedName name="COYLL" localSheetId="0">[42]BASE!#REF!</definedName>
    <definedName name="COYLL" localSheetId="15">[41]BASE!#REF!</definedName>
    <definedName name="COYLL">[42]BASE!#REF!</definedName>
    <definedName name="CP452L" localSheetId="0">#REF!</definedName>
    <definedName name="CP452L" localSheetId="15">#REF!</definedName>
    <definedName name="CP452L">#REF!</definedName>
    <definedName name="CP453L" localSheetId="15">#REF!</definedName>
    <definedName name="CP453L">#REF!</definedName>
    <definedName name="CP902L" localSheetId="15">#REF!</definedName>
    <definedName name="CP902L">#REF!</definedName>
    <definedName name="CP903L">#REF!</definedName>
    <definedName name="CP904L">#REF!</definedName>
    <definedName name="CPlanta">[147]Cuentas!$S$11:$S$56</definedName>
    <definedName name="CPLG" localSheetId="0">#REF!</definedName>
    <definedName name="CPLG">#REF!</definedName>
    <definedName name="CPoblado" hidden="1">""</definedName>
    <definedName name="cpSC">'[45]Estructuras Concreto'!$D$203</definedName>
    <definedName name="cpSC1">'[45]Estructuras Concreto'!$D$219</definedName>
    <definedName name="cpSC2" localSheetId="0">#REF!</definedName>
    <definedName name="cpSC2">#REF!</definedName>
    <definedName name="Cq" localSheetId="0">#REF!</definedName>
    <definedName name="Cq">#REF!</definedName>
    <definedName name="Cr" localSheetId="0">#REF!</definedName>
    <definedName name="Cr">#REF!</definedName>
    <definedName name="CR22JH" localSheetId="15">#REF!</definedName>
    <definedName name="CR22JH">#REF!</definedName>
    <definedName name="CR42JH" localSheetId="15">#REF!</definedName>
    <definedName name="CR42JH">#REF!</definedName>
    <definedName name="CR44JH">#REF!</definedName>
    <definedName name="CRandM">#REF!</definedName>
    <definedName name="CRAS">#REF!</definedName>
    <definedName name="CREDITO">#REF!</definedName>
    <definedName name="CRGAPR">[97]dts!$B$26</definedName>
    <definedName name="CRGELB">[97]dts!$B$22</definedName>
    <definedName name="CRGRVS">[97]dts!$B$24</definedName>
    <definedName name="CRIT" localSheetId="0">#REF!</definedName>
    <definedName name="CRIT">#REF!</definedName>
    <definedName name="Criteria_MI" localSheetId="0">#REF!</definedName>
    <definedName name="Criteria_MI" localSheetId="15">#REF!</definedName>
    <definedName name="Criteria_MI">#REF!</definedName>
    <definedName name="CRITERIO">#REF!</definedName>
    <definedName name="CRITERIO1">#REF!</definedName>
    <definedName name="CRITERIO2">#REF!</definedName>
    <definedName name="_xlnm.Criteria" localSheetId="12">[161]PERPER2!#REF!</definedName>
    <definedName name="_xlnm.Criteria" localSheetId="13">[161]PERPER2!#REF!</definedName>
    <definedName name="_xlnm.Criteria" localSheetId="14">[161]PERPER2!#REF!</definedName>
    <definedName name="_xlnm.Criteria" localSheetId="15">#REF!</definedName>
    <definedName name="_xlnm.Criteria" localSheetId="6">[161]PERPER2!#REF!</definedName>
    <definedName name="_xlnm.Criteria">[161]PERPER2!#REF!</definedName>
    <definedName name="Criterios_IM">'[5]APU PVC'!#REF!</definedName>
    <definedName name="CRP">#REF!</definedName>
    <definedName name="CRUCE_200_CANAL_S1">#REF!</definedName>
    <definedName name="CRUCE_200_CANAL_S2">#REF!</definedName>
    <definedName name="CRUCE_200_CANAL_S3">#REF!</definedName>
    <definedName name="CRUCE_200_CANAL_S4">#REF!</definedName>
    <definedName name="CRUCE_200_CANAL_S5">#REF!</definedName>
    <definedName name="CRUCE_200_CANAL_S6">#REF!</definedName>
    <definedName name="CRUCE_8__A_S1">#REF!</definedName>
    <definedName name="CRUCE_8__A_S2">#REF!</definedName>
    <definedName name="CRUCE_8__A_S3">#REF!</definedName>
    <definedName name="CRUCE_8__A_S4">#REF!</definedName>
    <definedName name="CRUCE_8__A_S5">#REF!</definedName>
    <definedName name="CRUCE_8__A_S6">#REF!</definedName>
    <definedName name="CRUCE12__A_S1">#REF!</definedName>
    <definedName name="CRUCE12__A_S2">#REF!</definedName>
    <definedName name="CRUCE12__A_S3">#REF!</definedName>
    <definedName name="CRUCE12__A_S4">#REF!</definedName>
    <definedName name="CRUCE12__A_S5">#REF!</definedName>
    <definedName name="CRUCE12__A_S6">#REF!</definedName>
    <definedName name="CRUCE12_B_S1">#REF!</definedName>
    <definedName name="CRUCE12_B_S2">#REF!</definedName>
    <definedName name="CRUCE12_B_S3">#REF!</definedName>
    <definedName name="CRUCE12_B_S4">#REF!</definedName>
    <definedName name="CRUCE12_B_S5">#REF!</definedName>
    <definedName name="CRUCE12_B_S6">#REF!</definedName>
    <definedName name="CRUCE160_CANAL_S1">#REF!</definedName>
    <definedName name="CRUCE160_CANAL_S2">#REF!</definedName>
    <definedName name="CRUCE160_CANAL_S3">#REF!</definedName>
    <definedName name="CRUCE160_CANAL_S4">#REF!</definedName>
    <definedName name="CRUCE160_CANAL_S5">#REF!</definedName>
    <definedName name="CRUCE160_CANAL_S6">#REF!</definedName>
    <definedName name="CRUCE90_CANAL_S1">#REF!</definedName>
    <definedName name="CRUCE90_CANAL_S2">#REF!</definedName>
    <definedName name="CRUCE90_CANAL_S3">#REF!</definedName>
    <definedName name="CRUCE90_CANAL_S4">#REF!</definedName>
    <definedName name="CRUCE90_CANAL_S5">#REF!</definedName>
    <definedName name="CRUCE90_CANAL_S6">#REF!</definedName>
    <definedName name="CRUCE90_S1">#REF!</definedName>
    <definedName name="CRUCE90_S2">#REF!</definedName>
    <definedName name="CRUCE90_S3">#REF!</definedName>
    <definedName name="CRUCE90_S4">#REF!</definedName>
    <definedName name="CRUCE90_S5">#REF!</definedName>
    <definedName name="CRUCE90_S6">#REF!</definedName>
    <definedName name="Cruceta_metálica_en_ángulo_de__2m_x_2_5__x_2_5__x_1_4_.">"Prueba1"</definedName>
    <definedName name="CRUDOS" localSheetId="0" hidden="1">{#N/A,#N/A,FALSE,"CIBHA05A";#N/A,#N/A,FALSE,"CIBHA05B"}</definedName>
    <definedName name="CRUDOS" hidden="1">{#N/A,#N/A,FALSE,"CIBHA05A";#N/A,#N/A,FALSE,"CIBHA05B"}</definedName>
    <definedName name="Cs">#REF!</definedName>
    <definedName name="CSIKA" localSheetId="0">#REF!</definedName>
    <definedName name="CSIKA" localSheetId="15">[41]BASE!$D$382</definedName>
    <definedName name="CSIKA">#REF!</definedName>
    <definedName name="ct" localSheetId="15">[35]D_AWG!$P$25</definedName>
    <definedName name="Ct">#REF!</definedName>
    <definedName name="CT070KG" localSheetId="15">#REF!</definedName>
    <definedName name="CT070KG">#REF!</definedName>
    <definedName name="CT080KG" localSheetId="15">#REF!</definedName>
    <definedName name="CT080KG">#REF!</definedName>
    <definedName name="CT110K" localSheetId="0">#REF!</definedName>
    <definedName name="CT110K" localSheetId="15">'[41]BASE CTOS'!#REF!</definedName>
    <definedName name="CT110K">#REF!</definedName>
    <definedName name="CT110KG" localSheetId="0">#REF!</definedName>
    <definedName name="CT110KG" localSheetId="15">#REF!</definedName>
    <definedName name="CT110KG">#REF!</definedName>
    <definedName name="CT140K" localSheetId="0">#REF!</definedName>
    <definedName name="CT140K" localSheetId="15">'[41]BASE CTOS'!#REF!</definedName>
    <definedName name="CT140K">#REF!</definedName>
    <definedName name="CT140KG" localSheetId="0">#REF!</definedName>
    <definedName name="CT140KG" localSheetId="15">[41]BASE!$D$39</definedName>
    <definedName name="CT140KG">#REF!</definedName>
    <definedName name="CT170KG" localSheetId="0">#REF!</definedName>
    <definedName name="CT170KG" localSheetId="15">[41]BASE!$D$38</definedName>
    <definedName name="CT170KG">#REF!</definedName>
    <definedName name="CT180K" localSheetId="0">#REF!</definedName>
    <definedName name="CT180K" localSheetId="15">'[41]BASE CTOS'!#REF!</definedName>
    <definedName name="CT180K">#REF!</definedName>
    <definedName name="CT180KG" localSheetId="0">#REF!</definedName>
    <definedName name="CT180KG" localSheetId="15">#REF!</definedName>
    <definedName name="CT180KG">#REF!</definedName>
    <definedName name="CT210K" localSheetId="0">#REF!</definedName>
    <definedName name="CT210K" localSheetId="15">'[41]BASE CTOS'!#REF!</definedName>
    <definedName name="CT210K">#REF!</definedName>
    <definedName name="CT210KG" localSheetId="15">[41]BASE!$D$36</definedName>
    <definedName name="CT210KG">[42]BASE!$D$30</definedName>
    <definedName name="CT245K" localSheetId="0">#REF!</definedName>
    <definedName name="CT245K" localSheetId="15">'[41]BASE CTOS'!#REF!</definedName>
    <definedName name="CT245K">#REF!</definedName>
    <definedName name="CT245KG" localSheetId="0">#REF!</definedName>
    <definedName name="CT245KG" localSheetId="15">[41]BASE!$D$35</definedName>
    <definedName name="CT245KG">#REF!</definedName>
    <definedName name="CT280KG">[87]BASE!$D$44</definedName>
    <definedName name="CTyre" localSheetId="0">#REF!</definedName>
    <definedName name="CTyre">#REF!</definedName>
    <definedName name="Cu" localSheetId="0">#REF!</definedName>
    <definedName name="Cu">#REF!</definedName>
    <definedName name="CUAD" localSheetId="0">#REF!</definedName>
    <definedName name="cuad" localSheetId="15">[58]PrecRec!$D$24</definedName>
    <definedName name="CUAD">#REF!</definedName>
    <definedName name="cuad1" localSheetId="0">#REF!</definedName>
    <definedName name="cuad1">#REF!</definedName>
    <definedName name="cuad2" localSheetId="0">#REF!</definedName>
    <definedName name="cuad2">#REF!</definedName>
    <definedName name="cuad3">#REF!</definedName>
    <definedName name="cuad4">#REF!</definedName>
    <definedName name="CUAD5">#REF!</definedName>
    <definedName name="cuado">#REF!</definedName>
    <definedName name="cuadpav">[58]PrecRec!$D$26</definedName>
    <definedName name="cuadr" localSheetId="0">#REF!</definedName>
    <definedName name="cuadr">#REF!</definedName>
    <definedName name="CUADRILLA" localSheetId="0">#REF!</definedName>
    <definedName name="CUADRILLA">#REF!</definedName>
    <definedName name="cuadrillas" localSheetId="0">#REF!</definedName>
    <definedName name="cuadrillas">#REF!</definedName>
    <definedName name="Cuadro" localSheetId="15">#REF!</definedName>
    <definedName name="Cuadro">#REF!</definedName>
    <definedName name="CUADRO1">#REF!</definedName>
    <definedName name="CUAL" localSheetId="0">#N/A</definedName>
    <definedName name="CUAL">'Anex. 14. Mano de Obra'!ERR</definedName>
    <definedName name="CUATRO" localSheetId="0">#REF!</definedName>
    <definedName name="CUATRO">#REF!</definedName>
    <definedName name="cube" localSheetId="0">#REF!</definedName>
    <definedName name="cube">#REF!</definedName>
    <definedName name="CUBE_UNIT" localSheetId="0">#REF!</definedName>
    <definedName name="CUBE_UNIT">#REF!</definedName>
    <definedName name="CUBS">[162]Hoja1!$A$1:$IV$65536</definedName>
    <definedName name="cUCA" localSheetId="0">#REF!</definedName>
    <definedName name="cUCA" localSheetId="15">#REF!</definedName>
    <definedName name="cUCA">#REF!</definedName>
    <definedName name="Cumm_Us_inf">[142]Workings!$H$8:$BR$8</definedName>
    <definedName name="cumplimiento">[163]Viabilidad!$H$2:$H$4</definedName>
    <definedName name="CUNET" localSheetId="0" hidden="1">{"via1",#N/A,TRUE,"general";"via2",#N/A,TRUE,"general";"via3",#N/A,TRUE,"general"}</definedName>
    <definedName name="CUNET" localSheetId="6" hidden="1">{"via1",#N/A,TRUE,"general";"via2",#N/A,TRUE,"general";"via3",#N/A,TRUE,"general"}</definedName>
    <definedName name="CUNET" localSheetId="7" hidden="1">{"via1",#N/A,TRUE,"general";"via2",#N/A,TRUE,"general";"via3",#N/A,TRUE,"general"}</definedName>
    <definedName name="CUNET" localSheetId="9" hidden="1">{"via1",#N/A,TRUE,"general";"via2",#N/A,TRUE,"general";"via3",#N/A,TRUE,"general"}</definedName>
    <definedName name="CUNET" hidden="1">{"via1",#N/A,TRUE,"general";"via2",#N/A,TRUE,"general";"via3",#N/A,TRUE,"general"}</definedName>
    <definedName name="Cunetavia">#REF!</definedName>
    <definedName name="cunVE">#REF!</definedName>
    <definedName name="cunVN">#REF!</definedName>
    <definedName name="curAsisCarr1A">#REF!</definedName>
    <definedName name="curCanDTFSemana">#REF!</definedName>
    <definedName name="CurCanonPorMillon">#REF!</definedName>
    <definedName name="CurCostComGl1a">#REF!</definedName>
    <definedName name="CurCostoCondMes">#REF!</definedName>
    <definedName name="CurCostoImptoTimbre">#REF!</definedName>
    <definedName name="CurCostoKm10A">#REF!</definedName>
    <definedName name="CurCostoKm11A">#REF!</definedName>
    <definedName name="CurCostoKm1A">#REF!</definedName>
    <definedName name="CurCostoKm2A">#REF!</definedName>
    <definedName name="CurCostoKm3A">#REF!</definedName>
    <definedName name="CurCostoKm4A">#REF!</definedName>
    <definedName name="CurCostoKm5A">#REF!</definedName>
    <definedName name="CurCostoKm6A">#REF!</definedName>
    <definedName name="CurCostoKm7A">#REF!</definedName>
    <definedName name="CurCostoKm8A">#REF!</definedName>
    <definedName name="CurCostoKm9A">#REF!</definedName>
    <definedName name="CurCostoLlantas">#REF!</definedName>
    <definedName name="CurCostoMttoFKm10A">#REF!</definedName>
    <definedName name="CurCostoMttoFKm1A">#REF!</definedName>
    <definedName name="CurCostoMttoFKm2A">#REF!</definedName>
    <definedName name="CurCostoMttoFKm3A">#REF!</definedName>
    <definedName name="CurCostoMttoFKm4A">#REF!</definedName>
    <definedName name="CurCostoMttoFKm5A">#REF!</definedName>
    <definedName name="CurCostoMttoFKm6A">#REF!</definedName>
    <definedName name="CurCostoMttoFKm7A">#REF!</definedName>
    <definedName name="CurCostoMttoFKm8A">#REF!</definedName>
    <definedName name="CurCostoMttoFKm9A">#REF!</definedName>
    <definedName name="CurCostoOportunidadFcroEntrega">#REF!</definedName>
    <definedName name="CurCostosMargendeNegociacion">#REF!</definedName>
    <definedName name="CurCostoVentaVehCliente">#REF!</definedName>
    <definedName name="CurDescuentoAccesorio">#REF!</definedName>
    <definedName name="CurDTFMaxima">#REF!</definedName>
    <definedName name="CurDTFminima">#REF!</definedName>
    <definedName name="CurDTFSemaTriAntic">#REF!</definedName>
    <definedName name="CurFuelCargoMensual">#REF!</definedName>
    <definedName name="CurFuelEquipo">#REF!</definedName>
    <definedName name="CurGPSCargoMensual">#REF!</definedName>
    <definedName name="CurGPSEquipo">#REF!</definedName>
    <definedName name="CurImptoRod1A">#REF!</definedName>
    <definedName name="CurImptoTimRetoma">#REF!</definedName>
    <definedName name="curIpcProye10A">#REF!</definedName>
    <definedName name="curIpcProye1A">#REF!</definedName>
    <definedName name="CurIpcProye2A">#REF!</definedName>
    <definedName name="CurIpcProye3A">#REF!</definedName>
    <definedName name="CurIpcProye4A">#REF!</definedName>
    <definedName name="CurIpcProye5A">#REF!</definedName>
    <definedName name="curIpcProye6A">#REF!</definedName>
    <definedName name="curIpcProye7A">#REF!</definedName>
    <definedName name="curIpcProye8A">#REF!</definedName>
    <definedName name="curIpcProye9A">#REF!</definedName>
    <definedName name="CurIvaAccesorios">#REF!</definedName>
    <definedName name="CurKitCarretera">#REF!</definedName>
    <definedName name="CurMerchand">#REF!</definedName>
    <definedName name="CurMontoMinImptoTimbre">#REF!</definedName>
    <definedName name="CurPickup">#REF!</definedName>
    <definedName name="currency_code">#REF!</definedName>
    <definedName name="currency_conversion_factor">#REF!</definedName>
    <definedName name="CurSeguroCanon">#REF!</definedName>
    <definedName name="CurServicioGPSDelClienteMensual">#REF!</definedName>
    <definedName name="curSOAT1A">#REF!</definedName>
    <definedName name="CurStandby">#REF!</definedName>
    <definedName name="CurTramiteAnual">#REF!</definedName>
    <definedName name="CurTramTransito">#REF!</definedName>
    <definedName name="CurUtilidadNominal">#REF!</definedName>
    <definedName name="curva">"Chart 11"</definedName>
    <definedName name="CurValorAccesConIva">#REF!</definedName>
    <definedName name="CurValorMinAccriosReventa">#REF!</definedName>
    <definedName name="CurVariable1">#REF!</definedName>
    <definedName name="CurVariable2">#REF!</definedName>
    <definedName name="CurVariable3">#REF!</definedName>
    <definedName name="CurVlrAsegurado">#REF!</definedName>
    <definedName name="CurVlrVentaVehCliente">#REF!</definedName>
    <definedName name="curVPN">#REF!</definedName>
    <definedName name="CurVrVehicPrecPubConIvaSinDtos">#REF!</definedName>
    <definedName name="CurVrVehícPrecPubConIvaSinDtos">#REF!</definedName>
    <definedName name="cv" localSheetId="0" hidden="1">{"TAB1",#N/A,TRUE,"GENERAL";"TAB2",#N/A,TRUE,"GENERAL";"TAB3",#N/A,TRUE,"GENERAL";"TAB4",#N/A,TRUE,"GENERAL";"TAB5",#N/A,TRUE,"GENERAL"}</definedName>
    <definedName name="CV" localSheetId="15">#REF!</definedName>
    <definedName name="cv" localSheetId="6" hidden="1">{"TAB1",#N/A,TRUE,"GENERAL";"TAB2",#N/A,TRUE,"GENERAL";"TAB3",#N/A,TRUE,"GENERAL";"TAB4",#N/A,TRUE,"GENERAL";"TAB5",#N/A,TRUE,"GENERAL"}</definedName>
    <definedName name="cv" localSheetId="7" hidden="1">{"TAB1",#N/A,TRUE,"GENERAL";"TAB2",#N/A,TRUE,"GENERAL";"TAB3",#N/A,TRUE,"GENERAL";"TAB4",#N/A,TRUE,"GENERAL";"TAB5",#N/A,TRUE,"GENERAL"}</definedName>
    <definedName name="cv" localSheetId="9" hidden="1">{"TAB1",#N/A,TRUE,"GENERAL";"TAB2",#N/A,TRUE,"GENERAL";"TAB3",#N/A,TRUE,"GENERAL";"TAB4",#N/A,TRUE,"GENERAL";"TAB5",#N/A,TRUE,"GENERAL"}</definedName>
    <definedName name="cv" hidden="1">{"TAB1",#N/A,TRUE,"GENERAL";"TAB2",#N/A,TRUE,"GENERAL";"TAB3",#N/A,TRUE,"GENERAL";"TAB4",#N/A,TRUE,"GENERAL";"TAB5",#N/A,TRUE,"GENERAL"}</definedName>
    <definedName name="CV2.Daily_Tonnes">#REF!</definedName>
    <definedName name="CV2.Moisture">#REF!</definedName>
    <definedName name="CVa" localSheetId="15">'[7]Cambio de Valv.'!$E:$E</definedName>
    <definedName name="CVa">'[40]Cambio de Valv.'!$E:$E</definedName>
    <definedName name="cvcvcvcv" localSheetId="0">#REF!</definedName>
    <definedName name="cvcvcvcv">#REF!</definedName>
    <definedName name="cvfvd" localSheetId="0" hidden="1">{"via1",#N/A,TRUE,"general";"via2",#N/A,TRUE,"general";"via3",#N/A,TRUE,"general"}</definedName>
    <definedName name="cvfvd" localSheetId="6" hidden="1">{"via1",#N/A,TRUE,"general";"via2",#N/A,TRUE,"general";"via3",#N/A,TRUE,"general"}</definedName>
    <definedName name="cvfvd" localSheetId="7" hidden="1">{"via1",#N/A,TRUE,"general";"via2",#N/A,TRUE,"general";"via3",#N/A,TRUE,"general"}</definedName>
    <definedName name="cvfvd" localSheetId="9" hidden="1">{"via1",#N/A,TRUE,"general";"via2",#N/A,TRUE,"general";"via3",#N/A,TRUE,"general"}</definedName>
    <definedName name="cvfvd" hidden="1">{"via1",#N/A,TRUE,"general";"via2",#N/A,TRUE,"general";"via3",#N/A,TRUE,"general"}</definedName>
    <definedName name="cvn" localSheetId="0" hidden="1">{"TAB1",#N/A,TRUE,"GENERAL";"TAB2",#N/A,TRUE,"GENERAL";"TAB3",#N/A,TRUE,"GENERAL";"TAB4",#N/A,TRUE,"GENERAL";"TAB5",#N/A,TRUE,"GENERAL"}</definedName>
    <definedName name="cvn" localSheetId="6" hidden="1">{"TAB1",#N/A,TRUE,"GENERAL";"TAB2",#N/A,TRUE,"GENERAL";"TAB3",#N/A,TRUE,"GENERAL";"TAB4",#N/A,TRUE,"GENERAL";"TAB5",#N/A,TRUE,"GENERAL"}</definedName>
    <definedName name="cvn" localSheetId="7" hidden="1">{"TAB1",#N/A,TRUE,"GENERAL";"TAB2",#N/A,TRUE,"GENERAL";"TAB3",#N/A,TRUE,"GENERAL";"TAB4",#N/A,TRUE,"GENERAL";"TAB5",#N/A,TRUE,"GENERAL"}</definedName>
    <definedName name="cvn" localSheetId="9" hidden="1">{"TAB1",#N/A,TRUE,"GENERAL";"TAB2",#N/A,TRUE,"GENERAL";"TAB3",#N/A,TRUE,"GENERAL";"TAB4",#N/A,TRUE,"GENERAL";"TAB5",#N/A,TRUE,"GENERAL"}</definedName>
    <definedName name="cvn" hidden="1">{"TAB1",#N/A,TRUE,"GENERAL";"TAB2",#N/A,TRUE,"GENERAL";"TAB3",#N/A,TRUE,"GENERAL";"TAB4",#N/A,TRUE,"GENERAL";"TAB5",#N/A,TRUE,"GENERAL"}</definedName>
    <definedName name="cvSC">'[45]Estructuras Concreto'!$D$201</definedName>
    <definedName name="cvSC1">'[45]Estructuras Concreto'!$D$217</definedName>
    <definedName name="cvSC2" localSheetId="0">#REF!</definedName>
    <definedName name="cvSC2">#REF!</definedName>
    <definedName name="CVXC" localSheetId="0" hidden="1">{"via1",#N/A,TRUE,"general";"via2",#N/A,TRUE,"general";"via3",#N/A,TRUE,"general"}</definedName>
    <definedName name="CVXC" localSheetId="6" hidden="1">{"via1",#N/A,TRUE,"general";"via2",#N/A,TRUE,"general";"via3",#N/A,TRUE,"general"}</definedName>
    <definedName name="CVXC" localSheetId="7" hidden="1">{"via1",#N/A,TRUE,"general";"via2",#N/A,TRUE,"general";"via3",#N/A,TRUE,"general"}</definedName>
    <definedName name="CVXC" localSheetId="9" hidden="1">{"via1",#N/A,TRUE,"general";"via2",#N/A,TRUE,"general";"via3",#N/A,TRUE,"general"}</definedName>
    <definedName name="CVXC" hidden="1">{"via1",#N/A,TRUE,"general";"via2",#N/A,TRUE,"general";"via3",#N/A,TRUE,"general"}</definedName>
    <definedName name="Cw">#REF!</definedName>
    <definedName name="Cx">#REF!</definedName>
    <definedName name="cxcxcxc">#REF!</definedName>
    <definedName name="cxgd" localSheetId="0">{"Book1","DOC&amp;DWG.xls"}</definedName>
    <definedName name="cxgd">{"Book1","DOC&amp;DWG.xls"}</definedName>
    <definedName name="Cy" localSheetId="0">#REF!</definedName>
    <definedName name="cy" localSheetId="15">[109]BASE!$D$348</definedName>
    <definedName name="Cy">#REF!</definedName>
    <definedName name="CYLL2" localSheetId="0">#REF!</definedName>
    <definedName name="CYLL2" localSheetId="15">#REF!</definedName>
    <definedName name="CYLL2">#REF!</definedName>
    <definedName name="CYLL3" localSheetId="0">#REF!</definedName>
    <definedName name="CYLL3" localSheetId="15">[41]BASE!$D$372</definedName>
    <definedName name="CYLL3">#REF!</definedName>
    <definedName name="CYLL4" localSheetId="0">#REF!</definedName>
    <definedName name="CYLL4" localSheetId="15">#REF!</definedName>
    <definedName name="CYLL4">#REF!</definedName>
    <definedName name="CYLL6" localSheetId="15">#REF!</definedName>
    <definedName name="CYLL6">#REF!</definedName>
    <definedName name="CZN_north_perc">50</definedName>
    <definedName name="CZN_south_perc">0</definedName>
    <definedName name="d" localSheetId="0" hidden="1">{"TAB1",#N/A,TRUE,"GENERAL";"TAB2",#N/A,TRUE,"GENERAL";"TAB3",#N/A,TRUE,"GENERAL";"TAB4",#N/A,TRUE,"GENERAL";"TAB5",#N/A,TRUE,"GENERAL"}</definedName>
    <definedName name="D" localSheetId="15">#REF!</definedName>
    <definedName name="d" localSheetId="6" hidden="1">{"TAB1",#N/A,TRUE,"GENERAL";"TAB2",#N/A,TRUE,"GENERAL";"TAB3",#N/A,TRUE,"GENERAL";"TAB4",#N/A,TRUE,"GENERAL";"TAB5",#N/A,TRUE,"GENERAL"}</definedName>
    <definedName name="d" localSheetId="7" hidden="1">{"TAB1",#N/A,TRUE,"GENERAL";"TAB2",#N/A,TRUE,"GENERAL";"TAB3",#N/A,TRUE,"GENERAL";"TAB4",#N/A,TRUE,"GENERAL";"TAB5",#N/A,TRUE,"GENERAL"}</definedName>
    <definedName name="d" localSheetId="9" hidden="1">{"TAB1",#N/A,TRUE,"GENERAL";"TAB2",#N/A,TRUE,"GENERAL";"TAB3",#N/A,TRUE,"GENERAL";"TAB4",#N/A,TRUE,"GENERAL";"TAB5",#N/A,TRUE,"GENERAL"}</definedName>
    <definedName name="d" hidden="1">{"TAB1",#N/A,TRUE,"GENERAL";"TAB2",#N/A,TRUE,"GENERAL";"TAB3",#N/A,TRUE,"GENERAL";"TAB4",#N/A,TRUE,"GENERAL";"TAB5",#N/A,TRUE,"GENERAL"}</definedName>
    <definedName name="D.PVC" localSheetId="12">#REF!</definedName>
    <definedName name="D.PVC" localSheetId="13">#REF!</definedName>
    <definedName name="D.PVC" localSheetId="14">#REF!</definedName>
    <definedName name="D.PVC" localSheetId="6">#REF!</definedName>
    <definedName name="D.PVC">#REF!</definedName>
    <definedName name="D_EXT" localSheetId="12">#REF!</definedName>
    <definedName name="D_EXT" localSheetId="13">#REF!</definedName>
    <definedName name="D_EXT" localSheetId="14">#REF!</definedName>
    <definedName name="D_EXT" localSheetId="6">#REF!</definedName>
    <definedName name="D_EXT">#REF!</definedName>
    <definedName name="D_INT" localSheetId="12">#REF!</definedName>
    <definedName name="D_INT" localSheetId="13">#REF!</definedName>
    <definedName name="D_INT" localSheetId="14">#REF!</definedName>
    <definedName name="D_INT" localSheetId="6">#REF!</definedName>
    <definedName name="D_INT">#REF!</definedName>
    <definedName name="d_percápita">[164]Sanitario!$AC$9:$AD$9</definedName>
    <definedName name="d_PH">[35]D_AWG!$V$37</definedName>
    <definedName name="D220TT">'[54]Estructuras Concreto'!#REF!</definedName>
    <definedName name="D6.PVC" localSheetId="12">#REF!</definedName>
    <definedName name="D6.PVC" localSheetId="13">#REF!</definedName>
    <definedName name="D6.PVC" localSheetId="14">#REF!</definedName>
    <definedName name="D6.PVC" localSheetId="6">#REF!</definedName>
    <definedName name="D6.PVC">#REF!</definedName>
    <definedName name="D60PR">'[54]Estructuras Concreto'!#REF!</definedName>
    <definedName name="D60TT">'[54]Estructuras Concreto'!#REF!</definedName>
    <definedName name="DA">'[45]Estructuras Concreto'!$D$62</definedName>
    <definedName name="dadad" localSheetId="0">#REF!</definedName>
    <definedName name="dadad">#REF!</definedName>
    <definedName name="DaRWk1" localSheetId="0">#REF!</definedName>
    <definedName name="DaRWk1">#REF!</definedName>
    <definedName name="DaRWk10" localSheetId="0">#REF!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D" localSheetId="0" hidden="1">{"TAB1",#N/A,TRUE,"GENERAL";"TAB2",#N/A,TRUE,"GENERAL";"TAB3",#N/A,TRUE,"GENERAL";"TAB4",#N/A,TRUE,"GENERAL";"TAB5",#N/A,TRUE,"GENERAL"}</definedName>
    <definedName name="DASD" localSheetId="6" hidden="1">{"TAB1",#N/A,TRUE,"GENERAL";"TAB2",#N/A,TRUE,"GENERAL";"TAB3",#N/A,TRUE,"GENERAL";"TAB4",#N/A,TRUE,"GENERAL";"TAB5",#N/A,TRUE,"GENERAL"}</definedName>
    <definedName name="DASD" localSheetId="7" hidden="1">{"TAB1",#N/A,TRUE,"GENERAL";"TAB2",#N/A,TRUE,"GENERAL";"TAB3",#N/A,TRUE,"GENERAL";"TAB4",#N/A,TRUE,"GENERAL";"TAB5",#N/A,TRUE,"GENERAL"}</definedName>
    <definedName name="DASD" localSheetId="9" hidden="1">{"TAB1",#N/A,TRUE,"GENERAL";"TAB2",#N/A,TRUE,"GENERAL";"TAB3",#N/A,TRUE,"GENERAL";"TAB4",#N/A,TRUE,"GENERAL";"TAB5",#N/A,TRUE,"GENERAL"}</definedName>
    <definedName name="DASD" hidden="1">{"TAB1",#N/A,TRUE,"GENERAL";"TAB2",#N/A,TRUE,"GENERAL";"TAB3",#N/A,TRUE,"GENERAL";"TAB4",#N/A,TRUE,"GENERAL";"TAB5",#N/A,TRUE,"GENERAL"}</definedName>
    <definedName name="DAT">#REF!</definedName>
    <definedName name="data" localSheetId="15">#REF!</definedName>
    <definedName name="Data">[165]Sheet1!$F$18:$H$977</definedName>
    <definedName name="Data_Base" localSheetId="0">#REF!</definedName>
    <definedName name="Data_Base">#REF!</definedName>
    <definedName name="Database_MI" localSheetId="0">#REF!</definedName>
    <definedName name="Database_MI" localSheetId="15">#REF!</definedName>
    <definedName name="Database_MI">#REF!</definedName>
    <definedName name="Date">[166]Constants!$B$9</definedName>
    <definedName name="datos" localSheetId="15">#REF!</definedName>
    <definedName name="DATOS">[167]TOPOGRAFIA!$A$1:$G$3035</definedName>
    <definedName name="Datos_G1" localSheetId="0">#REF!</definedName>
    <definedName name="Datos_G1" localSheetId="15">#REF!</definedName>
    <definedName name="Datos_G1">#REF!</definedName>
    <definedName name="Datos_G2" localSheetId="15">#REF!</definedName>
    <definedName name="Datos_G2">#REF!</definedName>
    <definedName name="Datos_SW_G1" localSheetId="15">#REF!</definedName>
    <definedName name="Datos_SW_G1">#REF!</definedName>
    <definedName name="Datos_SW_G2">#REF!</definedName>
    <definedName name="datos1">'[168]Base de Diseño'!$A$1:$D$204</definedName>
    <definedName name="datos2" localSheetId="0">#REF!</definedName>
    <definedName name="datos2">#REF!</definedName>
    <definedName name="datos3" localSheetId="0">#REF!</definedName>
    <definedName name="datos3">#REF!</definedName>
    <definedName name="DaWk7" localSheetId="0">#REF!</definedName>
    <definedName name="DaWk7">#REF!</definedName>
    <definedName name="Days_in_Month">#REF!</definedName>
    <definedName name="DaysOfMonth">#REF!</definedName>
    <definedName name="dbb">'[14]Gabinetes ctrol, prot. y med. '!#REF!</definedName>
    <definedName name="dbfdfbi" localSheetId="0" hidden="1">{"TAB1",#N/A,TRUE,"GENERAL";"TAB2",#N/A,TRUE,"GENERAL";"TAB3",#N/A,TRUE,"GENERAL";"TAB4",#N/A,TRUE,"GENERAL";"TAB5",#N/A,TRUE,"GENERAL"}</definedName>
    <definedName name="dbfdfbi" localSheetId="6" hidden="1">{"TAB1",#N/A,TRUE,"GENERAL";"TAB2",#N/A,TRUE,"GENERAL";"TAB3",#N/A,TRUE,"GENERAL";"TAB4",#N/A,TRUE,"GENERAL";"TAB5",#N/A,TRUE,"GENERAL"}</definedName>
    <definedName name="dbfdfbi" localSheetId="7" hidden="1">{"TAB1",#N/A,TRUE,"GENERAL";"TAB2",#N/A,TRUE,"GENERAL";"TAB3",#N/A,TRUE,"GENERAL";"TAB4",#N/A,TRUE,"GENERAL";"TAB5",#N/A,TRUE,"GENERAL"}</definedName>
    <definedName name="dbfdfbi" localSheetId="9" hidden="1">{"TAB1",#N/A,TRUE,"GENERAL";"TAB2",#N/A,TRUE,"GENERAL";"TAB3",#N/A,TRUE,"GENERAL";"TAB4",#N/A,TRUE,"GENERAL";"TAB5",#N/A,TRUE,"GENERAL"}</definedName>
    <definedName name="dbfdfbi" hidden="1">{"TAB1",#N/A,TRUE,"GENERAL";"TAB2",#N/A,TRUE,"GENERAL";"TAB3",#N/A,TRUE,"GENERAL";"TAB4",#N/A,TRUE,"GENERAL";"TAB5",#N/A,TRUE,"GENERAL"}</definedName>
    <definedName name="DBHH">#REF!</definedName>
    <definedName name="dblgarantiaExtendida">#REF!</definedName>
    <definedName name="dblPunRentabilidad">#REF!</definedName>
    <definedName name="dblUtilVehiculo">#REF!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T">#REF!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DCTV" localSheetId="0" hidden="1">{"via1",#N/A,TRUE,"general";"via2",#N/A,TRUE,"general";"via3",#N/A,TRUE,"general"}</definedName>
    <definedName name="DCSDCTV" localSheetId="6" hidden="1">{"via1",#N/A,TRUE,"general";"via2",#N/A,TRUE,"general";"via3",#N/A,TRUE,"general"}</definedName>
    <definedName name="DCSDCTV" localSheetId="7" hidden="1">{"via1",#N/A,TRUE,"general";"via2",#N/A,TRUE,"general";"via3",#N/A,TRUE,"general"}</definedName>
    <definedName name="DCSDCTV" localSheetId="9" hidden="1">{"via1",#N/A,TRUE,"general";"via2",#N/A,TRUE,"general";"via3",#N/A,TRUE,"general"}</definedName>
    <definedName name="DCSDCTV" hidden="1">{"via1",#N/A,TRUE,"general";"via2",#N/A,TRUE,"general";"via3",#N/A,TRUE,"general"}</definedName>
    <definedName name="Dcto_Aplic">#REF!</definedName>
    <definedName name="DD" localSheetId="0">#REF!</definedName>
    <definedName name="dd" localSheetId="15">'Anex. 14. Mano de Obra'!ERR</definedName>
    <definedName name="DD" localSheetId="7">#REF!</definedName>
    <definedName name="DD">#REF!</definedName>
    <definedName name="ddd" localSheetId="0" hidden="1">{"via1",#N/A,TRUE,"general";"via2",#N/A,TRUE,"general";"via3",#N/A,TRUE,"general"}</definedName>
    <definedName name="ddd" localSheetId="15" hidden="1">{"'Sheet1'!$A$1:$G$85"}</definedName>
    <definedName name="ddd" localSheetId="6" hidden="1">{"via1",#N/A,TRUE,"general";"via2",#N/A,TRUE,"general";"via3",#N/A,TRUE,"general"}</definedName>
    <definedName name="ddd" localSheetId="7" hidden="1">{"via1",#N/A,TRUE,"general";"via2",#N/A,TRUE,"general";"via3",#N/A,TRUE,"general"}</definedName>
    <definedName name="ddd" localSheetId="9" hidden="1">{"via1",#N/A,TRUE,"general";"via2",#N/A,TRUE,"general";"via3",#N/A,TRUE,"general"}</definedName>
    <definedName name="ddd" hidden="1">{"via1",#N/A,TRUE,"general";"via2",#N/A,TRUE,"general";"via3",#N/A,TRUE,"general"}</definedName>
    <definedName name="DDDD" localSheetId="0" hidden="1">{#N/A,#N/A,FALSE,"Costos Productos 6A";#N/A,#N/A,FALSE,"Costo Unitario Total H-94-12"}</definedName>
    <definedName name="DDDD" hidden="1">{#N/A,#N/A,FALSE,"Costos Productos 6A";#N/A,#N/A,FALSE,"Costo Unitario Total H-94-12"}</definedName>
    <definedName name="ddddd">#REF!</definedName>
    <definedName name="ddddddddd">#REF!</definedName>
    <definedName name="ddddt" localSheetId="0" hidden="1">{"via1",#N/A,TRUE,"general";"via2",#N/A,TRUE,"general";"via3",#N/A,TRUE,"general"}</definedName>
    <definedName name="ddddt" localSheetId="6" hidden="1">{"via1",#N/A,TRUE,"general";"via2",#N/A,TRUE,"general";"via3",#N/A,TRUE,"general"}</definedName>
    <definedName name="ddddt" localSheetId="7" hidden="1">{"via1",#N/A,TRUE,"general";"via2",#N/A,TRUE,"general";"via3",#N/A,TRUE,"general"}</definedName>
    <definedName name="ddddt" localSheetId="9" hidden="1">{"via1",#N/A,TRUE,"general";"via2",#N/A,TRUE,"general";"via3",#N/A,TRUE,"general"}</definedName>
    <definedName name="ddddt" hidden="1">{"via1",#N/A,TRUE,"general";"via2",#N/A,TRUE,"general";"via3",#N/A,TRUE,"general"}</definedName>
    <definedName name="ddewdw" localSheetId="0" hidden="1">{"TAB1",#N/A,TRUE,"GENERAL";"TAB2",#N/A,TRUE,"GENERAL";"TAB3",#N/A,TRUE,"GENERAL";"TAB4",#N/A,TRUE,"GENERAL";"TAB5",#N/A,TRUE,"GENERAL"}</definedName>
    <definedName name="ddewdw" localSheetId="6" hidden="1">{"TAB1",#N/A,TRUE,"GENERAL";"TAB2",#N/A,TRUE,"GENERAL";"TAB3",#N/A,TRUE,"GENERAL";"TAB4",#N/A,TRUE,"GENERAL";"TAB5",#N/A,TRUE,"GENERAL"}</definedName>
    <definedName name="ddewdw" localSheetId="7" hidden="1">{"TAB1",#N/A,TRUE,"GENERAL";"TAB2",#N/A,TRUE,"GENERAL";"TAB3",#N/A,TRUE,"GENERAL";"TAB4",#N/A,TRUE,"GENERAL";"TAB5",#N/A,TRUE,"GENERAL"}</definedName>
    <definedName name="ddewdw" localSheetId="9" hidden="1">{"TAB1",#N/A,TRUE,"GENERAL";"TAB2",#N/A,TRUE,"GENERAL";"TAB3",#N/A,TRUE,"GENERAL";"TAB4",#N/A,TRUE,"GENERAL";"TAB5",#N/A,TRUE,"GENERAL"}</definedName>
    <definedName name="ddewdw" hidden="1">{"TAB1",#N/A,TRUE,"GENERAL";"TAB2",#N/A,TRUE,"GENERAL";"TAB3",#N/A,TRUE,"GENERAL";"TAB4",#N/A,TRUE,"GENERAL";"TAB5",#N/A,TRUE,"GENERAL"}</definedName>
    <definedName name="DDFD" localSheetId="0" hidden="1">{#N/A,#N/A,FALSE,"CCTV"}</definedName>
    <definedName name="DDFD" hidden="1">{#N/A,#N/A,FALSE,"CCTV"}</definedName>
    <definedName name="ddfdh" localSheetId="0" hidden="1">{"TAB1",#N/A,TRUE,"GENERAL";"TAB2",#N/A,TRUE,"GENERAL";"TAB3",#N/A,TRUE,"GENERAL";"TAB4",#N/A,TRUE,"GENERAL";"TAB5",#N/A,TRUE,"GENERAL"}</definedName>
    <definedName name="ddfdh" localSheetId="6" hidden="1">{"TAB1",#N/A,TRUE,"GENERAL";"TAB2",#N/A,TRUE,"GENERAL";"TAB3",#N/A,TRUE,"GENERAL";"TAB4",#N/A,TRUE,"GENERAL";"TAB5",#N/A,TRUE,"GENERAL"}</definedName>
    <definedName name="ddfdh" localSheetId="7" hidden="1">{"TAB1",#N/A,TRUE,"GENERAL";"TAB2",#N/A,TRUE,"GENERAL";"TAB3",#N/A,TRUE,"GENERAL";"TAB4",#N/A,TRUE,"GENERAL";"TAB5",#N/A,TRUE,"GENERAL"}</definedName>
    <definedName name="ddfdh" localSheetId="9" hidden="1">{"TAB1",#N/A,TRUE,"GENERAL";"TAB2",#N/A,TRUE,"GENERAL";"TAB3",#N/A,TRUE,"GENERAL";"TAB4",#N/A,TRUE,"GENERAL";"TAB5",#N/A,TRUE,"GENERAL"}</definedName>
    <definedName name="ddfdh" hidden="1">{"TAB1",#N/A,TRUE,"GENERAL";"TAB2",#N/A,TRUE,"GENERAL";"TAB3",#N/A,TRUE,"GENERAL";"TAB4",#N/A,TRUE,"GENERAL";"TAB5",#N/A,TRUE,"GENERAL"}</definedName>
    <definedName name="DDGSDP" localSheetId="0" hidden="1">{"TAB1",#N/A,TRUE,"GENERAL";"TAB2",#N/A,TRUE,"GENERAL";"TAB3",#N/A,TRUE,"GENERAL";"TAB4",#N/A,TRUE,"GENERAL";"TAB5",#N/A,TRUE,"GENERAL"}</definedName>
    <definedName name="DDGSDP" localSheetId="6" hidden="1">{"TAB1",#N/A,TRUE,"GENERAL";"TAB2",#N/A,TRUE,"GENERAL";"TAB3",#N/A,TRUE,"GENERAL";"TAB4",#N/A,TRUE,"GENERAL";"TAB5",#N/A,TRUE,"GENERAL"}</definedName>
    <definedName name="DDGSDP" localSheetId="7" hidden="1">{"TAB1",#N/A,TRUE,"GENERAL";"TAB2",#N/A,TRUE,"GENERAL";"TAB3",#N/A,TRUE,"GENERAL";"TAB4",#N/A,TRUE,"GENERAL";"TAB5",#N/A,TRUE,"GENERAL"}</definedName>
    <definedName name="DDGSDP" localSheetId="9" hidden="1">{"TAB1",#N/A,TRUE,"GENERAL";"TAB2",#N/A,TRUE,"GENERAL";"TAB3",#N/A,TRUE,"GENERAL";"TAB4",#N/A,TRUE,"GENERAL";"TAB5",#N/A,TRUE,"GENERAL"}</definedName>
    <definedName name="DDGSDP" hidden="1">{"TAB1",#N/A,TRUE,"GENERAL";"TAB2",#N/A,TRUE,"GENERAL";"TAB3",#N/A,TRUE,"GENERAL";"TAB4",#N/A,TRUE,"GENERAL";"TAB5",#N/A,TRUE,"GENERAL"}</definedName>
    <definedName name="De" localSheetId="12">[134]FACTORES!#REF!</definedName>
    <definedName name="De" localSheetId="13">[134]FACTORES!#REF!</definedName>
    <definedName name="De" localSheetId="14">[134]FACTORES!#REF!</definedName>
    <definedName name="De" localSheetId="6">[134]FACTORES!#REF!</definedName>
    <definedName name="De">[134]FACTORES!#REF!</definedName>
    <definedName name="De_6" localSheetId="12">#REF!</definedName>
    <definedName name="De_6" localSheetId="13">#REF!</definedName>
    <definedName name="De_6" localSheetId="14">#REF!</definedName>
    <definedName name="De_6" localSheetId="6">#REF!</definedName>
    <definedName name="De_6">#REF!</definedName>
    <definedName name="De_8" localSheetId="12">#REF!</definedName>
    <definedName name="De_8" localSheetId="13">#REF!</definedName>
    <definedName name="De_8" localSheetId="14">#REF!</definedName>
    <definedName name="De_8" localSheetId="6">#REF!</definedName>
    <definedName name="De_8">#REF!</definedName>
    <definedName name="Dealpb" hidden="1">#REF!</definedName>
    <definedName name="Debt_Purchase_Price_Funding">[169]CONTROL!$G$45</definedName>
    <definedName name="Debt_S5_EA_Sch">[150]INPUT_TEMP!#REF!</definedName>
    <definedName name="Debt_S6_EA_Sch">[150]INPUT_TEMP!#REF!</definedName>
    <definedName name="DEC" localSheetId="0">#REF!</definedName>
    <definedName name="DEC">#REF!</definedName>
    <definedName name="DEC.GH" localSheetId="0">#REF!</definedName>
    <definedName name="DEC.GH">#REF!</definedName>
    <definedName name="decbs" localSheetId="0">#REF!</definedName>
    <definedName name="decbs">#REF!</definedName>
    <definedName name="DECI">#REF!</definedName>
    <definedName name="decision">[163]Viabilidad!$I$2:$I$3</definedName>
    <definedName name="Decjv" localSheetId="0">#REF!</definedName>
    <definedName name="Decjv">#REF!</definedName>
    <definedName name="Decjv2" localSheetId="0">#REF!</definedName>
    <definedName name="Decjv2">#REF!</definedName>
    <definedName name="deded" localSheetId="0" hidden="1">{"TAB1",#N/A,TRUE,"GENERAL";"TAB2",#N/A,TRUE,"GENERAL";"TAB3",#N/A,TRUE,"GENERAL";"TAB4",#N/A,TRUE,"GENERAL";"TAB5",#N/A,TRUE,"GENERAL"}</definedName>
    <definedName name="deded" localSheetId="6" hidden="1">{"TAB1",#N/A,TRUE,"GENERAL";"TAB2",#N/A,TRUE,"GENERAL";"TAB3",#N/A,TRUE,"GENERAL";"TAB4",#N/A,TRUE,"GENERAL";"TAB5",#N/A,TRUE,"GENERAL"}</definedName>
    <definedName name="deded" localSheetId="7" hidden="1">{"TAB1",#N/A,TRUE,"GENERAL";"TAB2",#N/A,TRUE,"GENERAL";"TAB3",#N/A,TRUE,"GENERAL";"TAB4",#N/A,TRUE,"GENERAL";"TAB5",#N/A,TRUE,"GENERAL"}</definedName>
    <definedName name="deded" localSheetId="9" hidden="1">{"TAB1",#N/A,TRUE,"GENERAL";"TAB2",#N/A,TRUE,"GENERAL";"TAB3",#N/A,TRUE,"GENERAL";"TAB4",#N/A,TRUE,"GENERAL";"TAB5",#N/A,TRUE,"GENERAL"}</definedName>
    <definedName name="deded" hidden="1">{"TAB1",#N/A,TRUE,"GENERAL";"TAB2",#N/A,TRUE,"GENERAL";"TAB3",#N/A,TRUE,"GENERAL";"TAB4",#N/A,TRUE,"GENERAL";"TAB5",#N/A,TRUE,"GENERAL"}</definedName>
    <definedName name="dedicacion" localSheetId="12">#REF!</definedName>
    <definedName name="dedicacion" localSheetId="13">#REF!</definedName>
    <definedName name="dedicacion" localSheetId="14">#REF!</definedName>
    <definedName name="dedicacion" localSheetId="6">#REF!</definedName>
    <definedName name="dedicacion">#REF!</definedName>
    <definedName name="def">[58]PrecRec!$D$50</definedName>
    <definedName name="default_leadtime" localSheetId="0">#REF!</definedName>
    <definedName name="default_leadtime">#REF!</definedName>
    <definedName name="defd" localSheetId="0" hidden="1">{"via1",#N/A,TRUE,"general";"via2",#N/A,TRUE,"general";"via3",#N/A,TRUE,"general"}</definedName>
    <definedName name="defd" localSheetId="6" hidden="1">{"via1",#N/A,TRUE,"general";"via2",#N/A,TRUE,"general";"via3",#N/A,TRUE,"general"}</definedName>
    <definedName name="defd" localSheetId="7" hidden="1">{"via1",#N/A,TRUE,"general";"via2",#N/A,TRUE,"general";"via3",#N/A,TRUE,"general"}</definedName>
    <definedName name="defd" localSheetId="9" hidden="1">{"via1",#N/A,TRUE,"general";"via2",#N/A,TRUE,"general";"via3",#N/A,TRUE,"general"}</definedName>
    <definedName name="defd" hidden="1">{"via1",#N/A,TRUE,"general";"via2",#N/A,TRUE,"general";"via3",#N/A,TRUE,"general"}</definedName>
    <definedName name="DEFLEXION_GG">TRUNC(ABS(#REF!))</definedName>
    <definedName name="DEFLEXION_ID">IF(#REF!&lt;0,"I","D")</definedName>
    <definedName name="DEFLEXION_MM" localSheetId="0">TRUNC(60*(ABS(#REF!)-DEFLEXION_GG))</definedName>
    <definedName name="DEFLEXION_MM" localSheetId="6">TRUNC(60*(ABS(#REF!)-DEFLEXION_GG))</definedName>
    <definedName name="DEFLEXION_MM" localSheetId="7">TRUNC(60*(ABS(#REF!)-DEFLEXION_GG))</definedName>
    <definedName name="DEFLEXION_MM" localSheetId="9">TRUNC(60*(ABS(#REF!)-DEFLEXION_GG))</definedName>
    <definedName name="DEFLEXION_MM">TRUNC(60*(ABS(#REF!)-DEFLEXION_GG))</definedName>
    <definedName name="DEFLEXION_SS" localSheetId="0">ROUND(3600*(ABS(#REF!)-DEFLEXION_GG-'Aclaraciones diligenciamiento'!DEFLEXION_MM/60),0)</definedName>
    <definedName name="DEFLEXION_SS" localSheetId="6">ROUND(3600*(ABS(#REF!)-DEFLEXION_GG-'Anex. 5. Interv. Obra Civil'!DEFLEXION_MM/60),0)</definedName>
    <definedName name="DEFLEXION_SS" localSheetId="7">ROUND(3600*(ABS(#REF!)-DEFLEXION_GG-'Anex. 6. FM'!DEFLEXION_MM/60),0)</definedName>
    <definedName name="DEFLEXION_SS" localSheetId="9">ROUND(3600*(ABS(#REF!)-DEFLEXION_GG-'Anex. 8. Memoria Cantidades'!DEFLEXION_MM/60),0)</definedName>
    <definedName name="DEFLEXION_SS">ROUND(3600*(ABS(#REF!)-DEFLEXION_GG-DEFLEXION_MM/60),0)</definedName>
    <definedName name="DelDC">#REF!</definedName>
    <definedName name="DelDm">#REF!</definedName>
    <definedName name="delin">[58]PrecRec!$D$55</definedName>
    <definedName name="Delivery" localSheetId="0">#REF!</definedName>
    <definedName name="Delivery">#REF!</definedName>
    <definedName name="DelType" localSheetId="0">#REF!</definedName>
    <definedName name="DelType">#REF!</definedName>
    <definedName name="dem.pav" localSheetId="12">#REF!</definedName>
    <definedName name="dem.pav" localSheetId="13">#REF!</definedName>
    <definedName name="dem.pav" localSheetId="14">#REF!</definedName>
    <definedName name="dem.pav" localSheetId="6">#REF!</definedName>
    <definedName name="dem.pav">#REF!</definedName>
    <definedName name="DEMANDA">#REF!</definedName>
    <definedName name="demarc">[58]PrecRec!$D$19</definedName>
    <definedName name="DEMO" localSheetId="0">#REF!</definedName>
    <definedName name="DEMO">#REF!</definedName>
    <definedName name="den_1a">[35]D_AWG!$N$26</definedName>
    <definedName name="den_2da">[35]D_AWG!$N$27</definedName>
    <definedName name="den_aisl">[35]D_AWG!$O$35</definedName>
    <definedName name="den_ch">[35]D_AWG!$AA$47</definedName>
    <definedName name="den_cond">[35]D_AWG!$D$29</definedName>
    <definedName name="DENS" localSheetId="2">#REF!</definedName>
    <definedName name="DENS" localSheetId="15">#REF!</definedName>
    <definedName name="DENS" localSheetId="6">#REF!</definedName>
    <definedName name="DENS" localSheetId="7">#REF!</definedName>
    <definedName name="DENS" localSheetId="9">#REF!</definedName>
    <definedName name="dens">[170]Hoja2!$C$9</definedName>
    <definedName name="densi" localSheetId="0">#REF!</definedName>
    <definedName name="densi" localSheetId="15">#REF!</definedName>
    <definedName name="densi">#REF!</definedName>
    <definedName name="DENSIDAD" localSheetId="0">#REF!</definedName>
    <definedName name="DENSIDAD">#REF!</definedName>
    <definedName name="Dep_IAS_tot" localSheetId="0">[142]Tax!#REF!</definedName>
    <definedName name="Dep_IAS_tot">[142]Tax!#REF!</definedName>
    <definedName name="Department">'[171]REF - Listas'!$D$4:$D$12</definedName>
    <definedName name="Depreciation" localSheetId="0">#REF!</definedName>
    <definedName name="DEPRECIATION" localSheetId="15">#REF!</definedName>
    <definedName name="Depreciation">#REF!</definedName>
    <definedName name="DepreciationPB" localSheetId="0" hidden="1">#REF!</definedName>
    <definedName name="DepreciationPB" hidden="1">#REF!</definedName>
    <definedName name="deptLookup">#REF!</definedName>
    <definedName name="DES">#REF!</definedName>
    <definedName name="desarrolladas">#N/A</definedName>
    <definedName name="DESC">#REF!</definedName>
    <definedName name="desc_rps">[73]des_rps!$A$1:$A$364</definedName>
    <definedName name="DESC521">[172]ITEMS!$B$522</definedName>
    <definedName name="DESCAPOTE">[42]PRESUPUESTO!#REF!</definedName>
    <definedName name="descrip_mat" localSheetId="0">#REF!</definedName>
    <definedName name="descrip_mat">#REF!</definedName>
    <definedName name="description" localSheetId="0">#REF!</definedName>
    <definedName name="DESCRIPTION" localSheetId="15">#REF!</definedName>
    <definedName name="description">#REF!</definedName>
    <definedName name="DESFALT">#REF!</definedName>
    <definedName name="design">'[173]Design (3)'!$A$12:$CM$71</definedName>
    <definedName name="design2">[173]Design!$A$24:$CM$66</definedName>
    <definedName name="Designer" localSheetId="0">#REF!</definedName>
    <definedName name="Designer">#REF!</definedName>
    <definedName name="DetailsBid1" localSheetId="0">#REF!</definedName>
    <definedName name="DetailsBid1">#REF!</definedName>
    <definedName name="DetailsBid2" localSheetId="0">#REF!</definedName>
    <definedName name="DetailsBid2">#REF!</definedName>
    <definedName name="DetailsBid3">#REF!</definedName>
    <definedName name="DetailsBid4">#REF!</definedName>
    <definedName name="DetailsBidRange">#REF!</definedName>
    <definedName name="Detalle">#REF!</definedName>
    <definedName name="DEUDA" localSheetId="15">#REF!</definedName>
    <definedName name="deuda">[156]deuda!$A$1:$IV$65536</definedName>
    <definedName name="deuda2">[174]deuda!$A$1:$IV$65536</definedName>
    <definedName name="DEUDAL" localSheetId="0">#REF!</definedName>
    <definedName name="DEUDAL">#REF!</definedName>
    <definedName name="DEX" localSheetId="0">#REF!</definedName>
    <definedName name="DEX">#REF!</definedName>
    <definedName name="DEX_10" localSheetId="0">#REF!</definedName>
    <definedName name="DEX_10">#REF!</definedName>
    <definedName name="DEX_18">#REF!</definedName>
    <definedName name="DEX_20">#REF!</definedName>
    <definedName name="DEX_21">#REF!</definedName>
    <definedName name="DEX_22">#REF!</definedName>
    <definedName name="DEX_7">#REF!</definedName>
    <definedName name="DEX_8">#REF!</definedName>
    <definedName name="dfa" localSheetId="0" hidden="1">{"TAB1",#N/A,TRUE,"GENERAL";"TAB2",#N/A,TRUE,"GENERAL";"TAB3",#N/A,TRUE,"GENERAL";"TAB4",#N/A,TRUE,"GENERAL";"TAB5",#N/A,TRUE,"GENERAL"}</definedName>
    <definedName name="dfa" localSheetId="6" hidden="1">{"TAB1",#N/A,TRUE,"GENERAL";"TAB2",#N/A,TRUE,"GENERAL";"TAB3",#N/A,TRUE,"GENERAL";"TAB4",#N/A,TRUE,"GENERAL";"TAB5",#N/A,TRUE,"GENERAL"}</definedName>
    <definedName name="dfa" localSheetId="7" hidden="1">{"TAB1",#N/A,TRUE,"GENERAL";"TAB2",#N/A,TRUE,"GENERAL";"TAB3",#N/A,TRUE,"GENERAL";"TAB4",#N/A,TRUE,"GENERAL";"TAB5",#N/A,TRUE,"GENERAL"}</definedName>
    <definedName name="dfa" localSheetId="9" hidden="1">{"TAB1",#N/A,TRUE,"GENERAL";"TAB2",#N/A,TRUE,"GENERAL";"TAB3",#N/A,TRUE,"GENERAL";"TAB4",#N/A,TRUE,"GENERAL";"TAB5",#N/A,TRUE,"GENERAL"}</definedName>
    <definedName name="dfa" hidden="1">{"TAB1",#N/A,TRUE,"GENERAL";"TAB2",#N/A,TRUE,"GENERAL";"TAB3",#N/A,TRUE,"GENERAL";"TAB4",#N/A,TRUE,"GENERAL";"TAB5",#N/A,TRUE,"GENERAL"}</definedName>
    <definedName name="dfasd" localSheetId="0" hidden="1">{"TAB1",#N/A,TRUE,"GENERAL";"TAB2",#N/A,TRUE,"GENERAL";"TAB3",#N/A,TRUE,"GENERAL";"TAB4",#N/A,TRUE,"GENERAL";"TAB5",#N/A,TRUE,"GENERAL"}</definedName>
    <definedName name="dfasd" localSheetId="6" hidden="1">{"TAB1",#N/A,TRUE,"GENERAL";"TAB2",#N/A,TRUE,"GENERAL";"TAB3",#N/A,TRUE,"GENERAL";"TAB4",#N/A,TRUE,"GENERAL";"TAB5",#N/A,TRUE,"GENERAL"}</definedName>
    <definedName name="dfasd" localSheetId="7" hidden="1">{"TAB1",#N/A,TRUE,"GENERAL";"TAB2",#N/A,TRUE,"GENERAL";"TAB3",#N/A,TRUE,"GENERAL";"TAB4",#N/A,TRUE,"GENERAL";"TAB5",#N/A,TRUE,"GENERAL"}</definedName>
    <definedName name="dfasd" localSheetId="9" hidden="1">{"TAB1",#N/A,TRUE,"GENERAL";"TAB2",#N/A,TRUE,"GENERAL";"TAB3",#N/A,TRUE,"GENERAL";"TAB4",#N/A,TRUE,"GENERAL";"TAB5",#N/A,TRUE,"GENERAL"}</definedName>
    <definedName name="dfasd" hidden="1">{"TAB1",#N/A,TRUE,"GENERAL";"TAB2",#N/A,TRUE,"GENERAL";"TAB3",#N/A,TRUE,"GENERAL";"TAB4",#N/A,TRUE,"GENERAL";"TAB5",#N/A,TRUE,"GENERAL"}</definedName>
    <definedName name="DFBGHS">#REF!</definedName>
    <definedName name="DFBNJ" localSheetId="0" hidden="1">{"via1",#N/A,TRUE,"general";"via2",#N/A,TRUE,"general";"via3",#N/A,TRUE,"general"}</definedName>
    <definedName name="DFBNJ" localSheetId="6" hidden="1">{"via1",#N/A,TRUE,"general";"via2",#N/A,TRUE,"general";"via3",#N/A,TRUE,"general"}</definedName>
    <definedName name="DFBNJ" localSheetId="7" hidden="1">{"via1",#N/A,TRUE,"general";"via2",#N/A,TRUE,"general";"via3",#N/A,TRUE,"general"}</definedName>
    <definedName name="DFBNJ" localSheetId="9" hidden="1">{"via1",#N/A,TRUE,"general";"via2",#N/A,TRUE,"general";"via3",#N/A,TRUE,"general"}</definedName>
    <definedName name="DFBNJ" hidden="1">{"via1",#N/A,TRUE,"general";"via2",#N/A,TRUE,"general";"via3",#N/A,TRUE,"general"}</definedName>
    <definedName name="dfcvc">#REF!</definedName>
    <definedName name="dfdaa">#REF!</definedName>
    <definedName name="dfdf">#REF!</definedName>
    <definedName name="dfds" localSheetId="0" hidden="1">{"TAB1",#N/A,TRUE,"GENERAL";"TAB2",#N/A,TRUE,"GENERAL";"TAB3",#N/A,TRUE,"GENERAL";"TAB4",#N/A,TRUE,"GENERAL";"TAB5",#N/A,TRUE,"GENERAL"}</definedName>
    <definedName name="dfds" localSheetId="6" hidden="1">{"TAB1",#N/A,TRUE,"GENERAL";"TAB2",#N/A,TRUE,"GENERAL";"TAB3",#N/A,TRUE,"GENERAL";"TAB4",#N/A,TRUE,"GENERAL";"TAB5",#N/A,TRUE,"GENERAL"}</definedName>
    <definedName name="dfds" localSheetId="7" hidden="1">{"TAB1",#N/A,TRUE,"GENERAL";"TAB2",#N/A,TRUE,"GENERAL";"TAB3",#N/A,TRUE,"GENERAL";"TAB4",#N/A,TRUE,"GENERAL";"TAB5",#N/A,TRUE,"GENERAL"}</definedName>
    <definedName name="dfds" localSheetId="9" hidden="1">{"TAB1",#N/A,TRUE,"GENERAL";"TAB2",#N/A,TRUE,"GENERAL";"TAB3",#N/A,TRUE,"GENERAL";"TAB4",#N/A,TRUE,"GENERAL";"TAB5",#N/A,TRUE,"GENERAL"}</definedName>
    <definedName name="dfds" hidden="1">{"TAB1",#N/A,TRUE,"GENERAL";"TAB2",#N/A,TRUE,"GENERAL";"TAB3",#N/A,TRUE,"GENERAL";"TAB4",#N/A,TRUE,"GENERAL";"TAB5",#N/A,TRUE,"GENERAL"}</definedName>
    <definedName name="dfdsfi" localSheetId="0" hidden="1">{"via1",#N/A,TRUE,"general";"via2",#N/A,TRUE,"general";"via3",#N/A,TRUE,"general"}</definedName>
    <definedName name="dfdsfi" localSheetId="6" hidden="1">{"via1",#N/A,TRUE,"general";"via2",#N/A,TRUE,"general";"via3",#N/A,TRUE,"general"}</definedName>
    <definedName name="dfdsfi" localSheetId="7" hidden="1">{"via1",#N/A,TRUE,"general";"via2",#N/A,TRUE,"general";"via3",#N/A,TRUE,"general"}</definedName>
    <definedName name="dfdsfi" localSheetId="9" hidden="1">{"via1",#N/A,TRUE,"general";"via2",#N/A,TRUE,"general";"via3",#N/A,TRUE,"general"}</definedName>
    <definedName name="dfdsfi" hidden="1">{"via1",#N/A,TRUE,"general";"via2",#N/A,TRUE,"general";"via3",#N/A,TRUE,"general"}</definedName>
    <definedName name="dffffe" localSheetId="0" hidden="1">{"TAB1",#N/A,TRUE,"GENERAL";"TAB2",#N/A,TRUE,"GENERAL";"TAB3",#N/A,TRUE,"GENERAL";"TAB4",#N/A,TRUE,"GENERAL";"TAB5",#N/A,TRUE,"GENERAL"}</definedName>
    <definedName name="dffffe" localSheetId="6" hidden="1">{"TAB1",#N/A,TRUE,"GENERAL";"TAB2",#N/A,TRUE,"GENERAL";"TAB3",#N/A,TRUE,"GENERAL";"TAB4",#N/A,TRUE,"GENERAL";"TAB5",#N/A,TRUE,"GENERAL"}</definedName>
    <definedName name="dffffe" localSheetId="7" hidden="1">{"TAB1",#N/A,TRUE,"GENERAL";"TAB2",#N/A,TRUE,"GENERAL";"TAB3",#N/A,TRUE,"GENERAL";"TAB4",#N/A,TRUE,"GENERAL";"TAB5",#N/A,TRUE,"GENERAL"}</definedName>
    <definedName name="dffffe" localSheetId="9" hidden="1">{"TAB1",#N/A,TRUE,"GENERAL";"TAB2",#N/A,TRUE,"GENERAL";"TAB3",#N/A,TRUE,"GENERAL";"TAB4",#N/A,TRUE,"GENERAL";"TAB5",#N/A,TRUE,"GENERAL"}</definedName>
    <definedName name="dffffe" hidden="1">{"TAB1",#N/A,TRUE,"GENERAL";"TAB2",#N/A,TRUE,"GENERAL";"TAB3",#N/A,TRUE,"GENERAL";"TAB4",#N/A,TRUE,"GENERAL";"TAB5",#N/A,TRUE,"GENERAL"}</definedName>
    <definedName name="DFG" localSheetId="0" hidden="1">{"via1",#N/A,TRUE,"general";"via2",#N/A,TRUE,"general";"via3",#N/A,TRUE,"general"}</definedName>
    <definedName name="DFG" localSheetId="6" hidden="1">{"via1",#N/A,TRUE,"general";"via2",#N/A,TRUE,"general";"via3",#N/A,TRUE,"general"}</definedName>
    <definedName name="DFG" localSheetId="7" hidden="1">{"via1",#N/A,TRUE,"general";"via2",#N/A,TRUE,"general";"via3",#N/A,TRUE,"general"}</definedName>
    <definedName name="DFG" localSheetId="9" hidden="1">{"via1",#N/A,TRUE,"general";"via2",#N/A,TRUE,"general";"via3",#N/A,TRUE,"general"}</definedName>
    <definedName name="DFG" hidden="1">{"via1",#N/A,TRUE,"general";"via2",#N/A,TRUE,"general";"via3",#N/A,TRUE,"general"}</definedName>
    <definedName name="DFGBHJ" localSheetId="0" hidden="1">{"via1",#N/A,TRUE,"general";"via2",#N/A,TRUE,"general";"via3",#N/A,TRUE,"general"}</definedName>
    <definedName name="DFGBHJ" localSheetId="6" hidden="1">{"via1",#N/A,TRUE,"general";"via2",#N/A,TRUE,"general";"via3",#N/A,TRUE,"general"}</definedName>
    <definedName name="DFGBHJ" localSheetId="7" hidden="1">{"via1",#N/A,TRUE,"general";"via2",#N/A,TRUE,"general";"via3",#N/A,TRUE,"general"}</definedName>
    <definedName name="DFGBHJ" localSheetId="9" hidden="1">{"via1",#N/A,TRUE,"general";"via2",#N/A,TRUE,"general";"via3",#N/A,TRUE,"general"}</definedName>
    <definedName name="DFGBHJ" hidden="1">{"via1",#N/A,TRUE,"general";"via2",#N/A,TRUE,"general";"via3",#N/A,TRUE,"general"}</definedName>
    <definedName name="DFGDFG" localSheetId="0" hidden="1">{"via1",#N/A,TRUE,"general";"via2",#N/A,TRUE,"general";"via3",#N/A,TRUE,"general"}</definedName>
    <definedName name="DFGDFG" localSheetId="6" hidden="1">{"via1",#N/A,TRUE,"general";"via2",#N/A,TRUE,"general";"via3",#N/A,TRUE,"general"}</definedName>
    <definedName name="DFGDFG" localSheetId="7" hidden="1">{"via1",#N/A,TRUE,"general";"via2",#N/A,TRUE,"general";"via3",#N/A,TRUE,"general"}</definedName>
    <definedName name="DFGDFG" localSheetId="9" hidden="1">{"via1",#N/A,TRUE,"general";"via2",#N/A,TRUE,"general";"via3",#N/A,TRUE,"general"}</definedName>
    <definedName name="DFGDFG" hidden="1">{"via1",#N/A,TRUE,"general";"via2",#N/A,TRUE,"general";"via3",#N/A,TRUE,"general"}</definedName>
    <definedName name="DFGDYYB" localSheetId="0" hidden="1">{"TAB1",#N/A,TRUE,"GENERAL";"TAB2",#N/A,TRUE,"GENERAL";"TAB3",#N/A,TRUE,"GENERAL";"TAB4",#N/A,TRUE,"GENERAL";"TAB5",#N/A,TRUE,"GENERAL"}</definedName>
    <definedName name="DFGDYYB" localSheetId="6" hidden="1">{"TAB1",#N/A,TRUE,"GENERAL";"TAB2",#N/A,TRUE,"GENERAL";"TAB3",#N/A,TRUE,"GENERAL";"TAB4",#N/A,TRUE,"GENERAL";"TAB5",#N/A,TRUE,"GENERAL"}</definedName>
    <definedName name="DFGDYYB" localSheetId="7" hidden="1">{"TAB1",#N/A,TRUE,"GENERAL";"TAB2",#N/A,TRUE,"GENERAL";"TAB3",#N/A,TRUE,"GENERAL";"TAB4",#N/A,TRUE,"GENERAL";"TAB5",#N/A,TRUE,"GENERAL"}</definedName>
    <definedName name="DFGDYYB" localSheetId="9" hidden="1">{"TAB1",#N/A,TRUE,"GENERAL";"TAB2",#N/A,TRUE,"GENERAL";"TAB3",#N/A,TRUE,"GENERAL";"TAB4",#N/A,TRUE,"GENERAL";"TAB5",#N/A,TRUE,"GENERAL"}</definedName>
    <definedName name="DFGDYYB" hidden="1">{"TAB1",#N/A,TRUE,"GENERAL";"TAB2",#N/A,TRUE,"GENERAL";"TAB3",#N/A,TRUE,"GENERAL";"TAB4",#N/A,TRUE,"GENERAL";"TAB5",#N/A,TRUE,"GENERAL"}</definedName>
    <definedName name="dfgf" localSheetId="0" hidden="1">{"via1",#N/A,TRUE,"general";"via2",#N/A,TRUE,"general";"via3",#N/A,TRUE,"general"}</definedName>
    <definedName name="dfgf" localSheetId="6" hidden="1">{"via1",#N/A,TRUE,"general";"via2",#N/A,TRUE,"general";"via3",#N/A,TRUE,"general"}</definedName>
    <definedName name="dfgf" localSheetId="7" hidden="1">{"via1",#N/A,TRUE,"general";"via2",#N/A,TRUE,"general";"via3",#N/A,TRUE,"general"}</definedName>
    <definedName name="dfgf" localSheetId="9" hidden="1">{"via1",#N/A,TRUE,"general";"via2",#N/A,TRUE,"general";"via3",#N/A,TRUE,"general"}</definedName>
    <definedName name="dfgf" hidden="1">{"via1",#N/A,TRUE,"general";"via2",#N/A,TRUE,"general";"via3",#N/A,TRUE,"general"}</definedName>
    <definedName name="DFGFBOP" localSheetId="0" hidden="1">{"TAB1",#N/A,TRUE,"GENERAL";"TAB2",#N/A,TRUE,"GENERAL";"TAB3",#N/A,TRUE,"GENERAL";"TAB4",#N/A,TRUE,"GENERAL";"TAB5",#N/A,TRUE,"GENERAL"}</definedName>
    <definedName name="DFGFBOP" localSheetId="6" hidden="1">{"TAB1",#N/A,TRUE,"GENERAL";"TAB2",#N/A,TRUE,"GENERAL";"TAB3",#N/A,TRUE,"GENERAL";"TAB4",#N/A,TRUE,"GENERAL";"TAB5",#N/A,TRUE,"GENERAL"}</definedName>
    <definedName name="DFGFBOP" localSheetId="7" hidden="1">{"TAB1",#N/A,TRUE,"GENERAL";"TAB2",#N/A,TRUE,"GENERAL";"TAB3",#N/A,TRUE,"GENERAL";"TAB4",#N/A,TRUE,"GENERAL";"TAB5",#N/A,TRUE,"GENERAL"}</definedName>
    <definedName name="DFGFBOP" localSheetId="9" hidden="1">{"TAB1",#N/A,TRUE,"GENERAL";"TAB2",#N/A,TRUE,"GENERAL";"TAB3",#N/A,TRUE,"GENERAL";"TAB4",#N/A,TRUE,"GENERAL";"TAB5",#N/A,TRUE,"GENERAL"}</definedName>
    <definedName name="DFGFBOP" hidden="1">{"TAB1",#N/A,TRUE,"GENERAL";"TAB2",#N/A,TRUE,"GENERAL";"TAB3",#N/A,TRUE,"GENERAL";"TAB4",#N/A,TRUE,"GENERAL";"TAB5",#N/A,TRUE,"GENERAL"}</definedName>
    <definedName name="DFGFDG" localSheetId="0" hidden="1">{"TAB1",#N/A,TRUE,"GENERAL";"TAB2",#N/A,TRUE,"GENERAL";"TAB3",#N/A,TRUE,"GENERAL";"TAB4",#N/A,TRUE,"GENERAL";"TAB5",#N/A,TRUE,"GENERAL"}</definedName>
    <definedName name="DFGFDG" localSheetId="6" hidden="1">{"TAB1",#N/A,TRUE,"GENERAL";"TAB2",#N/A,TRUE,"GENERAL";"TAB3",#N/A,TRUE,"GENERAL";"TAB4",#N/A,TRUE,"GENERAL";"TAB5",#N/A,TRUE,"GENERAL"}</definedName>
    <definedName name="DFGFDG" localSheetId="7" hidden="1">{"TAB1",#N/A,TRUE,"GENERAL";"TAB2",#N/A,TRUE,"GENERAL";"TAB3",#N/A,TRUE,"GENERAL";"TAB4",#N/A,TRUE,"GENERAL";"TAB5",#N/A,TRUE,"GENERAL"}</definedName>
    <definedName name="DFGFDG" localSheetId="9" hidden="1">{"TAB1",#N/A,TRUE,"GENERAL";"TAB2",#N/A,TRUE,"GENERAL";"TAB3",#N/A,TRUE,"GENERAL";"TAB4",#N/A,TRUE,"GENERAL";"TAB5",#N/A,TRUE,"GENERAL"}</definedName>
    <definedName name="DFGFDG" hidden="1">{"TAB1",#N/A,TRUE,"GENERAL";"TAB2",#N/A,TRUE,"GENERAL";"TAB3",#N/A,TRUE,"GENERAL";"TAB4",#N/A,TRUE,"GENERAL";"TAB5",#N/A,TRUE,"GENERAL"}</definedName>
    <definedName name="dfgndfjgndf" localSheetId="0">Listado [37]Base!$B$12:$D$781</definedName>
    <definedName name="dfgndfjgndf" localSheetId="6">Listado [37]Base!$B$12:$D$781</definedName>
    <definedName name="dfgndfjgndf" localSheetId="7">Listado [37]Base!$B$12:$D$781</definedName>
    <definedName name="dfgndfjgndf" localSheetId="9">Listado [37]Base!$B$12:$D$781</definedName>
    <definedName name="dfgndfjgndf">Listado [37]Base!$B$12:$D$781</definedName>
    <definedName name="DFGV" localSheetId="0" hidden="1">{"TAB1",#N/A,TRUE,"GENERAL";"TAB2",#N/A,TRUE,"GENERAL";"TAB3",#N/A,TRUE,"GENERAL";"TAB4",#N/A,TRUE,"GENERAL";"TAB5",#N/A,TRUE,"GENERAL"}</definedName>
    <definedName name="DFGV" localSheetId="6" hidden="1">{"TAB1",#N/A,TRUE,"GENERAL";"TAB2",#N/A,TRUE,"GENERAL";"TAB3",#N/A,TRUE,"GENERAL";"TAB4",#N/A,TRUE,"GENERAL";"TAB5",#N/A,TRUE,"GENERAL"}</definedName>
    <definedName name="DFGV" localSheetId="7" hidden="1">{"TAB1",#N/A,TRUE,"GENERAL";"TAB2",#N/A,TRUE,"GENERAL";"TAB3",#N/A,TRUE,"GENERAL";"TAB4",#N/A,TRUE,"GENERAL";"TAB5",#N/A,TRUE,"GENERAL"}</definedName>
    <definedName name="DFGV" localSheetId="9" hidden="1">{"TAB1",#N/A,TRUE,"GENERAL";"TAB2",#N/A,TRUE,"GENERAL";"TAB3",#N/A,TRUE,"GENERAL";"TAB4",#N/A,TRUE,"GENERAL";"TAB5",#N/A,TRUE,"GENERAL"}</definedName>
    <definedName name="DFGV" hidden="1">{"TAB1",#N/A,TRUE,"GENERAL";"TAB2",#N/A,TRUE,"GENERAL";"TAB3",#N/A,TRUE,"GENERAL";"TAB4",#N/A,TRUE,"GENERAL";"TAB5",#N/A,TRUE,"GENERAL"}</definedName>
    <definedName name="dfgypuj" localSheetId="0" hidden="1">{"TAB1",#N/A,TRUE,"GENERAL";"TAB2",#N/A,TRUE,"GENERAL";"TAB3",#N/A,TRUE,"GENERAL";"TAB4",#N/A,TRUE,"GENERAL";"TAB5",#N/A,TRUE,"GENERAL"}</definedName>
    <definedName name="dfgypuj" localSheetId="6" hidden="1">{"TAB1",#N/A,TRUE,"GENERAL";"TAB2",#N/A,TRUE,"GENERAL";"TAB3",#N/A,TRUE,"GENERAL";"TAB4",#N/A,TRUE,"GENERAL";"TAB5",#N/A,TRUE,"GENERAL"}</definedName>
    <definedName name="dfgypuj" localSheetId="7" hidden="1">{"TAB1",#N/A,TRUE,"GENERAL";"TAB2",#N/A,TRUE,"GENERAL";"TAB3",#N/A,TRUE,"GENERAL";"TAB4",#N/A,TRUE,"GENERAL";"TAB5",#N/A,TRUE,"GENERAL"}</definedName>
    <definedName name="dfgypuj" localSheetId="9" hidden="1">{"TAB1",#N/A,TRUE,"GENERAL";"TAB2",#N/A,TRUE,"GENERAL";"TAB3",#N/A,TRUE,"GENERAL";"TAB4",#N/A,TRUE,"GENERAL";"TAB5",#N/A,TRUE,"GENERAL"}</definedName>
    <definedName name="dfgypuj" hidden="1">{"TAB1",#N/A,TRUE,"GENERAL";"TAB2",#N/A,TRUE,"GENERAL";"TAB3",#N/A,TRUE,"GENERAL";"TAB4",#N/A,TRUE,"GENERAL";"TAB5",#N/A,TRUE,"GENERAL"}</definedName>
    <definedName name="dfh" localSheetId="0" hidden="1">{"TAB1",#N/A,TRUE,"GENERAL";"TAB2",#N/A,TRUE,"GENERAL";"TAB3",#N/A,TRUE,"GENERAL";"TAB4",#N/A,TRUE,"GENERAL";"TAB5",#N/A,TRUE,"GENERAL"}</definedName>
    <definedName name="dfh" localSheetId="6" hidden="1">{"TAB1",#N/A,TRUE,"GENERAL";"TAB2",#N/A,TRUE,"GENERAL";"TAB3",#N/A,TRUE,"GENERAL";"TAB4",#N/A,TRUE,"GENERAL";"TAB5",#N/A,TRUE,"GENERAL"}</definedName>
    <definedName name="dfh" localSheetId="7" hidden="1">{"TAB1",#N/A,TRUE,"GENERAL";"TAB2",#N/A,TRUE,"GENERAL";"TAB3",#N/A,TRUE,"GENERAL";"TAB4",#N/A,TRUE,"GENERAL";"TAB5",#N/A,TRUE,"GENERAL"}</definedName>
    <definedName name="dfh" localSheetId="9" hidden="1">{"TAB1",#N/A,TRUE,"GENERAL";"TAB2",#N/A,TRUE,"GENERAL";"TAB3",#N/A,TRUE,"GENERAL";"TAB4",#N/A,TRUE,"GENERAL";"TAB5",#N/A,TRUE,"GENERAL"}</definedName>
    <definedName name="dfh" hidden="1">{"TAB1",#N/A,TRUE,"GENERAL";"TAB2",#N/A,TRUE,"GENERAL";"TAB3",#N/A,TRUE,"GENERAL";"TAB4",#N/A,TRUE,"GENERAL";"TAB5",#N/A,TRUE,"GENERAL"}</definedName>
    <definedName name="dfhdr" localSheetId="0" hidden="1">{"via1",#N/A,TRUE,"general";"via2",#N/A,TRUE,"general";"via3",#N/A,TRUE,"general"}</definedName>
    <definedName name="dfhdr" localSheetId="6" hidden="1">{"via1",#N/A,TRUE,"general";"via2",#N/A,TRUE,"general";"via3",#N/A,TRUE,"general"}</definedName>
    <definedName name="dfhdr" localSheetId="7" hidden="1">{"via1",#N/A,TRUE,"general";"via2",#N/A,TRUE,"general";"via3",#N/A,TRUE,"general"}</definedName>
    <definedName name="dfhdr" localSheetId="9" hidden="1">{"via1",#N/A,TRUE,"general";"via2",#N/A,TRUE,"general";"via3",#N/A,TRUE,"general"}</definedName>
    <definedName name="dfhdr" hidden="1">{"via1",#N/A,TRUE,"general";"via2",#N/A,TRUE,"general";"via3",#N/A,TRUE,"general"}</definedName>
    <definedName name="dfhfhfhfhfhfhgf" localSheetId="0">Listado [37]Base!$B$12:$D$781</definedName>
    <definedName name="dfhfhfhfhfhfhgf" localSheetId="6">Listado [37]Base!$B$12:$D$781</definedName>
    <definedName name="dfhfhfhfhfhfhgf" localSheetId="7">Listado [37]Base!$B$12:$D$781</definedName>
    <definedName name="dfhfhfhfhfhfhgf" localSheetId="9">Listado [37]Base!$B$12:$D$781</definedName>
    <definedName name="dfhfhfhfhfhfhgf">Listado [37]Base!$B$12:$D$781</definedName>
    <definedName name="dfhgh" localSheetId="0" hidden="1">{"via1",#N/A,TRUE,"general";"via2",#N/A,TRUE,"general";"via3",#N/A,TRUE,"general"}</definedName>
    <definedName name="dfhgh" localSheetId="6" hidden="1">{"via1",#N/A,TRUE,"general";"via2",#N/A,TRUE,"general";"via3",#N/A,TRUE,"general"}</definedName>
    <definedName name="dfhgh" localSheetId="7" hidden="1">{"via1",#N/A,TRUE,"general";"via2",#N/A,TRUE,"general";"via3",#N/A,TRUE,"general"}</definedName>
    <definedName name="dfhgh" localSheetId="9" hidden="1">{"via1",#N/A,TRUE,"general";"via2",#N/A,TRUE,"general";"via3",#N/A,TRUE,"general"}</definedName>
    <definedName name="dfhgh" hidden="1">{"via1",#N/A,TRUE,"general";"via2",#N/A,TRUE,"general";"via3",#N/A,TRUE,"general"}</definedName>
    <definedName name="dfj" localSheetId="0" hidden="1">{"via1",#N/A,TRUE,"general";"via2",#N/A,TRUE,"general";"via3",#N/A,TRUE,"general"}</definedName>
    <definedName name="dfj" localSheetId="6" hidden="1">{"via1",#N/A,TRUE,"general";"via2",#N/A,TRUE,"general";"via3",#N/A,TRUE,"general"}</definedName>
    <definedName name="dfj" localSheetId="7" hidden="1">{"via1",#N/A,TRUE,"general";"via2",#N/A,TRUE,"general";"via3",#N/A,TRUE,"general"}</definedName>
    <definedName name="dfj" localSheetId="9" hidden="1">{"via1",#N/A,TRUE,"general";"via2",#N/A,TRUE,"general";"via3",#N/A,TRUE,"general"}</definedName>
    <definedName name="dfj" hidden="1">{"via1",#N/A,TRUE,"general";"via2",#N/A,TRUE,"general";"via3",#N/A,TRUE,"general"}</definedName>
    <definedName name="dfnbgdhbghjbgdfbgjdfbgdf" localSheetId="0">Listado [37]Base!$B$12:$D$781</definedName>
    <definedName name="dfnbgdhbghjbgdfbgjdfbgdf" localSheetId="6">Listado [37]Base!$B$12:$D$781</definedName>
    <definedName name="dfnbgdhbghjbgdfbgjdfbgdf" localSheetId="7">Listado [37]Base!$B$12:$D$781</definedName>
    <definedName name="dfnbgdhbghjbgdfbgjdfbgdf" localSheetId="9">Listado [37]Base!$B$12:$D$781</definedName>
    <definedName name="dfnbgdhbghjbgdfbgjdfbgdf">Listado [37]Base!$B$12:$D$781</definedName>
    <definedName name="DFRFRF" localSheetId="0" hidden="1">{"via1",#N/A,TRUE,"general";"via2",#N/A,TRUE,"general";"via3",#N/A,TRUE,"general"}</definedName>
    <definedName name="DFRFRF" localSheetId="6" hidden="1">{"via1",#N/A,TRUE,"general";"via2",#N/A,TRUE,"general";"via3",#N/A,TRUE,"general"}</definedName>
    <definedName name="DFRFRF" localSheetId="7" hidden="1">{"via1",#N/A,TRUE,"general";"via2",#N/A,TRUE,"general";"via3",#N/A,TRUE,"general"}</definedName>
    <definedName name="DFRFRF" localSheetId="9" hidden="1">{"via1",#N/A,TRUE,"general";"via2",#N/A,TRUE,"general";"via3",#N/A,TRUE,"general"}</definedName>
    <definedName name="DFRFRF" hidden="1">{"via1",#N/A,TRUE,"general";"via2",#N/A,TRUE,"general";"via3",#N/A,TRUE,"general"}</definedName>
    <definedName name="DFSDGDFG">#REF!</definedName>
    <definedName name="DFVUI" localSheetId="0" hidden="1">{"via1",#N/A,TRUE,"general";"via2",#N/A,TRUE,"general";"via3",#N/A,TRUE,"general"}</definedName>
    <definedName name="DFVUI" localSheetId="6" hidden="1">{"via1",#N/A,TRUE,"general";"via2",#N/A,TRUE,"general";"via3",#N/A,TRUE,"general"}</definedName>
    <definedName name="DFVUI" localSheetId="7" hidden="1">{"via1",#N/A,TRUE,"general";"via2",#N/A,TRUE,"general";"via3",#N/A,TRUE,"general"}</definedName>
    <definedName name="DFVUI" localSheetId="9" hidden="1">{"via1",#N/A,TRUE,"general";"via2",#N/A,TRUE,"general";"via3",#N/A,TRUE,"general"}</definedName>
    <definedName name="DFVUI" hidden="1">{"via1",#N/A,TRUE,"general";"via2",#N/A,TRUE,"general";"via3",#N/A,TRUE,"general"}</definedName>
    <definedName name="dg" localSheetId="0" hidden="1">{"via1",#N/A,TRUE,"general";"via2",#N/A,TRUE,"general";"via3",#N/A,TRUE,"general"}</definedName>
    <definedName name="DG" localSheetId="15">#REF!</definedName>
    <definedName name="dg" localSheetId="6" hidden="1">{"via1",#N/A,TRUE,"general";"via2",#N/A,TRUE,"general";"via3",#N/A,TRUE,"general"}</definedName>
    <definedName name="dg" localSheetId="7" hidden="1">{"via1",#N/A,TRUE,"general";"via2",#N/A,TRUE,"general";"via3",#N/A,TRUE,"general"}</definedName>
    <definedName name="dg" localSheetId="9" hidden="1">{"via1",#N/A,TRUE,"general";"via2",#N/A,TRUE,"general";"via3",#N/A,TRUE,"general"}</definedName>
    <definedName name="dg" hidden="1">{"via1",#N/A,TRUE,"general";"via2",#N/A,TRUE,"general";"via3",#N/A,TRUE,"general"}</definedName>
    <definedName name="dgdgr" localSheetId="0" hidden="1">{"via1",#N/A,TRUE,"general";"via2",#N/A,TRUE,"general";"via3",#N/A,TRUE,"general"}</definedName>
    <definedName name="dgdgr" localSheetId="6" hidden="1">{"via1",#N/A,TRUE,"general";"via2",#N/A,TRUE,"general";"via3",#N/A,TRUE,"general"}</definedName>
    <definedName name="dgdgr" localSheetId="7" hidden="1">{"via1",#N/A,TRUE,"general";"via2",#N/A,TRUE,"general";"via3",#N/A,TRUE,"general"}</definedName>
    <definedName name="dgdgr" localSheetId="9" hidden="1">{"via1",#N/A,TRUE,"general";"via2",#N/A,TRUE,"general";"via3",#N/A,TRUE,"general"}</definedName>
    <definedName name="dgdgr" hidden="1">{"via1",#N/A,TRUE,"general";"via2",#N/A,TRUE,"general";"via3",#N/A,TRUE,"general"}</definedName>
    <definedName name="dgfd" localSheetId="0" hidden="1">{"TAB1",#N/A,TRUE,"GENERAL";"TAB2",#N/A,TRUE,"GENERAL";"TAB3",#N/A,TRUE,"GENERAL";"TAB4",#N/A,TRUE,"GENERAL";"TAB5",#N/A,TRUE,"GENERAL"}</definedName>
    <definedName name="dgfd" localSheetId="6" hidden="1">{"TAB1",#N/A,TRUE,"GENERAL";"TAB2",#N/A,TRUE,"GENERAL";"TAB3",#N/A,TRUE,"GENERAL";"TAB4",#N/A,TRUE,"GENERAL";"TAB5",#N/A,TRUE,"GENERAL"}</definedName>
    <definedName name="dgfd" localSheetId="7" hidden="1">{"TAB1",#N/A,TRUE,"GENERAL";"TAB2",#N/A,TRUE,"GENERAL";"TAB3",#N/A,TRUE,"GENERAL";"TAB4",#N/A,TRUE,"GENERAL";"TAB5",#N/A,TRUE,"GENERAL"}</definedName>
    <definedName name="dgfd" localSheetId="9" hidden="1">{"TAB1",#N/A,TRUE,"GENERAL";"TAB2",#N/A,TRUE,"GENERAL";"TAB3",#N/A,TRUE,"GENERAL";"TAB4",#N/A,TRUE,"GENERAL";"TAB5",#N/A,TRUE,"GENERAL"}</definedName>
    <definedName name="dgfd" hidden="1">{"TAB1",#N/A,TRUE,"GENERAL";"TAB2",#N/A,TRUE,"GENERAL";"TAB3",#N/A,TRUE,"GENERAL";"TAB4",#N/A,TRUE,"GENERAL";"TAB5",#N/A,TRUE,"GENERAL"}</definedName>
    <definedName name="DGFDFVSDF" localSheetId="0" hidden="1">{"via1",#N/A,TRUE,"general";"via2",#N/A,TRUE,"general";"via3",#N/A,TRUE,"general"}</definedName>
    <definedName name="DGFDFVSDF" localSheetId="6" hidden="1">{"via1",#N/A,TRUE,"general";"via2",#N/A,TRUE,"general";"via3",#N/A,TRUE,"general"}</definedName>
    <definedName name="DGFDFVSDF" localSheetId="7" hidden="1">{"via1",#N/A,TRUE,"general";"via2",#N/A,TRUE,"general";"via3",#N/A,TRUE,"general"}</definedName>
    <definedName name="DGFDFVSDF" localSheetId="9" hidden="1">{"via1",#N/A,TRUE,"general";"via2",#N/A,TRUE,"general";"via3",#N/A,TRUE,"general"}</definedName>
    <definedName name="DGFDFVSDF" hidden="1">{"via1",#N/A,TRUE,"general";"via2",#N/A,TRUE,"general";"via3",#N/A,TRUE,"general"}</definedName>
    <definedName name="dgfdg" localSheetId="0" hidden="1">{"via1",#N/A,TRUE,"general";"via2",#N/A,TRUE,"general";"via3",#N/A,TRUE,"general"}</definedName>
    <definedName name="dgfdg" localSheetId="6" hidden="1">{"via1",#N/A,TRUE,"general";"via2",#N/A,TRUE,"general";"via3",#N/A,TRUE,"general"}</definedName>
    <definedName name="dgfdg" localSheetId="7" hidden="1">{"via1",#N/A,TRUE,"general";"via2",#N/A,TRUE,"general";"via3",#N/A,TRUE,"general"}</definedName>
    <definedName name="dgfdg" localSheetId="9" hidden="1">{"via1",#N/A,TRUE,"general";"via2",#N/A,TRUE,"general";"via3",#N/A,TRUE,"general"}</definedName>
    <definedName name="dgfdg" hidden="1">{"via1",#N/A,TRUE,"general";"via2",#N/A,TRUE,"general";"via3",#N/A,TRUE,"general"}</definedName>
    <definedName name="DGFG" localSheetId="0" hidden="1">{"via1",#N/A,TRUE,"general";"via2",#N/A,TRUE,"general";"via3",#N/A,TRUE,"general"}</definedName>
    <definedName name="DGFG" localSheetId="6" hidden="1">{"via1",#N/A,TRUE,"general";"via2",#N/A,TRUE,"general";"via3",#N/A,TRUE,"general"}</definedName>
    <definedName name="DGFG" localSheetId="7" hidden="1">{"via1",#N/A,TRUE,"general";"via2",#N/A,TRUE,"general";"via3",#N/A,TRUE,"general"}</definedName>
    <definedName name="DGFG" localSheetId="9" hidden="1">{"via1",#N/A,TRUE,"general";"via2",#N/A,TRUE,"general";"via3",#N/A,TRUE,"general"}</definedName>
    <definedName name="DGFG" hidden="1">{"via1",#N/A,TRUE,"general";"via2",#N/A,TRUE,"general";"via3",#N/A,TRUE,"general"}</definedName>
    <definedName name="dgfgjgj" localSheetId="0" hidden="1">{#N/A,#N/A,FALSE,"CCTV"}</definedName>
    <definedName name="dgfgjgj" hidden="1">{#N/A,#N/A,FALSE,"CCTV"}</definedName>
    <definedName name="dgfsado" localSheetId="0" hidden="1">{"TAB1",#N/A,TRUE,"GENERAL";"TAB2",#N/A,TRUE,"GENERAL";"TAB3",#N/A,TRUE,"GENERAL";"TAB4",#N/A,TRUE,"GENERAL";"TAB5",#N/A,TRUE,"GENERAL"}</definedName>
    <definedName name="dgfsado" localSheetId="6" hidden="1">{"TAB1",#N/A,TRUE,"GENERAL";"TAB2",#N/A,TRUE,"GENERAL";"TAB3",#N/A,TRUE,"GENERAL";"TAB4",#N/A,TRUE,"GENERAL";"TAB5",#N/A,TRUE,"GENERAL"}</definedName>
    <definedName name="dgfsado" localSheetId="7" hidden="1">{"TAB1",#N/A,TRUE,"GENERAL";"TAB2",#N/A,TRUE,"GENERAL";"TAB3",#N/A,TRUE,"GENERAL";"TAB4",#N/A,TRUE,"GENERAL";"TAB5",#N/A,TRUE,"GENERAL"}</definedName>
    <definedName name="dgfsado" localSheetId="9" hidden="1">{"TAB1",#N/A,TRUE,"GENERAL";"TAB2",#N/A,TRUE,"GENERAL";"TAB3",#N/A,TRUE,"GENERAL";"TAB4",#N/A,TRUE,"GENERAL";"TAB5",#N/A,TRUE,"GENERAL"}</definedName>
    <definedName name="dgfsado" hidden="1">{"TAB1",#N/A,TRUE,"GENERAL";"TAB2",#N/A,TRUE,"GENERAL";"TAB3",#N/A,TRUE,"GENERAL";"TAB4",#N/A,TRUE,"GENERAL";"TAB5",#N/A,TRUE,"GENERAL"}</definedName>
    <definedName name="dghfs" localSheetId="15">#REF!</definedName>
    <definedName name="dghfs">#REF!</definedName>
    <definedName name="dgrdeb" localSheetId="0" hidden="1">{"TAB1",#N/A,TRUE,"GENERAL";"TAB2",#N/A,TRUE,"GENERAL";"TAB3",#N/A,TRUE,"GENERAL";"TAB4",#N/A,TRUE,"GENERAL";"TAB5",#N/A,TRUE,"GENERAL"}</definedName>
    <definedName name="dgrdeb" localSheetId="6" hidden="1">{"TAB1",#N/A,TRUE,"GENERAL";"TAB2",#N/A,TRUE,"GENERAL";"TAB3",#N/A,TRUE,"GENERAL";"TAB4",#N/A,TRUE,"GENERAL";"TAB5",#N/A,TRUE,"GENERAL"}</definedName>
    <definedName name="dgrdeb" localSheetId="7" hidden="1">{"TAB1",#N/A,TRUE,"GENERAL";"TAB2",#N/A,TRUE,"GENERAL";"TAB3",#N/A,TRUE,"GENERAL";"TAB4",#N/A,TRUE,"GENERAL";"TAB5",#N/A,TRUE,"GENERAL"}</definedName>
    <definedName name="dgrdeb" localSheetId="9" hidden="1">{"TAB1",#N/A,TRUE,"GENERAL";"TAB2",#N/A,TRUE,"GENERAL";"TAB3",#N/A,TRUE,"GENERAL";"TAB4",#N/A,TRUE,"GENERAL";"TAB5",#N/A,TRUE,"GENERAL"}</definedName>
    <definedName name="dgrdeb" hidden="1">{"TAB1",#N/A,TRUE,"GENERAL";"TAB2",#N/A,TRUE,"GENERAL";"TAB3",#N/A,TRUE,"GENERAL";"TAB4",#N/A,TRUE,"GENERAL";"TAB5",#N/A,TRUE,"GENERAL"}</definedName>
    <definedName name="dgreg" localSheetId="0" hidden="1">{"via1",#N/A,TRUE,"general";"via2",#N/A,TRUE,"general";"via3",#N/A,TRUE,"general"}</definedName>
    <definedName name="dgreg" localSheetId="6" hidden="1">{"via1",#N/A,TRUE,"general";"via2",#N/A,TRUE,"general";"via3",#N/A,TRUE,"general"}</definedName>
    <definedName name="dgreg" localSheetId="7" hidden="1">{"via1",#N/A,TRUE,"general";"via2",#N/A,TRUE,"general";"via3",#N/A,TRUE,"general"}</definedName>
    <definedName name="dgreg" localSheetId="9" hidden="1">{"via1",#N/A,TRUE,"general";"via2",#N/A,TRUE,"general";"via3",#N/A,TRUE,"general"}</definedName>
    <definedName name="dgreg" hidden="1">{"via1",#N/A,TRUE,"general";"via2",#N/A,TRUE,"general";"via3",#N/A,TRUE,"general"}</definedName>
    <definedName name="DH" localSheetId="0" hidden="1">{"via1",#N/A,TRUE,"general";"via2",#N/A,TRUE,"general";"via3",#N/A,TRUE,"general"}</definedName>
    <definedName name="DH" localSheetId="6" hidden="1">{"via1",#N/A,TRUE,"general";"via2",#N/A,TRUE,"general";"via3",#N/A,TRUE,"general"}</definedName>
    <definedName name="DH" localSheetId="7" hidden="1">{"via1",#N/A,TRUE,"general";"via2",#N/A,TRUE,"general";"via3",#N/A,TRUE,"general"}</definedName>
    <definedName name="DH" localSheetId="9" hidden="1">{"via1",#N/A,TRUE,"general";"via2",#N/A,TRUE,"general";"via3",#N/A,TRUE,"general"}</definedName>
    <definedName name="DH" hidden="1">{"via1",#N/A,TRUE,"general";"via2",#N/A,TRUE,"general";"via3",#N/A,TRUE,"general"}</definedName>
    <definedName name="dhdth" localSheetId="0" hidden="1">{"TAB1",#N/A,TRUE,"GENERAL";"TAB2",#N/A,TRUE,"GENERAL";"TAB3",#N/A,TRUE,"GENERAL";"TAB4",#N/A,TRUE,"GENERAL";"TAB5",#N/A,TRUE,"GENERAL"}</definedName>
    <definedName name="dhdth" localSheetId="6" hidden="1">{"TAB1",#N/A,TRUE,"GENERAL";"TAB2",#N/A,TRUE,"GENERAL";"TAB3",#N/A,TRUE,"GENERAL";"TAB4",#N/A,TRUE,"GENERAL";"TAB5",#N/A,TRUE,"GENERAL"}</definedName>
    <definedName name="dhdth" localSheetId="7" hidden="1">{"TAB1",#N/A,TRUE,"GENERAL";"TAB2",#N/A,TRUE,"GENERAL";"TAB3",#N/A,TRUE,"GENERAL";"TAB4",#N/A,TRUE,"GENERAL";"TAB5",#N/A,TRUE,"GENERAL"}</definedName>
    <definedName name="dhdth" localSheetId="9" hidden="1">{"TAB1",#N/A,TRUE,"GENERAL";"TAB2",#N/A,TRUE,"GENERAL";"TAB3",#N/A,TRUE,"GENERAL";"TAB4",#N/A,TRUE,"GENERAL";"TAB5",#N/A,TRUE,"GENERAL"}</definedName>
    <definedName name="dhdth" hidden="1">{"TAB1",#N/A,TRUE,"GENERAL";"TAB2",#N/A,TRUE,"GENERAL";"TAB3",#N/A,TRUE,"GENERAL";"TAB4",#N/A,TRUE,"GENERAL";"TAB5",#N/A,TRUE,"GENERAL"}</definedName>
    <definedName name="dhgh" localSheetId="0" hidden="1">{"via1",#N/A,TRUE,"general";"via2",#N/A,TRUE,"general";"via3",#N/A,TRUE,"general"}</definedName>
    <definedName name="dhgh" localSheetId="6" hidden="1">{"via1",#N/A,TRUE,"general";"via2",#N/A,TRUE,"general";"via3",#N/A,TRUE,"general"}</definedName>
    <definedName name="dhgh" localSheetId="7" hidden="1">{"via1",#N/A,TRUE,"general";"via2",#N/A,TRUE,"general";"via3",#N/A,TRUE,"general"}</definedName>
    <definedName name="dhgh" localSheetId="9" hidden="1">{"via1",#N/A,TRUE,"general";"via2",#N/A,TRUE,"general";"via3",#N/A,TRUE,"general"}</definedName>
    <definedName name="dhgh" hidden="1">{"via1",#N/A,TRUE,"general";"via2",#N/A,TRUE,"general";"via3",#N/A,TRUE,"general"}</definedName>
    <definedName name="dhp">'[14]Gabinetes ctrol, prot. y med. '!#REF!</definedName>
    <definedName name="DI">'[45]Estructuras Concreto'!$D$7</definedName>
    <definedName name="DI60kv">'[54]Estructuras Concreto'!#REF!</definedName>
    <definedName name="día" localSheetId="0">#REF!</definedName>
    <definedName name="día">#REF!</definedName>
    <definedName name="dia16ex" localSheetId="0">#REF!</definedName>
    <definedName name="dia16ex">#REF!</definedName>
    <definedName name="dia24ex" localSheetId="0">#REF!</definedName>
    <definedName name="dia24ex">#REF!</definedName>
    <definedName name="dia24hr">#REF!</definedName>
    <definedName name="dia24nue">#REF!</definedName>
    <definedName name="dia25ex">#REF!</definedName>
    <definedName name="dia26ex">#REF!</definedName>
    <definedName name="dia36ex">#REF!</definedName>
    <definedName name="dia36nue">#REF!</definedName>
    <definedName name="dia37ex">#REF!</definedName>
    <definedName name="DIAME" localSheetId="15">#REF!</definedName>
    <definedName name="DIAME">#REF!</definedName>
    <definedName name="diameter">#REF!</definedName>
    <definedName name="diametros" localSheetId="15">#REF!</definedName>
    <definedName name="diametros">#REF!</definedName>
    <definedName name="DiametrosCodos">'[175]L codos'!$B$2:$V$2</definedName>
    <definedName name="diana" localSheetId="15">#REF!</definedName>
    <definedName name="DIANA">'[176]DATOS EPANET'!$A$5:$B$189</definedName>
    <definedName name="diaphragm" localSheetId="0">#REF!</definedName>
    <definedName name="diaphragm">#REF!</definedName>
    <definedName name="dias" localSheetId="0">#REF!</definedName>
    <definedName name="dias">#REF!</definedName>
    <definedName name="DIAS_DEL_MES" localSheetId="0">#REF!</definedName>
    <definedName name="DIAS_DEL_MES">#REF!</definedName>
    <definedName name="dias_semana">#REF!</definedName>
    <definedName name="Dias_semanales">#REF!</definedName>
    <definedName name="DIAS_SEMANAS">#REF!</definedName>
    <definedName name="DIASDELMES">#REF!</definedName>
    <definedName name="DIASROTACION">#REF!</definedName>
    <definedName name="DiasSupuestosCierre">#REF!</definedName>
    <definedName name="dic00">[29]Dólar!#REF!</definedName>
    <definedName name="diego" localSheetId="15">#REF!</definedName>
    <definedName name="diego" localSheetId="7">#REF!</definedName>
    <definedName name="diego">#REF!</definedName>
    <definedName name="diego1" localSheetId="7">#REF!</definedName>
    <definedName name="diego1">#REF!</definedName>
    <definedName name="DIN">'[45]Estructuras Concreto'!$D$74</definedName>
    <definedName name="DIRECT" localSheetId="0">#REF!</definedName>
    <definedName name="DIRECT">#REF!</definedName>
    <definedName name="DIRECTO1">[177]APU!$U$132</definedName>
    <definedName name="DIRECTO10">[177]APU!$U$681</definedName>
    <definedName name="DIRECTO100">[177]APU!$U$6171</definedName>
    <definedName name="DIRECTO101">[177]APU!$U$6232</definedName>
    <definedName name="DIRECTO102">[177]APU!$U$6293</definedName>
    <definedName name="DIRECTO103">[177]APU!$U$6354</definedName>
    <definedName name="DIRECTO104">[177]APU!$U$6415</definedName>
    <definedName name="DIRECTO105">[177]APU!$U$6476</definedName>
    <definedName name="DIRECTO11">[177]APU!$U$742</definedName>
    <definedName name="DIRECTO12">[177]APU!$U$803</definedName>
    <definedName name="DIRECTO124">[177]APU!$U$7635</definedName>
    <definedName name="DIRECTO125">[177]APU!$U$7696</definedName>
    <definedName name="DIRECTO126">[177]APU!$U$7757</definedName>
    <definedName name="DIRECTO127">[177]APU!$U$7818</definedName>
    <definedName name="DIRECTO128">[177]APU!$U$7879</definedName>
    <definedName name="DIRECTO129">[177]APU!$U$7940</definedName>
    <definedName name="DIRECTO13">[177]APU!$U$864</definedName>
    <definedName name="DIRECTO130">[177]APU!$U$8001</definedName>
    <definedName name="DIRECTO131">[177]APU!$U$8062</definedName>
    <definedName name="DIRECTO132">[177]APU!$U$8123</definedName>
    <definedName name="DIRECTO133">[177]APU!$U$8184</definedName>
    <definedName name="DIRECTO134">[177]APU!$U$8245</definedName>
    <definedName name="DIRECTO14">[177]APU!$U$925</definedName>
    <definedName name="DIRECTO15">[177]APU!$U$986</definedName>
    <definedName name="DIRECTO16">[177]APU!$U$1047</definedName>
    <definedName name="DIRECTO17">[177]APU!$U$1108</definedName>
    <definedName name="DIRECTO18">[177]APU!$U$1169</definedName>
    <definedName name="DIRECTO2">[177]APU!$U$193</definedName>
    <definedName name="DIRECTO2.10">[177]APU!$U$14889</definedName>
    <definedName name="DIRECTO2.11">[177]APU!$U$14950</definedName>
    <definedName name="DIRECTO2.12">[177]APU!$U$15011</definedName>
    <definedName name="DIRECTO2.9">[177]APU!$U$11839</definedName>
    <definedName name="DIRECTO21">[177]APU!$U$1352</definedName>
    <definedName name="DIRECTO22">[177]APU!$U$1413</definedName>
    <definedName name="DIRECTO23">[177]APU!$U$1474</definedName>
    <definedName name="DIRECTO24">[177]APU!$U$1535</definedName>
    <definedName name="DIRECTO25">[177]APU!$U$1596</definedName>
    <definedName name="DIRECTO26">[177]APU!$U$1657</definedName>
    <definedName name="DIRECTO27">[177]APU!$U$1718</definedName>
    <definedName name="DIRECTO28">[177]APU!$U$1779</definedName>
    <definedName name="DIRECTO29">[177]APU!$U$1840</definedName>
    <definedName name="DIRECTO3">[177]APU!$U$254</definedName>
    <definedName name="DIRECTO3.15">[177]APU!$U$8667</definedName>
    <definedName name="DIRECTO3.16">[177]APU!$U$8728</definedName>
    <definedName name="DIRECTO3.17">[177]APU!$U$8789</definedName>
    <definedName name="DIRECTO3.18">[177]APU!$U$8850</definedName>
    <definedName name="DIRECTO3.19">[177]APU!$U$8911</definedName>
    <definedName name="DIRECTO3.20">[177]APU!$U$8972</definedName>
    <definedName name="DIRECTO3.21">[177]APU!$U$11961</definedName>
    <definedName name="DIRECTO3.22">[177]APU!$U$14523</definedName>
    <definedName name="DIRECTO3.23">[177]APU!$U$15133</definedName>
    <definedName name="DIRECTO3.24">[177]APU!$U$16292</definedName>
    <definedName name="DIRECTO3.25">[177]APU!$U$16353</definedName>
    <definedName name="DIRECTO3.26">[177]APU!$U$16414</definedName>
    <definedName name="DIRECTO3.27">[177]APU!$U$16475</definedName>
    <definedName name="DIRECTO3.28">[177]APU!$U$16536</definedName>
    <definedName name="DIRECTO30">[177]APU!$U$1901</definedName>
    <definedName name="DIRECTO31">[177]APU!$U$1962</definedName>
    <definedName name="DIRECTO32">[177]APU!$U$2023</definedName>
    <definedName name="DIRECTO33">[177]APU!$U$2084</definedName>
    <definedName name="DIRECTO34">[177]APU!$U$2145</definedName>
    <definedName name="DIRECTO35">[177]APU!$U$2206</definedName>
    <definedName name="DIRECTO36">[177]APU!$U$2267</definedName>
    <definedName name="DIRECTO37">[177]APU!$U$2328</definedName>
    <definedName name="DIRECTO38">[177]APU!$U$2389</definedName>
    <definedName name="DIRECTO39">[177]APU!$U$2450</definedName>
    <definedName name="DIRECTO4">[177]APU!$U$315</definedName>
    <definedName name="DIRECTO4.20">[177]APU!$U$9216</definedName>
    <definedName name="DIRECTO4.21">[177]APU!$U$9277</definedName>
    <definedName name="DIRECTO4.22">[177]APU!$U$9338</definedName>
    <definedName name="DIRECTO4.23">[177]APU!$U$9399</definedName>
    <definedName name="DIRECTO4.24">[177]APU!$U$9460</definedName>
    <definedName name="DIRECTO4.25">[177]APU!$U$9521</definedName>
    <definedName name="DIRECTO4.26">[177]APU!$U$9582</definedName>
    <definedName name="DIRECTO4.27">[177]APU!$U$9643</definedName>
    <definedName name="DIRECTO4.28">[177]APU!$U$9704</definedName>
    <definedName name="DIRECTO4.29">[177]APU!$U$9765</definedName>
    <definedName name="DIRECTO4.30">[177]APU!$U$9826</definedName>
    <definedName name="DIRECTO4.31">[177]APU!$U$9887</definedName>
    <definedName name="DIRECTO4.32">[177]APU!$U$9948</definedName>
    <definedName name="DIRECTO4.33">[177]APU!$U$10009</definedName>
    <definedName name="DIRECTO4.34">[177]APU!$U$10070</definedName>
    <definedName name="DIRECTO4.35">[177]APU!$U$11595</definedName>
    <definedName name="DIRECTO4.36">[177]APU!$U$11656</definedName>
    <definedName name="DIRECTO4.37">[177]APU!$U$15987</definedName>
    <definedName name="DIRECTO4.38">[177]APU!$U$15194</definedName>
    <definedName name="DIRECTO4.39">[177]APU!$U$14279</definedName>
    <definedName name="DIRECTO4.40">[177]APU!$U$14340</definedName>
    <definedName name="DIRECTO4.41">[177]APU!$U$14401</definedName>
    <definedName name="DIRECTO4.42">[177]APU!$U$14462</definedName>
    <definedName name="DIRECTO4.43">[177]APU!$U$14584</definedName>
    <definedName name="DIRECTO4.44">[177]APU!$U$16048</definedName>
    <definedName name="DIRECTO4.45">[177]APU!$U$16109</definedName>
    <definedName name="DIRECTO4.46">[177]APU!$U$14706</definedName>
    <definedName name="DIRECTO4.47">[177]APU!$U$15926</definedName>
    <definedName name="DIRECTO4.48">[177]APU!$U$16170</definedName>
    <definedName name="DIRECTO4.49">[177]APU!$U$16231</definedName>
    <definedName name="DIRECTO4.50">[177]APU!$U$16902</definedName>
    <definedName name="DIRECTO4.51">[177]APU!$U$17634</definedName>
    <definedName name="DIRECTO4.52">[177]APU!$U$17695</definedName>
    <definedName name="DIRECTO40">[177]APU!$U$2511</definedName>
    <definedName name="DIRECTO41">[177]APU!$U$2572</definedName>
    <definedName name="DIRECTO42">[177]APU!$U$2633</definedName>
    <definedName name="DIRECTO43">[177]APU!$U$2694</definedName>
    <definedName name="DIRECTO44">[177]APU!$U$2755</definedName>
    <definedName name="DIRECTO45">[177]APU!$U$2816</definedName>
    <definedName name="DIRECTO46">[177]APU!$U$2877</definedName>
    <definedName name="DIRECTO47">[177]APU!$U$2938</definedName>
    <definedName name="DIRECTO48">[177]APU!$U$2999</definedName>
    <definedName name="DIRECTO49">[177]APU!$U$3060</definedName>
    <definedName name="DIRECTO5">[177]APU!$U$376</definedName>
    <definedName name="DIRECTO5.100">[177]APU!$U$12449</definedName>
    <definedName name="DIRECTO5.101">[177]APU!$U$12510</definedName>
    <definedName name="DIRECTO5.104">[177]APU!$U$12571</definedName>
    <definedName name="DIRECTO5.105">[177]APU!$U$12632</definedName>
    <definedName name="DIRECTO5.106">[177]APU!$U$12693</definedName>
    <definedName name="DIRECTO5.107">[177]APU!$U$12754</definedName>
    <definedName name="DIRECTO5.108">[177]APU!$U$12815</definedName>
    <definedName name="DIRECTO5.109">[177]APU!$U$12876</definedName>
    <definedName name="DIRECTO5.111">[177]APU!$U$12937</definedName>
    <definedName name="DIRECTO5.112">[177]APU!$U$12998</definedName>
    <definedName name="DIRECTO5.113">[177]APU!$U$14767</definedName>
    <definedName name="DIRECTO5.114">[177]APU!$U$14828</definedName>
    <definedName name="DIRECTO5.115">[177]APU!$U$15072</definedName>
    <definedName name="DIRECTO5.53">[177]APU!$U$10131</definedName>
    <definedName name="DIRECTO5.54">[177]APU!$U$10192</definedName>
    <definedName name="DIRECTO5.55">[177]APU!$U$10253</definedName>
    <definedName name="DIRECTO5.56">[177]APU!$U$10314</definedName>
    <definedName name="DIRECTO5.57">[177]APU!$U$10375</definedName>
    <definedName name="DIRECTO5.58">[177]APU!$U$10436</definedName>
    <definedName name="DIRECTO5.59">[177]APU!$U$10497</definedName>
    <definedName name="DIRECTO5.60">[177]APU!$U$10558</definedName>
    <definedName name="DIRECTO5.61">[177]APU!$U$10619</definedName>
    <definedName name="DIRECTO5.62">[177]APU!$U$10680</definedName>
    <definedName name="DIRECTO5.63">[177]APU!$U$10741</definedName>
    <definedName name="DIRECTO5.64">[177]APU!$U$10802</definedName>
    <definedName name="DIRECTO5.65">[177]APU!$U$10863</definedName>
    <definedName name="DIRECTO5.66">[177]APU!$U$10924</definedName>
    <definedName name="DIRECTO5.67">[177]APU!$U$10985</definedName>
    <definedName name="DIRECTO5.68">[177]APU!$U$11046</definedName>
    <definedName name="DIRECTO5.69">[177]APU!$U$11107</definedName>
    <definedName name="DIRECTO5.70">[177]APU!$U$11168</definedName>
    <definedName name="DIRECTO5.71">[177]APU!$U$11229</definedName>
    <definedName name="DIRECTO5.72">[177]APU!$U$12022</definedName>
    <definedName name="DIRECTO5.73">[177]APU!$U$12083</definedName>
    <definedName name="DIRECTO5.74">[177]APU!$U$12144</definedName>
    <definedName name="DIRECTO5.77">[177]APU!$U$12205</definedName>
    <definedName name="DIRECTO5.78">[177]APU!$U$12327</definedName>
    <definedName name="DIRECTO5.79">[177]APU!$U$12388</definedName>
    <definedName name="DIRECTO5.80">[177]APU!$U$12266</definedName>
    <definedName name="DIRECTO5.82">[177]APU!$U$14035</definedName>
    <definedName name="DIRECTO5.83">[177]APU!$U$14096</definedName>
    <definedName name="DIRECTO5.84">[177]APU!$U$13364</definedName>
    <definedName name="DIRECTO5.85">[177]APU!$U$13425</definedName>
    <definedName name="DIRECTO5.86">[177]APU!$U$13486</definedName>
    <definedName name="DIRECTO5.87">[177]APU!$U$13547</definedName>
    <definedName name="DIRECTO5.88">[177]APU!$U$13608</definedName>
    <definedName name="DIRECTO5.89">[177]APU!$U$13669</definedName>
    <definedName name="DIRECTO5.90">[177]APU!$U$13730</definedName>
    <definedName name="DIRECTO5.91">[177]APU!$U$13791</definedName>
    <definedName name="DIRECTO5.92">[177]APU!$U$13852</definedName>
    <definedName name="DIRECTO5.93">[177]APU!$U$13913</definedName>
    <definedName name="DIRECTO5.94">[177]APU!$U$13974</definedName>
    <definedName name="DIRECTO5.95">[177]APU!$U$13059</definedName>
    <definedName name="DIRECTO5.96">[177]APU!$U$13120</definedName>
    <definedName name="DIRECTO5.97">[177]APU!$U$13181</definedName>
    <definedName name="DIRECTO5.98">[177]APU!$U$13242</definedName>
    <definedName name="DIRECTO5.99">[177]APU!$U$13303</definedName>
    <definedName name="DIRECTO50">[177]APU!$U$3121</definedName>
    <definedName name="DIRECTO51">[177]APU!$U$3182</definedName>
    <definedName name="DIRECTO52">[177]APU!$U$3243</definedName>
    <definedName name="DIRECTO53">[177]APU!$U$3304</definedName>
    <definedName name="DIRECTO54">[177]APU!$U$3365</definedName>
    <definedName name="DIRECTO55">[177]APU!$U$3426</definedName>
    <definedName name="DIRECTO56">[177]APU!$U$3487</definedName>
    <definedName name="DIRECTO57">[177]APU!$U$3548</definedName>
    <definedName name="DIRECTO58">[177]APU!$U$3609</definedName>
    <definedName name="DIRECTO59">[177]APU!$U$3670</definedName>
    <definedName name="DIRECTO6">[177]APU!$U$437</definedName>
    <definedName name="DIRECTO60">[177]APU!$U$3731</definedName>
    <definedName name="DIRECTO61">[177]APU!$U$3792</definedName>
    <definedName name="DIRECTO62">[177]APU!$U$3853</definedName>
    <definedName name="DIRECTO63">[177]APU!$U$3914</definedName>
    <definedName name="DIRECTO64">[177]APU!$U$3975</definedName>
    <definedName name="DIRECTO65">[177]APU!$U$4036</definedName>
    <definedName name="DIRECTO66">[177]APU!$U$4097</definedName>
    <definedName name="DIRECTO67">[177]APU!$U$4158</definedName>
    <definedName name="DIRECTO68">[177]APU!$U$4219</definedName>
    <definedName name="DIRECTO69">[177]APU!$U$4280</definedName>
    <definedName name="DIRECTO7">[177]APU!$U$498</definedName>
    <definedName name="DIRECTO7.12">[177]APU!$U$8305</definedName>
    <definedName name="DIRECTO7.13">[177]APU!$U$8366</definedName>
    <definedName name="DIRECTO7.14">[177]APU!$U$8427</definedName>
    <definedName name="DIRECTO7.15">[177]APU!$U$8488</definedName>
    <definedName name="DIRECTO7.16">[177]APU!$U$8606</definedName>
    <definedName name="DIRECTO7.17">[177]APU!$U$11290</definedName>
    <definedName name="DIRECTO7.18">[177]APU!$U$11351</definedName>
    <definedName name="DIRECTO7.19">[177]APU!$U$11412</definedName>
    <definedName name="DIRECTO7.20">[177]APU!$U$11473</definedName>
    <definedName name="DIRECTO7.21">[177]APU!$U$11534</definedName>
    <definedName name="DIRECTO7.22">[177]APU!$U$11717</definedName>
    <definedName name="DIRECTO7.23">[177]APU!$U$11778</definedName>
    <definedName name="DIRECTO7.24">[177]APU!$U$14645</definedName>
    <definedName name="DIRECTO7.25">[177]APU!$U$15255</definedName>
    <definedName name="DIRECTO7.26">[177]APU!$U$15316</definedName>
    <definedName name="DIRECTO7.27">[177]APU!$U$15377</definedName>
    <definedName name="DIRECTO7.28">[177]APU!$U$15438</definedName>
    <definedName name="DIRECTO7.29">[177]APU!$U$15499</definedName>
    <definedName name="DIRECTO7.30">[177]APU!$U$15560</definedName>
    <definedName name="DIRECTO7.31">[177]APU!$U$15621</definedName>
    <definedName name="DIRECTO7.32">[177]APU!$U$15682</definedName>
    <definedName name="DIRECTO7.33">[177]APU!$U$15743</definedName>
    <definedName name="DIRECTO7.34">[177]APU!$U$15804</definedName>
    <definedName name="DIRECTO7.35">[177]APU!$U$15865</definedName>
    <definedName name="DIRECTO7.36">[177]APU!$U$17085</definedName>
    <definedName name="DIRECTO7.37">[177]APU!$U$17268</definedName>
    <definedName name="DIRECTO7.38">[177]APU!$U$17207</definedName>
    <definedName name="DIRECTO7.39">[177]APU!$U$17390</definedName>
    <definedName name="DIRECTO7.40">[177]APU!$U$17451</definedName>
    <definedName name="DIRECTO7.41">[177]APU!$U$17512</definedName>
    <definedName name="DIRECTO7.42">[177]APU!$U$17146</definedName>
    <definedName name="DIRECTO7.43">[177]APU!$U$17573</definedName>
    <definedName name="DIRECTO7.44">[177]APU!$U$17329</definedName>
    <definedName name="DIRECTO70">[177]APU!$U$4341</definedName>
    <definedName name="DIRECTO71">[177]APU!$U$4402</definedName>
    <definedName name="DIRECTO72">[177]APU!$U$4463</definedName>
    <definedName name="DIRECTO73">[177]APU!$U$4524</definedName>
    <definedName name="DIRECTO74">[177]APU!$U$4585</definedName>
    <definedName name="DIRECTO75">[177]APU!$U$4646</definedName>
    <definedName name="DIRECTO76">[177]APU!$U$4707</definedName>
    <definedName name="DIRECTO77">[177]APU!$U$4768</definedName>
    <definedName name="DIRECTO78">[177]APU!$U$4829</definedName>
    <definedName name="DIRECTO79">[177]APU!$U$4890</definedName>
    <definedName name="DIRECTO8">[177]APU!$U$559</definedName>
    <definedName name="DIRECTO80">[177]APU!$U$4951</definedName>
    <definedName name="DIRECTO81">[177]APU!$U$5012</definedName>
    <definedName name="DIRECTO82">[177]APU!$U$5073</definedName>
    <definedName name="DIRECTO83">[177]APU!$U$5134</definedName>
    <definedName name="DIRECTO84">[177]APU!$U$5195</definedName>
    <definedName name="DIRECTO85">[177]APU!$U$5256</definedName>
    <definedName name="DIRECTO86">[177]APU!$U$5317</definedName>
    <definedName name="DIRECTO87">[177]APU!$U$5378</definedName>
    <definedName name="DIRECTO88">[177]APU!$U$5439</definedName>
    <definedName name="DIRECTO89">[177]APU!$U$5500</definedName>
    <definedName name="DIRECTO9">[177]APU!$U$620</definedName>
    <definedName name="DIRECTO9.1">[177]APU!$U$16597</definedName>
    <definedName name="DIRECTO9.2">[177]APU!$U$16658</definedName>
    <definedName name="DIRECTO9.3">[177]APU!$U$16719</definedName>
    <definedName name="DIRECTO9.4">[177]APU!$U$16780</definedName>
    <definedName name="DIRECTO9.5">[177]APU!$U$16841</definedName>
    <definedName name="DIRECTO90">[177]APU!$U$5561</definedName>
    <definedName name="DIRECTO91">[177]APU!$U$5622</definedName>
    <definedName name="DIRECTO92">[177]APU!$U$5683</definedName>
    <definedName name="DIRECTO93">[177]APU!$U$5744</definedName>
    <definedName name="DIRECTO94">[177]APU!$U$5805</definedName>
    <definedName name="DIRECTO95">[177]APU!$U$5866</definedName>
    <definedName name="DIRECTO96">[177]APU!$U$5927</definedName>
    <definedName name="DIRECTO97">[177]APU!$U$5988</definedName>
    <definedName name="DIRECTO98">[177]APU!$U$6049</definedName>
    <definedName name="DIRECTO99">[177]APU!$U$6110</definedName>
    <definedName name="Discount_Lumpsum" localSheetId="0">#REF!</definedName>
    <definedName name="Discount_Lumpsum">#REF!</definedName>
    <definedName name="discount_percent" localSheetId="0">#REF!</definedName>
    <definedName name="discount_percent">#REF!</definedName>
    <definedName name="discount2" localSheetId="0">[178]Cover!#REF!</definedName>
    <definedName name="discount2">[178]Cover!#REF!</definedName>
    <definedName name="discount3" localSheetId="0">[178]Cover!#REF!</definedName>
    <definedName name="discount3">[178]Cover!#REF!</definedName>
    <definedName name="discount4" localSheetId="0">[178]Cover!#REF!</definedName>
    <definedName name="discount4">[178]Cover!#REF!</definedName>
    <definedName name="DiscRateHigh" localSheetId="0">#REF!</definedName>
    <definedName name="DiscRateHigh">#REF!</definedName>
    <definedName name="DiscRateMed" localSheetId="0">#REF!</definedName>
    <definedName name="DiscRateMed">#REF!</definedName>
    <definedName name="DISCRIMINACION" localSheetId="0" hidden="1">{"SUMINISTRO E INSTALACIÓN CANALETAS L=7.50"}</definedName>
    <definedName name="DISCRIMINACION" hidden="1">{"SUMINISTRO E INSTALACIÓN CANALETAS L=7.50"}</definedName>
    <definedName name="diseño" hidden="1">[61]inpermeabOTRO!#REF!</definedName>
    <definedName name="diseños" localSheetId="0">#REF!</definedName>
    <definedName name="diseños">#REF!</definedName>
    <definedName name="DISPLAY" localSheetId="0">#REF!</definedName>
    <definedName name="DISPLAY">#REF!</definedName>
    <definedName name="DISPONIBILIDAD" localSheetId="0">#REF!</definedName>
    <definedName name="DISPONIBILIDAD">#REF!</definedName>
    <definedName name="distrital">#REF!</definedName>
    <definedName name="div_pay">[150]ASSUMPTIONS!#REF!</definedName>
    <definedName name="djdytj" localSheetId="0" hidden="1">{"TAB1",#N/A,TRUE,"GENERAL";"TAB2",#N/A,TRUE,"GENERAL";"TAB3",#N/A,TRUE,"GENERAL";"TAB4",#N/A,TRUE,"GENERAL";"TAB5",#N/A,TRUE,"GENERAL"}</definedName>
    <definedName name="djdytj" localSheetId="6" hidden="1">{"TAB1",#N/A,TRUE,"GENERAL";"TAB2",#N/A,TRUE,"GENERAL";"TAB3",#N/A,TRUE,"GENERAL";"TAB4",#N/A,TRUE,"GENERAL";"TAB5",#N/A,TRUE,"GENERAL"}</definedName>
    <definedName name="djdytj" localSheetId="7" hidden="1">{"TAB1",#N/A,TRUE,"GENERAL";"TAB2",#N/A,TRUE,"GENERAL";"TAB3",#N/A,TRUE,"GENERAL";"TAB4",#N/A,TRUE,"GENERAL";"TAB5",#N/A,TRUE,"GENERAL"}</definedName>
    <definedName name="djdytj" localSheetId="9"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M" localSheetId="15">#REF!</definedName>
    <definedName name="DM">#REF!</definedName>
    <definedName name="DMD">#REF!</definedName>
    <definedName name="DMxUS">#REF!</definedName>
    <definedName name="dnp">[179]Niples!$N$21:$N$32</definedName>
    <definedName name="DOC" localSheetId="0">#REF!</definedName>
    <definedName name="DOC">#REF!</definedName>
    <definedName name="DOCUMENT" localSheetId="0">{"Book1","my ddc.xls"}</definedName>
    <definedName name="DOCUMENT">{"Book1","my ddc.xls"}</definedName>
    <definedName name="Document_array" localSheetId="0">{"Book1","DOC&amp;DWG.xls"}</definedName>
    <definedName name="Document_array">{"Book1","DOC&amp;DWG.xls"}</definedName>
    <definedName name="Documentstatus">#REF!</definedName>
    <definedName name="Documentstatus1">'[110]REF - Listas'!$B$4:$B$11</definedName>
    <definedName name="dolar">'[77]PRESUPUESTOS Escenario Optimist'!$Q$5</definedName>
    <definedName name="dólar">'[77]PRESUPUESTOS Escenario Optimist'!$Q$5</definedName>
    <definedName name="dollar" localSheetId="0">#REF!</definedName>
    <definedName name="dollar">#REF!</definedName>
    <definedName name="DOM160X20_S1" localSheetId="0">#REF!</definedName>
    <definedName name="DOM160X20_S1">#REF!</definedName>
    <definedName name="DOM160X20_S2" localSheetId="0">#REF!</definedName>
    <definedName name="DOM160X20_S2">#REF!</definedName>
    <definedName name="DOM160X20_S3">#REF!</definedName>
    <definedName name="DOM160X20_S4">#REF!</definedName>
    <definedName name="DOM160X20_S5">#REF!</definedName>
    <definedName name="DOM160X20_S6">#REF!</definedName>
    <definedName name="DOM160X32_S1">#REF!</definedName>
    <definedName name="DOM160X32_S2">#REF!</definedName>
    <definedName name="DOM160X32_S3">#REF!</definedName>
    <definedName name="DOM160X32_S4">#REF!</definedName>
    <definedName name="DOM160X32_S5">#REF!</definedName>
    <definedName name="DOM160X32_S6">#REF!</definedName>
    <definedName name="DOM200X20_S1">#REF!</definedName>
    <definedName name="DOM200X20_S2">#REF!</definedName>
    <definedName name="DOM200X20_S3">#REF!</definedName>
    <definedName name="DOM200X20_S4">#REF!</definedName>
    <definedName name="DOM200X20_S5">#REF!</definedName>
    <definedName name="DOM200X20_S6">#REF!</definedName>
    <definedName name="DOM200X32_S1">#REF!</definedName>
    <definedName name="DOM200X32_S2">#REF!</definedName>
    <definedName name="DOM200X32_S3">#REF!</definedName>
    <definedName name="DOM200X32_S4">#REF!</definedName>
    <definedName name="DOM200X32_S5">#REF!</definedName>
    <definedName name="DOM200X32_S6">#REF!</definedName>
    <definedName name="DOM90X20_S1">#REF!</definedName>
    <definedName name="DOM90X20_S2">#REF!</definedName>
    <definedName name="DOM90X20_S3">#REF!</definedName>
    <definedName name="DOM90X20_S4">#REF!</definedName>
    <definedName name="DOM90X20_S5">#REF!</definedName>
    <definedName name="DOM90X20_S6">#REF!</definedName>
    <definedName name="DOM90X32_S1">#REF!</definedName>
    <definedName name="DOM90X32_S2">#REF!</definedName>
    <definedName name="DOM90X32_S3">#REF!</definedName>
    <definedName name="DOM90X32_S4">#REF!</definedName>
    <definedName name="DOM90X32_S5">#REF!</definedName>
    <definedName name="DOM90X32_S6">#REF!</definedName>
    <definedName name="DOMESP90X63_S1">#REF!</definedName>
    <definedName name="DOMESP90X63_S2">#REF!</definedName>
    <definedName name="DOMESP90X63_S3">#REF!</definedName>
    <definedName name="DOMESP90X63_S4">#REF!</definedName>
    <definedName name="DOMESP90X63_S5">#REF!</definedName>
    <definedName name="DOMESP90X63_S6">#REF!</definedName>
    <definedName name="Domiciliaria">#REF!</definedName>
    <definedName name="DOS">#REF!</definedName>
    <definedName name="DOT">#REF!</definedName>
    <definedName name="dota">#REF!</definedName>
    <definedName name="DOTACION_SOLICITADA_POR_SECRETARIA_DE_SALUD___ASCENSORES">[42]PRESUPUESTO!#REF!</definedName>
    <definedName name="DP" localSheetId="15">'[45]Estructuras Concreto'!$D$51</definedName>
    <definedName name="Dp">[164]Sanitario!$AC$8:$AD$8</definedName>
    <definedName name="DPCABB" localSheetId="0">#REF!</definedName>
    <definedName name="DPCABB">#REF!</definedName>
    <definedName name="DPOR" localSheetId="0">#REF!</definedName>
    <definedName name="DPOR">#REF!</definedName>
    <definedName name="DPOR2">'[45]Estructuras Concreto'!$D$274</definedName>
    <definedName name="DPOR3">'[45]Estructuras Concreto'!$D$397</definedName>
    <definedName name="dr">'[14]Gabinetes ctrol, prot. y med. '!#REF!</definedName>
    <definedName name="drain_trap">#REF!</definedName>
    <definedName name="DRAWING_LEAD_TIME">#REF!</definedName>
    <definedName name="dren4">[58]PrecRec!$D$43</definedName>
    <definedName name="Drenajes">[34]CONS!#REF!</definedName>
    <definedName name="DRTOS1">'[180]Cost Codes'!$B$4:$G$331</definedName>
    <definedName name="dry" localSheetId="0" hidden="1">{"via1",#N/A,TRUE,"general";"via2",#N/A,TRUE,"general";"via3",#N/A,TRUE,"general"}</definedName>
    <definedName name="dry" localSheetId="6" hidden="1">{"via1",#N/A,TRUE,"general";"via2",#N/A,TRUE,"general";"via3",#N/A,TRUE,"general"}</definedName>
    <definedName name="dry" localSheetId="7" hidden="1">{"via1",#N/A,TRUE,"general";"via2",#N/A,TRUE,"general";"via3",#N/A,TRUE,"general"}</definedName>
    <definedName name="dry" localSheetId="9" hidden="1">{"via1",#N/A,TRUE,"general";"via2",#N/A,TRUE,"general";"via3",#N/A,TRUE,"general"}</definedName>
    <definedName name="dry" hidden="1">{"via1",#N/A,TRUE,"general";"via2",#N/A,TRUE,"general";"via3",#N/A,TRUE,"general"}</definedName>
    <definedName name="DS" localSheetId="0">#REF!</definedName>
    <definedName name="DS" localSheetId="15">'[45]Estructuras Concreto'!$D$18</definedName>
    <definedName name="DS">#REF!</definedName>
    <definedName name="DS60kv">'[54]Estructuras Concreto'!#REF!</definedName>
    <definedName name="DSAD" localSheetId="0" hidden="1">{"via1",#N/A,TRUE,"general";"via2",#N/A,TRUE,"general";"via3",#N/A,TRUE,"general"}</definedName>
    <definedName name="DSAD" localSheetId="6" hidden="1">{"via1",#N/A,TRUE,"general";"via2",#N/A,TRUE,"general";"via3",#N/A,TRUE,"general"}</definedName>
    <definedName name="DSAD" localSheetId="7" hidden="1">{"via1",#N/A,TRUE,"general";"via2",#N/A,TRUE,"general";"via3",#N/A,TRUE,"general"}</definedName>
    <definedName name="DSAD" localSheetId="9" hidden="1">{"via1",#N/A,TRUE,"general";"via2",#N/A,TRUE,"general";"via3",#N/A,TRUE,"general"}</definedName>
    <definedName name="DSAD" hidden="1">{"via1",#N/A,TRUE,"general";"via2",#N/A,TRUE,"general";"via3",#N/A,TRUE,"general"}</definedName>
    <definedName name="dsadfp" localSheetId="0" hidden="1">{"TAB1",#N/A,TRUE,"GENERAL";"TAB2",#N/A,TRUE,"GENERAL";"TAB3",#N/A,TRUE,"GENERAL";"TAB4",#N/A,TRUE,"GENERAL";"TAB5",#N/A,TRUE,"GENERAL"}</definedName>
    <definedName name="dsadfp" localSheetId="6" hidden="1">{"TAB1",#N/A,TRUE,"GENERAL";"TAB2",#N/A,TRUE,"GENERAL";"TAB3",#N/A,TRUE,"GENERAL";"TAB4",#N/A,TRUE,"GENERAL";"TAB5",#N/A,TRUE,"GENERAL"}</definedName>
    <definedName name="dsadfp" localSheetId="7" hidden="1">{"TAB1",#N/A,TRUE,"GENERAL";"TAB2",#N/A,TRUE,"GENERAL";"TAB3",#N/A,TRUE,"GENERAL";"TAB4",#N/A,TRUE,"GENERAL";"TAB5",#N/A,TRUE,"GENERAL"}</definedName>
    <definedName name="dsadfp" localSheetId="9" hidden="1">{"TAB1",#N/A,TRUE,"GENERAL";"TAB2",#N/A,TRUE,"GENERAL";"TAB3",#N/A,TRUE,"GENERAL";"TAB4",#N/A,TRUE,"GENERAL";"TAB5",#N/A,TRUE,"GENERAL"}</definedName>
    <definedName name="dsadfp" hidden="1">{"TAB1",#N/A,TRUE,"GENERAL";"TAB2",#N/A,TRUE,"GENERAL";"TAB3",#N/A,TRUE,"GENERAL";"TAB4",#N/A,TRUE,"GENERAL";"TAB5",#N/A,TRUE,"GENERAL"}</definedName>
    <definedName name="DSAF">[181]PRECIOS!$G$10</definedName>
    <definedName name="DSD" localSheetId="0" hidden="1">{"via1",#N/A,TRUE,"general";"via2",#N/A,TRUE,"general";"via3",#N/A,TRUE,"general"}</definedName>
    <definedName name="DSD" localSheetId="15">#REF!</definedName>
    <definedName name="DSD" localSheetId="6" hidden="1">{"via1",#N/A,TRUE,"general";"via2",#N/A,TRUE,"general";"via3",#N/A,TRUE,"general"}</definedName>
    <definedName name="DSD" localSheetId="7" hidden="1">{"via1",#N/A,TRUE,"general";"via2",#N/A,TRUE,"general";"via3",#N/A,TRUE,"general"}</definedName>
    <definedName name="DSD" localSheetId="9" hidden="1">{"via1",#N/A,TRUE,"general";"via2",#N/A,TRUE,"general";"via3",#N/A,TRUE,"general"}</definedName>
    <definedName name="DSD" hidden="1">{"via1",#N/A,TRUE,"general";"via2",#N/A,TRUE,"general";"via3",#N/A,TRUE,"general"}</definedName>
    <definedName name="dsdads4" localSheetId="0" hidden="1">{"TAB1",#N/A,TRUE,"GENERAL";"TAB2",#N/A,TRUE,"GENERAL";"TAB3",#N/A,TRUE,"GENERAL";"TAB4",#N/A,TRUE,"GENERAL";"TAB5",#N/A,TRUE,"GENERAL"}</definedName>
    <definedName name="dsdads4" localSheetId="6" hidden="1">{"TAB1",#N/A,TRUE,"GENERAL";"TAB2",#N/A,TRUE,"GENERAL";"TAB3",#N/A,TRUE,"GENERAL";"TAB4",#N/A,TRUE,"GENERAL";"TAB5",#N/A,TRUE,"GENERAL"}</definedName>
    <definedName name="dsdads4" localSheetId="7" hidden="1">{"TAB1",#N/A,TRUE,"GENERAL";"TAB2",#N/A,TRUE,"GENERAL";"TAB3",#N/A,TRUE,"GENERAL";"TAB4",#N/A,TRUE,"GENERAL";"TAB5",#N/A,TRUE,"GENERAL"}</definedName>
    <definedName name="dsdads4" localSheetId="9" hidden="1">{"TAB1",#N/A,TRUE,"GENERAL";"TAB2",#N/A,TRUE,"GENERAL";"TAB3",#N/A,TRUE,"GENERAL";"TAB4",#N/A,TRUE,"GENERAL";"TAB5",#N/A,TRUE,"GENERAL"}</definedName>
    <definedName name="dsdads4" hidden="1">{"TAB1",#N/A,TRUE,"GENERAL";"TAB2",#N/A,TRUE,"GENERAL";"TAB3",#N/A,TRUE,"GENERAL";"TAB4",#N/A,TRUE,"GENERAL";"TAB5",#N/A,TRUE,"GENERAL"}</definedName>
    <definedName name="DSEC">'[45]Estructuras Concreto'!$D$85</definedName>
    <definedName name="DSF" localSheetId="0" hidden="1">{"via1",#N/A,TRUE,"general";"via2",#N/A,TRUE,"general";"via3",#N/A,TRUE,"general"}</definedName>
    <definedName name="DSF" localSheetId="6" hidden="1">{"via1",#N/A,TRUE,"general";"via2",#N/A,TRUE,"general";"via3",#N/A,TRUE,"general"}</definedName>
    <definedName name="DSF" localSheetId="7" hidden="1">{"via1",#N/A,TRUE,"general";"via2",#N/A,TRUE,"general";"via3",#N/A,TRUE,"general"}</definedName>
    <definedName name="DSF" localSheetId="9" hidden="1">{"via1",#N/A,TRUE,"general";"via2",#N/A,TRUE,"general";"via3",#N/A,TRUE,"general"}</definedName>
    <definedName name="DSF" hidden="1">{"via1",#N/A,TRUE,"general";"via2",#N/A,TRUE,"general";"via3",#N/A,TRUE,"general"}</definedName>
    <definedName name="DSFCVTY" localSheetId="0" hidden="1">{"TAB1",#N/A,TRUE,"GENERAL";"TAB2",#N/A,TRUE,"GENERAL";"TAB3",#N/A,TRUE,"GENERAL";"TAB4",#N/A,TRUE,"GENERAL";"TAB5",#N/A,TRUE,"GENERAL"}</definedName>
    <definedName name="DSFCVTY" localSheetId="6" hidden="1">{"TAB1",#N/A,TRUE,"GENERAL";"TAB2",#N/A,TRUE,"GENERAL";"TAB3",#N/A,TRUE,"GENERAL";"TAB4",#N/A,TRUE,"GENERAL";"TAB5",#N/A,TRUE,"GENERAL"}</definedName>
    <definedName name="DSFCVTY" localSheetId="7" hidden="1">{"TAB1",#N/A,TRUE,"GENERAL";"TAB2",#N/A,TRUE,"GENERAL";"TAB3",#N/A,TRUE,"GENERAL";"TAB4",#N/A,TRUE,"GENERAL";"TAB5",#N/A,TRUE,"GENERAL"}</definedName>
    <definedName name="DSFCVTY" localSheetId="9" hidden="1">{"TAB1",#N/A,TRUE,"GENERAL";"TAB2",#N/A,TRUE,"GENERAL";"TAB3",#N/A,TRUE,"GENERAL";"TAB4",#N/A,TRUE,"GENERAL";"TAB5",#N/A,TRUE,"GENERAL"}</definedName>
    <definedName name="DSFCVTY" hidden="1">{"TAB1",#N/A,TRUE,"GENERAL";"TAB2",#N/A,TRUE,"GENERAL";"TAB3",#N/A,TRUE,"GENERAL";"TAB4",#N/A,TRUE,"GENERAL";"TAB5",#N/A,TRUE,"GENERAL"}</definedName>
    <definedName name="dsfg" localSheetId="0" hidden="1">{"via1",#N/A,TRUE,"general";"via2",#N/A,TRUE,"general";"via3",#N/A,TRUE,"general"}</definedName>
    <definedName name="dsfg" localSheetId="6" hidden="1">{"via1",#N/A,TRUE,"general";"via2",#N/A,TRUE,"general";"via3",#N/A,TRUE,"general"}</definedName>
    <definedName name="dsfg" localSheetId="7" hidden="1">{"via1",#N/A,TRUE,"general";"via2",#N/A,TRUE,"general";"via3",#N/A,TRUE,"general"}</definedName>
    <definedName name="dsfg" localSheetId="9" hidden="1">{"via1",#N/A,TRUE,"general";"via2",#N/A,TRUE,"general";"via3",#N/A,TRUE,"general"}</definedName>
    <definedName name="dsfg" hidden="1">{"via1",#N/A,TRUE,"general";"via2",#N/A,TRUE,"general";"via3",#N/A,TRUE,"general"}</definedName>
    <definedName name="dsfhgfdh" localSheetId="0" hidden="1">{"TAB1",#N/A,TRUE,"GENERAL";"TAB2",#N/A,TRUE,"GENERAL";"TAB3",#N/A,TRUE,"GENERAL";"TAB4",#N/A,TRUE,"GENERAL";"TAB5",#N/A,TRUE,"GENERAL"}</definedName>
    <definedName name="dsfhgfdh" localSheetId="6" hidden="1">{"TAB1",#N/A,TRUE,"GENERAL";"TAB2",#N/A,TRUE,"GENERAL";"TAB3",#N/A,TRUE,"GENERAL";"TAB4",#N/A,TRUE,"GENERAL";"TAB5",#N/A,TRUE,"GENERAL"}</definedName>
    <definedName name="dsfhgfdh" localSheetId="7" hidden="1">{"TAB1",#N/A,TRUE,"GENERAL";"TAB2",#N/A,TRUE,"GENERAL";"TAB3",#N/A,TRUE,"GENERAL";"TAB4",#N/A,TRUE,"GENERAL";"TAB5",#N/A,TRUE,"GENERAL"}</definedName>
    <definedName name="dsfhgfdh" localSheetId="9" hidden="1">{"TAB1",#N/A,TRUE,"GENERAL";"TAB2",#N/A,TRUE,"GENERAL";"TAB3",#N/A,TRUE,"GENERAL";"TAB4",#N/A,TRUE,"GENERAL";"TAB5",#N/A,TRUE,"GENERAL"}</definedName>
    <definedName name="dsfhgfdh" hidden="1">{"TAB1",#N/A,TRUE,"GENERAL";"TAB2",#N/A,TRUE,"GENERAL";"TAB3",#N/A,TRUE,"GENERAL";"TAB4",#N/A,TRUE,"GENERAL";"TAB5",#N/A,TRUE,"GENERAL"}</definedName>
    <definedName name="dsfsdf" localSheetId="0" hidden="1">{"via1",#N/A,TRUE,"general";"via2",#N/A,TRUE,"general";"via3",#N/A,TRUE,"general"}</definedName>
    <definedName name="dsfsdf" localSheetId="6" hidden="1">{"via1",#N/A,TRUE,"general";"via2",#N/A,TRUE,"general";"via3",#N/A,TRUE,"general"}</definedName>
    <definedName name="dsfsdf" localSheetId="7" hidden="1">{"via1",#N/A,TRUE,"general";"via2",#N/A,TRUE,"general";"via3",#N/A,TRUE,"general"}</definedName>
    <definedName name="dsfsdf" localSheetId="9" hidden="1">{"via1",#N/A,TRUE,"general";"via2",#N/A,TRUE,"general";"via3",#N/A,TRUE,"general"}</definedName>
    <definedName name="dsfsdf" hidden="1">{"via1",#N/A,TRUE,"general";"via2",#N/A,TRUE,"general";"via3",#N/A,TRUE,"general"}</definedName>
    <definedName name="DSFSDFCXV" localSheetId="0" hidden="1">{"TAB1",#N/A,TRUE,"GENERAL";"TAB2",#N/A,TRUE,"GENERAL";"TAB3",#N/A,TRUE,"GENERAL";"TAB4",#N/A,TRUE,"GENERAL";"TAB5",#N/A,TRUE,"GENERAL"}</definedName>
    <definedName name="DSFSDFCXV" localSheetId="6" hidden="1">{"TAB1",#N/A,TRUE,"GENERAL";"TAB2",#N/A,TRUE,"GENERAL";"TAB3",#N/A,TRUE,"GENERAL";"TAB4",#N/A,TRUE,"GENERAL";"TAB5",#N/A,TRUE,"GENERAL"}</definedName>
    <definedName name="DSFSDFCXV" localSheetId="7" hidden="1">{"TAB1",#N/A,TRUE,"GENERAL";"TAB2",#N/A,TRUE,"GENERAL";"TAB3",#N/A,TRUE,"GENERAL";"TAB4",#N/A,TRUE,"GENERAL";"TAB5",#N/A,TRUE,"GENERAL"}</definedName>
    <definedName name="DSFSDFCXV" localSheetId="9" hidden="1">{"TAB1",#N/A,TRUE,"GENERAL";"TAB2",#N/A,TRUE,"GENERAL";"TAB3",#N/A,TRUE,"GENERAL";"TAB4",#N/A,TRUE,"GENERAL";"TAB5",#N/A,TRUE,"GENERAL"}</definedName>
    <definedName name="DSFSDFCXV" hidden="1">{"TAB1",#N/A,TRUE,"GENERAL";"TAB2",#N/A,TRUE,"GENERAL";"TAB3",#N/A,TRUE,"GENERAL";"TAB4",#N/A,TRUE,"GENERAL";"TAB5",#N/A,TRUE,"GENERAL"}</definedName>
    <definedName name="dsfsvm" localSheetId="0" hidden="1">{"TAB1",#N/A,TRUE,"GENERAL";"TAB2",#N/A,TRUE,"GENERAL";"TAB3",#N/A,TRUE,"GENERAL";"TAB4",#N/A,TRUE,"GENERAL";"TAB5",#N/A,TRUE,"GENERAL"}</definedName>
    <definedName name="dsfsvm" localSheetId="6" hidden="1">{"TAB1",#N/A,TRUE,"GENERAL";"TAB2",#N/A,TRUE,"GENERAL";"TAB3",#N/A,TRUE,"GENERAL";"TAB4",#N/A,TRUE,"GENERAL";"TAB5",#N/A,TRUE,"GENERAL"}</definedName>
    <definedName name="dsfsvm" localSheetId="7" hidden="1">{"TAB1",#N/A,TRUE,"GENERAL";"TAB2",#N/A,TRUE,"GENERAL";"TAB3",#N/A,TRUE,"GENERAL";"TAB4",#N/A,TRUE,"GENERAL";"TAB5",#N/A,TRUE,"GENERAL"}</definedName>
    <definedName name="dsfsvm" localSheetId="9" hidden="1">{"TAB1",#N/A,TRUE,"GENERAL";"TAB2",#N/A,TRUE,"GENERAL";"TAB3",#N/A,TRUE,"GENERAL";"TAB4",#N/A,TRUE,"GENERAL";"TAB5",#N/A,TRUE,"GENERAL"}</definedName>
    <definedName name="dsfsvm" hidden="1">{"TAB1",#N/A,TRUE,"GENERAL";"TAB2",#N/A,TRUE,"GENERAL";"TAB3",#N/A,TRUE,"GENERAL";"TAB4",#N/A,TRUE,"GENERAL";"TAB5",#N/A,TRUE,"GENERAL"}</definedName>
    <definedName name="dsftbv" localSheetId="0" hidden="1">{"via1",#N/A,TRUE,"general";"via2",#N/A,TRUE,"general";"via3",#N/A,TRUE,"general"}</definedName>
    <definedName name="dsftbv" localSheetId="6" hidden="1">{"via1",#N/A,TRUE,"general";"via2",#N/A,TRUE,"general";"via3",#N/A,TRUE,"general"}</definedName>
    <definedName name="dsftbv" localSheetId="7" hidden="1">{"via1",#N/A,TRUE,"general";"via2",#N/A,TRUE,"general";"via3",#N/A,TRUE,"general"}</definedName>
    <definedName name="dsftbv" localSheetId="9" hidden="1">{"via1",#N/A,TRUE,"general";"via2",#N/A,TRUE,"general";"via3",#N/A,TRUE,"general"}</definedName>
    <definedName name="dsftbv" hidden="1">{"via1",#N/A,TRUE,"general";"via2",#N/A,TRUE,"general";"via3",#N/A,TRUE,"general"}</definedName>
    <definedName name="DSGSDGDG" localSheetId="0">Listado [37]Base!$B$12:$D$781</definedName>
    <definedName name="DSGSDGDG" localSheetId="6">Listado [37]Base!$B$12:$D$781</definedName>
    <definedName name="DSGSDGDG" localSheetId="7">Listado [37]Base!$B$12:$D$781</definedName>
    <definedName name="DSGSDGDG" localSheetId="9">Listado [37]Base!$B$12:$D$781</definedName>
    <definedName name="DSGSDGDG">Listado [37]Base!$B$12:$D$781</definedName>
    <definedName name="dsre" localSheetId="0">#REF!</definedName>
    <definedName name="dsre">#REF!</definedName>
    <definedName name="DSSDD">'[182]Paral. 3'!$E:$E</definedName>
    <definedName name="DT">'[45]Estructuras Concreto'!$D$29</definedName>
    <definedName name="DTC">'[45]Estructuras Concreto'!$D$107</definedName>
    <definedName name="dtf" localSheetId="0">#REF!</definedName>
    <definedName name="dtf">#REF!</definedName>
    <definedName name="DTFSMedida" localSheetId="0">#REF!</definedName>
    <definedName name="DTFSMedida">#REF!</definedName>
    <definedName name="DtmFechaCotizacion" localSheetId="0">#REF!</definedName>
    <definedName name="DtmFechaCotizacion">#REF!</definedName>
    <definedName name="DtmFechVigenCotiza">#REF!</definedName>
    <definedName name="DTO">#REF!</definedName>
    <definedName name="DTP">#REF!</definedName>
    <definedName name="dtrhj" localSheetId="0" hidden="1">{"via1",#N/A,TRUE,"general";"via2",#N/A,TRUE,"general";"via3",#N/A,TRUE,"general"}</definedName>
    <definedName name="dtrhj" localSheetId="6" hidden="1">{"via1",#N/A,TRUE,"general";"via2",#N/A,TRUE,"general";"via3",#N/A,TRUE,"general"}</definedName>
    <definedName name="dtrhj" localSheetId="7" hidden="1">{"via1",#N/A,TRUE,"general";"via2",#N/A,TRUE,"general";"via3",#N/A,TRUE,"general"}</definedName>
    <definedName name="dtrhj" localSheetId="9" hidden="1">{"via1",#N/A,TRUE,"general";"via2",#N/A,TRUE,"general";"via3",#N/A,TRUE,"general"}</definedName>
    <definedName name="dtrhj" hidden="1">{"via1",#N/A,TRUE,"general";"via2",#N/A,TRUE,"general";"via3",#N/A,TRUE,"general"}</definedName>
    <definedName name="DTT">'[45]Estructuras Concreto'!$D$40</definedName>
    <definedName name="dual_plate_check" localSheetId="0">#REF!</definedName>
    <definedName name="dual_plate_check">#REF!</definedName>
    <definedName name="DUCTO" localSheetId="15">[183]CONDUIT!#REF!</definedName>
    <definedName name="DUCTO">[184]CONDUIT!#REF!</definedName>
    <definedName name="dumppr" localSheetId="0">#REF!</definedName>
    <definedName name="dumppr">#REF!</definedName>
    <definedName name="duplex_strainer" localSheetId="0">#REF!</definedName>
    <definedName name="duplex_strainer">#REF!</definedName>
    <definedName name="Dv">[164]Sanitario!$AC$7:$AD$7</definedName>
    <definedName name="dxd">[39]CALCULO!$E$75</definedName>
    <definedName name="dxfgg" localSheetId="0" hidden="1">{"via1",#N/A,TRUE,"general";"via2",#N/A,TRUE,"general";"via3",#N/A,TRUE,"general"}</definedName>
    <definedName name="dxfgg" localSheetId="6" hidden="1">{"via1",#N/A,TRUE,"general";"via2",#N/A,TRUE,"general";"via3",#N/A,TRUE,"general"}</definedName>
    <definedName name="dxfgg" localSheetId="7" hidden="1">{"via1",#N/A,TRUE,"general";"via2",#N/A,TRUE,"general";"via3",#N/A,TRUE,"general"}</definedName>
    <definedName name="dxfgg" localSheetId="9" hidden="1">{"via1",#N/A,TRUE,"general";"via2",#N/A,TRUE,"general";"via3",#N/A,TRUE,"general"}</definedName>
    <definedName name="dxfgg" hidden="1">{"via1",#N/A,TRUE,"general";"via2",#N/A,TRUE,"general";"via3",#N/A,TRUE,"general"}</definedName>
    <definedName name="DZ.Main" hidden="1">#REF!</definedName>
    <definedName name="E" localSheetId="12">#REF!</definedName>
    <definedName name="E" localSheetId="13">#REF!</definedName>
    <definedName name="E" localSheetId="14">#REF!</definedName>
    <definedName name="E" localSheetId="15">[35]D_AWG!$P$35</definedName>
    <definedName name="E" localSheetId="6">#REF!</definedName>
    <definedName name="e">#REF!</definedName>
    <definedName name="E_03">#REF!</definedName>
    <definedName name="E17083.">#REF!</definedName>
    <definedName name="E220TT">'[54]Estructuras Concreto'!#REF!</definedName>
    <definedName name="e3e33" localSheetId="0" hidden="1">{"via1",#N/A,TRUE,"general";"via2",#N/A,TRUE,"general";"via3",#N/A,TRUE,"general"}</definedName>
    <definedName name="e3e33" localSheetId="6" hidden="1">{"via1",#N/A,TRUE,"general";"via2",#N/A,TRUE,"general";"via3",#N/A,TRUE,"general"}</definedName>
    <definedName name="e3e33" localSheetId="7" hidden="1">{"via1",#N/A,TRUE,"general";"via2",#N/A,TRUE,"general";"via3",#N/A,TRUE,"general"}</definedName>
    <definedName name="e3e33" localSheetId="9" hidden="1">{"via1",#N/A,TRUE,"general";"via2",#N/A,TRUE,"general";"via3",#N/A,TRUE,"general"}</definedName>
    <definedName name="e3e33" hidden="1">{"via1",#N/A,TRUE,"general";"via2",#N/A,TRUE,"general";"via3",#N/A,TRUE,"general"}</definedName>
    <definedName name="E60PR">'[54]Estructuras Concreto'!#REF!</definedName>
    <definedName name="E60TT">'[54]Estructuras Concreto'!#REF!</definedName>
    <definedName name="EA">'[45]Estructuras Concreto'!$D$61</definedName>
    <definedName name="eabd2">'[45]Estructuras Concreto'!$D$227</definedName>
    <definedName name="eabd4">'[45]Estructuras Concreto'!$D$235</definedName>
    <definedName name="eabd6">'[45]Estructuras Concreto'!$D$242</definedName>
    <definedName name="ebV">'[45]Obras preliminares'!$D$17</definedName>
    <definedName name="ebV.1" localSheetId="0">#REF!</definedName>
    <definedName name="ebV.1">#REF!</definedName>
    <definedName name="ebV_1">#N/A</definedName>
    <definedName name="ec">[55]Dimensiones!$B$11</definedName>
    <definedName name="ecAD">'[45]Obras preliminares'!$D$4</definedName>
    <definedName name="ecaV">'[45]Obras preliminares'!$D$16</definedName>
    <definedName name="ecaV.1" localSheetId="0">#REF!</definedName>
    <definedName name="ecaV.1">#REF!</definedName>
    <definedName name="ecaV_1">#N/A</definedName>
    <definedName name="ecG">'[45]Obras preliminares'!$D$12</definedName>
    <definedName name="eCIiIi¨­A_I¨￡">#N/A</definedName>
    <definedName name="eCIiIiÞA_Iª">#N/A</definedName>
    <definedName name="èÇÍïÍïÞÀ_Íª">#N/A</definedName>
    <definedName name="ecL">'[45]Obras preliminares'!$D$8</definedName>
    <definedName name="ECON">[101]PRECIOS!$E$2:$E$12</definedName>
    <definedName name="eCSTC60">'[54]Estructuras Concreto'!#REF!</definedName>
    <definedName name="ED" localSheetId="0">#REF!</definedName>
    <definedName name="ED">#REF!</definedName>
    <definedName name="EDEDWSWQA" localSheetId="0" hidden="1">{"TAB1",#N/A,TRUE,"GENERAL";"TAB2",#N/A,TRUE,"GENERAL";"TAB3",#N/A,TRUE,"GENERAL";"TAB4",#N/A,TRUE,"GENERAL";"TAB5",#N/A,TRUE,"GENERAL"}</definedName>
    <definedName name="EDEDWSWQA" localSheetId="6" hidden="1">{"TAB1",#N/A,TRUE,"GENERAL";"TAB2",#N/A,TRUE,"GENERAL";"TAB3",#N/A,TRUE,"GENERAL";"TAB4",#N/A,TRUE,"GENERAL";"TAB5",#N/A,TRUE,"GENERAL"}</definedName>
    <definedName name="EDEDWSWQA" localSheetId="7" hidden="1">{"TAB1",#N/A,TRUE,"GENERAL";"TAB2",#N/A,TRUE,"GENERAL";"TAB3",#N/A,TRUE,"GENERAL";"TAB4",#N/A,TRUE,"GENERAL";"TAB5",#N/A,TRUE,"GENERAL"}</definedName>
    <definedName name="EDEDWSWQA" localSheetId="9" hidden="1">{"TAB1",#N/A,TRUE,"GENERAL";"TAB2",#N/A,TRUE,"GENERAL";"TAB3",#N/A,TRUE,"GENERAL";"TAB4",#N/A,TRUE,"GENERAL";"TAB5",#N/A,TRUE,"GENERAL"}</definedName>
    <definedName name="EDEDWSWQA" hidden="1">{"TAB1",#N/A,TRUE,"GENERAL";"TAB2",#N/A,TRUE,"GENERAL";"TAB3",#N/A,TRUE,"GENERAL";"TAB4",#N/A,TRUE,"GENERAL";"TAB5",#N/A,TRUE,"GENERAL"}</definedName>
    <definedName name="edgfhmn" localSheetId="0" hidden="1">{"via1",#N/A,TRUE,"general";"via2",#N/A,TRUE,"general";"via3",#N/A,TRUE,"general"}</definedName>
    <definedName name="edgfhmn" localSheetId="6" hidden="1">{"via1",#N/A,TRUE,"general";"via2",#N/A,TRUE,"general";"via3",#N/A,TRUE,"general"}</definedName>
    <definedName name="edgfhmn" localSheetId="7" hidden="1">{"via1",#N/A,TRUE,"general";"via2",#N/A,TRUE,"general";"via3",#N/A,TRUE,"general"}</definedName>
    <definedName name="edgfhmn" localSheetId="9" hidden="1">{"via1",#N/A,TRUE,"general";"via2",#N/A,TRUE,"general";"via3",#N/A,TRUE,"general"}</definedName>
    <definedName name="edgfhmn" hidden="1">{"via1",#N/A,TRUE,"general";"via2",#N/A,TRUE,"general";"via3",#N/A,TRUE,"general"}</definedName>
    <definedName name="Edic">#REF!</definedName>
    <definedName name="EDICAR" localSheetId="12">#REF!</definedName>
    <definedName name="EDICAR" localSheetId="13">#REF!</definedName>
    <definedName name="EDICAR" localSheetId="14">#REF!</definedName>
    <definedName name="EDICAR" localSheetId="6">#REF!</definedName>
    <definedName name="EDICAR">#REF!</definedName>
    <definedName name="Edivia">#REF!</definedName>
    <definedName name="EDR">#REF!</definedName>
    <definedName name="EDWIN">#REF!</definedName>
    <definedName name="ee" localSheetId="0">Listado [37]Base!$B$12:$D$781</definedName>
    <definedName name="EE" localSheetId="12">#REF!</definedName>
    <definedName name="EE" localSheetId="13">#REF!</definedName>
    <definedName name="EE" localSheetId="14">#REF!</definedName>
    <definedName name="EE" localSheetId="15">#REF!</definedName>
    <definedName name="ee" localSheetId="6">Listado [37]Base!$B$12:$D$781</definedName>
    <definedName name="ee" localSheetId="7">Listado [37]Base!$B$12:$D$781</definedName>
    <definedName name="ee" localSheetId="9">Listado [37]Base!$B$12:$D$781</definedName>
    <definedName name="ee">Listado [37]Base!$B$12:$D$781</definedName>
    <definedName name="EEE" localSheetId="12">#REF!</definedName>
    <definedName name="EEE" localSheetId="13">#REF!</definedName>
    <definedName name="EEE" localSheetId="14">#REF!</definedName>
    <definedName name="EEE" localSheetId="6">#REF!</definedName>
    <definedName name="EEE">#REF!</definedName>
    <definedName name="eeedfr" localSheetId="0" hidden="1">{"TAB1",#N/A,TRUE,"GENERAL";"TAB2",#N/A,TRUE,"GENERAL";"TAB3",#N/A,TRUE,"GENERAL";"TAB4",#N/A,TRUE,"GENERAL";"TAB5",#N/A,TRUE,"GENERAL"}</definedName>
    <definedName name="eeedfr" localSheetId="6" hidden="1">{"TAB1",#N/A,TRUE,"GENERAL";"TAB2",#N/A,TRUE,"GENERAL";"TAB3",#N/A,TRUE,"GENERAL";"TAB4",#N/A,TRUE,"GENERAL";"TAB5",#N/A,TRUE,"GENERAL"}</definedName>
    <definedName name="eeedfr" localSheetId="7" hidden="1">{"TAB1",#N/A,TRUE,"GENERAL";"TAB2",#N/A,TRUE,"GENERAL";"TAB3",#N/A,TRUE,"GENERAL";"TAB4",#N/A,TRUE,"GENERAL";"TAB5",#N/A,TRUE,"GENERAL"}</definedName>
    <definedName name="eeedfr" localSheetId="9" hidden="1">{"TAB1",#N/A,TRUE,"GENERAL";"TAB2",#N/A,TRUE,"GENERAL";"TAB3",#N/A,TRUE,"GENERAL";"TAB4",#N/A,TRUE,"GENERAL";"TAB5",#N/A,TRUE,"GENERAL"}</definedName>
    <definedName name="eeedfr" hidden="1">{"TAB1",#N/A,TRUE,"GENERAL";"TAB2",#N/A,TRUE,"GENERAL";"TAB3",#N/A,TRUE,"GENERAL";"TAB4",#N/A,TRUE,"GENERAL";"TAB5",#N/A,TRUE,"GENERAL"}</definedName>
    <definedName name="EEEEEEE">#REF!</definedName>
    <definedName name="eeeeeeeeee">#REF!</definedName>
    <definedName name="eeeeeeeeeee">#REF!</definedName>
    <definedName name="eeeeer" localSheetId="0" hidden="1">{"TAB1",#N/A,TRUE,"GENERAL";"TAB2",#N/A,TRUE,"GENERAL";"TAB3",#N/A,TRUE,"GENERAL";"TAB4",#N/A,TRUE,"GENERAL";"TAB5",#N/A,TRUE,"GENERAL"}</definedName>
    <definedName name="eeeeer" localSheetId="6" hidden="1">{"TAB1",#N/A,TRUE,"GENERAL";"TAB2",#N/A,TRUE,"GENERAL";"TAB3",#N/A,TRUE,"GENERAL";"TAB4",#N/A,TRUE,"GENERAL";"TAB5",#N/A,TRUE,"GENERAL"}</definedName>
    <definedName name="eeeeer" localSheetId="7" hidden="1">{"TAB1",#N/A,TRUE,"GENERAL";"TAB2",#N/A,TRUE,"GENERAL";"TAB3",#N/A,TRUE,"GENERAL";"TAB4",#N/A,TRUE,"GENERAL";"TAB5",#N/A,TRUE,"GENERAL"}</definedName>
    <definedName name="eeeeer" localSheetId="9" hidden="1">{"TAB1",#N/A,TRUE,"GENERAL";"TAB2",#N/A,TRUE,"GENERAL";"TAB3",#N/A,TRUE,"GENERAL";"TAB4",#N/A,TRUE,"GENERAL";"TAB5",#N/A,TRUE,"GENERAL"}</definedName>
    <definedName name="eeeeer" hidden="1">{"TAB1",#N/A,TRUE,"GENERAL";"TAB2",#N/A,TRUE,"GENERAL";"TAB3",#N/A,TRUE,"GENERAL";"TAB4",#N/A,TRUE,"GENERAL";"TAB5",#N/A,TRUE,"GENERAL"}</definedName>
    <definedName name="eeerfd" localSheetId="0" hidden="1">{"via1",#N/A,TRUE,"general";"via2",#N/A,TRUE,"general";"via3",#N/A,TRUE,"general"}</definedName>
    <definedName name="eeerfd" localSheetId="6" hidden="1">{"via1",#N/A,TRUE,"general";"via2",#N/A,TRUE,"general";"via3",#N/A,TRUE,"general"}</definedName>
    <definedName name="eeerfd" localSheetId="7" hidden="1">{"via1",#N/A,TRUE,"general";"via2",#N/A,TRUE,"general";"via3",#N/A,TRUE,"general"}</definedName>
    <definedName name="eeerfd" localSheetId="9" hidden="1">{"via1",#N/A,TRUE,"general";"via2",#N/A,TRUE,"general";"via3",#N/A,TRUE,"general"}</definedName>
    <definedName name="eeerfd" hidden="1">{"via1",#N/A,TRUE,"general";"via2",#N/A,TRUE,"general";"via3",#N/A,TRUE,"general"}</definedName>
    <definedName name="EER">#REF!</definedName>
    <definedName name="EEREEE">#REF!</definedName>
    <definedName name="efef" localSheetId="0" hidden="1">{"TAB1",#N/A,TRUE,"GENERAL";"TAB2",#N/A,TRUE,"GENERAL";"TAB3",#N/A,TRUE,"GENERAL";"TAB4",#N/A,TRUE,"GENERAL";"TAB5",#N/A,TRUE,"GENERAL"}</definedName>
    <definedName name="efef" localSheetId="6" hidden="1">{"TAB1",#N/A,TRUE,"GENERAL";"TAB2",#N/A,TRUE,"GENERAL";"TAB3",#N/A,TRUE,"GENERAL";"TAB4",#N/A,TRUE,"GENERAL";"TAB5",#N/A,TRUE,"GENERAL"}</definedName>
    <definedName name="efef" localSheetId="7" hidden="1">{"TAB1",#N/A,TRUE,"GENERAL";"TAB2",#N/A,TRUE,"GENERAL";"TAB3",#N/A,TRUE,"GENERAL";"TAB4",#N/A,TRUE,"GENERAL";"TAB5",#N/A,TRUE,"GENERAL"}</definedName>
    <definedName name="efef" localSheetId="9" hidden="1">{"TAB1",#N/A,TRUE,"GENERAL";"TAB2",#N/A,TRUE,"GENERAL";"TAB3",#N/A,TRUE,"GENERAL";"TAB4",#N/A,TRUE,"GENERAL";"TAB5",#N/A,TRUE,"GENERAL"}</definedName>
    <definedName name="efef" hidden="1">{"TAB1",#N/A,TRUE,"GENERAL";"TAB2",#N/A,TRUE,"GENERAL";"TAB3",#N/A,TRUE,"GENERAL";"TAB4",#N/A,TRUE,"GENERAL";"TAB5",#N/A,TRUE,"GENERAL"}</definedName>
    <definedName name="efer" localSheetId="0" hidden="1">{"via1",#N/A,TRUE,"general";"via2",#N/A,TRUE,"general";"via3",#N/A,TRUE,"general"}</definedName>
    <definedName name="efer" localSheetId="6" hidden="1">{"via1",#N/A,TRUE,"general";"via2",#N/A,TRUE,"general";"via3",#N/A,TRUE,"general"}</definedName>
    <definedName name="efer" localSheetId="7" hidden="1">{"via1",#N/A,TRUE,"general";"via2",#N/A,TRUE,"general";"via3",#N/A,TRUE,"general"}</definedName>
    <definedName name="efer" localSheetId="9" hidden="1">{"via1",#N/A,TRUE,"general";"via2",#N/A,TRUE,"general";"via3",#N/A,TRUE,"general"}</definedName>
    <definedName name="efer" hidden="1">{"via1",#N/A,TRUE,"general";"via2",#N/A,TRUE,"general";"via3",#N/A,TRUE,"general"}</definedName>
    <definedName name="egeg" localSheetId="0" hidden="1">{"TAB1",#N/A,TRUE,"GENERAL";"TAB2",#N/A,TRUE,"GENERAL";"TAB3",#N/A,TRUE,"GENERAL";"TAB4",#N/A,TRUE,"GENERAL";"TAB5",#N/A,TRUE,"GENERAL"}</definedName>
    <definedName name="egeg" localSheetId="6" hidden="1">{"TAB1",#N/A,TRUE,"GENERAL";"TAB2",#N/A,TRUE,"GENERAL";"TAB3",#N/A,TRUE,"GENERAL";"TAB4",#N/A,TRUE,"GENERAL";"TAB5",#N/A,TRUE,"GENERAL"}</definedName>
    <definedName name="egeg" localSheetId="7" hidden="1">{"TAB1",#N/A,TRUE,"GENERAL";"TAB2",#N/A,TRUE,"GENERAL";"TAB3",#N/A,TRUE,"GENERAL";"TAB4",#N/A,TRUE,"GENERAL";"TAB5",#N/A,TRUE,"GENERAL"}</definedName>
    <definedName name="egeg" localSheetId="9" hidden="1">{"TAB1",#N/A,TRUE,"GENERAL";"TAB2",#N/A,TRUE,"GENERAL";"TAB3",#N/A,TRUE,"GENERAL";"TAB4",#N/A,TRUE,"GENERAL";"TAB5",#N/A,TRUE,"GENERAL"}</definedName>
    <definedName name="egeg" hidden="1">{"TAB1",#N/A,TRUE,"GENERAL";"TAB2",#N/A,TRUE,"GENERAL";"TAB3",#N/A,TRUE,"GENERAL";"TAB4",#N/A,TRUE,"GENERAL";"TAB5",#N/A,TRUE,"GENERAL"}</definedName>
    <definedName name="egtrgthrt" localSheetId="0" hidden="1">{"TAB1",#N/A,TRUE,"GENERAL";"TAB2",#N/A,TRUE,"GENERAL";"TAB3",#N/A,TRUE,"GENERAL";"TAB4",#N/A,TRUE,"GENERAL";"TAB5",#N/A,TRUE,"GENERAL"}</definedName>
    <definedName name="egtrgthrt" localSheetId="6" hidden="1">{"TAB1",#N/A,TRUE,"GENERAL";"TAB2",#N/A,TRUE,"GENERAL";"TAB3",#N/A,TRUE,"GENERAL";"TAB4",#N/A,TRUE,"GENERAL";"TAB5",#N/A,TRUE,"GENERAL"}</definedName>
    <definedName name="egtrgthrt" localSheetId="7" hidden="1">{"TAB1",#N/A,TRUE,"GENERAL";"TAB2",#N/A,TRUE,"GENERAL";"TAB3",#N/A,TRUE,"GENERAL";"TAB4",#N/A,TRUE,"GENERAL";"TAB5",#N/A,TRUE,"GENERAL"}</definedName>
    <definedName name="egtrgthrt" localSheetId="9" hidden="1">{"TAB1",#N/A,TRUE,"GENERAL";"TAB2",#N/A,TRUE,"GENERAL";"TAB3",#N/A,TRUE,"GENERAL";"TAB4",#N/A,TRUE,"GENERAL";"TAB5",#N/A,TRUE,"GENERAL"}</definedName>
    <definedName name="egtrgthrt" hidden="1">{"TAB1",#N/A,TRUE,"GENERAL";"TAB2",#N/A,TRUE,"GENERAL";"TAB3",#N/A,TRUE,"GENERAL";"TAB4",#N/A,TRUE,"GENERAL";"TAB5",#N/A,TRUE,"GENERAL"}</definedName>
    <definedName name="eh">[179]Ins_EH!$B$2:$D$42</definedName>
    <definedName name="EI">'[45]Estructuras Concreto'!$D$6</definedName>
    <definedName name="EI60kv">'[54]Estructuras Concreto'!#REF!</definedName>
    <definedName name="EIN">'[45]Estructuras Concreto'!$D$73</definedName>
    <definedName name="EINAR" localSheetId="0">#REF!</definedName>
    <definedName name="EINAR">#REF!</definedName>
    <definedName name="ELB">[97]dts!$B$21</definedName>
    <definedName name="elec" localSheetId="0">#REF!</definedName>
    <definedName name="elec">#REF!</definedName>
    <definedName name="ElectConsPrice">[112]Parameters!$R$15</definedName>
    <definedName name="ElectDemandPrice" localSheetId="0">#REF!</definedName>
    <definedName name="ElectDemandPrice">#REF!</definedName>
    <definedName name="Electrico" localSheetId="12">#REF!</definedName>
    <definedName name="Electrico" localSheetId="13">#REF!</definedName>
    <definedName name="Electrico" localSheetId="14">#REF!</definedName>
    <definedName name="electrico" localSheetId="6">#REF!</definedName>
    <definedName name="ELECTRICO">[42]PRESUPUESTO!#REF!</definedName>
    <definedName name="eléctrico" localSheetId="12">#REF!</definedName>
    <definedName name="eléctrico" localSheetId="13">#REF!</definedName>
    <definedName name="eléctrico" localSheetId="14">#REF!</definedName>
    <definedName name="eléctrico" localSheetId="6">#REF!</definedName>
    <definedName name="eléctrico">#REF!</definedName>
    <definedName name="ELECTRICO_ITEM_ESTIMADO">[84]Presupuesto!#REF!</definedName>
    <definedName name="electrosoldada" localSheetId="0">#REF!</definedName>
    <definedName name="electrosoldada">#REF!</definedName>
    <definedName name="Element_Forces___Frames" localSheetId="0">#REF!</definedName>
    <definedName name="Element_Forces___Frames">#REF!</definedName>
    <definedName name="elemnto" localSheetId="0">#REF!</definedName>
    <definedName name="elemnto">#REF!</definedName>
    <definedName name="ELITE">#REF!</definedName>
    <definedName name="ELITE1">#REF!</definedName>
    <definedName name="EMET">[101]PRECIOS!$H$2:$H$9</definedName>
    <definedName name="emf">'[45]Estructuras Concreto'!$D$162</definedName>
    <definedName name="emfo1">'[45]Estructuras Concreto'!$D$169</definedName>
    <definedName name="EMPLEADO">#N/A</definedName>
    <definedName name="EMPRESA" localSheetId="12">'[185]Capacidad M3'!#REF!</definedName>
    <definedName name="EMPRESA" localSheetId="13">'[185]Capacidad M3'!#REF!</definedName>
    <definedName name="EMPRESA" localSheetId="14">'[185]Capacidad M3'!#REF!</definedName>
    <definedName name="EMPRESA" localSheetId="6">'[185]Capacidad M3'!#REF!</definedName>
    <definedName name="EMPRESA">'[185]Capacidad M3'!#REF!</definedName>
    <definedName name="emul">[58]PrecRec!$D$58</definedName>
    <definedName name="ENCABEZADO" localSheetId="0">#REF!</definedName>
    <definedName name="ENCABEZADO">#REF!</definedName>
    <definedName name="ENCHAPES" localSheetId="0">[84]Presupuesto!#REF!,[84]Presupuesto!#REF!</definedName>
    <definedName name="ENCHAPES">[84]Presupuesto!#REF!,[84]Presupuesto!#REF!</definedName>
    <definedName name="ENCHAPES__REVOQUES_Y_PINTURA" localSheetId="0">[42]PRESUPUESTO!#REF!</definedName>
    <definedName name="ENCHAPES__REVOQUES_Y_PINTURA">[42]PRESUPUESTO!#REF!</definedName>
    <definedName name="ENCHAPES_1">[84]Presupuesto!#REF!</definedName>
    <definedName name="ENCHAPES_ITEM" localSheetId="0">[84]Presupuesto!#REF!,[84]Presupuesto!#REF!,[84]Presupuesto!#REF!,[84]Presupuesto!#REF!</definedName>
    <definedName name="ENCHAPES_ITEM">[84]Presupuesto!#REF!,[84]Presupuesto!#REF!,[84]Presupuesto!#REF!,[84]Presupuesto!#REF!</definedName>
    <definedName name="ENCHAPES_VALOR">[84]Presupuesto!$G$67:$G$68,[84]Presupuesto!$G$70:$G$71,[84]Presupuesto!$G$72</definedName>
    <definedName name="EndTime" localSheetId="0">#REF!</definedName>
    <definedName name="EndTime">#REF!</definedName>
    <definedName name="Ene" localSheetId="15">[186]ENE!$A$12:$H$34</definedName>
    <definedName name="Ene">[187]ENE!$A$12:$H$34</definedName>
    <definedName name="Ene_C" localSheetId="15">[186]ENE!$A$35:$H$52</definedName>
    <definedName name="Ene_C">[187]ENE!$A$35:$H$52</definedName>
    <definedName name="ene00">[29]Dólar!#REF!</definedName>
    <definedName name="EneFeb" localSheetId="15">'[188]Ene-Feb'!$A$12:$H$34</definedName>
    <definedName name="EneFeb">'[189]Ene-Feb'!$A$12:$H$34</definedName>
    <definedName name="ENERGIATABLA1.2.4">'[15]CALCULO COSTOS DE OPERACIÓN'!$B$127:$AF$163</definedName>
    <definedName name="Engine">#N/A</definedName>
    <definedName name="Ensayo" localSheetId="0" hidden="1">{"AURES1",#N/A,TRUE,"GENERAL";"AURES2",#N/A,TRUE,"GENERAL";"AURES3",#N/A,TRUE,"GENERAL";"AURES4",#N/A,TRUE,"GENERAL";"AURES5",#N/A,TRUE,"GENERAL";"AURES6",#N/A,TRUE,"GENERAL";"AURES7",#N/A,TRUE,"GENERAL"}</definedName>
    <definedName name="Ensayo" localSheetId="6" hidden="1">{"AURES1",#N/A,TRUE,"GENERAL";"AURES2",#N/A,TRUE,"GENERAL";"AURES3",#N/A,TRUE,"GENERAL";"AURES4",#N/A,TRUE,"GENERAL";"AURES5",#N/A,TRUE,"GENERAL";"AURES6",#N/A,TRUE,"GENERAL";"AURES7",#N/A,TRUE,"GENERAL"}</definedName>
    <definedName name="Ensayo" localSheetId="7" hidden="1">{"AURES1",#N/A,TRUE,"GENERAL";"AURES2",#N/A,TRUE,"GENERAL";"AURES3",#N/A,TRUE,"GENERAL";"AURES4",#N/A,TRUE,"GENERAL";"AURES5",#N/A,TRUE,"GENERAL";"AURES6",#N/A,TRUE,"GENERAL";"AURES7",#N/A,TRUE,"GENERAL"}</definedName>
    <definedName name="Ensayo" localSheetId="9"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SAYOSLAB">'[190]Formato Presupuesto Consultoria'!$Z$1139:$AC$1267</definedName>
    <definedName name="ENT.ESP" localSheetId="0">'[117]Soporte Cantidades'!#REF!</definedName>
    <definedName name="ENT.ESP" localSheetId="12">'[116]Soporte Cantidades'!#REF!</definedName>
    <definedName name="ENT.ESP" localSheetId="13">'[116]Soporte Cantidades'!#REF!</definedName>
    <definedName name="ENT.ESP" localSheetId="14">'[116]Soporte Cantidades'!#REF!</definedName>
    <definedName name="ENT.ESP" localSheetId="6">'[117]Soporte Cantidades'!#REF!</definedName>
    <definedName name="ENT.ESP">'[117]Soporte Cantidades'!#REF!</definedName>
    <definedName name="ENT1_SEPT25" localSheetId="0">[84]Presupuesto!#REF!,[84]Presupuesto!#REF!,[84]Presupuesto!#REF!</definedName>
    <definedName name="ENT1_SEPT25">[84]Presupuesto!#REF!,[84]Presupuesto!#REF!,[84]Presupuesto!#REF!</definedName>
    <definedName name="ENTIB" localSheetId="12">#REF!</definedName>
    <definedName name="ENTIB" localSheetId="13">#REF!</definedName>
    <definedName name="ENTIB" localSheetId="14">#REF!</definedName>
    <definedName name="ENTIB" localSheetId="6">#REF!</definedName>
    <definedName name="ENTIB">#REF!</definedName>
    <definedName name="ENTIBADO" localSheetId="12">[191]TUBERIA!#REF!</definedName>
    <definedName name="ENTIBADO" localSheetId="13">[191]TUBERIA!#REF!</definedName>
    <definedName name="ENTIBADO" localSheetId="14">[191]TUBERIA!#REF!</definedName>
    <definedName name="ENTIBADO" localSheetId="6">[191]TUBERIA!#REF!</definedName>
    <definedName name="ENTIBADO">[191]TUBERIA!#REF!</definedName>
    <definedName name="ENTIDAD">[97]dts!$B$5</definedName>
    <definedName name="Entidad_1" localSheetId="0">#REF!</definedName>
    <definedName name="Entidad_1">#REF!</definedName>
    <definedName name="Entidad_2" localSheetId="0">#REF!</definedName>
    <definedName name="Entidad_2">#REF!</definedName>
    <definedName name="EOL" localSheetId="0">#REF!</definedName>
    <definedName name="EOL">#REF!</definedName>
    <definedName name="EP">'[45]Estructuras Concreto'!$D$50</definedName>
    <definedName name="epbT">'[45]Estructuras Concreto'!$D$144</definedName>
    <definedName name="epfC">'[45]Estructuras Concreto'!$D$195</definedName>
    <definedName name="epfC1">'[45]Estructuras Concreto'!$D$211</definedName>
    <definedName name="epfC2" localSheetId="0">#REF!</definedName>
    <definedName name="epfC2">#REF!</definedName>
    <definedName name="epfT">'[45]Estructuras Concreto'!$D$142</definedName>
    <definedName name="epfTc">'[45]Estructuras Concreto'!$D$176</definedName>
    <definedName name="epfTZ">'[45]Estructuras Concreto'!#REF!</definedName>
    <definedName name="eplaca">'[45]Estructuras Concreto'!$D$251</definedName>
    <definedName name="eplaca2" localSheetId="0">#REF!</definedName>
    <definedName name="eplaca2">#REF!</definedName>
    <definedName name="EPOR" localSheetId="0">#REF!</definedName>
    <definedName name="EPOR">#REF!</definedName>
    <definedName name="EPOR2">'[45]Estructuras Concreto'!$D$273</definedName>
    <definedName name="EPOR3">'[45]Estructuras Concreto'!$D$396</definedName>
    <definedName name="epT" localSheetId="0">#REF!</definedName>
    <definedName name="epT">#REF!</definedName>
    <definedName name="EQMOB" localSheetId="0">#REF!</definedName>
    <definedName name="EQMOB">#REF!</definedName>
    <definedName name="EQUI" localSheetId="15">[192]EQUIPO!$B$2:$B$36</definedName>
    <definedName name="EQUI">[193]Equipo!$A:$IV</definedName>
    <definedName name="EQUI3">[194]Equipo!$A:$IV</definedName>
    <definedName name="equip" localSheetId="0">#REF!</definedName>
    <definedName name="equip">#REF!</definedName>
    <definedName name="EquipData">'[112]Equip Data'!$B$14:$AQ$75</definedName>
    <definedName name="EquipInput" localSheetId="0">#REF!</definedName>
    <definedName name="EquipInput">#REF!</definedName>
    <definedName name="EquipLifeRank" localSheetId="0">#REF!</definedName>
    <definedName name="EquipLifeRank">#REF!</definedName>
    <definedName name="equipo" localSheetId="2">[195]Equipo!$A$7:$A$65536</definedName>
    <definedName name="equipo" localSheetId="12">[196]insumos!$A$767:$A$809</definedName>
    <definedName name="equipo" localSheetId="13">[196]insumos!$A$767:$A$809</definedName>
    <definedName name="equipo" localSheetId="14">[196]insumos!$A$767:$A$809</definedName>
    <definedName name="equipo" localSheetId="15" hidden="1">{"CONCABL1.1",#N/A,FALSE,"1.1.1a1.1.3 ACSR";"AISL1.2",#N/A,FALSE,"1.1.1a1.1.3 ACSR";"torr1.1.3",#N/A,FALSE,"1.1.1a1.1.3 ACSR";"cm1.2",#N/A,FALSE,"1.2 ACSR";"cm2.2",#N/A,FALSE,"1.2 ACSR";#N/A,#N/A,FALSE,"1.3 ACSR";#N/A,#N/A,FALSE,"2.1.1A2.1.3 ACAR";"ac2.1",#N/A,FALSE,"1.2 ACAR";"ac2.2",#N/A,FALSE,"1.2 ACAR";#N/A,#N/A,FALSE,"2.3 ACAR"}</definedName>
    <definedName name="equipo" localSheetId="6">[195]Equipo!$A$7:$A$65536</definedName>
    <definedName name="EQUIPO" localSheetId="7">#REF!</definedName>
    <definedName name="equipo" localSheetId="9">[195]Equipo!$A$7:$A$65536</definedName>
    <definedName name="equipo">[197]insumos!$A$767:$A$809</definedName>
    <definedName name="EQUIPO_1">[192]EQUIPO!$B$2:$D$36</definedName>
    <definedName name="equipo_mayor" localSheetId="0">#REF!</definedName>
    <definedName name="equipo_mayor">#REF!</definedName>
    <definedName name="equipomayor2">[198]desglose!#REF!</definedName>
    <definedName name="EquipOpCostOutput" localSheetId="0">#REF!</definedName>
    <definedName name="EquipOpCostOutput">#REF!</definedName>
    <definedName name="EquipOpFleet" localSheetId="0">#REF!</definedName>
    <definedName name="EquipOpFleet">#REF!</definedName>
    <definedName name="equipoprecio" localSheetId="12">[196]insumos!$A$767:$C$809</definedName>
    <definedName name="equipoprecio" localSheetId="13">[196]insumos!$A$767:$C$809</definedName>
    <definedName name="equipoprecio" localSheetId="14">[196]insumos!$A$767:$C$809</definedName>
    <definedName name="equipoprecio">[197]insumos!$A$767:$C$809</definedName>
    <definedName name="EQUIPOS">'[190]Formato Presupuesto Consultoria'!$Z$1116:$AB$1131</definedName>
    <definedName name="equiprecord">[165]Sheet1!$A$18:$A$1072</definedName>
    <definedName name="EquipReplOutput" localSheetId="0">#REF!</definedName>
    <definedName name="EquipReplOutput">#REF!</definedName>
    <definedName name="EquipRow" localSheetId="0">#REF!</definedName>
    <definedName name="EquipRow">#REF!</definedName>
    <definedName name="eqw" localSheetId="0" hidden="1">{"via1",#N/A,TRUE,"general";"via2",#N/A,TRUE,"general";"via3",#N/A,TRUE,"general"}</definedName>
    <definedName name="eqw" localSheetId="6" hidden="1">{"via1",#N/A,TRUE,"general";"via2",#N/A,TRUE,"general";"via3",#N/A,TRUE,"general"}</definedName>
    <definedName name="eqw" localSheetId="7" hidden="1">{"via1",#N/A,TRUE,"general";"via2",#N/A,TRUE,"general";"via3",#N/A,TRUE,"general"}</definedName>
    <definedName name="eqw" localSheetId="9" hidden="1">{"via1",#N/A,TRUE,"general";"via2",#N/A,TRUE,"general";"via3",#N/A,TRUE,"general"}</definedName>
    <definedName name="eqw" hidden="1">{"via1",#N/A,TRUE,"general";"via2",#N/A,TRUE,"general";"via3",#N/A,TRUE,"general"}</definedName>
    <definedName name="ererre">#REF!</definedName>
    <definedName name="erg" localSheetId="0" hidden="1">{"TAB1",#N/A,TRUE,"GENERAL";"TAB2",#N/A,TRUE,"GENERAL";"TAB3",#N/A,TRUE,"GENERAL";"TAB4",#N/A,TRUE,"GENERAL";"TAB5",#N/A,TRUE,"GENERAL"}</definedName>
    <definedName name="erg" localSheetId="6" hidden="1">{"TAB1",#N/A,TRUE,"GENERAL";"TAB2",#N/A,TRUE,"GENERAL";"TAB3",#N/A,TRUE,"GENERAL";"TAB4",#N/A,TRUE,"GENERAL";"TAB5",#N/A,TRUE,"GENERAL"}</definedName>
    <definedName name="erg" localSheetId="7" hidden="1">{"TAB1",#N/A,TRUE,"GENERAL";"TAB2",#N/A,TRUE,"GENERAL";"TAB3",#N/A,TRUE,"GENERAL";"TAB4",#N/A,TRUE,"GENERAL";"TAB5",#N/A,TRUE,"GENERAL"}</definedName>
    <definedName name="erg" localSheetId="9" hidden="1">{"TAB1",#N/A,TRUE,"GENERAL";"TAB2",#N/A,TRUE,"GENERAL";"TAB3",#N/A,TRUE,"GENERAL";"TAB4",#N/A,TRUE,"GENERAL";"TAB5",#N/A,TRUE,"GENERAL"}</definedName>
    <definedName name="erg" hidden="1">{"TAB1",#N/A,TRUE,"GENERAL";"TAB2",#N/A,TRUE,"GENERAL";"TAB3",#N/A,TRUE,"GENERAL";"TAB4",#N/A,TRUE,"GENERAL";"TAB5",#N/A,TRUE,"GENERAL"}</definedName>
    <definedName name="erger" localSheetId="0" hidden="1">{"via1",#N/A,TRUE,"general";"via2",#N/A,TRUE,"general";"via3",#N/A,TRUE,"general"}</definedName>
    <definedName name="erger" localSheetId="6" hidden="1">{"via1",#N/A,TRUE,"general";"via2",#N/A,TRUE,"general";"via3",#N/A,TRUE,"general"}</definedName>
    <definedName name="erger" localSheetId="7" hidden="1">{"via1",#N/A,TRUE,"general";"via2",#N/A,TRUE,"general";"via3",#N/A,TRUE,"general"}</definedName>
    <definedName name="erger" localSheetId="9" hidden="1">{"via1",#N/A,TRUE,"general";"via2",#N/A,TRUE,"general";"via3",#N/A,TRUE,"general"}</definedName>
    <definedName name="erger" hidden="1">{"via1",#N/A,TRUE,"general";"via2",#N/A,TRUE,"general";"via3",#N/A,TRUE,"general"}</definedName>
    <definedName name="ergerg" localSheetId="0" hidden="1">{"via1",#N/A,TRUE,"general";"via2",#N/A,TRUE,"general";"via3",#N/A,TRUE,"general"}</definedName>
    <definedName name="ergerg" localSheetId="6" hidden="1">{"via1",#N/A,TRUE,"general";"via2",#N/A,TRUE,"general";"via3",#N/A,TRUE,"general"}</definedName>
    <definedName name="ergerg" localSheetId="7" hidden="1">{"via1",#N/A,TRUE,"general";"via2",#N/A,TRUE,"general";"via3",#N/A,TRUE,"general"}</definedName>
    <definedName name="ergerg" localSheetId="9" hidden="1">{"via1",#N/A,TRUE,"general";"via2",#N/A,TRUE,"general";"via3",#N/A,TRUE,"general"}</definedName>
    <definedName name="ergerg" hidden="1">{"via1",#N/A,TRUE,"general";"via2",#N/A,TRUE,"general";"via3",#N/A,TRUE,"general"}</definedName>
    <definedName name="ergfegr" localSheetId="0" hidden="1">{"via1",#N/A,TRUE,"general";"via2",#N/A,TRUE,"general";"via3",#N/A,TRUE,"general"}</definedName>
    <definedName name="ergfegr" localSheetId="6" hidden="1">{"via1",#N/A,TRUE,"general";"via2",#N/A,TRUE,"general";"via3",#N/A,TRUE,"general"}</definedName>
    <definedName name="ergfegr" localSheetId="7" hidden="1">{"via1",#N/A,TRUE,"general";"via2",#N/A,TRUE,"general";"via3",#N/A,TRUE,"general"}</definedName>
    <definedName name="ergfegr" localSheetId="9" hidden="1">{"via1",#N/A,TRUE,"general";"via2",#N/A,TRUE,"general";"via3",#N/A,TRUE,"general"}</definedName>
    <definedName name="ergfegr" hidden="1">{"via1",#N/A,TRUE,"general";"via2",#N/A,TRUE,"general";"via3",#N/A,TRUE,"general"}</definedName>
    <definedName name="ergge" localSheetId="0" hidden="1">{"TAB1",#N/A,TRUE,"GENERAL";"TAB2",#N/A,TRUE,"GENERAL";"TAB3",#N/A,TRUE,"GENERAL";"TAB4",#N/A,TRUE,"GENERAL";"TAB5",#N/A,TRUE,"GENERAL"}</definedName>
    <definedName name="ergge" localSheetId="6" hidden="1">{"TAB1",#N/A,TRUE,"GENERAL";"TAB2",#N/A,TRUE,"GENERAL";"TAB3",#N/A,TRUE,"GENERAL";"TAB4",#N/A,TRUE,"GENERAL";"TAB5",#N/A,TRUE,"GENERAL"}</definedName>
    <definedName name="ergge" localSheetId="7" hidden="1">{"TAB1",#N/A,TRUE,"GENERAL";"TAB2",#N/A,TRUE,"GENERAL";"TAB3",#N/A,TRUE,"GENERAL";"TAB4",#N/A,TRUE,"GENERAL";"TAB5",#N/A,TRUE,"GENERAL"}</definedName>
    <definedName name="ergge" localSheetId="9" hidden="1">{"TAB1",#N/A,TRUE,"GENERAL";"TAB2",#N/A,TRUE,"GENERAL";"TAB3",#N/A,TRUE,"GENERAL";"TAB4",#N/A,TRUE,"GENERAL";"TAB5",#N/A,TRUE,"GENERAL"}</definedName>
    <definedName name="ergge" hidden="1">{"TAB1",#N/A,TRUE,"GENERAL";"TAB2",#N/A,TRUE,"GENERAL";"TAB3",#N/A,TRUE,"GENERAL";"TAB4",#N/A,TRUE,"GENERAL";"TAB5",#N/A,TRUE,"GENERAL"}</definedName>
    <definedName name="erggewg" localSheetId="0" hidden="1">{"via1",#N/A,TRUE,"general";"via2",#N/A,TRUE,"general";"via3",#N/A,TRUE,"general"}</definedName>
    <definedName name="erggewg" localSheetId="6" hidden="1">{"via1",#N/A,TRUE,"general";"via2",#N/A,TRUE,"general";"via3",#N/A,TRUE,"general"}</definedName>
    <definedName name="erggewg" localSheetId="7" hidden="1">{"via1",#N/A,TRUE,"general";"via2",#N/A,TRUE,"general";"via3",#N/A,TRUE,"general"}</definedName>
    <definedName name="erggewg" localSheetId="9" hidden="1">{"via1",#N/A,TRUE,"general";"via2",#N/A,TRUE,"general";"via3",#N/A,TRUE,"general"}</definedName>
    <definedName name="erggewg" hidden="1">{"via1",#N/A,TRUE,"general";"via2",#N/A,TRUE,"general";"via3",#N/A,TRUE,"general"}</definedName>
    <definedName name="ergreg" localSheetId="0" hidden="1">{"TAB1",#N/A,TRUE,"GENERAL";"TAB2",#N/A,TRUE,"GENERAL";"TAB3",#N/A,TRUE,"GENERAL";"TAB4",#N/A,TRUE,"GENERAL";"TAB5",#N/A,TRUE,"GENERAL"}</definedName>
    <definedName name="ergreg" localSheetId="6" hidden="1">{"TAB1",#N/A,TRUE,"GENERAL";"TAB2",#N/A,TRUE,"GENERAL";"TAB3",#N/A,TRUE,"GENERAL";"TAB4",#N/A,TRUE,"GENERAL";"TAB5",#N/A,TRUE,"GENERAL"}</definedName>
    <definedName name="ergreg" localSheetId="7" hidden="1">{"TAB1",#N/A,TRUE,"GENERAL";"TAB2",#N/A,TRUE,"GENERAL";"TAB3",#N/A,TRUE,"GENERAL";"TAB4",#N/A,TRUE,"GENERAL";"TAB5",#N/A,TRUE,"GENERAL"}</definedName>
    <definedName name="ergreg" localSheetId="9" hidden="1">{"TAB1",#N/A,TRUE,"GENERAL";"TAB2",#N/A,TRUE,"GENERAL";"TAB3",#N/A,TRUE,"GENERAL";"TAB4",#N/A,TRUE,"GENERAL";"TAB5",#N/A,TRUE,"GENERAL"}</definedName>
    <definedName name="ergreg" hidden="1">{"TAB1",#N/A,TRUE,"GENERAL";"TAB2",#N/A,TRUE,"GENERAL";"TAB3",#N/A,TRUE,"GENERAL";"TAB4",#N/A,TRUE,"GENERAL";"TAB5",#N/A,TRUE,"GENERAL"}</definedName>
    <definedName name="ergregerg" localSheetId="0" hidden="1">{"via1",#N/A,TRUE,"general";"via2",#N/A,TRUE,"general";"via3",#N/A,TRUE,"general"}</definedName>
    <definedName name="ergregerg" localSheetId="6" hidden="1">{"via1",#N/A,TRUE,"general";"via2",#N/A,TRUE,"general";"via3",#N/A,TRUE,"general"}</definedName>
    <definedName name="ergregerg" localSheetId="7" hidden="1">{"via1",#N/A,TRUE,"general";"via2",#N/A,TRUE,"general";"via3",#N/A,TRUE,"general"}</definedName>
    <definedName name="ergregerg" localSheetId="9" hidden="1">{"via1",#N/A,TRUE,"general";"via2",#N/A,TRUE,"general";"via3",#N/A,TRUE,"general"}</definedName>
    <definedName name="ergregerg" hidden="1">{"via1",#N/A,TRUE,"general";"via2",#N/A,TRUE,"general";"via3",#N/A,TRUE,"general"}</definedName>
    <definedName name="ergrg" localSheetId="0" hidden="1">{"TAB1",#N/A,TRUE,"GENERAL";"TAB2",#N/A,TRUE,"GENERAL";"TAB3",#N/A,TRUE,"GENERAL";"TAB4",#N/A,TRUE,"GENERAL";"TAB5",#N/A,TRUE,"GENERAL"}</definedName>
    <definedName name="ergrg" localSheetId="6" hidden="1">{"TAB1",#N/A,TRUE,"GENERAL";"TAB2",#N/A,TRUE,"GENERAL";"TAB3",#N/A,TRUE,"GENERAL";"TAB4",#N/A,TRUE,"GENERAL";"TAB5",#N/A,TRUE,"GENERAL"}</definedName>
    <definedName name="ergrg" localSheetId="7" hidden="1">{"TAB1",#N/A,TRUE,"GENERAL";"TAB2",#N/A,TRUE,"GENERAL";"TAB3",#N/A,TRUE,"GENERAL";"TAB4",#N/A,TRUE,"GENERAL";"TAB5",#N/A,TRUE,"GENERAL"}</definedName>
    <definedName name="ergrg" localSheetId="9" hidden="1">{"TAB1",#N/A,TRUE,"GENERAL";"TAB2",#N/A,TRUE,"GENERAL";"TAB3",#N/A,TRUE,"GENERAL";"TAB4",#N/A,TRUE,"GENERAL";"TAB5",#N/A,TRUE,"GENERAL"}</definedName>
    <definedName name="ergrg" hidden="1">{"TAB1",#N/A,TRUE,"GENERAL";"TAB2",#N/A,TRUE,"GENERAL";"TAB3",#N/A,TRUE,"GENERAL";"TAB4",#N/A,TRUE,"GENERAL";"TAB5",#N/A,TRUE,"GENERAL"}</definedName>
    <definedName name="ergweg" localSheetId="0" hidden="1">{"TAB1",#N/A,TRUE,"GENERAL";"TAB2",#N/A,TRUE,"GENERAL";"TAB3",#N/A,TRUE,"GENERAL";"TAB4",#N/A,TRUE,"GENERAL";"TAB5",#N/A,TRUE,"GENERAL"}</definedName>
    <definedName name="ergweg" localSheetId="6" hidden="1">{"TAB1",#N/A,TRUE,"GENERAL";"TAB2",#N/A,TRUE,"GENERAL";"TAB3",#N/A,TRUE,"GENERAL";"TAB4",#N/A,TRUE,"GENERAL";"TAB5",#N/A,TRUE,"GENERAL"}</definedName>
    <definedName name="ergweg" localSheetId="7" hidden="1">{"TAB1",#N/A,TRUE,"GENERAL";"TAB2",#N/A,TRUE,"GENERAL";"TAB3",#N/A,TRUE,"GENERAL";"TAB4",#N/A,TRUE,"GENERAL";"TAB5",#N/A,TRUE,"GENERAL"}</definedName>
    <definedName name="ergweg" localSheetId="9" hidden="1">{"TAB1",#N/A,TRUE,"GENERAL";"TAB2",#N/A,TRUE,"GENERAL";"TAB3",#N/A,TRUE,"GENERAL";"TAB4",#N/A,TRUE,"GENERAL";"TAB5",#N/A,TRUE,"GENERAL"}</definedName>
    <definedName name="ergweg" hidden="1">{"TAB1",#N/A,TRUE,"GENERAL";"TAB2",#N/A,TRUE,"GENERAL";"TAB3",#N/A,TRUE,"GENERAL";"TAB4",#N/A,TRUE,"GENERAL";"TAB5",#N/A,TRUE,"GENERAL"}</definedName>
    <definedName name="ergwreg" localSheetId="0" hidden="1">{"via1",#N/A,TRUE,"general";"via2",#N/A,TRUE,"general";"via3",#N/A,TRUE,"general"}</definedName>
    <definedName name="ergwreg" localSheetId="6" hidden="1">{"via1",#N/A,TRUE,"general";"via2",#N/A,TRUE,"general";"via3",#N/A,TRUE,"general"}</definedName>
    <definedName name="ergwreg" localSheetId="7" hidden="1">{"via1",#N/A,TRUE,"general";"via2",#N/A,TRUE,"general";"via3",#N/A,TRUE,"general"}</definedName>
    <definedName name="ergwreg" localSheetId="9" hidden="1">{"via1",#N/A,TRUE,"general";"via2",#N/A,TRUE,"general";"via3",#N/A,TRUE,"general"}</definedName>
    <definedName name="ergwreg" hidden="1">{"via1",#N/A,TRUE,"general";"via2",#N/A,TRUE,"general";"via3",#N/A,TRUE,"general"}</definedName>
    <definedName name="erheyh" localSheetId="0" hidden="1">{"TAB1",#N/A,TRUE,"GENERAL";"TAB2",#N/A,TRUE,"GENERAL";"TAB3",#N/A,TRUE,"GENERAL";"TAB4",#N/A,TRUE,"GENERAL";"TAB5",#N/A,TRUE,"GENERAL"}</definedName>
    <definedName name="erheyh" localSheetId="6" hidden="1">{"TAB1",#N/A,TRUE,"GENERAL";"TAB2",#N/A,TRUE,"GENERAL";"TAB3",#N/A,TRUE,"GENERAL";"TAB4",#N/A,TRUE,"GENERAL";"TAB5",#N/A,TRUE,"GENERAL"}</definedName>
    <definedName name="erheyh" localSheetId="7" hidden="1">{"TAB1",#N/A,TRUE,"GENERAL";"TAB2",#N/A,TRUE,"GENERAL";"TAB3",#N/A,TRUE,"GENERAL";"TAB4",#N/A,TRUE,"GENERAL";"TAB5",#N/A,TRUE,"GENERAL"}</definedName>
    <definedName name="erheyh" localSheetId="9" hidden="1">{"TAB1",#N/A,TRUE,"GENERAL";"TAB2",#N/A,TRUE,"GENERAL";"TAB3",#N/A,TRUE,"GENERAL";"TAB4",#N/A,TRUE,"GENERAL";"TAB5",#N/A,TRUE,"GENERAL"}</definedName>
    <definedName name="erheyh" hidden="1">{"TAB1",#N/A,TRUE,"GENERAL";"TAB2",#N/A,TRUE,"GENERAL";"TAB3",#N/A,TRUE,"GENERAL";"TAB4",#N/A,TRUE,"GENERAL";"TAB5",#N/A,TRUE,"GENERAL"}</definedName>
    <definedName name="ERP">#REF!</definedName>
    <definedName name="ERPC">#REF!</definedName>
    <definedName name="err" localSheetId="0" hidden="1">{"TAB1",#N/A,TRUE,"GENERAL";"TAB2",#N/A,TRUE,"GENERAL";"TAB3",#N/A,TRUE,"GENERAL";"TAB4",#N/A,TRUE,"GENERAL";"TAB5",#N/A,TRUE,"GENERAL"}</definedName>
    <definedName name="ERR" localSheetId="15">#REF!</definedName>
    <definedName name="err" localSheetId="6" hidden="1">{"TAB1",#N/A,TRUE,"GENERAL";"TAB2",#N/A,TRUE,"GENERAL";"TAB3",#N/A,TRUE,"GENERAL";"TAB4",#N/A,TRUE,"GENERAL";"TAB5",#N/A,TRUE,"GENERAL"}</definedName>
    <definedName name="err" localSheetId="7" hidden="1">{"TAB1",#N/A,TRUE,"GENERAL";"TAB2",#N/A,TRUE,"GENERAL";"TAB3",#N/A,TRUE,"GENERAL";"TAB4",#N/A,TRUE,"GENERAL";"TAB5",#N/A,TRUE,"GENERAL"}</definedName>
    <definedName name="err" localSheetId="9" hidden="1">{"TAB1",#N/A,TRUE,"GENERAL";"TAB2",#N/A,TRUE,"GENERAL";"TAB3",#N/A,TRUE,"GENERAL";"TAB4",#N/A,TRUE,"GENERAL";"TAB5",#N/A,TRUE,"GENERAL"}</definedName>
    <definedName name="err" hidden="1">{"TAB1",#N/A,TRUE,"GENERAL";"TAB2",#N/A,TRUE,"GENERAL";"TAB3",#N/A,TRUE,"GENERAL";"TAB4",#N/A,TRUE,"GENERAL";"TAB5",#N/A,TRUE,"GENERAL"}</definedName>
    <definedName name="erra" localSheetId="15">#REF!</definedName>
    <definedName name="erra">#REF!</definedName>
    <definedName name="erradas">[170]Hoja2!$C$4</definedName>
    <definedName name="erradas2" localSheetId="0">[131]Parámetros!#REF!</definedName>
    <definedName name="erradas2" localSheetId="12">[132]Parámetros!#REF!</definedName>
    <definedName name="erradas2" localSheetId="13">[132]Parámetros!#REF!</definedName>
    <definedName name="erradas2" localSheetId="14">[132]Parámetros!#REF!</definedName>
    <definedName name="erradas2" localSheetId="3">[131]Parámetros!#REF!</definedName>
    <definedName name="erradas2" localSheetId="4">[131]Parámetros!#REF!</definedName>
    <definedName name="erradas2" localSheetId="5">[131]Parámetros!#REF!</definedName>
    <definedName name="erradas2" localSheetId="8">[131]Parámetros!#REF!</definedName>
    <definedName name="erradas2" localSheetId="1">[131]Parámetros!#REF!</definedName>
    <definedName name="erradas2">[131]Parámetros!#REF!</definedName>
    <definedName name="ERROR" localSheetId="0">#REF!</definedName>
    <definedName name="ERROR" localSheetId="15">#REF!</definedName>
    <definedName name="ERROR">#REF!</definedName>
    <definedName name="ERROR1" localSheetId="0">#REF!</definedName>
    <definedName name="ERROR1">#REF!</definedName>
    <definedName name="ERROR2">#REF!</definedName>
    <definedName name="ERROR3">[199]TARIF2002!#REF!</definedName>
    <definedName name="ERROR5">[199]TARIF2002!#REF!</definedName>
    <definedName name="errr" localSheetId="0">#REF!</definedName>
    <definedName name="errr">#REF!</definedName>
    <definedName name="ert" localSheetId="0" hidden="1">{"via1",#N/A,TRUE,"general";"via2",#N/A,TRUE,"general";"via3",#N/A,TRUE,"general"}</definedName>
    <definedName name="ert" localSheetId="6" hidden="1">{"via1",#N/A,TRUE,"general";"via2",#N/A,TRUE,"general";"via3",#N/A,TRUE,"general"}</definedName>
    <definedName name="ert" localSheetId="7" hidden="1">{"via1",#N/A,TRUE,"general";"via2",#N/A,TRUE,"general";"via3",#N/A,TRUE,"general"}</definedName>
    <definedName name="ert" localSheetId="9" hidden="1">{"via1",#N/A,TRUE,"general";"via2",#N/A,TRUE,"general";"via3",#N/A,TRUE,"general"}</definedName>
    <definedName name="ert" hidden="1">{"via1",#N/A,TRUE,"general";"via2",#N/A,TRUE,"general";"via3",#N/A,TRUE,"general"}</definedName>
    <definedName name="erte" localSheetId="0" hidden="1">{"via1",#N/A,TRUE,"general";"via2",#N/A,TRUE,"general";"via3",#N/A,TRUE,"general"}</definedName>
    <definedName name="erte" localSheetId="6" hidden="1">{"via1",#N/A,TRUE,"general";"via2",#N/A,TRUE,"general";"via3",#N/A,TRUE,"general"}</definedName>
    <definedName name="erte" localSheetId="7" hidden="1">{"via1",#N/A,TRUE,"general";"via2",#N/A,TRUE,"general";"via3",#N/A,TRUE,"general"}</definedName>
    <definedName name="erte" localSheetId="9" hidden="1">{"via1",#N/A,TRUE,"general";"via2",#N/A,TRUE,"general";"via3",#N/A,TRUE,"general"}</definedName>
    <definedName name="erte" hidden="1">{"via1",#N/A,TRUE,"general";"via2",#N/A,TRUE,"general";"via3",#N/A,TRUE,"general"}</definedName>
    <definedName name="erter" localSheetId="0" hidden="1">{"TAB1",#N/A,TRUE,"GENERAL";"TAB2",#N/A,TRUE,"GENERAL";"TAB3",#N/A,TRUE,"GENERAL";"TAB4",#N/A,TRUE,"GENERAL";"TAB5",#N/A,TRUE,"GENERAL"}</definedName>
    <definedName name="erter" localSheetId="6" hidden="1">{"TAB1",#N/A,TRUE,"GENERAL";"TAB2",#N/A,TRUE,"GENERAL";"TAB3",#N/A,TRUE,"GENERAL";"TAB4",#N/A,TRUE,"GENERAL";"TAB5",#N/A,TRUE,"GENERAL"}</definedName>
    <definedName name="erter" localSheetId="7" hidden="1">{"TAB1",#N/A,TRUE,"GENERAL";"TAB2",#N/A,TRUE,"GENERAL";"TAB3",#N/A,TRUE,"GENERAL";"TAB4",#N/A,TRUE,"GENERAL";"TAB5",#N/A,TRUE,"GENERAL"}</definedName>
    <definedName name="erter" localSheetId="9" hidden="1">{"TAB1",#N/A,TRUE,"GENERAL";"TAB2",#N/A,TRUE,"GENERAL";"TAB3",#N/A,TRUE,"GENERAL";"TAB4",#N/A,TRUE,"GENERAL";"TAB5",#N/A,TRUE,"GENERAL"}</definedName>
    <definedName name="erter" hidden="1">{"TAB1",#N/A,TRUE,"GENERAL";"TAB2",#N/A,TRUE,"GENERAL";"TAB3",#N/A,TRUE,"GENERAL";"TAB4",#N/A,TRUE,"GENERAL";"TAB5",#N/A,TRUE,"GENERAL"}</definedName>
    <definedName name="ertert" localSheetId="0" hidden="1">{"via1",#N/A,TRUE,"general";"via2",#N/A,TRUE,"general";"via3",#N/A,TRUE,"general"}</definedName>
    <definedName name="ertert" localSheetId="6" hidden="1">{"via1",#N/A,TRUE,"general";"via2",#N/A,TRUE,"general";"via3",#N/A,TRUE,"general"}</definedName>
    <definedName name="ertert" localSheetId="7" hidden="1">{"via1",#N/A,TRUE,"general";"via2",#N/A,TRUE,"general";"via3",#N/A,TRUE,"general"}</definedName>
    <definedName name="ertert" localSheetId="9" hidden="1">{"via1",#N/A,TRUE,"general";"via2",#N/A,TRUE,"general";"via3",#N/A,TRUE,"general"}</definedName>
    <definedName name="ertert" hidden="1">{"via1",#N/A,TRUE,"general";"via2",#N/A,TRUE,"general";"via3",#N/A,TRUE,"general"}</definedName>
    <definedName name="ERTERTEWRTWERTWERT">#N/A</definedName>
    <definedName name="ertgyhik" localSheetId="0" hidden="1">{"TAB1",#N/A,TRUE,"GENERAL";"TAB2",#N/A,TRUE,"GENERAL";"TAB3",#N/A,TRUE,"GENERAL";"TAB4",#N/A,TRUE,"GENERAL";"TAB5",#N/A,TRUE,"GENERAL"}</definedName>
    <definedName name="ertgyhik" localSheetId="6" hidden="1">{"TAB1",#N/A,TRUE,"GENERAL";"TAB2",#N/A,TRUE,"GENERAL";"TAB3",#N/A,TRUE,"GENERAL";"TAB4",#N/A,TRUE,"GENERAL";"TAB5",#N/A,TRUE,"GENERAL"}</definedName>
    <definedName name="ertgyhik" localSheetId="7" hidden="1">{"TAB1",#N/A,TRUE,"GENERAL";"TAB2",#N/A,TRUE,"GENERAL";"TAB3",#N/A,TRUE,"GENERAL";"TAB4",#N/A,TRUE,"GENERAL";"TAB5",#N/A,TRUE,"GENERAL"}</definedName>
    <definedName name="ertgyhik" localSheetId="9" hidden="1">{"TAB1",#N/A,TRUE,"GENERAL";"TAB2",#N/A,TRUE,"GENERAL";"TAB3",#N/A,TRUE,"GENERAL";"TAB4",#N/A,TRUE,"GENERAL";"TAB5",#N/A,TRUE,"GENERAL"}</definedName>
    <definedName name="ertgyhik" hidden="1">{"TAB1",#N/A,TRUE,"GENERAL";"TAB2",#N/A,TRUE,"GENERAL";"TAB3",#N/A,TRUE,"GENERAL";"TAB4",#N/A,TRUE,"GENERAL";"TAB5",#N/A,TRUE,"GENERAL"}</definedName>
    <definedName name="ertreb" localSheetId="0" hidden="1">{"via1",#N/A,TRUE,"general";"via2",#N/A,TRUE,"general";"via3",#N/A,TRUE,"general"}</definedName>
    <definedName name="ertreb" localSheetId="6" hidden="1">{"via1",#N/A,TRUE,"general";"via2",#N/A,TRUE,"general";"via3",#N/A,TRUE,"general"}</definedName>
    <definedName name="ertreb" localSheetId="7" hidden="1">{"via1",#N/A,TRUE,"general";"via2",#N/A,TRUE,"general";"via3",#N/A,TRUE,"general"}</definedName>
    <definedName name="ertreb" localSheetId="9" hidden="1">{"via1",#N/A,TRUE,"general";"via2",#N/A,TRUE,"general";"via3",#N/A,TRUE,"general"}</definedName>
    <definedName name="ertreb" hidden="1">{"via1",#N/A,TRUE,"general";"via2",#N/A,TRUE,"general";"via3",#N/A,TRUE,"general"}</definedName>
    <definedName name="ertret" localSheetId="0" hidden="1">{"TAB1",#N/A,TRUE,"GENERAL";"TAB2",#N/A,TRUE,"GENERAL";"TAB3",#N/A,TRUE,"GENERAL";"TAB4",#N/A,TRUE,"GENERAL";"TAB5",#N/A,TRUE,"GENERAL"}</definedName>
    <definedName name="ertret" localSheetId="6" hidden="1">{"TAB1",#N/A,TRUE,"GENERAL";"TAB2",#N/A,TRUE,"GENERAL";"TAB3",#N/A,TRUE,"GENERAL";"TAB4",#N/A,TRUE,"GENERAL";"TAB5",#N/A,TRUE,"GENERAL"}</definedName>
    <definedName name="ertret" localSheetId="7" hidden="1">{"TAB1",#N/A,TRUE,"GENERAL";"TAB2",#N/A,TRUE,"GENERAL";"TAB3",#N/A,TRUE,"GENERAL";"TAB4",#N/A,TRUE,"GENERAL";"TAB5",#N/A,TRUE,"GENERAL"}</definedName>
    <definedName name="ertret" localSheetId="9" hidden="1">{"TAB1",#N/A,TRUE,"GENERAL";"TAB2",#N/A,TRUE,"GENERAL";"TAB3",#N/A,TRUE,"GENERAL";"TAB4",#N/A,TRUE,"GENERAL";"TAB5",#N/A,TRUE,"GENERAL"}</definedName>
    <definedName name="ertret" hidden="1">{"TAB1",#N/A,TRUE,"GENERAL";"TAB2",#N/A,TRUE,"GENERAL";"TAB3",#N/A,TRUE,"GENERAL";"TAB4",#N/A,TRUE,"GENERAL";"TAB5",#N/A,TRUE,"GENERAL"}</definedName>
    <definedName name="erttret" localSheetId="0" hidden="1">{"via1",#N/A,TRUE,"general";"via2",#N/A,TRUE,"general";"via3",#N/A,TRUE,"general"}</definedName>
    <definedName name="erttret" localSheetId="6" hidden="1">{"via1",#N/A,TRUE,"general";"via2",#N/A,TRUE,"general";"via3",#N/A,TRUE,"general"}</definedName>
    <definedName name="erttret" localSheetId="7" hidden="1">{"via1",#N/A,TRUE,"general";"via2",#N/A,TRUE,"general";"via3",#N/A,TRUE,"general"}</definedName>
    <definedName name="erttret" localSheetId="9" hidden="1">{"via1",#N/A,TRUE,"general";"via2",#N/A,TRUE,"general";"via3",#N/A,TRUE,"general"}</definedName>
    <definedName name="erttret" hidden="1">{"via1",#N/A,TRUE,"general";"via2",#N/A,TRUE,"general";"via3",#N/A,TRUE,"general"}</definedName>
    <definedName name="ertuiy" localSheetId="0" hidden="1">{"via1",#N/A,TRUE,"general";"via2",#N/A,TRUE,"general";"via3",#N/A,TRUE,"general"}</definedName>
    <definedName name="ertuiy" localSheetId="6" hidden="1">{"via1",#N/A,TRUE,"general";"via2",#N/A,TRUE,"general";"via3",#N/A,TRUE,"general"}</definedName>
    <definedName name="ertuiy" localSheetId="7" hidden="1">{"via1",#N/A,TRUE,"general";"via2",#N/A,TRUE,"general";"via3",#N/A,TRUE,"general"}</definedName>
    <definedName name="ertuiy" localSheetId="9" hidden="1">{"via1",#N/A,TRUE,"general";"via2",#N/A,TRUE,"general";"via3",#N/A,TRUE,"general"}</definedName>
    <definedName name="ertuiy" hidden="1">{"via1",#N/A,TRUE,"general";"via2",#N/A,TRUE,"general";"via3",#N/A,TRUE,"general"}</definedName>
    <definedName name="ertwert" localSheetId="0" hidden="1">{"TAB1",#N/A,TRUE,"GENERAL";"TAB2",#N/A,TRUE,"GENERAL";"TAB3",#N/A,TRUE,"GENERAL";"TAB4",#N/A,TRUE,"GENERAL";"TAB5",#N/A,TRUE,"GENERAL"}</definedName>
    <definedName name="ertwert" localSheetId="6" hidden="1">{"TAB1",#N/A,TRUE,"GENERAL";"TAB2",#N/A,TRUE,"GENERAL";"TAB3",#N/A,TRUE,"GENERAL";"TAB4",#N/A,TRUE,"GENERAL";"TAB5",#N/A,TRUE,"GENERAL"}</definedName>
    <definedName name="ertwert" localSheetId="7" hidden="1">{"TAB1",#N/A,TRUE,"GENERAL";"TAB2",#N/A,TRUE,"GENERAL";"TAB3",#N/A,TRUE,"GENERAL";"TAB4",#N/A,TRUE,"GENERAL";"TAB5",#N/A,TRUE,"GENERAL"}</definedName>
    <definedName name="ertwert" localSheetId="9" hidden="1">{"TAB1",#N/A,TRUE,"GENERAL";"TAB2",#N/A,TRUE,"GENERAL";"TAB3",#N/A,TRUE,"GENERAL";"TAB4",#N/A,TRUE,"GENERAL";"TAB5",#N/A,TRUE,"GENERAL"}</definedName>
    <definedName name="ertwert" hidden="1">{"TAB1",#N/A,TRUE,"GENERAL";"TAB2",#N/A,TRUE,"GENERAL";"TAB3",#N/A,TRUE,"GENERAL";"TAB4",#N/A,TRUE,"GENERAL";"TAB5",#N/A,TRUE,"GENERAL"}</definedName>
    <definedName name="eru" localSheetId="0" hidden="1">{"TAB1",#N/A,TRUE,"GENERAL";"TAB2",#N/A,TRUE,"GENERAL";"TAB3",#N/A,TRUE,"GENERAL";"TAB4",#N/A,TRUE,"GENERAL";"TAB5",#N/A,TRUE,"GENERAL"}</definedName>
    <definedName name="eru" localSheetId="6" hidden="1">{"TAB1",#N/A,TRUE,"GENERAL";"TAB2",#N/A,TRUE,"GENERAL";"TAB3",#N/A,TRUE,"GENERAL";"TAB4",#N/A,TRUE,"GENERAL";"TAB5",#N/A,TRUE,"GENERAL"}</definedName>
    <definedName name="eru" localSheetId="7" hidden="1">{"TAB1",#N/A,TRUE,"GENERAL";"TAB2",#N/A,TRUE,"GENERAL";"TAB3",#N/A,TRUE,"GENERAL";"TAB4",#N/A,TRUE,"GENERAL";"TAB5",#N/A,TRUE,"GENERAL"}</definedName>
    <definedName name="eru" localSheetId="9" hidden="1">{"TAB1",#N/A,TRUE,"GENERAL";"TAB2",#N/A,TRUE,"GENERAL";"TAB3",#N/A,TRUE,"GENERAL";"TAB4",#N/A,TRUE,"GENERAL";"TAB5",#N/A,TRUE,"GENERAL"}</definedName>
    <definedName name="eru" hidden="1">{"TAB1",#N/A,TRUE,"GENERAL";"TAB2",#N/A,TRUE,"GENERAL";"TAB3",#N/A,TRUE,"GENERAL";"TAB4",#N/A,TRUE,"GENERAL";"TAB5",#N/A,TRUE,"GENERAL"}</definedName>
    <definedName name="ERV" localSheetId="0" hidden="1">{"via1",#N/A,TRUE,"general";"via2",#N/A,TRUE,"general";"via3",#N/A,TRUE,"general"}</definedName>
    <definedName name="ERV" localSheetId="6" hidden="1">{"via1",#N/A,TRUE,"general";"via2",#N/A,TRUE,"general";"via3",#N/A,TRUE,"general"}</definedName>
    <definedName name="ERV" localSheetId="7" hidden="1">{"via1",#N/A,TRUE,"general";"via2",#N/A,TRUE,"general";"via3",#N/A,TRUE,"general"}</definedName>
    <definedName name="ERV" localSheetId="9" hidden="1">{"via1",#N/A,TRUE,"general";"via2",#N/A,TRUE,"general";"via3",#N/A,TRUE,"general"}</definedName>
    <definedName name="ERV" hidden="1">{"via1",#N/A,TRUE,"general";"via2",#N/A,TRUE,"general";"via3",#N/A,TRUE,"general"}</definedName>
    <definedName name="erware" localSheetId="0" hidden="1">{"via1",#N/A,TRUE,"general";"via2",#N/A,TRUE,"general";"via3",#N/A,TRUE,"general"}</definedName>
    <definedName name="erware" localSheetId="6" hidden="1">{"via1",#N/A,TRUE,"general";"via2",#N/A,TRUE,"general";"via3",#N/A,TRUE,"general"}</definedName>
    <definedName name="erware" localSheetId="7" hidden="1">{"via1",#N/A,TRUE,"general";"via2",#N/A,TRUE,"general";"via3",#N/A,TRUE,"general"}</definedName>
    <definedName name="erware" localSheetId="9" hidden="1">{"via1",#N/A,TRUE,"general";"via2",#N/A,TRUE,"general";"via3",#N/A,TRUE,"general"}</definedName>
    <definedName name="erware" hidden="1">{"via1",#N/A,TRUE,"general";"via2",#N/A,TRUE,"general";"via3",#N/A,TRUE,"general"}</definedName>
    <definedName name="ERWER" localSheetId="0" hidden="1">{"via1",#N/A,TRUE,"general";"via2",#N/A,TRUE,"general";"via3",#N/A,TRUE,"general"}</definedName>
    <definedName name="ERWER" localSheetId="6" hidden="1">{"via1",#N/A,TRUE,"general";"via2",#N/A,TRUE,"general";"via3",#N/A,TRUE,"general"}</definedName>
    <definedName name="ERWER" localSheetId="7" hidden="1">{"via1",#N/A,TRUE,"general";"via2",#N/A,TRUE,"general";"via3",#N/A,TRUE,"general"}</definedName>
    <definedName name="ERWER" localSheetId="9" hidden="1">{"via1",#N/A,TRUE,"general";"via2",#N/A,TRUE,"general";"via3",#N/A,TRUE,"general"}</definedName>
    <definedName name="ERWER" hidden="1">{"via1",#N/A,TRUE,"general";"via2",#N/A,TRUE,"general";"via3",#N/A,TRUE,"general"}</definedName>
    <definedName name="erwertd" localSheetId="0" hidden="1">{"TAB1",#N/A,TRUE,"GENERAL";"TAB2",#N/A,TRUE,"GENERAL";"TAB3",#N/A,TRUE,"GENERAL";"TAB4",#N/A,TRUE,"GENERAL";"TAB5",#N/A,TRUE,"GENERAL"}</definedName>
    <definedName name="erwertd" localSheetId="6" hidden="1">{"TAB1",#N/A,TRUE,"GENERAL";"TAB2",#N/A,TRUE,"GENERAL";"TAB3",#N/A,TRUE,"GENERAL";"TAB4",#N/A,TRUE,"GENERAL";"TAB5",#N/A,TRUE,"GENERAL"}</definedName>
    <definedName name="erwertd" localSheetId="7" hidden="1">{"TAB1",#N/A,TRUE,"GENERAL";"TAB2",#N/A,TRUE,"GENERAL";"TAB3",#N/A,TRUE,"GENERAL";"TAB4",#N/A,TRUE,"GENERAL";"TAB5",#N/A,TRUE,"GENERAL"}</definedName>
    <definedName name="erwertd" localSheetId="9" hidden="1">{"TAB1",#N/A,TRUE,"GENERAL";"TAB2",#N/A,TRUE,"GENERAL";"TAB3",#N/A,TRUE,"GENERAL";"TAB4",#N/A,TRUE,"GENERAL";"TAB5",#N/A,TRUE,"GENERAL"}</definedName>
    <definedName name="erwertd" hidden="1">{"TAB1",#N/A,TRUE,"GENERAL";"TAB2",#N/A,TRUE,"GENERAL";"TAB3",#N/A,TRUE,"GENERAL";"TAB4",#N/A,TRUE,"GENERAL";"TAB5",#N/A,TRUE,"GENERAL"}</definedName>
    <definedName name="erwr" localSheetId="0" hidden="1">{"TAB1",#N/A,TRUE,"GENERAL";"TAB2",#N/A,TRUE,"GENERAL";"TAB3",#N/A,TRUE,"GENERAL";"TAB4",#N/A,TRUE,"GENERAL";"TAB5",#N/A,TRUE,"GENERAL"}</definedName>
    <definedName name="erwr" localSheetId="6" hidden="1">{"TAB1",#N/A,TRUE,"GENERAL";"TAB2",#N/A,TRUE,"GENERAL";"TAB3",#N/A,TRUE,"GENERAL";"TAB4",#N/A,TRUE,"GENERAL";"TAB5",#N/A,TRUE,"GENERAL"}</definedName>
    <definedName name="erwr" localSheetId="7" hidden="1">{"TAB1",#N/A,TRUE,"GENERAL";"TAB2",#N/A,TRUE,"GENERAL";"TAB3",#N/A,TRUE,"GENERAL";"TAB4",#N/A,TRUE,"GENERAL";"TAB5",#N/A,TRUE,"GENERAL"}</definedName>
    <definedName name="erwr" localSheetId="9" hidden="1">{"TAB1",#N/A,TRUE,"GENERAL";"TAB2",#N/A,TRUE,"GENERAL";"TAB3",#N/A,TRUE,"GENERAL";"TAB4",#N/A,TRUE,"GENERAL";"TAB5",#N/A,TRUE,"GENERAL"}</definedName>
    <definedName name="erwr" hidden="1">{"TAB1",#N/A,TRUE,"GENERAL";"TAB2",#N/A,TRUE,"GENERAL";"TAB3",#N/A,TRUE,"GENERAL";"TAB4",#N/A,TRUE,"GENERAL";"TAB5",#N/A,TRUE,"GENERAL"}</definedName>
    <definedName name="ERWRL" localSheetId="0" hidden="1">{"via1",#N/A,TRUE,"general";"via2",#N/A,TRUE,"general";"via3",#N/A,TRUE,"general"}</definedName>
    <definedName name="ERWRL" localSheetId="6" hidden="1">{"via1",#N/A,TRUE,"general";"via2",#N/A,TRUE,"general";"via3",#N/A,TRUE,"general"}</definedName>
    <definedName name="ERWRL" localSheetId="7" hidden="1">{"via1",#N/A,TRUE,"general";"via2",#N/A,TRUE,"general";"via3",#N/A,TRUE,"general"}</definedName>
    <definedName name="ERWRL" localSheetId="9" hidden="1">{"via1",#N/A,TRUE,"general";"via2",#N/A,TRUE,"general";"via3",#N/A,TRUE,"general"}</definedName>
    <definedName name="ERWRL" hidden="1">{"via1",#N/A,TRUE,"general";"via2",#N/A,TRUE,"general";"via3",#N/A,TRUE,"general"}</definedName>
    <definedName name="ery" localSheetId="0" hidden="1">{"via1",#N/A,TRUE,"general";"via2",#N/A,TRUE,"general";"via3",#N/A,TRUE,"general"}</definedName>
    <definedName name="ery" localSheetId="6" hidden="1">{"via1",#N/A,TRUE,"general";"via2",#N/A,TRUE,"general";"via3",#N/A,TRUE,"general"}</definedName>
    <definedName name="ery" localSheetId="7" hidden="1">{"via1",#N/A,TRUE,"general";"via2",#N/A,TRUE,"general";"via3",#N/A,TRUE,"general"}</definedName>
    <definedName name="ery" localSheetId="9" hidden="1">{"via1",#N/A,TRUE,"general";"via2",#N/A,TRUE,"general";"via3",#N/A,TRUE,"general"}</definedName>
    <definedName name="ery" hidden="1">{"via1",#N/A,TRUE,"general";"via2",#N/A,TRUE,"general";"via3",#N/A,TRUE,"general"}</definedName>
    <definedName name="eryhd" localSheetId="0" hidden="1">{"via1",#N/A,TRUE,"general";"via2",#N/A,TRUE,"general";"via3",#N/A,TRUE,"general"}</definedName>
    <definedName name="eryhd" localSheetId="6" hidden="1">{"via1",#N/A,TRUE,"general";"via2",#N/A,TRUE,"general";"via3",#N/A,TRUE,"general"}</definedName>
    <definedName name="eryhd" localSheetId="7" hidden="1">{"via1",#N/A,TRUE,"general";"via2",#N/A,TRUE,"general";"via3",#N/A,TRUE,"general"}</definedName>
    <definedName name="eryhd" localSheetId="9" hidden="1">{"via1",#N/A,TRUE,"general";"via2",#N/A,TRUE,"general";"via3",#N/A,TRUE,"general"}</definedName>
    <definedName name="eryhd" hidden="1">{"via1",#N/A,TRUE,"general";"via2",#N/A,TRUE,"general";"via3",#N/A,TRUE,"general"}</definedName>
    <definedName name="eryhdf" localSheetId="0" hidden="1">{"TAB1",#N/A,TRUE,"GENERAL";"TAB2",#N/A,TRUE,"GENERAL";"TAB3",#N/A,TRUE,"GENERAL";"TAB4",#N/A,TRUE,"GENERAL";"TAB5",#N/A,TRUE,"GENERAL"}</definedName>
    <definedName name="eryhdf" localSheetId="6" hidden="1">{"TAB1",#N/A,TRUE,"GENERAL";"TAB2",#N/A,TRUE,"GENERAL";"TAB3",#N/A,TRUE,"GENERAL";"TAB4",#N/A,TRUE,"GENERAL";"TAB5",#N/A,TRUE,"GENERAL"}</definedName>
    <definedName name="eryhdf" localSheetId="7" hidden="1">{"TAB1",#N/A,TRUE,"GENERAL";"TAB2",#N/A,TRUE,"GENERAL";"TAB3",#N/A,TRUE,"GENERAL";"TAB4",#N/A,TRUE,"GENERAL";"TAB5",#N/A,TRUE,"GENERAL"}</definedName>
    <definedName name="eryhdf" localSheetId="9" hidden="1">{"TAB1",#N/A,TRUE,"GENERAL";"TAB2",#N/A,TRUE,"GENERAL";"TAB3",#N/A,TRUE,"GENERAL";"TAB4",#N/A,TRUE,"GENERAL";"TAB5",#N/A,TRUE,"GENERAL"}</definedName>
    <definedName name="eryhdf" hidden="1">{"TAB1",#N/A,TRUE,"GENERAL";"TAB2",#N/A,TRUE,"GENERAL";"TAB3",#N/A,TRUE,"GENERAL";"TAB4",#N/A,TRUE,"GENERAL";"TAB5",#N/A,TRUE,"GENERAL"}</definedName>
    <definedName name="eryhk" localSheetId="0" hidden="1">{"TAB1",#N/A,TRUE,"GENERAL";"TAB2",#N/A,TRUE,"GENERAL";"TAB3",#N/A,TRUE,"GENERAL";"TAB4",#N/A,TRUE,"GENERAL";"TAB5",#N/A,TRUE,"GENERAL"}</definedName>
    <definedName name="eryhk" localSheetId="6" hidden="1">{"TAB1",#N/A,TRUE,"GENERAL";"TAB2",#N/A,TRUE,"GENERAL";"TAB3",#N/A,TRUE,"GENERAL";"TAB4",#N/A,TRUE,"GENERAL";"TAB5",#N/A,TRUE,"GENERAL"}</definedName>
    <definedName name="eryhk" localSheetId="7" hidden="1">{"TAB1",#N/A,TRUE,"GENERAL";"TAB2",#N/A,TRUE,"GENERAL";"TAB3",#N/A,TRUE,"GENERAL";"TAB4",#N/A,TRUE,"GENERAL";"TAB5",#N/A,TRUE,"GENERAL"}</definedName>
    <definedName name="eryhk" localSheetId="9" hidden="1">{"TAB1",#N/A,TRUE,"GENERAL";"TAB2",#N/A,TRUE,"GENERAL";"TAB3",#N/A,TRUE,"GENERAL";"TAB4",#N/A,TRUE,"GENERAL";"TAB5",#N/A,TRUE,"GENERAL"}</definedName>
    <definedName name="eryhk" hidden="1">{"TAB1",#N/A,TRUE,"GENERAL";"TAB2",#N/A,TRUE,"GENERAL";"TAB3",#N/A,TRUE,"GENERAL";"TAB4",#N/A,TRUE,"GENERAL";"TAB5",#N/A,TRUE,"GENERAL"}</definedName>
    <definedName name="eryhrf" localSheetId="0" hidden="1">{"TAB1",#N/A,TRUE,"GENERAL";"TAB2",#N/A,TRUE,"GENERAL";"TAB3",#N/A,TRUE,"GENERAL";"TAB4",#N/A,TRUE,"GENERAL";"TAB5",#N/A,TRUE,"GENERAL"}</definedName>
    <definedName name="eryhrf" localSheetId="6" hidden="1">{"TAB1",#N/A,TRUE,"GENERAL";"TAB2",#N/A,TRUE,"GENERAL";"TAB3",#N/A,TRUE,"GENERAL";"TAB4",#N/A,TRUE,"GENERAL";"TAB5",#N/A,TRUE,"GENERAL"}</definedName>
    <definedName name="eryhrf" localSheetId="7" hidden="1">{"TAB1",#N/A,TRUE,"GENERAL";"TAB2",#N/A,TRUE,"GENERAL";"TAB3",#N/A,TRUE,"GENERAL";"TAB4",#N/A,TRUE,"GENERAL";"TAB5",#N/A,TRUE,"GENERAL"}</definedName>
    <definedName name="eryhrf" localSheetId="9" hidden="1">{"TAB1",#N/A,TRUE,"GENERAL";"TAB2",#N/A,TRUE,"GENERAL";"TAB3",#N/A,TRUE,"GENERAL";"TAB4",#N/A,TRUE,"GENERAL";"TAB5",#N/A,TRUE,"GENERAL"}</definedName>
    <definedName name="eryhrf" hidden="1">{"TAB1",#N/A,TRUE,"GENERAL";"TAB2",#N/A,TRUE,"GENERAL";"TAB3",#N/A,TRUE,"GENERAL";"TAB4",#N/A,TRUE,"GENERAL";"TAB5",#N/A,TRUE,"GENERAL"}</definedName>
    <definedName name="eryre" localSheetId="0" hidden="1">{"TAB1",#N/A,TRUE,"GENERAL";"TAB2",#N/A,TRUE,"GENERAL";"TAB3",#N/A,TRUE,"GENERAL";"TAB4",#N/A,TRUE,"GENERAL";"TAB5",#N/A,TRUE,"GENERAL"}</definedName>
    <definedName name="eryre" localSheetId="6" hidden="1">{"TAB1",#N/A,TRUE,"GENERAL";"TAB2",#N/A,TRUE,"GENERAL";"TAB3",#N/A,TRUE,"GENERAL";"TAB4",#N/A,TRUE,"GENERAL";"TAB5",#N/A,TRUE,"GENERAL"}</definedName>
    <definedName name="eryre" localSheetId="7" hidden="1">{"TAB1",#N/A,TRUE,"GENERAL";"TAB2",#N/A,TRUE,"GENERAL";"TAB3",#N/A,TRUE,"GENERAL";"TAB4",#N/A,TRUE,"GENERAL";"TAB5",#N/A,TRUE,"GENERAL"}</definedName>
    <definedName name="eryre" localSheetId="9" hidden="1">{"TAB1",#N/A,TRUE,"GENERAL";"TAB2",#N/A,TRUE,"GENERAL";"TAB3",#N/A,TRUE,"GENERAL";"TAB4",#N/A,TRUE,"GENERAL";"TAB5",#N/A,TRUE,"GENERAL"}</definedName>
    <definedName name="eryre" hidden="1">{"TAB1",#N/A,TRUE,"GENERAL";"TAB2",#N/A,TRUE,"GENERAL";"TAB3",#N/A,TRUE,"GENERAL";"TAB4",#N/A,TRUE,"GENERAL";"TAB5",#N/A,TRUE,"GENERAL"}</definedName>
    <definedName name="erytd" localSheetId="0" hidden="1">{"via1",#N/A,TRUE,"general";"via2",#N/A,TRUE,"general";"via3",#N/A,TRUE,"general"}</definedName>
    <definedName name="erytd" localSheetId="6" hidden="1">{"via1",#N/A,TRUE,"general";"via2",#N/A,TRUE,"general";"via3",#N/A,TRUE,"general"}</definedName>
    <definedName name="erytd" localSheetId="7" hidden="1">{"via1",#N/A,TRUE,"general";"via2",#N/A,TRUE,"general";"via3",#N/A,TRUE,"general"}</definedName>
    <definedName name="erytd" localSheetId="9" hidden="1">{"via1",#N/A,TRUE,"general";"via2",#N/A,TRUE,"general";"via3",#N/A,TRUE,"general"}</definedName>
    <definedName name="erytd" hidden="1">{"via1",#N/A,TRUE,"general";"via2",#N/A,TRUE,"general";"via3",#N/A,TRUE,"general"}</definedName>
    <definedName name="eryty" localSheetId="0" hidden="1">{"via1",#N/A,TRUE,"general";"via2",#N/A,TRUE,"general";"via3",#N/A,TRUE,"general"}</definedName>
    <definedName name="eryty" localSheetId="6" hidden="1">{"via1",#N/A,TRUE,"general";"via2",#N/A,TRUE,"general";"via3",#N/A,TRUE,"general"}</definedName>
    <definedName name="eryty" localSheetId="7" hidden="1">{"via1",#N/A,TRUE,"general";"via2",#N/A,TRUE,"general";"via3",#N/A,TRUE,"general"}</definedName>
    <definedName name="eryty" localSheetId="9" hidden="1">{"via1",#N/A,TRUE,"general";"via2",#N/A,TRUE,"general";"via3",#N/A,TRUE,"general"}</definedName>
    <definedName name="eryty" hidden="1">{"via1",#N/A,TRUE,"general";"via2",#N/A,TRUE,"general";"via3",#N/A,TRUE,"general"}</definedName>
    <definedName name="eryy" localSheetId="0" hidden="1">{"via1",#N/A,TRUE,"general";"via2",#N/A,TRUE,"general";"via3",#N/A,TRUE,"general"}</definedName>
    <definedName name="eryy" localSheetId="6" hidden="1">{"via1",#N/A,TRUE,"general";"via2",#N/A,TRUE,"general";"via3",#N/A,TRUE,"general"}</definedName>
    <definedName name="eryy" localSheetId="7" hidden="1">{"via1",#N/A,TRUE,"general";"via2",#N/A,TRUE,"general";"via3",#N/A,TRUE,"general"}</definedName>
    <definedName name="eryy" localSheetId="9" hidden="1">{"via1",#N/A,TRUE,"general";"via2",#N/A,TRUE,"general";"via3",#N/A,TRUE,"general"}</definedName>
    <definedName name="eryy" hidden="1">{"via1",#N/A,TRUE,"general";"via2",#N/A,TRUE,"general";"via3",#N/A,TRUE,"general"}</definedName>
    <definedName name="ES">'[45]Estructuras Concreto'!$D$17</definedName>
    <definedName name="ES1_1" localSheetId="0">#REF!</definedName>
    <definedName name="ES1_1">#REF!</definedName>
    <definedName name="ES1_10" localSheetId="0">#REF!</definedName>
    <definedName name="ES1_10">#REF!</definedName>
    <definedName name="ES1_11" localSheetId="0">#REF!</definedName>
    <definedName name="ES1_11">#REF!</definedName>
    <definedName name="ES1_12">#REF!</definedName>
    <definedName name="ES1_13">#REF!</definedName>
    <definedName name="ES1_14">#REF!</definedName>
    <definedName name="ES1_15">#REF!</definedName>
    <definedName name="ES1_16">#REF!</definedName>
    <definedName name="ES1_17">#REF!</definedName>
    <definedName name="ES1_18">#REF!</definedName>
    <definedName name="ES1_19">#REF!</definedName>
    <definedName name="ES1_2">#REF!</definedName>
    <definedName name="ES1_20">#REF!</definedName>
    <definedName name="ES1_21">#REF!</definedName>
    <definedName name="ES1_22">#REF!</definedName>
    <definedName name="ES1_23">#REF!</definedName>
    <definedName name="ES1_24">#REF!</definedName>
    <definedName name="ES1_25">#REF!</definedName>
    <definedName name="ES1_26">#REF!</definedName>
    <definedName name="ES1_27">#REF!</definedName>
    <definedName name="ES1_28">#REF!</definedName>
    <definedName name="ES1_29">#REF!</definedName>
    <definedName name="ES1_3">#REF!</definedName>
    <definedName name="ES1_30">#REF!</definedName>
    <definedName name="ES1_31">#REF!</definedName>
    <definedName name="ES1_32">#REF!</definedName>
    <definedName name="ES1_33">#REF!</definedName>
    <definedName name="ES1_34">#REF!</definedName>
    <definedName name="ES1_35">#REF!</definedName>
    <definedName name="ES1_36">#REF!</definedName>
    <definedName name="ES1_37">#REF!</definedName>
    <definedName name="ES1_38">#REF!</definedName>
    <definedName name="ES1_39">#REF!</definedName>
    <definedName name="ES1_4">#REF!</definedName>
    <definedName name="ES1_40">#REF!</definedName>
    <definedName name="ES1_41">#REF!</definedName>
    <definedName name="ES1_42">#REF!</definedName>
    <definedName name="ES1_43">#REF!</definedName>
    <definedName name="ES1_5">#REF!</definedName>
    <definedName name="ES1_6">#REF!</definedName>
    <definedName name="ES1_7">#REF!</definedName>
    <definedName name="ES1_8">#REF!</definedName>
    <definedName name="ES1_9">#REF!</definedName>
    <definedName name="ES2_1">#REF!</definedName>
    <definedName name="ES2_10">#REF!</definedName>
    <definedName name="ES2_11">#REF!</definedName>
    <definedName name="ES2_12">#REF!</definedName>
    <definedName name="ES2_13">#REF!</definedName>
    <definedName name="ES2_14">#REF!</definedName>
    <definedName name="ES2_15">#REF!</definedName>
    <definedName name="ES2_16">#REF!</definedName>
    <definedName name="ES2_17">#REF!</definedName>
    <definedName name="ES2_18">#REF!</definedName>
    <definedName name="ES2_19">#REF!</definedName>
    <definedName name="ES2_2">#REF!</definedName>
    <definedName name="ES2_20">#REF!</definedName>
    <definedName name="ES2_21">#REF!</definedName>
    <definedName name="ES2_22">#REF!</definedName>
    <definedName name="ES2_23">#REF!</definedName>
    <definedName name="ES2_24">#REF!</definedName>
    <definedName name="ES2_25">#REF!</definedName>
    <definedName name="ES2_26">#REF!</definedName>
    <definedName name="ES2_27">#REF!</definedName>
    <definedName name="ES2_28">#REF!</definedName>
    <definedName name="ES2_29">#REF!</definedName>
    <definedName name="ES2_3">#REF!</definedName>
    <definedName name="ES2_30">#REF!</definedName>
    <definedName name="ES2_31">#REF!</definedName>
    <definedName name="ES2_32">#REF!</definedName>
    <definedName name="ES2_33">#REF!</definedName>
    <definedName name="ES2_34">#REF!</definedName>
    <definedName name="ES2_35">#REF!</definedName>
    <definedName name="ES2_36">#REF!</definedName>
    <definedName name="ES2_37">#REF!</definedName>
    <definedName name="ES2_38">#REF!</definedName>
    <definedName name="ES2_39">#REF!</definedName>
    <definedName name="ES2_4">#REF!</definedName>
    <definedName name="ES2_40">#REF!</definedName>
    <definedName name="ES2_41">#REF!</definedName>
    <definedName name="ES2_42">#REF!</definedName>
    <definedName name="ES2_43">#REF!</definedName>
    <definedName name="ES2_5">#REF!</definedName>
    <definedName name="ES2_6">#REF!</definedName>
    <definedName name="ES2_7">#REF!</definedName>
    <definedName name="ES2_8">#REF!</definedName>
    <definedName name="ES2_9">#REF!</definedName>
    <definedName name="es220TT">'[54]Estructuras Concreto'!#REF!</definedName>
    <definedName name="ES3_1" localSheetId="0">#REF!</definedName>
    <definedName name="ES3_1">#REF!</definedName>
    <definedName name="ES3_10" localSheetId="0">#REF!</definedName>
    <definedName name="ES3_10">#REF!</definedName>
    <definedName name="ES3_11" localSheetId="0">#REF!</definedName>
    <definedName name="ES3_11">#REF!</definedName>
    <definedName name="ES3_12">#REF!</definedName>
    <definedName name="ES3_13">#REF!</definedName>
    <definedName name="ES3_14">#REF!</definedName>
    <definedName name="ES3_15">#REF!</definedName>
    <definedName name="ES3_16">#REF!</definedName>
    <definedName name="ES3_17">#REF!</definedName>
    <definedName name="ES3_18">#REF!</definedName>
    <definedName name="ES3_19">#REF!</definedName>
    <definedName name="ES3_2">#REF!</definedName>
    <definedName name="ES3_20">#REF!</definedName>
    <definedName name="ES3_21">#REF!</definedName>
    <definedName name="ES3_22">#REF!</definedName>
    <definedName name="ES3_23">#REF!</definedName>
    <definedName name="ES3_24">#REF!</definedName>
    <definedName name="ES3_25">#REF!</definedName>
    <definedName name="ES3_26">#REF!</definedName>
    <definedName name="ES3_27">#REF!</definedName>
    <definedName name="ES3_28">#REF!</definedName>
    <definedName name="ES3_29">#REF!</definedName>
    <definedName name="ES3_3">#REF!</definedName>
    <definedName name="ES3_30">#REF!</definedName>
    <definedName name="ES3_31">#REF!</definedName>
    <definedName name="ES3_32">#REF!</definedName>
    <definedName name="ES3_33">#REF!</definedName>
    <definedName name="ES3_34">#REF!</definedName>
    <definedName name="ES3_35">#REF!</definedName>
    <definedName name="ES3_36">#REF!</definedName>
    <definedName name="ES3_37">#REF!</definedName>
    <definedName name="ES3_38">#REF!</definedName>
    <definedName name="ES3_39">#REF!</definedName>
    <definedName name="ES3_4">#REF!</definedName>
    <definedName name="ES3_40">#REF!</definedName>
    <definedName name="ES3_41">#REF!</definedName>
    <definedName name="ES3_42">#REF!</definedName>
    <definedName name="ES3_43">#REF!</definedName>
    <definedName name="ES3_5">#REF!</definedName>
    <definedName name="ES3_6">#REF!</definedName>
    <definedName name="ES3_7">#REF!</definedName>
    <definedName name="ES3_8">#REF!</definedName>
    <definedName name="ES3_9">#REF!</definedName>
    <definedName name="ES4_1">#REF!</definedName>
    <definedName name="ES4_10">#REF!</definedName>
    <definedName name="ES4_11">#REF!</definedName>
    <definedName name="ES4_12">#REF!</definedName>
    <definedName name="ES4_13">#REF!</definedName>
    <definedName name="ES4_14">#REF!</definedName>
    <definedName name="ES4_15">#REF!</definedName>
    <definedName name="ES4_16">#REF!</definedName>
    <definedName name="ES4_17">#REF!</definedName>
    <definedName name="ES4_18">#REF!</definedName>
    <definedName name="ES4_19">#REF!</definedName>
    <definedName name="ES4_2">#REF!</definedName>
    <definedName name="ES4_20">#REF!</definedName>
    <definedName name="ES4_21">#REF!</definedName>
    <definedName name="ES4_22">#REF!</definedName>
    <definedName name="ES4_23">#REF!</definedName>
    <definedName name="ES4_24">#REF!</definedName>
    <definedName name="ES4_25">#REF!</definedName>
    <definedName name="ES4_26">#REF!</definedName>
    <definedName name="ES4_27">#REF!</definedName>
    <definedName name="ES4_28">#REF!</definedName>
    <definedName name="ES4_29">#REF!</definedName>
    <definedName name="ES4_3">#REF!</definedName>
    <definedName name="ES4_30">#REF!</definedName>
    <definedName name="ES4_31">#REF!</definedName>
    <definedName name="ES4_32">#REF!</definedName>
    <definedName name="ES4_33">#REF!</definedName>
    <definedName name="ES4_34">#REF!</definedName>
    <definedName name="ES4_35">#REF!</definedName>
    <definedName name="ES4_36">#REF!</definedName>
    <definedName name="ES4_37">#REF!</definedName>
    <definedName name="ES4_38">#REF!</definedName>
    <definedName name="ES4_39">#REF!</definedName>
    <definedName name="ES4_4">#REF!</definedName>
    <definedName name="ES4_40">#REF!</definedName>
    <definedName name="ES4_41">#REF!</definedName>
    <definedName name="ES4_42">#REF!</definedName>
    <definedName name="ES4_43">#REF!</definedName>
    <definedName name="ES4_5">#REF!</definedName>
    <definedName name="ES4_6">#REF!</definedName>
    <definedName name="ES4_7">#REF!</definedName>
    <definedName name="ES4_8">#REF!</definedName>
    <definedName name="ES4_9">#REF!</definedName>
    <definedName name="ES5_1">#REF!</definedName>
    <definedName name="ES5_10">#REF!</definedName>
    <definedName name="ES5_11">#REF!</definedName>
    <definedName name="ES5_12">#REF!</definedName>
    <definedName name="ES5_13">#REF!</definedName>
    <definedName name="ES5_14">#REF!</definedName>
    <definedName name="ES5_15">#REF!</definedName>
    <definedName name="ES5_16">#REF!</definedName>
    <definedName name="ES5_17">#REF!</definedName>
    <definedName name="ES5_18">#REF!</definedName>
    <definedName name="ES5_19">#REF!</definedName>
    <definedName name="ES5_2">#REF!</definedName>
    <definedName name="ES5_20">#REF!</definedName>
    <definedName name="ES5_21">#REF!</definedName>
    <definedName name="ES5_22">#REF!</definedName>
    <definedName name="ES5_23">#REF!</definedName>
    <definedName name="ES5_24">#REF!</definedName>
    <definedName name="ES5_25">#REF!</definedName>
    <definedName name="ES5_26">#REF!</definedName>
    <definedName name="ES5_27">#REF!</definedName>
    <definedName name="ES5_28">#REF!</definedName>
    <definedName name="ES5_29">#REF!</definedName>
    <definedName name="ES5_3">#REF!</definedName>
    <definedName name="ES5_30">#REF!</definedName>
    <definedName name="ES5_31">#REF!</definedName>
    <definedName name="ES5_32">#REF!</definedName>
    <definedName name="ES5_33">#REF!</definedName>
    <definedName name="ES5_34">#REF!</definedName>
    <definedName name="ES5_35">#REF!</definedName>
    <definedName name="ES5_36">#REF!</definedName>
    <definedName name="ES5_37">#REF!</definedName>
    <definedName name="ES5_38">#REF!</definedName>
    <definedName name="ES5_39">#REF!</definedName>
    <definedName name="ES5_4">#REF!</definedName>
    <definedName name="ES5_40">#REF!</definedName>
    <definedName name="ES5_41">#REF!</definedName>
    <definedName name="ES5_42">#REF!</definedName>
    <definedName name="ES5_43">#REF!</definedName>
    <definedName name="ES5_5">#REF!</definedName>
    <definedName name="ES5_6">#REF!</definedName>
    <definedName name="ES5_7">#REF!</definedName>
    <definedName name="ES5_8">#REF!</definedName>
    <definedName name="ES5_9">#REF!</definedName>
    <definedName name="ES6_1">#REF!</definedName>
    <definedName name="ES6_10">#REF!</definedName>
    <definedName name="ES6_11">#REF!</definedName>
    <definedName name="ES6_12">#REF!</definedName>
    <definedName name="ES6_13">#REF!</definedName>
    <definedName name="ES6_14">#REF!</definedName>
    <definedName name="ES6_15">#REF!</definedName>
    <definedName name="ES6_16">#REF!</definedName>
    <definedName name="ES6_17">#REF!</definedName>
    <definedName name="ES6_18">#REF!</definedName>
    <definedName name="ES6_19">#REF!</definedName>
    <definedName name="ES6_2">#REF!</definedName>
    <definedName name="ES6_20">#REF!</definedName>
    <definedName name="ES6_21">#REF!</definedName>
    <definedName name="ES6_22">#REF!</definedName>
    <definedName name="ES6_23">#REF!</definedName>
    <definedName name="ES6_24">#REF!</definedName>
    <definedName name="ES6_25">#REF!</definedName>
    <definedName name="ES6_26">#REF!</definedName>
    <definedName name="ES6_27">#REF!</definedName>
    <definedName name="ES6_28">#REF!</definedName>
    <definedName name="ES6_29">#REF!</definedName>
    <definedName name="ES6_3">#REF!</definedName>
    <definedName name="ES6_30">#REF!</definedName>
    <definedName name="ES6_31">#REF!</definedName>
    <definedName name="ES6_32">#REF!</definedName>
    <definedName name="ES6_33">#REF!</definedName>
    <definedName name="ES6_34">#REF!</definedName>
    <definedName name="ES6_35">#REF!</definedName>
    <definedName name="ES6_36">#REF!</definedName>
    <definedName name="ES6_37">#REF!</definedName>
    <definedName name="ES6_38">#REF!</definedName>
    <definedName name="ES6_39">#REF!</definedName>
    <definedName name="ES6_4">#REF!</definedName>
    <definedName name="ES6_40">#REF!</definedName>
    <definedName name="ES6_41">#REF!</definedName>
    <definedName name="ES6_42">#REF!</definedName>
    <definedName name="ES6_43">#REF!</definedName>
    <definedName name="ES6_5">#REF!</definedName>
    <definedName name="ES6_6">#REF!</definedName>
    <definedName name="ES6_7">#REF!</definedName>
    <definedName name="ES6_8">#REF!</definedName>
    <definedName name="ES6_9">#REF!</definedName>
    <definedName name="ES60kv">'[54]Estructuras Concreto'!#REF!</definedName>
    <definedName name="es60PR">'[54]Estructuras Concreto'!#REF!</definedName>
    <definedName name="es60TT">'[54]Estructuras Concreto'!#REF!</definedName>
    <definedName name="esA">'[45]Estructuras Concreto'!$D$65</definedName>
    <definedName name="esbV">'[45]Obras preliminares'!$D$18</definedName>
    <definedName name="esbV.1" localSheetId="0">#REF!</definedName>
    <definedName name="esbV.1">#REF!</definedName>
    <definedName name="esbV_1">#N/A</definedName>
    <definedName name="escaja">'[45]Estructuras Concreto'!$D$250</definedName>
    <definedName name="escaja2" localSheetId="0">#REF!</definedName>
    <definedName name="escaja2">#REF!</definedName>
    <definedName name="ESE" localSheetId="0">#REF!</definedName>
    <definedName name="ESE">#REF!</definedName>
    <definedName name="ESEC">'[45]Estructuras Concreto'!$D$84</definedName>
    <definedName name="esI">'[45]Estructuras Concreto'!$D$10</definedName>
    <definedName name="esI60kv">'[54]Estructuras Concreto'!#REF!</definedName>
    <definedName name="esIN">'[45]Estructuras Concreto'!$D$77</definedName>
    <definedName name="esmuro">'[45]Estructuras Concreto'!$D$252</definedName>
    <definedName name="esmuro2" localSheetId="0">#REF!</definedName>
    <definedName name="esmuro2">#REF!</definedName>
    <definedName name="esolf">'[45]Estructuras Concreto'!$D$163</definedName>
    <definedName name="esolfo1">'[45]Estructuras Concreto'!$D$170</definedName>
    <definedName name="esP">'[45]Estructuras Concreto'!$D$54</definedName>
    <definedName name="ESP_PAV" localSheetId="12">#REF!</definedName>
    <definedName name="ESP_PAV" localSheetId="13">#REF!</definedName>
    <definedName name="ESP_PAV" localSheetId="14">#REF!</definedName>
    <definedName name="ESP_PAV" localSheetId="6">#REF!</definedName>
    <definedName name="ESP_PAV">#REF!</definedName>
    <definedName name="Esp_PC">[35]D_AWG!$S$36</definedName>
    <definedName name="ESP_PUB_VAR_CARP_MET_ITEM" localSheetId="0">[84]Presupuesto!#REF!,[84]Presupuesto!#REF!</definedName>
    <definedName name="ESP_PUB_VAR_CARP_MET_ITEM">[84]Presupuesto!#REF!,[84]Presupuesto!#REF!</definedName>
    <definedName name="ESP_PUB_VIAS_YPARQ_ITEM" localSheetId="0">[84]Presupuesto!#REF!</definedName>
    <definedName name="ESP_PUB_VIAS_YPARQ_ITEM">[84]Presupuesto!#REF!</definedName>
    <definedName name="ESP201.15">'[200]201.15'!$H$49</definedName>
    <definedName name="ESP201.21">'[200]201.21'!$H$50</definedName>
    <definedName name="ESP201.7">'[200]201.7'!$H$52</definedName>
    <definedName name="ESP201.8">'[200]201.8'!$H$53</definedName>
    <definedName name="ESP210.2.2" localSheetId="0">#REF!</definedName>
    <definedName name="ESP210.2.2">#REF!</definedName>
    <definedName name="ESP225P" localSheetId="0">#REF!</definedName>
    <definedName name="ESP225P">#REF!</definedName>
    <definedName name="ESP330.1P">'[200]330.1P (7801)'!$H$50</definedName>
    <definedName name="ESP632.1P">'[200]632.1P '!$H$57</definedName>
    <definedName name="ESP632.4P">'[200]632.4P'!$H$51</definedName>
    <definedName name="ESPC" localSheetId="0">#REF!</definedName>
    <definedName name="ESPC">#REF!</definedName>
    <definedName name="ESPEJOS_ITEM">[84]Presupuesto!#REF!</definedName>
    <definedName name="ESPESOR" localSheetId="12">#REF!</definedName>
    <definedName name="ESPESOR" localSheetId="13">#REF!</definedName>
    <definedName name="ESPESOR" localSheetId="14">#REF!</definedName>
    <definedName name="ESPESOR" localSheetId="6">#REF!</definedName>
    <definedName name="ESPESOR">#REF!</definedName>
    <definedName name="ESPISOC">'[45]Estructuras Concreto'!$D$347</definedName>
    <definedName name="esPOR" localSheetId="0">#REF!</definedName>
    <definedName name="esPOR">#REF!</definedName>
    <definedName name="esPOR2">'[45]Estructuras Concreto'!$D$277</definedName>
    <definedName name="esPOR3">'[45]Estructuras Concreto'!$D$400</definedName>
    <definedName name="esPR2">'[45]Estructuras Concreto'!$D$132</definedName>
    <definedName name="esrV">'[45]Obras preliminares'!$D$19</definedName>
    <definedName name="esS">'[45]Estructuras Concreto'!$D$21</definedName>
    <definedName name="esS60KV">'[54]Estructuras Concreto'!#REF!</definedName>
    <definedName name="esSEC">'[45]Estructuras Concreto'!$D$88</definedName>
    <definedName name="esT">'[45]Estructuras Concreto'!$D$32</definedName>
    <definedName name="ESTAC" localSheetId="0">#REF!</definedName>
    <definedName name="ESTAC" localSheetId="15">#REF!</definedName>
    <definedName name="ESTAC">#REF!</definedName>
    <definedName name="ESTACION" localSheetId="15">#REF!</definedName>
    <definedName name="ESTACION">[201]TABLAS!$B$63:$B$78</definedName>
    <definedName name="estado">'[202]EV-28'!$I$1:$I$2</definedName>
    <definedName name="ESTADO_ACUEDUCTO" localSheetId="0">#REF!</definedName>
    <definedName name="ESTADO_ACUEDUCTO" localSheetId="15">#REF!</definedName>
    <definedName name="ESTADO_ACUEDUCTO">#REF!</definedName>
    <definedName name="ESTADO_ALCANTARILLADO" localSheetId="15">#REF!</definedName>
    <definedName name="ESTADO_ALCANTARILLADO">#REF!</definedName>
    <definedName name="Estadocamara">#REF!</definedName>
    <definedName name="ESTADOFINA">#REF!</definedName>
    <definedName name="esTC">'[45]Estructuras Concreto'!$D$110</definedName>
    <definedName name="ESTERIL">'[119]BASE DE DATOS ORIG'!#REF!</definedName>
    <definedName name="ESTITLE" localSheetId="0">#REF!</definedName>
    <definedName name="ESTITLE">#REF!</definedName>
    <definedName name="esTO" localSheetId="0">#REF!</definedName>
    <definedName name="esTO">#REF!</definedName>
    <definedName name="ESTOP" localSheetId="15">[11]BASE!$D$396</definedName>
    <definedName name="ESTOP">#REF!</definedName>
    <definedName name="ESTRUCT_ITEM">[84]Presupuesto!#REF!</definedName>
    <definedName name="ESTRUCT06">'[203]Análisis Unit'!#REF!</definedName>
    <definedName name="ESTRUCT07">'[203]Análisis Unit'!#REF!</definedName>
    <definedName name="ESTRUCT08">'[203]Análisis Unit'!#REF!</definedName>
    <definedName name="ESTRUCT09">'[203]Análisis Unit'!#REF!</definedName>
    <definedName name="ESTRUCT10">'[203]Análisis Unit'!#REF!</definedName>
    <definedName name="ESTRUCT11">'[203]Análisis Unit'!#REF!</definedName>
    <definedName name="ESTRUCT12">'[203]Análisis Unit'!#REF!</definedName>
    <definedName name="ESTRUCT13">'[203]Análisis Unit'!#REF!</definedName>
    <definedName name="ESTRUCT14">'[203]Análisis Unit'!#REF!</definedName>
    <definedName name="ESTRUCT15">'[203]Análisis Unit'!#REF!</definedName>
    <definedName name="ESTRUCT16">'[203]Análisis Unit'!#REF!</definedName>
    <definedName name="ESTRUCT17">'[203]Análisis Unit'!#REF!</definedName>
    <definedName name="ESTRUCT18">'[203]Análisis Unit'!#REF!</definedName>
    <definedName name="ESTRUCT19">'[203]Análisis Unit'!#REF!</definedName>
    <definedName name="ESTRUCT20">'[203]Análisis Unit'!#REF!</definedName>
    <definedName name="ESTRUCT21">'[203]Análisis Unit'!#REF!</definedName>
    <definedName name="ESTRUCT22">'[203]Análisis Unit'!#REF!</definedName>
    <definedName name="ESTRUCT24">'[203]Análisis Unit'!#REF!</definedName>
    <definedName name="ESTRUCT25">'[203]Análisis Unit'!#REF!</definedName>
    <definedName name="ESTRUCT28">'[203]Análisis Unit'!#REF!</definedName>
    <definedName name="ESTRUCT29">'[203]Análisis Unit'!#REF!</definedName>
    <definedName name="ESTRUCT31">'[203]Análisis Unit'!#REF!</definedName>
    <definedName name="ESTRUCT33">'[203]Análisis Unit'!#REF!</definedName>
    <definedName name="ESTRUCT34">'[203]Análisis Unit'!#REF!</definedName>
    <definedName name="ESTRUCT43">'[203]Análisis Unit'!#REF!</definedName>
    <definedName name="ESTRUCTURAL">[42]PRESUPUESTO!#REF!</definedName>
    <definedName name="esTT">'[45]Estructuras Concreto'!$D$43</definedName>
    <definedName name="esTT2">'[45]Estructuras Concreto'!$D$121</definedName>
    <definedName name="ET" localSheetId="15">'[45]Estructuras Concreto'!$D$28</definedName>
    <definedName name="et">[55]Dimensiones!$D$11</definedName>
    <definedName name="etapaC">'[45]Estructuras Concreto'!$D$253</definedName>
    <definedName name="etapaC2" localSheetId="0">#REF!</definedName>
    <definedName name="etapaC2">#REF!</definedName>
    <definedName name="etapas_proyecto">'[202]EV-28'!$J$1:$J$3</definedName>
    <definedName name="ETC">'[45]Estructuras Concreto'!$D$106</definedName>
    <definedName name="etcC">'[45]Estructuras Concreto'!$D$197</definedName>
    <definedName name="etcC1">'[45]Estructuras Concreto'!$D$213</definedName>
    <definedName name="etcC2" localSheetId="0">#REF!</definedName>
    <definedName name="etcC2">#REF!</definedName>
    <definedName name="etertgg" localSheetId="0" hidden="1">{"via1",#N/A,TRUE,"general";"via2",#N/A,TRUE,"general";"via3",#N/A,TRUE,"general"}</definedName>
    <definedName name="etertgg" localSheetId="6" hidden="1">{"via1",#N/A,TRUE,"general";"via2",#N/A,TRUE,"general";"via3",#N/A,TRUE,"general"}</definedName>
    <definedName name="etertgg" localSheetId="7" hidden="1">{"via1",#N/A,TRUE,"general";"via2",#N/A,TRUE,"general";"via3",#N/A,TRUE,"general"}</definedName>
    <definedName name="etertgg" localSheetId="9" hidden="1">{"via1",#N/A,TRUE,"general";"via2",#N/A,TRUE,"general";"via3",#N/A,TRUE,"general"}</definedName>
    <definedName name="etertgg" hidden="1">{"via1",#N/A,TRUE,"general";"via2",#N/A,TRUE,"general";"via3",#N/A,TRUE,"general"}</definedName>
    <definedName name="etewt" localSheetId="0" hidden="1">{"TAB1",#N/A,TRUE,"GENERAL";"TAB2",#N/A,TRUE,"GENERAL";"TAB3",#N/A,TRUE,"GENERAL";"TAB4",#N/A,TRUE,"GENERAL";"TAB5",#N/A,TRUE,"GENERAL"}</definedName>
    <definedName name="etewt" localSheetId="6" hidden="1">{"TAB1",#N/A,TRUE,"GENERAL";"TAB2",#N/A,TRUE,"GENERAL";"TAB3",#N/A,TRUE,"GENERAL";"TAB4",#N/A,TRUE,"GENERAL";"TAB5",#N/A,TRUE,"GENERAL"}</definedName>
    <definedName name="etewt" localSheetId="7" hidden="1">{"TAB1",#N/A,TRUE,"GENERAL";"TAB2",#N/A,TRUE,"GENERAL";"TAB3",#N/A,TRUE,"GENERAL";"TAB4",#N/A,TRUE,"GENERAL";"TAB5",#N/A,TRUE,"GENERAL"}</definedName>
    <definedName name="etewt" localSheetId="9" hidden="1">{"TAB1",#N/A,TRUE,"GENERAL";"TAB2",#N/A,TRUE,"GENERAL";"TAB3",#N/A,TRUE,"GENERAL";"TAB4",#N/A,TRUE,"GENERAL";"TAB5",#N/A,TRUE,"GENERAL"}</definedName>
    <definedName name="etewt" hidden="1">{"TAB1",#N/A,TRUE,"GENERAL";"TAB2",#N/A,TRUE,"GENERAL";"TAB3",#N/A,TRUE,"GENERAL";"TAB4",#N/A,TRUE,"GENERAL";"TAB5",#N/A,TRUE,"GENERAL"}</definedName>
    <definedName name="ETO">#REF!</definedName>
    <definedName name="ETP">#REF!</definedName>
    <definedName name="ETT">'[45]Estructuras Concreto'!$D$39</definedName>
    <definedName name="etu" localSheetId="0" hidden="1">{"via1",#N/A,TRUE,"general";"via2",#N/A,TRUE,"general";"via3",#N/A,TRUE,"general"}</definedName>
    <definedName name="etu" localSheetId="6" hidden="1">{"via1",#N/A,TRUE,"general";"via2",#N/A,TRUE,"general";"via3",#N/A,TRUE,"general"}</definedName>
    <definedName name="etu" localSheetId="7" hidden="1">{"via1",#N/A,TRUE,"general";"via2",#N/A,TRUE,"general";"via3",#N/A,TRUE,"general"}</definedName>
    <definedName name="etu" localSheetId="9" hidden="1">{"via1",#N/A,TRUE,"general";"via2",#N/A,TRUE,"general";"via3",#N/A,TRUE,"general"}</definedName>
    <definedName name="etu" hidden="1">{"via1",#N/A,TRUE,"general";"via2",#N/A,TRUE,"general";"via3",#N/A,TRUE,"general"}</definedName>
    <definedName name="etueh" localSheetId="0" hidden="1">{"via1",#N/A,TRUE,"general";"via2",#N/A,TRUE,"general";"via3",#N/A,TRUE,"general"}</definedName>
    <definedName name="etueh" localSheetId="6" hidden="1">{"via1",#N/A,TRUE,"general";"via2",#N/A,TRUE,"general";"via3",#N/A,TRUE,"general"}</definedName>
    <definedName name="etueh" localSheetId="7" hidden="1">{"via1",#N/A,TRUE,"general";"via2",#N/A,TRUE,"general";"via3",#N/A,TRUE,"general"}</definedName>
    <definedName name="etueh" localSheetId="9" hidden="1">{"via1",#N/A,TRUE,"general";"via2",#N/A,TRUE,"general";"via3",#N/A,TRUE,"general"}</definedName>
    <definedName name="etueh" hidden="1">{"via1",#N/A,TRUE,"general";"via2",#N/A,TRUE,"general";"via3",#N/A,TRUE,"general"}</definedName>
    <definedName name="etyty" localSheetId="0" hidden="1">{"via1",#N/A,TRUE,"general";"via2",#N/A,TRUE,"general";"via3",#N/A,TRUE,"general"}</definedName>
    <definedName name="etyty" localSheetId="6" hidden="1">{"via1",#N/A,TRUE,"general";"via2",#N/A,TRUE,"general";"via3",#N/A,TRUE,"general"}</definedName>
    <definedName name="etyty" localSheetId="7" hidden="1">{"via1",#N/A,TRUE,"general";"via2",#N/A,TRUE,"general";"via3",#N/A,TRUE,"general"}</definedName>
    <definedName name="etyty" localSheetId="9" hidden="1">{"via1",#N/A,TRUE,"general";"via2",#N/A,TRUE,"general";"via3",#N/A,TRUE,"general"}</definedName>
    <definedName name="etyty" hidden="1">{"via1",#N/A,TRUE,"general";"via2",#N/A,TRUE,"general";"via3",#N/A,TRUE,"general"}</definedName>
    <definedName name="etyu" localSheetId="0" hidden="1">{"TAB1",#N/A,TRUE,"GENERAL";"TAB2",#N/A,TRUE,"GENERAL";"TAB3",#N/A,TRUE,"GENERAL";"TAB4",#N/A,TRUE,"GENERAL";"TAB5",#N/A,TRUE,"GENERAL"}</definedName>
    <definedName name="etyu" localSheetId="6" hidden="1">{"TAB1",#N/A,TRUE,"GENERAL";"TAB2",#N/A,TRUE,"GENERAL";"TAB3",#N/A,TRUE,"GENERAL";"TAB4",#N/A,TRUE,"GENERAL";"TAB5",#N/A,TRUE,"GENERAL"}</definedName>
    <definedName name="etyu" localSheetId="7" hidden="1">{"TAB1",#N/A,TRUE,"GENERAL";"TAB2",#N/A,TRUE,"GENERAL";"TAB3",#N/A,TRUE,"GENERAL";"TAB4",#N/A,TRUE,"GENERAL";"TAB5",#N/A,TRUE,"GENERAL"}</definedName>
    <definedName name="etyu" localSheetId="9" hidden="1">{"TAB1",#N/A,TRUE,"GENERAL";"TAB2",#N/A,TRUE,"GENERAL";"TAB3",#N/A,TRUE,"GENERAL";"TAB4",#N/A,TRUE,"GENERAL";"TAB5",#N/A,TRUE,"GENERAL"}</definedName>
    <definedName name="etyu" hidden="1">{"TAB1",#N/A,TRUE,"GENERAL";"TAB2",#N/A,TRUE,"GENERAL";"TAB3",#N/A,TRUE,"GENERAL";"TAB4",#N/A,TRUE,"GENERAL";"TAB5",#N/A,TRUE,"GENERAL"}</definedName>
    <definedName name="eu" localSheetId="0" hidden="1">{"via1",#N/A,TRUE,"general";"via2",#N/A,TRUE,"general";"via3",#N/A,TRUE,"general"}</definedName>
    <definedName name="EU" localSheetId="15">#REF!</definedName>
    <definedName name="eu" localSheetId="6" hidden="1">{"via1",#N/A,TRUE,"general";"via2",#N/A,TRUE,"general";"via3",#N/A,TRUE,"general"}</definedName>
    <definedName name="eu" localSheetId="7" hidden="1">{"via1",#N/A,TRUE,"general";"via2",#N/A,TRUE,"general";"via3",#N/A,TRUE,"general"}</definedName>
    <definedName name="eu" localSheetId="9" hidden="1">{"via1",#N/A,TRUE,"general";"via2",#N/A,TRUE,"general";"via3",#N/A,TRUE,"general"}</definedName>
    <definedName name="eu" hidden="1">{"via1",#N/A,TRUE,"general";"via2",#N/A,TRUE,"general";"via3",#N/A,TRUE,"general"}</definedName>
    <definedName name="EURO">[204]EQUIPOS!$I$2</definedName>
    <definedName name="eut" localSheetId="0" hidden="1">{"via1",#N/A,TRUE,"general";"via2",#N/A,TRUE,"general";"via3",#N/A,TRUE,"general"}</definedName>
    <definedName name="eut" localSheetId="6" hidden="1">{"via1",#N/A,TRUE,"general";"via2",#N/A,TRUE,"general";"via3",#N/A,TRUE,"general"}</definedName>
    <definedName name="eut" localSheetId="7" hidden="1">{"via1",#N/A,TRUE,"general";"via2",#N/A,TRUE,"general";"via3",#N/A,TRUE,"general"}</definedName>
    <definedName name="eut" localSheetId="9" hidden="1">{"via1",#N/A,TRUE,"general";"via2",#N/A,TRUE,"general";"via3",#N/A,TRUE,"general"}</definedName>
    <definedName name="eut" hidden="1">{"via1",#N/A,TRUE,"general";"via2",#N/A,TRUE,"general";"via3",#N/A,TRUE,"general"}</definedName>
    <definedName name="euyt" localSheetId="0" hidden="1">{"TAB1",#N/A,TRUE,"GENERAL";"TAB2",#N/A,TRUE,"GENERAL";"TAB3",#N/A,TRUE,"GENERAL";"TAB4",#N/A,TRUE,"GENERAL";"TAB5",#N/A,TRUE,"GENERAL"}</definedName>
    <definedName name="euyt" localSheetId="6" hidden="1">{"TAB1",#N/A,TRUE,"GENERAL";"TAB2",#N/A,TRUE,"GENERAL";"TAB3",#N/A,TRUE,"GENERAL";"TAB4",#N/A,TRUE,"GENERAL";"TAB5",#N/A,TRUE,"GENERAL"}</definedName>
    <definedName name="euyt" localSheetId="7" hidden="1">{"TAB1",#N/A,TRUE,"GENERAL";"TAB2",#N/A,TRUE,"GENERAL";"TAB3",#N/A,TRUE,"GENERAL";"TAB4",#N/A,TRUE,"GENERAL";"TAB5",#N/A,TRUE,"GENERAL"}</definedName>
    <definedName name="euyt" localSheetId="9" hidden="1">{"TAB1",#N/A,TRUE,"GENERAL";"TAB2",#N/A,TRUE,"GENERAL";"TAB3",#N/A,TRUE,"GENERAL";"TAB4",#N/A,TRUE,"GENERAL";"TAB5",#N/A,TRUE,"GENERAL"}</definedName>
    <definedName name="euyt" hidden="1">{"TAB1",#N/A,TRUE,"GENERAL";"TAB2",#N/A,TRUE,"GENERAL";"TAB3",#N/A,TRUE,"GENERAL";"TAB4",#N/A,TRUE,"GENERAL";"TAB5",#N/A,TRUE,"GENERAL"}</definedName>
    <definedName name="ev.Calculation" hidden="1">-4135</definedName>
    <definedName name="ev.Initialized" hidden="1">FALSE</definedName>
    <definedName name="Eval_Currency">#REF!</definedName>
    <definedName name="EVO">#REF!</definedName>
    <definedName name="EWE" localSheetId="0">#N/A</definedName>
    <definedName name="EWE">'Anex. 14. Mano de Obra'!ERR</definedName>
    <definedName name="ewegt" localSheetId="0" hidden="1">{"TAB1",#N/A,TRUE,"GENERAL";"TAB2",#N/A,TRUE,"GENERAL";"TAB3",#N/A,TRUE,"GENERAL";"TAB4",#N/A,TRUE,"GENERAL";"TAB5",#N/A,TRUE,"GENERAL"}</definedName>
    <definedName name="ewegt" localSheetId="6" hidden="1">{"TAB1",#N/A,TRUE,"GENERAL";"TAB2",#N/A,TRUE,"GENERAL";"TAB3",#N/A,TRUE,"GENERAL";"TAB4",#N/A,TRUE,"GENERAL";"TAB5",#N/A,TRUE,"GENERAL"}</definedName>
    <definedName name="ewegt" localSheetId="7" hidden="1">{"TAB1",#N/A,TRUE,"GENERAL";"TAB2",#N/A,TRUE,"GENERAL";"TAB3",#N/A,TRUE,"GENERAL";"TAB4",#N/A,TRUE,"GENERAL";"TAB5",#N/A,TRUE,"GENERAL"}</definedName>
    <definedName name="ewegt" localSheetId="9" hidden="1">{"TAB1",#N/A,TRUE,"GENERAL";"TAB2",#N/A,TRUE,"GENERAL";"TAB3",#N/A,TRUE,"GENERAL";"TAB4",#N/A,TRUE,"GENERAL";"TAB5",#N/A,TRUE,"GENERAL"}</definedName>
    <definedName name="ewegt" hidden="1">{"TAB1",#N/A,TRUE,"GENERAL";"TAB2",#N/A,TRUE,"GENERAL";"TAB3",#N/A,TRUE,"GENERAL";"TAB4",#N/A,TRUE,"GENERAL";"TAB5",#N/A,TRUE,"GENERAL"}</definedName>
    <definedName name="ewfewfg" localSheetId="0" hidden="1">{"TAB1",#N/A,TRUE,"GENERAL";"TAB2",#N/A,TRUE,"GENERAL";"TAB3",#N/A,TRUE,"GENERAL";"TAB4",#N/A,TRUE,"GENERAL";"TAB5",#N/A,TRUE,"GENERAL"}</definedName>
    <definedName name="ewfewfg" localSheetId="6" hidden="1">{"TAB1",#N/A,TRUE,"GENERAL";"TAB2",#N/A,TRUE,"GENERAL";"TAB3",#N/A,TRUE,"GENERAL";"TAB4",#N/A,TRUE,"GENERAL";"TAB5",#N/A,TRUE,"GENERAL"}</definedName>
    <definedName name="ewfewfg" localSheetId="7" hidden="1">{"TAB1",#N/A,TRUE,"GENERAL";"TAB2",#N/A,TRUE,"GENERAL";"TAB3",#N/A,TRUE,"GENERAL";"TAB4",#N/A,TRUE,"GENERAL";"TAB5",#N/A,TRUE,"GENERAL"}</definedName>
    <definedName name="ewfewfg" localSheetId="9" hidden="1">{"TAB1",#N/A,TRUE,"GENERAL";"TAB2",#N/A,TRUE,"GENERAL";"TAB3",#N/A,TRUE,"GENERAL";"TAB4",#N/A,TRUE,"GENERAL";"TAB5",#N/A,TRUE,"GENERAL"}</definedName>
    <definedName name="ewfewfg" hidden="1">{"TAB1",#N/A,TRUE,"GENERAL";"TAB2",#N/A,TRUE,"GENERAL";"TAB3",#N/A,TRUE,"GENERAL";"TAB4",#N/A,TRUE,"GENERAL";"TAB5",#N/A,TRUE,"GENERAL"}</definedName>
    <definedName name="ewre" localSheetId="0" hidden="1">{"TAB1",#N/A,TRUE,"GENERAL";"TAB2",#N/A,TRUE,"GENERAL";"TAB3",#N/A,TRUE,"GENERAL";"TAB4",#N/A,TRUE,"GENERAL";"TAB5",#N/A,TRUE,"GENERAL"}</definedName>
    <definedName name="ewre" localSheetId="6" hidden="1">{"TAB1",#N/A,TRUE,"GENERAL";"TAB2",#N/A,TRUE,"GENERAL";"TAB3",#N/A,TRUE,"GENERAL";"TAB4",#N/A,TRUE,"GENERAL";"TAB5",#N/A,TRUE,"GENERAL"}</definedName>
    <definedName name="ewre" localSheetId="7" hidden="1">{"TAB1",#N/A,TRUE,"GENERAL";"TAB2",#N/A,TRUE,"GENERAL";"TAB3",#N/A,TRUE,"GENERAL";"TAB4",#N/A,TRUE,"GENERAL";"TAB5",#N/A,TRUE,"GENERAL"}</definedName>
    <definedName name="ewre" localSheetId="9" hidden="1">{"TAB1",#N/A,TRUE,"GENERAL";"TAB2",#N/A,TRUE,"GENERAL";"TAB3",#N/A,TRUE,"GENERAL";"TAB4",#N/A,TRUE,"GENERAL";"TAB5",#N/A,TRUE,"GENERAL"}</definedName>
    <definedName name="ewre" hidden="1">{"TAB1",#N/A,TRUE,"GENERAL";"TAB2",#N/A,TRUE,"GENERAL";"TAB3",#N/A,TRUE,"GENERAL";"TAB4",#N/A,TRUE,"GENERAL";"TAB5",#N/A,TRUE,"GENERAL"}</definedName>
    <definedName name="ewrewf" localSheetId="0" hidden="1">{"TAB1",#N/A,TRUE,"GENERAL";"TAB2",#N/A,TRUE,"GENERAL";"TAB3",#N/A,TRUE,"GENERAL";"TAB4",#N/A,TRUE,"GENERAL";"TAB5",#N/A,TRUE,"GENERAL"}</definedName>
    <definedName name="ewrewf" localSheetId="6" hidden="1">{"TAB1",#N/A,TRUE,"GENERAL";"TAB2",#N/A,TRUE,"GENERAL";"TAB3",#N/A,TRUE,"GENERAL";"TAB4",#N/A,TRUE,"GENERAL";"TAB5",#N/A,TRUE,"GENERAL"}</definedName>
    <definedName name="ewrewf" localSheetId="7" hidden="1">{"TAB1",#N/A,TRUE,"GENERAL";"TAB2",#N/A,TRUE,"GENERAL";"TAB3",#N/A,TRUE,"GENERAL";"TAB4",#N/A,TRUE,"GENERAL";"TAB5",#N/A,TRUE,"GENERAL"}</definedName>
    <definedName name="ewrewf" localSheetId="9" hidden="1">{"TAB1",#N/A,TRUE,"GENERAL";"TAB2",#N/A,TRUE,"GENERAL";"TAB3",#N/A,TRUE,"GENERAL";"TAB4",#N/A,TRUE,"GENERAL";"TAB5",#N/A,TRUE,"GENERAL"}</definedName>
    <definedName name="ewrewf" hidden="1">{"TAB1",#N/A,TRUE,"GENERAL";"TAB2",#N/A,TRUE,"GENERAL";"TAB3",#N/A,TRUE,"GENERAL";"TAB4",#N/A,TRUE,"GENERAL";"TAB5",#N/A,TRUE,"GENERAL"}</definedName>
    <definedName name="ewrr" localSheetId="0" hidden="1">{"TAB1",#N/A,TRUE,"GENERAL";"TAB2",#N/A,TRUE,"GENERAL";"TAB3",#N/A,TRUE,"GENERAL";"TAB4",#N/A,TRUE,"GENERAL";"TAB5",#N/A,TRUE,"GENERAL"}</definedName>
    <definedName name="ewrr" localSheetId="6" hidden="1">{"TAB1",#N/A,TRUE,"GENERAL";"TAB2",#N/A,TRUE,"GENERAL";"TAB3",#N/A,TRUE,"GENERAL";"TAB4",#N/A,TRUE,"GENERAL";"TAB5",#N/A,TRUE,"GENERAL"}</definedName>
    <definedName name="ewrr" localSheetId="7" hidden="1">{"TAB1",#N/A,TRUE,"GENERAL";"TAB2",#N/A,TRUE,"GENERAL";"TAB3",#N/A,TRUE,"GENERAL";"TAB4",#N/A,TRUE,"GENERAL";"TAB5",#N/A,TRUE,"GENERAL"}</definedName>
    <definedName name="ewrr" localSheetId="9" hidden="1">{"TAB1",#N/A,TRUE,"GENERAL";"TAB2",#N/A,TRUE,"GENERAL";"TAB3",#N/A,TRUE,"GENERAL";"TAB4",#N/A,TRUE,"GENERAL";"TAB5",#N/A,TRUE,"GENERAL"}</definedName>
    <definedName name="ewrr" hidden="1">{"TAB1",#N/A,TRUE,"GENERAL";"TAB2",#N/A,TRUE,"GENERAL";"TAB3",#N/A,TRUE,"GENERAL";"TAB4",#N/A,TRUE,"GENERAL";"TAB5",#N/A,TRUE,"GENERAL"}</definedName>
    <definedName name="ewrt" localSheetId="0" hidden="1">{"TAB1",#N/A,TRUE,"GENERAL";"TAB2",#N/A,TRUE,"GENERAL";"TAB3",#N/A,TRUE,"GENERAL";"TAB4",#N/A,TRUE,"GENERAL";"TAB5",#N/A,TRUE,"GENERAL"}</definedName>
    <definedName name="ewrt" localSheetId="6" hidden="1">{"TAB1",#N/A,TRUE,"GENERAL";"TAB2",#N/A,TRUE,"GENERAL";"TAB3",#N/A,TRUE,"GENERAL";"TAB4",#N/A,TRUE,"GENERAL";"TAB5",#N/A,TRUE,"GENERAL"}</definedName>
    <definedName name="ewrt" localSheetId="7" hidden="1">{"TAB1",#N/A,TRUE,"GENERAL";"TAB2",#N/A,TRUE,"GENERAL";"TAB3",#N/A,TRUE,"GENERAL";"TAB4",#N/A,TRUE,"GENERAL";"TAB5",#N/A,TRUE,"GENERAL"}</definedName>
    <definedName name="ewrt" localSheetId="9" hidden="1">{"TAB1",#N/A,TRUE,"GENERAL";"TAB2",#N/A,TRUE,"GENERAL";"TAB3",#N/A,TRUE,"GENERAL";"TAB4",#N/A,TRUE,"GENERAL";"TAB5",#N/A,TRUE,"GENERAL"}</definedName>
    <definedName name="ewrt" hidden="1">{"TAB1",#N/A,TRUE,"GENERAL";"TAB2",#N/A,TRUE,"GENERAL";"TAB3",#N/A,TRUE,"GENERAL";"TAB4",#N/A,TRUE,"GENERAL";"TAB5",#N/A,TRUE,"GENERAL"}</definedName>
    <definedName name="ewrwer" localSheetId="0" hidden="1">{"TAB1",#N/A,TRUE,"GENERAL";"TAB2",#N/A,TRUE,"GENERAL";"TAB3",#N/A,TRUE,"GENERAL";"TAB4",#N/A,TRUE,"GENERAL";"TAB5",#N/A,TRUE,"GENERAL"}</definedName>
    <definedName name="ewrwer" localSheetId="6" hidden="1">{"TAB1",#N/A,TRUE,"GENERAL";"TAB2",#N/A,TRUE,"GENERAL";"TAB3",#N/A,TRUE,"GENERAL";"TAB4",#N/A,TRUE,"GENERAL";"TAB5",#N/A,TRUE,"GENERAL"}</definedName>
    <definedName name="ewrwer" localSheetId="7" hidden="1">{"TAB1",#N/A,TRUE,"GENERAL";"TAB2",#N/A,TRUE,"GENERAL";"TAB3",#N/A,TRUE,"GENERAL";"TAB4",#N/A,TRUE,"GENERAL";"TAB5",#N/A,TRUE,"GENERAL"}</definedName>
    <definedName name="ewrwer" localSheetId="9" hidden="1">{"TAB1",#N/A,TRUE,"GENERAL";"TAB2",#N/A,TRUE,"GENERAL";"TAB3",#N/A,TRUE,"GENERAL";"TAB4",#N/A,TRUE,"GENERAL";"TAB5",#N/A,TRUE,"GENERAL"}</definedName>
    <definedName name="ewrwer" hidden="1">{"TAB1",#N/A,TRUE,"GENERAL";"TAB2",#N/A,TRUE,"GENERAL";"TAB3",#N/A,TRUE,"GENERAL";"TAB4",#N/A,TRUE,"GENERAL";"TAB5",#N/A,TRUE,"GENERAL"}</definedName>
    <definedName name="ex" localSheetId="0">#REF!</definedName>
    <definedName name="ex" localSheetId="15">'[45]Estructuras Concreto'!#REF!</definedName>
    <definedName name="ex">#REF!</definedName>
    <definedName name="ex_joint" localSheetId="0">#REF!</definedName>
    <definedName name="ex_joint">#REF!</definedName>
    <definedName name="EXC">[101]PRECIOS!$C$2:$C$4</definedName>
    <definedName name="EXC.POZ" localSheetId="12">#REF!</definedName>
    <definedName name="EXC.POZ" localSheetId="13">#REF!</definedName>
    <definedName name="EXC.POZ" localSheetId="14">#REF!</definedName>
    <definedName name="EXC.POZ" localSheetId="6">#REF!</definedName>
    <definedName name="EXC.POZ">#REF!</definedName>
    <definedName name="EXC.ZAN" localSheetId="12">#REF!</definedName>
    <definedName name="EXC.ZAN" localSheetId="13">#REF!</definedName>
    <definedName name="EXC.ZAN" localSheetId="14">#REF!</definedName>
    <definedName name="EXC.ZAN" localSheetId="6">#REF!</definedName>
    <definedName name="EXC.ZAN">#REF!</definedName>
    <definedName name="excav_rell" localSheetId="12">#REF!</definedName>
    <definedName name="excav_rell" localSheetId="13">#REF!</definedName>
    <definedName name="excav_rell" localSheetId="14">#REF!</definedName>
    <definedName name="excav_rell" localSheetId="6">#REF!</definedName>
    <definedName name="excav_rell">#REF!</definedName>
    <definedName name="EXCAVACION_Y_RETIRO_DE_MATERIAL">[42]PRESUPUESTO!#REF!</definedName>
    <definedName name="excavaciones" localSheetId="12">#REF!</definedName>
    <definedName name="excavaciones" localSheetId="13">#REF!</definedName>
    <definedName name="excavaciones" localSheetId="14">#REF!</definedName>
    <definedName name="excavaciones" localSheetId="6">#REF!</definedName>
    <definedName name="excavaciones">#REF!</definedName>
    <definedName name="Excel_BuiltIn__FilterDatabase">[205]Presupuesto_Via_distribuidora!$A$9:$H$344</definedName>
    <definedName name="Excel_BuiltIn__FilterDatabase_1" localSheetId="0">#REF!</definedName>
    <definedName name="Excel_BuiltIn__FilterDatabase_1">#REF!</definedName>
    <definedName name="Excel_BuiltIn__FilterDatabase_17" localSheetId="0">#REF!</definedName>
    <definedName name="Excel_BuiltIn__FilterDatabase_17">#REF!</definedName>
    <definedName name="Excel_BuiltIn__FilterDatabase_17_1" localSheetId="0">#REF!</definedName>
    <definedName name="Excel_BuiltIn__FilterDatabase_17_1">#REF!</definedName>
    <definedName name="Excel_BuiltIn__FilterDatabase_20">#REF!</definedName>
    <definedName name="Excel_BuiltIn__FilterDatabase_21">#REF!</definedName>
    <definedName name="Excel_BuiltIn__FilterDatabase_22">#REF!</definedName>
    <definedName name="Excel_BuiltIn_Database">#REF!</definedName>
    <definedName name="Excel_BuiltIn_Print_Area">[205]Presupuesto_Via_distribuidora!$C$1:$H$344</definedName>
    <definedName name="Excel_BuiltIn_Print_Area_1" localSheetId="0">#REF!</definedName>
    <definedName name="Excel_BuiltIn_Print_Area_1">#REF!</definedName>
    <definedName name="Excel_BuiltIn_Print_Area_1_1" localSheetId="0">#REF!</definedName>
    <definedName name="Excel_BuiltIn_Print_Area_1_1" localSheetId="15">#REF!</definedName>
    <definedName name="Excel_BuiltIn_Print_Area_1_1">#REF!</definedName>
    <definedName name="Excel_BuiltIn_Print_Area_1_1_1">#REF!</definedName>
    <definedName name="Excel_BuiltIn_Print_Area_1_1_1_1">#REF!</definedName>
    <definedName name="Excel_BuiltIn_Print_Area_1_1_2">#REF!</definedName>
    <definedName name="Excel_BuiltIn_Print_Area_1_1_3">#REF!</definedName>
    <definedName name="Excel_BuiltIn_Print_Area_1_1_3_2">#REF!</definedName>
    <definedName name="Excel_BuiltIn_Print_Area_1_1_3_7">#REF!</definedName>
    <definedName name="Excel_BuiltIn_Print_Area_1_1_4">#REF!</definedName>
    <definedName name="Excel_BuiltIn_Print_Area_1_1_7">#REF!</definedName>
    <definedName name="Excel_BuiltIn_Print_Area_2_1">#REF!</definedName>
    <definedName name="Excel_BuiltIn_Print_Area_2_1_1">#REF!</definedName>
    <definedName name="Excel_BuiltIn_Print_Area_2_1_2">#REF!</definedName>
    <definedName name="Excel_BuiltIn_Print_Area_2_1_3">#REF!</definedName>
    <definedName name="Excel_BuiltIn_Print_Area_2_1_3_2">#REF!</definedName>
    <definedName name="Excel_BuiltIn_Print_Area_2_1_3_7">#REF!</definedName>
    <definedName name="Excel_BuiltIn_Print_Area_2_1_4">#REF!</definedName>
    <definedName name="Excel_BuiltIn_Print_Area_2_1_7">#REF!</definedName>
    <definedName name="Excel_BuiltIn_Print_Area_24">#REF!</definedName>
    <definedName name="Excel_BuiltIn_Print_Area_4">#REF!</definedName>
    <definedName name="Excel_BuiltIn_Print_Area_4_1">#REF!</definedName>
    <definedName name="Excel_BuiltIn_Print_Area_4_1_2">#REF!</definedName>
    <definedName name="Excel_BuiltIn_Print_Area_5">#REF!</definedName>
    <definedName name="Excel_BuiltIn_Print_Area_5_1">#REF!</definedName>
    <definedName name="Excel_BuiltIn_Print_Area_5_1_2">#REF!</definedName>
    <definedName name="Excel_BuiltIn_Print_Area_5_1_3">#REF!</definedName>
    <definedName name="Excel_BuiltIn_Print_Area_5_1_3_2">#REF!</definedName>
    <definedName name="Excel_BuiltIn_Print_Area_5_1_3_7">#REF!</definedName>
    <definedName name="Excel_BuiltIn_Print_Area_5_1_4">#REF!</definedName>
    <definedName name="Excel_BuiltIn_Print_Area_5_1_7">#REF!</definedName>
    <definedName name="Excel_BuiltIn_Print_Area_5_2">#REF!</definedName>
    <definedName name="Excel_BuiltIn_Print_Area_7">#REF!</definedName>
    <definedName name="Excel_BuiltIn_Print_Titles">[205]Presupuesto_Via_distribuidora!$2:$8</definedName>
    <definedName name="Excel_BuiltIn_Print_Titles_1" localSheetId="0">#REF!</definedName>
    <definedName name="Excel_BuiltIn_Print_Titles_1">#REF!</definedName>
    <definedName name="Excel_BuiltIn_Print_Titles_1_1" localSheetId="0">#REF!</definedName>
    <definedName name="Excel_BuiltIn_Print_Titles_1_1">#REF!</definedName>
    <definedName name="Excel_BuiltIn_Print_Titles_1_1_1" localSheetId="0">#REF!</definedName>
    <definedName name="Excel_BuiltIn_Print_Titles_1_1_1">#REF!</definedName>
    <definedName name="Excel_BuiltIn_Print_Titles_3" localSheetId="0">'[206]COSTOS OFICINA'!#REF!</definedName>
    <definedName name="Excel_BuiltIn_Print_Titles_3" localSheetId="15">'[207]COSTOS OFICINA'!#REF!</definedName>
    <definedName name="Excel_BuiltIn_Print_Titles_3">'[206]COSTOS OFICINA'!#REF!</definedName>
    <definedName name="Excel_BuiltIn_Print_Titles_4" localSheetId="0">'[206]COSTOS CAMPAMENTO'!#REF!</definedName>
    <definedName name="Excel_BuiltIn_Print_Titles_4" localSheetId="15">'[207]COSTOS CAMPAMENTO'!#REF!</definedName>
    <definedName name="Excel_BuiltIn_Print_Titles_4">'[206]COSTOS CAMPAMENTO'!#REF!</definedName>
    <definedName name="Exchange_Rate" localSheetId="0">#REF!</definedName>
    <definedName name="Exchange_Rate">#REF!</definedName>
    <definedName name="exchangerate" localSheetId="0">[208]Parameters!#REF!</definedName>
    <definedName name="exchangerate">[208]Parameters!#REF!</definedName>
    <definedName name="EXCROC" localSheetId="15">'[195]Análisis de precios'!$H$52</definedName>
    <definedName name="EXCROC" localSheetId="7">'[195]Análisis de precios'!$H$52</definedName>
    <definedName name="EXCROC">'[209]Análisis de precios'!$H$52</definedName>
    <definedName name="Executivepb" localSheetId="0" hidden="1">#REF!</definedName>
    <definedName name="Executivepb" hidden="1">#REF!</definedName>
    <definedName name="ExistAge" localSheetId="0">#REF!</definedName>
    <definedName name="ExistAge">#REF!</definedName>
    <definedName name="Existencia" localSheetId="0">#REF!</definedName>
    <definedName name="Existencia">#REF!</definedName>
    <definedName name="ExistFleet">#REF!</definedName>
    <definedName name="expl1">[29]Gastos!#REF!</definedName>
    <definedName name="ExRateAus">[210]ProjectParameters!$G$18</definedName>
    <definedName name="ExRateCountry">[210]ProjectParameters!$B$18:$B$22</definedName>
    <definedName name="ExRates">[210]ProjectParameters!$G$18:$G$22</definedName>
    <definedName name="extra">'[211]Liquidación de Obra x Administr'!$C$3</definedName>
    <definedName name="EXTRACCIÓN_IM">#N/A</definedName>
    <definedName name="Extract_MI">#REF!</definedName>
    <definedName name="eyteyt" localSheetId="0" hidden="1">{#N/A,#N/A,FALSE,"CCTV"}</definedName>
    <definedName name="eyteyt" hidden="1">{#N/A,#N/A,FALSE,"CCTV"}</definedName>
    <definedName name="EZ">#REF!</definedName>
    <definedName name="EZC">'[45]Estructuras Concreto'!$D$338</definedName>
    <definedName name="f.c." localSheetId="12">#REF!</definedName>
    <definedName name="f.c." localSheetId="13">#REF!</definedName>
    <definedName name="f.c." localSheetId="14">#REF!</definedName>
    <definedName name="f.c." localSheetId="6">#REF!</definedName>
    <definedName name="f.c.">#REF!</definedName>
    <definedName name="F.D.CV1_Moisture">#REF!</definedName>
    <definedName name="F.D.CV2_Al">#REF!</definedName>
    <definedName name="F.D.CV2_Co">#REF!</definedName>
    <definedName name="F.D.CV2_DryTonnes">#REF!</definedName>
    <definedName name="F.D.CV2_dtph">#REF!</definedName>
    <definedName name="F.D.CV2_Fe">#REF!</definedName>
    <definedName name="F.D.CV2_Mg">#REF!</definedName>
    <definedName name="F.D.CV2_Ni">#REF!</definedName>
    <definedName name="F.D.CV2_Si">#REF!</definedName>
    <definedName name="F.D.Mill_Availability">#REF!</definedName>
    <definedName name="F.D.Mill_Downtime">#REF!</definedName>
    <definedName name="F.D.Mill_DryTonnes">#REF!</definedName>
    <definedName name="F.D.Mill_DryTph">#REF!</definedName>
    <definedName name="F.D.Mill_PowerDraw">#REF!</definedName>
    <definedName name="F.D.Mill_PowerDrawPerTonne">#REF!</definedName>
    <definedName name="F.D.Mill_Uptime">#REF!</definedName>
    <definedName name="F.D.Mill_Utilization">#REF!</definedName>
    <definedName name="F.D.Mill_WetTonnes">#REF!</definedName>
    <definedName name="F.D.Mill_WetTph">#REF!</definedName>
    <definedName name="F.D.MillFeed_Al">#REF!</definedName>
    <definedName name="F.D.MillFeed_Co">#REF!</definedName>
    <definedName name="F.D.MillFeed_Fe">#REF!</definedName>
    <definedName name="F.D.MillFeed_Mg">#REF!</definedName>
    <definedName name="F.D.MillFeed_Ni">#REF!</definedName>
    <definedName name="F.D.MillFeed_Si">#REF!</definedName>
    <definedName name="F.D.MillH2O_Head">#REF!</definedName>
    <definedName name="F.D.MillH2O_Screen">#REF!</definedName>
    <definedName name="F.D.MillH2O_Total">#REF!</definedName>
    <definedName name="F.D.OreToStorage_Al">#REF!</definedName>
    <definedName name="F.D.OreToStorage_Co">#REF!</definedName>
    <definedName name="F.D.OreToStorage_DryTonnes">#REF!</definedName>
    <definedName name="F.D.OreToStorage_DryTph">#REF!</definedName>
    <definedName name="F.D.OreToStorage_Fe">#REF!</definedName>
    <definedName name="F.D.OreToStorage_Mg">#REF!</definedName>
    <definedName name="F.D.OreToStorage_Ni">#REF!</definedName>
    <definedName name="F.D.OreToStorage_PulpDensity">#REF!</definedName>
    <definedName name="F.D.OreToStorage_PulpYieldStress">#REF!</definedName>
    <definedName name="F.D.OreToStorage_Si">#REF!</definedName>
    <definedName name="F.D.OreToStorage_Tank1Level">#REF!</definedName>
    <definedName name="F.D.OreToStorage_Tank2Level">#REF!</definedName>
    <definedName name="F.D.OreToStorage_Tank3Level">#REF!</definedName>
    <definedName name="F.D.OreToStorage_Tank4Level">#REF!</definedName>
    <definedName name="F.D.OreToStorage_Volume">#REF!</definedName>
    <definedName name="F.D.OreToStorage_VolumePerHr">#REF!</definedName>
    <definedName name="F.L">#N/A</definedName>
    <definedName name="F.M.CV1_Moisture">#REF!</definedName>
    <definedName name="F.M.CV2_Al">#REF!</definedName>
    <definedName name="F.M.CV2_Co">#REF!</definedName>
    <definedName name="F.M.CV2_DryTonnes">#REF!</definedName>
    <definedName name="F.M.CV2_dtph">#REF!</definedName>
    <definedName name="F.M.CV2_Fe">#REF!</definedName>
    <definedName name="F.M.CV2_Mg">#REF!</definedName>
    <definedName name="F.M.CV2_Ni">#REF!</definedName>
    <definedName name="F.M.CV2_Si">#REF!</definedName>
    <definedName name="F.M.Mill_Availability">#REF!</definedName>
    <definedName name="F.M.Mill_Downtime">#REF!</definedName>
    <definedName name="F.M.Mill_DryTonnes">#REF!</definedName>
    <definedName name="F.M.Mill_DryTph">#REF!</definedName>
    <definedName name="F.M.Mill_PowerDraw">#REF!</definedName>
    <definedName name="F.M.Mill_PowerDrawPerTonne">#REF!</definedName>
    <definedName name="F.M.Mill_Uptime">#REF!</definedName>
    <definedName name="F.M.Mill_Utilization">#REF!</definedName>
    <definedName name="F.M.Mill_WetTonnes">#REF!</definedName>
    <definedName name="F.M.Mill_WetTph">#REF!</definedName>
    <definedName name="F.M.MillFeed_Al">#REF!</definedName>
    <definedName name="F.M.MillFeed_Co">#REF!</definedName>
    <definedName name="F.M.MillFeed_Fe">#REF!</definedName>
    <definedName name="F.M.MillFeed_Mg">#REF!</definedName>
    <definedName name="F.M.MillFeed_Ni">#REF!</definedName>
    <definedName name="F.M.MillFeed_Si">#REF!</definedName>
    <definedName name="F.M.MillH2O_Head">#REF!</definedName>
    <definedName name="F.M.MillH2O_Screen">#REF!</definedName>
    <definedName name="F.M.MillH2O_Total">#REF!</definedName>
    <definedName name="F.M.OreToStorage_Al">#REF!</definedName>
    <definedName name="F.M.OreToStorage_Co">#REF!</definedName>
    <definedName name="F.M.OreToStorage_DryTonnes">#REF!</definedName>
    <definedName name="F.M.OreToStorage_DryTph">#REF!</definedName>
    <definedName name="F.M.OreToStorage_Fe">#REF!</definedName>
    <definedName name="F.M.OreToStorage_Mg">#REF!</definedName>
    <definedName name="F.M.OreToStorage_Ni">#REF!</definedName>
    <definedName name="F.M.OreToStorage_PulpDensity">#REF!</definedName>
    <definedName name="F.M.OreToStorage_PulpYieldStress">#REF!</definedName>
    <definedName name="F.M.OreToStorage_Si">#REF!</definedName>
    <definedName name="F.M.OreToStorage_Volume">#REF!</definedName>
    <definedName name="F.M.OreToStorage_VolumePerHr">#REF!</definedName>
    <definedName name="f.s" localSheetId="12">#REF!</definedName>
    <definedName name="f.s" localSheetId="13">#REF!</definedName>
    <definedName name="f.s" localSheetId="14">#REF!</definedName>
    <definedName name="f.s" localSheetId="6">#REF!</definedName>
    <definedName name="f.s">#REF!</definedName>
    <definedName name="F.Y.CV1_Moisture">#REF!</definedName>
    <definedName name="F.Y.CV2_Al">#REF!</definedName>
    <definedName name="F.Y.CV2_Co">#REF!</definedName>
    <definedName name="F.Y.CV2_DryTonnes">#REF!</definedName>
    <definedName name="F.Y.CV2_dtph">#REF!</definedName>
    <definedName name="F.Y.CV2_Fe">#REF!</definedName>
    <definedName name="F.Y.CV2_Mg">#REF!</definedName>
    <definedName name="F.Y.CV2_Ni">#REF!</definedName>
    <definedName name="F.Y.CV2_Si">#REF!</definedName>
    <definedName name="F.Y.Mill_Availability">#REF!</definedName>
    <definedName name="F.Y.Mill_Downtime">#REF!</definedName>
    <definedName name="F.Y.Mill_DryTonnes">#REF!</definedName>
    <definedName name="F.Y.Mill_DryTph">#REF!</definedName>
    <definedName name="F.Y.Mill_PowerDraw">#REF!</definedName>
    <definedName name="F.Y.Mill_PowerDrawPerTonne">#REF!</definedName>
    <definedName name="F.Y.Mill_Uptime">#REF!</definedName>
    <definedName name="F.Y.Mill_Utilization">#REF!</definedName>
    <definedName name="F.Y.Mill_WetTonnes">#REF!</definedName>
    <definedName name="F.Y.Mill_WetTph">#REF!</definedName>
    <definedName name="F.Y.MillFeed_Al">#REF!</definedName>
    <definedName name="F.Y.MillFeed_Co">#REF!</definedName>
    <definedName name="F.Y.MillFeed_Fe">#REF!</definedName>
    <definedName name="F.Y.MillFeed_Mg">#REF!</definedName>
    <definedName name="F.Y.MillFeed_Ni">#REF!</definedName>
    <definedName name="F.Y.MillFeed_Si">#REF!</definedName>
    <definedName name="F.Y.MillH2O_Head">#REF!</definedName>
    <definedName name="F.Y.MillH2O_Screen">#REF!</definedName>
    <definedName name="F.Y.MillH2O_Total">#REF!</definedName>
    <definedName name="F.Y.OreToStorage_Al">#REF!</definedName>
    <definedName name="F.Y.OreToStorage_Co">#REF!</definedName>
    <definedName name="F.Y.OreToStorage_DryTonnes">#REF!</definedName>
    <definedName name="F.Y.OreToStorage_DryTph">#REF!</definedName>
    <definedName name="F.Y.OreToStorage_Fe">#REF!</definedName>
    <definedName name="F.Y.OreToStorage_Mg">#REF!</definedName>
    <definedName name="F.Y.OreToStorage_Ni">#REF!</definedName>
    <definedName name="F.Y.OreToStorage_PulpDensity">#REF!</definedName>
    <definedName name="F.Y.OreToStorage_PulpYieldStress">#REF!</definedName>
    <definedName name="F.Y.OreToStorage_Si">#REF!</definedName>
    <definedName name="F.Y.OreToStorage_Volume">#REF!</definedName>
    <definedName name="F.Y.OreToStorage_VolumePerHr">#REF!</definedName>
    <definedName name="F_E_B">#REF!</definedName>
    <definedName name="F_E_BA">#REF!</definedName>
    <definedName name="F_E_C">#REF!</definedName>
    <definedName name="F_E_O">#REF!</definedName>
    <definedName name="F_E_P1">#REF!</definedName>
    <definedName name="F_E_P2">#REF!</definedName>
    <definedName name="F_E_V">#REF!</definedName>
    <definedName name="F_P_B">#REF!</definedName>
    <definedName name="F_P_BA">#REF!</definedName>
    <definedName name="F_P_C">#REF!</definedName>
    <definedName name="F_P_O">#REF!</definedName>
    <definedName name="F_P_P1">#REF!</definedName>
    <definedName name="F_P_P2">#REF!</definedName>
    <definedName name="F_P_V">#REF!</definedName>
    <definedName name="f6.2.1.4">#REF!</definedName>
    <definedName name="FA" localSheetId="0" hidden="1">{#N/A,#N/A,FALSE,"VOL695";#N/A,#N/A,FALSE,"anexo1";#N/A,#N/A,FALSE,"anexo2";#N/A,#N/A,FALSE,"anexo3";#N/A,#N/A,FALSE,"anexo4";#N/A,#N/A,FALSE,"anexo5a";#N/A,#N/A,FALSE,"anexo5b";#N/A,#N/A,FALSE,"anexo6a";#N/A,#N/A,FALSE,"anexo6a";#N/A,#N/A,FALSE,"anexo6c";#N/A,#N/A,FALSE,"anexo7a";#N/A,#N/A,FALSE,"anexo7b";#N/A,#N/A,FALSE,"anexo7c"}</definedName>
    <definedName name="FA" hidden="1">{#N/A,#N/A,FALSE,"VOL695";#N/A,#N/A,FALSE,"anexo1";#N/A,#N/A,FALSE,"anexo2";#N/A,#N/A,FALSE,"anexo3";#N/A,#N/A,FALSE,"anexo4";#N/A,#N/A,FALSE,"anexo5a";#N/A,#N/A,FALSE,"anexo5b";#N/A,#N/A,FALSE,"anexo6a";#N/A,#N/A,FALSE,"anexo6a";#N/A,#N/A,FALSE,"anexo6c";#N/A,#N/A,FALSE,"anexo7a";#N/A,#N/A,FALSE,"anexo7b";#N/A,#N/A,FALSE,"anexo7c"}</definedName>
    <definedName name="FAC.INV">#REF!</definedName>
    <definedName name="FACHADA_ITEM">[84]Presupuesto!#REF!</definedName>
    <definedName name="FACT" localSheetId="0">#REF!</definedName>
    <definedName name="FACT">#REF!</definedName>
    <definedName name="Fact_mult" localSheetId="0">#REF!</definedName>
    <definedName name="Fact_mult">#REF!</definedName>
    <definedName name="FACTOR" localSheetId="12" hidden="1">{"SUMINISTRO E INSTALACIÓN CANALETAS L=7.50"}</definedName>
    <definedName name="FACTOR" localSheetId="13" hidden="1">{"SUMINISTRO E INSTALACIÓN CANALETAS L=7.50"}</definedName>
    <definedName name="FACTOR" localSheetId="14" hidden="1">{"SUMINISTRO E INSTALACIÓN CANALETAS L=7.50"}</definedName>
    <definedName name="factor" localSheetId="15">#REF!</definedName>
    <definedName name="FACTOR">#REF!</definedName>
    <definedName name="Factor_1.55">#REF!</definedName>
    <definedName name="factor_por_B">#REF!</definedName>
    <definedName name="Factor1.55">#REF!</definedName>
    <definedName name="Factor2.1">#REF!</definedName>
    <definedName name="Factpb" hidden="1">#REF!</definedName>
    <definedName name="Factpb2" hidden="1">#REF!</definedName>
    <definedName name="FACTURADO">'[212]Itemes Renovación'!#REF!</definedName>
    <definedName name="fafssdfasfd" localSheetId="0">#REF!</definedName>
    <definedName name="fafssdfasfd">#REF!</definedName>
    <definedName name="FAHESA" localSheetId="12">#REF!</definedName>
    <definedName name="FAHESA" localSheetId="13">#REF!</definedName>
    <definedName name="FAHESA" localSheetId="14">#REF!</definedName>
    <definedName name="FAHESA" localSheetId="6">#REF!</definedName>
    <definedName name="FAHESA">#REF!</definedName>
    <definedName name="FALT">#REF!</definedName>
    <definedName name="FALT1">#REF!</definedName>
    <definedName name="FALTANTE">#REF!</definedName>
    <definedName name="FAPR">'[18]Datos Generales'!$B$1</definedName>
    <definedName name="fasdf" localSheetId="15">{"Book1","DOC&amp;DWG.xls"}</definedName>
    <definedName name="FASDF">#REF!</definedName>
    <definedName name="FB">#REF!</definedName>
    <definedName name="FBA">#REF!</definedName>
    <definedName name="FC_COPIA" localSheetId="0" hidden="1">{"'Sheet1'!$A$1:$G$85"}</definedName>
    <definedName name="FC_COPIA" hidden="1">{"'Sheet1'!$A$1:$G$85"}</definedName>
    <definedName name="fcv">#REF!</definedName>
    <definedName name="fd" localSheetId="0">'[140]A. P. U.'!#REF!</definedName>
    <definedName name="FD" localSheetId="12">#REF!</definedName>
    <definedName name="FD" localSheetId="13">#REF!</definedName>
    <definedName name="FD" localSheetId="14">#REF!</definedName>
    <definedName name="fd" localSheetId="15">'[138]A. P. U.'!#REF!</definedName>
    <definedName name="FD" localSheetId="6">#REF!</definedName>
    <definedName name="fd" localSheetId="7">'[138]A. P. U.'!#REF!</definedName>
    <definedName name="fd">'[140]A. P. U.'!#REF!</definedName>
    <definedName name="fda" localSheetId="0" hidden="1">{"TAB1",#N/A,TRUE,"GENERAL";"TAB2",#N/A,TRUE,"GENERAL";"TAB3",#N/A,TRUE,"GENERAL";"TAB4",#N/A,TRUE,"GENERAL";"TAB5",#N/A,TRUE,"GENERAL"}</definedName>
    <definedName name="fda" localSheetId="6" hidden="1">{"TAB1",#N/A,TRUE,"GENERAL";"TAB2",#N/A,TRUE,"GENERAL";"TAB3",#N/A,TRUE,"GENERAL";"TAB4",#N/A,TRUE,"GENERAL";"TAB5",#N/A,TRUE,"GENERAL"}</definedName>
    <definedName name="fda" localSheetId="7" hidden="1">{"TAB1",#N/A,TRUE,"GENERAL";"TAB2",#N/A,TRUE,"GENERAL";"TAB3",#N/A,TRUE,"GENERAL";"TAB4",#N/A,TRUE,"GENERAL";"TAB5",#N/A,TRUE,"GENERAL"}</definedName>
    <definedName name="fda" localSheetId="9" hidden="1">{"TAB1",#N/A,TRUE,"GENERAL";"TAB2",#N/A,TRUE,"GENERAL";"TAB3",#N/A,TRUE,"GENERAL";"TAB4",#N/A,TRUE,"GENERAL";"TAB5",#N/A,TRUE,"GENERAL"}</definedName>
    <definedName name="fda" hidden="1">{"TAB1",#N/A,TRUE,"GENERAL";"TAB2",#N/A,TRUE,"GENERAL";"TAB3",#N/A,TRUE,"GENERAL";"TAB4",#N/A,TRUE,"GENERAL";"TAB5",#N/A,TRUE,"GENERAL"}</definedName>
    <definedName name="fdbjp" localSheetId="0" hidden="1">{"TAB1",#N/A,TRUE,"GENERAL";"TAB2",#N/A,TRUE,"GENERAL";"TAB3",#N/A,TRUE,"GENERAL";"TAB4",#N/A,TRUE,"GENERAL";"TAB5",#N/A,TRUE,"GENERAL"}</definedName>
    <definedName name="fdbjp" localSheetId="6" hidden="1">{"TAB1",#N/A,TRUE,"GENERAL";"TAB2",#N/A,TRUE,"GENERAL";"TAB3",#N/A,TRUE,"GENERAL";"TAB4",#N/A,TRUE,"GENERAL";"TAB5",#N/A,TRUE,"GENERAL"}</definedName>
    <definedName name="fdbjp" localSheetId="7" hidden="1">{"TAB1",#N/A,TRUE,"GENERAL";"TAB2",#N/A,TRUE,"GENERAL";"TAB3",#N/A,TRUE,"GENERAL";"TAB4",#N/A,TRUE,"GENERAL";"TAB5",#N/A,TRUE,"GENERAL"}</definedName>
    <definedName name="fdbjp" localSheetId="9" hidden="1">{"TAB1",#N/A,TRUE,"GENERAL";"TAB2",#N/A,TRUE,"GENERAL";"TAB3",#N/A,TRUE,"GENERAL";"TAB4",#N/A,TRUE,"GENERAL";"TAB5",#N/A,TRUE,"GENERAL"}</definedName>
    <definedName name="fdbjp" hidden="1">{"TAB1",#N/A,TRUE,"GENERAL";"TAB2",#N/A,TRUE,"GENERAL";"TAB3",#N/A,TRUE,"GENERAL";"TAB4",#N/A,TRUE,"GENERAL";"TAB5",#N/A,TRUE,"GENERAL"}</definedName>
    <definedName name="fddfhdfhdgh" localSheetId="0" hidden="1">{#N/A,#N/A,FALSE,"CCTV"}</definedName>
    <definedName name="fddfhdfhdgh" hidden="1">{#N/A,#N/A,FALSE,"CCTV"}</definedName>
    <definedName name="fdf" localSheetId="0" hidden="1">{"TAB1",#N/A,TRUE,"GENERAL";"TAB2",#N/A,TRUE,"GENERAL";"TAB3",#N/A,TRUE,"GENERAL";"TAB4",#N/A,TRUE,"GENERAL";"TAB5",#N/A,TRUE,"GENERAL"}</definedName>
    <definedName name="fdf" localSheetId="15" hidden="1">{#N/A,#N/A,FALSE,"CCTV"}</definedName>
    <definedName name="fdf" localSheetId="6" hidden="1">{"TAB1",#N/A,TRUE,"GENERAL";"TAB2",#N/A,TRUE,"GENERAL";"TAB3",#N/A,TRUE,"GENERAL";"TAB4",#N/A,TRUE,"GENERAL";"TAB5",#N/A,TRUE,"GENERAL"}</definedName>
    <definedName name="fdf" localSheetId="7" hidden="1">{"TAB1",#N/A,TRUE,"GENERAL";"TAB2",#N/A,TRUE,"GENERAL";"TAB3",#N/A,TRUE,"GENERAL";"TAB4",#N/A,TRUE,"GENERAL";"TAB5",#N/A,TRUE,"GENERAL"}</definedName>
    <definedName name="fdf" localSheetId="9" hidden="1">{"TAB1",#N/A,TRUE,"GENERAL";"TAB2",#N/A,TRUE,"GENERAL";"TAB3",#N/A,TRUE,"GENERAL";"TAB4",#N/A,TRUE,"GENERAL";"TAB5",#N/A,TRUE,"GENERAL"}</definedName>
    <definedName name="fdf" hidden="1">{"TAB1",#N/A,TRUE,"GENERAL";"TAB2",#N/A,TRUE,"GENERAL";"TAB3",#N/A,TRUE,"GENERAL";"TAB4",#N/A,TRUE,"GENERAL";"TAB5",#N/A,TRUE,"GENERAL"}</definedName>
    <definedName name="FDFDF" localSheetId="0" hidden="1">{#N/A,#N/A,FALSE,"CCTV"}</definedName>
    <definedName name="FDFDF" hidden="1">{#N/A,#N/A,FALSE,"CCTV"}</definedName>
    <definedName name="fdg" localSheetId="0" hidden="1">{"via1",#N/A,TRUE,"general";"via2",#N/A,TRUE,"general";"via3",#N/A,TRUE,"general"}</definedName>
    <definedName name="fdg" localSheetId="6" hidden="1">{"via1",#N/A,TRUE,"general";"via2",#N/A,TRUE,"general";"via3",#N/A,TRUE,"general"}</definedName>
    <definedName name="fdg" localSheetId="7" hidden="1">{"via1",#N/A,TRUE,"general";"via2",#N/A,TRUE,"general";"via3",#N/A,TRUE,"general"}</definedName>
    <definedName name="fdg" localSheetId="9" hidden="1">{"via1",#N/A,TRUE,"general";"via2",#N/A,TRUE,"general";"via3",#N/A,TRUE,"general"}</definedName>
    <definedName name="fdg" hidden="1">{"via1",#N/A,TRUE,"general";"via2",#N/A,TRUE,"general";"via3",#N/A,TRUE,"general"}</definedName>
    <definedName name="FDGASDFASD">#REF!</definedName>
    <definedName name="FDGD" localSheetId="0" hidden="1">{"TAB1",#N/A,TRUE,"GENERAL";"TAB2",#N/A,TRUE,"GENERAL";"TAB3",#N/A,TRUE,"GENERAL";"TAB4",#N/A,TRUE,"GENERAL";"TAB5",#N/A,TRUE,"GENERAL"}</definedName>
    <definedName name="FDGD" localSheetId="6" hidden="1">{"TAB1",#N/A,TRUE,"GENERAL";"TAB2",#N/A,TRUE,"GENERAL";"TAB3",#N/A,TRUE,"GENERAL";"TAB4",#N/A,TRUE,"GENERAL";"TAB5",#N/A,TRUE,"GENERAL"}</definedName>
    <definedName name="FDGD" localSheetId="7" hidden="1">{"TAB1",#N/A,TRUE,"GENERAL";"TAB2",#N/A,TRUE,"GENERAL";"TAB3",#N/A,TRUE,"GENERAL";"TAB4",#N/A,TRUE,"GENERAL";"TAB5",#N/A,TRUE,"GENERAL"}</definedName>
    <definedName name="FDGD" localSheetId="9" hidden="1">{"TAB1",#N/A,TRUE,"GENERAL";"TAB2",#N/A,TRUE,"GENERAL";"TAB3",#N/A,TRUE,"GENERAL";"TAB4",#N/A,TRUE,"GENERAL";"TAB5",#N/A,TRUE,"GENERAL"}</definedName>
    <definedName name="FDGD" hidden="1">{"TAB1",#N/A,TRUE,"GENERAL";"TAB2",#N/A,TRUE,"GENERAL";"TAB3",#N/A,TRUE,"GENERAL";"TAB4",#N/A,TRUE,"GENERAL";"TAB5",#N/A,TRUE,"GENERAL"}</definedName>
    <definedName name="fdgdfgdfg" localSheetId="0">Listado [37]Base!$B$12:$D$781</definedName>
    <definedName name="fdgdfgdfg" localSheetId="6">Listado [37]Base!$B$12:$D$781</definedName>
    <definedName name="fdgdfgdfg" localSheetId="7">Listado [37]Base!$B$12:$D$781</definedName>
    <definedName name="fdgdfgdfg" localSheetId="9">Listado [37]Base!$B$12:$D$781</definedName>
    <definedName name="fdgdfgdfg">Listado [37]Base!$B$12:$D$781</definedName>
    <definedName name="FDGFDBBP" localSheetId="0" hidden="1">{"TAB1",#N/A,TRUE,"GENERAL";"TAB2",#N/A,TRUE,"GENERAL";"TAB3",#N/A,TRUE,"GENERAL";"TAB4",#N/A,TRUE,"GENERAL";"TAB5",#N/A,TRUE,"GENERAL"}</definedName>
    <definedName name="FDGFDBBP" localSheetId="6" hidden="1">{"TAB1",#N/A,TRUE,"GENERAL";"TAB2",#N/A,TRUE,"GENERAL";"TAB3",#N/A,TRUE,"GENERAL";"TAB4",#N/A,TRUE,"GENERAL";"TAB5",#N/A,TRUE,"GENERAL"}</definedName>
    <definedName name="FDGFDBBP" localSheetId="7" hidden="1">{"TAB1",#N/A,TRUE,"GENERAL";"TAB2",#N/A,TRUE,"GENERAL";"TAB3",#N/A,TRUE,"GENERAL";"TAB4",#N/A,TRUE,"GENERAL";"TAB5",#N/A,TRUE,"GENERAL"}</definedName>
    <definedName name="FDGFDBBP" localSheetId="9" hidden="1">{"TAB1",#N/A,TRUE,"GENERAL";"TAB2",#N/A,TRUE,"GENERAL";"TAB3",#N/A,TRUE,"GENERAL";"TAB4",#N/A,TRUE,"GENERAL";"TAB5",#N/A,TRUE,"GENERAL"}</definedName>
    <definedName name="FDGFDBBP" hidden="1">{"TAB1",#N/A,TRUE,"GENERAL";"TAB2",#N/A,TRUE,"GENERAL";"TAB3",#N/A,TRUE,"GENERAL";"TAB4",#N/A,TRUE,"GENERAL";"TAB5",#N/A,TRUE,"GENERAL"}</definedName>
    <definedName name="fdh" localSheetId="0" hidden="1">{"TAB1",#N/A,TRUE,"GENERAL";"TAB2",#N/A,TRUE,"GENERAL";"TAB3",#N/A,TRUE,"GENERAL";"TAB4",#N/A,TRUE,"GENERAL";"TAB5",#N/A,TRUE,"GENERAL"}</definedName>
    <definedName name="fdh" localSheetId="6" hidden="1">{"TAB1",#N/A,TRUE,"GENERAL";"TAB2",#N/A,TRUE,"GENERAL";"TAB3",#N/A,TRUE,"GENERAL";"TAB4",#N/A,TRUE,"GENERAL";"TAB5",#N/A,TRUE,"GENERAL"}</definedName>
    <definedName name="fdh" localSheetId="7" hidden="1">{"TAB1",#N/A,TRUE,"GENERAL";"TAB2",#N/A,TRUE,"GENERAL";"TAB3",#N/A,TRUE,"GENERAL";"TAB4",#N/A,TRUE,"GENERAL";"TAB5",#N/A,TRUE,"GENERAL"}</definedName>
    <definedName name="fdh" localSheetId="9"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0" hidden="1">{"TAB1",#N/A,TRUE,"GENERAL";"TAB2",#N/A,TRUE,"GENERAL";"TAB3",#N/A,TRUE,"GENERAL";"TAB4",#N/A,TRUE,"GENERAL";"TAB5",#N/A,TRUE,"GENERAL"}</definedName>
    <definedName name="fdsf" localSheetId="6" hidden="1">{"TAB1",#N/A,TRUE,"GENERAL";"TAB2",#N/A,TRUE,"GENERAL";"TAB3",#N/A,TRUE,"GENERAL";"TAB4",#N/A,TRUE,"GENERAL";"TAB5",#N/A,TRUE,"GENERAL"}</definedName>
    <definedName name="fdsf" localSheetId="7" hidden="1">{"TAB1",#N/A,TRUE,"GENERAL";"TAB2",#N/A,TRUE,"GENERAL";"TAB3",#N/A,TRUE,"GENERAL";"TAB4",#N/A,TRUE,"GENERAL";"TAB5",#N/A,TRUE,"GENERAL"}</definedName>
    <definedName name="fdsf" localSheetId="9" hidden="1">{"TAB1",#N/A,TRUE,"GENERAL";"TAB2",#N/A,TRUE,"GENERAL";"TAB3",#N/A,TRUE,"GENERAL";"TAB4",#N/A,TRUE,"GENERAL";"TAB5",#N/A,TRUE,"GENERAL"}</definedName>
    <definedName name="fdsf" hidden="1">{"TAB1",#N/A,TRUE,"GENERAL";"TAB2",#N/A,TRUE,"GENERAL";"TAB3",#N/A,TRUE,"GENERAL";"TAB4",#N/A,TRUE,"GENERAL";"TAB5",#N/A,TRUE,"GENERAL"}</definedName>
    <definedName name="fdsfds" localSheetId="0" hidden="1">{"TAB1",#N/A,TRUE,"GENERAL";"TAB2",#N/A,TRUE,"GENERAL";"TAB3",#N/A,TRUE,"GENERAL";"TAB4",#N/A,TRUE,"GENERAL";"TAB5",#N/A,TRUE,"GENERAL"}</definedName>
    <definedName name="fdsfds" localSheetId="6" hidden="1">{"TAB1",#N/A,TRUE,"GENERAL";"TAB2",#N/A,TRUE,"GENERAL";"TAB3",#N/A,TRUE,"GENERAL";"TAB4",#N/A,TRUE,"GENERAL";"TAB5",#N/A,TRUE,"GENERAL"}</definedName>
    <definedName name="fdsfds" localSheetId="7" hidden="1">{"TAB1",#N/A,TRUE,"GENERAL";"TAB2",#N/A,TRUE,"GENERAL";"TAB3",#N/A,TRUE,"GENERAL";"TAB4",#N/A,TRUE,"GENERAL";"TAB5",#N/A,TRUE,"GENERAL"}</definedName>
    <definedName name="fdsfds" localSheetId="9" hidden="1">{"TAB1",#N/A,TRUE,"GENERAL";"TAB2",#N/A,TRUE,"GENERAL";"TAB3",#N/A,TRUE,"GENERAL";"TAB4",#N/A,TRUE,"GENERAL";"TAB5",#N/A,TRUE,"GENERAL"}</definedName>
    <definedName name="fdsfds" hidden="1">{"TAB1",#N/A,TRUE,"GENERAL";"TAB2",#N/A,TRUE,"GENERAL";"TAB3",#N/A,TRUE,"GENERAL";"TAB4",#N/A,TRUE,"GENERAL";"TAB5",#N/A,TRUE,"GENERAL"}</definedName>
    <definedName name="fdsfdsf" localSheetId="0" hidden="1">{"via1",#N/A,TRUE,"general";"via2",#N/A,TRUE,"general";"via3",#N/A,TRUE,"general"}</definedName>
    <definedName name="fdsfdsf" localSheetId="6" hidden="1">{"via1",#N/A,TRUE,"general";"via2",#N/A,TRUE,"general";"via3",#N/A,TRUE,"general"}</definedName>
    <definedName name="fdsfdsf" localSheetId="7" hidden="1">{"via1",#N/A,TRUE,"general";"via2",#N/A,TRUE,"general";"via3",#N/A,TRUE,"general"}</definedName>
    <definedName name="fdsfdsf" localSheetId="9" hidden="1">{"via1",#N/A,TRUE,"general";"via2",#N/A,TRUE,"general";"via3",#N/A,TRUE,"general"}</definedName>
    <definedName name="fdsfdsf" hidden="1">{"via1",#N/A,TRUE,"general";"via2",#N/A,TRUE,"general";"via3",#N/A,TRUE,"general"}</definedName>
    <definedName name="fdsgfds" localSheetId="0" hidden="1">{"via1",#N/A,TRUE,"general";"via2",#N/A,TRUE,"general";"via3",#N/A,TRUE,"general"}</definedName>
    <definedName name="fdsgfds" localSheetId="6" hidden="1">{"via1",#N/A,TRUE,"general";"via2",#N/A,TRUE,"general";"via3",#N/A,TRUE,"general"}</definedName>
    <definedName name="fdsgfds" localSheetId="7" hidden="1">{"via1",#N/A,TRUE,"general";"via2",#N/A,TRUE,"general";"via3",#N/A,TRUE,"general"}</definedName>
    <definedName name="fdsgfds" localSheetId="9" hidden="1">{"via1",#N/A,TRUE,"general";"via2",#N/A,TRUE,"general";"via3",#N/A,TRUE,"general"}</definedName>
    <definedName name="fdsgfds" hidden="1">{"via1",#N/A,TRUE,"general";"via2",#N/A,TRUE,"general";"via3",#N/A,TRUE,"general"}</definedName>
    <definedName name="fdsgsdfu" localSheetId="0" hidden="1">{"TAB1",#N/A,TRUE,"GENERAL";"TAB2",#N/A,TRUE,"GENERAL";"TAB3",#N/A,TRUE,"GENERAL";"TAB4",#N/A,TRUE,"GENERAL";"TAB5",#N/A,TRUE,"GENERAL"}</definedName>
    <definedName name="fdsgsdfu" localSheetId="6" hidden="1">{"TAB1",#N/A,TRUE,"GENERAL";"TAB2",#N/A,TRUE,"GENERAL";"TAB3",#N/A,TRUE,"GENERAL";"TAB4",#N/A,TRUE,"GENERAL";"TAB5",#N/A,TRUE,"GENERAL"}</definedName>
    <definedName name="fdsgsdfu" localSheetId="7" hidden="1">{"TAB1",#N/A,TRUE,"GENERAL";"TAB2",#N/A,TRUE,"GENERAL";"TAB3",#N/A,TRUE,"GENERAL";"TAB4",#N/A,TRUE,"GENERAL";"TAB5",#N/A,TRUE,"GENERAL"}</definedName>
    <definedName name="fdsgsdfu" localSheetId="9" hidden="1">{"TAB1",#N/A,TRUE,"GENERAL";"TAB2",#N/A,TRUE,"GENERAL";"TAB3",#N/A,TRUE,"GENERAL";"TAB4",#N/A,TRUE,"GENERAL";"TAB5",#N/A,TRUE,"GENERAL"}</definedName>
    <definedName name="fdsgsdfu" hidden="1">{"TAB1",#N/A,TRUE,"GENERAL";"TAB2",#N/A,TRUE,"GENERAL";"TAB3",#N/A,TRUE,"GENERAL";"TAB4",#N/A,TRUE,"GENERAL";"TAB5",#N/A,TRUE,"GENERAL"}</definedName>
    <definedName name="FDSIO" localSheetId="0" hidden="1">{"TAB1",#N/A,TRUE,"GENERAL";"TAB2",#N/A,TRUE,"GENERAL";"TAB3",#N/A,TRUE,"GENERAL";"TAB4",#N/A,TRUE,"GENERAL";"TAB5",#N/A,TRUE,"GENERAL"}</definedName>
    <definedName name="FDSIO" localSheetId="6" hidden="1">{"TAB1",#N/A,TRUE,"GENERAL";"TAB2",#N/A,TRUE,"GENERAL";"TAB3",#N/A,TRUE,"GENERAL";"TAB4",#N/A,TRUE,"GENERAL";"TAB5",#N/A,TRUE,"GENERAL"}</definedName>
    <definedName name="FDSIO" localSheetId="7" hidden="1">{"TAB1",#N/A,TRUE,"GENERAL";"TAB2",#N/A,TRUE,"GENERAL";"TAB3",#N/A,TRUE,"GENERAL";"TAB4",#N/A,TRUE,"GENERAL";"TAB5",#N/A,TRUE,"GENERAL"}</definedName>
    <definedName name="FDSIO" localSheetId="9"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b" localSheetId="15">[186]FEB!$A$12:$H$33</definedName>
    <definedName name="Feb">[187]FEB!$A$12:$H$33</definedName>
    <definedName name="Feb_C" localSheetId="15">[186]FEB!$A$35:$H$51</definedName>
    <definedName name="Feb_C">[187]FEB!$A$35:$H$51</definedName>
    <definedName name="feb00">[29]Dólar!#REF!</definedName>
    <definedName name="FECHA" localSheetId="15">#REF!</definedName>
    <definedName name="Fecha">[213]Datos!$B$2</definedName>
    <definedName name="Fecha_Imp" localSheetId="0">#REF!</definedName>
    <definedName name="Fecha_Imp">#REF!</definedName>
    <definedName name="Fecha_prop">[56]MODELO!$G$7</definedName>
    <definedName name="Fechas" localSheetId="0">#REF!</definedName>
    <definedName name="Fechas">#REF!</definedName>
    <definedName name="Feha_Act" localSheetId="0">#REF!</definedName>
    <definedName name="Feha_Act">#REF!</definedName>
    <definedName name="fei" localSheetId="0">#REF!</definedName>
    <definedName name="fei">#REF!</definedName>
    <definedName name="ferfer" localSheetId="0" hidden="1">{"via1",#N/A,TRUE,"general";"via2",#N/A,TRUE,"general";"via3",#N/A,TRUE,"general"}</definedName>
    <definedName name="ferfer" localSheetId="6" hidden="1">{"via1",#N/A,TRUE,"general";"via2",#N/A,TRUE,"general";"via3",#N/A,TRUE,"general"}</definedName>
    <definedName name="ferfer" localSheetId="7" hidden="1">{"via1",#N/A,TRUE,"general";"via2",#N/A,TRUE,"general";"via3",#N/A,TRUE,"general"}</definedName>
    <definedName name="ferfer" localSheetId="9" hidden="1">{"via1",#N/A,TRUE,"general";"via2",#N/A,TRUE,"general";"via3",#N/A,TRUE,"general"}</definedName>
    <definedName name="ferfer" hidden="1">{"via1",#N/A,TRUE,"general";"via2",#N/A,TRUE,"general";"via3",#N/A,TRUE,"general"}</definedName>
    <definedName name="Festivos">'[214]días habiles 2015'!$D$2:$D$21</definedName>
    <definedName name="Fexx">[24]Cálculo!$B$39</definedName>
    <definedName name="ff" localSheetId="15" hidden="1">{#N/A,#N/A,FALSE,"CCTV"}</definedName>
    <definedName name="FF">'[215]cost codes'!$B$2:$F$54</definedName>
    <definedName name="fff" localSheetId="0" hidden="1">{"via1",#N/A,TRUE,"general";"via2",#N/A,TRUE,"general";"via3",#N/A,TRUE,"general"}</definedName>
    <definedName name="fff" localSheetId="6" hidden="1">{"via1",#N/A,TRUE,"general";"via2",#N/A,TRUE,"general";"via3",#N/A,TRUE,"general"}</definedName>
    <definedName name="fff" localSheetId="7" hidden="1">{"via1",#N/A,TRUE,"general";"via2",#N/A,TRUE,"general";"via3",#N/A,TRUE,"general"}</definedName>
    <definedName name="fff" localSheetId="9" hidden="1">{"via1",#N/A,TRUE,"general";"via2",#N/A,TRUE,"general";"via3",#N/A,TRUE,"general"}</definedName>
    <definedName name="fff" hidden="1">{"via1",#N/A,TRUE,"general";"via2",#N/A,TRUE,"general";"via3",#N/A,TRUE,"general"}</definedName>
    <definedName name="ffff" localSheetId="15">#REF!</definedName>
    <definedName name="ffff">#REF!</definedName>
    <definedName name="ffffd" localSheetId="0" hidden="1">{"via1",#N/A,TRUE,"general";"via2",#N/A,TRUE,"general";"via3",#N/A,TRUE,"general"}</definedName>
    <definedName name="ffffd" localSheetId="6" hidden="1">{"via1",#N/A,TRUE,"general";"via2",#N/A,TRUE,"general";"via3",#N/A,TRUE,"general"}</definedName>
    <definedName name="ffffd" localSheetId="7" hidden="1">{"via1",#N/A,TRUE,"general";"via2",#N/A,TRUE,"general";"via3",#N/A,TRUE,"general"}</definedName>
    <definedName name="ffffd" localSheetId="9" hidden="1">{"via1",#N/A,TRUE,"general";"via2",#N/A,TRUE,"general";"via3",#N/A,TRUE,"general"}</definedName>
    <definedName name="ffffd" hidden="1">{"via1",#N/A,TRUE,"general";"via2",#N/A,TRUE,"general";"via3",#N/A,TRUE,"general"}</definedName>
    <definedName name="fffff" localSheetId="0" hidden="1">{"'Sheet1'!$A$1:$G$85"}</definedName>
    <definedName name="fffff" hidden="1">{"'Sheet1'!$A$1:$G$85"}</definedName>
    <definedName name="fffffdfdfddf">#REF!</definedName>
    <definedName name="ffffff" localSheetId="0" hidden="1">{#N/A,#N/A,FALSE,"CCTV"}</definedName>
    <definedName name="ffffff" hidden="1">{#N/A,#N/A,FALSE,"CCTV"}</definedName>
    <definedName name="ffffffffffffffff">#REF!</definedName>
    <definedName name="fffffft" localSheetId="0" hidden="1">{"TAB1",#N/A,TRUE,"GENERAL";"TAB2",#N/A,TRUE,"GENERAL";"TAB3",#N/A,TRUE,"GENERAL";"TAB4",#N/A,TRUE,"GENERAL";"TAB5",#N/A,TRUE,"GENERAL"}</definedName>
    <definedName name="fffffft" localSheetId="6" hidden="1">{"TAB1",#N/A,TRUE,"GENERAL";"TAB2",#N/A,TRUE,"GENERAL";"TAB3",#N/A,TRUE,"GENERAL";"TAB4",#N/A,TRUE,"GENERAL";"TAB5",#N/A,TRUE,"GENERAL"}</definedName>
    <definedName name="fffffft" localSheetId="7" hidden="1">{"TAB1",#N/A,TRUE,"GENERAL";"TAB2",#N/A,TRUE,"GENERAL";"TAB3",#N/A,TRUE,"GENERAL";"TAB4",#N/A,TRUE,"GENERAL";"TAB5",#N/A,TRUE,"GENERAL"}</definedName>
    <definedName name="fffffft" localSheetId="9" hidden="1">{"TAB1",#N/A,TRUE,"GENERAL";"TAB2",#N/A,TRUE,"GENERAL";"TAB3",#N/A,TRUE,"GENERAL";"TAB4",#N/A,TRUE,"GENERAL";"TAB5",#N/A,TRUE,"GENERAL"}</definedName>
    <definedName name="fffffft" hidden="1">{"TAB1",#N/A,TRUE,"GENERAL";"TAB2",#N/A,TRUE,"GENERAL";"TAB3",#N/A,TRUE,"GENERAL";"TAB4",#N/A,TRUE,"GENERAL";"TAB5",#N/A,TRUE,"GENERAL"}</definedName>
    <definedName name="fffffik" localSheetId="0" hidden="1">{"TAB1",#N/A,TRUE,"GENERAL";"TAB2",#N/A,TRUE,"GENERAL";"TAB3",#N/A,TRUE,"GENERAL";"TAB4",#N/A,TRUE,"GENERAL";"TAB5",#N/A,TRUE,"GENERAL"}</definedName>
    <definedName name="fffffik" localSheetId="6" hidden="1">{"TAB1",#N/A,TRUE,"GENERAL";"TAB2",#N/A,TRUE,"GENERAL";"TAB3",#N/A,TRUE,"GENERAL";"TAB4",#N/A,TRUE,"GENERAL";"TAB5",#N/A,TRUE,"GENERAL"}</definedName>
    <definedName name="fffffik" localSheetId="7" hidden="1">{"TAB1",#N/A,TRUE,"GENERAL";"TAB2",#N/A,TRUE,"GENERAL";"TAB3",#N/A,TRUE,"GENERAL";"TAB4",#N/A,TRUE,"GENERAL";"TAB5",#N/A,TRUE,"GENERAL"}</definedName>
    <definedName name="fffffik" localSheetId="9" hidden="1">{"TAB1",#N/A,TRUE,"GENERAL";"TAB2",#N/A,TRUE,"GENERAL";"TAB3",#N/A,TRUE,"GENERAL";"TAB4",#N/A,TRUE,"GENERAL";"TAB5",#N/A,TRUE,"GENERAL"}</definedName>
    <definedName name="fffffik" hidden="1">{"TAB1",#N/A,TRUE,"GENERAL";"TAB2",#N/A,TRUE,"GENERAL";"TAB3",#N/A,TRUE,"GENERAL";"TAB4",#N/A,TRUE,"GENERAL";"TAB5",#N/A,TRUE,"GENERAL"}</definedName>
    <definedName name="fffffj" localSheetId="0" hidden="1">{"TAB1",#N/A,TRUE,"GENERAL";"TAB2",#N/A,TRUE,"GENERAL";"TAB3",#N/A,TRUE,"GENERAL";"TAB4",#N/A,TRUE,"GENERAL";"TAB5",#N/A,TRUE,"GENERAL"}</definedName>
    <definedName name="fffffj" localSheetId="6" hidden="1">{"TAB1",#N/A,TRUE,"GENERAL";"TAB2",#N/A,TRUE,"GENERAL";"TAB3",#N/A,TRUE,"GENERAL";"TAB4",#N/A,TRUE,"GENERAL";"TAB5",#N/A,TRUE,"GENERAL"}</definedName>
    <definedName name="fffffj" localSheetId="7" hidden="1">{"TAB1",#N/A,TRUE,"GENERAL";"TAB2",#N/A,TRUE,"GENERAL";"TAB3",#N/A,TRUE,"GENERAL";"TAB4",#N/A,TRUE,"GENERAL";"TAB5",#N/A,TRUE,"GENERAL"}</definedName>
    <definedName name="fffffj" localSheetId="9" hidden="1">{"TAB1",#N/A,TRUE,"GENERAL";"TAB2",#N/A,TRUE,"GENERAL";"TAB3",#N/A,TRUE,"GENERAL";"TAB4",#N/A,TRUE,"GENERAL";"TAB5",#N/A,TRUE,"GENERAL"}</definedName>
    <definedName name="fffffj" hidden="1">{"TAB1",#N/A,TRUE,"GENERAL";"TAB2",#N/A,TRUE,"GENERAL";"TAB3",#N/A,TRUE,"GENERAL";"TAB4",#N/A,TRUE,"GENERAL";"TAB5",#N/A,TRUE,"GENERAL"}</definedName>
    <definedName name="ffffrd" localSheetId="0" hidden="1">{"via1",#N/A,TRUE,"general";"via2",#N/A,TRUE,"general";"via3",#N/A,TRUE,"general"}</definedName>
    <definedName name="ffffrd" localSheetId="6" hidden="1">{"via1",#N/A,TRUE,"general";"via2",#N/A,TRUE,"general";"via3",#N/A,TRUE,"general"}</definedName>
    <definedName name="ffffrd" localSheetId="7" hidden="1">{"via1",#N/A,TRUE,"general";"via2",#N/A,TRUE,"general";"via3",#N/A,TRUE,"general"}</definedName>
    <definedName name="ffffrd" localSheetId="9" hidden="1">{"via1",#N/A,TRUE,"general";"via2",#N/A,TRUE,"general";"via3",#N/A,TRUE,"general"}</definedName>
    <definedName name="ffffrd" hidden="1">{"via1",#N/A,TRUE,"general";"via2",#N/A,TRUE,"general";"via3",#N/A,TRUE,"general"}</definedName>
    <definedName name="ffffy" localSheetId="0" hidden="1">{"TAB1",#N/A,TRUE,"GENERAL";"TAB2",#N/A,TRUE,"GENERAL";"TAB3",#N/A,TRUE,"GENERAL";"TAB4",#N/A,TRUE,"GENERAL";"TAB5",#N/A,TRUE,"GENERAL"}</definedName>
    <definedName name="ffffy" localSheetId="6" hidden="1">{"TAB1",#N/A,TRUE,"GENERAL";"TAB2",#N/A,TRUE,"GENERAL";"TAB3",#N/A,TRUE,"GENERAL";"TAB4",#N/A,TRUE,"GENERAL";"TAB5",#N/A,TRUE,"GENERAL"}</definedName>
    <definedName name="ffffy" localSheetId="7" hidden="1">{"TAB1",#N/A,TRUE,"GENERAL";"TAB2",#N/A,TRUE,"GENERAL";"TAB3",#N/A,TRUE,"GENERAL";"TAB4",#N/A,TRUE,"GENERAL";"TAB5",#N/A,TRUE,"GENERAL"}</definedName>
    <definedName name="ffffy" localSheetId="9" hidden="1">{"TAB1",#N/A,TRUE,"GENERAL";"TAB2",#N/A,TRUE,"GENERAL";"TAB3",#N/A,TRUE,"GENERAL";"TAB4",#N/A,TRUE,"GENERAL";"TAB5",#N/A,TRUE,"GENERAL"}</definedName>
    <definedName name="ffffy" hidden="1">{"TAB1",#N/A,TRUE,"GENERAL";"TAB2",#N/A,TRUE,"GENERAL";"TAB3",#N/A,TRUE,"GENERAL";"TAB4",#N/A,TRUE,"GENERAL";"TAB5",#N/A,TRUE,"GENERAL"}</definedName>
    <definedName name="fffrfr" localSheetId="0" hidden="1">{"TAB1",#N/A,TRUE,"GENERAL";"TAB2",#N/A,TRUE,"GENERAL";"TAB3",#N/A,TRUE,"GENERAL";"TAB4",#N/A,TRUE,"GENERAL";"TAB5",#N/A,TRUE,"GENERAL"}</definedName>
    <definedName name="fffrfr" localSheetId="6" hidden="1">{"TAB1",#N/A,TRUE,"GENERAL";"TAB2",#N/A,TRUE,"GENERAL";"TAB3",#N/A,TRUE,"GENERAL";"TAB4",#N/A,TRUE,"GENERAL";"TAB5",#N/A,TRUE,"GENERAL"}</definedName>
    <definedName name="fffrfr" localSheetId="7" hidden="1">{"TAB1",#N/A,TRUE,"GENERAL";"TAB2",#N/A,TRUE,"GENERAL";"TAB3",#N/A,TRUE,"GENERAL";"TAB4",#N/A,TRUE,"GENERAL";"TAB5",#N/A,TRUE,"GENERAL"}</definedName>
    <definedName name="fffrfr" localSheetId="9" hidden="1">{"TAB1",#N/A,TRUE,"GENERAL";"TAB2",#N/A,TRUE,"GENERAL";"TAB3",#N/A,TRUE,"GENERAL";"TAB4",#N/A,TRUE,"GENERAL";"TAB5",#N/A,TRUE,"GENERAL"}</definedName>
    <definedName name="fffrfr" hidden="1">{"TAB1",#N/A,TRUE,"GENERAL";"TAB2",#N/A,TRUE,"GENERAL";"TAB3",#N/A,TRUE,"GENERAL";"TAB4",#N/A,TRUE,"GENERAL";"TAB5",#N/A,TRUE,"GENERAL"}</definedName>
    <definedName name="fffs" localSheetId="0" hidden="1">{"TAB1",#N/A,TRUE,"GENERAL";"TAB2",#N/A,TRUE,"GENERAL";"TAB3",#N/A,TRUE,"GENERAL";"TAB4",#N/A,TRUE,"GENERAL";"TAB5",#N/A,TRUE,"GENERAL"}</definedName>
    <definedName name="fffs" localSheetId="6" hidden="1">{"TAB1",#N/A,TRUE,"GENERAL";"TAB2",#N/A,TRUE,"GENERAL";"TAB3",#N/A,TRUE,"GENERAL";"TAB4",#N/A,TRUE,"GENERAL";"TAB5",#N/A,TRUE,"GENERAL"}</definedName>
    <definedName name="fffs" localSheetId="7" hidden="1">{"TAB1",#N/A,TRUE,"GENERAL";"TAB2",#N/A,TRUE,"GENERAL";"TAB3",#N/A,TRUE,"GENERAL";"TAB4",#N/A,TRUE,"GENERAL";"TAB5",#N/A,TRUE,"GENERAL"}</definedName>
    <definedName name="fffs" localSheetId="9" hidden="1">{"TAB1",#N/A,TRUE,"GENERAL";"TAB2",#N/A,TRUE,"GENERAL";"TAB3",#N/A,TRUE,"GENERAL";"TAB4",#N/A,TRUE,"GENERAL";"TAB5",#N/A,TRUE,"GENERAL"}</definedName>
    <definedName name="fffs" hidden="1">{"TAB1",#N/A,TRUE,"GENERAL";"TAB2",#N/A,TRUE,"GENERAL";"TAB3",#N/A,TRUE,"GENERAL";"TAB4",#N/A,TRUE,"GENERAL";"TAB5",#N/A,TRUE,"GENERAL"}</definedName>
    <definedName name="fg1314TBTB4RTDKDKDKRT">#REF!</definedName>
    <definedName name="FG20TBTB2RT">#REF!</definedName>
    <definedName name="fg28TBTB2RTDKDK">#REF!</definedName>
    <definedName name="FG28TBTB2RTDKDKRT">#REF!</definedName>
    <definedName name="FG28TBTB4RTDK">#REF!</definedName>
    <definedName name="FG44TBTB4RTDKDK">#REF!</definedName>
    <definedName name="FG46TBTB4RTDKDK">#REF!</definedName>
    <definedName name="fgdfg" localSheetId="0" hidden="1">{"TAB1",#N/A,TRUE,"GENERAL";"TAB2",#N/A,TRUE,"GENERAL";"TAB3",#N/A,TRUE,"GENERAL";"TAB4",#N/A,TRUE,"GENERAL";"TAB5",#N/A,TRUE,"GENERAL"}</definedName>
    <definedName name="fgdfg" localSheetId="6" hidden="1">{"TAB1",#N/A,TRUE,"GENERAL";"TAB2",#N/A,TRUE,"GENERAL";"TAB3",#N/A,TRUE,"GENERAL";"TAB4",#N/A,TRUE,"GENERAL";"TAB5",#N/A,TRUE,"GENERAL"}</definedName>
    <definedName name="fgdfg" localSheetId="7" hidden="1">{"TAB1",#N/A,TRUE,"GENERAL";"TAB2",#N/A,TRUE,"GENERAL";"TAB3",#N/A,TRUE,"GENERAL";"TAB4",#N/A,TRUE,"GENERAL";"TAB5",#N/A,TRUE,"GENERAL"}</definedName>
    <definedName name="fgdfg" localSheetId="9" hidden="1">{"TAB1",#N/A,TRUE,"GENERAL";"TAB2",#N/A,TRUE,"GENERAL";"TAB3",#N/A,TRUE,"GENERAL";"TAB4",#N/A,TRUE,"GENERAL";"TAB5",#N/A,TRUE,"GENERAL"}</definedName>
    <definedName name="fgdfg" hidden="1">{"TAB1",#N/A,TRUE,"GENERAL";"TAB2",#N/A,TRUE,"GENERAL";"TAB3",#N/A,TRUE,"GENERAL";"TAB4",#N/A,TRUE,"GENERAL";"TAB5",#N/A,TRUE,"GENERAL"}</definedName>
    <definedName name="fgdfsgr" localSheetId="0" hidden="1">{"via1",#N/A,TRUE,"general";"via2",#N/A,TRUE,"general";"via3",#N/A,TRUE,"general"}</definedName>
    <definedName name="fgdfsgr" localSheetId="6" hidden="1">{"via1",#N/A,TRUE,"general";"via2",#N/A,TRUE,"general";"via3",#N/A,TRUE,"general"}</definedName>
    <definedName name="fgdfsgr" localSheetId="7" hidden="1">{"via1",#N/A,TRUE,"general";"via2",#N/A,TRUE,"general";"via3",#N/A,TRUE,"general"}</definedName>
    <definedName name="fgdfsgr" localSheetId="9" hidden="1">{"via1",#N/A,TRUE,"general";"via2",#N/A,TRUE,"general";"via3",#N/A,TRUE,"general"}</definedName>
    <definedName name="fgdfsgr" hidden="1">{"via1",#N/A,TRUE,"general";"via2",#N/A,TRUE,"general";"via3",#N/A,TRUE,"general"}</definedName>
    <definedName name="fgdsfg" localSheetId="0" hidden="1">{"TAB1",#N/A,TRUE,"GENERAL";"TAB2",#N/A,TRUE,"GENERAL";"TAB3",#N/A,TRUE,"GENERAL";"TAB4",#N/A,TRUE,"GENERAL";"TAB5",#N/A,TRUE,"GENERAL"}</definedName>
    <definedName name="fgdsfg" localSheetId="6" hidden="1">{"TAB1",#N/A,TRUE,"GENERAL";"TAB2",#N/A,TRUE,"GENERAL";"TAB3",#N/A,TRUE,"GENERAL";"TAB4",#N/A,TRUE,"GENERAL";"TAB5",#N/A,TRUE,"GENERAL"}</definedName>
    <definedName name="fgdsfg" localSheetId="7" hidden="1">{"TAB1",#N/A,TRUE,"GENERAL";"TAB2",#N/A,TRUE,"GENERAL";"TAB3",#N/A,TRUE,"GENERAL";"TAB4",#N/A,TRUE,"GENERAL";"TAB5",#N/A,TRUE,"GENERAL"}</definedName>
    <definedName name="fgdsfg" localSheetId="9" hidden="1">{"TAB1",#N/A,TRUE,"GENERAL";"TAB2",#N/A,TRUE,"GENERAL";"TAB3",#N/A,TRUE,"GENERAL";"TAB4",#N/A,TRUE,"GENERAL";"TAB5",#N/A,TRUE,"GENERAL"}</definedName>
    <definedName name="fgdsfg" hidden="1">{"TAB1",#N/A,TRUE,"GENERAL";"TAB2",#N/A,TRUE,"GENERAL";"TAB3",#N/A,TRUE,"GENERAL";"TAB4",#N/A,TRUE,"GENERAL";"TAB5",#N/A,TRUE,"GENERAL"}</definedName>
    <definedName name="FGF" localSheetId="0" hidden="1">{#N/A,#N/A,FALSE,"CCTV"}</definedName>
    <definedName name="FGF" hidden="1">{#N/A,#N/A,FALSE,"CCTV"}</definedName>
    <definedName name="FGFDH" localSheetId="0" hidden="1">{"via1",#N/A,TRUE,"general";"via2",#N/A,TRUE,"general";"via3",#N/A,TRUE,"general"}</definedName>
    <definedName name="FGFDH" localSheetId="6" hidden="1">{"via1",#N/A,TRUE,"general";"via2",#N/A,TRUE,"general";"via3",#N/A,TRUE,"general"}</definedName>
    <definedName name="FGFDH" localSheetId="7" hidden="1">{"via1",#N/A,TRUE,"general";"via2",#N/A,TRUE,"general";"via3",#N/A,TRUE,"general"}</definedName>
    <definedName name="FGFDH" localSheetId="9" hidden="1">{"via1",#N/A,TRUE,"general";"via2",#N/A,TRUE,"general";"via3",#N/A,TRUE,"general"}</definedName>
    <definedName name="FGFDH" hidden="1">{"via1",#N/A,TRUE,"general";"via2",#N/A,TRUE,"general";"via3",#N/A,TRUE,"general"}</definedName>
    <definedName name="fgg">#REF!</definedName>
    <definedName name="fgghhj" localSheetId="0" hidden="1">{"via1",#N/A,TRUE,"general";"via2",#N/A,TRUE,"general";"via3",#N/A,TRUE,"general"}</definedName>
    <definedName name="fgghhj" localSheetId="6" hidden="1">{"via1",#N/A,TRUE,"general";"via2",#N/A,TRUE,"general";"via3",#N/A,TRUE,"general"}</definedName>
    <definedName name="fgghhj" localSheetId="7" hidden="1">{"via1",#N/A,TRUE,"general";"via2",#N/A,TRUE,"general";"via3",#N/A,TRUE,"general"}</definedName>
    <definedName name="fgghhj" localSheetId="9" hidden="1">{"via1",#N/A,TRUE,"general";"via2",#N/A,TRUE,"general";"via3",#N/A,TRUE,"general"}</definedName>
    <definedName name="fgghhj" hidden="1">{"via1",#N/A,TRUE,"general";"via2",#N/A,TRUE,"general";"via3",#N/A,TRUE,"general"}</definedName>
    <definedName name="FGH" localSheetId="0" hidden="1">{"SUMINISTRO E INSTALACIÓN CANALETAS L=7.50"}</definedName>
    <definedName name="FGH" localSheetId="6" hidden="1">{"SUMINISTRO E INSTALACIÓN CANALETAS L=7.50"}</definedName>
    <definedName name="FGH" localSheetId="7" hidden="1">{"SUMINISTRO E INSTALACIÓN CANALETAS L=7.50"}</definedName>
    <definedName name="FGH" localSheetId="9" hidden="1">{"SUMINISTRO E INSTALACIÓN CANALETAS L=7.50"}</definedName>
    <definedName name="FGH" hidden="1">{"SUMINISTRO E INSTALACIÓN CANALETAS L=7.50"}</definedName>
    <definedName name="FGHFBC" localSheetId="0" hidden="1">{"via1",#N/A,TRUE,"general";"via2",#N/A,TRUE,"general";"via3",#N/A,TRUE,"general"}</definedName>
    <definedName name="FGHFBC" localSheetId="6" hidden="1">{"via1",#N/A,TRUE,"general";"via2",#N/A,TRUE,"general";"via3",#N/A,TRUE,"general"}</definedName>
    <definedName name="FGHFBC" localSheetId="7" hidden="1">{"via1",#N/A,TRUE,"general";"via2",#N/A,TRUE,"general";"via3",#N/A,TRUE,"general"}</definedName>
    <definedName name="FGHFBC" localSheetId="9" hidden="1">{"via1",#N/A,TRUE,"general";"via2",#N/A,TRUE,"general";"via3",#N/A,TRUE,"general"}</definedName>
    <definedName name="FGHFBC" hidden="1">{"via1",#N/A,TRUE,"general";"via2",#N/A,TRUE,"general";"via3",#N/A,TRUE,"general"}</definedName>
    <definedName name="fghfg" localSheetId="0" hidden="1">{"TAB1",#N/A,TRUE,"GENERAL";"TAB2",#N/A,TRUE,"GENERAL";"TAB3",#N/A,TRUE,"GENERAL";"TAB4",#N/A,TRUE,"GENERAL";"TAB5",#N/A,TRUE,"GENERAL"}</definedName>
    <definedName name="fghfg" localSheetId="6" hidden="1">{"TAB1",#N/A,TRUE,"GENERAL";"TAB2",#N/A,TRUE,"GENERAL";"TAB3",#N/A,TRUE,"GENERAL";"TAB4",#N/A,TRUE,"GENERAL";"TAB5",#N/A,TRUE,"GENERAL"}</definedName>
    <definedName name="fghfg" localSheetId="7" hidden="1">{"TAB1",#N/A,TRUE,"GENERAL";"TAB2",#N/A,TRUE,"GENERAL";"TAB3",#N/A,TRUE,"GENERAL";"TAB4",#N/A,TRUE,"GENERAL";"TAB5",#N/A,TRUE,"GENERAL"}</definedName>
    <definedName name="fghfg" localSheetId="9" hidden="1">{"TAB1",#N/A,TRUE,"GENERAL";"TAB2",#N/A,TRUE,"GENERAL";"TAB3",#N/A,TRUE,"GENERAL";"TAB4",#N/A,TRUE,"GENERAL";"TAB5",#N/A,TRUE,"GENERAL"}</definedName>
    <definedName name="fghfg" hidden="1">{"TAB1",#N/A,TRUE,"GENERAL";"TAB2",#N/A,TRUE,"GENERAL";"TAB3",#N/A,TRUE,"GENERAL";"TAB4",#N/A,TRUE,"GENERAL";"TAB5",#N/A,TRUE,"GENERAL"}</definedName>
    <definedName name="fghfgh" localSheetId="0" hidden="1">{"via1",#N/A,TRUE,"general";"via2",#N/A,TRUE,"general";"via3",#N/A,TRUE,"general"}</definedName>
    <definedName name="fghfgh" localSheetId="6" hidden="1">{"via1",#N/A,TRUE,"general";"via2",#N/A,TRUE,"general";"via3",#N/A,TRUE,"general"}</definedName>
    <definedName name="fghfgh" localSheetId="7" hidden="1">{"via1",#N/A,TRUE,"general";"via2",#N/A,TRUE,"general";"via3",#N/A,TRUE,"general"}</definedName>
    <definedName name="fghfgh" localSheetId="9" hidden="1">{"via1",#N/A,TRUE,"general";"via2",#N/A,TRUE,"general";"via3",#N/A,TRUE,"general"}</definedName>
    <definedName name="fghfgh" hidden="1">{"via1",#N/A,TRUE,"general";"via2",#N/A,TRUE,"general";"via3",#N/A,TRUE,"general"}</definedName>
    <definedName name="FGHFW" localSheetId="0" hidden="1">{"via1",#N/A,TRUE,"general";"via2",#N/A,TRUE,"general";"via3",#N/A,TRUE,"general"}</definedName>
    <definedName name="FGHFW" localSheetId="6" hidden="1">{"via1",#N/A,TRUE,"general";"via2",#N/A,TRUE,"general";"via3",#N/A,TRUE,"general"}</definedName>
    <definedName name="FGHFW" localSheetId="7" hidden="1">{"via1",#N/A,TRUE,"general";"via2",#N/A,TRUE,"general";"via3",#N/A,TRUE,"general"}</definedName>
    <definedName name="FGHFW" localSheetId="9" hidden="1">{"via1",#N/A,TRUE,"general";"via2",#N/A,TRUE,"general";"via3",#N/A,TRUE,"general"}</definedName>
    <definedName name="FGHFW" hidden="1">{"via1",#N/A,TRUE,"general";"via2",#N/A,TRUE,"general";"via3",#N/A,TRUE,"general"}</definedName>
    <definedName name="fghhh" localSheetId="0" hidden="1">{"TAB1",#N/A,TRUE,"GENERAL";"TAB2",#N/A,TRUE,"GENERAL";"TAB3",#N/A,TRUE,"GENERAL";"TAB4",#N/A,TRUE,"GENERAL";"TAB5",#N/A,TRUE,"GENERAL"}</definedName>
    <definedName name="fghhh" localSheetId="6" hidden="1">{"TAB1",#N/A,TRUE,"GENERAL";"TAB2",#N/A,TRUE,"GENERAL";"TAB3",#N/A,TRUE,"GENERAL";"TAB4",#N/A,TRUE,"GENERAL";"TAB5",#N/A,TRUE,"GENERAL"}</definedName>
    <definedName name="fghhh" localSheetId="7" hidden="1">{"TAB1",#N/A,TRUE,"GENERAL";"TAB2",#N/A,TRUE,"GENERAL";"TAB3",#N/A,TRUE,"GENERAL";"TAB4",#N/A,TRUE,"GENERAL";"TAB5",#N/A,TRUE,"GENERAL"}</definedName>
    <definedName name="fghhh" localSheetId="9" hidden="1">{"TAB1",#N/A,TRUE,"GENERAL";"TAB2",#N/A,TRUE,"GENERAL";"TAB3",#N/A,TRUE,"GENERAL";"TAB4",#N/A,TRUE,"GENERAL";"TAB5",#N/A,TRUE,"GENERAL"}</definedName>
    <definedName name="fghhh" hidden="1">{"TAB1",#N/A,TRUE,"GENERAL";"TAB2",#N/A,TRUE,"GENERAL";"TAB3",#N/A,TRUE,"GENERAL";"TAB4",#N/A,TRUE,"GENERAL";"TAB5",#N/A,TRUE,"GENERAL"}</definedName>
    <definedName name="fghsfgh" localSheetId="0" hidden="1">{"via1",#N/A,TRUE,"general";"via2",#N/A,TRUE,"general";"via3",#N/A,TRUE,"general"}</definedName>
    <definedName name="fghsfgh" localSheetId="6" hidden="1">{"via1",#N/A,TRUE,"general";"via2",#N/A,TRUE,"general";"via3",#N/A,TRUE,"general"}</definedName>
    <definedName name="fghsfgh" localSheetId="7" hidden="1">{"via1",#N/A,TRUE,"general";"via2",#N/A,TRUE,"general";"via3",#N/A,TRUE,"general"}</definedName>
    <definedName name="fghsfgh" localSheetId="9" hidden="1">{"via1",#N/A,TRUE,"general";"via2",#N/A,TRUE,"general";"via3",#N/A,TRUE,"general"}</definedName>
    <definedName name="fghsfgh" hidden="1">{"via1",#N/A,TRUE,"general";"via2",#N/A,TRUE,"general";"via3",#N/A,TRUE,"general"}</definedName>
    <definedName name="fght" localSheetId="0" hidden="1">{"TAB1",#N/A,TRUE,"GENERAL";"TAB2",#N/A,TRUE,"GENERAL";"TAB3",#N/A,TRUE,"GENERAL";"TAB4",#N/A,TRUE,"GENERAL";"TAB5",#N/A,TRUE,"GENERAL"}</definedName>
    <definedName name="fght" localSheetId="6" hidden="1">{"TAB1",#N/A,TRUE,"GENERAL";"TAB2",#N/A,TRUE,"GENERAL";"TAB3",#N/A,TRUE,"GENERAL";"TAB4",#N/A,TRUE,"GENERAL";"TAB5",#N/A,TRUE,"GENERAL"}</definedName>
    <definedName name="fght" localSheetId="7" hidden="1">{"TAB1",#N/A,TRUE,"GENERAL";"TAB2",#N/A,TRUE,"GENERAL";"TAB3",#N/A,TRUE,"GENERAL";"TAB4",#N/A,TRUE,"GENERAL";"TAB5",#N/A,TRUE,"GENERAL"}</definedName>
    <definedName name="fght" localSheetId="9" hidden="1">{"TAB1",#N/A,TRUE,"GENERAL";"TAB2",#N/A,TRUE,"GENERAL";"TAB3",#N/A,TRUE,"GENERAL";"TAB4",#N/A,TRUE,"GENERAL";"TAB5",#N/A,TRUE,"GENERAL"}</definedName>
    <definedName name="fght" hidden="1">{"TAB1",#N/A,TRUE,"GENERAL";"TAB2",#N/A,TRUE,"GENERAL";"TAB3",#N/A,TRUE,"GENERAL";"TAB4",#N/A,TRUE,"GENERAL";"TAB5",#N/A,TRUE,"GENERAL"}</definedName>
    <definedName name="fgjgryi" localSheetId="0" hidden="1">{"TAB1",#N/A,TRUE,"GENERAL";"TAB2",#N/A,TRUE,"GENERAL";"TAB3",#N/A,TRUE,"GENERAL";"TAB4",#N/A,TRUE,"GENERAL";"TAB5",#N/A,TRUE,"GENERAL"}</definedName>
    <definedName name="fgjgryi" localSheetId="6" hidden="1">{"TAB1",#N/A,TRUE,"GENERAL";"TAB2",#N/A,TRUE,"GENERAL";"TAB3",#N/A,TRUE,"GENERAL";"TAB4",#N/A,TRUE,"GENERAL";"TAB5",#N/A,TRUE,"GENERAL"}</definedName>
    <definedName name="fgjgryi" localSheetId="7" hidden="1">{"TAB1",#N/A,TRUE,"GENERAL";"TAB2",#N/A,TRUE,"GENERAL";"TAB3",#N/A,TRUE,"GENERAL";"TAB4",#N/A,TRUE,"GENERAL";"TAB5",#N/A,TRUE,"GENERAL"}</definedName>
    <definedName name="fgjgryi" localSheetId="9" hidden="1">{"TAB1",#N/A,TRUE,"GENERAL";"TAB2",#N/A,TRUE,"GENERAL";"TAB3",#N/A,TRUE,"GENERAL";"TAB4",#N/A,TRUE,"GENERAL";"TAB5",#N/A,TRUE,"GENERAL"}</definedName>
    <definedName name="fgjgryi" hidden="1">{"TAB1",#N/A,TRUE,"GENERAL";"TAB2",#N/A,TRUE,"GENERAL";"TAB3",#N/A,TRUE,"GENERAL";"TAB4",#N/A,TRUE,"GENERAL";"TAB5",#N/A,TRUE,"GENERAL"}</definedName>
    <definedName name="FGRKRKRKRKRKRKRKRKRKRKRKRKTBTB3">#REF!</definedName>
    <definedName name="fhfg" localSheetId="0" hidden="1">{"TAB1",#N/A,TRUE,"GENERAL";"TAB2",#N/A,TRUE,"GENERAL";"TAB3",#N/A,TRUE,"GENERAL";"TAB4",#N/A,TRUE,"GENERAL";"TAB5",#N/A,TRUE,"GENERAL"}</definedName>
    <definedName name="fhfg" localSheetId="6" hidden="1">{"TAB1",#N/A,TRUE,"GENERAL";"TAB2",#N/A,TRUE,"GENERAL";"TAB3",#N/A,TRUE,"GENERAL";"TAB4",#N/A,TRUE,"GENERAL";"TAB5",#N/A,TRUE,"GENERAL"}</definedName>
    <definedName name="fhfg" localSheetId="7" hidden="1">{"TAB1",#N/A,TRUE,"GENERAL";"TAB2",#N/A,TRUE,"GENERAL";"TAB3",#N/A,TRUE,"GENERAL";"TAB4",#N/A,TRUE,"GENERAL";"TAB5",#N/A,TRUE,"GENERAL"}</definedName>
    <definedName name="fhfg" localSheetId="9" hidden="1">{"TAB1",#N/A,TRUE,"GENERAL";"TAB2",#N/A,TRUE,"GENERAL";"TAB3",#N/A,TRUE,"GENERAL";"TAB4",#N/A,TRUE,"GENERAL";"TAB5",#N/A,TRUE,"GENERAL"}</definedName>
    <definedName name="fhfg" hidden="1">{"TAB1",#N/A,TRUE,"GENERAL";"TAB2",#N/A,TRUE,"GENERAL";"TAB3",#N/A,TRUE,"GENERAL";"TAB4",#N/A,TRUE,"GENERAL";"TAB5",#N/A,TRUE,"GENERAL"}</definedName>
    <definedName name="fhfgh" localSheetId="0" hidden="1">{"via1",#N/A,TRUE,"general";"via2",#N/A,TRUE,"general";"via3",#N/A,TRUE,"general"}</definedName>
    <definedName name="fhfgh" localSheetId="6" hidden="1">{"via1",#N/A,TRUE,"general";"via2",#N/A,TRUE,"general";"via3",#N/A,TRUE,"general"}</definedName>
    <definedName name="fhfgh" localSheetId="7" hidden="1">{"via1",#N/A,TRUE,"general";"via2",#N/A,TRUE,"general";"via3",#N/A,TRUE,"general"}</definedName>
    <definedName name="fhfgh" localSheetId="9" hidden="1">{"via1",#N/A,TRUE,"general";"via2",#N/A,TRUE,"general";"via3",#N/A,TRUE,"general"}</definedName>
    <definedName name="fhfgh" hidden="1">{"via1",#N/A,TRUE,"general";"via2",#N/A,TRUE,"general";"via3",#N/A,TRUE,"general"}</definedName>
    <definedName name="fhgh" localSheetId="0" hidden="1">{"via1",#N/A,TRUE,"general";"via2",#N/A,TRUE,"general";"via3",#N/A,TRUE,"general"}</definedName>
    <definedName name="fhgh" localSheetId="6" hidden="1">{"via1",#N/A,TRUE,"general";"via2",#N/A,TRUE,"general";"via3",#N/A,TRUE,"general"}</definedName>
    <definedName name="fhgh" localSheetId="7" hidden="1">{"via1",#N/A,TRUE,"general";"via2",#N/A,TRUE,"general";"via3",#N/A,TRUE,"general"}</definedName>
    <definedName name="fhgh" localSheetId="9" hidden="1">{"via1",#N/A,TRUE,"general";"via2",#N/A,TRUE,"general";"via3",#N/A,TRUE,"general"}</definedName>
    <definedName name="fhgh" hidden="1">{"via1",#N/A,TRUE,"general";"via2",#N/A,TRUE,"general";"via3",#N/A,TRUE,"general"}</definedName>
    <definedName name="fhgjfghfghgf" localSheetId="0" hidden="1">{#N/A,#N/A,FALSE,"CCTV"}</definedName>
    <definedName name="fhgjfghfghgf" hidden="1">{#N/A,#N/A,FALSE,"CCTV"}</definedName>
    <definedName name="fhpltyunh" localSheetId="0" hidden="1">{"via1",#N/A,TRUE,"general";"via2",#N/A,TRUE,"general";"via3",#N/A,TRUE,"general"}</definedName>
    <definedName name="fhpltyunh" localSheetId="6" hidden="1">{"via1",#N/A,TRUE,"general";"via2",#N/A,TRUE,"general";"via3",#N/A,TRUE,"general"}</definedName>
    <definedName name="fhpltyunh" localSheetId="7" hidden="1">{"via1",#N/A,TRUE,"general";"via2",#N/A,TRUE,"general";"via3",#N/A,TRUE,"general"}</definedName>
    <definedName name="fhpltyunh" localSheetId="9" hidden="1">{"via1",#N/A,TRUE,"general";"via2",#N/A,TRUE,"general";"via3",#N/A,TRUE,"general"}</definedName>
    <definedName name="fhpltyunh" hidden="1">{"via1",#N/A,TRUE,"general";"via2",#N/A,TRUE,"general";"via3",#N/A,TRUE,"general"}</definedName>
    <definedName name="fi">#REF!</definedName>
    <definedName name="FIELT" localSheetId="15">#REF!</definedName>
    <definedName name="FIELT">#REF!</definedName>
    <definedName name="FIL">'[18]Datos Generales'!#REF!</definedName>
    <definedName name="FILB1">'[18]Datos Generales'!$B$18</definedName>
    <definedName name="FILB2">'[18]Datos Generales'!$B$19</definedName>
    <definedName name="FILB3">'[18]Datos Generales'!$B$20</definedName>
    <definedName name="FILC1">'[18]Datos Generales'!$B$23</definedName>
    <definedName name="FILC2">'[18]Datos Generales'!$B$24</definedName>
    <definedName name="FILCAR">'[18]Datos Generales'!$B$26</definedName>
    <definedName name="FILCO">'[18]Datos Generales'!$B$28</definedName>
    <definedName name="FILEX">'[18]Datos Generales'!$B$22</definedName>
    <definedName name="FILMO">'[18]Datos Generales'!$B$21</definedName>
    <definedName name="FILSOL">'[18]Datos Generales'!$B$29</definedName>
    <definedName name="filt">[58]PrecRec!$D$47</definedName>
    <definedName name="FILTRANTES">'[216]Base de Diseño'!#REF!</definedName>
    <definedName name="FILTROS" localSheetId="11">[1]FORFAAC!#REF!</definedName>
    <definedName name="FILTROS" localSheetId="12">[2]FORFAAC!#REF!</definedName>
    <definedName name="FILTROS" localSheetId="13">[2]FORFAAC!#REF!</definedName>
    <definedName name="FILTROS" localSheetId="14">[2]FORFAAC!#REF!</definedName>
    <definedName name="FILTROS" localSheetId="16">[1]FORFAAC!#REF!</definedName>
    <definedName name="FILTROS" localSheetId="17">[1]FORFAAC!#REF!</definedName>
    <definedName name="FILTROS">[1]FORFAAC!#REF!</definedName>
    <definedName name="FILV">'[18]Datos Generales'!$B$25</definedName>
    <definedName name="FILVOL">'[18]Datos Generales'!$B$27</definedName>
    <definedName name="Fin_de_semana">'[214]días habiles 2015'!$M$1:$M$2</definedName>
    <definedName name="final" localSheetId="0">#REF!</definedName>
    <definedName name="final">#REF!</definedName>
    <definedName name="Finaliza">[217]Diseño!#REF!</definedName>
    <definedName name="FINANCIACION" localSheetId="0">#N/A</definedName>
    <definedName name="FINANCIACION">'Anex. 14. Mano de Obra'!ERR</definedName>
    <definedName name="Financialpb" localSheetId="0" hidden="1">#REF!</definedName>
    <definedName name="Financialpb" hidden="1">#REF!</definedName>
    <definedName name="Financialpb2" localSheetId="0" hidden="1">#REF!</definedName>
    <definedName name="Financialpb2" hidden="1">#REF!</definedName>
    <definedName name="FINI" localSheetId="0">#REF!</definedName>
    <definedName name="FINI">#REF!</definedName>
    <definedName name="FixEquip_hrs">'[218]Fixed Plant'!$F$109:$AA$168</definedName>
    <definedName name="Fleet" localSheetId="0">#REF!</definedName>
    <definedName name="Fleet">#REF!</definedName>
    <definedName name="FleetC" localSheetId="0">#REF!</definedName>
    <definedName name="FleetC">#REF!</definedName>
    <definedName name="fleetRecNo">[219]Fleet!$B$12:$B$80</definedName>
    <definedName name="FleetS" localSheetId="0">#REF!</definedName>
    <definedName name="FleetS">#REF!</definedName>
    <definedName name="FleetW" localSheetId="0">#REF!</definedName>
    <definedName name="FleetW">#REF!</definedName>
    <definedName name="FLG" localSheetId="0">#REF!</definedName>
    <definedName name="FLG">#REF!</definedName>
    <definedName name="FLG_Orifice">#REF!</definedName>
    <definedName name="flow">#REF!</definedName>
    <definedName name="FO">#REF!</definedName>
    <definedName name="FOB_POINT">#REF!</definedName>
    <definedName name="forapproval">'[220]LISTS-FOR INTERNAL USE ONLY'!$B$16:$B$25</definedName>
    <definedName name="FORDIV" localSheetId="0">#REF!</definedName>
    <definedName name="FORDIV">#REF!</definedName>
    <definedName name="form">[58]PrecRec!$D$20</definedName>
    <definedName name="form_calcmod">'[221]CALC-MOD'!$C$4:$C$11,'[221]CALC-MOD'!$G$4:$G$11,'[221]CALC-MOD'!$C$16:$C$23,'[221]CALC-MOD'!$G$16:$G$23,'[221]CALC-MOD'!$C$29:$C$36,'[221]CALC-MOD'!$B$43:$B$47</definedName>
    <definedName name="form_cons">[222]CONS!$F$14:$F$81,[222]CONS!$G$13:$G$81,[222]CONS!$G$87:$G$90,[222]CONS!$K$13:$K$22,[222]CONS!$M$13:$M$21</definedName>
    <definedName name="form_desglose" localSheetId="0">#REF!,#REF!</definedName>
    <definedName name="form_desglose">#REF!,#REF!</definedName>
    <definedName name="form_equi">[222]EQUI!$D$15:$E$45,[222]EQUI!$E$46,[222]EQUI!$D$52:$E$86,[222]EQUI!$E$87,[222]EQUI!$D$94:$E$109,[222]EQUI!$E$110,[222]EQUI!$D$116:$E$122,[222]EQUI!$E$123,[222]EQUI!$D$131:$E$136,[222]EQUI!$E$137,[222]EQUI!$E$140,[222]EQUI!$D$146:$E$159,[222]EQUI!$E$161,[222]EQUI!$I$2:$I$14,[222]EQUI!$K$2:$K$13</definedName>
    <definedName name="form_indir">[221]INDIR!$C$17:$M$22,[221]INDIR!$O$17:$P$22,[221]INDIR!$R$17:$R$23,[221]INDIR!$C$25:$M$26,[221]INDIR!$O$25:$P$26,[221]INDIR!$R$25:$R$27,[221]INDIR!$C$32:$M$33,[221]INDIR!$O$32:$P$33,[221]INDIR!$R$32:$R$34,[221]INDIR!$R$37,[221]INDIR!$P$43:$P$49,[221]INDIR!$R$43:$R$50,[221]INDIR!$P$54:$P$59,[221]INDIR!$R$54:$R$60,[221]INDIR!$P$65:$P$67,[221]INDIR!$R$65:$R$68,[221]INDIR!$R$71</definedName>
    <definedName name="form_otrosmod">'[222]OTROS MO'!$C$15:$D$19,'[222]OTROS MO'!$F$15:$G$19,'[222]OTROS MO'!$H$15:$H$20,'[222]OTROS MO'!$F$25:$F$26,'[222]OTROS MO'!$H$25:$H$27,'[222]OTROS MO'!$F$33:$F$34,'[222]OTROS MO'!$H$33:$H$35,'[222]OTROS MO'!$H$38</definedName>
    <definedName name="form_resumen" localSheetId="0">#REF!,#REF!,#REF!,#REF!,#REF!,#REF!,#REF!,#REF!,#REF!,#REF!,#REF!</definedName>
    <definedName name="form_resumen">#REF!,#REF!,#REF!,#REF!,#REF!,#REF!,#REF!,#REF!,#REF!,#REF!,#REF!</definedName>
    <definedName name="form_subcon">#REF!,#REF!</definedName>
    <definedName name="form_superv">[221]SUPERV!$C$17:$L$23,[221]SUPERV!$N$17:$O$23,[221]SUPERV!$Q$17:$Q$24</definedName>
    <definedName name="FORM3" localSheetId="0">#REF!</definedName>
    <definedName name="FORM3" localSheetId="15">[41]BASE!$D$486</definedName>
    <definedName name="FORM3">#REF!</definedName>
    <definedName name="FORMA" localSheetId="0">#REF!</definedName>
    <definedName name="FORMA" localSheetId="15">[41]BASE!$D$482</definedName>
    <definedName name="FORMA">#REF!</definedName>
    <definedName name="FORMA_">[86]BASE!$D$460</definedName>
    <definedName name="fORMA9698" localSheetId="0" hidden="1">{#N/A,#N/A,FALSE,"CIBHA05A";#N/A,#N/A,FALSE,"CIBHA05B"}</definedName>
    <definedName name="fORMA9698" hidden="1">{#N/A,#N/A,FALSE,"CIBHA05A";#N/A,#N/A,FALSE,"CIBHA05B"}</definedName>
    <definedName name="formadepago">#REF!</definedName>
    <definedName name="FORMALE">#REF!</definedName>
    <definedName name="FORMALETA">[4]A!$D$67:$D$68</definedName>
    <definedName name="FORMAUNIT" localSheetId="0" hidden="1">{#N/A,#N/A,FALSE,"Costos Productos 6A";#N/A,#N/A,FALSE,"Costo Unitario Total H-94-12"}</definedName>
    <definedName name="FORMAUNIT" hidden="1">{#N/A,#N/A,FALSE,"Costos Productos 6A";#N/A,#N/A,FALSE,"Costo Unitario Total H-94-12"}</definedName>
    <definedName name="FORMH" localSheetId="0">#REF!</definedName>
    <definedName name="FORMH" localSheetId="15">[41]BASE!$D$485</definedName>
    <definedName name="FORMH">#REF!</definedName>
    <definedName name="FORMM" localSheetId="0">#REF!</definedName>
    <definedName name="FORMM" localSheetId="15">#REF!</definedName>
    <definedName name="FORMM">#REF!</definedName>
    <definedName name="Formulario">+[223]Formular!$B$7:$G$71</definedName>
    <definedName name="formularioCantidades" localSheetId="0">#REF!</definedName>
    <definedName name="formularioCantidades" localSheetId="15">#REF!</definedName>
    <definedName name="formularioCantidades">#REF!</definedName>
    <definedName name="FOTO" localSheetId="0">#REF!</definedName>
    <definedName name="FOTO">#REF!</definedName>
    <definedName name="FOTOS" localSheetId="0">[224]!absc</definedName>
    <definedName name="FOTOS" localSheetId="12">[224]!absc</definedName>
    <definedName name="FOTOS" localSheetId="14">[224]!absc</definedName>
    <definedName name="FOTOS" localSheetId="3">[224]!absc</definedName>
    <definedName name="FOTOS" localSheetId="4">[224]!absc</definedName>
    <definedName name="FOTOS" localSheetId="5">[224]!absc</definedName>
    <definedName name="FOTOS">[224]!absc</definedName>
    <definedName name="FP" localSheetId="15">#REF!</definedName>
    <definedName name="fp">1.59</definedName>
    <definedName name="FPP">#REF!</definedName>
    <definedName name="FPrestacional">[225]PlanCero!$D$8+[225]PlanCero!$D$9</definedName>
    <definedName name="frbgsd" localSheetId="0" hidden="1">{"TAB1",#N/A,TRUE,"GENERAL";"TAB2",#N/A,TRUE,"GENERAL";"TAB3",#N/A,TRUE,"GENERAL";"TAB4",#N/A,TRUE,"GENERAL";"TAB5",#N/A,TRUE,"GENERAL"}</definedName>
    <definedName name="frbgsd" localSheetId="6" hidden="1">{"TAB1",#N/A,TRUE,"GENERAL";"TAB2",#N/A,TRUE,"GENERAL";"TAB3",#N/A,TRUE,"GENERAL";"TAB4",#N/A,TRUE,"GENERAL";"TAB5",#N/A,TRUE,"GENERAL"}</definedName>
    <definedName name="frbgsd" localSheetId="7" hidden="1">{"TAB1",#N/A,TRUE,"GENERAL";"TAB2",#N/A,TRUE,"GENERAL";"TAB3",#N/A,TRUE,"GENERAL";"TAB4",#N/A,TRUE,"GENERAL";"TAB5",#N/A,TRUE,"GENERAL"}</definedName>
    <definedName name="frbgsd" localSheetId="9" hidden="1">{"TAB1",#N/A,TRUE,"GENERAL";"TAB2",#N/A,TRUE,"GENERAL";"TAB3",#N/A,TRUE,"GENERAL";"TAB4",#N/A,TRUE,"GENERAL";"TAB5",#N/A,TRUE,"GENERAL"}</definedName>
    <definedName name="frbgsd" hidden="1">{"TAB1",#N/A,TRUE,"GENERAL";"TAB2",#N/A,TRUE,"GENERAL";"TAB3",#N/A,TRUE,"GENERAL";"TAB4",#N/A,TRUE,"GENERAL";"TAB5",#N/A,TRUE,"GENERAL"}</definedName>
    <definedName name="FrecInctoMmtoAnno">#REF!</definedName>
    <definedName name="FrecInctoMmtoAno">#REF!</definedName>
    <definedName name="frefr" localSheetId="0" hidden="1">{"via1",#N/A,TRUE,"general";"via2",#N/A,TRUE,"general";"via3",#N/A,TRUE,"general"}</definedName>
    <definedName name="frefr" localSheetId="6" hidden="1">{"via1",#N/A,TRUE,"general";"via2",#N/A,TRUE,"general";"via3",#N/A,TRUE,"general"}</definedName>
    <definedName name="frefr" localSheetId="7" hidden="1">{"via1",#N/A,TRUE,"general";"via2",#N/A,TRUE,"general";"via3",#N/A,TRUE,"general"}</definedName>
    <definedName name="frefr" localSheetId="9" hidden="1">{"via1",#N/A,TRUE,"general";"via2",#N/A,TRUE,"general";"via3",#N/A,TRUE,"general"}</definedName>
    <definedName name="frefr" hidden="1">{"via1",#N/A,TRUE,"general";"via2",#N/A,TRUE,"general";"via3",#N/A,TRUE,"general"}</definedName>
    <definedName name="frfa" localSheetId="0" hidden="1">{"via1",#N/A,TRUE,"general";"via2",#N/A,TRUE,"general";"via3",#N/A,TRUE,"general"}</definedName>
    <definedName name="frfa" localSheetId="6" hidden="1">{"via1",#N/A,TRUE,"general";"via2",#N/A,TRUE,"general";"via3",#N/A,TRUE,"general"}</definedName>
    <definedName name="frfa" localSheetId="7" hidden="1">{"via1",#N/A,TRUE,"general";"via2",#N/A,TRUE,"general";"via3",#N/A,TRUE,"general"}</definedName>
    <definedName name="frfa" localSheetId="9" hidden="1">{"via1",#N/A,TRUE,"general";"via2",#N/A,TRUE,"general";"via3",#N/A,TRUE,"general"}</definedName>
    <definedName name="frfa" hidden="1">{"via1",#N/A,TRUE,"general";"via2",#N/A,TRUE,"general";"via3",#N/A,TRUE,"general"}</definedName>
    <definedName name="frfr" localSheetId="0" hidden="1">{"TAB1",#N/A,TRUE,"GENERAL";"TAB2",#N/A,TRUE,"GENERAL";"TAB3",#N/A,TRUE,"GENERAL";"TAB4",#N/A,TRUE,"GENERAL";"TAB5",#N/A,TRUE,"GENERAL"}</definedName>
    <definedName name="frfr" localSheetId="6" hidden="1">{"TAB1",#N/A,TRUE,"GENERAL";"TAB2",#N/A,TRUE,"GENERAL";"TAB3",#N/A,TRUE,"GENERAL";"TAB4",#N/A,TRUE,"GENERAL";"TAB5",#N/A,TRUE,"GENERAL"}</definedName>
    <definedName name="frfr" localSheetId="7" hidden="1">{"TAB1",#N/A,TRUE,"GENERAL";"TAB2",#N/A,TRUE,"GENERAL";"TAB3",#N/A,TRUE,"GENERAL";"TAB4",#N/A,TRUE,"GENERAL";"TAB5",#N/A,TRUE,"GENERAL"}</definedName>
    <definedName name="frfr" localSheetId="9" hidden="1">{"TAB1",#N/A,TRUE,"GENERAL";"TAB2",#N/A,TRUE,"GENERAL";"TAB3",#N/A,TRUE,"GENERAL";"TAB4",#N/A,TRUE,"GENERAL";"TAB5",#N/A,TRUE,"GENERAL"}</definedName>
    <definedName name="frfr" hidden="1">{"TAB1",#N/A,TRUE,"GENERAL";"TAB2",#N/A,TRUE,"GENERAL";"TAB3",#N/A,TRUE,"GENERAL";"TAB4",#N/A,TRUE,"GENERAL";"TAB5",#N/A,TRUE,"GENERAL"}</definedName>
    <definedName name="fsdasdfa" localSheetId="0">#REF!</definedName>
    <definedName name="fsdasdfa" localSheetId="6">#REF!</definedName>
    <definedName name="fsdasdfa">#REF!</definedName>
    <definedName name="FSIZE" localSheetId="0">#REF!</definedName>
    <definedName name="FSIZE">#REF!</definedName>
    <definedName name="ft">[55]Dimensiones!$D$12</definedName>
    <definedName name="Fu">[24]Cálculo!$B$40</definedName>
    <definedName name="Fub">[24]Cálculo!$B$36</definedName>
    <definedName name="Fuel">'[147]Budget Assumptions'!$J$3</definedName>
    <definedName name="FuelControl" localSheetId="0">#REF!</definedName>
    <definedName name="FuelControl">#REF!</definedName>
    <definedName name="FuelCostos" localSheetId="0">#REF!</definedName>
    <definedName name="FuelCostos">#REF!</definedName>
    <definedName name="FuelFactorA" localSheetId="0">#REF!</definedName>
    <definedName name="FuelFactorA">#REF!</definedName>
    <definedName name="FuelFactorB">#REF!</definedName>
    <definedName name="FuelMedian">#REF!</definedName>
    <definedName name="FuelPrice">[112]Parameters!$R$18</definedName>
    <definedName name="FUEN" localSheetId="0">#REF!,#REF!,#REF!,#REF!,#REF!,#REF!,#REF!,#REF!,#REF!,#REF!,#REF!,#REF!,#REF!,#REF!,#REF!,#REF!,#REF!,#REF!,#REF!,#REF!,#REF!,#REF!,#REF!,#REF!,#REF!,#REF!,#REF!,#REF!,#REF!</definedName>
    <definedName name="FUEN">#REF!,#REF!,#REF!,#REF!,#REF!,#REF!,#REF!,#REF!,#REF!,#REF!,#REF!,#REF!,#REF!,#REF!,#REF!,#REF!,#REF!,#REF!,#REF!,#REF!,#REF!,#REF!,#REF!,#REF!,#REF!,#REF!,#REF!,#REF!,#REF!</definedName>
    <definedName name="Fup">[24]Cálculo!$B$38</definedName>
    <definedName name="FV">#REF!</definedName>
    <definedName name="fwff" localSheetId="0" hidden="1">{"via1",#N/A,TRUE,"general";"via2",#N/A,TRUE,"general";"via3",#N/A,TRUE,"general"}</definedName>
    <definedName name="fwff" localSheetId="6" hidden="1">{"via1",#N/A,TRUE,"general";"via2",#N/A,TRUE,"general";"via3",#N/A,TRUE,"general"}</definedName>
    <definedName name="fwff" localSheetId="7" hidden="1">{"via1",#N/A,TRUE,"general";"via2",#N/A,TRUE,"general";"via3",#N/A,TRUE,"general"}</definedName>
    <definedName name="fwff" localSheetId="9" hidden="1">{"via1",#N/A,TRUE,"general";"via2",#N/A,TRUE,"general";"via3",#N/A,TRUE,"general"}</definedName>
    <definedName name="fwff" hidden="1">{"via1",#N/A,TRUE,"general";"via2",#N/A,TRUE,"general";"via3",#N/A,TRUE,"general"}</definedName>
    <definedName name="fwwe" localSheetId="0" hidden="1">{"via1",#N/A,TRUE,"general";"via2",#N/A,TRUE,"general";"via3",#N/A,TRUE,"general"}</definedName>
    <definedName name="fwwe" localSheetId="6" hidden="1">{"via1",#N/A,TRUE,"general";"via2",#N/A,TRUE,"general";"via3",#N/A,TRUE,"general"}</definedName>
    <definedName name="fwwe" localSheetId="7" hidden="1">{"via1",#N/A,TRUE,"general";"via2",#N/A,TRUE,"general";"via3",#N/A,TRUE,"general"}</definedName>
    <definedName name="fwwe" localSheetId="9" hidden="1">{"via1",#N/A,TRUE,"general";"via2",#N/A,TRUE,"general";"via3",#N/A,TRUE,"general"}</definedName>
    <definedName name="fwwe" hidden="1">{"via1",#N/A,TRUE,"general";"via2",#N/A,TRUE,"general";"via3",#N/A,TRUE,"general"}</definedName>
    <definedName name="FX">#REF!</definedName>
    <definedName name="fx_rate">[178]Cover!#REF!</definedName>
    <definedName name="FXMO" localSheetId="0">#REF!</definedName>
    <definedName name="FXMO">#REF!</definedName>
    <definedName name="FXSC" localSheetId="0">#REF!</definedName>
    <definedName name="FXSC">#REF!</definedName>
    <definedName name="fy" localSheetId="0">#REF!</definedName>
    <definedName name="fy" localSheetId="15">[226]Diseño!$B$11</definedName>
    <definedName name="fy">#REF!</definedName>
    <definedName name="Fyb">[24]Cálculo!$B$35</definedName>
    <definedName name="Fyp">[24]Cálculo!$B$37</definedName>
    <definedName name="g" localSheetId="0" hidden="1">{"via1",#N/A,TRUE,"general";"via2",#N/A,TRUE,"general";"via3",#N/A,TRUE,"general"}</definedName>
    <definedName name="G" localSheetId="15">#REF!</definedName>
    <definedName name="g" localSheetId="6" hidden="1">{"via1",#N/A,TRUE,"general";"via2",#N/A,TRUE,"general";"via3",#N/A,TRUE,"general"}</definedName>
    <definedName name="g" localSheetId="7" hidden="1">{"via1",#N/A,TRUE,"general";"via2",#N/A,TRUE,"general";"via3",#N/A,TRUE,"general"}</definedName>
    <definedName name="g" localSheetId="9" hidden="1">{"via1",#N/A,TRUE,"general";"via2",#N/A,TRUE,"general";"via3",#N/A,TRUE,"general"}</definedName>
    <definedName name="g" hidden="1">{"via1",#N/A,TRUE,"general";"via2",#N/A,TRUE,"general";"via3",#N/A,TRUE,"general"}</definedName>
    <definedName name="G.Eg">#N/A</definedName>
    <definedName name="G.Em">#N/A</definedName>
    <definedName name="G.Eo">#N/A</definedName>
    <definedName name="G.Ew">#N/A</definedName>
    <definedName name="G_MURILLO" localSheetId="12">#REF!</definedName>
    <definedName name="G_MURILLO" localSheetId="13">#REF!</definedName>
    <definedName name="G_MURILLO" localSheetId="14">#REF!</definedName>
    <definedName name="G_MURILLO" localSheetId="6">#REF!</definedName>
    <definedName name="G_MURILLO">#REF!</definedName>
    <definedName name="G_P_P">#N/A</definedName>
    <definedName name="G14.17" localSheetId="0">#REF!,#REF!</definedName>
    <definedName name="G14.17">#REF!,#REF!</definedName>
    <definedName name="G14321.">#REF!</definedName>
    <definedName name="G43." localSheetId="12">#REF!</definedName>
    <definedName name="G43." localSheetId="13">#REF!</definedName>
    <definedName name="G43." localSheetId="14">#REF!</definedName>
    <definedName name="G43.">#REF!</definedName>
    <definedName name="Ga">#REF!</definedName>
    <definedName name="GarantiaExtendida">#REF!</definedName>
    <definedName name="GarantiaExtendidaCostos">#REF!</definedName>
    <definedName name="Gas">#REF!</definedName>
    <definedName name="GAS_MEDICINAL">[42]PRESUPUESTO!#REF!</definedName>
    <definedName name="GASO" localSheetId="15">[11]BASE!$D$481</definedName>
    <definedName name="GASO">#REF!</definedName>
    <definedName name="GASTOS_OPERACIONALES_DE_ADMON">"GASTOS OP"</definedName>
    <definedName name="gate">#REF!</definedName>
    <definedName name="GAVIONES" localSheetId="11">[1]FORFAAC!#REF!</definedName>
    <definedName name="GAVIONES" localSheetId="12">[2]FORFAAC!#REF!</definedName>
    <definedName name="GAVIONES" localSheetId="13">[2]FORFAAC!#REF!</definedName>
    <definedName name="GAVIONES" localSheetId="14">[2]FORFAAC!#REF!</definedName>
    <definedName name="GAVIONES" localSheetId="16">[1]FORFAAC!#REF!</definedName>
    <definedName name="GAVIONES" localSheetId="17">[1]FORFAAC!#REF!</definedName>
    <definedName name="GAVIONES">[1]FORFAAC!#REF!</definedName>
    <definedName name="Gb">#REF!</definedName>
    <definedName name="gbbfghghj" localSheetId="0" hidden="1">{"TAB1",#N/A,TRUE,"GENERAL";"TAB2",#N/A,TRUE,"GENERAL";"TAB3",#N/A,TRUE,"GENERAL";"TAB4",#N/A,TRUE,"GENERAL";"TAB5",#N/A,TRUE,"GENERAL"}</definedName>
    <definedName name="gbbfghghj" localSheetId="6" hidden="1">{"TAB1",#N/A,TRUE,"GENERAL";"TAB2",#N/A,TRUE,"GENERAL";"TAB3",#N/A,TRUE,"GENERAL";"TAB4",#N/A,TRUE,"GENERAL";"TAB5",#N/A,TRUE,"GENERAL"}</definedName>
    <definedName name="gbbfghghj" localSheetId="7" hidden="1">{"TAB1",#N/A,TRUE,"GENERAL";"TAB2",#N/A,TRUE,"GENERAL";"TAB3",#N/A,TRUE,"GENERAL";"TAB4",#N/A,TRUE,"GENERAL";"TAB5",#N/A,TRUE,"GENERAL"}</definedName>
    <definedName name="gbbfghghj" localSheetId="9" hidden="1">{"TAB1",#N/A,TRUE,"GENERAL";"TAB2",#N/A,TRUE,"GENERAL";"TAB3",#N/A,TRUE,"GENERAL";"TAB4",#N/A,TRUE,"GENERAL";"TAB5",#N/A,TRUE,"GENERAL"}</definedName>
    <definedName name="gbbfghghj" hidden="1">{"TAB1",#N/A,TRUE,"GENERAL";"TAB2",#N/A,TRUE,"GENERAL";"TAB3",#N/A,TRUE,"GENERAL";"TAB4",#N/A,TRUE,"GENERAL";"TAB5",#N/A,TRUE,"GENERAL"}</definedName>
    <definedName name="Gc">#REF!</definedName>
    <definedName name="Gd">#REF!</definedName>
    <definedName name="gdt" localSheetId="0" hidden="1">{"TAB1",#N/A,TRUE,"GENERAL";"TAB2",#N/A,TRUE,"GENERAL";"TAB3",#N/A,TRUE,"GENERAL";"TAB4",#N/A,TRUE,"GENERAL";"TAB5",#N/A,TRUE,"GENERAL"}</definedName>
    <definedName name="gdt" localSheetId="6" hidden="1">{"TAB1",#N/A,TRUE,"GENERAL";"TAB2",#N/A,TRUE,"GENERAL";"TAB3",#N/A,TRUE,"GENERAL";"TAB4",#N/A,TRUE,"GENERAL";"TAB5",#N/A,TRUE,"GENERAL"}</definedName>
    <definedName name="gdt" localSheetId="7" hidden="1">{"TAB1",#N/A,TRUE,"GENERAL";"TAB2",#N/A,TRUE,"GENERAL";"TAB3",#N/A,TRUE,"GENERAL";"TAB4",#N/A,TRUE,"GENERAL";"TAB5",#N/A,TRUE,"GENERAL"}</definedName>
    <definedName name="gdt" localSheetId="9"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colsa06">[29]Gastos!#REF!</definedName>
    <definedName name="geg" localSheetId="0" hidden="1">{"via1",#N/A,TRUE,"general";"via2",#N/A,TRUE,"general";"via3",#N/A,TRUE,"general"}</definedName>
    <definedName name="geg" localSheetId="6" hidden="1">{"via1",#N/A,TRUE,"general";"via2",#N/A,TRUE,"general";"via3",#N/A,TRUE,"general"}</definedName>
    <definedName name="geg" localSheetId="7" hidden="1">{"via1",#N/A,TRUE,"general";"via2",#N/A,TRUE,"general";"via3",#N/A,TRUE,"general"}</definedName>
    <definedName name="geg" localSheetId="9" hidden="1">{"via1",#N/A,TRUE,"general";"via2",#N/A,TRUE,"general";"via3",#N/A,TRUE,"general"}</definedName>
    <definedName name="geg" hidden="1">{"via1",#N/A,TRUE,"general";"via2",#N/A,TRUE,"general";"via3",#N/A,TRUE,"general"}</definedName>
    <definedName name="GENERAL">#N/A</definedName>
    <definedName name="Genios">[227]Combinación!#REF!</definedName>
    <definedName name="geo">[58]PrecRec!$D$39</definedName>
    <definedName name="GEOD4">[87]BASE!$D$138</definedName>
    <definedName name="geodren">[58]PrecRec!$D$42</definedName>
    <definedName name="geomalla">[58]PrecRec!$D$41</definedName>
    <definedName name="GEOT" localSheetId="0">#REF!</definedName>
    <definedName name="GEOT" localSheetId="15">#REF!</definedName>
    <definedName name="GEOT">#REF!</definedName>
    <definedName name="geotextiles" localSheetId="12">#REF!</definedName>
    <definedName name="geotextiles" localSheetId="13">#REF!</definedName>
    <definedName name="geotextiles" localSheetId="14">#REF!</definedName>
    <definedName name="geotextiles" localSheetId="6">#REF!</definedName>
    <definedName name="geotextiles">#REF!</definedName>
    <definedName name="gerg" localSheetId="0" hidden="1">{"TAB1",#N/A,TRUE,"GENERAL";"TAB2",#N/A,TRUE,"GENERAL";"TAB3",#N/A,TRUE,"GENERAL";"TAB4",#N/A,TRUE,"GENERAL";"TAB5",#N/A,TRUE,"GENERAL"}</definedName>
    <definedName name="gerg" localSheetId="6" hidden="1">{"TAB1",#N/A,TRUE,"GENERAL";"TAB2",#N/A,TRUE,"GENERAL";"TAB3",#N/A,TRUE,"GENERAL";"TAB4",#N/A,TRUE,"GENERAL";"TAB5",#N/A,TRUE,"GENERAL"}</definedName>
    <definedName name="gerg" localSheetId="7" hidden="1">{"TAB1",#N/A,TRUE,"GENERAL";"TAB2",#N/A,TRUE,"GENERAL";"TAB3",#N/A,TRUE,"GENERAL";"TAB4",#N/A,TRUE,"GENERAL";"TAB5",#N/A,TRUE,"GENERAL"}</definedName>
    <definedName name="gerg" localSheetId="9" hidden="1">{"TAB1",#N/A,TRUE,"GENERAL";"TAB2",#N/A,TRUE,"GENERAL";"TAB3",#N/A,TRUE,"GENERAL";"TAB4",#N/A,TRUE,"GENERAL";"TAB5",#N/A,TRUE,"GENERAL"}</definedName>
    <definedName name="gerg" hidden="1">{"TAB1",#N/A,TRUE,"GENERAL";"TAB2",#N/A,TRUE,"GENERAL";"TAB3",#N/A,TRUE,"GENERAL";"TAB4",#N/A,TRUE,"GENERAL";"TAB5",#N/A,TRUE,"GENERAL"}</definedName>
    <definedName name="gerg54" localSheetId="0" hidden="1">{"via1",#N/A,TRUE,"general";"via2",#N/A,TRUE,"general";"via3",#N/A,TRUE,"general"}</definedName>
    <definedName name="gerg54" localSheetId="6" hidden="1">{"via1",#N/A,TRUE,"general";"via2",#N/A,TRUE,"general";"via3",#N/A,TRUE,"general"}</definedName>
    <definedName name="gerg54" localSheetId="7" hidden="1">{"via1",#N/A,TRUE,"general";"via2",#N/A,TRUE,"general";"via3",#N/A,TRUE,"general"}</definedName>
    <definedName name="gerg54" localSheetId="9" hidden="1">{"via1",#N/A,TRUE,"general";"via2",#N/A,TRUE,"general";"via3",#N/A,TRUE,"general"}</definedName>
    <definedName name="gerg54" hidden="1">{"via1",#N/A,TRUE,"general";"via2",#N/A,TRUE,"general";"via3",#N/A,TRUE,"general"}</definedName>
    <definedName name="gergew" localSheetId="0" hidden="1">{"TAB1",#N/A,TRUE,"GENERAL";"TAB2",#N/A,TRUE,"GENERAL";"TAB3",#N/A,TRUE,"GENERAL";"TAB4",#N/A,TRUE,"GENERAL";"TAB5",#N/A,TRUE,"GENERAL"}</definedName>
    <definedName name="gergew" localSheetId="6" hidden="1">{"TAB1",#N/A,TRUE,"GENERAL";"TAB2",#N/A,TRUE,"GENERAL";"TAB3",#N/A,TRUE,"GENERAL";"TAB4",#N/A,TRUE,"GENERAL";"TAB5",#N/A,TRUE,"GENERAL"}</definedName>
    <definedName name="gergew" localSheetId="7" hidden="1">{"TAB1",#N/A,TRUE,"GENERAL";"TAB2",#N/A,TRUE,"GENERAL";"TAB3",#N/A,TRUE,"GENERAL";"TAB4",#N/A,TRUE,"GENERAL";"TAB5",#N/A,TRUE,"GENERAL"}</definedName>
    <definedName name="gergew" localSheetId="9" hidden="1">{"TAB1",#N/A,TRUE,"GENERAL";"TAB2",#N/A,TRUE,"GENERAL";"TAB3",#N/A,TRUE,"GENERAL";"TAB4",#N/A,TRUE,"GENERAL";"TAB5",#N/A,TRUE,"GENERAL"}</definedName>
    <definedName name="gergew" hidden="1">{"TAB1",#N/A,TRUE,"GENERAL";"TAB2",#N/A,TRUE,"GENERAL";"TAB3",#N/A,TRUE,"GENERAL";"TAB4",#N/A,TRUE,"GENERAL";"TAB5",#N/A,TRUE,"GENERAL"}</definedName>
    <definedName name="gergw" localSheetId="0" hidden="1">{"TAB1",#N/A,TRUE,"GENERAL";"TAB2",#N/A,TRUE,"GENERAL";"TAB3",#N/A,TRUE,"GENERAL";"TAB4",#N/A,TRUE,"GENERAL";"TAB5",#N/A,TRUE,"GENERAL"}</definedName>
    <definedName name="gergw" localSheetId="6" hidden="1">{"TAB1",#N/A,TRUE,"GENERAL";"TAB2",#N/A,TRUE,"GENERAL";"TAB3",#N/A,TRUE,"GENERAL";"TAB4",#N/A,TRUE,"GENERAL";"TAB5",#N/A,TRUE,"GENERAL"}</definedName>
    <definedName name="gergw" localSheetId="7" hidden="1">{"TAB1",#N/A,TRUE,"GENERAL";"TAB2",#N/A,TRUE,"GENERAL";"TAB3",#N/A,TRUE,"GENERAL";"TAB4",#N/A,TRUE,"GENERAL";"TAB5",#N/A,TRUE,"GENERAL"}</definedName>
    <definedName name="gergw" localSheetId="9" hidden="1">{"TAB1",#N/A,TRUE,"GENERAL";"TAB2",#N/A,TRUE,"GENERAL";"TAB3",#N/A,TRUE,"GENERAL";"TAB4",#N/A,TRUE,"GENERAL";"TAB5",#N/A,TRUE,"GENERAL"}</definedName>
    <definedName name="gergw" hidden="1">{"TAB1",#N/A,TRUE,"GENERAL";"TAB2",#N/A,TRUE,"GENERAL";"TAB3",#N/A,TRUE,"GENERAL";"TAB4",#N/A,TRUE,"GENERAL";"TAB5",#N/A,TRUE,"GENERAL"}</definedName>
    <definedName name="GESTION" localSheetId="15">#REF!</definedName>
    <definedName name="gestion">'[228]Indicadores Gestión'!$B$2:$B$431</definedName>
    <definedName name="GETCostOutput" localSheetId="0">#REF!</definedName>
    <definedName name="GETCostOutput">#REF!</definedName>
    <definedName name="Gf" localSheetId="0">#REF!</definedName>
    <definedName name="Gf">#REF!</definedName>
    <definedName name="gfd" localSheetId="0" hidden="1">{"TAB1",#N/A,TRUE,"GENERAL";"TAB2",#N/A,TRUE,"GENERAL";"TAB3",#N/A,TRUE,"GENERAL";"TAB4",#N/A,TRUE,"GENERAL";"TAB5",#N/A,TRUE,"GENERAL"}</definedName>
    <definedName name="gfd" localSheetId="6" hidden="1">{"TAB1",#N/A,TRUE,"GENERAL";"TAB2",#N/A,TRUE,"GENERAL";"TAB3",#N/A,TRUE,"GENERAL";"TAB4",#N/A,TRUE,"GENERAL";"TAB5",#N/A,TRUE,"GENERAL"}</definedName>
    <definedName name="gfd" localSheetId="7" hidden="1">{"TAB1",#N/A,TRUE,"GENERAL";"TAB2",#N/A,TRUE,"GENERAL";"TAB3",#N/A,TRUE,"GENERAL";"TAB4",#N/A,TRUE,"GENERAL";"TAB5",#N/A,TRUE,"GENERAL"}</definedName>
    <definedName name="gfd" localSheetId="9" hidden="1">{"TAB1",#N/A,TRUE,"GENERAL";"TAB2",#N/A,TRUE,"GENERAL";"TAB3",#N/A,TRUE,"GENERAL";"TAB4",#N/A,TRUE,"GENERAL";"TAB5",#N/A,TRUE,"GENERAL"}</definedName>
    <definedName name="gfd" hidden="1">{"TAB1",#N/A,TRUE,"GENERAL";"TAB2",#N/A,TRUE,"GENERAL";"TAB3",#N/A,TRUE,"GENERAL";"TAB4",#N/A,TRUE,"GENERAL";"TAB5",#N/A,TRUE,"GENERAL"}</definedName>
    <definedName name="gfdg" localSheetId="0" hidden="1">{"via1",#N/A,TRUE,"general";"via2",#N/A,TRUE,"general";"via3",#N/A,TRUE,"general"}</definedName>
    <definedName name="gfdg" localSheetId="6" hidden="1">{"via1",#N/A,TRUE,"general";"via2",#N/A,TRUE,"general";"via3",#N/A,TRUE,"general"}</definedName>
    <definedName name="gfdg" localSheetId="7" hidden="1">{"via1",#N/A,TRUE,"general";"via2",#N/A,TRUE,"general";"via3",#N/A,TRUE,"general"}</definedName>
    <definedName name="gfdg" localSheetId="9" hidden="1">{"via1",#N/A,TRUE,"general";"via2",#N/A,TRUE,"general";"via3",#N/A,TRUE,"general"}</definedName>
    <definedName name="gfdg" hidden="1">{"via1",#N/A,TRUE,"general";"via2",#N/A,TRUE,"general";"via3",#N/A,TRUE,"general"}</definedName>
    <definedName name="GFDH" hidden="1">#REF!</definedName>
    <definedName name="gfgfgr" localSheetId="0" hidden="1">{"via1",#N/A,TRUE,"general";"via2",#N/A,TRUE,"general";"via3",#N/A,TRUE,"general"}</definedName>
    <definedName name="gfgfgr" localSheetId="6" hidden="1">{"via1",#N/A,TRUE,"general";"via2",#N/A,TRUE,"general";"via3",#N/A,TRUE,"general"}</definedName>
    <definedName name="gfgfgr" localSheetId="7" hidden="1">{"via1",#N/A,TRUE,"general";"via2",#N/A,TRUE,"general";"via3",#N/A,TRUE,"general"}</definedName>
    <definedName name="gfgfgr" localSheetId="9" hidden="1">{"via1",#N/A,TRUE,"general";"via2",#N/A,TRUE,"general";"via3",#N/A,TRUE,"general"}</definedName>
    <definedName name="gfgfgr" hidden="1">{"via1",#N/A,TRUE,"general";"via2",#N/A,TRUE,"general";"via3",#N/A,TRUE,"general"}</definedName>
    <definedName name="gfhf" localSheetId="0" hidden="1">{"via1",#N/A,TRUE,"general";"via2",#N/A,TRUE,"general";"via3",#N/A,TRUE,"general"}</definedName>
    <definedName name="gfhf" localSheetId="6" hidden="1">{"via1",#N/A,TRUE,"general";"via2",#N/A,TRUE,"general";"via3",#N/A,TRUE,"general"}</definedName>
    <definedName name="gfhf" localSheetId="7" hidden="1">{"via1",#N/A,TRUE,"general";"via2",#N/A,TRUE,"general";"via3",#N/A,TRUE,"general"}</definedName>
    <definedName name="gfhf" localSheetId="9" hidden="1">{"via1",#N/A,TRUE,"general";"via2",#N/A,TRUE,"general";"via3",#N/A,TRUE,"general"}</definedName>
    <definedName name="gfhf" hidden="1">{"via1",#N/A,TRUE,"general";"via2",#N/A,TRUE,"general";"via3",#N/A,TRUE,"general"}</definedName>
    <definedName name="gfhfdh" localSheetId="0" hidden="1">{"TAB1",#N/A,TRUE,"GENERAL";"TAB2",#N/A,TRUE,"GENERAL";"TAB3",#N/A,TRUE,"GENERAL";"TAB4",#N/A,TRUE,"GENERAL";"TAB5",#N/A,TRUE,"GENERAL"}</definedName>
    <definedName name="gfhfdh" localSheetId="6" hidden="1">{"TAB1",#N/A,TRUE,"GENERAL";"TAB2",#N/A,TRUE,"GENERAL";"TAB3",#N/A,TRUE,"GENERAL";"TAB4",#N/A,TRUE,"GENERAL";"TAB5",#N/A,TRUE,"GENERAL"}</definedName>
    <definedName name="gfhfdh" localSheetId="7" hidden="1">{"TAB1",#N/A,TRUE,"GENERAL";"TAB2",#N/A,TRUE,"GENERAL";"TAB3",#N/A,TRUE,"GENERAL";"TAB4",#N/A,TRUE,"GENERAL";"TAB5",#N/A,TRUE,"GENERAL"}</definedName>
    <definedName name="gfhfdh" localSheetId="9" hidden="1">{"TAB1",#N/A,TRUE,"GENERAL";"TAB2",#N/A,TRUE,"GENERAL";"TAB3",#N/A,TRUE,"GENERAL";"TAB4",#N/A,TRUE,"GENERAL";"TAB5",#N/A,TRUE,"GENERAL"}</definedName>
    <definedName name="gfhfdh" hidden="1">{"TAB1",#N/A,TRUE,"GENERAL";"TAB2",#N/A,TRUE,"GENERAL";"TAB3",#N/A,TRUE,"GENERAL";"TAB4",#N/A,TRUE,"GENERAL";"TAB5",#N/A,TRUE,"GENERAL"}</definedName>
    <definedName name="gfhgfh" localSheetId="0" hidden="1">{"TAB1",#N/A,TRUE,"GENERAL";"TAB2",#N/A,TRUE,"GENERAL";"TAB3",#N/A,TRUE,"GENERAL";"TAB4",#N/A,TRUE,"GENERAL";"TAB5",#N/A,TRUE,"GENERAL"}</definedName>
    <definedName name="gfhgfh" localSheetId="6" hidden="1">{"TAB1",#N/A,TRUE,"GENERAL";"TAB2",#N/A,TRUE,"GENERAL";"TAB3",#N/A,TRUE,"GENERAL";"TAB4",#N/A,TRUE,"GENERAL";"TAB5",#N/A,TRUE,"GENERAL"}</definedName>
    <definedName name="gfhgfh" localSheetId="7" hidden="1">{"TAB1",#N/A,TRUE,"GENERAL";"TAB2",#N/A,TRUE,"GENERAL";"TAB3",#N/A,TRUE,"GENERAL";"TAB4",#N/A,TRUE,"GENERAL";"TAB5",#N/A,TRUE,"GENERAL"}</definedName>
    <definedName name="gfhgfh" localSheetId="9" hidden="1">{"TAB1",#N/A,TRUE,"GENERAL";"TAB2",#N/A,TRUE,"GENERAL";"TAB3",#N/A,TRUE,"GENERAL";"TAB4",#N/A,TRUE,"GENERAL";"TAB5",#N/A,TRUE,"GENERAL"}</definedName>
    <definedName name="gfhgfh" hidden="1">{"TAB1",#N/A,TRUE,"GENERAL";"TAB2",#N/A,TRUE,"GENERAL";"TAB3",#N/A,TRUE,"GENERAL";"TAB4",#N/A,TRUE,"GENERAL";"TAB5",#N/A,TRUE,"GENERAL"}</definedName>
    <definedName name="gfjgfh" localSheetId="0" hidden="1">{#N/A,#N/A,FALSE,"CCTV"}</definedName>
    <definedName name="gfjgfh" hidden="1">{#N/A,#N/A,FALSE,"CCTV"}</definedName>
    <definedName name="gfjgfhfg" localSheetId="0" hidden="1">{#N/A,#N/A,FALSE,"CCTV"}</definedName>
    <definedName name="gfjgfhfg" hidden="1">{#N/A,#N/A,FALSE,"CCTV"}</definedName>
    <definedName name="GFJHGJ" localSheetId="0" hidden="1">{"TAB1",#N/A,TRUE,"GENERAL";"TAB2",#N/A,TRUE,"GENERAL";"TAB3",#N/A,TRUE,"GENERAL";"TAB4",#N/A,TRUE,"GENERAL";"TAB5",#N/A,TRUE,"GENERAL"}</definedName>
    <definedName name="GFJHGJ" localSheetId="6" hidden="1">{"TAB1",#N/A,TRUE,"GENERAL";"TAB2",#N/A,TRUE,"GENERAL";"TAB3",#N/A,TRUE,"GENERAL";"TAB4",#N/A,TRUE,"GENERAL";"TAB5",#N/A,TRUE,"GENERAL"}</definedName>
    <definedName name="GFJHGJ" localSheetId="7" hidden="1">{"TAB1",#N/A,TRUE,"GENERAL";"TAB2",#N/A,TRUE,"GENERAL";"TAB3",#N/A,TRUE,"GENERAL";"TAB4",#N/A,TRUE,"GENERAL";"TAB5",#N/A,TRUE,"GENERAL"}</definedName>
    <definedName name="GFJHGJ" localSheetId="9" hidden="1">{"TAB1",#N/A,TRUE,"GENERAL";"TAB2",#N/A,TRUE,"GENERAL";"TAB3",#N/A,TRUE,"GENERAL";"TAB4",#N/A,TRUE,"GENERAL";"TAB5",#N/A,TRUE,"GENERAL"}</definedName>
    <definedName name="GFJHGJ" hidden="1">{"TAB1",#N/A,TRUE,"GENERAL";"TAB2",#N/A,TRUE,"GENERAL";"TAB3",#N/A,TRUE,"GENERAL";"TAB4",#N/A,TRUE,"GENERAL";"TAB5",#N/A,TRUE,"GENERAL"}</definedName>
    <definedName name="gfjjh" localSheetId="0" hidden="1">{"via1",#N/A,TRUE,"general";"via2",#N/A,TRUE,"general";"via3",#N/A,TRUE,"general"}</definedName>
    <definedName name="gfjjh" localSheetId="6" hidden="1">{"via1",#N/A,TRUE,"general";"via2",#N/A,TRUE,"general";"via3",#N/A,TRUE,"general"}</definedName>
    <definedName name="gfjjh" localSheetId="7" hidden="1">{"via1",#N/A,TRUE,"general";"via2",#N/A,TRUE,"general";"via3",#N/A,TRUE,"general"}</definedName>
    <definedName name="gfjjh" localSheetId="9" hidden="1">{"via1",#N/A,TRUE,"general";"via2",#N/A,TRUE,"general";"via3",#N/A,TRUE,"general"}</definedName>
    <definedName name="gfjjh" hidden="1">{"via1",#N/A,TRUE,"general";"via2",#N/A,TRUE,"general";"via3",#N/A,TRUE,"general"}</definedName>
    <definedName name="gfutyj6" localSheetId="0" hidden="1">{"via1",#N/A,TRUE,"general";"via2",#N/A,TRUE,"general";"via3",#N/A,TRUE,"general"}</definedName>
    <definedName name="gfutyj6" localSheetId="6" hidden="1">{"via1",#N/A,TRUE,"general";"via2",#N/A,TRUE,"general";"via3",#N/A,TRUE,"general"}</definedName>
    <definedName name="gfutyj6" localSheetId="7" hidden="1">{"via1",#N/A,TRUE,"general";"via2",#N/A,TRUE,"general";"via3",#N/A,TRUE,"general"}</definedName>
    <definedName name="gfutyj6" localSheetId="9" hidden="1">{"via1",#N/A,TRUE,"general";"via2",#N/A,TRUE,"general";"via3",#N/A,TRUE,"general"}</definedName>
    <definedName name="gfutyj6" hidden="1">{"via1",#N/A,TRUE,"general";"via2",#N/A,TRUE,"general";"via3",#N/A,TRUE,"general"}</definedName>
    <definedName name="gfyfhfyh" localSheetId="0">Listado [37]Base!$B$12:$D$781</definedName>
    <definedName name="gfyfhfyh" localSheetId="6">Listado [37]Base!$B$12:$D$781</definedName>
    <definedName name="gfyfhfyh" localSheetId="7">Listado [37]Base!$B$12:$D$781</definedName>
    <definedName name="gfyfhfyh" localSheetId="9">Listado [37]Base!$B$12:$D$781</definedName>
    <definedName name="gfyfhfyh">Listado [37]Base!$B$12:$D$781</definedName>
    <definedName name="gg" localSheetId="0" hidden="1">{"TAB1",#N/A,TRUE,"GENERAL";"TAB2",#N/A,TRUE,"GENERAL";"TAB3",#N/A,TRUE,"GENERAL";"TAB4",#N/A,TRUE,"GENERAL";"TAB5",#N/A,TRUE,"GENERAL"}</definedName>
    <definedName name="gg" localSheetId="15">#REF!</definedName>
    <definedName name="gg" localSheetId="6" hidden="1">{"TAB1",#N/A,TRUE,"GENERAL";"TAB2",#N/A,TRUE,"GENERAL";"TAB3",#N/A,TRUE,"GENERAL";"TAB4",#N/A,TRUE,"GENERAL";"TAB5",#N/A,TRUE,"GENERAL"}</definedName>
    <definedName name="gg" localSheetId="7" hidden="1">{"TAB1",#N/A,TRUE,"GENERAL";"TAB2",#N/A,TRUE,"GENERAL";"TAB3",#N/A,TRUE,"GENERAL";"TAB4",#N/A,TRUE,"GENERAL";"TAB5",#N/A,TRUE,"GENERAL"}</definedName>
    <definedName name="gg" localSheetId="9" hidden="1">{"TAB1",#N/A,TRUE,"GENERAL";"TAB2",#N/A,TRUE,"GENERAL";"TAB3",#N/A,TRUE,"GENERAL";"TAB4",#N/A,TRUE,"GENERAL";"TAB5",#N/A,TRUE,"GENERAL"}</definedName>
    <definedName name="gg" hidden="1">{"TAB1",#N/A,TRUE,"GENERAL";"TAB2",#N/A,TRUE,"GENERAL";"TAB3",#N/A,TRUE,"GENERAL";"TAB4",#N/A,TRUE,"GENERAL";"TAB5",#N/A,TRUE,"GENERAL"}</definedName>
    <definedName name="ggdr" localSheetId="0" hidden="1">{"via1",#N/A,TRUE,"general";"via2",#N/A,TRUE,"general";"via3",#N/A,TRUE,"general"}</definedName>
    <definedName name="ggdr" localSheetId="6" hidden="1">{"via1",#N/A,TRUE,"general";"via2",#N/A,TRUE,"general";"via3",#N/A,TRUE,"general"}</definedName>
    <definedName name="ggdr" localSheetId="7" hidden="1">{"via1",#N/A,TRUE,"general";"via2",#N/A,TRUE,"general";"via3",#N/A,TRUE,"general"}</definedName>
    <definedName name="ggdr" localSheetId="9" hidden="1">{"via1",#N/A,TRUE,"general";"via2",#N/A,TRUE,"general";"via3",#N/A,TRUE,"general"}</definedName>
    <definedName name="ggdr" hidden="1">{"via1",#N/A,TRUE,"general";"via2",#N/A,TRUE,"general";"via3",#N/A,TRUE,"general"}</definedName>
    <definedName name="ggerg" localSheetId="0" hidden="1">{"TAB1",#N/A,TRUE,"GENERAL";"TAB2",#N/A,TRUE,"GENERAL";"TAB3",#N/A,TRUE,"GENERAL";"TAB4",#N/A,TRUE,"GENERAL";"TAB5",#N/A,TRUE,"GENERAL"}</definedName>
    <definedName name="ggerg" localSheetId="6" hidden="1">{"TAB1",#N/A,TRUE,"GENERAL";"TAB2",#N/A,TRUE,"GENERAL";"TAB3",#N/A,TRUE,"GENERAL";"TAB4",#N/A,TRUE,"GENERAL";"TAB5",#N/A,TRUE,"GENERAL"}</definedName>
    <definedName name="ggerg" localSheetId="7" hidden="1">{"TAB1",#N/A,TRUE,"GENERAL";"TAB2",#N/A,TRUE,"GENERAL";"TAB3",#N/A,TRUE,"GENERAL";"TAB4",#N/A,TRUE,"GENERAL";"TAB5",#N/A,TRUE,"GENERAL"}</definedName>
    <definedName name="ggerg" localSheetId="9" hidden="1">{"TAB1",#N/A,TRUE,"GENERAL";"TAB2",#N/A,TRUE,"GENERAL";"TAB3",#N/A,TRUE,"GENERAL";"TAB4",#N/A,TRUE,"GENERAL";"TAB5",#N/A,TRUE,"GENERAL"}</definedName>
    <definedName name="ggerg" hidden="1">{"TAB1",#N/A,TRUE,"GENERAL";"TAB2",#N/A,TRUE,"GENERAL";"TAB3",#N/A,TRUE,"GENERAL";"TAB4",#N/A,TRUE,"GENERAL";"TAB5",#N/A,TRUE,"GENERAL"}</definedName>
    <definedName name="GGG" localSheetId="0">#REF!</definedName>
    <definedName name="GGG" localSheetId="15">'Anex. 14. Mano de Obra'!ERR</definedName>
    <definedName name="GGG" localSheetId="6">#REF!</definedName>
    <definedName name="GGG">#REF!</definedName>
    <definedName name="gggb" localSheetId="0" hidden="1">{"TAB1",#N/A,TRUE,"GENERAL";"TAB2",#N/A,TRUE,"GENERAL";"TAB3",#N/A,TRUE,"GENERAL";"TAB4",#N/A,TRUE,"GENERAL";"TAB5",#N/A,TRUE,"GENERAL"}</definedName>
    <definedName name="gggb" localSheetId="6" hidden="1">{"TAB1",#N/A,TRUE,"GENERAL";"TAB2",#N/A,TRUE,"GENERAL";"TAB3",#N/A,TRUE,"GENERAL";"TAB4",#N/A,TRUE,"GENERAL";"TAB5",#N/A,TRUE,"GENERAL"}</definedName>
    <definedName name="gggb" localSheetId="7" hidden="1">{"TAB1",#N/A,TRUE,"GENERAL";"TAB2",#N/A,TRUE,"GENERAL";"TAB3",#N/A,TRUE,"GENERAL";"TAB4",#N/A,TRUE,"GENERAL";"TAB5",#N/A,TRUE,"GENERAL"}</definedName>
    <definedName name="gggb" localSheetId="9" hidden="1">{"TAB1",#N/A,TRUE,"GENERAL";"TAB2",#N/A,TRUE,"GENERAL";"TAB3",#N/A,TRUE,"GENERAL";"TAB4",#N/A,TRUE,"GENERAL";"TAB5",#N/A,TRUE,"GENERAL"}</definedName>
    <definedName name="gggb" hidden="1">{"TAB1",#N/A,TRUE,"GENERAL";"TAB2",#N/A,TRUE,"GENERAL";"TAB3",#N/A,TRUE,"GENERAL";"TAB4",#N/A,TRUE,"GENERAL";"TAB5",#N/A,TRUE,"GENERAL"}</definedName>
    <definedName name="gggg" localSheetId="0" hidden="1">{"via1",#N/A,TRUE,"general";"via2",#N/A,TRUE,"general";"via3",#N/A,TRUE,"general"}</definedName>
    <definedName name="gggg" localSheetId="6" hidden="1">{"via1",#N/A,TRUE,"general";"via2",#N/A,TRUE,"general";"via3",#N/A,TRUE,"general"}</definedName>
    <definedName name="gggg" localSheetId="7" hidden="1">{"via1",#N/A,TRUE,"general";"via2",#N/A,TRUE,"general";"via3",#N/A,TRUE,"general"}</definedName>
    <definedName name="gggg" localSheetId="9" hidden="1">{"via1",#N/A,TRUE,"general";"via2",#N/A,TRUE,"general";"via3",#N/A,TRUE,"general"}</definedName>
    <definedName name="gggg" hidden="1">{"via1",#N/A,TRUE,"general";"via2",#N/A,TRUE,"general";"via3",#N/A,TRUE,"general"}</definedName>
    <definedName name="ggggd" localSheetId="0" hidden="1">{"TAB1",#N/A,TRUE,"GENERAL";"TAB2",#N/A,TRUE,"GENERAL";"TAB3",#N/A,TRUE,"GENERAL";"TAB4",#N/A,TRUE,"GENERAL";"TAB5",#N/A,TRUE,"GENERAL"}</definedName>
    <definedName name="ggggd" localSheetId="6" hidden="1">{"TAB1",#N/A,TRUE,"GENERAL";"TAB2",#N/A,TRUE,"GENERAL";"TAB3",#N/A,TRUE,"GENERAL";"TAB4",#N/A,TRUE,"GENERAL";"TAB5",#N/A,TRUE,"GENERAL"}</definedName>
    <definedName name="ggggd" localSheetId="7" hidden="1">{"TAB1",#N/A,TRUE,"GENERAL";"TAB2",#N/A,TRUE,"GENERAL";"TAB3",#N/A,TRUE,"GENERAL";"TAB4",#N/A,TRUE,"GENERAL";"TAB5",#N/A,TRUE,"GENERAL"}</definedName>
    <definedName name="ggggd" localSheetId="9" hidden="1">{"TAB1",#N/A,TRUE,"GENERAL";"TAB2",#N/A,TRUE,"GENERAL";"TAB3",#N/A,TRUE,"GENERAL";"TAB4",#N/A,TRUE,"GENERAL";"TAB5",#N/A,TRUE,"GENERAL"}</definedName>
    <definedName name="ggggd" hidden="1">{"TAB1",#N/A,TRUE,"GENERAL";"TAB2",#N/A,TRUE,"GENERAL";"TAB3",#N/A,TRUE,"GENERAL";"TAB4",#N/A,TRUE,"GENERAL";"TAB5",#N/A,TRUE,"GENERAL"}</definedName>
    <definedName name="ggggggg">#REF!</definedName>
    <definedName name="gggggt" localSheetId="0" hidden="1">{"via1",#N/A,TRUE,"general";"via2",#N/A,TRUE,"general";"via3",#N/A,TRUE,"general"}</definedName>
    <definedName name="gggggt" localSheetId="6" hidden="1">{"via1",#N/A,TRUE,"general";"via2",#N/A,TRUE,"general";"via3",#N/A,TRUE,"general"}</definedName>
    <definedName name="gggggt" localSheetId="7" hidden="1">{"via1",#N/A,TRUE,"general";"via2",#N/A,TRUE,"general";"via3",#N/A,TRUE,"general"}</definedName>
    <definedName name="gggggt" localSheetId="9" hidden="1">{"via1",#N/A,TRUE,"general";"via2",#N/A,TRUE,"general";"via3",#N/A,TRUE,"general"}</definedName>
    <definedName name="gggggt" hidden="1">{"via1",#N/A,TRUE,"general";"via2",#N/A,TRUE,"general";"via3",#N/A,TRUE,"general"}</definedName>
    <definedName name="gggghn" localSheetId="0" hidden="1">{"TAB1",#N/A,TRUE,"GENERAL";"TAB2",#N/A,TRUE,"GENERAL";"TAB3",#N/A,TRUE,"GENERAL";"TAB4",#N/A,TRUE,"GENERAL";"TAB5",#N/A,TRUE,"GENERAL"}</definedName>
    <definedName name="gggghn" localSheetId="6" hidden="1">{"TAB1",#N/A,TRUE,"GENERAL";"TAB2",#N/A,TRUE,"GENERAL";"TAB3",#N/A,TRUE,"GENERAL";"TAB4",#N/A,TRUE,"GENERAL";"TAB5",#N/A,TRUE,"GENERAL"}</definedName>
    <definedName name="gggghn" localSheetId="7" hidden="1">{"TAB1",#N/A,TRUE,"GENERAL";"TAB2",#N/A,TRUE,"GENERAL";"TAB3",#N/A,TRUE,"GENERAL";"TAB4",#N/A,TRUE,"GENERAL";"TAB5",#N/A,TRUE,"GENERAL"}</definedName>
    <definedName name="gggghn" localSheetId="9" hidden="1">{"TAB1",#N/A,TRUE,"GENERAL";"TAB2",#N/A,TRUE,"GENERAL";"TAB3",#N/A,TRUE,"GENERAL";"TAB4",#N/A,TRUE,"GENERAL";"TAB5",#N/A,TRUE,"GENERAL"}</definedName>
    <definedName name="gggghn" hidden="1">{"TAB1",#N/A,TRUE,"GENERAL";"TAB2",#N/A,TRUE,"GENERAL";"TAB3",#N/A,TRUE,"GENERAL";"TAB4",#N/A,TRUE,"GENERAL";"TAB5",#N/A,TRUE,"GENERAL"}</definedName>
    <definedName name="ggggt" localSheetId="0" hidden="1">{"TAB1",#N/A,TRUE,"GENERAL";"TAB2",#N/A,TRUE,"GENERAL";"TAB3",#N/A,TRUE,"GENERAL";"TAB4",#N/A,TRUE,"GENERAL";"TAB5",#N/A,TRUE,"GENERAL"}</definedName>
    <definedName name="ggggt" localSheetId="6" hidden="1">{"TAB1",#N/A,TRUE,"GENERAL";"TAB2",#N/A,TRUE,"GENERAL";"TAB3",#N/A,TRUE,"GENERAL";"TAB4",#N/A,TRUE,"GENERAL";"TAB5",#N/A,TRUE,"GENERAL"}</definedName>
    <definedName name="ggggt" localSheetId="7" hidden="1">{"TAB1",#N/A,TRUE,"GENERAL";"TAB2",#N/A,TRUE,"GENERAL";"TAB3",#N/A,TRUE,"GENERAL";"TAB4",#N/A,TRUE,"GENERAL";"TAB5",#N/A,TRUE,"GENERAL"}</definedName>
    <definedName name="ggggt" localSheetId="9" hidden="1">{"TAB1",#N/A,TRUE,"GENERAL";"TAB2",#N/A,TRUE,"GENERAL";"TAB3",#N/A,TRUE,"GENERAL";"TAB4",#N/A,TRUE,"GENERAL";"TAB5",#N/A,TRUE,"GENERAL"}</definedName>
    <definedName name="ggggt" hidden="1">{"TAB1",#N/A,TRUE,"GENERAL";"TAB2",#N/A,TRUE,"GENERAL";"TAB3",#N/A,TRUE,"GENERAL";"TAB4",#N/A,TRUE,"GENERAL";"TAB5",#N/A,TRUE,"GENERAL"}</definedName>
    <definedName name="ggggy" localSheetId="0" hidden="1">{"TAB1",#N/A,TRUE,"GENERAL";"TAB2",#N/A,TRUE,"GENERAL";"TAB3",#N/A,TRUE,"GENERAL";"TAB4",#N/A,TRUE,"GENERAL";"TAB5",#N/A,TRUE,"GENERAL"}</definedName>
    <definedName name="ggggy" localSheetId="6" hidden="1">{"TAB1",#N/A,TRUE,"GENERAL";"TAB2",#N/A,TRUE,"GENERAL";"TAB3",#N/A,TRUE,"GENERAL";"TAB4",#N/A,TRUE,"GENERAL";"TAB5",#N/A,TRUE,"GENERAL"}</definedName>
    <definedName name="ggggy" localSheetId="7" hidden="1">{"TAB1",#N/A,TRUE,"GENERAL";"TAB2",#N/A,TRUE,"GENERAL";"TAB3",#N/A,TRUE,"GENERAL";"TAB4",#N/A,TRUE,"GENERAL";"TAB5",#N/A,TRUE,"GENERAL"}</definedName>
    <definedName name="ggggy" localSheetId="9" hidden="1">{"TAB1",#N/A,TRUE,"GENERAL";"TAB2",#N/A,TRUE,"GENERAL";"TAB3",#N/A,TRUE,"GENERAL";"TAB4",#N/A,TRUE,"GENERAL";"TAB5",#N/A,TRUE,"GENERAL"}</definedName>
    <definedName name="ggggy" hidden="1">{"TAB1",#N/A,TRUE,"GENERAL";"TAB2",#N/A,TRUE,"GENERAL";"TAB3",#N/A,TRUE,"GENERAL";"TAB4",#N/A,TRUE,"GENERAL";"TAB5",#N/A,TRUE,"GENERAL"}</definedName>
    <definedName name="gggtgd" localSheetId="0" hidden="1">{"via1",#N/A,TRUE,"general";"via2",#N/A,TRUE,"general";"via3",#N/A,TRUE,"general"}</definedName>
    <definedName name="gggtgd" localSheetId="6" hidden="1">{"via1",#N/A,TRUE,"general";"via2",#N/A,TRUE,"general";"via3",#N/A,TRUE,"general"}</definedName>
    <definedName name="gggtgd" localSheetId="7" hidden="1">{"via1",#N/A,TRUE,"general";"via2",#N/A,TRUE,"general";"via3",#N/A,TRUE,"general"}</definedName>
    <definedName name="gggtgd" localSheetId="9" hidden="1">{"via1",#N/A,TRUE,"general";"via2",#N/A,TRUE,"general";"via3",#N/A,TRUE,"general"}</definedName>
    <definedName name="gggtgd" hidden="1">{"via1",#N/A,TRUE,"general";"via2",#N/A,TRUE,"general";"via3",#N/A,TRUE,"general"}</definedName>
    <definedName name="ggtgt" localSheetId="0" hidden="1">{"via1",#N/A,TRUE,"general";"via2",#N/A,TRUE,"general";"via3",#N/A,TRUE,"general"}</definedName>
    <definedName name="ggtgt" localSheetId="6" hidden="1">{"via1",#N/A,TRUE,"general";"via2",#N/A,TRUE,"general";"via3",#N/A,TRUE,"general"}</definedName>
    <definedName name="ggtgt" localSheetId="7" hidden="1">{"via1",#N/A,TRUE,"general";"via2",#N/A,TRUE,"general";"via3",#N/A,TRUE,"general"}</definedName>
    <definedName name="ggtgt" localSheetId="9" hidden="1">{"via1",#N/A,TRUE,"general";"via2",#N/A,TRUE,"general";"via3",#N/A,TRUE,"general"}</definedName>
    <definedName name="ggtgt" hidden="1">{"via1",#N/A,TRUE,"general";"via2",#N/A,TRUE,"general";"via3",#N/A,TRUE,"general"}</definedName>
    <definedName name="Gh">#REF!</definedName>
    <definedName name="ghdghuy" localSheetId="0" hidden="1">{"via1",#N/A,TRUE,"general";"via2",#N/A,TRUE,"general";"via3",#N/A,TRUE,"general"}</definedName>
    <definedName name="ghdghuy" localSheetId="6" hidden="1">{"via1",#N/A,TRUE,"general";"via2",#N/A,TRUE,"general";"via3",#N/A,TRUE,"general"}</definedName>
    <definedName name="ghdghuy" localSheetId="7" hidden="1">{"via1",#N/A,TRUE,"general";"via2",#N/A,TRUE,"general";"via3",#N/A,TRUE,"general"}</definedName>
    <definedName name="ghdghuy" localSheetId="9" hidden="1">{"via1",#N/A,TRUE,"general";"via2",#N/A,TRUE,"general";"via3",#N/A,TRUE,"general"}</definedName>
    <definedName name="ghdghuy" hidden="1">{"via1",#N/A,TRUE,"general";"via2",#N/A,TRUE,"general";"via3",#N/A,TRUE,"general"}</definedName>
    <definedName name="GHDP" localSheetId="0" hidden="1">{"via1",#N/A,TRUE,"general";"via2",#N/A,TRUE,"general";"via3",#N/A,TRUE,"general"}</definedName>
    <definedName name="GHDP" localSheetId="6" hidden="1">{"via1",#N/A,TRUE,"general";"via2",#N/A,TRUE,"general";"via3",#N/A,TRUE,"general"}</definedName>
    <definedName name="GHDP" localSheetId="7" hidden="1">{"via1",#N/A,TRUE,"general";"via2",#N/A,TRUE,"general";"via3",#N/A,TRUE,"general"}</definedName>
    <definedName name="GHDP" localSheetId="9" hidden="1">{"via1",#N/A,TRUE,"general";"via2",#N/A,TRUE,"general";"via3",#N/A,TRUE,"general"}</definedName>
    <definedName name="GHDP" hidden="1">{"via1",#N/A,TRUE,"general";"via2",#N/A,TRUE,"general";"via3",#N/A,TRUE,"general"}</definedName>
    <definedName name="ghfg" localSheetId="0" hidden="1">{"via1",#N/A,TRUE,"general";"via2",#N/A,TRUE,"general";"via3",#N/A,TRUE,"general"}</definedName>
    <definedName name="ghfg" localSheetId="6" hidden="1">{"via1",#N/A,TRUE,"general";"via2",#N/A,TRUE,"general";"via3",#N/A,TRUE,"general"}</definedName>
    <definedName name="ghfg" localSheetId="7" hidden="1">{"via1",#N/A,TRUE,"general";"via2",#N/A,TRUE,"general";"via3",#N/A,TRUE,"general"}</definedName>
    <definedName name="ghfg" localSheetId="9" hidden="1">{"via1",#N/A,TRUE,"general";"via2",#N/A,TRUE,"general";"via3",#N/A,TRUE,"general"}</definedName>
    <definedName name="ghfg" hidden="1">{"via1",#N/A,TRUE,"general";"via2",#N/A,TRUE,"general";"via3",#N/A,TRUE,"general"}</definedName>
    <definedName name="GHG">'[229]GENERALIDADES '!$E$9</definedName>
    <definedName name="ghjghj" localSheetId="0" hidden="1">{"TAB1",#N/A,TRUE,"GENERAL";"TAB2",#N/A,TRUE,"GENERAL";"TAB3",#N/A,TRUE,"GENERAL";"TAB4",#N/A,TRUE,"GENERAL";"TAB5",#N/A,TRUE,"GENERAL"}</definedName>
    <definedName name="ghjghj" localSheetId="6" hidden="1">{"TAB1",#N/A,TRUE,"GENERAL";"TAB2",#N/A,TRUE,"GENERAL";"TAB3",#N/A,TRUE,"GENERAL";"TAB4",#N/A,TRUE,"GENERAL";"TAB5",#N/A,TRUE,"GENERAL"}</definedName>
    <definedName name="ghjghj" localSheetId="7" hidden="1">{"TAB1",#N/A,TRUE,"GENERAL";"TAB2",#N/A,TRUE,"GENERAL";"TAB3",#N/A,TRUE,"GENERAL";"TAB4",#N/A,TRUE,"GENERAL";"TAB5",#N/A,TRUE,"GENERAL"}</definedName>
    <definedName name="ghjghj" localSheetId="9" hidden="1">{"TAB1",#N/A,TRUE,"GENERAL";"TAB2",#N/A,TRUE,"GENERAL";"TAB3",#N/A,TRUE,"GENERAL";"TAB4",#N/A,TRUE,"GENERAL";"TAB5",#N/A,TRUE,"GENERAL"}</definedName>
    <definedName name="ghjghj" hidden="1">{"TAB1",#N/A,TRUE,"GENERAL";"TAB2",#N/A,TRUE,"GENERAL";"TAB3",#N/A,TRUE,"GENERAL";"TAB4",#N/A,TRUE,"GENERAL";"TAB5",#N/A,TRUE,"GENERAL"}</definedName>
    <definedName name="GHKJHK" localSheetId="0" hidden="1">{"TAB1",#N/A,TRUE,"GENERAL";"TAB2",#N/A,TRUE,"GENERAL";"TAB3",#N/A,TRUE,"GENERAL";"TAB4",#N/A,TRUE,"GENERAL";"TAB5",#N/A,TRUE,"GENERAL"}</definedName>
    <definedName name="GHKJHK" localSheetId="6" hidden="1">{"TAB1",#N/A,TRUE,"GENERAL";"TAB2",#N/A,TRUE,"GENERAL";"TAB3",#N/A,TRUE,"GENERAL";"TAB4",#N/A,TRUE,"GENERAL";"TAB5",#N/A,TRUE,"GENERAL"}</definedName>
    <definedName name="GHKJHK" localSheetId="7" hidden="1">{"TAB1",#N/A,TRUE,"GENERAL";"TAB2",#N/A,TRUE,"GENERAL";"TAB3",#N/A,TRUE,"GENERAL";"TAB4",#N/A,TRUE,"GENERAL";"TAB5",#N/A,TRUE,"GENERAL"}</definedName>
    <definedName name="GHKJHK" localSheetId="9" hidden="1">{"TAB1",#N/A,TRUE,"GENERAL";"TAB2",#N/A,TRUE,"GENERAL";"TAB3",#N/A,TRUE,"GENERAL";"TAB4",#N/A,TRUE,"GENERAL";"TAB5",#N/A,TRUE,"GENERAL"}</definedName>
    <definedName name="GHKJHK" hidden="1">{"TAB1",#N/A,TRUE,"GENERAL";"TAB2",#N/A,TRUE,"GENERAL";"TAB3",#N/A,TRUE,"GENERAL";"TAB4",#N/A,TRUE,"GENERAL";"TAB5",#N/A,TRUE,"GENERAL"}</definedName>
    <definedName name="ghyju">#REF!</definedName>
    <definedName name="Gi">#REF!</definedName>
    <definedName name="GINCL">#REF!</definedName>
    <definedName name="giova">#REF!</definedName>
    <definedName name="GJHVCB" localSheetId="0" hidden="1">{"TAB1",#N/A,TRUE,"GENERAL";"TAB2",#N/A,TRUE,"GENERAL";"TAB3",#N/A,TRUE,"GENERAL";"TAB4",#N/A,TRUE,"GENERAL";"TAB5",#N/A,TRUE,"GENERAL"}</definedName>
    <definedName name="GJHVCB" localSheetId="6" hidden="1">{"TAB1",#N/A,TRUE,"GENERAL";"TAB2",#N/A,TRUE,"GENERAL";"TAB3",#N/A,TRUE,"GENERAL";"TAB4",#N/A,TRUE,"GENERAL";"TAB5",#N/A,TRUE,"GENERAL"}</definedName>
    <definedName name="GJHVCB" localSheetId="7" hidden="1">{"TAB1",#N/A,TRUE,"GENERAL";"TAB2",#N/A,TRUE,"GENERAL";"TAB3",#N/A,TRUE,"GENERAL";"TAB4",#N/A,TRUE,"GENERAL";"TAB5",#N/A,TRUE,"GENERAL"}</definedName>
    <definedName name="GJHVCB" localSheetId="9" hidden="1">{"TAB1",#N/A,TRUE,"GENERAL";"TAB2",#N/A,TRUE,"GENERAL";"TAB3",#N/A,TRUE,"GENERAL";"TAB4",#N/A,TRUE,"GENERAL";"TAB5",#N/A,TRUE,"GENERAL"}</definedName>
    <definedName name="GJHVCB" hidden="1">{"TAB1",#N/A,TRUE,"GENERAL";"TAB2",#N/A,TRUE,"GENERAL";"TAB3",#N/A,TRUE,"GENERAL";"TAB4",#N/A,TRUE,"GENERAL";"TAB5",#N/A,TRUE,"GENERAL"}</definedName>
    <definedName name="gk" localSheetId="0" hidden="1">{"via1",#N/A,TRUE,"general";"via2",#N/A,TRUE,"general";"via3",#N/A,TRUE,"general"}</definedName>
    <definedName name="gk" localSheetId="6" hidden="1">{"via1",#N/A,TRUE,"general";"via2",#N/A,TRUE,"general";"via3",#N/A,TRUE,"general"}</definedName>
    <definedName name="gk" localSheetId="7" hidden="1">{"via1",#N/A,TRUE,"general";"via2",#N/A,TRUE,"general";"via3",#N/A,TRUE,"general"}</definedName>
    <definedName name="gk" localSheetId="9" hidden="1">{"via1",#N/A,TRUE,"general";"via2",#N/A,TRUE,"general";"via3",#N/A,TRUE,"general"}</definedName>
    <definedName name="gk" hidden="1">{"via1",#N/A,TRUE,"general";"via2",#N/A,TRUE,"general";"via3",#N/A,TRUE,"general"}</definedName>
    <definedName name="GKJDGDIJZ">"Imagen 3"</definedName>
    <definedName name="GLOBAL" localSheetId="12">#REF!,#REF!</definedName>
    <definedName name="GLOBAL" localSheetId="13">#REF!,#REF!</definedName>
    <definedName name="GLOBAL" localSheetId="14">#REF!,#REF!</definedName>
    <definedName name="GLOBAL" localSheetId="6">#REF!,#REF!</definedName>
    <definedName name="GLOBAL">#REF!,#REF!</definedName>
    <definedName name="globe">#REF!</definedName>
    <definedName name="gmvsa">'[14]Gabinetes ctrol, prot. y med. '!#REF!</definedName>
    <definedName name="gñogñg">#REF!</definedName>
    <definedName name="GO">#REF!</definedName>
    <definedName name="GOR">#N/A</definedName>
    <definedName name="GP.T1">#REF!</definedName>
    <definedName name="GP.T2">#REF!</definedName>
    <definedName name="GP.T3">#REF!</definedName>
    <definedName name="GPK.T1">[230]Cargas!$J$14</definedName>
    <definedName name="GPK.T2">[230]Cargas!$J$36</definedName>
    <definedName name="GPS" localSheetId="0">#REF!</definedName>
    <definedName name="GPS" localSheetId="15">#REF!</definedName>
    <definedName name="GPS">#REF!</definedName>
    <definedName name="GPSCostos" localSheetId="0">#REF!</definedName>
    <definedName name="GPSCostos">#REF!</definedName>
    <definedName name="GRA">'[18]Datos Generales'!$B$17</definedName>
    <definedName name="_xlnm.Recorder">#REF!</definedName>
    <definedName name="GRAF1ANO" localSheetId="0" hidden="1">{"via1",#N/A,TRUE,"general";"via2",#N/A,TRUE,"general";"via3",#N/A,TRUE,"general"}</definedName>
    <definedName name="GRAF1ANO" localSheetId="6" hidden="1">{"via1",#N/A,TRUE,"general";"via2",#N/A,TRUE,"general";"via3",#N/A,TRUE,"general"}</definedName>
    <definedName name="GRAF1ANO" localSheetId="7" hidden="1">{"via1",#N/A,TRUE,"general";"via2",#N/A,TRUE,"general";"via3",#N/A,TRUE,"general"}</definedName>
    <definedName name="GRAF1ANO" localSheetId="9" hidden="1">{"via1",#N/A,TRUE,"general";"via2",#N/A,TRUE,"general";"via3",#N/A,TRUE,"general"}</definedName>
    <definedName name="GRAF1ANO" hidden="1">{"via1",#N/A,TRUE,"general";"via2",#N/A,TRUE,"general";"via3",#N/A,TRUE,"general"}</definedName>
    <definedName name="GRAF1AÑO" localSheetId="0" hidden="1">{"TAB1",#N/A,TRUE,"GENERAL";"TAB2",#N/A,TRUE,"GENERAL";"TAB3",#N/A,TRUE,"GENERAL";"TAB4",#N/A,TRUE,"GENERAL";"TAB5",#N/A,TRUE,"GENERAL"}</definedName>
    <definedName name="GRAF1AÑO" localSheetId="6" hidden="1">{"TAB1",#N/A,TRUE,"GENERAL";"TAB2",#N/A,TRUE,"GENERAL";"TAB3",#N/A,TRUE,"GENERAL";"TAB4",#N/A,TRUE,"GENERAL";"TAB5",#N/A,TRUE,"GENERAL"}</definedName>
    <definedName name="GRAF1AÑO" localSheetId="7" hidden="1">{"TAB1",#N/A,TRUE,"GENERAL";"TAB2",#N/A,TRUE,"GENERAL";"TAB3",#N/A,TRUE,"GENERAL";"TAB4",#N/A,TRUE,"GENERAL";"TAB5",#N/A,TRUE,"GENERAL"}</definedName>
    <definedName name="GRAF1AÑO" localSheetId="9"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 localSheetId="15">#REF!</definedName>
    <definedName name="GRAMA">#REF!</definedName>
    <definedName name="GRANADA" localSheetId="11">[1]FORFAAC!#REF!</definedName>
    <definedName name="GRANADA" localSheetId="12">[2]FORFAAC!#REF!</definedName>
    <definedName name="GRANADA" localSheetId="13">[2]FORFAAC!#REF!</definedName>
    <definedName name="GRANADA" localSheetId="14">[2]FORFAAC!#REF!</definedName>
    <definedName name="GRANADA" localSheetId="16">[1]FORFAAC!#REF!</definedName>
    <definedName name="GRANADA" localSheetId="17">[1]FORFAAC!#REF!</definedName>
    <definedName name="GRANADA">[1]FORFAAC!#REF!</definedName>
    <definedName name="GRAP" localSheetId="15">#REF!</definedName>
    <definedName name="GRAP">#REF!</definedName>
    <definedName name="grapas">'[58]32'!$E$24</definedName>
    <definedName name="GRAV2" localSheetId="0">#REF!</definedName>
    <definedName name="GRAV2" localSheetId="15">#REF!</definedName>
    <definedName name="GRAV2">#REF!</definedName>
    <definedName name="GRAV3" localSheetId="0">#REF!</definedName>
    <definedName name="GRAV3" localSheetId="15">[104]BASE!$C$47</definedName>
    <definedName name="GRAV3">#REF!</definedName>
    <definedName name="GRAV4">[231]BASE!$D$63</definedName>
    <definedName name="GRAVA">[4]A!$D$58:$D$59</definedName>
    <definedName name="GRAVILLA">[79]MATERIALES!$D$3</definedName>
    <definedName name="GRCHIS0599" localSheetId="0" hidden="1">{#N/A,#N/A,FALSE,"Costos Productos 6A";#N/A,#N/A,FALSE,"Costo Unitario Total H-94-12"}</definedName>
    <definedName name="GRCHIS0599" hidden="1">{#N/A,#N/A,FALSE,"Costos Productos 6A";#N/A,#N/A,FALSE,"Costo Unitario Total H-94-12"}</definedName>
    <definedName name="gregds" localSheetId="0" hidden="1">{"TAB1",#N/A,TRUE,"GENERAL";"TAB2",#N/A,TRUE,"GENERAL";"TAB3",#N/A,TRUE,"GENERAL";"TAB4",#N/A,TRUE,"GENERAL";"TAB5",#N/A,TRUE,"GENERAL"}</definedName>
    <definedName name="gregds" localSheetId="6" hidden="1">{"TAB1",#N/A,TRUE,"GENERAL";"TAB2",#N/A,TRUE,"GENERAL";"TAB3",#N/A,TRUE,"GENERAL";"TAB4",#N/A,TRUE,"GENERAL";"TAB5",#N/A,TRUE,"GENERAL"}</definedName>
    <definedName name="gregds" localSheetId="7" hidden="1">{"TAB1",#N/A,TRUE,"GENERAL";"TAB2",#N/A,TRUE,"GENERAL";"TAB3",#N/A,TRUE,"GENERAL";"TAB4",#N/A,TRUE,"GENERAL";"TAB5",#N/A,TRUE,"GENERAL"}</definedName>
    <definedName name="gregds" localSheetId="9" hidden="1">{"TAB1",#N/A,TRUE,"GENERAL";"TAB2",#N/A,TRUE,"GENERAL";"TAB3",#N/A,TRUE,"GENERAL";"TAB4",#N/A,TRUE,"GENERAL";"TAB5",#N/A,TRUE,"GENERAL"}</definedName>
    <definedName name="gregds" hidden="1">{"TAB1",#N/A,TRUE,"GENERAL";"TAB2",#N/A,TRUE,"GENERAL";"TAB3",#N/A,TRUE,"GENERAL";"TAB4",#N/A,TRUE,"GENERAL";"TAB5",#N/A,TRUE,"GENERAL"}</definedName>
    <definedName name="grehrtyh" localSheetId="0" hidden="1">{"TAB1",#N/A,TRUE,"GENERAL";"TAB2",#N/A,TRUE,"GENERAL";"TAB3",#N/A,TRUE,"GENERAL";"TAB4",#N/A,TRUE,"GENERAL";"TAB5",#N/A,TRUE,"GENERAL"}</definedName>
    <definedName name="grehrtyh" localSheetId="6" hidden="1">{"TAB1",#N/A,TRUE,"GENERAL";"TAB2",#N/A,TRUE,"GENERAL";"TAB3",#N/A,TRUE,"GENERAL";"TAB4",#N/A,TRUE,"GENERAL";"TAB5",#N/A,TRUE,"GENERAL"}</definedName>
    <definedName name="grehrtyh" localSheetId="7" hidden="1">{"TAB1",#N/A,TRUE,"GENERAL";"TAB2",#N/A,TRUE,"GENERAL";"TAB3",#N/A,TRUE,"GENERAL";"TAB4",#N/A,TRUE,"GENERAL";"TAB5",#N/A,TRUE,"GENERAL"}</definedName>
    <definedName name="grehrtyh" localSheetId="9" hidden="1">{"TAB1",#N/A,TRUE,"GENERAL";"TAB2",#N/A,TRUE,"GENERAL";"TAB3",#N/A,TRUE,"GENERAL";"TAB4",#N/A,TRUE,"GENERAL";"TAB5",#N/A,TRUE,"GENERAL"}</definedName>
    <definedName name="grehrtyh" hidden="1">{"TAB1",#N/A,TRUE,"GENERAL";"TAB2",#N/A,TRUE,"GENERAL";"TAB3",#N/A,TRUE,"GENERAL";"TAB4",#N/A,TRUE,"GENERAL";"TAB5",#N/A,TRUE,"GENERAL"}</definedName>
    <definedName name="grggwero" localSheetId="0" hidden="1">{"via1",#N/A,TRUE,"general";"via2",#N/A,TRUE,"general";"via3",#N/A,TRUE,"general"}</definedName>
    <definedName name="grggwero" localSheetId="6" hidden="1">{"via1",#N/A,TRUE,"general";"via2",#N/A,TRUE,"general";"via3",#N/A,TRUE,"general"}</definedName>
    <definedName name="grggwero" localSheetId="7" hidden="1">{"via1",#N/A,TRUE,"general";"via2",#N/A,TRUE,"general";"via3",#N/A,TRUE,"general"}</definedName>
    <definedName name="grggwero" localSheetId="9" hidden="1">{"via1",#N/A,TRUE,"general";"via2",#N/A,TRUE,"general";"via3",#N/A,TRUE,"general"}</definedName>
    <definedName name="grggwero" hidden="1">{"via1",#N/A,TRUE,"general";"via2",#N/A,TRUE,"general";"via3",#N/A,TRUE,"general"}</definedName>
    <definedName name="GRIFERIAS_ITEM">[84]Presupuesto!#REF!</definedName>
    <definedName name="group1" localSheetId="0">#REF!</definedName>
    <definedName name="group1">#REF!</definedName>
    <definedName name="Group2" localSheetId="0">#REF!</definedName>
    <definedName name="Group2">#REF!</definedName>
    <definedName name="group3" localSheetId="0">#REF!</definedName>
    <definedName name="group3">#REF!</definedName>
    <definedName name="group4">#REF!</definedName>
    <definedName name="group5">#REF!</definedName>
    <definedName name="GrphActSales">#REF!</definedName>
    <definedName name="GrphActStk">#REF!</definedName>
    <definedName name="GrphPlanSales">#REF!</definedName>
    <definedName name="GrphTgtStk">#REF!</definedName>
    <definedName name="grtyerh" localSheetId="0" hidden="1">{"TAB1",#N/A,TRUE,"GENERAL";"TAB2",#N/A,TRUE,"GENERAL";"TAB3",#N/A,TRUE,"GENERAL";"TAB4",#N/A,TRUE,"GENERAL";"TAB5",#N/A,TRUE,"GENERAL"}</definedName>
    <definedName name="grtyerh" localSheetId="6" hidden="1">{"TAB1",#N/A,TRUE,"GENERAL";"TAB2",#N/A,TRUE,"GENERAL";"TAB3",#N/A,TRUE,"GENERAL";"TAB4",#N/A,TRUE,"GENERAL";"TAB5",#N/A,TRUE,"GENERAL"}</definedName>
    <definedName name="grtyerh" localSheetId="7" hidden="1">{"TAB1",#N/A,TRUE,"GENERAL";"TAB2",#N/A,TRUE,"GENERAL";"TAB3",#N/A,TRUE,"GENERAL";"TAB4",#N/A,TRUE,"GENERAL";"TAB5",#N/A,TRUE,"GENERAL"}</definedName>
    <definedName name="grtyerh" localSheetId="9" hidden="1">{"TAB1",#N/A,TRUE,"GENERAL";"TAB2",#N/A,TRUE,"GENERAL";"TAB3",#N/A,TRUE,"GENERAL";"TAB4",#N/A,TRUE,"GENERAL";"TAB5",#N/A,TRUE,"GENERAL"}</definedName>
    <definedName name="grtyerh" hidden="1">{"TAB1",#N/A,TRUE,"GENERAL";"TAB2",#N/A,TRUE,"GENERAL";"TAB3",#N/A,TRUE,"GENERAL";"TAB4",#N/A,TRUE,"GENERAL";"TAB5",#N/A,TRUE,"GENERAL"}</definedName>
    <definedName name="GRUPO">'[232]ESPECTRO RESISTENCIA'!$B$85:$B$88</definedName>
    <definedName name="GRUPO1" localSheetId="0">#REF!</definedName>
    <definedName name="GRUPO1" localSheetId="15">#REF!</definedName>
    <definedName name="GRUPO1" localSheetId="7">#REF!</definedName>
    <definedName name="GRUPO1">#REF!</definedName>
    <definedName name="GRUPO2" localSheetId="7">#REF!</definedName>
    <definedName name="GRUPO2">#REF!</definedName>
    <definedName name="GRUPOUSO">'[233]ESPECTRO RESISTENCIA'!$B$85:$B$88</definedName>
    <definedName name="GSDG" localSheetId="0" hidden="1">{"TAB1",#N/A,TRUE,"GENERAL";"TAB2",#N/A,TRUE,"GENERAL";"TAB3",#N/A,TRUE,"GENERAL";"TAB4",#N/A,TRUE,"GENERAL";"TAB5",#N/A,TRUE,"GENERAL"}</definedName>
    <definedName name="GSDG" localSheetId="6" hidden="1">{"TAB1",#N/A,TRUE,"GENERAL";"TAB2",#N/A,TRUE,"GENERAL";"TAB3",#N/A,TRUE,"GENERAL";"TAB4",#N/A,TRUE,"GENERAL";"TAB5",#N/A,TRUE,"GENERAL"}</definedName>
    <definedName name="GSDG" localSheetId="7" hidden="1">{"TAB1",#N/A,TRUE,"GENERAL";"TAB2",#N/A,TRUE,"GENERAL";"TAB3",#N/A,TRUE,"GENERAL";"TAB4",#N/A,TRUE,"GENERAL";"TAB5",#N/A,TRUE,"GENERAL"}</definedName>
    <definedName name="GSDG" localSheetId="9" hidden="1">{"TAB1",#N/A,TRUE,"GENERAL";"TAB2",#N/A,TRUE,"GENERAL";"TAB3",#N/A,TRUE,"GENERAL";"TAB4",#N/A,TRUE,"GENERAL";"TAB5",#N/A,TRUE,"GENERAL"}</definedName>
    <definedName name="GSDG" hidden="1">{"TAB1",#N/A,TRUE,"GENERAL";"TAB2",#N/A,TRUE,"GENERAL";"TAB3",#N/A,TRUE,"GENERAL";"TAB4",#N/A,TRUE,"GENERAL";"TAB5",#N/A,TRUE,"GENERAL"}</definedName>
    <definedName name="gsfsf" localSheetId="0" hidden="1">{"via1",#N/A,TRUE,"general";"via2",#N/A,TRUE,"general";"via3",#N/A,TRUE,"general"}</definedName>
    <definedName name="gsfsf" localSheetId="6" hidden="1">{"via1",#N/A,TRUE,"general";"via2",#N/A,TRUE,"general";"via3",#N/A,TRUE,"general"}</definedName>
    <definedName name="gsfsf" localSheetId="7" hidden="1">{"via1",#N/A,TRUE,"general";"via2",#N/A,TRUE,"general";"via3",#N/A,TRUE,"general"}</definedName>
    <definedName name="gsfsf" localSheetId="9" hidden="1">{"via1",#N/A,TRUE,"general";"via2",#N/A,TRUE,"general";"via3",#N/A,TRUE,"general"}</definedName>
    <definedName name="gsfsf" hidden="1">{"via1",#N/A,TRUE,"general";"via2",#N/A,TRUE,"general";"via3",#N/A,TRUE,"general"}</definedName>
    <definedName name="gtgt" localSheetId="0" hidden="1">{"via1",#N/A,TRUE,"general";"via2",#N/A,TRUE,"general";"via3",#N/A,TRUE,"general"}</definedName>
    <definedName name="gtgt" localSheetId="6" hidden="1">{"via1",#N/A,TRUE,"general";"via2",#N/A,TRUE,"general";"via3",#N/A,TRUE,"general"}</definedName>
    <definedName name="gtgt" localSheetId="7" hidden="1">{"via1",#N/A,TRUE,"general";"via2",#N/A,TRUE,"general";"via3",#N/A,TRUE,"general"}</definedName>
    <definedName name="gtgt" localSheetId="9" hidden="1">{"via1",#N/A,TRUE,"general";"via2",#N/A,TRUE,"general";"via3",#N/A,TRUE,"general"}</definedName>
    <definedName name="gtgt" hidden="1">{"via1",#N/A,TRUE,"general";"via2",#N/A,TRUE,"general";"via3",#N/A,TRUE,"general"}</definedName>
    <definedName name="gtgtg" localSheetId="0" hidden="1">{"via1",#N/A,TRUE,"general";"via2",#N/A,TRUE,"general";"via3",#N/A,TRUE,"general"}</definedName>
    <definedName name="gtgtg" localSheetId="6" hidden="1">{"via1",#N/A,TRUE,"general";"via2",#N/A,TRUE,"general";"via3",#N/A,TRUE,"general"}</definedName>
    <definedName name="gtgtg" localSheetId="7" hidden="1">{"via1",#N/A,TRUE,"general";"via2",#N/A,TRUE,"general";"via3",#N/A,TRUE,"general"}</definedName>
    <definedName name="gtgtg" localSheetId="9" hidden="1">{"via1",#N/A,TRUE,"general";"via2",#N/A,TRUE,"general";"via3",#N/A,TRUE,"general"}</definedName>
    <definedName name="gtgtg" hidden="1">{"via1",#N/A,TRUE,"general";"via2",#N/A,TRUE,"general";"via3",#N/A,TRUE,"general"}</definedName>
    <definedName name="gtgtgff" localSheetId="0" hidden="1">{"via1",#N/A,TRUE,"general";"via2",#N/A,TRUE,"general";"via3",#N/A,TRUE,"general"}</definedName>
    <definedName name="gtgtgff" localSheetId="6" hidden="1">{"via1",#N/A,TRUE,"general";"via2",#N/A,TRUE,"general";"via3",#N/A,TRUE,"general"}</definedName>
    <definedName name="gtgtgff" localSheetId="7" hidden="1">{"via1",#N/A,TRUE,"general";"via2",#N/A,TRUE,"general";"via3",#N/A,TRUE,"general"}</definedName>
    <definedName name="gtgtgff" localSheetId="9" hidden="1">{"via1",#N/A,TRUE,"general";"via2",#N/A,TRUE,"general";"via3",#N/A,TRUE,"general"}</definedName>
    <definedName name="gtgtgff" hidden="1">{"via1",#N/A,TRUE,"general";"via2",#N/A,TRUE,"general";"via3",#N/A,TRUE,"general"}</definedName>
    <definedName name="gtgtgyh" localSheetId="0" hidden="1">{"TAB1",#N/A,TRUE,"GENERAL";"TAB2",#N/A,TRUE,"GENERAL";"TAB3",#N/A,TRUE,"GENERAL";"TAB4",#N/A,TRUE,"GENERAL";"TAB5",#N/A,TRUE,"GENERAL"}</definedName>
    <definedName name="gtgtgyh" localSheetId="6" hidden="1">{"TAB1",#N/A,TRUE,"GENERAL";"TAB2",#N/A,TRUE,"GENERAL";"TAB3",#N/A,TRUE,"GENERAL";"TAB4",#N/A,TRUE,"GENERAL";"TAB5",#N/A,TRUE,"GENERAL"}</definedName>
    <definedName name="gtgtgyh" localSheetId="7" hidden="1">{"TAB1",#N/A,TRUE,"GENERAL";"TAB2",#N/A,TRUE,"GENERAL";"TAB3",#N/A,TRUE,"GENERAL";"TAB4",#N/A,TRUE,"GENERAL";"TAB5",#N/A,TRUE,"GENERAL"}</definedName>
    <definedName name="gtgtgyh" localSheetId="9" hidden="1">{"TAB1",#N/A,TRUE,"GENERAL";"TAB2",#N/A,TRUE,"GENERAL";"TAB3",#N/A,TRUE,"GENERAL";"TAB4",#N/A,TRUE,"GENERAL";"TAB5",#N/A,TRUE,"GENERAL"}</definedName>
    <definedName name="gtgtgyh" hidden="1">{"TAB1",#N/A,TRUE,"GENERAL";"TAB2",#N/A,TRUE,"GENERAL";"TAB3",#N/A,TRUE,"GENERAL";"TAB4",#N/A,TRUE,"GENERAL";"TAB5",#N/A,TRUE,"GENERAL"}</definedName>
    <definedName name="gtgth" localSheetId="0" hidden="1">{"TAB1",#N/A,TRUE,"GENERAL";"TAB2",#N/A,TRUE,"GENERAL";"TAB3",#N/A,TRUE,"GENERAL";"TAB4",#N/A,TRUE,"GENERAL";"TAB5",#N/A,TRUE,"GENERAL"}</definedName>
    <definedName name="gtgth" localSheetId="6" hidden="1">{"TAB1",#N/A,TRUE,"GENERAL";"TAB2",#N/A,TRUE,"GENERAL";"TAB3",#N/A,TRUE,"GENERAL";"TAB4",#N/A,TRUE,"GENERAL";"TAB5",#N/A,TRUE,"GENERAL"}</definedName>
    <definedName name="gtgth" localSheetId="7" hidden="1">{"TAB1",#N/A,TRUE,"GENERAL";"TAB2",#N/A,TRUE,"GENERAL";"TAB3",#N/A,TRUE,"GENERAL";"TAB4",#N/A,TRUE,"GENERAL";"TAB5",#N/A,TRUE,"GENERAL"}</definedName>
    <definedName name="gtgth" localSheetId="9" hidden="1">{"TAB1",#N/A,TRUE,"GENERAL";"TAB2",#N/A,TRUE,"GENERAL";"TAB3",#N/A,TRUE,"GENERAL";"TAB4",#N/A,TRUE,"GENERAL";"TAB5",#N/A,TRUE,"GENERAL"}</definedName>
    <definedName name="gtgth" hidden="1">{"TAB1",#N/A,TRUE,"GENERAL";"TAB2",#N/A,TRUE,"GENERAL";"TAB3",#N/A,TRUE,"GENERAL";"TAB4",#N/A,TRUE,"GENERAL";"TAB5",#N/A,TRUE,"GENERAL"}</definedName>
    <definedName name="guias">[202]Guias_Sectoriales!$A$1:$A$12</definedName>
    <definedName name="Gv" localSheetId="0">#REF!</definedName>
    <definedName name="Gv">#REF!</definedName>
    <definedName name="Gw" localSheetId="0">#REF!</definedName>
    <definedName name="Gw">#REF!</definedName>
    <definedName name="H" localSheetId="12">#REF!</definedName>
    <definedName name="H" localSheetId="13">#REF!</definedName>
    <definedName name="H" localSheetId="14">#REF!</definedName>
    <definedName name="H" localSheetId="15">#REF!</definedName>
    <definedName name="H">[201]TABLAS!$D$63:$D$78</definedName>
    <definedName name="h.EXC" localSheetId="12">#REF!</definedName>
    <definedName name="h.EXC" localSheetId="13">#REF!</definedName>
    <definedName name="h.EXC" localSheetId="14">#REF!</definedName>
    <definedName name="h.EXC" localSheetId="6">#REF!</definedName>
    <definedName name="h.EXC">#REF!</definedName>
    <definedName name="H.L._INGENIEROS___API_LTDA">[43]UNIT081!#REF!</definedName>
    <definedName name="h.LOM" localSheetId="12">#REF!</definedName>
    <definedName name="h.LOM" localSheetId="13">#REF!</definedName>
    <definedName name="h.LOM" localSheetId="14">#REF!</definedName>
    <definedName name="h.LOM" localSheetId="6">#REF!</definedName>
    <definedName name="h.LOM">#REF!</definedName>
    <definedName name="H.LOMO">[143]TUBERIA!$S$10:$S$14</definedName>
    <definedName name="h.POZ" localSheetId="12">#REF!</definedName>
    <definedName name="h.POZ" localSheetId="13">#REF!</definedName>
    <definedName name="h.POZ" localSheetId="14">#REF!</definedName>
    <definedName name="h.POZ" localSheetId="6">#REF!</definedName>
    <definedName name="h.POZ">#REF!</definedName>
    <definedName name="H_DELGADO" localSheetId="12">#REF!</definedName>
    <definedName name="H_DELGADO" localSheetId="13">#REF!</definedName>
    <definedName name="H_DELGADO" localSheetId="14">#REF!</definedName>
    <definedName name="H_DELGADO" localSheetId="6">#REF!</definedName>
    <definedName name="H_DELGADO">#REF!</definedName>
    <definedName name="H_pump">#N/A</definedName>
    <definedName name="H5917Ç">#REF!</definedName>
    <definedName name="h9h" localSheetId="0" hidden="1">{"via1",#N/A,TRUE,"general";"via2",#N/A,TRUE,"general";"via3",#N/A,TRUE,"general"}</definedName>
    <definedName name="h9h" localSheetId="6" hidden="1">{"via1",#N/A,TRUE,"general";"via2",#N/A,TRUE,"general";"via3",#N/A,TRUE,"general"}</definedName>
    <definedName name="h9h" localSheetId="7" hidden="1">{"via1",#N/A,TRUE,"general";"via2",#N/A,TRUE,"general";"via3",#N/A,TRUE,"general"}</definedName>
    <definedName name="h9h" localSheetId="9" hidden="1">{"via1",#N/A,TRUE,"general";"via2",#N/A,TRUE,"general";"via3",#N/A,TRUE,"general"}</definedName>
    <definedName name="h9h" hidden="1">{"via1",#N/A,TRUE,"general";"via2",#N/A,TRUE,"general";"via3",#N/A,TRUE,"general"}</definedName>
    <definedName name="Ha">#REF!</definedName>
    <definedName name="hab___viv">[164]Sanitario!$AC$6:$AD$6</definedName>
    <definedName name="HABITANTES" localSheetId="0">#REF!</definedName>
    <definedName name="HABITANTES">#REF!</definedName>
    <definedName name="HACER" localSheetId="12">#REF!</definedName>
    <definedName name="HACER" localSheetId="13">#REF!</definedName>
    <definedName name="HACER" localSheetId="14">#REF!</definedName>
    <definedName name="HACER" localSheetId="6">#REF!</definedName>
    <definedName name="HACER">#REF!</definedName>
    <definedName name="Hb">#REF!</definedName>
    <definedName name="hbfdhrw" localSheetId="0" hidden="1">{"TAB1",#N/A,TRUE,"GENERAL";"TAB2",#N/A,TRUE,"GENERAL";"TAB3",#N/A,TRUE,"GENERAL";"TAB4",#N/A,TRUE,"GENERAL";"TAB5",#N/A,TRUE,"GENERAL"}</definedName>
    <definedName name="hbfdhrw" localSheetId="6" hidden="1">{"TAB1",#N/A,TRUE,"GENERAL";"TAB2",#N/A,TRUE,"GENERAL";"TAB3",#N/A,TRUE,"GENERAL";"TAB4",#N/A,TRUE,"GENERAL";"TAB5",#N/A,TRUE,"GENERAL"}</definedName>
    <definedName name="hbfdhrw" localSheetId="7" hidden="1">{"TAB1",#N/A,TRUE,"GENERAL";"TAB2",#N/A,TRUE,"GENERAL";"TAB3",#N/A,TRUE,"GENERAL";"TAB4",#N/A,TRUE,"GENERAL";"TAB5",#N/A,TRUE,"GENERAL"}</definedName>
    <definedName name="hbfdhrw" localSheetId="9" hidden="1">{"TAB1",#N/A,TRUE,"GENERAL";"TAB2",#N/A,TRUE,"GENERAL";"TAB3",#N/A,TRUE,"GENERAL";"TAB4",#N/A,TRUE,"GENERAL";"TAB5",#N/A,TRUE,"GENERAL"}</definedName>
    <definedName name="hbfdhrw" hidden="1">{"TAB1",#N/A,TRUE,"GENERAL";"TAB2",#N/A,TRUE,"GENERAL";"TAB3",#N/A,TRUE,"GENERAL";"TAB4",#N/A,TRUE,"GENERAL";"TAB5",#N/A,TRUE,"GENERAL"}</definedName>
    <definedName name="hbT">'[45]Estructuras Concreto'!$D$145</definedName>
    <definedName name="hc">[55]Dimensiones!$B$10</definedName>
    <definedName name="HC_Accesorios" localSheetId="0">#REF!</definedName>
    <definedName name="HC_Accesorios">#REF!</definedName>
    <definedName name="HC_CANON_ESP" localSheetId="0">#REF!</definedName>
    <definedName name="HC_CANON_ESP">#REF!</definedName>
    <definedName name="HC_CanonInterpolado" localSheetId="0">#REF!</definedName>
    <definedName name="HC_CanonInterpolado">#REF!</definedName>
    <definedName name="HC_Capital">#REF!</definedName>
    <definedName name="HC_Capital_Congelado">#REF!</definedName>
    <definedName name="HC_CapitalInicio">#REF!</definedName>
    <definedName name="HC78MH" localSheetId="15">#REF!</definedName>
    <definedName name="HC78MH">#REF!</definedName>
    <definedName name="HCAccesoriosPrecPub">#REF!</definedName>
    <definedName name="hdfh" localSheetId="0" hidden="1">{"via1",#N/A,TRUE,"general";"via2",#N/A,TRUE,"general";"via3",#N/A,TRUE,"general"}</definedName>
    <definedName name="hdfh" localSheetId="6" hidden="1">{"via1",#N/A,TRUE,"general";"via2",#N/A,TRUE,"general";"via3",#N/A,TRUE,"general"}</definedName>
    <definedName name="hdfh" localSheetId="7" hidden="1">{"via1",#N/A,TRUE,"general";"via2",#N/A,TRUE,"general";"via3",#N/A,TRUE,"general"}</definedName>
    <definedName name="hdfh" localSheetId="9" hidden="1">{"via1",#N/A,TRUE,"general";"via2",#N/A,TRUE,"general";"via3",#N/A,TRUE,"general"}</definedName>
    <definedName name="hdfh" hidden="1">{"via1",#N/A,TRUE,"general";"via2",#N/A,TRUE,"general";"via3",#N/A,TRUE,"general"}</definedName>
    <definedName name="hdfh4" localSheetId="0" hidden="1">{"TAB1",#N/A,TRUE,"GENERAL";"TAB2",#N/A,TRUE,"GENERAL";"TAB3",#N/A,TRUE,"GENERAL";"TAB4",#N/A,TRUE,"GENERAL";"TAB5",#N/A,TRUE,"GENERAL"}</definedName>
    <definedName name="hdfh4" localSheetId="6" hidden="1">{"TAB1",#N/A,TRUE,"GENERAL";"TAB2",#N/A,TRUE,"GENERAL";"TAB3",#N/A,TRUE,"GENERAL";"TAB4",#N/A,TRUE,"GENERAL";"TAB5",#N/A,TRUE,"GENERAL"}</definedName>
    <definedName name="hdfh4" localSheetId="7" hidden="1">{"TAB1",#N/A,TRUE,"GENERAL";"TAB2",#N/A,TRUE,"GENERAL";"TAB3",#N/A,TRUE,"GENERAL";"TAB4",#N/A,TRUE,"GENERAL";"TAB5",#N/A,TRUE,"GENERAL"}</definedName>
    <definedName name="hdfh4" localSheetId="9" hidden="1">{"TAB1",#N/A,TRUE,"GENERAL";"TAB2",#N/A,TRUE,"GENERAL";"TAB3",#N/A,TRUE,"GENERAL";"TAB4",#N/A,TRUE,"GENERAL";"TAB5",#N/A,TRUE,"GENERAL"}</definedName>
    <definedName name="hdfh4" hidden="1">{"TAB1",#N/A,TRUE,"GENERAL";"TAB2",#N/A,TRUE,"GENERAL";"TAB3",#N/A,TRUE,"GENERAL";"TAB4",#N/A,TRUE,"GENERAL";"TAB5",#N/A,TRUE,"GENERAL"}</definedName>
    <definedName name="hdfhwq" localSheetId="0" hidden="1">{"TAB1",#N/A,TRUE,"GENERAL";"TAB2",#N/A,TRUE,"GENERAL";"TAB3",#N/A,TRUE,"GENERAL";"TAB4",#N/A,TRUE,"GENERAL";"TAB5",#N/A,TRUE,"GENERAL"}</definedName>
    <definedName name="hdfhwq" localSheetId="6" hidden="1">{"TAB1",#N/A,TRUE,"GENERAL";"TAB2",#N/A,TRUE,"GENERAL";"TAB3",#N/A,TRUE,"GENERAL";"TAB4",#N/A,TRUE,"GENERAL";"TAB5",#N/A,TRUE,"GENERAL"}</definedName>
    <definedName name="hdfhwq" localSheetId="7" hidden="1">{"TAB1",#N/A,TRUE,"GENERAL";"TAB2",#N/A,TRUE,"GENERAL";"TAB3",#N/A,TRUE,"GENERAL";"TAB4",#N/A,TRUE,"GENERAL";"TAB5",#N/A,TRUE,"GENERAL"}</definedName>
    <definedName name="hdfhwq" localSheetId="9" hidden="1">{"TAB1",#N/A,TRUE,"GENERAL";"TAB2",#N/A,TRUE,"GENERAL";"TAB3",#N/A,TRUE,"GENERAL";"TAB4",#N/A,TRUE,"GENERAL";"TAB5",#N/A,TRUE,"GENERAL"}</definedName>
    <definedName name="hdfhwq" hidden="1">{"TAB1",#N/A,TRUE,"GENERAL";"TAB2",#N/A,TRUE,"GENERAL";"TAB3",#N/A,TRUE,"GENERAL";"TAB4",#N/A,TRUE,"GENERAL";"TAB5",#N/A,TRUE,"GENERAL"}</definedName>
    <definedName name="hdgh" localSheetId="0" hidden="1">{"via1",#N/A,TRUE,"general";"via2",#N/A,TRUE,"general";"via3",#N/A,TRUE,"general"}</definedName>
    <definedName name="hdgh" localSheetId="6" hidden="1">{"via1",#N/A,TRUE,"general";"via2",#N/A,TRUE,"general";"via3",#N/A,TRUE,"general"}</definedName>
    <definedName name="hdgh" localSheetId="7" hidden="1">{"via1",#N/A,TRUE,"general";"via2",#N/A,TRUE,"general";"via3",#N/A,TRUE,"general"}</definedName>
    <definedName name="hdgh" localSheetId="9" hidden="1">{"via1",#N/A,TRUE,"general";"via2",#N/A,TRUE,"general";"via3",#N/A,TRUE,"general"}</definedName>
    <definedName name="hdgh" hidden="1">{"via1",#N/A,TRUE,"general";"via2",#N/A,TRUE,"general";"via3",#N/A,TRUE,"general"}</definedName>
    <definedName name="hdhf" localSheetId="0" hidden="1">{"TAB1",#N/A,TRUE,"GENERAL";"TAB2",#N/A,TRUE,"GENERAL";"TAB3",#N/A,TRUE,"GENERAL";"TAB4",#N/A,TRUE,"GENERAL";"TAB5",#N/A,TRUE,"GENERAL"}</definedName>
    <definedName name="hdhf" localSheetId="6" hidden="1">{"TAB1",#N/A,TRUE,"GENERAL";"TAB2",#N/A,TRUE,"GENERAL";"TAB3",#N/A,TRUE,"GENERAL";"TAB4",#N/A,TRUE,"GENERAL";"TAB5",#N/A,TRUE,"GENERAL"}</definedName>
    <definedName name="hdhf" localSheetId="7" hidden="1">{"TAB1",#N/A,TRUE,"GENERAL";"TAB2",#N/A,TRUE,"GENERAL";"TAB3",#N/A,TRUE,"GENERAL";"TAB4",#N/A,TRUE,"GENERAL";"TAB5",#N/A,TRUE,"GENERAL"}</definedName>
    <definedName name="hdhf" localSheetId="9" hidden="1">{"TAB1",#N/A,TRUE,"GENERAL";"TAB2",#N/A,TRUE,"GENERAL";"TAB3",#N/A,TRUE,"GENERAL";"TAB4",#N/A,TRUE,"GENERAL";"TAB5",#N/A,TRUE,"GENERAL"}</definedName>
    <definedName name="hdhf" hidden="1">{"TAB1",#N/A,TRUE,"GENERAL";"TAB2",#N/A,TRUE,"GENERAL";"TAB3",#N/A,TRUE,"GENERAL";"TAB4",#N/A,TRUE,"GENERAL";"TAB5",#N/A,TRUE,"GENERAL"}</definedName>
    <definedName name="HEAD1">#REF!</definedName>
    <definedName name="HEAD2">#REF!</definedName>
    <definedName name="HERNAN_DUARTE" localSheetId="12">#REF!</definedName>
    <definedName name="HERNAN_DUARTE" localSheetId="13">#REF!</definedName>
    <definedName name="HERNAN_DUARTE" localSheetId="14">#REF!</definedName>
    <definedName name="HERNAN_DUARTE" localSheetId="6">#REF!</definedName>
    <definedName name="HERNAN_DUARTE">#REF!</definedName>
    <definedName name="herr">#REF!</definedName>
    <definedName name="heT">'[45]Estructuras Concreto'!$D$138</definedName>
    <definedName name="heTP" localSheetId="0">#REF!</definedName>
    <definedName name="heTP">#REF!</definedName>
    <definedName name="heTZ">'[45]Estructuras Concreto'!#REF!</definedName>
    <definedName name="hfdgfdg" localSheetId="0" hidden="1">{#N/A,#N/A,FALSE,"CCTV"}</definedName>
    <definedName name="hfdgfdg" hidden="1">{#N/A,#N/A,FALSE,"CCTV"}</definedName>
    <definedName name="hfgh" localSheetId="0" hidden="1">{"via1",#N/A,TRUE,"general";"via2",#N/A,TRUE,"general";"via3",#N/A,TRUE,"general"}</definedName>
    <definedName name="hfgh" localSheetId="6" hidden="1">{"via1",#N/A,TRUE,"general";"via2",#N/A,TRUE,"general";"via3",#N/A,TRUE,"general"}</definedName>
    <definedName name="hfgh" localSheetId="7" hidden="1">{"via1",#N/A,TRUE,"general";"via2",#N/A,TRUE,"general";"via3",#N/A,TRUE,"general"}</definedName>
    <definedName name="hfgh" localSheetId="9" hidden="1">{"via1",#N/A,TRUE,"general";"via2",#N/A,TRUE,"general";"via3",#N/A,TRUE,"general"}</definedName>
    <definedName name="hfgh" hidden="1">{"via1",#N/A,TRUE,"general";"via2",#N/A,TRUE,"general";"via3",#N/A,TRUE,"general"}</definedName>
    <definedName name="hfh" localSheetId="0" hidden="1">{"TAB1",#N/A,TRUE,"GENERAL";"TAB2",#N/A,TRUE,"GENERAL";"TAB3",#N/A,TRUE,"GENERAL";"TAB4",#N/A,TRUE,"GENERAL";"TAB5",#N/A,TRUE,"GENERAL"}</definedName>
    <definedName name="hfh" localSheetId="6" hidden="1">{"TAB1",#N/A,TRUE,"GENERAL";"TAB2",#N/A,TRUE,"GENERAL";"TAB3",#N/A,TRUE,"GENERAL";"TAB4",#N/A,TRUE,"GENERAL";"TAB5",#N/A,TRUE,"GENERAL"}</definedName>
    <definedName name="hfh" localSheetId="7" hidden="1">{"TAB1",#N/A,TRUE,"GENERAL";"TAB2",#N/A,TRUE,"GENERAL";"TAB3",#N/A,TRUE,"GENERAL";"TAB4",#N/A,TRUE,"GENERAL";"TAB5",#N/A,TRUE,"GENERAL"}</definedName>
    <definedName name="hfh" localSheetId="9" hidden="1">{"TAB1",#N/A,TRUE,"GENERAL";"TAB2",#N/A,TRUE,"GENERAL";"TAB3",#N/A,TRUE,"GENERAL";"TAB4",#N/A,TRUE,"GENERAL";"TAB5",#N/A,TRUE,"GENERAL"}</definedName>
    <definedName name="hfh" hidden="1">{"TAB1",#N/A,TRUE,"GENERAL";"TAB2",#N/A,TRUE,"GENERAL";"TAB3",#N/A,TRUE,"GENERAL";"TAB4",#N/A,TRUE,"GENERAL";"TAB5",#N/A,TRUE,"GENERAL"}</definedName>
    <definedName name="hfhg" localSheetId="0" hidden="1">{"TAB1",#N/A,TRUE,"GENERAL";"TAB2",#N/A,TRUE,"GENERAL";"TAB3",#N/A,TRUE,"GENERAL";"TAB4",#N/A,TRUE,"GENERAL";"TAB5",#N/A,TRUE,"GENERAL"}</definedName>
    <definedName name="hfhg" localSheetId="6" hidden="1">{"TAB1",#N/A,TRUE,"GENERAL";"TAB2",#N/A,TRUE,"GENERAL";"TAB3",#N/A,TRUE,"GENERAL";"TAB4",#N/A,TRUE,"GENERAL";"TAB5",#N/A,TRUE,"GENERAL"}</definedName>
    <definedName name="hfhg" localSheetId="7" hidden="1">{"TAB1",#N/A,TRUE,"GENERAL";"TAB2",#N/A,TRUE,"GENERAL";"TAB3",#N/A,TRUE,"GENERAL";"TAB4",#N/A,TRUE,"GENERAL";"TAB5",#N/A,TRUE,"GENERAL"}</definedName>
    <definedName name="hfhg" localSheetId="9" hidden="1">{"TAB1",#N/A,TRUE,"GENERAL";"TAB2",#N/A,TRUE,"GENERAL";"TAB3",#N/A,TRUE,"GENERAL";"TAB4",#N/A,TRUE,"GENERAL";"TAB5",#N/A,TRUE,"GENERAL"}</definedName>
    <definedName name="hfhg" hidden="1">{"TAB1",#N/A,TRUE,"GENERAL";"TAB2",#N/A,TRUE,"GENERAL";"TAB3",#N/A,TRUE,"GENERAL";"TAB4",#N/A,TRUE,"GENERAL";"TAB5",#N/A,TRUE,"GENERAL"}</definedName>
    <definedName name="hfjhhjj" localSheetId="0" hidden="1">{#N/A,#N/A,FALSE,"CCTV"}</definedName>
    <definedName name="hfjhhjj" hidden="1">{#N/A,#N/A,FALSE,"CCTV"}</definedName>
    <definedName name="hft">[55]Dimensiones!$D$9</definedName>
    <definedName name="hfthr" localSheetId="0" hidden="1">{"via1",#N/A,TRUE,"general";"via2",#N/A,TRUE,"general";"via3",#N/A,TRUE,"general"}</definedName>
    <definedName name="hfthr" localSheetId="6" hidden="1">{"via1",#N/A,TRUE,"general";"via2",#N/A,TRUE,"general";"via3",#N/A,TRUE,"general"}</definedName>
    <definedName name="hfthr" localSheetId="7" hidden="1">{"via1",#N/A,TRUE,"general";"via2",#N/A,TRUE,"general";"via3",#N/A,TRUE,"general"}</definedName>
    <definedName name="hfthr" localSheetId="9" hidden="1">{"via1",#N/A,TRUE,"general";"via2",#N/A,TRUE,"general";"via3",#N/A,TRUE,"general"}</definedName>
    <definedName name="hfthr" hidden="1">{"via1",#N/A,TRUE,"general";"via2",#N/A,TRUE,"general";"via3",#N/A,TRUE,"general"}</definedName>
    <definedName name="hg" localSheetId="0" hidden="1">{"via1",#N/A,TRUE,"general";"via2",#N/A,TRUE,"general";"via3",#N/A,TRUE,"general"}</definedName>
    <definedName name="hg" localSheetId="6" hidden="1">{"via1",#N/A,TRUE,"general";"via2",#N/A,TRUE,"general";"via3",#N/A,TRUE,"general"}</definedName>
    <definedName name="hg" localSheetId="7" hidden="1">{"via1",#N/A,TRUE,"general";"via2",#N/A,TRUE,"general";"via3",#N/A,TRUE,"general"}</definedName>
    <definedName name="hg" localSheetId="9" hidden="1">{"via1",#N/A,TRUE,"general";"via2",#N/A,TRUE,"general";"via3",#N/A,TRUE,"general"}</definedName>
    <definedName name="hg" hidden="1">{"via1",#N/A,TRUE,"general";"via2",#N/A,TRUE,"general";"via3",#N/A,TRUE,"general"}</definedName>
    <definedName name="HGFH" localSheetId="0" hidden="1">{"via1",#N/A,TRUE,"general";"via2",#N/A,TRUE,"general";"via3",#N/A,TRUE,"general"}</definedName>
    <definedName name="HGFH" localSheetId="6" hidden="1">{"via1",#N/A,TRUE,"general";"via2",#N/A,TRUE,"general";"via3",#N/A,TRUE,"general"}</definedName>
    <definedName name="HGFH" localSheetId="7" hidden="1">{"via1",#N/A,TRUE,"general";"via2",#N/A,TRUE,"general";"via3",#N/A,TRUE,"general"}</definedName>
    <definedName name="HGFH" localSheetId="9" hidden="1">{"via1",#N/A,TRUE,"general";"via2",#N/A,TRUE,"general";"via3",#N/A,TRUE,"general"}</definedName>
    <definedName name="HGFH" hidden="1">{"via1",#N/A,TRUE,"general";"via2",#N/A,TRUE,"general";"via3",#N/A,TRUE,"general"}</definedName>
    <definedName name="hgfhty" localSheetId="0" hidden="1">{"via1",#N/A,TRUE,"general";"via2",#N/A,TRUE,"general";"via3",#N/A,TRUE,"general"}</definedName>
    <definedName name="hgfhty" localSheetId="6" hidden="1">{"via1",#N/A,TRUE,"general";"via2",#N/A,TRUE,"general";"via3",#N/A,TRUE,"general"}</definedName>
    <definedName name="hgfhty" localSheetId="7" hidden="1">{"via1",#N/A,TRUE,"general";"via2",#N/A,TRUE,"general";"via3",#N/A,TRUE,"general"}</definedName>
    <definedName name="hgfhty" localSheetId="9" hidden="1">{"via1",#N/A,TRUE,"general";"via2",#N/A,TRUE,"general";"via3",#N/A,TRUE,"general"}</definedName>
    <definedName name="hgfhty" hidden="1">{"via1",#N/A,TRUE,"general";"via2",#N/A,TRUE,"general";"via3",#N/A,TRUE,"general"}</definedName>
    <definedName name="HGHFH7" localSheetId="0" hidden="1">{"TAB1",#N/A,TRUE,"GENERAL";"TAB2",#N/A,TRUE,"GENERAL";"TAB3",#N/A,TRUE,"GENERAL";"TAB4",#N/A,TRUE,"GENERAL";"TAB5",#N/A,TRUE,"GENERAL"}</definedName>
    <definedName name="HGHFH7" localSheetId="6" hidden="1">{"TAB1",#N/A,TRUE,"GENERAL";"TAB2",#N/A,TRUE,"GENERAL";"TAB3",#N/A,TRUE,"GENERAL";"TAB4",#N/A,TRUE,"GENERAL";"TAB5",#N/A,TRUE,"GENERAL"}</definedName>
    <definedName name="HGHFH7" localSheetId="7" hidden="1">{"TAB1",#N/A,TRUE,"GENERAL";"TAB2",#N/A,TRUE,"GENERAL";"TAB3",#N/A,TRUE,"GENERAL";"TAB4",#N/A,TRUE,"GENERAL";"TAB5",#N/A,TRUE,"GENERAL"}</definedName>
    <definedName name="HGHFH7" localSheetId="9" hidden="1">{"TAB1",#N/A,TRUE,"GENERAL";"TAB2",#N/A,TRUE,"GENERAL";"TAB3",#N/A,TRUE,"GENERAL";"TAB4",#N/A,TRUE,"GENERAL";"TAB5",#N/A,TRUE,"GENERAL"}</definedName>
    <definedName name="HGHFH7" hidden="1">{"TAB1",#N/A,TRUE,"GENERAL";"TAB2",#N/A,TRUE,"GENERAL";"TAB3",#N/A,TRUE,"GENERAL";"TAB4",#N/A,TRUE,"GENERAL";"TAB5",#N/A,TRUE,"GENERAL"}</definedName>
    <definedName name="hghhj" localSheetId="0" hidden="1">{"TAB1",#N/A,TRUE,"GENERAL";"TAB2",#N/A,TRUE,"GENERAL";"TAB3",#N/A,TRUE,"GENERAL";"TAB4",#N/A,TRUE,"GENERAL";"TAB5",#N/A,TRUE,"GENERAL"}</definedName>
    <definedName name="hghhj" localSheetId="6" hidden="1">{"TAB1",#N/A,TRUE,"GENERAL";"TAB2",#N/A,TRUE,"GENERAL";"TAB3",#N/A,TRUE,"GENERAL";"TAB4",#N/A,TRUE,"GENERAL";"TAB5",#N/A,TRUE,"GENERAL"}</definedName>
    <definedName name="hghhj" localSheetId="7" hidden="1">{"TAB1",#N/A,TRUE,"GENERAL";"TAB2",#N/A,TRUE,"GENERAL";"TAB3",#N/A,TRUE,"GENERAL";"TAB4",#N/A,TRUE,"GENERAL";"TAB5",#N/A,TRUE,"GENERAL"}</definedName>
    <definedName name="hghhj" localSheetId="9" hidden="1">{"TAB1",#N/A,TRUE,"GENERAL";"TAB2",#N/A,TRUE,"GENERAL";"TAB3",#N/A,TRUE,"GENERAL";"TAB4",#N/A,TRUE,"GENERAL";"TAB5",#N/A,TRUE,"GENERAL"}</definedName>
    <definedName name="hghhj" hidden="1">{"TAB1",#N/A,TRUE,"GENERAL";"TAB2",#N/A,TRUE,"GENERAL";"TAB3",#N/A,TRUE,"GENERAL";"TAB4",#N/A,TRUE,"GENERAL";"TAB5",#N/A,TRUE,"GENERAL"}</definedName>
    <definedName name="hghydj" localSheetId="0" hidden="1">{"via1",#N/A,TRUE,"general";"via2",#N/A,TRUE,"general";"via3",#N/A,TRUE,"general"}</definedName>
    <definedName name="hghydj" localSheetId="6" hidden="1">{"via1",#N/A,TRUE,"general";"via2",#N/A,TRUE,"general";"via3",#N/A,TRUE,"general"}</definedName>
    <definedName name="hghydj" localSheetId="7" hidden="1">{"via1",#N/A,TRUE,"general";"via2",#N/A,TRUE,"general";"via3",#N/A,TRUE,"general"}</definedName>
    <definedName name="hghydj" localSheetId="9" hidden="1">{"via1",#N/A,TRUE,"general";"via2",#N/A,TRUE,"general";"via3",#N/A,TRUE,"general"}</definedName>
    <definedName name="hghydj" hidden="1">{"via1",#N/A,TRUE,"general";"via2",#N/A,TRUE,"general";"via3",#N/A,TRUE,"general"}</definedName>
    <definedName name="hgjfgh" localSheetId="0" hidden="1">{#N/A,#N/A,FALSE,"CCTV"}</definedName>
    <definedName name="hgjfgh" hidden="1">{#N/A,#N/A,FALSE,"CCTV"}</definedName>
    <definedName name="hgjfjw" localSheetId="0" hidden="1">{"via1",#N/A,TRUE,"general";"via2",#N/A,TRUE,"general";"via3",#N/A,TRUE,"general"}</definedName>
    <definedName name="hgjfjw" localSheetId="6" hidden="1">{"via1",#N/A,TRUE,"general";"via2",#N/A,TRUE,"general";"via3",#N/A,TRUE,"general"}</definedName>
    <definedName name="hgjfjw" localSheetId="7" hidden="1">{"via1",#N/A,TRUE,"general";"via2",#N/A,TRUE,"general";"via3",#N/A,TRUE,"general"}</definedName>
    <definedName name="hgjfjw" localSheetId="9" hidden="1">{"via1",#N/A,TRUE,"general";"via2",#N/A,TRUE,"general";"via3",#N/A,TRUE,"general"}</definedName>
    <definedName name="hgjfjw" hidden="1">{"via1",#N/A,TRUE,"general";"via2",#N/A,TRUE,"general";"via3",#N/A,TRUE,"general"}</definedName>
    <definedName name="HGJG" localSheetId="0" hidden="1">{"TAB1",#N/A,TRUE,"GENERAL";"TAB2",#N/A,TRUE,"GENERAL";"TAB3",#N/A,TRUE,"GENERAL";"TAB4",#N/A,TRUE,"GENERAL";"TAB5",#N/A,TRUE,"GENERAL"}</definedName>
    <definedName name="HGJG" localSheetId="6" hidden="1">{"TAB1",#N/A,TRUE,"GENERAL";"TAB2",#N/A,TRUE,"GENERAL";"TAB3",#N/A,TRUE,"GENERAL";"TAB4",#N/A,TRUE,"GENERAL";"TAB5",#N/A,TRUE,"GENERAL"}</definedName>
    <definedName name="HGJG" localSheetId="7" hidden="1">{"TAB1",#N/A,TRUE,"GENERAL";"TAB2",#N/A,TRUE,"GENERAL";"TAB3",#N/A,TRUE,"GENERAL";"TAB4",#N/A,TRUE,"GENERAL";"TAB5",#N/A,TRUE,"GENERAL"}</definedName>
    <definedName name="HGJG" localSheetId="9" hidden="1">{"TAB1",#N/A,TRUE,"GENERAL";"TAB2",#N/A,TRUE,"GENERAL";"TAB3",#N/A,TRUE,"GENERAL";"TAB4",#N/A,TRUE,"GENERAL";"TAB5",#N/A,TRUE,"GENERAL"}</definedName>
    <definedName name="HGJG" hidden="1">{"TAB1",#N/A,TRUE,"GENERAL";"TAB2",#N/A,TRUE,"GENERAL";"TAB3",#N/A,TRUE,"GENERAL";"TAB4",#N/A,TRUE,"GENERAL";"TAB5",#N/A,TRUE,"GENERAL"}</definedName>
    <definedName name="hgjgfhgh" localSheetId="0" hidden="1">{#N/A,#N/A,FALSE,"CCTV"}</definedName>
    <definedName name="hgjgfhgh" hidden="1">{#N/A,#N/A,FALSE,"CCTV"}</definedName>
    <definedName name="hgkhklkj">#REF!</definedName>
    <definedName name="hh" localSheetId="15" hidden="1">{#N/A,#N/A,FALSE,"CCTV"}</definedName>
    <definedName name="HH">#REF!</definedName>
    <definedName name="hhh" localSheetId="0" hidden="1">{"TAB1",#N/A,TRUE,"GENERAL";"TAB2",#N/A,TRUE,"GENERAL";"TAB3",#N/A,TRUE,"GENERAL";"TAB4",#N/A,TRUE,"GENERAL";"TAB5",#N/A,TRUE,"GENERAL"}</definedName>
    <definedName name="HHH" localSheetId="15" hidden="1">{#N/A,#N/A,FALSE,"CCTV"}</definedName>
    <definedName name="hhh" localSheetId="6" hidden="1">{"TAB1",#N/A,TRUE,"GENERAL";"TAB2",#N/A,TRUE,"GENERAL";"TAB3",#N/A,TRUE,"GENERAL";"TAB4",#N/A,TRUE,"GENERAL";"TAB5",#N/A,TRUE,"GENERAL"}</definedName>
    <definedName name="hhh" localSheetId="7" hidden="1">{"TAB1",#N/A,TRUE,"GENERAL";"TAB2",#N/A,TRUE,"GENERAL";"TAB3",#N/A,TRUE,"GENERAL";"TAB4",#N/A,TRUE,"GENERAL";"TAB5",#N/A,TRUE,"GENERAL"}</definedName>
    <definedName name="hhh" localSheetId="9" hidden="1">{"TAB1",#N/A,TRUE,"GENERAL";"TAB2",#N/A,TRUE,"GENERAL";"TAB3",#N/A,TRUE,"GENERAL";"TAB4",#N/A,TRUE,"GENERAL";"TAB5",#N/A,TRUE,"GENERAL"}</definedName>
    <definedName name="hhh" hidden="1">{"TAB1",#N/A,TRUE,"GENERAL";"TAB2",#N/A,TRUE,"GENERAL";"TAB3",#N/A,TRUE,"GENERAL";"TAB4",#N/A,TRUE,"GENERAL";"TAB5",#N/A,TRUE,"GENERAL"}</definedName>
    <definedName name="hhhh">#REF!</definedName>
    <definedName name="hhhhhh" localSheetId="0" hidden="1">{"via1",#N/A,TRUE,"general";"via2",#N/A,TRUE,"general";"via3",#N/A,TRUE,"general"}</definedName>
    <definedName name="hhhhhh" localSheetId="6" hidden="1">{"via1",#N/A,TRUE,"general";"via2",#N/A,TRUE,"general";"via3",#N/A,TRUE,"general"}</definedName>
    <definedName name="hhhhhh" localSheetId="7" hidden="1">{"via1",#N/A,TRUE,"general";"via2",#N/A,TRUE,"general";"via3",#N/A,TRUE,"general"}</definedName>
    <definedName name="hhhhhh" localSheetId="9" hidden="1">{"via1",#N/A,TRUE,"general";"via2",#N/A,TRUE,"general";"via3",#N/A,TRUE,"general"}</definedName>
    <definedName name="hhhhhh" hidden="1">{"via1",#N/A,TRUE,"general";"via2",#N/A,TRUE,"general";"via3",#N/A,TRUE,"general"}</definedName>
    <definedName name="hhhhhho" localSheetId="0" hidden="1">{"TAB1",#N/A,TRUE,"GENERAL";"TAB2",#N/A,TRUE,"GENERAL";"TAB3",#N/A,TRUE,"GENERAL";"TAB4",#N/A,TRUE,"GENERAL";"TAB5",#N/A,TRUE,"GENERAL"}</definedName>
    <definedName name="hhhhhho" localSheetId="6" hidden="1">{"TAB1",#N/A,TRUE,"GENERAL";"TAB2",#N/A,TRUE,"GENERAL";"TAB3",#N/A,TRUE,"GENERAL";"TAB4",#N/A,TRUE,"GENERAL";"TAB5",#N/A,TRUE,"GENERAL"}</definedName>
    <definedName name="hhhhhho" localSheetId="7" hidden="1">{"TAB1",#N/A,TRUE,"GENERAL";"TAB2",#N/A,TRUE,"GENERAL";"TAB3",#N/A,TRUE,"GENERAL";"TAB4",#N/A,TRUE,"GENERAL";"TAB5",#N/A,TRUE,"GENERAL"}</definedName>
    <definedName name="hhhhhho" localSheetId="9" hidden="1">{"TAB1",#N/A,TRUE,"GENERAL";"TAB2",#N/A,TRUE,"GENERAL";"TAB3",#N/A,TRUE,"GENERAL";"TAB4",#N/A,TRUE,"GENERAL";"TAB5",#N/A,TRUE,"GENERAL"}</definedName>
    <definedName name="hhhhhho" hidden="1">{"TAB1",#N/A,TRUE,"GENERAL";"TAB2",#N/A,TRUE,"GENERAL";"TAB3",#N/A,TRUE,"GENERAL";"TAB4",#N/A,TRUE,"GENERAL";"TAB5",#N/A,TRUE,"GENERAL"}</definedName>
    <definedName name="hhhhhpy" localSheetId="0" hidden="1">{"TAB1",#N/A,TRUE,"GENERAL";"TAB2",#N/A,TRUE,"GENERAL";"TAB3",#N/A,TRUE,"GENERAL";"TAB4",#N/A,TRUE,"GENERAL";"TAB5",#N/A,TRUE,"GENERAL"}</definedName>
    <definedName name="hhhhhpy" localSheetId="6" hidden="1">{"TAB1",#N/A,TRUE,"GENERAL";"TAB2",#N/A,TRUE,"GENERAL";"TAB3",#N/A,TRUE,"GENERAL";"TAB4",#N/A,TRUE,"GENERAL";"TAB5",#N/A,TRUE,"GENERAL"}</definedName>
    <definedName name="hhhhhpy" localSheetId="7" hidden="1">{"TAB1",#N/A,TRUE,"GENERAL";"TAB2",#N/A,TRUE,"GENERAL";"TAB3",#N/A,TRUE,"GENERAL";"TAB4",#N/A,TRUE,"GENERAL";"TAB5",#N/A,TRUE,"GENERAL"}</definedName>
    <definedName name="hhhhhpy" localSheetId="9" hidden="1">{"TAB1",#N/A,TRUE,"GENERAL";"TAB2",#N/A,TRUE,"GENERAL";"TAB3",#N/A,TRUE,"GENERAL";"TAB4",#N/A,TRUE,"GENERAL";"TAB5",#N/A,TRUE,"GENERAL"}</definedName>
    <definedName name="hhhhhpy" hidden="1">{"TAB1",#N/A,TRUE,"GENERAL";"TAB2",#N/A,TRUE,"GENERAL";"TAB3",#N/A,TRUE,"GENERAL";"TAB4",#N/A,TRUE,"GENERAL";"TAB5",#N/A,TRUE,"GENERAL"}</definedName>
    <definedName name="hhhhth" localSheetId="0" hidden="1">{"via1",#N/A,TRUE,"general";"via2",#N/A,TRUE,"general";"via3",#N/A,TRUE,"general"}</definedName>
    <definedName name="hhhhth" localSheetId="6" hidden="1">{"via1",#N/A,TRUE,"general";"via2",#N/A,TRUE,"general";"via3",#N/A,TRUE,"general"}</definedName>
    <definedName name="hhhhth" localSheetId="7" hidden="1">{"via1",#N/A,TRUE,"general";"via2",#N/A,TRUE,"general";"via3",#N/A,TRUE,"general"}</definedName>
    <definedName name="hhhhth" localSheetId="9" hidden="1">{"via1",#N/A,TRUE,"general";"via2",#N/A,TRUE,"general";"via3",#N/A,TRUE,"general"}</definedName>
    <definedName name="hhhhth" hidden="1">{"via1",#N/A,TRUE,"general";"via2",#N/A,TRUE,"general";"via3",#N/A,TRUE,"general"}</definedName>
    <definedName name="hhhyhyh" localSheetId="0" hidden="1">{"TAB1",#N/A,TRUE,"GENERAL";"TAB2",#N/A,TRUE,"GENERAL";"TAB3",#N/A,TRUE,"GENERAL";"TAB4",#N/A,TRUE,"GENERAL";"TAB5",#N/A,TRUE,"GENERAL"}</definedName>
    <definedName name="hhhyhyh" localSheetId="6" hidden="1">{"TAB1",#N/A,TRUE,"GENERAL";"TAB2",#N/A,TRUE,"GENERAL";"TAB3",#N/A,TRUE,"GENERAL";"TAB4",#N/A,TRUE,"GENERAL";"TAB5",#N/A,TRUE,"GENERAL"}</definedName>
    <definedName name="hhhyhyh" localSheetId="7" hidden="1">{"TAB1",#N/A,TRUE,"GENERAL";"TAB2",#N/A,TRUE,"GENERAL";"TAB3",#N/A,TRUE,"GENERAL";"TAB4",#N/A,TRUE,"GENERAL";"TAB5",#N/A,TRUE,"GENERAL"}</definedName>
    <definedName name="hhhyhyh" localSheetId="9" hidden="1">{"TAB1",#N/A,TRUE,"GENERAL";"TAB2",#N/A,TRUE,"GENERAL";"TAB3",#N/A,TRUE,"GENERAL";"TAB4",#N/A,TRUE,"GENERAL";"TAB5",#N/A,TRUE,"GENERAL"}</definedName>
    <definedName name="hhhyhyh" hidden="1">{"TAB1",#N/A,TRUE,"GENERAL";"TAB2",#N/A,TRUE,"GENERAL";"TAB3",#N/A,TRUE,"GENERAL";"TAB4",#N/A,TRUE,"GENERAL";"TAB5",#N/A,TRUE,"GENERAL"}</definedName>
    <definedName name="hhjh">#REF!</definedName>
    <definedName name="hhtrhreh" localSheetId="0" hidden="1">{"via1",#N/A,TRUE,"general";"via2",#N/A,TRUE,"general";"via3",#N/A,TRUE,"general"}</definedName>
    <definedName name="hhtrhreh" localSheetId="6" hidden="1">{"via1",#N/A,TRUE,"general";"via2",#N/A,TRUE,"general";"via3",#N/A,TRUE,"general"}</definedName>
    <definedName name="hhtrhreh" localSheetId="7" hidden="1">{"via1",#N/A,TRUE,"general";"via2",#N/A,TRUE,"general";"via3",#N/A,TRUE,"general"}</definedName>
    <definedName name="hhtrhreh" localSheetId="9" hidden="1">{"via1",#N/A,TRUE,"general";"via2",#N/A,TRUE,"general";"via3",#N/A,TRUE,"general"}</definedName>
    <definedName name="hhtrhreh" hidden="1">{"via1",#N/A,TRUE,"general";"via2",#N/A,TRUE,"general";"via3",#N/A,TRUE,"general"}</definedName>
    <definedName name="Hid" localSheetId="15">'[7]Interc de Hidr.'!$E:$E</definedName>
    <definedName name="Hid">'[40]Interc de Hidr.'!$E:$E</definedName>
    <definedName name="HIDR160PE_S1" localSheetId="0">#REF!</definedName>
    <definedName name="HIDR160PE_S1">#REF!</definedName>
    <definedName name="HIDR160PE_S2" localSheetId="0">#REF!</definedName>
    <definedName name="HIDR160PE_S2">#REF!</definedName>
    <definedName name="HIDR160PE_S3" localSheetId="0">#REF!</definedName>
    <definedName name="HIDR160PE_S3">#REF!</definedName>
    <definedName name="HIDR160PE_S4">#REF!</definedName>
    <definedName name="HIDR160PE_S5">#REF!</definedName>
    <definedName name="HIDR160PE_S6">#REF!</definedName>
    <definedName name="HIDR200PE_S1">#REF!</definedName>
    <definedName name="HIDR200PE_S2">#REF!</definedName>
    <definedName name="HIDR200PE_S3">#REF!</definedName>
    <definedName name="HIDR200PE_S4">#REF!</definedName>
    <definedName name="HIDR200PE_S5">#REF!</definedName>
    <definedName name="HIDR200PE_S6">#REF!</definedName>
    <definedName name="HIDROSANITARIO_RED_DE_GAS">[42]PRESUPUESTO!#REF!</definedName>
    <definedName name="HIDROSANITYGAS_ITEM">[84]Presupuesto!#REF!</definedName>
    <definedName name="hierro2">'[155]APU''s'!#REF!</definedName>
    <definedName name="hierro4">'[155]APU''s'!#REF!</definedName>
    <definedName name="HISTORICO" localSheetId="0" hidden="1">{#N/A,#N/A,FALSE,"Costos Productos 6A";#N/A,#N/A,FALSE,"Costo Unitario Total H-94-12"}</definedName>
    <definedName name="HISTORICO" hidden="1">{#N/A,#N/A,FALSE,"Costos Productos 6A";#N/A,#N/A,FALSE,"Costo Unitario Total H-94-12"}</definedName>
    <definedName name="HisYear_0" hidden="1">#REF!</definedName>
    <definedName name="HisYear_1" hidden="1">#REF!</definedName>
    <definedName name="HisYear_2" hidden="1">#REF!</definedName>
    <definedName name="HisYear_3" hidden="1">#REF!</definedName>
    <definedName name="hit">[55]Dimensiones!$D$8</definedName>
    <definedName name="HJ" localSheetId="0">#REF!</definedName>
    <definedName name="HJ">#REF!</definedName>
    <definedName name="hjfg" localSheetId="0" hidden="1">{"via1",#N/A,TRUE,"general";"via2",#N/A,TRUE,"general";"via3",#N/A,TRUE,"general"}</definedName>
    <definedName name="hjfg" localSheetId="6" hidden="1">{"via1",#N/A,TRUE,"general";"via2",#N/A,TRUE,"general";"via3",#N/A,TRUE,"general"}</definedName>
    <definedName name="hjfg" localSheetId="7" hidden="1">{"via1",#N/A,TRUE,"general";"via2",#N/A,TRUE,"general";"via3",#N/A,TRUE,"general"}</definedName>
    <definedName name="hjfg" localSheetId="9" hidden="1">{"via1",#N/A,TRUE,"general";"via2",#N/A,TRUE,"general";"via3",#N/A,TRUE,"general"}</definedName>
    <definedName name="hjfg" hidden="1">{"via1",#N/A,TRUE,"general";"via2",#N/A,TRUE,"general";"via3",#N/A,TRUE,"general"}</definedName>
    <definedName name="hjgh" localSheetId="0" hidden="1">{"TAB1",#N/A,TRUE,"GENERAL";"TAB2",#N/A,TRUE,"GENERAL";"TAB3",#N/A,TRUE,"GENERAL";"TAB4",#N/A,TRUE,"GENERAL";"TAB5",#N/A,TRUE,"GENERAL"}</definedName>
    <definedName name="hjgh" localSheetId="6" hidden="1">{"TAB1",#N/A,TRUE,"GENERAL";"TAB2",#N/A,TRUE,"GENERAL";"TAB3",#N/A,TRUE,"GENERAL";"TAB4",#N/A,TRUE,"GENERAL";"TAB5",#N/A,TRUE,"GENERAL"}</definedName>
    <definedName name="hjgh" localSheetId="7" hidden="1">{"TAB1",#N/A,TRUE,"GENERAL";"TAB2",#N/A,TRUE,"GENERAL";"TAB3",#N/A,TRUE,"GENERAL";"TAB4",#N/A,TRUE,"GENERAL";"TAB5",#N/A,TRUE,"GENERAL"}</definedName>
    <definedName name="hjgh" localSheetId="9" hidden="1">{"TAB1",#N/A,TRUE,"GENERAL";"TAB2",#N/A,TRUE,"GENERAL";"TAB3",#N/A,TRUE,"GENERAL";"TAB4",#N/A,TRUE,"GENERAL";"TAB5",#N/A,TRUE,"GENERAL"}</definedName>
    <definedName name="hjgh" hidden="1">{"TAB1",#N/A,TRUE,"GENERAL";"TAB2",#N/A,TRUE,"GENERAL";"TAB3",#N/A,TRUE,"GENERAL";"TAB4",#N/A,TRUE,"GENERAL";"TAB5",#N/A,TRUE,"GENERAL"}</definedName>
    <definedName name="hjghj" localSheetId="0" hidden="1">{"TAB1",#N/A,TRUE,"GENERAL";"TAB2",#N/A,TRUE,"GENERAL";"TAB3",#N/A,TRUE,"GENERAL";"TAB4",#N/A,TRUE,"GENERAL";"TAB5",#N/A,TRUE,"GENERAL"}</definedName>
    <definedName name="hjghj" localSheetId="6" hidden="1">{"TAB1",#N/A,TRUE,"GENERAL";"TAB2",#N/A,TRUE,"GENERAL";"TAB3",#N/A,TRUE,"GENERAL";"TAB4",#N/A,TRUE,"GENERAL";"TAB5",#N/A,TRUE,"GENERAL"}</definedName>
    <definedName name="hjghj" localSheetId="7" hidden="1">{"TAB1",#N/A,TRUE,"GENERAL";"TAB2",#N/A,TRUE,"GENERAL";"TAB3",#N/A,TRUE,"GENERAL";"TAB4",#N/A,TRUE,"GENERAL";"TAB5",#N/A,TRUE,"GENERAL"}</definedName>
    <definedName name="hjghj" localSheetId="9" hidden="1">{"TAB1",#N/A,TRUE,"GENERAL";"TAB2",#N/A,TRUE,"GENERAL";"TAB3",#N/A,TRUE,"GENERAL";"TAB4",#N/A,TRUE,"GENERAL";"TAB5",#N/A,TRUE,"GENERAL"}</definedName>
    <definedName name="hjghj" hidden="1">{"TAB1",#N/A,TRUE,"GENERAL";"TAB2",#N/A,TRUE,"GENERAL";"TAB3",#N/A,TRUE,"GENERAL";"TAB4",#N/A,TRUE,"GENERAL";"TAB5",#N/A,TRUE,"GENERAL"}</definedName>
    <definedName name="hjhjhg" localSheetId="0" hidden="1">{"TAB1",#N/A,TRUE,"GENERAL";"TAB2",#N/A,TRUE,"GENERAL";"TAB3",#N/A,TRUE,"GENERAL";"TAB4",#N/A,TRUE,"GENERAL";"TAB5",#N/A,TRUE,"GENERAL"}</definedName>
    <definedName name="hjhjhg" localSheetId="6" hidden="1">{"TAB1",#N/A,TRUE,"GENERAL";"TAB2",#N/A,TRUE,"GENERAL";"TAB3",#N/A,TRUE,"GENERAL";"TAB4",#N/A,TRUE,"GENERAL";"TAB5",#N/A,TRUE,"GENERAL"}</definedName>
    <definedName name="hjhjhg" localSheetId="7" hidden="1">{"TAB1",#N/A,TRUE,"GENERAL";"TAB2",#N/A,TRUE,"GENERAL";"TAB3",#N/A,TRUE,"GENERAL";"TAB4",#N/A,TRUE,"GENERAL";"TAB5",#N/A,TRUE,"GENERAL"}</definedName>
    <definedName name="hjhjhg" localSheetId="9" hidden="1">{"TAB1",#N/A,TRUE,"GENERAL";"TAB2",#N/A,TRUE,"GENERAL";"TAB3",#N/A,TRUE,"GENERAL";"TAB4",#N/A,TRUE,"GENERAL";"TAB5",#N/A,TRUE,"GENERAL"}</definedName>
    <definedName name="hjhjhg" hidden="1">{"TAB1",#N/A,TRUE,"GENERAL";"TAB2",#N/A,TRUE,"GENERAL";"TAB3",#N/A,TRUE,"GENERAL";"TAB4",#N/A,TRUE,"GENERAL";"TAB5",#N/A,TRUE,"GENERAL"}</definedName>
    <definedName name="hjhjhhhhhhhhhhhhh">#REF!</definedName>
    <definedName name="hjhjhj">#REF!</definedName>
    <definedName name="hjhjhjhj">#REF!</definedName>
    <definedName name="hjk">[234]INDICE!#REF!</definedName>
    <definedName name="HJKH" localSheetId="0" hidden="1">{"via1",#N/A,TRUE,"general";"via2",#N/A,TRUE,"general";"via3",#N/A,TRUE,"general"}</definedName>
    <definedName name="HJKH" localSheetId="6" hidden="1">{"via1",#N/A,TRUE,"general";"via2",#N/A,TRUE,"general";"via3",#N/A,TRUE,"general"}</definedName>
    <definedName name="HJKH" localSheetId="7" hidden="1">{"via1",#N/A,TRUE,"general";"via2",#N/A,TRUE,"general";"via3",#N/A,TRUE,"general"}</definedName>
    <definedName name="HJKH" localSheetId="9" hidden="1">{"via1",#N/A,TRUE,"general";"via2",#N/A,TRUE,"general";"via3",#N/A,TRUE,"general"}</definedName>
    <definedName name="HJKH" hidden="1">{"via1",#N/A,TRUE,"general";"via2",#N/A,TRUE,"general";"via3",#N/A,TRUE,"general"}</definedName>
    <definedName name="hjkjk" localSheetId="0" hidden="1">{"via1",#N/A,TRUE,"general";"via2",#N/A,TRUE,"general";"via3",#N/A,TRUE,"general"}</definedName>
    <definedName name="hjkjk" localSheetId="6" hidden="1">{"via1",#N/A,TRUE,"general";"via2",#N/A,TRUE,"general";"via3",#N/A,TRUE,"general"}</definedName>
    <definedName name="hjkjk" localSheetId="7" hidden="1">{"via1",#N/A,TRUE,"general";"via2",#N/A,TRUE,"general";"via3",#N/A,TRUE,"general"}</definedName>
    <definedName name="hjkjk" localSheetId="9" hidden="1">{"via1",#N/A,TRUE,"general";"via2",#N/A,TRUE,"general";"via3",#N/A,TRUE,"general"}</definedName>
    <definedName name="hjkjk" hidden="1">{"via1",#N/A,TRUE,"general";"via2",#N/A,TRUE,"general";"via3",#N/A,TRUE,"general"}</definedName>
    <definedName name="HM">[96]PRECIOS!$G$8</definedName>
    <definedName name="HM3EB" localSheetId="0">#REF!</definedName>
    <definedName name="HM3EB" localSheetId="15">#REF!</definedName>
    <definedName name="HM3EB">#REF!</definedName>
    <definedName name="HM3JH" localSheetId="15">#REF!</definedName>
    <definedName name="HM3JH">#REF!</definedName>
    <definedName name="HMHF3" localSheetId="15">[41]BASE!#REF!</definedName>
    <definedName name="HMHF3">[42]BASE!#REF!</definedName>
    <definedName name="hn" localSheetId="0" hidden="1">{"TAB1",#N/A,TRUE,"GENERAL";"TAB2",#N/A,TRUE,"GENERAL";"TAB3",#N/A,TRUE,"GENERAL";"TAB4",#N/A,TRUE,"GENERAL";"TAB5",#N/A,TRUE,"GENERAL"}</definedName>
    <definedName name="hn" localSheetId="6" hidden="1">{"TAB1",#N/A,TRUE,"GENERAL";"TAB2",#N/A,TRUE,"GENERAL";"TAB3",#N/A,TRUE,"GENERAL";"TAB4",#N/A,TRUE,"GENERAL";"TAB5",#N/A,TRUE,"GENERAL"}</definedName>
    <definedName name="hn" localSheetId="7" hidden="1">{"TAB1",#N/A,TRUE,"GENERAL";"TAB2",#N/A,TRUE,"GENERAL";"TAB3",#N/A,TRUE,"GENERAL";"TAB4",#N/A,TRUE,"GENERAL";"TAB5",#N/A,TRUE,"GENERAL"}</definedName>
    <definedName name="hn" localSheetId="9" hidden="1">{"TAB1",#N/A,TRUE,"GENERAL";"TAB2",#N/A,TRUE,"GENERAL";"TAB3",#N/A,TRUE,"GENERAL";"TAB4",#N/A,TRUE,"GENERAL";"TAB5",#N/A,TRUE,"GENERAL"}</definedName>
    <definedName name="hn" hidden="1">{"TAB1",#N/A,TRUE,"GENERAL";"TAB2",#N/A,TRUE,"GENERAL";"TAB3",#N/A,TRUE,"GENERAL";"TAB4",#N/A,TRUE,"GENERAL";"TAB5",#N/A,TRUE,"GENERAL"}</definedName>
    <definedName name="hn.ConvertZero1" hidden="1">[235]LTM!$G$461:$J$461,[235]LTM!$G$463:$J$464,[235]LTM!$G$468:$J$469,[235]LTM!$G$473:$J$475,[235]LTM!$G$480:$J$480,[235]LTM!$G$484:$J$485,[235]LTM!$G$490:$J$490,[235]LTM!$G$514:$J$518,[235]LTM!$G$525:$J$526,[235]LTM!$G$532:$J$537</definedName>
    <definedName name="hn.ConvertZero2" hidden="1">[235]LTM!$G$560:$J$560,[235]LTM!$H$590:$J$591,[235]LTM!$H$614:$J$614,[235]LTM!$H$635:$J$636,[235]LTM!$G$676:$J$680,[235]LTM!$G$686:$J$686,[235]LTM!$G$688:$J$694,[235]LTM!$G$681:$J$682</definedName>
    <definedName name="hn.ConvertZero3" hidden="1">[235]LTM!$G$699:$J$706,[235]LTM!$G$710:$J$714,[235]LTM!$G$717:$J$734,[235]LTM!$G$738:$J$738,[235]LTM!$G$745:$J$751</definedName>
    <definedName name="hn.ConvertZero4" hidden="1">[235]LTM!$G$840:$J$840,[235]LTM!$H$1266:$J$1266,[235]LTM!$G$1267:$J$1267,[235]LTM!$G$1454:$J$1461,[235]LTM!$J$1462,[235]LTM!$J$1463,[235]LTM!$G$1468:$J$1469,[235]LTM!$L$1469:$N$1469</definedName>
    <definedName name="hn.ConvertZeroUnhide1" hidden="1">[235]LTM!$G$1469:$J$1469,[235]LTM!$L$1469:$N$1469,[235]LTM!$H$1266:$J$1266</definedName>
    <definedName name="hn.Delete015" hidden="1">'[235]CREDIT STATS'!$B$9:$K$11,'[235]CREDIT STATS'!$O$11:$X$14,'[235]CREDIT STATS'!$B$25:$K$30,'[235]CREDIT STATS'!$O$25:$X$26</definedName>
    <definedName name="hn.DZ_MultByFXRates" hidden="1">[235]DropZone!$B$2:$I$118,[235]DropZone!$B$120:$I$132,[235]DropZone!$B$134:$I$136,[235]DropZone!$B$138:$I$146</definedName>
    <definedName name="hn.ExtDb" hidden="1">FALSE</definedName>
    <definedName name="hn.LTM_MultByFXRates" hidden="1">[235]LTM!$G$461:$N$477,[235]LTM!$G$480:$N$539,[235]LTM!$G$548:$N$667,[235]LTM!$G$676:$N$1266,[235]LTM!$G$1454:$N$1461,[235]LTM!$G$1463:$N$1465,[235]LTM!$G$1468:$N$1469</definedName>
    <definedName name="hn.ModelType" hidden="1">"DEAL"</definedName>
    <definedName name="hn.ModelVersion" hidden="1">1</definedName>
    <definedName name="hn.MultbyFXRates" hidden="1">[235]LTM!$G$461:$N$477,[235]LTM!$G$480:$N$539,[235]LTM!$G$548:$N$667,[235]LTM!$G$676:$N$1266,[235]LTM!$G$1454:$N$1461,[235]LTM!$G$1463:$N$1465,[235]LTM!$G$1468:$N$1469</definedName>
    <definedName name="hn.MultByFXRates1" hidden="1">[235]LTM!$G$461:$G$477,[235]LTM!$G$480:$G$539,[235]LTM!$G$548:$G$562,[235]LTM!$G$676:$G$840,[235]LTM!$G$1454:$G$1469</definedName>
    <definedName name="hn.MultByFXRates2" hidden="1">[235]LTM!$H$461:$H$477,[235]LTM!$H$480:$H$539,[235]LTM!$H$548:$H$667,[235]LTM!$H$676:$H$1266,[235]LTM!$H$1454:$H$1469</definedName>
    <definedName name="hn.MultByFXRates3" hidden="1">[235]LTM!$I$461:$I$477,[235]LTM!$I$480:$I$539,[235]LTM!$I$548:$I$667,[235]LTM!$I$676:$I$1266,[235]LTM!$I$1454:$I$1469</definedName>
    <definedName name="hn.MultbyFxrates4" hidden="1">[235]LTM!$J$461:$J$477,[235]LTM!$J$480:$J$539,[235]LTM!$J$548:$J$668,[235]LTM!$J$676:$J$1266,[235]LTM!$J$1454:$J$1461,[235]LTM!$J$1463:$J$1465,[235]LTM!$J$1468</definedName>
    <definedName name="hn.multbyfxrates5" hidden="1">[235]LTM!$L$461:$L$477,[235]LTM!$L$480:$L$539,[235]LTM!$L$548:$L$562,[235]LTM!$L$676:$L$840,[235]LTM!$L$1454:$L$1469</definedName>
    <definedName name="hn.multbyfxrates6" hidden="1">[235]LTM!$M$461:$M$477,[235]LTM!$M$480:$M$539,[235]LTM!$M$548:$M$668,[235]LTM!$M$676:$M$1266,[235]LTM!$M$1454:$M$1469</definedName>
    <definedName name="hn.multbyfxrates7" hidden="1">[235]LTM!$N$461:$N$477,[235]LTM!$N$480:$N$539,[235]LTM!$N$548:$N$667,[235]LTM!$N$676:$N$1266,[235]LTM!$N$1454:$N$1469</definedName>
    <definedName name="hn.MultByFXRatesBot1" hidden="1">[235]LTM!$G$676:$G$682,[235]LTM!$G$686,[235]LTM!$G$688:$G$694,[235]LTM!$G$699:$G$706,[235]LTM!$G$710:$G$714,[235]LTM!$G$717:$G$734,[235]LTM!$G$738,[235]LTM!$G$738,[235]LTM!$G$745:$G$751,[235]LTM!$G$840,[235]LTM!$G$1454:$G$1461,[235]LTM!$G$1468:$G$1469</definedName>
    <definedName name="hn.MultByFXRatesBot2" hidden="1">[235]LTM!$H$676:$H$682,[235]LTM!$H$686,[235]LTM!$H$688:$H$694,[235]LTM!$H$699:$H$706,[235]LTM!$H$710:$H$714,[235]LTM!$H$717:$H$734,[235]LTM!$H$738,[235]LTM!$H$745:$H$751,[235]LTM!$H$840,[235]LTM!$H$1266,[235]LTM!$H$1454:$H$1461,[235]LTM!$H$1468:$H$1469</definedName>
    <definedName name="hn.MultByFXRatesBot3" hidden="1">[235]LTM!$I$676:$I$682,[235]LTM!$I$686,[235]LTM!$I$688:$I$694,[235]LTM!$I$699:$I$706,[235]LTM!$I$710:$I$714,[235]LTM!$I$717:$I$734,[235]LTM!$I$738,[235]LTM!$I$745:$I$751,[235]LTM!$I$840,[235]LTM!$I$1266,[235]LTM!$I$1454:$I$1461,[235]LTM!$I$1468:$I$1469</definedName>
    <definedName name="hn.MultByFXRatesBot4" hidden="1">[235]LTM!$J$676:$J$682,[235]LTM!$J$686,[235]LTM!$J$688:$J$694,[235]LTM!$J$699:$J$706,[235]LTM!$J$710:$J$714,[235]LTM!$J$717:$J$734,[235]LTM!$J$738,[235]LTM!$J$745:$J$751,[235]LTM!$J$840,[235]LTM!$J$1266,[235]LTM!$J$1454:$J$1461,[235]LTM!$J$1463:$J$1465,[235]LTM!$J$1468</definedName>
    <definedName name="hn.MultByFXRatesBot5" hidden="1">[235]LTM!$L$676:$L$682,[235]LTM!$L$686,[235]LTM!$L$688:$L$694,[235]LTM!$L$699:$L$706,[235]LTM!$L$710:$L$714,[235]LTM!$L$717:$L$734,[235]LTM!$L$738,[235]LTM!$L$745:$L$751,[235]LTM!$L$837:$L$838,[235]LTM!$L$1454:$L$1458,[235]LTM!$L$1468:$L$1469</definedName>
    <definedName name="hn.MultByFXRatesBot6" hidden="1">[235]LTM!$M$676:$M$682,[235]LTM!$M$686,[235]LTM!$M$688:$M$694,[235]LTM!$M$699:$M$706,[235]LTM!$M$710:$M$714,[235]LTM!$M$717:$M$734,[235]LTM!$M$738,[235]LTM!$M$745:$M$751,[235]LTM!$M$837:$M$838,[235]LTM!$M$1454:$M$1458,[235]LTM!$M$1468:$M$1469</definedName>
    <definedName name="hn.MultByFXRatesBot7" hidden="1">[235]LTM!$N$676:$N$682,[235]LTM!$N$686,[235]LTM!$N$688:$N$694,[235]LTM!$N$699:$N$706,[235]LTM!$N$710:$N$714,[235]LTM!$N$717:$N$734,[235]LTM!$N$738,[235]LTM!$N$745:$N$751,[235]LTM!$N$837:$N$838,[235]LTM!$N$1454:$N$1458,[235]LTM!$N$1468:$N$1469</definedName>
    <definedName name="hn.MultByFXRatesTop1" hidden="1">[235]LTM!$G$461,[235]LTM!$G$463:$G$464,[235]LTM!$G$468:$G$469,[235]LTM!$G$473:$G$475,[235]LTM!$G$480,[235]LTM!$G$484:$G$485,[235]LTM!$G$490:$G$509,[235]LTM!$G$512,[235]LTM!$G$514:$G$518,[235]LTM!$G$525:$G$526,[235]LTM!$G$532:$G$537,[235]LTM!$G$560</definedName>
    <definedName name="hn.MultByFXRatesTop2" hidden="1">[235]LTM!$H$461,[235]LTM!$H$463:$H$464,[235]LTM!$H$468:$H$469,[235]LTM!$H$473:$H$475,[235]LTM!$H$480,[235]LTM!$H$484:$H$485,[235]LTM!$H$490:$H$509,[235]LTM!$H$512,[235]LTM!$H$514:$H$518,[235]LTM!$H$525:$H$526,[235]LTM!$H$532:$H$537,[235]LTM!$H$560,[235]LTM!$H$590:$H$591,[235]LTM!$H$614:$H$631,[235]LTM!$H$635:$H$636</definedName>
    <definedName name="hn.MultByFXRatesTop3" hidden="1">[235]LTM!$I$461,[235]LTM!$I$463:$I$464,[235]LTM!$I$468:$I$469,[235]LTM!$I$473:$I$475,[235]LTM!$I$480,[235]LTM!$I$484:$I$485,[235]LTM!$I$490:$I$509,[235]LTM!$I$512,[235]LTM!$I$514:$I$518,[235]LTM!$I$525:$I$526,[235]LTM!$I$532:$I$537,[235]LTM!$I$560,[235]LTM!$I$590:$I$591,[235]LTM!$I$614:$I$631,[235]LTM!$I$635:$I$636</definedName>
    <definedName name="hn.MultByFXRatesTop4" hidden="1">[235]LTM!$J$461,[235]LTM!$J$463:$J$464,[235]LTM!$J$468:$J$469,[235]LTM!$J$473:$J$475,[235]LTM!$J$480,[235]LTM!$J$484:$J$485,[235]LTM!$J$490:$J$509,[235]LTM!$J$512,[235]LTM!$J$514:$J$518,[235]LTM!$J$525:$J$526,[235]LTM!$J$532:$J$537,[235]LTM!$J$560,[235]LTM!$J$590:$J$591,[235]LTM!$J$614:$J$631,[235]LTM!$J$635:$J$636</definedName>
    <definedName name="hn.MultByFXRatesTop5" hidden="1">[235]LTM!$L$461,[235]LTM!$L$463:$L$464,[235]LTM!$L$468:$L$469,[235]LTM!$L$473:$L$475,[235]LTM!$L$480,[235]LTM!$L$484:$L$485,[235]LTM!$L$490:$L$509,[235]LTM!$L$512,[235]LTM!$L$514:$L$518,[235]LTM!$L$525:$L$526,[235]LTM!$L$532:$L$537,[235]LTM!$L$560</definedName>
    <definedName name="hn.MultByFXRatesTop6" hidden="1">[235]LTM!$M$461,[235]LTM!$M$463:$M$464,[235]LTM!$M$468:$M$469,[235]LTM!$M$473:$M$475,[235]LTM!$M$480,[235]LTM!$M$484:$M$485,[235]LTM!$M$490:$M$509,[235]LTM!$M$512,[235]LTM!$M$514:$M$518,[235]LTM!$M$525:$M$526,[235]LTM!$M$532:$M$537,[235]LTM!$M$560,[235]LTM!$M$590:$M$591,[235]LTM!$M$614:$M$631,[235]LTM!$M$635:$M$636</definedName>
    <definedName name="hn.MultByFXRatesTop7" hidden="1">[235]LTM!$N$461,[235]LTM!$N$463:$N$464,[235]LTM!$N$468:$N$469,[235]LTM!$N$473:$N$475,[235]LTM!$N$480,[235]LTM!$N$484:$N$485,[235]LTM!$N$490:$N$509,[235]LTM!$N$512,[235]LTM!$N$514:$N$518,[235]LTM!$N$525:$N$526,[235]LTM!$N$532:$N$537,[235]LTM!$N$560,[235]LTM!$N$590:$N$591,[235]LTM!$N$614:$N$631,[235]LTM!$N$635:$N$636</definedName>
    <definedName name="hn.NoUpload" hidden="1">0</definedName>
    <definedName name="hn.YearLabel" localSheetId="0" hidden="1">#REF!</definedName>
    <definedName name="hn.YearLabel" hidden="1">#REF!</definedName>
    <definedName name="HOJA1" localSheetId="15">#REF!</definedName>
    <definedName name="HOJA1" localSheetId="7">#REF!</definedName>
    <definedName name="HOJA1">#REF!</definedName>
    <definedName name="hojanueva">'[236]COL C1'!$453:$459</definedName>
    <definedName name="HOJAS" localSheetId="0">#REF!</definedName>
    <definedName name="HOJAS">#REF!</definedName>
    <definedName name="HONORARIOS" localSheetId="12">#REF!</definedName>
    <definedName name="HONORARIOS" localSheetId="13">#REF!</definedName>
    <definedName name="HONORARIOS" localSheetId="14">#REF!</definedName>
    <definedName name="HONORARIOS" localSheetId="6">#REF!</definedName>
    <definedName name="HONORARIOS">#REF!</definedName>
    <definedName name="HORA2">'[237]Itemes Renovación'!#REF!</definedName>
    <definedName name="HORAS_DIAS" localSheetId="0">#REF!</definedName>
    <definedName name="HORAS_DIAS">#REF!</definedName>
    <definedName name="horas_lluvia" localSheetId="0">#REF!</definedName>
    <definedName name="horas_lluvia">#REF!</definedName>
    <definedName name="HORAS_LLUVIAS" localSheetId="0">#REF!</definedName>
    <definedName name="HORAS_LLUVIAS">#REF!</definedName>
    <definedName name="HORASLLUVIA">#REF!</definedName>
    <definedName name="horat" localSheetId="15">'[238]Itemes Renovación'!#REF!</definedName>
    <definedName name="horat">'[239]Itemes Renovación'!#REF!</definedName>
    <definedName name="HoursTotCol" localSheetId="0">#REF!</definedName>
    <definedName name="HoursTotCol">#REF!</definedName>
    <definedName name="hoy" localSheetId="0" hidden="1">#REF!</definedName>
    <definedName name="hoy" hidden="1">#REF!</definedName>
    <definedName name="Hp">[39]CALCULO!$E$67</definedName>
    <definedName name="HP_stg_Hz">#N/A</definedName>
    <definedName name="hrbd2">'[45]Estructuras Concreto'!$D$228</definedName>
    <definedName name="hrbd4">'[45]Estructuras Concreto'!$D$236</definedName>
    <definedName name="hrbd6">'[45]Estructuras Concreto'!$D$243</definedName>
    <definedName name="hreer" localSheetId="0" hidden="1">{"TAB1",#N/A,TRUE,"GENERAL";"TAB2",#N/A,TRUE,"GENERAL";"TAB3",#N/A,TRUE,"GENERAL";"TAB4",#N/A,TRUE,"GENERAL";"TAB5",#N/A,TRUE,"GENERAL"}</definedName>
    <definedName name="hreer" localSheetId="6" hidden="1">{"TAB1",#N/A,TRUE,"GENERAL";"TAB2",#N/A,TRUE,"GENERAL";"TAB3",#N/A,TRUE,"GENERAL";"TAB4",#N/A,TRUE,"GENERAL";"TAB5",#N/A,TRUE,"GENERAL"}</definedName>
    <definedName name="hreer" localSheetId="7" hidden="1">{"TAB1",#N/A,TRUE,"GENERAL";"TAB2",#N/A,TRUE,"GENERAL";"TAB3",#N/A,TRUE,"GENERAL";"TAB4",#N/A,TRUE,"GENERAL";"TAB5",#N/A,TRUE,"GENERAL"}</definedName>
    <definedName name="hreer" localSheetId="9" hidden="1">{"TAB1",#N/A,TRUE,"GENERAL";"TAB2",#N/A,TRUE,"GENERAL";"TAB3",#N/A,TRUE,"GENERAL";"TAB4",#N/A,TRUE,"GENERAL";"TAB5",#N/A,TRUE,"GENERAL"}</definedName>
    <definedName name="hreer" hidden="1">{"TAB1",#N/A,TRUE,"GENERAL";"TAB2",#N/A,TRUE,"GENERAL";"TAB3",#N/A,TRUE,"GENERAL";"TAB4",#N/A,TRUE,"GENERAL";"TAB5",#N/A,TRUE,"GENERAL"}</definedName>
    <definedName name="hrhth" localSheetId="0" hidden="1">{"TAB1",#N/A,TRUE,"GENERAL";"TAB2",#N/A,TRUE,"GENERAL";"TAB3",#N/A,TRUE,"GENERAL";"TAB4",#N/A,TRUE,"GENERAL";"TAB5",#N/A,TRUE,"GENERAL"}</definedName>
    <definedName name="hrhth" localSheetId="6" hidden="1">{"TAB1",#N/A,TRUE,"GENERAL";"TAB2",#N/A,TRUE,"GENERAL";"TAB3",#N/A,TRUE,"GENERAL";"TAB4",#N/A,TRUE,"GENERAL";"TAB5",#N/A,TRUE,"GENERAL"}</definedName>
    <definedName name="hrhth" localSheetId="7" hidden="1">{"TAB1",#N/A,TRUE,"GENERAL";"TAB2",#N/A,TRUE,"GENERAL";"TAB3",#N/A,TRUE,"GENERAL";"TAB4",#N/A,TRUE,"GENERAL";"TAB5",#N/A,TRUE,"GENERAL"}</definedName>
    <definedName name="hrhth" localSheetId="9" hidden="1">{"TAB1",#N/A,TRUE,"GENERAL";"TAB2",#N/A,TRUE,"GENERAL";"TAB3",#N/A,TRUE,"GENERAL";"TAB4",#N/A,TRUE,"GENERAL";"TAB5",#N/A,TRUE,"GENERAL"}</definedName>
    <definedName name="hrhth" hidden="1">{"TAB1",#N/A,TRUE,"GENERAL";"TAB2",#N/A,TRUE,"GENERAL";"TAB3",#N/A,TRUE,"GENERAL";"TAB4",#N/A,TRUE,"GENERAL";"TAB5",#N/A,TRUE,"GENERAL"}</definedName>
    <definedName name="HrIncrement">'[137]Equip Data'!#REF!</definedName>
    <definedName name="hrT">'[45]Estructuras Concreto'!$D$143</definedName>
    <definedName name="hrTc">'[45]Estructuras Concreto'!$D$180</definedName>
    <definedName name="hrthtrh" localSheetId="0" hidden="1">{"TAB1",#N/A,TRUE,"GENERAL";"TAB2",#N/A,TRUE,"GENERAL";"TAB3",#N/A,TRUE,"GENERAL";"TAB4",#N/A,TRUE,"GENERAL";"TAB5",#N/A,TRUE,"GENERAL"}</definedName>
    <definedName name="hrthtrh" localSheetId="6" hidden="1">{"TAB1",#N/A,TRUE,"GENERAL";"TAB2",#N/A,TRUE,"GENERAL";"TAB3",#N/A,TRUE,"GENERAL";"TAB4",#N/A,TRUE,"GENERAL";"TAB5",#N/A,TRUE,"GENERAL"}</definedName>
    <definedName name="hrthtrh" localSheetId="7" hidden="1">{"TAB1",#N/A,TRUE,"GENERAL";"TAB2",#N/A,TRUE,"GENERAL";"TAB3",#N/A,TRUE,"GENERAL";"TAB4",#N/A,TRUE,"GENERAL";"TAB5",#N/A,TRUE,"GENERAL"}</definedName>
    <definedName name="hrthtrh" localSheetId="9" hidden="1">{"TAB1",#N/A,TRUE,"GENERAL";"TAB2",#N/A,TRUE,"GENERAL";"TAB3",#N/A,TRUE,"GENERAL";"TAB4",#N/A,TRUE,"GENERAL";"TAB5",#N/A,TRUE,"GENERAL"}</definedName>
    <definedName name="hrthtrh" hidden="1">{"TAB1",#N/A,TRUE,"GENERAL";"TAB2",#N/A,TRUE,"GENERAL";"TAB3",#N/A,TRUE,"GENERAL";"TAB4",#N/A,TRUE,"GENERAL";"TAB5",#N/A,TRUE,"GENERAL"}</definedName>
    <definedName name="hrTZ">'[45]Estructuras Concreto'!#REF!</definedName>
    <definedName name="hsfg" localSheetId="0" hidden="1">{"via1",#N/A,TRUE,"general";"via2",#N/A,TRUE,"general";"via3",#N/A,TRUE,"general"}</definedName>
    <definedName name="hsfg" localSheetId="6" hidden="1">{"via1",#N/A,TRUE,"general";"via2",#N/A,TRUE,"general";"via3",#N/A,TRUE,"general"}</definedName>
    <definedName name="hsfg" localSheetId="7" hidden="1">{"via1",#N/A,TRUE,"general";"via2",#N/A,TRUE,"general";"via3",#N/A,TRUE,"general"}</definedName>
    <definedName name="hsfg" localSheetId="9" hidden="1">{"via1",#N/A,TRUE,"general";"via2",#N/A,TRUE,"general";"via3",#N/A,TRUE,"general"}</definedName>
    <definedName name="hsfg" hidden="1">{"via1",#N/A,TRUE,"general";"via2",#N/A,TRUE,"general";"via3",#N/A,TRUE,"general"}</definedName>
    <definedName name="HSIT" localSheetId="0" hidden="1">{#N/A,#N/A,FALSE,"CIBHA05A";#N/A,#N/A,FALSE,"CIBHA05B"}</definedName>
    <definedName name="HSIT" hidden="1">{#N/A,#N/A,FALSE,"CIBHA05A";#N/A,#N/A,FALSE,"CIBHA05B"}</definedName>
    <definedName name="hstcaja">'[45]Estructuras Concreto'!$D$249</definedName>
    <definedName name="hstcaja2" localSheetId="0">#REF!</definedName>
    <definedName name="hstcaja2">#REF!</definedName>
    <definedName name="HT75MH" localSheetId="0">#REF!</definedName>
    <definedName name="HT75MH" localSheetId="15">#REF!</definedName>
    <definedName name="HT75MH">#REF!</definedName>
    <definedName name="htbd2">'[45]Estructuras Concreto'!$D$225</definedName>
    <definedName name="htbd4">'[45]Estructuras Concreto'!$D$233</definedName>
    <definedName name="htbd6">'[45]Estructuras Concreto'!$D$240</definedName>
    <definedName name="htC">'[45]Estructuras Concreto'!$D$192</definedName>
    <definedName name="htcaja">'[45]Estructuras Concreto'!$D$248</definedName>
    <definedName name="htcaja2" localSheetId="0">#REF!</definedName>
    <definedName name="htcaja2">#REF!</definedName>
    <definedName name="hteTc" localSheetId="0">#REF!</definedName>
    <definedName name="hteTc">#REF!</definedName>
    <definedName name="hthdrf" localSheetId="0" hidden="1">{"TAB1",#N/A,TRUE,"GENERAL";"TAB2",#N/A,TRUE,"GENERAL";"TAB3",#N/A,TRUE,"GENERAL";"TAB4",#N/A,TRUE,"GENERAL";"TAB5",#N/A,TRUE,"GENERAL"}</definedName>
    <definedName name="hthdrf" localSheetId="6" hidden="1">{"TAB1",#N/A,TRUE,"GENERAL";"TAB2",#N/A,TRUE,"GENERAL";"TAB3",#N/A,TRUE,"GENERAL";"TAB4",#N/A,TRUE,"GENERAL";"TAB5",#N/A,TRUE,"GENERAL"}</definedName>
    <definedName name="hthdrf" localSheetId="7" hidden="1">{"TAB1",#N/A,TRUE,"GENERAL";"TAB2",#N/A,TRUE,"GENERAL";"TAB3",#N/A,TRUE,"GENERAL";"TAB4",#N/A,TRUE,"GENERAL";"TAB5",#N/A,TRUE,"GENERAL"}</definedName>
    <definedName name="hthdrf" localSheetId="9" hidden="1">{"TAB1",#N/A,TRUE,"GENERAL";"TAB2",#N/A,TRUE,"GENERAL";"TAB3",#N/A,TRUE,"GENERAL";"TAB4",#N/A,TRUE,"GENERAL";"TAB5",#N/A,TRUE,"GENERAL"}</definedName>
    <definedName name="hthdrf" hidden="1">{"TAB1",#N/A,TRUE,"GENERAL";"TAB2",#N/A,TRUE,"GENERAL";"TAB3",#N/A,TRUE,"GENERAL";"TAB4",#N/A,TRUE,"GENERAL";"TAB5",#N/A,TRUE,"GENERAL"}</definedName>
    <definedName name="htiC">'[45]Estructuras Concreto'!$D$193</definedName>
    <definedName name="htiC1">'[45]Estructuras Concreto'!$D$209</definedName>
    <definedName name="htiC2" localSheetId="0">#REF!</definedName>
    <definedName name="htiC2">#REF!</definedName>
    <definedName name="HTML_CodePage" hidden="1">1252</definedName>
    <definedName name="HTML_Control" localSheetId="0" hidden="1">{"'Sheet1'!$A$1:$G$85"}</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"C:\My Documents\MyHTML.htm"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ryrt7" localSheetId="0" hidden="1">{"via1",#N/A,TRUE,"general";"via2",#N/A,TRUE,"general";"via3",#N/A,TRUE,"general"}</definedName>
    <definedName name="htryrt7" localSheetId="6" hidden="1">{"via1",#N/A,TRUE,"general";"via2",#N/A,TRUE,"general";"via3",#N/A,TRUE,"general"}</definedName>
    <definedName name="htryrt7" localSheetId="7" hidden="1">{"via1",#N/A,TRUE,"general";"via2",#N/A,TRUE,"general";"via3",#N/A,TRUE,"general"}</definedName>
    <definedName name="htryrt7" localSheetId="9" hidden="1">{"via1",#N/A,TRUE,"general";"via2",#N/A,TRUE,"general";"via3",#N/A,TRUE,"general"}</definedName>
    <definedName name="htryrt7" hidden="1">{"via1",#N/A,TRUE,"general";"via2",#N/A,TRUE,"general";"via3",#N/A,TRUE,"general"}</definedName>
    <definedName name="htT">'[45]Estructuras Concreto'!$D$137</definedName>
    <definedName name="htTc">'[45]Estructuras Concreto'!$D$177</definedName>
    <definedName name="htTP" localSheetId="0">#REF!</definedName>
    <definedName name="htTP">#REF!</definedName>
    <definedName name="htTZ">'[45]Estructuras Concreto'!#REF!</definedName>
    <definedName name="HVAC" localSheetId="0">#REF!</definedName>
    <definedName name="HVAC">#REF!</definedName>
    <definedName name="HVC" localSheetId="0">#REF!</definedName>
    <definedName name="HVC">#REF!</definedName>
    <definedName name="HY" localSheetId="0">#REF!</definedName>
    <definedName name="HY">#REF!</definedName>
    <definedName name="hyhjop" localSheetId="0" hidden="1">{"TAB1",#N/A,TRUE,"GENERAL";"TAB2",#N/A,TRUE,"GENERAL";"TAB3",#N/A,TRUE,"GENERAL";"TAB4",#N/A,TRUE,"GENERAL";"TAB5",#N/A,TRUE,"GENERAL"}</definedName>
    <definedName name="hyhjop" localSheetId="6" hidden="1">{"TAB1",#N/A,TRUE,"GENERAL";"TAB2",#N/A,TRUE,"GENERAL";"TAB3",#N/A,TRUE,"GENERAL";"TAB4",#N/A,TRUE,"GENERAL";"TAB5",#N/A,TRUE,"GENERAL"}</definedName>
    <definedName name="hyhjop" localSheetId="7" hidden="1">{"TAB1",#N/A,TRUE,"GENERAL";"TAB2",#N/A,TRUE,"GENERAL";"TAB3",#N/A,TRUE,"GENERAL";"TAB4",#N/A,TRUE,"GENERAL";"TAB5",#N/A,TRUE,"GENERAL"}</definedName>
    <definedName name="hyhjop" localSheetId="9" hidden="1">{"TAB1",#N/A,TRUE,"GENERAL";"TAB2",#N/A,TRUE,"GENERAL";"TAB3",#N/A,TRUE,"GENERAL";"TAB4",#N/A,TRUE,"GENERAL";"TAB5",#N/A,TRUE,"GENERAL"}</definedName>
    <definedName name="hyhjop" hidden="1">{"TAB1",#N/A,TRUE,"GENERAL";"TAB2",#N/A,TRUE,"GENERAL";"TAB3",#N/A,TRUE,"GENERAL";"TAB4",#N/A,TRUE,"GENERAL";"TAB5",#N/A,TRUE,"GENERAL"}</definedName>
    <definedName name="hyhyh" localSheetId="0" hidden="1">{"TAB1",#N/A,TRUE,"GENERAL";"TAB2",#N/A,TRUE,"GENERAL";"TAB3",#N/A,TRUE,"GENERAL";"TAB4",#N/A,TRUE,"GENERAL";"TAB5",#N/A,TRUE,"GENERAL"}</definedName>
    <definedName name="hyhyh" localSheetId="6" hidden="1">{"TAB1",#N/A,TRUE,"GENERAL";"TAB2",#N/A,TRUE,"GENERAL";"TAB3",#N/A,TRUE,"GENERAL";"TAB4",#N/A,TRUE,"GENERAL";"TAB5",#N/A,TRUE,"GENERAL"}</definedName>
    <definedName name="hyhyh" localSheetId="7" hidden="1">{"TAB1",#N/A,TRUE,"GENERAL";"TAB2",#N/A,TRUE,"GENERAL";"TAB3",#N/A,TRUE,"GENERAL";"TAB4",#N/A,TRUE,"GENERAL";"TAB5",#N/A,TRUE,"GENERAL"}</definedName>
    <definedName name="hyhyh" localSheetId="9" hidden="1">{"TAB1",#N/A,TRUE,"GENERAL";"TAB2",#N/A,TRUE,"GENERAL";"TAB3",#N/A,TRUE,"GENERAL";"TAB4",#N/A,TRUE,"GENERAL";"TAB5",#N/A,TRUE,"GENERAL"}</definedName>
    <definedName name="hyhyh" hidden="1">{"TAB1",#N/A,TRUE,"GENERAL";"TAB2",#N/A,TRUE,"GENERAL";"TAB3",#N/A,TRUE,"GENERAL";"TAB4",#N/A,TRUE,"GENERAL";"TAB5",#N/A,TRUE,"GENERAL"}</definedName>
    <definedName name="HYSTER">#REF!</definedName>
    <definedName name="hytirs" localSheetId="0" hidden="1">{"via1",#N/A,TRUE,"general";"via2",#N/A,TRUE,"general";"via3",#N/A,TRUE,"general"}</definedName>
    <definedName name="hytirs" localSheetId="6" hidden="1">{"via1",#N/A,TRUE,"general";"via2",#N/A,TRUE,"general";"via3",#N/A,TRUE,"general"}</definedName>
    <definedName name="hytirs" localSheetId="7" hidden="1">{"via1",#N/A,TRUE,"general";"via2",#N/A,TRUE,"general";"via3",#N/A,TRUE,"general"}</definedName>
    <definedName name="hytirs" localSheetId="9" hidden="1">{"via1",#N/A,TRUE,"general";"via2",#N/A,TRUE,"general";"via3",#N/A,TRUE,"general"}</definedName>
    <definedName name="hytirs" hidden="1">{"via1",#N/A,TRUE,"general";"via2",#N/A,TRUE,"general";"via3",#N/A,TRUE,"general"}</definedName>
    <definedName name="I" localSheetId="15">'[16]Constantes Generales'!$B$3</definedName>
    <definedName name="I" localSheetId="7">#REF!</definedName>
    <definedName name="I">#REF!</definedName>
    <definedName name="i8i" localSheetId="0" hidden="1">{"TAB1",#N/A,TRUE,"GENERAL";"TAB2",#N/A,TRUE,"GENERAL";"TAB3",#N/A,TRUE,"GENERAL";"TAB4",#N/A,TRUE,"GENERAL";"TAB5",#N/A,TRUE,"GENERAL"}</definedName>
    <definedName name="i8i" localSheetId="6" hidden="1">{"TAB1",#N/A,TRUE,"GENERAL";"TAB2",#N/A,TRUE,"GENERAL";"TAB3",#N/A,TRUE,"GENERAL";"TAB4",#N/A,TRUE,"GENERAL";"TAB5",#N/A,TRUE,"GENERAL"}</definedName>
    <definedName name="i8i" localSheetId="7" hidden="1">{"TAB1",#N/A,TRUE,"GENERAL";"TAB2",#N/A,TRUE,"GENERAL";"TAB3",#N/A,TRUE,"GENERAL";"TAB4",#N/A,TRUE,"GENERAL";"TAB5",#N/A,TRUE,"GENERAL"}</definedName>
    <definedName name="i8i" localSheetId="9" hidden="1">{"TAB1",#N/A,TRUE,"GENERAL";"TAB2",#N/A,TRUE,"GENERAL";"TAB3",#N/A,TRUE,"GENERAL";"TAB4",#N/A,TRUE,"GENERAL";"TAB5",#N/A,TRUE,"GENERAL"}</definedName>
    <definedName name="i8i" hidden="1">{"TAB1",#N/A,TRUE,"GENERAL";"TAB2",#N/A,TRUE,"GENERAL";"TAB3",#N/A,TRUE,"GENERAL";"TAB4",#N/A,TRUE,"GENERAL";"TAB5",#N/A,TRUE,"GENERAL"}</definedName>
    <definedName name="IANC">[15]INPUTS!$D$20</definedName>
    <definedName name="IB" localSheetId="0">#REF!</definedName>
    <definedName name="IB">#REF!</definedName>
    <definedName name="IBA" localSheetId="0">#REF!</definedName>
    <definedName name="IBA">#REF!</definedName>
    <definedName name="IBAÑEZ" localSheetId="6">#REF!</definedName>
    <definedName name="IBAÑEZ">#REF!</definedName>
    <definedName name="IC">#REF!</definedName>
    <definedName name="Idioma">'[76]INGRESOS - COP'!#REF!</definedName>
    <definedName name="IELWSALES" localSheetId="0">#REF!</definedName>
    <definedName name="IELWSALES">#REF!</definedName>
    <definedName name="IELYSALES" localSheetId="0">#REF!</definedName>
    <definedName name="IELYSALES">#REF!</definedName>
    <definedName name="IEPLANSALES" localSheetId="0">#REF!</definedName>
    <definedName name="IEPLANSALES">#REF!</definedName>
    <definedName name="IESP">#REF!</definedName>
    <definedName name="IF" localSheetId="15">'[138]A. P. U.'!#REF!</definedName>
    <definedName name="IF" localSheetId="7">'[138]A. P. U.'!#REF!</definedName>
    <definedName name="IF">'[140]A. P. U.'!#REF!</definedName>
    <definedName name="IFC10MM" localSheetId="0">#REF!</definedName>
    <definedName name="IFC10MM">#REF!</definedName>
    <definedName name="ii" localSheetId="0" hidden="1">{"TAB1",#N/A,TRUE,"GENERAL";"TAB2",#N/A,TRUE,"GENERAL";"TAB3",#N/A,TRUE,"GENERAL";"TAB4",#N/A,TRUE,"GENERAL";"TAB5",#N/A,TRUE,"GENERAL"}</definedName>
    <definedName name="ii" localSheetId="6" hidden="1">{"TAB1",#N/A,TRUE,"GENERAL";"TAB2",#N/A,TRUE,"GENERAL";"TAB3",#N/A,TRUE,"GENERAL";"TAB4",#N/A,TRUE,"GENERAL";"TAB5",#N/A,TRUE,"GENERAL"}</definedName>
    <definedName name="ii" localSheetId="7" hidden="1">{"TAB1",#N/A,TRUE,"GENERAL";"TAB2",#N/A,TRUE,"GENERAL";"TAB3",#N/A,TRUE,"GENERAL";"TAB4",#N/A,TRUE,"GENERAL";"TAB5",#N/A,TRUE,"GENERAL"}</definedName>
    <definedName name="ii" localSheetId="9" hidden="1">{"TAB1",#N/A,TRUE,"GENERAL";"TAB2",#N/A,TRUE,"GENERAL";"TAB3",#N/A,TRUE,"GENERAL";"TAB4",#N/A,TRUE,"GENERAL";"TAB5",#N/A,TRUE,"GENERAL"}</definedName>
    <definedName name="ii" hidden="1">{"TAB1",#N/A,TRUE,"GENERAL";"TAB2",#N/A,TRUE,"GENERAL";"TAB3",#N/A,TRUE,"GENERAL";"TAB4",#N/A,TRUE,"GENERAL";"TAB5",#N/A,TRUE,"GENERAL"}</definedName>
    <definedName name="iii" localSheetId="0" hidden="1">{"via1",#N/A,TRUE,"general";"via2",#N/A,TRUE,"general";"via3",#N/A,TRUE,"general"}</definedName>
    <definedName name="iii" localSheetId="6" hidden="1">{"via1",#N/A,TRUE,"general";"via2",#N/A,TRUE,"general";"via3",#N/A,TRUE,"general"}</definedName>
    <definedName name="iii" localSheetId="7" hidden="1">{"via1",#N/A,TRUE,"general";"via2",#N/A,TRUE,"general";"via3",#N/A,TRUE,"general"}</definedName>
    <definedName name="iii" localSheetId="9" hidden="1">{"via1",#N/A,TRUE,"general";"via2",#N/A,TRUE,"general";"via3",#N/A,TRUE,"general"}</definedName>
    <definedName name="iii" hidden="1">{"via1",#N/A,TRUE,"general";"via2",#N/A,TRUE,"general";"via3",#N/A,TRUE,"general"}</definedName>
    <definedName name="iiii" localSheetId="0" hidden="1">{"via1",#N/A,TRUE,"general";"via2",#N/A,TRUE,"general";"via3",#N/A,TRUE,"general"}</definedName>
    <definedName name="iiii" localSheetId="6" hidden="1">{"via1",#N/A,TRUE,"general";"via2",#N/A,TRUE,"general";"via3",#N/A,TRUE,"general"}</definedName>
    <definedName name="iiii" localSheetId="7" hidden="1">{"via1",#N/A,TRUE,"general";"via2",#N/A,TRUE,"general";"via3",#N/A,TRUE,"general"}</definedName>
    <definedName name="iiii" localSheetId="9" hidden="1">{"via1",#N/A,TRUE,"general";"via2",#N/A,TRUE,"general";"via3",#N/A,TRUE,"general"}</definedName>
    <definedName name="iiii" hidden="1">{"via1",#N/A,TRUE,"general";"via2",#N/A,TRUE,"general";"via3",#N/A,TRUE,"general"}</definedName>
    <definedName name="iiiiiiik" localSheetId="0" hidden="1">{"via1",#N/A,TRUE,"general";"via2",#N/A,TRUE,"general";"via3",#N/A,TRUE,"general"}</definedName>
    <definedName name="iiiiiiik" localSheetId="6" hidden="1">{"via1",#N/A,TRUE,"general";"via2",#N/A,TRUE,"general";"via3",#N/A,TRUE,"general"}</definedName>
    <definedName name="iiiiiiik" localSheetId="7" hidden="1">{"via1",#N/A,TRUE,"general";"via2",#N/A,TRUE,"general";"via3",#N/A,TRUE,"general"}</definedName>
    <definedName name="iiiiiiik" localSheetId="9" hidden="1">{"via1",#N/A,TRUE,"general";"via2",#N/A,TRUE,"general";"via3",#N/A,TRUE,"general"}</definedName>
    <definedName name="iiiiiiik" hidden="1">{"via1",#N/A,TRUE,"general";"via2",#N/A,TRUE,"general";"via3",#N/A,TRUE,"general"}</definedName>
    <definedName name="iiiiuh" localSheetId="0" hidden="1">{"TAB1",#N/A,TRUE,"GENERAL";"TAB2",#N/A,TRUE,"GENERAL";"TAB3",#N/A,TRUE,"GENERAL";"TAB4",#N/A,TRUE,"GENERAL";"TAB5",#N/A,TRUE,"GENERAL"}</definedName>
    <definedName name="iiiiuh" localSheetId="6" hidden="1">{"TAB1",#N/A,TRUE,"GENERAL";"TAB2",#N/A,TRUE,"GENERAL";"TAB3",#N/A,TRUE,"GENERAL";"TAB4",#N/A,TRUE,"GENERAL";"TAB5",#N/A,TRUE,"GENERAL"}</definedName>
    <definedName name="iiiiuh" localSheetId="7" hidden="1">{"TAB1",#N/A,TRUE,"GENERAL";"TAB2",#N/A,TRUE,"GENERAL";"TAB3",#N/A,TRUE,"GENERAL";"TAB4",#N/A,TRUE,"GENERAL";"TAB5",#N/A,TRUE,"GENERAL"}</definedName>
    <definedName name="iiiiuh" localSheetId="9" hidden="1">{"TAB1",#N/A,TRUE,"GENERAL";"TAB2",#N/A,TRUE,"GENERAL";"TAB3",#N/A,TRUE,"GENERAL";"TAB4",#N/A,TRUE,"GENERAL";"TAB5",#N/A,TRUE,"GENERAL"}</definedName>
    <definedName name="iiiiuh" hidden="1">{"TAB1",#N/A,TRUE,"GENERAL";"TAB2",#N/A,TRUE,"GENERAL";"TAB3",#N/A,TRUE,"GENERAL";"TAB4",#N/A,TRUE,"GENERAL";"TAB5",#N/A,TRUE,"GENERAL"}</definedName>
    <definedName name="iiouolkll" localSheetId="0" hidden="1">{#N/A,#N/A,FALSE,"CCTV"}</definedName>
    <definedName name="iiouolkll" hidden="1">{#N/A,#N/A,FALSE,"CCTV"}</definedName>
    <definedName name="iktgvfmu" localSheetId="0" hidden="1">{"TAB1",#N/A,TRUE,"GENERAL";"TAB2",#N/A,TRUE,"GENERAL";"TAB3",#N/A,TRUE,"GENERAL";"TAB4",#N/A,TRUE,"GENERAL";"TAB5",#N/A,TRUE,"GENERAL"}</definedName>
    <definedName name="iktgvfmu" localSheetId="6" hidden="1">{"TAB1",#N/A,TRUE,"GENERAL";"TAB2",#N/A,TRUE,"GENERAL";"TAB3",#N/A,TRUE,"GENERAL";"TAB4",#N/A,TRUE,"GENERAL";"TAB5",#N/A,TRUE,"GENERAL"}</definedName>
    <definedName name="iktgvfmu" localSheetId="7" hidden="1">{"TAB1",#N/A,TRUE,"GENERAL";"TAB2",#N/A,TRUE,"GENERAL";"TAB3",#N/A,TRUE,"GENERAL";"TAB4",#N/A,TRUE,"GENERAL";"TAB5",#N/A,TRUE,"GENERAL"}</definedName>
    <definedName name="iktgvfmu" localSheetId="9" hidden="1">{"TAB1",#N/A,TRUE,"GENERAL";"TAB2",#N/A,TRUE,"GENERAL";"TAB3",#N/A,TRUE,"GENERAL";"TAB4",#N/A,TRUE,"GENERAL";"TAB5",#N/A,TRUE,"GENERAL"}</definedName>
    <definedName name="iktgvfmu" hidden="1">{"TAB1",#N/A,TRUE,"GENERAL";"TAB2",#N/A,TRUE,"GENERAL";"TAB3",#N/A,TRUE,"GENERAL";"TAB4",#N/A,TRUE,"GENERAL";"TAB5",#N/A,TRUE,"GENERAL"}</definedName>
    <definedName name="im">[75]MATERIALES!$H$5</definedName>
    <definedName name="Im_Un" localSheetId="0">#REF!</definedName>
    <definedName name="Im_Un">#REF!</definedName>
    <definedName name="ImagenCompañia">IF([146]Formato!$F$4="RAMSHORN INTERNATIONAL LIMITED",[146]Formato!$Z$2:$AC$4,IF([146]Formato!$F$4="COLUMBUS ENERGY",[146]Formato!$AE$2:$AG$4,""))</definedName>
    <definedName name="IMP" localSheetId="0">#REF!</definedName>
    <definedName name="IMP" localSheetId="15">[56]PRECIOS!$B$162</definedName>
    <definedName name="IMP">#REF!</definedName>
    <definedName name="Impacto" localSheetId="0">#REF!</definedName>
    <definedName name="Impacto">#REF!</definedName>
    <definedName name="IMPANO0" localSheetId="0">#REF!</definedName>
    <definedName name="IMPANO0">#REF!</definedName>
    <definedName name="ImpdosporMilCostos">#REF!</definedName>
    <definedName name="Impdosxmil">#REF!</definedName>
    <definedName name="IMPRE">#REF!</definedName>
    <definedName name="IMPRESIÓN">#REF!</definedName>
    <definedName name="imprev">#REF!</definedName>
    <definedName name="Imprevisto">#REF!</definedName>
    <definedName name="IMPREVISTOS">'[79]Formulario N° 4'!$F$130</definedName>
    <definedName name="Imprevistos_mmto_año1" localSheetId="0">#REF!</definedName>
    <definedName name="Imprevistos_mmto_año1">#REF!</definedName>
    <definedName name="IMPRI" localSheetId="0">#REF!</definedName>
    <definedName name="IMPRI" localSheetId="15">#REF!</definedName>
    <definedName name="IMPRI">#REF!</definedName>
    <definedName name="ImpuestoCostos">#REF!</definedName>
    <definedName name="impuestos" localSheetId="15" hidden="1">{"'Sheet1'!$A$1:$G$85"}</definedName>
    <definedName name="Impuestos">#REF!</definedName>
    <definedName name="IMPULSIONALCANTARILLADOTABLA1.10">'[15]INFORMACIÓN REFERENCIA'!$B$441:$F$452</definedName>
    <definedName name="Incomepb" localSheetId="0" hidden="1">#REF!</definedName>
    <definedName name="Incomepb" hidden="1">#REF!</definedName>
    <definedName name="INCONTERMS">[240]LISTAS!#REF!</definedName>
    <definedName name="INCREMENTO1">'[241]CAT-D7H'!$R$3</definedName>
    <definedName name="INCREMENTO2">'[241]CAT-D7H'!$S$3</definedName>
    <definedName name="INCREMENTO3">'[241]CAT-D7H'!$T$3</definedName>
    <definedName name="IncrementoCanon" localSheetId="0">#REF!</definedName>
    <definedName name="IncrementoCanon">#REF!</definedName>
    <definedName name="INCSTMT_DETAIL" localSheetId="0">#REF!</definedName>
    <definedName name="INCSTMT_DETAIL">#REF!</definedName>
    <definedName name="INDICA" localSheetId="0">#REF!</definedName>
    <definedName name="INDICA">#REF!</definedName>
    <definedName name="indicador">'[228]PR-04'!$S$1:$S$2</definedName>
    <definedName name="INDICADORES" localSheetId="0">#REF!</definedName>
    <definedName name="INDICADORES">#REF!</definedName>
    <definedName name="INDICE">[193]INDICE!$A:$IV</definedName>
    <definedName name="INDICEPRECIOSCONSUMIDOR">[15]REFERENCIAS!$A$28:$E$112</definedName>
    <definedName name="INDIREC" localSheetId="0">#REF!</definedName>
    <definedName name="INDIREC">#REF!</definedName>
    <definedName name="INDJA1" localSheetId="0">#REF!</definedName>
    <definedName name="INDJA1">#REF!</definedName>
    <definedName name="INDPYG9698" localSheetId="0" hidden="1">{#N/A,#N/A,FALSE,"Costos Productos 6A";#N/A,#N/A,FALSE,"Costo Unitario Total H-94-12"}</definedName>
    <definedName name="INDPYG9698" hidden="1">{#N/A,#N/A,FALSE,"Costos Productos 6A";#N/A,#N/A,FALSE,"Costo Unitario Total H-94-12"}</definedName>
    <definedName name="Indus">#REF!</definedName>
    <definedName name="INF" localSheetId="15">#REF!</definedName>
    <definedName name="inf" localSheetId="6">#REF!</definedName>
    <definedName name="inf" localSheetId="7">#REF!</definedName>
    <definedName name="inf">#REF!</definedName>
    <definedName name="inff" localSheetId="6">#REF!</definedName>
    <definedName name="inff">#REF!</definedName>
    <definedName name="INFG" localSheetId="7">#REF!</definedName>
    <definedName name="INFG">#REF!</definedName>
    <definedName name="infi">#REF!</definedName>
    <definedName name="infiltra">[170]Hoja2!$C$5</definedName>
    <definedName name="info" localSheetId="0">#REF!</definedName>
    <definedName name="info" localSheetId="6">#REF!</definedName>
    <definedName name="info">#REF!</definedName>
    <definedName name="informe" localSheetId="0">#REF!</definedName>
    <definedName name="informe">#REF!</definedName>
    <definedName name="ING" localSheetId="0" hidden="1">{#N/A,#N/A,FALSE,"DITCAR";#N/A,#N/A,FALSE,"a1";#N/A,#N/A,FALSE,"a2";#N/A,#N/A,FALSE,"a3";#N/A,#N/A,FALSE,"a4";#N/A,#N/A,FALSE,"a4a";#N/A,#N/A,FALSE,"a4B";#N/A,#N/A,FALSE,"a4C";#N/A,#N/A,FALSE,"A5a ";#N/A,#N/A,FALSE,"A5b";#N/A,#N/A,FALSE,"A6A";#N/A,#N/A,FALSE,"A6B";#N/A,#N/A,FALSE,"A6C";#N/A,#N/A,FALSE,"04PG12NB"}</definedName>
    <definedName name="ING" hidden="1">{#N/A,#N/A,FALSE,"DITCAR";#N/A,#N/A,FALSE,"a1";#N/A,#N/A,FALSE,"a2";#N/A,#N/A,FALSE,"a3";#N/A,#N/A,FALSE,"a4";#N/A,#N/A,FALSE,"a4a";#N/A,#N/A,FALSE,"a4B";#N/A,#N/A,FALSE,"a4C";#N/A,#N/A,FALSE,"A5a ";#N/A,#N/A,FALSE,"A5b";#N/A,#N/A,FALSE,"A6A";#N/A,#N/A,FALSE,"A6B";#N/A,#N/A,FALSE,"A6C";#N/A,#N/A,FALSE,"04PG12NB"}</definedName>
    <definedName name="IngElect">#REF!</definedName>
    <definedName name="Ingeniero">#REF!</definedName>
    <definedName name="INGREHIS" localSheetId="0" hidden="1">{#N/A,#N/A,FALSE,"CIBHA05A";#N/A,#N/A,FALSE,"CIBHA05B"}</definedName>
    <definedName name="INGREHIS" hidden="1">{#N/A,#N/A,FALSE,"CIBHA05A";#N/A,#N/A,FALSE,"CIBHA05B"}</definedName>
    <definedName name="ingresos">#REF!</definedName>
    <definedName name="IngresosMinimos">'[76]INGRESOS - COP'!#REF!</definedName>
    <definedName name="INI_CEMENTO">[4]A!$D$25</definedName>
    <definedName name="INI_CONCRETOS">[4]A!$D$34</definedName>
    <definedName name="INI_FORMALETA">[4]A!$D$31</definedName>
    <definedName name="INI_GRAVA">[4]A!$D$22</definedName>
    <definedName name="INI_OTROS">[4]A!$D$28</definedName>
    <definedName name="IniCeldaDtfRapida">#REF!</definedName>
    <definedName name="Inicia">[217]Diseño!#REF!</definedName>
    <definedName name="INICIO" localSheetId="15">#REF!</definedName>
    <definedName name="Inicio">[93]BASES!$E$26</definedName>
    <definedName name="INIDEUDA" localSheetId="0">#REF!</definedName>
    <definedName name="INIDEUDA">#REF!</definedName>
    <definedName name="InitFleet" localSheetId="0">#REF!</definedName>
    <definedName name="InitFleet">#REF!</definedName>
    <definedName name="InitPurch" localSheetId="0">#REF!</definedName>
    <definedName name="InitPurch">#REF!</definedName>
    <definedName name="INPUT">#REF!</definedName>
    <definedName name="ins">[242]insumos!$A$8:$A$40</definedName>
    <definedName name="inst" localSheetId="0">#REF!</definedName>
    <definedName name="inst">#REF!</definedName>
    <definedName name="Inst._Tuberia" localSheetId="0">#REF!</definedName>
    <definedName name="Inst._Tuberia">#REF!</definedName>
    <definedName name="instalación_concretos_aceros" localSheetId="12">#REF!</definedName>
    <definedName name="instalación_concretos_aceros" localSheetId="13">#REF!</definedName>
    <definedName name="instalación_concretos_aceros" localSheetId="14">#REF!</definedName>
    <definedName name="instalación_concretos_aceros" localSheetId="6">#REF!</definedName>
    <definedName name="instalación_concretos_aceros">#REF!</definedName>
    <definedName name="instalación_tuberías" localSheetId="12">#REF!</definedName>
    <definedName name="instalación_tuberías" localSheetId="13">#REF!</definedName>
    <definedName name="instalación_tuberías" localSheetId="14">#REF!</definedName>
    <definedName name="instalación_tuberías" localSheetId="6">#REF!</definedName>
    <definedName name="instalación_tuberías">#REF!</definedName>
    <definedName name="insu" localSheetId="15">#REF!</definedName>
    <definedName name="INSU">[243]INSUMOS!$A:$E</definedName>
    <definedName name="INSUMO" localSheetId="2">'[244]Base Datos Insumos'!$A$4:$B$483</definedName>
    <definedName name="insumo" localSheetId="12">[196]insumos!$A$350:$A$563</definedName>
    <definedName name="insumo" localSheetId="13">[196]insumos!$A$350:$A$563</definedName>
    <definedName name="insumo" localSheetId="14">[196]insumos!$A$350:$A$563</definedName>
    <definedName name="INSUMO" localSheetId="6">'[244]Base Datos Insumos'!$A$4:$B$483</definedName>
    <definedName name="INSUMO" localSheetId="7">'[244]Base Datos Insumos'!$A$4:$B$483</definedName>
    <definedName name="INSUMO" localSheetId="9">'[244]Base Datos Insumos'!$A$4:$B$483</definedName>
    <definedName name="insumo">[197]insumos!$A$350:$A$563</definedName>
    <definedName name="INSUMOS" localSheetId="15">#REF!</definedName>
    <definedName name="insumos">[245]Insumos!$B:$D</definedName>
    <definedName name="insumosprecio" localSheetId="12">[196]insumos!$A$350:$C$563</definedName>
    <definedName name="insumosprecio" localSheetId="13">[196]insumos!$A$350:$C$563</definedName>
    <definedName name="insumosprecio" localSheetId="14">[196]insumos!$A$350:$C$563</definedName>
    <definedName name="insumosprecio">[197]insumos!$A$350:$C$563</definedName>
    <definedName name="InsuranceRate">[112]Parameters!$K$16</definedName>
    <definedName name="int">0.08</definedName>
    <definedName name="InTap" localSheetId="15">[7]Interc.tapones!$E:$E</definedName>
    <definedName name="InTap">[40]Interc.tapones!$E:$E</definedName>
    <definedName name="intCosteoMmto" localSheetId="0">#REF!</definedName>
    <definedName name="intCosteoMmto">#REF!</definedName>
    <definedName name="intDiasPagoFactura" localSheetId="0">#REF!</definedName>
    <definedName name="intDiasPagoFactura">#REF!</definedName>
    <definedName name="intensidad">[73]Listado!$AE$2:$AE$4</definedName>
    <definedName name="Interest_Rate" localSheetId="0">#REF!</definedName>
    <definedName name="Interest_Rate">#REF!</definedName>
    <definedName name="InterestRate">[112]Parameters!$K$15</definedName>
    <definedName name="INTERv">[231]BASE!$C$5</definedName>
    <definedName name="intFrecIncremInsumosAno" localSheetId="0">#REF!</definedName>
    <definedName name="intFrecIncremInsumosAno">#REF!</definedName>
    <definedName name="intFrecInctoMmtoAno" localSheetId="0">#REF!</definedName>
    <definedName name="intFrecInctoMmtoAno">#REF!</definedName>
    <definedName name="IntFreeCred" localSheetId="0">#REF!</definedName>
    <definedName name="IntFreeCred">#REF!</definedName>
    <definedName name="intMesBenTributario">#REF!</definedName>
    <definedName name="intMesCruzarIva">#REF!</definedName>
    <definedName name="intMesInicioIncremInsumosAno">#REF!</definedName>
    <definedName name="intMesRevFinCont">#REF!</definedName>
    <definedName name="intPlazoVariable1">#REF!</definedName>
    <definedName name="intPlazoVariable2">#REF!</definedName>
    <definedName name="intPlazoVariable3">#REF!</definedName>
    <definedName name="IntRendCombKmGl">#REF!</definedName>
    <definedName name="IntTipoMmto">#REF!</definedName>
    <definedName name="IntVal" localSheetId="15">[7]Interc.válv.!$E:$E</definedName>
    <definedName name="IntVal">[40]Interc.válv.!$E:$E</definedName>
    <definedName name="INV_11" localSheetId="15">'[246]PR 1'!$A$2:$N$655</definedName>
    <definedName name="INV_11" localSheetId="7">'[247]PR 1'!$A$2:$N$655</definedName>
    <definedName name="INV_11">'[248]PR 1'!$A$2:$N$655</definedName>
    <definedName name="Io" localSheetId="0">#REF!</definedName>
    <definedName name="IO" localSheetId="15">#REF!</definedName>
    <definedName name="Io">#REF!</definedName>
    <definedName name="iojiojij" localSheetId="0">Listado [37]Base!$B$12:$D$781</definedName>
    <definedName name="iojiojij" localSheetId="6">Listado [37]Base!$B$12:$D$781</definedName>
    <definedName name="iojiojij" localSheetId="7">Listado [37]Base!$B$12:$D$781</definedName>
    <definedName name="iojiojij" localSheetId="9">Listado [37]Base!$B$12:$D$781</definedName>
    <definedName name="iojiojij">Listado [37]Base!$B$12:$D$781</definedName>
    <definedName name="IoLIST" localSheetId="0">#REF!</definedName>
    <definedName name="IoLIST">#REF!</definedName>
    <definedName name="IOPIOU" localSheetId="0" hidden="1">{#N/A,#N/A,FALSE,"Costos Productos 6A";#N/A,#N/A,FALSE,"Costo Unitario Total H-94-12"}</definedName>
    <definedName name="IOPIOU" hidden="1">{#N/A,#N/A,FALSE,"Costos Productos 6A";#N/A,#N/A,FALSE,"Costo Unitario Total H-94-12"}</definedName>
    <definedName name="IP">#N/A</definedName>
    <definedName name="IPC">[15]REFERENCIAS!$A$27:$E$112</definedName>
    <definedName name="IPP" localSheetId="0">#REF!</definedName>
    <definedName name="IP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38798.4609490741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rigador">#REF!</definedName>
    <definedName name="IsColHidden" hidden="1">FALSE</definedName>
    <definedName name="IsLTMColHidden" hidden="1">FALSE</definedName>
    <definedName name="IsSecureRevolver" hidden="1">#REF!</definedName>
    <definedName name="IsSecureSenior1" hidden="1">#REF!</definedName>
    <definedName name="IsSecureSenior2" hidden="1">#REF!</definedName>
    <definedName name="IsSecureSenior3" hidden="1">#REF!</definedName>
    <definedName name="IsSecureSenior4" hidden="1">#REF!</definedName>
    <definedName name="IsSecureSenior5" hidden="1">#REF!</definedName>
    <definedName name="IsSecureSenior6" hidden="1">#REF!</definedName>
    <definedName name="IsSecureSenior7" hidden="1">#REF!</definedName>
    <definedName name="ITEM" localSheetId="15">#REF!</definedName>
    <definedName name="ITEM" localSheetId="7">#REF!</definedName>
    <definedName name="item">[249]Hoja1!$A$2:$B$65536</definedName>
    <definedName name="Item_number" localSheetId="0">#REF!</definedName>
    <definedName name="Item_number">#REF!</definedName>
    <definedName name="ITEM1" localSheetId="0">#REF!</definedName>
    <definedName name="ITEM1" localSheetId="15">#REF!</definedName>
    <definedName name="ITEM1">#REF!</definedName>
    <definedName name="ITEM15">#REF!</definedName>
    <definedName name="ITEM2">#REF!</definedName>
    <definedName name="ITEM2.10">[177]APU!$E$14843</definedName>
    <definedName name="ITEM2.11">[177]APU!$E$14904</definedName>
    <definedName name="ITEM2.12">[177]APU!$E$14965</definedName>
    <definedName name="item210.3" localSheetId="0">#REF!</definedName>
    <definedName name="item210.3">#REF!</definedName>
    <definedName name="item230.1" localSheetId="0">#REF!</definedName>
    <definedName name="item230.1">#REF!</definedName>
    <definedName name="ITEM3" localSheetId="15">#REF!</definedName>
    <definedName name="ITEM3">#REF!</definedName>
    <definedName name="ITEM3.15">[177]APU!$E$8621</definedName>
    <definedName name="ITEM3.16">[177]APU!$E$8682</definedName>
    <definedName name="ITEM3.17">[177]APU!$E$8743</definedName>
    <definedName name="ITEM3.18">[177]APU!$E$8804</definedName>
    <definedName name="ITEM3.19">[177]APU!$E$8865</definedName>
    <definedName name="ITEM3.20">[177]APU!$E$8926</definedName>
    <definedName name="ITEM3.21">[177]APU!$E$11915</definedName>
    <definedName name="ITEM3.22">[177]APU!$E$14477</definedName>
    <definedName name="ITEM3.23">[177]APU!$E$15087</definedName>
    <definedName name="item310" localSheetId="0">#REF!</definedName>
    <definedName name="item310">#REF!</definedName>
    <definedName name="item320.2" localSheetId="0">#REF!</definedName>
    <definedName name="item320.2">#REF!</definedName>
    <definedName name="item330.1" localSheetId="0">#REF!</definedName>
    <definedName name="item330.1">#REF!</definedName>
    <definedName name="ITEM4.20">[177]APU!$E$9170</definedName>
    <definedName name="ITEM4.21">[177]APU!$E$9231</definedName>
    <definedName name="ITEM4.22">[177]APU!$E$9292</definedName>
    <definedName name="ITEM4.23">[177]APU!$E$9353</definedName>
    <definedName name="ITEM4.24">[177]APU!$E$9414</definedName>
    <definedName name="ITEM4.25">[177]APU!$E$9475</definedName>
    <definedName name="ITEM4.26">[177]APU!$E$9536</definedName>
    <definedName name="ITEM4.27">[177]APU!$E$9597</definedName>
    <definedName name="ITEM4.28">[177]APU!$E$9658</definedName>
    <definedName name="ITEM4.29">[177]APU!$E$9719</definedName>
    <definedName name="ITEM4.30">[177]APU!$E$9780</definedName>
    <definedName name="ITEM4.31">[177]APU!$E$9841</definedName>
    <definedName name="ITEM4.32">[177]APU!$E$9902</definedName>
    <definedName name="ITEM4.33">[177]APU!$E$9963</definedName>
    <definedName name="ITEM4.34">[177]APU!$E$10024</definedName>
    <definedName name="ITEM4.35">[177]APU!$E$11549</definedName>
    <definedName name="ITEM4.36">[177]APU!$E$11610</definedName>
    <definedName name="ITEM4.37">[177]APU!$E$15941</definedName>
    <definedName name="ITEM4.38">[177]APU!$E$15148</definedName>
    <definedName name="ITEM4.39">[177]APU!$E$14233</definedName>
    <definedName name="ITEM4.40">[177]APU!$E$14294</definedName>
    <definedName name="ITEM4.41">[177]APU!$E$14355</definedName>
    <definedName name="ITEM4.42">[177]APU!$E$14416</definedName>
    <definedName name="ITEM4.43">[177]APU!$E$14538</definedName>
    <definedName name="ITEM4.44">[177]APU!$E$16002</definedName>
    <definedName name="ITEM4.45">[177]APU!$E$16063</definedName>
    <definedName name="ITEM4.46">[177]APU!$E$14660</definedName>
    <definedName name="item420" localSheetId="0">#REF!</definedName>
    <definedName name="item420">#REF!</definedName>
    <definedName name="item450.2P" localSheetId="0">#REF!</definedName>
    <definedName name="item450.2P">#REF!</definedName>
    <definedName name="ITEM5.100">[177]APU!$E$12403</definedName>
    <definedName name="ITEM5.101">[177]APU!$E$12464</definedName>
    <definedName name="ITEM5.104">[177]APU!$E$12525</definedName>
    <definedName name="ITEM5.105">[177]APU!$E$12586</definedName>
    <definedName name="ITEM5.106">[177]APU!$E$12647</definedName>
    <definedName name="ITEM5.107">[177]APU!$E$12708</definedName>
    <definedName name="ITEM5.108">[177]APU!$E$12769</definedName>
    <definedName name="ITEM5.109">[177]APU!$E$12830</definedName>
    <definedName name="ITEM5.111">[177]APU!$E$12891</definedName>
    <definedName name="ITEM5.112">[177]APU!$E$12952</definedName>
    <definedName name="ITEM5.113">[177]APU!$E$14721</definedName>
    <definedName name="ITEM5.114">[177]APU!$E$14782</definedName>
    <definedName name="ITEM5.115">[177]APU!$E$15026</definedName>
    <definedName name="ITEM5.53">[177]APU!$E$10085</definedName>
    <definedName name="ITEM5.54">[177]APU!$E$10146</definedName>
    <definedName name="ITEM5.55">[177]APU!$E$10207</definedName>
    <definedName name="ITEM5.56">[177]APU!$E$10268</definedName>
    <definedName name="ITEM5.57">[177]APU!$E$10329</definedName>
    <definedName name="ITEM5.58">[177]APU!$E$10390</definedName>
    <definedName name="ITEM5.59">[177]APU!$E$10451</definedName>
    <definedName name="ITEM5.60">[177]APU!$E$10512</definedName>
    <definedName name="ITEM5.61">[177]APU!$E$10573</definedName>
    <definedName name="ITEM5.62">[177]APU!$E$10634</definedName>
    <definedName name="ITEM5.63">[177]APU!$E$10695</definedName>
    <definedName name="ITEM5.64">[177]APU!$E$10756</definedName>
    <definedName name="ITEM5.65">[177]APU!$E$10817</definedName>
    <definedName name="ITEM5.66">[177]APU!$E$10878</definedName>
    <definedName name="ITEM5.67">[177]APU!$E$10939</definedName>
    <definedName name="ITEM5.68">[177]APU!$E$11000</definedName>
    <definedName name="ITEM5.69">[177]APU!$E$11061</definedName>
    <definedName name="ITEM5.70">[177]APU!$E$11122</definedName>
    <definedName name="ITEM5.71">[177]APU!$E$11183</definedName>
    <definedName name="ITEM5.72">[177]APU!$E$11976</definedName>
    <definedName name="ITEM5.73">[177]APU!$E$12037</definedName>
    <definedName name="ITEM5.74">[177]APU!$E$12098</definedName>
    <definedName name="ITEM5.77">[177]APU!$E$12159</definedName>
    <definedName name="ITEM5.78">[177]APU!$E$12281</definedName>
    <definedName name="ITEM5.79">[177]APU!$E$12342</definedName>
    <definedName name="ITEM5.80">[177]APU!$E$12220</definedName>
    <definedName name="ITEM5.82">[177]APU!$E$13989</definedName>
    <definedName name="ITEM5.83">[177]APU!$E$14050</definedName>
    <definedName name="ITEM5.84">[177]APU!$E$13318</definedName>
    <definedName name="ITEM5.85">[177]APU!$E$13379</definedName>
    <definedName name="ITEM5.86">[177]APU!$E$13440</definedName>
    <definedName name="ITEM5.87">[177]APU!$E$13501</definedName>
    <definedName name="ITEM5.88">[177]APU!$E$13562</definedName>
    <definedName name="ITEM5.89">[177]APU!$E$13623</definedName>
    <definedName name="ITEM5.90">[177]APU!$E$13684</definedName>
    <definedName name="ITEM5.91">[177]APU!$E$13745</definedName>
    <definedName name="ITEM5.92">[177]APU!$E$13806</definedName>
    <definedName name="ITEM5.93">[177]APU!$E$13867</definedName>
    <definedName name="ITEM5.94">[177]APU!$E$13928</definedName>
    <definedName name="ITEM5.95">[177]APU!$E$13013</definedName>
    <definedName name="ITEM5.96">[177]APU!$E$13074</definedName>
    <definedName name="ITEM5.97">[177]APU!$E$13135</definedName>
    <definedName name="ITEM5.98">[177]APU!$E$13196</definedName>
    <definedName name="ITEM5.99">[177]APU!$E$13257</definedName>
    <definedName name="ITEM521">[172]ITEMS!$A$522</definedName>
    <definedName name="item600.1" localSheetId="0">#REF!</definedName>
    <definedName name="item600.1">#REF!</definedName>
    <definedName name="item610.1" localSheetId="0">#REF!</definedName>
    <definedName name="item610.1">#REF!</definedName>
    <definedName name="item610.2" localSheetId="0">#REF!</definedName>
    <definedName name="item610.2">#REF!</definedName>
    <definedName name="item630.4">#REF!</definedName>
    <definedName name="item630.6">#REF!</definedName>
    <definedName name="item630.7">#REF!</definedName>
    <definedName name="item640.3">#REF!</definedName>
    <definedName name="item661">#REF!</definedName>
    <definedName name="item671">#REF!</definedName>
    <definedName name="item673.1">#REF!</definedName>
    <definedName name="item673.3">#REF!</definedName>
    <definedName name="item681">#REF!</definedName>
    <definedName name="ITEM7.1">[177]APU!$E$7589</definedName>
    <definedName name="ITEM7.10">[177]APU!$E$8138</definedName>
    <definedName name="ITEM7.11">[177]APU!$E$8199</definedName>
    <definedName name="ITEM7.12">[177]APU!$E$8259</definedName>
    <definedName name="ITEM7.13">[177]APU!$E$8320</definedName>
    <definedName name="ITEM7.14">[177]APU!$E$8381</definedName>
    <definedName name="ITEM7.15">[177]APU!$E$8442</definedName>
    <definedName name="ITEM7.16">[177]APU!$E$8560</definedName>
    <definedName name="ITEM7.17">[177]APU!$E$11244</definedName>
    <definedName name="ITEM7.18">[177]APU!$E$11305</definedName>
    <definedName name="ITEM7.19">[177]APU!$E$11366</definedName>
    <definedName name="ITEM7.2">[177]APU!$E$7650</definedName>
    <definedName name="ITEM7.20">[177]APU!$E$11427</definedName>
    <definedName name="ITEM7.21">[177]APU!$E$11488</definedName>
    <definedName name="ITEM7.22">[177]APU!$E$11671</definedName>
    <definedName name="ITEM7.23">[177]APU!$E$11732</definedName>
    <definedName name="ITEM7.24">[177]APU!$E$14599</definedName>
    <definedName name="ITEM7.25">[177]APU!$E$15209</definedName>
    <definedName name="ITEM7.26">[177]APU!$E$15270</definedName>
    <definedName name="ITEM7.27">[177]APU!$E$15331</definedName>
    <definedName name="ITEM7.28">[177]APU!$E$15392</definedName>
    <definedName name="ITEM7.29">[177]APU!$E$15453</definedName>
    <definedName name="ITEM7.3">[177]APU!$E$7711</definedName>
    <definedName name="ITEM7.30">[177]APU!$E$15514</definedName>
    <definedName name="ITEM7.31">[177]APU!$E$15575</definedName>
    <definedName name="ITEM7.32">[177]APU!$E$15636</definedName>
    <definedName name="ITEM7.33">[177]APU!$E$15697</definedName>
    <definedName name="ITEM7.34">[177]APU!$E$15758</definedName>
    <definedName name="ITEM7.35">[177]APU!$E$15819</definedName>
    <definedName name="ITEM7.4">[177]APU!$E$7772</definedName>
    <definedName name="ITEM7.5">[177]APU!$E$7833</definedName>
    <definedName name="ITEM7.6">[177]APU!$E$7894</definedName>
    <definedName name="ITEM7.7">[177]APU!$E$7955</definedName>
    <definedName name="ITEM7.8">[177]APU!$E$8016</definedName>
    <definedName name="ITEM7.9">[177]APU!$E$8077</definedName>
    <definedName name="item700.1" localSheetId="0">#REF!</definedName>
    <definedName name="item700.1">#REF!</definedName>
    <definedName name="item710.1" localSheetId="0">#REF!</definedName>
    <definedName name="item710.1">#REF!</definedName>
    <definedName name="item710.2" localSheetId="0">#REF!</definedName>
    <definedName name="item710.2">#REF!</definedName>
    <definedName name="item730.1">#REF!</definedName>
    <definedName name="item730.2">#REF!</definedName>
    <definedName name="item730.2.4">#REF!</definedName>
    <definedName name="item900.2">#REF!</definedName>
    <definedName name="ItemCodos">#REF!</definedName>
    <definedName name="ITEMS" localSheetId="12">#REF!</definedName>
    <definedName name="ITEMS" localSheetId="13">#REF!</definedName>
    <definedName name="ITEMS" localSheetId="14">#REF!</definedName>
    <definedName name="ITEMS" localSheetId="15">'[5]APU PVC'!#REF!</definedName>
    <definedName name="ITEMS">#REF!</definedName>
    <definedName name="ItemsCart" localSheetId="12">#REF!</definedName>
    <definedName name="ItemsCart" localSheetId="13">#REF!</definedName>
    <definedName name="ItemsCart" localSheetId="14">#REF!</definedName>
    <definedName name="ItemsCart">#REF!</definedName>
    <definedName name="ITER">#REF!</definedName>
    <definedName name="ITER2">#REF!</definedName>
    <definedName name="Iterar" localSheetId="15">#REF!</definedName>
    <definedName name="Iterar">#REF!</definedName>
    <definedName name="iua">[129]PRESUPUESTOS!$R$5</definedName>
    <definedName name="IUI" localSheetId="0" hidden="1">{"TAB1",#N/A,TRUE,"GENERAL";"TAB2",#N/A,TRUE,"GENERAL";"TAB3",#N/A,TRUE,"GENERAL";"TAB4",#N/A,TRUE,"GENERAL";"TAB5",#N/A,TRUE,"GENERAL"}</definedName>
    <definedName name="IUI" localSheetId="6" hidden="1">{"TAB1",#N/A,TRUE,"GENERAL";"TAB2",#N/A,TRUE,"GENERAL";"TAB3",#N/A,TRUE,"GENERAL";"TAB4",#N/A,TRUE,"GENERAL";"TAB5",#N/A,TRUE,"GENERAL"}</definedName>
    <definedName name="IUI" localSheetId="7" hidden="1">{"TAB1",#N/A,TRUE,"GENERAL";"TAB2",#N/A,TRUE,"GENERAL";"TAB3",#N/A,TRUE,"GENERAL";"TAB4",#N/A,TRUE,"GENERAL";"TAB5",#N/A,TRUE,"GENERAL"}</definedName>
    <definedName name="IUI" localSheetId="9" hidden="1">{"TAB1",#N/A,TRUE,"GENERAL";"TAB2",#N/A,TRUE,"GENERAL";"TAB3",#N/A,TRUE,"GENERAL";"TAB4",#N/A,TRUE,"GENERAL";"TAB5",#N/A,TRUE,"GENERAL"}</definedName>
    <definedName name="IUI" hidden="1">{"TAB1",#N/A,TRUE,"GENERAL";"TAB2",#N/A,TRUE,"GENERAL";"TAB3",#N/A,TRUE,"GENERAL";"TAB4",#N/A,TRUE,"GENERAL";"TAB5",#N/A,TRUE,"GENERAL"}</definedName>
    <definedName name="iuit7" localSheetId="0" hidden="1">{"TAB1",#N/A,TRUE,"GENERAL";"TAB2",#N/A,TRUE,"GENERAL";"TAB3",#N/A,TRUE,"GENERAL";"TAB4",#N/A,TRUE,"GENERAL";"TAB5",#N/A,TRUE,"GENERAL"}</definedName>
    <definedName name="iuit7" localSheetId="6" hidden="1">{"TAB1",#N/A,TRUE,"GENERAL";"TAB2",#N/A,TRUE,"GENERAL";"TAB3",#N/A,TRUE,"GENERAL";"TAB4",#N/A,TRUE,"GENERAL";"TAB5",#N/A,TRUE,"GENERAL"}</definedName>
    <definedName name="iuit7" localSheetId="7" hidden="1">{"TAB1",#N/A,TRUE,"GENERAL";"TAB2",#N/A,TRUE,"GENERAL";"TAB3",#N/A,TRUE,"GENERAL";"TAB4",#N/A,TRUE,"GENERAL";"TAB5",#N/A,TRUE,"GENERAL"}</definedName>
    <definedName name="iuit7" localSheetId="9" hidden="1">{"TAB1",#N/A,TRUE,"GENERAL";"TAB2",#N/A,TRUE,"GENERAL";"TAB3",#N/A,TRUE,"GENERAL";"TAB4",#N/A,TRUE,"GENERAL";"TAB5",#N/A,TRUE,"GENERAL"}</definedName>
    <definedName name="iuit7" hidden="1">{"TAB1",#N/A,TRUE,"GENERAL";"TAB2",#N/A,TRUE,"GENERAL";"TAB3",#N/A,TRUE,"GENERAL";"TAB4",#N/A,TRUE,"GENERAL";"TAB5",#N/A,TRUE,"GENERAL"}</definedName>
    <definedName name="iuiuiuiuiu" localSheetId="0">Listado [37]Base!$B$12:$D$781</definedName>
    <definedName name="iuiuiuiuiu" localSheetId="6">Listado [37]Base!$B$12:$D$781</definedName>
    <definedName name="iuiuiuiuiu" localSheetId="7">Listado [37]Base!$B$12:$D$781</definedName>
    <definedName name="iuiuiuiuiu" localSheetId="9">Listado [37]Base!$B$12:$D$781</definedName>
    <definedName name="iuiuiuiuiu">Listado [37]Base!$B$12:$D$781</definedName>
    <definedName name="iul" localSheetId="0" hidden="1">{"via1",#N/A,TRUE,"general";"via2",#N/A,TRUE,"general";"via3",#N/A,TRUE,"general"}</definedName>
    <definedName name="iul" localSheetId="6" hidden="1">{"via1",#N/A,TRUE,"general";"via2",#N/A,TRUE,"general";"via3",#N/A,TRUE,"general"}</definedName>
    <definedName name="iul" localSheetId="7" hidden="1">{"via1",#N/A,TRUE,"general";"via2",#N/A,TRUE,"general";"via3",#N/A,TRUE,"general"}</definedName>
    <definedName name="iul" localSheetId="9" hidden="1">{"via1",#N/A,TRUE,"general";"via2",#N/A,TRUE,"general";"via3",#N/A,TRUE,"general"}</definedName>
    <definedName name="iul" hidden="1">{"via1",#N/A,TRUE,"general";"via2",#N/A,TRUE,"general";"via3",#N/A,TRUE,"general"}</definedName>
    <definedName name="iuouio" localSheetId="0" hidden="1">{"via1",#N/A,TRUE,"general";"via2",#N/A,TRUE,"general";"via3",#N/A,TRUE,"general"}</definedName>
    <definedName name="iuouio" localSheetId="6" hidden="1">{"via1",#N/A,TRUE,"general";"via2",#N/A,TRUE,"general";"via3",#N/A,TRUE,"general"}</definedName>
    <definedName name="iuouio" localSheetId="7" hidden="1">{"via1",#N/A,TRUE,"general";"via2",#N/A,TRUE,"general";"via3",#N/A,TRUE,"general"}</definedName>
    <definedName name="iuouio" localSheetId="9" hidden="1">{"via1",#N/A,TRUE,"general";"via2",#N/A,TRUE,"general";"via3",#N/A,TRUE,"general"}</definedName>
    <definedName name="iuouio" hidden="1">{"via1",#N/A,TRUE,"general";"via2",#N/A,TRUE,"general";"via3",#N/A,TRUE,"general"}</definedName>
    <definedName name="iuyi9" localSheetId="0" hidden="1">{"TAB1",#N/A,TRUE,"GENERAL";"TAB2",#N/A,TRUE,"GENERAL";"TAB3",#N/A,TRUE,"GENERAL";"TAB4",#N/A,TRUE,"GENERAL";"TAB5",#N/A,TRUE,"GENERAL"}</definedName>
    <definedName name="iuyi9" localSheetId="6" hidden="1">{"TAB1",#N/A,TRUE,"GENERAL";"TAB2",#N/A,TRUE,"GENERAL";"TAB3",#N/A,TRUE,"GENERAL";"TAB4",#N/A,TRUE,"GENERAL";"TAB5",#N/A,TRUE,"GENERAL"}</definedName>
    <definedName name="iuyi9" localSheetId="7" hidden="1">{"TAB1",#N/A,TRUE,"GENERAL";"TAB2",#N/A,TRUE,"GENERAL";"TAB3",#N/A,TRUE,"GENERAL";"TAB4",#N/A,TRUE,"GENERAL";"TAB5",#N/A,TRUE,"GENERAL"}</definedName>
    <definedName name="iuyi9" localSheetId="9"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 localSheetId="0">#REF!</definedName>
    <definedName name="IVA" localSheetId="12">#REF!</definedName>
    <definedName name="IVA" localSheetId="13">#REF!</definedName>
    <definedName name="IVA" localSheetId="14">#REF!</definedName>
    <definedName name="IVA" localSheetId="15">[250]precios!$D$168</definedName>
    <definedName name="IVA">#REF!</definedName>
    <definedName name="iyuiuyi" localSheetId="0" hidden="1">{"via1",#N/A,TRUE,"general";"via2",#N/A,TRUE,"general";"via3",#N/A,TRUE,"general"}</definedName>
    <definedName name="iyuiuyi" localSheetId="6" hidden="1">{"via1",#N/A,TRUE,"general";"via2",#N/A,TRUE,"general";"via3",#N/A,TRUE,"general"}</definedName>
    <definedName name="iyuiuyi" localSheetId="7" hidden="1">{"via1",#N/A,TRUE,"general";"via2",#N/A,TRUE,"general";"via3",#N/A,TRUE,"general"}</definedName>
    <definedName name="iyuiuyi" localSheetId="9" hidden="1">{"via1",#N/A,TRUE,"general";"via2",#N/A,TRUE,"general";"via3",#N/A,TRUE,"general"}</definedName>
    <definedName name="iyuiuyi" hidden="1">{"via1",#N/A,TRUE,"general";"via2",#N/A,TRUE,"general";"via3",#N/A,TRUE,"general"}</definedName>
    <definedName name="j" localSheetId="0" hidden="1">{"TAB1",#N/A,TRUE,"GENERAL";"TAB2",#N/A,TRUE,"GENERAL";"TAB3",#N/A,TRUE,"GENERAL";"TAB4",#N/A,TRUE,"GENERAL";"TAB5",#N/A,TRUE,"GENERAL"}</definedName>
    <definedName name="j" localSheetId="6" hidden="1">{"TAB1",#N/A,TRUE,"GENERAL";"TAB2",#N/A,TRUE,"GENERAL";"TAB3",#N/A,TRUE,"GENERAL";"TAB4",#N/A,TRUE,"GENERAL";"TAB5",#N/A,TRUE,"GENERAL"}</definedName>
    <definedName name="j" localSheetId="7" hidden="1">{"TAB1",#N/A,TRUE,"GENERAL";"TAB2",#N/A,TRUE,"GENERAL";"TAB3",#N/A,TRUE,"GENERAL";"TAB4",#N/A,TRUE,"GENERAL";"TAB5",#N/A,TRUE,"GENERAL"}</definedName>
    <definedName name="j" localSheetId="9" hidden="1">{"TAB1",#N/A,TRUE,"GENERAL";"TAB2",#N/A,TRUE,"GENERAL";"TAB3",#N/A,TRUE,"GENERAL";"TAB4",#N/A,TRUE,"GENERAL";"TAB5",#N/A,TRUE,"GENERAL"}</definedName>
    <definedName name="j" hidden="1">{"TAB1",#N/A,TRUE,"GENERAL";"TAB2",#N/A,TRUE,"GENERAL";"TAB3",#N/A,TRUE,"GENERAL";"TAB4",#N/A,TRUE,"GENERAL";"TAB5",#N/A,TRUE,"GENERAL"}</definedName>
    <definedName name="J_GARCIA_P" localSheetId="12">#REF!</definedName>
    <definedName name="J_GARCIA_P" localSheetId="13">#REF!</definedName>
    <definedName name="J_GARCIA_P" localSheetId="14">#REF!</definedName>
    <definedName name="J_GARCIA_P" localSheetId="6">#REF!</definedName>
    <definedName name="J_GARCIA_P">#REF!</definedName>
    <definedName name="Ja">#REF!</definedName>
    <definedName name="JACK_RYAN">#REF!</definedName>
    <definedName name="jan02a">#REF!</definedName>
    <definedName name="Jb">#REF!</definedName>
    <definedName name="Jc" localSheetId="0">#REF!</definedName>
    <definedName name="JC" localSheetId="15">[101]PRECIOS!$F$2:$F$4</definedName>
    <definedName name="Jc">#REF!</definedName>
    <definedName name="jd" localSheetId="0" hidden="1">{"via1",#N/A,TRUE,"general";"via2",#N/A,TRUE,"general";"via3",#N/A,TRUE,"general"}</definedName>
    <definedName name="jd" localSheetId="6" hidden="1">{"via1",#N/A,TRUE,"general";"via2",#N/A,TRUE,"general";"via3",#N/A,TRUE,"general"}</definedName>
    <definedName name="jd" localSheetId="7" hidden="1">{"via1",#N/A,TRUE,"general";"via2",#N/A,TRUE,"general";"via3",#N/A,TRUE,"general"}</definedName>
    <definedName name="jd" localSheetId="9" hidden="1">{"via1",#N/A,TRUE,"general";"via2",#N/A,TRUE,"general";"via3",#N/A,TRUE,"general"}</definedName>
    <definedName name="jd" hidden="1">{"via1",#N/A,TRUE,"general";"via2",#N/A,TRUE,"general";"via3",#N/A,TRUE,"general"}</definedName>
    <definedName name="jdC">'[45]Estructuras Concreto'!$D$198</definedName>
    <definedName name="jdfjkd" localSheetId="0">#REF!</definedName>
    <definedName name="jdfjkd" localSheetId="15">#REF!</definedName>
    <definedName name="jdfjkd">#REF!</definedName>
    <definedName name="jdh" localSheetId="0" hidden="1">{"TAB1",#N/A,TRUE,"GENERAL";"TAB2",#N/A,TRUE,"GENERAL";"TAB3",#N/A,TRUE,"GENERAL";"TAB4",#N/A,TRUE,"GENERAL";"TAB5",#N/A,TRUE,"GENERAL"}</definedName>
    <definedName name="jdh" localSheetId="6" hidden="1">{"TAB1",#N/A,TRUE,"GENERAL";"TAB2",#N/A,TRUE,"GENERAL";"TAB3",#N/A,TRUE,"GENERAL";"TAB4",#N/A,TRUE,"GENERAL";"TAB5",#N/A,TRUE,"GENERAL"}</definedName>
    <definedName name="jdh" localSheetId="7" hidden="1">{"TAB1",#N/A,TRUE,"GENERAL";"TAB2",#N/A,TRUE,"GENERAL";"TAB3",#N/A,TRUE,"GENERAL";"TAB4",#N/A,TRUE,"GENERAL";"TAB5",#N/A,TRUE,"GENERAL"}</definedName>
    <definedName name="jdh" localSheetId="9" hidden="1">{"TAB1",#N/A,TRUE,"GENERAL";"TAB2",#N/A,TRUE,"GENERAL";"TAB3",#N/A,TRUE,"GENERAL";"TAB4",#N/A,TRUE,"GENERAL";"TAB5",#N/A,TRUE,"GENERAL"}</definedName>
    <definedName name="jdh" hidden="1">{"TAB1",#N/A,TRUE,"GENERAL";"TAB2",#N/A,TRUE,"GENERAL";"TAB3",#N/A,TRUE,"GENERAL";"TAB4",#N/A,TRUE,"GENERAL";"TAB5",#N/A,TRUE,"GENERAL"}</definedName>
    <definedName name="Je">#REF!</definedName>
    <definedName name="jeytj" localSheetId="0" hidden="1">{"TAB1",#N/A,TRUE,"GENERAL";"TAB2",#N/A,TRUE,"GENERAL";"TAB3",#N/A,TRUE,"GENERAL";"TAB4",#N/A,TRUE,"GENERAL";"TAB5",#N/A,TRUE,"GENERAL"}</definedName>
    <definedName name="jeytj" localSheetId="6" hidden="1">{"TAB1",#N/A,TRUE,"GENERAL";"TAB2",#N/A,TRUE,"GENERAL";"TAB3",#N/A,TRUE,"GENERAL";"TAB4",#N/A,TRUE,"GENERAL";"TAB5",#N/A,TRUE,"GENERAL"}</definedName>
    <definedName name="jeytj" localSheetId="7" hidden="1">{"TAB1",#N/A,TRUE,"GENERAL";"TAB2",#N/A,TRUE,"GENERAL";"TAB3",#N/A,TRUE,"GENERAL";"TAB4",#N/A,TRUE,"GENERAL";"TAB5",#N/A,TRUE,"GENERAL"}</definedName>
    <definedName name="jeytj" localSheetId="9" hidden="1">{"TAB1",#N/A,TRUE,"GENERAL";"TAB2",#N/A,TRUE,"GENERAL";"TAB3",#N/A,TRUE,"GENERAL";"TAB4",#N/A,TRUE,"GENERAL";"TAB5",#N/A,TRUE,"GENERAL"}</definedName>
    <definedName name="jeytj" hidden="1">{"TAB1",#N/A,TRUE,"GENERAL";"TAB2",#N/A,TRUE,"GENERAL";"TAB3",#N/A,TRUE,"GENERAL";"TAB4",#N/A,TRUE,"GENERAL";"TAB5",#N/A,TRUE,"GENERAL"}</definedName>
    <definedName name="Jf">#REF!</definedName>
    <definedName name="jfhjfrt" localSheetId="0" hidden="1">{"TAB1",#N/A,TRUE,"GENERAL";"TAB2",#N/A,TRUE,"GENERAL";"TAB3",#N/A,TRUE,"GENERAL";"TAB4",#N/A,TRUE,"GENERAL";"TAB5",#N/A,TRUE,"GENERAL"}</definedName>
    <definedName name="jfhjfrt" localSheetId="6" hidden="1">{"TAB1",#N/A,TRUE,"GENERAL";"TAB2",#N/A,TRUE,"GENERAL";"TAB3",#N/A,TRUE,"GENERAL";"TAB4",#N/A,TRUE,"GENERAL";"TAB5",#N/A,TRUE,"GENERAL"}</definedName>
    <definedName name="jfhjfrt" localSheetId="7" hidden="1">{"TAB1",#N/A,TRUE,"GENERAL";"TAB2",#N/A,TRUE,"GENERAL";"TAB3",#N/A,TRUE,"GENERAL";"TAB4",#N/A,TRUE,"GENERAL";"TAB5",#N/A,TRUE,"GENERAL"}</definedName>
    <definedName name="jfhjfrt" localSheetId="9" hidden="1">{"TAB1",#N/A,TRUE,"GENERAL";"TAB2",#N/A,TRUE,"GENERAL";"TAB3",#N/A,TRUE,"GENERAL";"TAB4",#N/A,TRUE,"GENERAL";"TAB5",#N/A,TRUE,"GENERAL"}</definedName>
    <definedName name="jfhjfrt" hidden="1">{"TAB1",#N/A,TRUE,"GENERAL";"TAB2",#N/A,TRUE,"GENERAL";"TAB3",#N/A,TRUE,"GENERAL";"TAB4",#N/A,TRUE,"GENERAL";"TAB5",#N/A,TRUE,"GENERAL"}</definedName>
    <definedName name="JGA">'[14]Gabinetes ctrol, prot. y med. '!#REF!</definedName>
    <definedName name="jgfj" localSheetId="0" hidden="1">{"via1",#N/A,TRUE,"general";"via2",#N/A,TRUE,"general";"via3",#N/A,TRUE,"general"}</definedName>
    <definedName name="jgfj" localSheetId="6" hidden="1">{"via1",#N/A,TRUE,"general";"via2",#N/A,TRUE,"general";"via3",#N/A,TRUE,"general"}</definedName>
    <definedName name="jgfj" localSheetId="7" hidden="1">{"via1",#N/A,TRUE,"general";"via2",#N/A,TRUE,"general";"via3",#N/A,TRUE,"general"}</definedName>
    <definedName name="jgfj" localSheetId="9" hidden="1">{"via1",#N/A,TRUE,"general";"via2",#N/A,TRUE,"general";"via3",#N/A,TRUE,"general"}</definedName>
    <definedName name="jgfj" hidden="1">{"via1",#N/A,TRUE,"general";"via2",#N/A,TRUE,"general";"via3",#N/A,TRUE,"general"}</definedName>
    <definedName name="jghj" localSheetId="0" hidden="1">{"TAB1",#N/A,TRUE,"GENERAL";"TAB2",#N/A,TRUE,"GENERAL";"TAB3",#N/A,TRUE,"GENERAL";"TAB4",#N/A,TRUE,"GENERAL";"TAB5",#N/A,TRUE,"GENERAL"}</definedName>
    <definedName name="jghj" localSheetId="6" hidden="1">{"TAB1",#N/A,TRUE,"GENERAL";"TAB2",#N/A,TRUE,"GENERAL";"TAB3",#N/A,TRUE,"GENERAL";"TAB4",#N/A,TRUE,"GENERAL";"TAB5",#N/A,TRUE,"GENERAL"}</definedName>
    <definedName name="jghj" localSheetId="7" hidden="1">{"TAB1",#N/A,TRUE,"GENERAL";"TAB2",#N/A,TRUE,"GENERAL";"TAB3",#N/A,TRUE,"GENERAL";"TAB4",#N/A,TRUE,"GENERAL";"TAB5",#N/A,TRUE,"GENERAL"}</definedName>
    <definedName name="jghj" localSheetId="9" hidden="1">{"TAB1",#N/A,TRUE,"GENERAL";"TAB2",#N/A,TRUE,"GENERAL";"TAB3",#N/A,TRUE,"GENERAL";"TAB4",#N/A,TRUE,"GENERAL";"TAB5",#N/A,TRUE,"GENERAL"}</definedName>
    <definedName name="jghj" hidden="1">{"TAB1",#N/A,TRUE,"GENERAL";"TAB2",#N/A,TRUE,"GENERAL";"TAB3",#N/A,TRUE,"GENERAL";"TAB4",#N/A,TRUE,"GENERAL";"TAB5",#N/A,TRUE,"GENERAL"}</definedName>
    <definedName name="jgj" localSheetId="0" hidden="1">{"TAB1",#N/A,TRUE,"GENERAL";"TAB2",#N/A,TRUE,"GENERAL";"TAB3",#N/A,TRUE,"GENERAL";"TAB4",#N/A,TRUE,"GENERAL";"TAB5",#N/A,TRUE,"GENERAL"}</definedName>
    <definedName name="jgj" localSheetId="6" hidden="1">{"TAB1",#N/A,TRUE,"GENERAL";"TAB2",#N/A,TRUE,"GENERAL";"TAB3",#N/A,TRUE,"GENERAL";"TAB4",#N/A,TRUE,"GENERAL";"TAB5",#N/A,TRUE,"GENERAL"}</definedName>
    <definedName name="jgj" localSheetId="7" hidden="1">{"TAB1",#N/A,TRUE,"GENERAL";"TAB2",#N/A,TRUE,"GENERAL";"TAB3",#N/A,TRUE,"GENERAL";"TAB4",#N/A,TRUE,"GENERAL";"TAB5",#N/A,TRUE,"GENERAL"}</definedName>
    <definedName name="jgj" localSheetId="9" hidden="1">{"TAB1",#N/A,TRUE,"GENERAL";"TAB2",#N/A,TRUE,"GENERAL";"TAB3",#N/A,TRUE,"GENERAL";"TAB4",#N/A,TRUE,"GENERAL";"TAB5",#N/A,TRUE,"GENERAL"}</definedName>
    <definedName name="jgj" hidden="1">{"TAB1",#N/A,TRUE,"GENERAL";"TAB2",#N/A,TRUE,"GENERAL";"TAB3",#N/A,TRUE,"GENERAL";"TAB4",#N/A,TRUE,"GENERAL";"TAB5",#N/A,TRUE,"GENERAL"}</definedName>
    <definedName name="jhg" localSheetId="0" hidden="1">{"TAB1",#N/A,TRUE,"GENERAL";"TAB2",#N/A,TRUE,"GENERAL";"TAB3",#N/A,TRUE,"GENERAL";"TAB4",#N/A,TRUE,"GENERAL";"TAB5",#N/A,TRUE,"GENERAL"}</definedName>
    <definedName name="jhg" localSheetId="6" hidden="1">{"TAB1",#N/A,TRUE,"GENERAL";"TAB2",#N/A,TRUE,"GENERAL";"TAB3",#N/A,TRUE,"GENERAL";"TAB4",#N/A,TRUE,"GENERAL";"TAB5",#N/A,TRUE,"GENERAL"}</definedName>
    <definedName name="jhg" localSheetId="7" hidden="1">{"TAB1",#N/A,TRUE,"GENERAL";"TAB2",#N/A,TRUE,"GENERAL";"TAB3",#N/A,TRUE,"GENERAL";"TAB4",#N/A,TRUE,"GENERAL";"TAB5",#N/A,TRUE,"GENERAL"}</definedName>
    <definedName name="jhg" localSheetId="9" hidden="1">{"TAB1",#N/A,TRUE,"GENERAL";"TAB2",#N/A,TRUE,"GENERAL";"TAB3",#N/A,TRUE,"GENERAL";"TAB4",#N/A,TRUE,"GENERAL";"TAB5",#N/A,TRUE,"GENERAL"}</definedName>
    <definedName name="jhg" hidden="1">{"TAB1",#N/A,TRUE,"GENERAL";"TAB2",#N/A,TRUE,"GENERAL";"TAB3",#N/A,TRUE,"GENERAL";"TAB4",#N/A,TRUE,"GENERAL";"TAB5",#N/A,TRUE,"GENERAL"}</definedName>
    <definedName name="jhhhh" localSheetId="0" hidden="1">{#N/A,#N/A,FALSE,"CCTV"}</definedName>
    <definedName name="jhhhh" hidden="1">{#N/A,#N/A,FALSE,"CCTV"}</definedName>
    <definedName name="jhjyj" localSheetId="0" hidden="1">{"via1",#N/A,TRUE,"general";"via2",#N/A,TRUE,"general";"via3",#N/A,TRUE,"general"}</definedName>
    <definedName name="jhjyj" localSheetId="6" hidden="1">{"via1",#N/A,TRUE,"general";"via2",#N/A,TRUE,"general";"via3",#N/A,TRUE,"general"}</definedName>
    <definedName name="jhjyj" localSheetId="7" hidden="1">{"via1",#N/A,TRUE,"general";"via2",#N/A,TRUE,"general";"via3",#N/A,TRUE,"general"}</definedName>
    <definedName name="jhjyj" localSheetId="9" hidden="1">{"via1",#N/A,TRUE,"general";"via2",#N/A,TRUE,"general";"via3",#N/A,TRUE,"general"}</definedName>
    <definedName name="jhjyj" hidden="1">{"via1",#N/A,TRUE,"general";"via2",#N/A,TRUE,"general";"via3",#N/A,TRUE,"general"}</definedName>
    <definedName name="JHK" localSheetId="0" hidden="1">{"TAB1",#N/A,TRUE,"GENERAL";"TAB2",#N/A,TRUE,"GENERAL";"TAB3",#N/A,TRUE,"GENERAL";"TAB4",#N/A,TRUE,"GENERAL";"TAB5",#N/A,TRUE,"GENERAL"}</definedName>
    <definedName name="JHK" localSheetId="6" hidden="1">{"TAB1",#N/A,TRUE,"GENERAL";"TAB2",#N/A,TRUE,"GENERAL";"TAB3",#N/A,TRUE,"GENERAL";"TAB4",#N/A,TRUE,"GENERAL";"TAB5",#N/A,TRUE,"GENERAL"}</definedName>
    <definedName name="JHK" localSheetId="7" hidden="1">{"TAB1",#N/A,TRUE,"GENERAL";"TAB2",#N/A,TRUE,"GENERAL";"TAB3",#N/A,TRUE,"GENERAL";"TAB4",#N/A,TRUE,"GENERAL";"TAB5",#N/A,TRUE,"GENERAL"}</definedName>
    <definedName name="JHK" localSheetId="9" hidden="1">{"TAB1",#N/A,TRUE,"GENERAL";"TAB2",#N/A,TRUE,"GENERAL";"TAB3",#N/A,TRUE,"GENERAL";"TAB4",#N/A,TRUE,"GENERAL";"TAB5",#N/A,TRUE,"GENERAL"}</definedName>
    <definedName name="JHK" hidden="1">{"TAB1",#N/A,TRUE,"GENERAL";"TAB2",#N/A,TRUE,"GENERAL";"TAB3",#N/A,TRUE,"GENERAL";"TAB4",#N/A,TRUE,"GENERAL";"TAB5",#N/A,TRUE,"GENERAL"}</definedName>
    <definedName name="jhkgjkvf" localSheetId="0" hidden="1">{"TAB1",#N/A,TRUE,"GENERAL";"TAB2",#N/A,TRUE,"GENERAL";"TAB3",#N/A,TRUE,"GENERAL";"TAB4",#N/A,TRUE,"GENERAL";"TAB5",#N/A,TRUE,"GENERAL"}</definedName>
    <definedName name="jhkgjkvf" localSheetId="6" hidden="1">{"TAB1",#N/A,TRUE,"GENERAL";"TAB2",#N/A,TRUE,"GENERAL";"TAB3",#N/A,TRUE,"GENERAL";"TAB4",#N/A,TRUE,"GENERAL";"TAB5",#N/A,TRUE,"GENERAL"}</definedName>
    <definedName name="jhkgjkvf" localSheetId="7" hidden="1">{"TAB1",#N/A,TRUE,"GENERAL";"TAB2",#N/A,TRUE,"GENERAL";"TAB3",#N/A,TRUE,"GENERAL";"TAB4",#N/A,TRUE,"GENERAL";"TAB5",#N/A,TRUE,"GENERAL"}</definedName>
    <definedName name="jhkgjkvf" localSheetId="9" hidden="1">{"TAB1",#N/A,TRUE,"GENERAL";"TAB2",#N/A,TRUE,"GENERAL";"TAB3",#N/A,TRUE,"GENERAL";"TAB4",#N/A,TRUE,"GENERAL";"TAB5",#N/A,TRUE,"GENERAL"}</definedName>
    <definedName name="jhkgjkvf" hidden="1">{"TAB1",#N/A,TRUE,"GENERAL";"TAB2",#N/A,TRUE,"GENERAL";"TAB3",#N/A,TRUE,"GENERAL";"TAB4",#N/A,TRUE,"GENERAL";"TAB5",#N/A,TRUE,"GENERAL"}</definedName>
    <definedName name="jj" localSheetId="0" hidden="1">{"via1",#N/A,TRUE,"general";"via2",#N/A,TRUE,"general";"via3",#N/A,TRUE,"general"}</definedName>
    <definedName name="jj" localSheetId="6" hidden="1">{"via1",#N/A,TRUE,"general";"via2",#N/A,TRUE,"general";"via3",#N/A,TRUE,"general"}</definedName>
    <definedName name="jj" localSheetId="7" hidden="1">{"via1",#N/A,TRUE,"general";"via2",#N/A,TRUE,"general";"via3",#N/A,TRUE,"general"}</definedName>
    <definedName name="jj" localSheetId="9" hidden="1">{"via1",#N/A,TRUE,"general";"via2",#N/A,TRUE,"general";"via3",#N/A,TRUE,"general"}</definedName>
    <definedName name="jj" hidden="1">{"via1",#N/A,TRUE,"general";"via2",#N/A,TRUE,"general";"via3",#N/A,TRUE,"general"}</definedName>
    <definedName name="jjfq" localSheetId="0" hidden="1">{"via1",#N/A,TRUE,"general";"via2",#N/A,TRUE,"general";"via3",#N/A,TRUE,"general"}</definedName>
    <definedName name="jjfq" localSheetId="6" hidden="1">{"via1",#N/A,TRUE,"general";"via2",#N/A,TRUE,"general";"via3",#N/A,TRUE,"general"}</definedName>
    <definedName name="jjfq" localSheetId="7" hidden="1">{"via1",#N/A,TRUE,"general";"via2",#N/A,TRUE,"general";"via3",#N/A,TRUE,"general"}</definedName>
    <definedName name="jjfq" localSheetId="9" hidden="1">{"via1",#N/A,TRUE,"general";"via2",#N/A,TRUE,"general";"via3",#N/A,TRUE,"general"}</definedName>
    <definedName name="jjfq" hidden="1">{"via1",#N/A,TRUE,"general";"via2",#N/A,TRUE,"general";"via3",#N/A,TRUE,"general"}</definedName>
    <definedName name="jjj">#REF!</definedName>
    <definedName name="jjjhjddfg" localSheetId="0" hidden="1">{"via1",#N/A,TRUE,"general";"via2",#N/A,TRUE,"general";"via3",#N/A,TRUE,"general"}</definedName>
    <definedName name="jjjhjddfg" localSheetId="6" hidden="1">{"via1",#N/A,TRUE,"general";"via2",#N/A,TRUE,"general";"via3",#N/A,TRUE,"general"}</definedName>
    <definedName name="jjjhjddfg" localSheetId="7" hidden="1">{"via1",#N/A,TRUE,"general";"via2",#N/A,TRUE,"general";"via3",#N/A,TRUE,"general"}</definedName>
    <definedName name="jjjhjddfg" localSheetId="9" hidden="1">{"via1",#N/A,TRUE,"general";"via2",#N/A,TRUE,"general";"via3",#N/A,TRUE,"general"}</definedName>
    <definedName name="jjjhjddfg" hidden="1">{"via1",#N/A,TRUE,"general";"via2",#N/A,TRUE,"general";"via3",#N/A,TRUE,"general"}</definedName>
    <definedName name="JJJJJ" localSheetId="0" hidden="1">{"SUMINISTRO E INSTALACIÓN CANALETAS L=7.50"}</definedName>
    <definedName name="JJJJJ" localSheetId="12" hidden="1">{"SUMINISTRO E INSTALACIÓN CANALETAS L=7.50"}</definedName>
    <definedName name="JJJJJ" localSheetId="13" hidden="1">{"SUMINISTRO E INSTALACIÓN CANALETAS L=7.50"}</definedName>
    <definedName name="JJJJJ" localSheetId="14" hidden="1">{"SUMINISTRO E INSTALACIÓN CANALETAS L=7.50"}</definedName>
    <definedName name="JJJJJ" localSheetId="6" hidden="1">{"SUMINISTRO E INSTALACIÓN CANALETAS L=7.50"}</definedName>
    <definedName name="JJJJJ" localSheetId="7" hidden="1">{"SUMINISTRO E INSTALACIÓN CANALETAS L=7.50"}</definedName>
    <definedName name="JJJJJ" localSheetId="9" hidden="1">{"SUMINISTRO E INSTALACIÓN CANALETAS L=7.50"}</definedName>
    <definedName name="JJJJJ" hidden="1">{"SUMINISTRO E INSTALACIÓN CANALETAS L=7.50"}</definedName>
    <definedName name="jjjjjjjjjjjjjjj">#REF!</definedName>
    <definedName name="JJJJJJJJJJJJJJJJJJJJ">[84]Presupuesto!#REF!</definedName>
    <definedName name="jjjjju" localSheetId="0" hidden="1">{"via1",#N/A,TRUE,"general";"via2",#N/A,TRUE,"general";"via3",#N/A,TRUE,"general"}</definedName>
    <definedName name="jjjjju" localSheetId="6" hidden="1">{"via1",#N/A,TRUE,"general";"via2",#N/A,TRUE,"general";"via3",#N/A,TRUE,"general"}</definedName>
    <definedName name="jjjjju" localSheetId="7" hidden="1">{"via1",#N/A,TRUE,"general";"via2",#N/A,TRUE,"general";"via3",#N/A,TRUE,"general"}</definedName>
    <definedName name="jjjjju" localSheetId="9" hidden="1">{"via1",#N/A,TRUE,"general";"via2",#N/A,TRUE,"general";"via3",#N/A,TRUE,"general"}</definedName>
    <definedName name="jjjjju" hidden="1">{"via1",#N/A,TRUE,"general";"via2",#N/A,TRUE,"general";"via3",#N/A,TRUE,"general"}</definedName>
    <definedName name="jjujujty" localSheetId="0" hidden="1">{"TAB1",#N/A,TRUE,"GENERAL";"TAB2",#N/A,TRUE,"GENERAL";"TAB3",#N/A,TRUE,"GENERAL";"TAB4",#N/A,TRUE,"GENERAL";"TAB5",#N/A,TRUE,"GENERAL"}</definedName>
    <definedName name="jjujujty" localSheetId="6" hidden="1">{"TAB1",#N/A,TRUE,"GENERAL";"TAB2",#N/A,TRUE,"GENERAL";"TAB3",#N/A,TRUE,"GENERAL";"TAB4",#N/A,TRUE,"GENERAL";"TAB5",#N/A,TRUE,"GENERAL"}</definedName>
    <definedName name="jjujujty" localSheetId="7" hidden="1">{"TAB1",#N/A,TRUE,"GENERAL";"TAB2",#N/A,TRUE,"GENERAL";"TAB3",#N/A,TRUE,"GENERAL";"TAB4",#N/A,TRUE,"GENERAL";"TAB5",#N/A,TRUE,"GENERAL"}</definedName>
    <definedName name="jjujujty" localSheetId="9" hidden="1">{"TAB1",#N/A,TRUE,"GENERAL";"TAB2",#N/A,TRUE,"GENERAL";"TAB3",#N/A,TRUE,"GENERAL";"TAB4",#N/A,TRUE,"GENERAL";"TAB5",#N/A,TRUE,"GENERAL"}</definedName>
    <definedName name="jjujujty" hidden="1">{"TAB1",#N/A,TRUE,"GENERAL";"TAB2",#N/A,TRUE,"GENERAL";"TAB3",#N/A,TRUE,"GENERAL";"TAB4",#N/A,TRUE,"GENERAL";"TAB5",#N/A,TRUE,"GENERAL"}</definedName>
    <definedName name="jjyjy" localSheetId="0" hidden="1">{"via1",#N/A,TRUE,"general";"via2",#N/A,TRUE,"general";"via3",#N/A,TRUE,"general"}</definedName>
    <definedName name="jjyjy" localSheetId="6" hidden="1">{"via1",#N/A,TRUE,"general";"via2",#N/A,TRUE,"general";"via3",#N/A,TRUE,"general"}</definedName>
    <definedName name="jjyjy" localSheetId="7" hidden="1">{"via1",#N/A,TRUE,"general";"via2",#N/A,TRUE,"general";"via3",#N/A,TRUE,"general"}</definedName>
    <definedName name="jjyjy" localSheetId="9" hidden="1">{"via1",#N/A,TRUE,"general";"via2",#N/A,TRUE,"general";"via3",#N/A,TRUE,"general"}</definedName>
    <definedName name="jjyjy" hidden="1">{"via1",#N/A,TRUE,"general";"via2",#N/A,TRUE,"general";"via3",#N/A,TRUE,"general"}</definedName>
    <definedName name="jkjh">#REF!</definedName>
    <definedName name="jkk" localSheetId="0" hidden="1">{"TAB1",#N/A,TRUE,"GENERAL";"TAB2",#N/A,TRUE,"GENERAL";"TAB3",#N/A,TRUE,"GENERAL";"TAB4",#N/A,TRUE,"GENERAL";"TAB5",#N/A,TRUE,"GENERAL"}</definedName>
    <definedName name="jkk" localSheetId="6" hidden="1">{"TAB1",#N/A,TRUE,"GENERAL";"TAB2",#N/A,TRUE,"GENERAL";"TAB3",#N/A,TRUE,"GENERAL";"TAB4",#N/A,TRUE,"GENERAL";"TAB5",#N/A,TRUE,"GENERAL"}</definedName>
    <definedName name="jkk" localSheetId="7" hidden="1">{"TAB1",#N/A,TRUE,"GENERAL";"TAB2",#N/A,TRUE,"GENERAL";"TAB3",#N/A,TRUE,"GENERAL";"TAB4",#N/A,TRUE,"GENERAL";"TAB5",#N/A,TRUE,"GENERAL"}</definedName>
    <definedName name="jkk" localSheetId="9" hidden="1">{"TAB1",#N/A,TRUE,"GENERAL";"TAB2",#N/A,TRUE,"GENERAL";"TAB3",#N/A,TRUE,"GENERAL";"TAB4",#N/A,TRUE,"GENERAL";"TAB5",#N/A,TRUE,"GENERAL"}</definedName>
    <definedName name="jkk" hidden="1">{"TAB1",#N/A,TRUE,"GENERAL";"TAB2",#N/A,TRUE,"GENERAL";"TAB3",#N/A,TRUE,"GENERAL";"TAB4",#N/A,TRUE,"GENERAL";"TAB5",#N/A,TRUE,"GENERAL"}</definedName>
    <definedName name="jkl" localSheetId="0" hidden="1">{"TAB1",#N/A,TRUE,"GENERAL";"TAB2",#N/A,TRUE,"GENERAL";"TAB3",#N/A,TRUE,"GENERAL";"TAB4",#N/A,TRUE,"GENERAL";"TAB5",#N/A,TRUE,"GENERAL"}</definedName>
    <definedName name="jkl" localSheetId="6" hidden="1">{"TAB1",#N/A,TRUE,"GENERAL";"TAB2",#N/A,TRUE,"GENERAL";"TAB3",#N/A,TRUE,"GENERAL";"TAB4",#N/A,TRUE,"GENERAL";"TAB5",#N/A,TRUE,"GENERAL"}</definedName>
    <definedName name="jkl" localSheetId="7" hidden="1">{"TAB1",#N/A,TRUE,"GENERAL";"TAB2",#N/A,TRUE,"GENERAL";"TAB3",#N/A,TRUE,"GENERAL";"TAB4",#N/A,TRUE,"GENERAL";"TAB5",#N/A,TRUE,"GENERAL"}</definedName>
    <definedName name="jkl" localSheetId="9" hidden="1">{"TAB1",#N/A,TRUE,"GENERAL";"TAB2",#N/A,TRUE,"GENERAL";"TAB3",#N/A,TRUE,"GENERAL";"TAB4",#N/A,TRUE,"GENERAL";"TAB5",#N/A,TRUE,"GENERAL"}</definedName>
    <definedName name="jkl" hidden="1">{"TAB1",#N/A,TRUE,"GENERAL";"TAB2",#N/A,TRUE,"GENERAL";"TAB3",#N/A,TRUE,"GENERAL";"TAB4",#N/A,TRUE,"GENERAL";"TAB5",#N/A,TRUE,"GENERAL"}</definedName>
    <definedName name="jklj" hidden="1">#REF!</definedName>
    <definedName name="Job_number">#REF!</definedName>
    <definedName name="JobNo">#REF!</definedName>
    <definedName name="JOHNNY" localSheetId="0">#N/A</definedName>
    <definedName name="JOHNNY">'Anex. 14. Mano de Obra'!ERR</definedName>
    <definedName name="jose" localSheetId="0">#REF!</definedName>
    <definedName name="jose">#REF!</definedName>
    <definedName name="JRYJ" localSheetId="0" hidden="1">{"via1",#N/A,TRUE,"general";"via2",#N/A,TRUE,"general";"via3",#N/A,TRUE,"general"}</definedName>
    <definedName name="JRYJ" localSheetId="6" hidden="1">{"via1",#N/A,TRUE,"general";"via2",#N/A,TRUE,"general";"via3",#N/A,TRUE,"general"}</definedName>
    <definedName name="JRYJ" localSheetId="7" hidden="1">{"via1",#N/A,TRUE,"general";"via2",#N/A,TRUE,"general";"via3",#N/A,TRUE,"general"}</definedName>
    <definedName name="JRYJ" localSheetId="9" hidden="1">{"via1",#N/A,TRUE,"general";"via2",#N/A,TRUE,"general";"via3",#N/A,TRUE,"general"}</definedName>
    <definedName name="JRYJ" hidden="1">{"via1",#N/A,TRUE,"general";"via2",#N/A,TRUE,"general";"via3",#N/A,TRUE,"general"}</definedName>
    <definedName name="jtyj" localSheetId="0" hidden="1">{"TAB1",#N/A,TRUE,"GENERAL";"TAB2",#N/A,TRUE,"GENERAL";"TAB3",#N/A,TRUE,"GENERAL";"TAB4",#N/A,TRUE,"GENERAL";"TAB5",#N/A,TRUE,"GENERAL"}</definedName>
    <definedName name="jtyj" localSheetId="6" hidden="1">{"TAB1",#N/A,TRUE,"GENERAL";"TAB2",#N/A,TRUE,"GENERAL";"TAB3",#N/A,TRUE,"GENERAL";"TAB4",#N/A,TRUE,"GENERAL";"TAB5",#N/A,TRUE,"GENERAL"}</definedName>
    <definedName name="jtyj" localSheetId="7" hidden="1">{"TAB1",#N/A,TRUE,"GENERAL";"TAB2",#N/A,TRUE,"GENERAL";"TAB3",#N/A,TRUE,"GENERAL";"TAB4",#N/A,TRUE,"GENERAL";"TAB5",#N/A,TRUE,"GENERAL"}</definedName>
    <definedName name="jtyj" localSheetId="9" hidden="1">{"TAB1",#N/A,TRUE,"GENERAL";"TAB2",#N/A,TRUE,"GENERAL";"TAB3",#N/A,TRUE,"GENERAL";"TAB4",#N/A,TRUE,"GENERAL";"TAB5",#N/A,TRUE,"GENERAL"}</definedName>
    <definedName name="jtyj" hidden="1">{"TAB1",#N/A,TRUE,"GENERAL";"TAB2",#N/A,TRUE,"GENERAL";"TAB3",#N/A,TRUE,"GENERAL";"TAB4",#N/A,TRUE,"GENERAL";"TAB5",#N/A,TRUE,"GENERAL"}</definedName>
    <definedName name="jtyry" localSheetId="0" hidden="1">{"TAB1",#N/A,TRUE,"GENERAL";"TAB2",#N/A,TRUE,"GENERAL";"TAB3",#N/A,TRUE,"GENERAL";"TAB4",#N/A,TRUE,"GENERAL";"TAB5",#N/A,TRUE,"GENERAL"}</definedName>
    <definedName name="jtyry" localSheetId="6" hidden="1">{"TAB1",#N/A,TRUE,"GENERAL";"TAB2",#N/A,TRUE,"GENERAL";"TAB3",#N/A,TRUE,"GENERAL";"TAB4",#N/A,TRUE,"GENERAL";"TAB5",#N/A,TRUE,"GENERAL"}</definedName>
    <definedName name="jtyry" localSheetId="7" hidden="1">{"TAB1",#N/A,TRUE,"GENERAL";"TAB2",#N/A,TRUE,"GENERAL";"TAB3",#N/A,TRUE,"GENERAL";"TAB4",#N/A,TRUE,"GENERAL";"TAB5",#N/A,TRUE,"GENERAL"}</definedName>
    <definedName name="jtyry" localSheetId="9" hidden="1">{"TAB1",#N/A,TRUE,"GENERAL";"TAB2",#N/A,TRUE,"GENERAL";"TAB3",#N/A,TRUE,"GENERAL";"TAB4",#N/A,TRUE,"GENERAL";"TAB5",#N/A,TRUE,"GENERAL"}</definedName>
    <definedName name="jtyry" hidden="1">{"TAB1",#N/A,TRUE,"GENERAL";"TAB2",#N/A,TRUE,"GENERAL";"TAB3",#N/A,TRUE,"GENERAL";"TAB4",#N/A,TRUE,"GENERAL";"TAB5",#N/A,TRUE,"GENERAL"}</definedName>
    <definedName name="juegos" localSheetId="12">#REF!</definedName>
    <definedName name="juegos" localSheetId="13">#REF!</definedName>
    <definedName name="juegos" localSheetId="14">#REF!</definedName>
    <definedName name="juegos" localSheetId="6">#REF!</definedName>
    <definedName name="juegos">#REF!</definedName>
    <definedName name="juj" localSheetId="0" hidden="1">{"via1",#N/A,TRUE,"general";"via2",#N/A,TRUE,"general";"via3",#N/A,TRUE,"general"}</definedName>
    <definedName name="juj" localSheetId="6" hidden="1">{"via1",#N/A,TRUE,"general";"via2",#N/A,TRUE,"general";"via3",#N/A,TRUE,"general"}</definedName>
    <definedName name="juj" localSheetId="7" hidden="1">{"via1",#N/A,TRUE,"general";"via2",#N/A,TRUE,"general";"via3",#N/A,TRUE,"general"}</definedName>
    <definedName name="juj" localSheetId="9" hidden="1">{"via1",#N/A,TRUE,"general";"via2",#N/A,TRUE,"general";"via3",#N/A,TRUE,"general"}</definedName>
    <definedName name="juj" hidden="1">{"via1",#N/A,TRUE,"general";"via2",#N/A,TRUE,"general";"via3",#N/A,TRUE,"general"}</definedName>
    <definedName name="jujcx" localSheetId="0" hidden="1">{"via1",#N/A,TRUE,"general";"via2",#N/A,TRUE,"general";"via3",#N/A,TRUE,"general"}</definedName>
    <definedName name="jujcx" localSheetId="6" hidden="1">{"via1",#N/A,TRUE,"general";"via2",#N/A,TRUE,"general";"via3",#N/A,TRUE,"general"}</definedName>
    <definedName name="jujcx" localSheetId="7" hidden="1">{"via1",#N/A,TRUE,"general";"via2",#N/A,TRUE,"general";"via3",#N/A,TRUE,"general"}</definedName>
    <definedName name="jujcx" localSheetId="9" hidden="1">{"via1",#N/A,TRUE,"general";"via2",#N/A,TRUE,"general";"via3",#N/A,TRUE,"general"}</definedName>
    <definedName name="jujcx" hidden="1">{"via1",#N/A,TRUE,"general";"via2",#N/A,TRUE,"general";"via3",#N/A,TRUE,"general"}</definedName>
    <definedName name="jujuj" localSheetId="0" hidden="1">{"via1",#N/A,TRUE,"general";"via2",#N/A,TRUE,"general";"via3",#N/A,TRUE,"general"}</definedName>
    <definedName name="jujuj" localSheetId="6" hidden="1">{"via1",#N/A,TRUE,"general";"via2",#N/A,TRUE,"general";"via3",#N/A,TRUE,"general"}</definedName>
    <definedName name="jujuj" localSheetId="7" hidden="1">{"via1",#N/A,TRUE,"general";"via2",#N/A,TRUE,"general";"via3",#N/A,TRUE,"general"}</definedName>
    <definedName name="jujuj" localSheetId="9" hidden="1">{"via1",#N/A,TRUE,"general";"via2",#N/A,TRUE,"general";"via3",#N/A,TRUE,"general"}</definedName>
    <definedName name="jujuj" hidden="1">{"via1",#N/A,TRUE,"general";"via2",#N/A,TRUE,"general";"via3",#N/A,TRUE,"general"}</definedName>
    <definedName name="jujujuju" localSheetId="0" hidden="1">{"TAB1",#N/A,TRUE,"GENERAL";"TAB2",#N/A,TRUE,"GENERAL";"TAB3",#N/A,TRUE,"GENERAL";"TAB4",#N/A,TRUE,"GENERAL";"TAB5",#N/A,TRUE,"GENERAL"}</definedName>
    <definedName name="jujujuju" localSheetId="6" hidden="1">{"TAB1",#N/A,TRUE,"GENERAL";"TAB2",#N/A,TRUE,"GENERAL";"TAB3",#N/A,TRUE,"GENERAL";"TAB4",#N/A,TRUE,"GENERAL";"TAB5",#N/A,TRUE,"GENERAL"}</definedName>
    <definedName name="jujujuju" localSheetId="7" hidden="1">{"TAB1",#N/A,TRUE,"GENERAL";"TAB2",#N/A,TRUE,"GENERAL";"TAB3",#N/A,TRUE,"GENERAL";"TAB4",#N/A,TRUE,"GENERAL";"TAB5",#N/A,TRUE,"GENERAL"}</definedName>
    <definedName name="jujujuju" localSheetId="9" hidden="1">{"TAB1",#N/A,TRUE,"GENERAL";"TAB2",#N/A,TRUE,"GENERAL";"TAB3",#N/A,TRUE,"GENERAL";"TAB4",#N/A,TRUE,"GENERAL";"TAB5",#N/A,TRUE,"GENERAL"}</definedName>
    <definedName name="jujujuju" hidden="1">{"TAB1",#N/A,TRUE,"GENERAL";"TAB2",#N/A,TRUE,"GENERAL";"TAB3",#N/A,TRUE,"GENERAL";"TAB4",#N/A,TRUE,"GENERAL";"TAB5",#N/A,TRUE,"GENERAL"}</definedName>
    <definedName name="jul00">[29]Dólar!#REF!</definedName>
    <definedName name="JulAgo" localSheetId="15">'[188]Jul-Ago'!$A$12:$H$29</definedName>
    <definedName name="JulAgo">'[189]Jul-Ago'!$A$12:$H$29</definedName>
    <definedName name="JulAgo_C" localSheetId="15">'[251]Jul-Ago'!$A$30:$H$45</definedName>
    <definedName name="JulAgo_C">'[252]Jul-Ago'!$A$30:$H$45</definedName>
    <definedName name="jun00">[29]Dólar!#REF!</definedName>
    <definedName name="JUNE3">#REF!</definedName>
    <definedName name="junebs">#REF!</definedName>
    <definedName name="juneint">#REF!</definedName>
    <definedName name="juneint1">#REF!</definedName>
    <definedName name="juneint2">#REF!</definedName>
    <definedName name="JUNEINT3">#REF!</definedName>
    <definedName name="juuuhb" localSheetId="0" hidden="1">{"TAB1",#N/A,TRUE,"GENERAL";"TAB2",#N/A,TRUE,"GENERAL";"TAB3",#N/A,TRUE,"GENERAL";"TAB4",#N/A,TRUE,"GENERAL";"TAB5",#N/A,TRUE,"GENERAL"}</definedName>
    <definedName name="juuuhb" localSheetId="6" hidden="1">{"TAB1",#N/A,TRUE,"GENERAL";"TAB2",#N/A,TRUE,"GENERAL";"TAB3",#N/A,TRUE,"GENERAL";"TAB4",#N/A,TRUE,"GENERAL";"TAB5",#N/A,TRUE,"GENERAL"}</definedName>
    <definedName name="juuuhb" localSheetId="7" hidden="1">{"TAB1",#N/A,TRUE,"GENERAL";"TAB2",#N/A,TRUE,"GENERAL";"TAB3",#N/A,TRUE,"GENERAL";"TAB4",#N/A,TRUE,"GENERAL";"TAB5",#N/A,TRUE,"GENERAL"}</definedName>
    <definedName name="juuuhb" localSheetId="9" hidden="1">{"TAB1",#N/A,TRUE,"GENERAL";"TAB2",#N/A,TRUE,"GENERAL";"TAB3",#N/A,TRUE,"GENERAL";"TAB4",#N/A,TRUE,"GENERAL";"TAB5",#N/A,TRUE,"GENERAL"}</definedName>
    <definedName name="juuuhb" hidden="1">{"TAB1",#N/A,TRUE,"GENERAL";"TAB2",#N/A,TRUE,"GENERAL";"TAB3",#N/A,TRUE,"GENERAL";"TAB4",#N/A,TRUE,"GENERAL";"TAB5",#N/A,TRUE,"GENERAL"}</definedName>
    <definedName name="jyjt7" localSheetId="0" hidden="1">{"via1",#N/A,TRUE,"general";"via2",#N/A,TRUE,"general";"via3",#N/A,TRUE,"general"}</definedName>
    <definedName name="jyjt7" localSheetId="6" hidden="1">{"via1",#N/A,TRUE,"general";"via2",#N/A,TRUE,"general";"via3",#N/A,TRUE,"general"}</definedName>
    <definedName name="jyjt7" localSheetId="7" hidden="1">{"via1",#N/A,TRUE,"general";"via2",#N/A,TRUE,"general";"via3",#N/A,TRUE,"general"}</definedName>
    <definedName name="jyjt7" localSheetId="9" hidden="1">{"via1",#N/A,TRUE,"general";"via2",#N/A,TRUE,"general";"via3",#N/A,TRUE,"general"}</definedName>
    <definedName name="jyjt7" hidden="1">{"via1",#N/A,TRUE,"general";"via2",#N/A,TRUE,"general";"via3",#N/A,TRUE,"general"}</definedName>
    <definedName name="jyt" localSheetId="0" hidden="1">{"via1",#N/A,TRUE,"general";"via2",#N/A,TRUE,"general";"via3",#N/A,TRUE,"general"}</definedName>
    <definedName name="jyt" localSheetId="6" hidden="1">{"via1",#N/A,TRUE,"general";"via2",#N/A,TRUE,"general";"via3",#N/A,TRUE,"general"}</definedName>
    <definedName name="jyt" localSheetId="7" hidden="1">{"via1",#N/A,TRUE,"general";"via2",#N/A,TRUE,"general";"via3",#N/A,TRUE,"general"}</definedName>
    <definedName name="jyt" localSheetId="9" hidden="1">{"via1",#N/A,TRUE,"general";"via2",#N/A,TRUE,"general";"via3",#N/A,TRUE,"general"}</definedName>
    <definedName name="jyt" hidden="1">{"via1",#N/A,TRUE,"general";"via2",#N/A,TRUE,"general";"via3",#N/A,TRUE,"general"}</definedName>
    <definedName name="jytj" localSheetId="0" hidden="1">{"via1",#N/A,TRUE,"general";"via2",#N/A,TRUE,"general";"via3",#N/A,TRUE,"general"}</definedName>
    <definedName name="jytj" localSheetId="6" hidden="1">{"via1",#N/A,TRUE,"general";"via2",#N/A,TRUE,"general";"via3",#N/A,TRUE,"general"}</definedName>
    <definedName name="jytj" localSheetId="7" hidden="1">{"via1",#N/A,TRUE,"general";"via2",#N/A,TRUE,"general";"via3",#N/A,TRUE,"general"}</definedName>
    <definedName name="jytj" localSheetId="9" hidden="1">{"via1",#N/A,TRUE,"general";"via2",#N/A,TRUE,"general";"via3",#N/A,TRUE,"general"}</definedName>
    <definedName name="jytj" hidden="1">{"via1",#N/A,TRUE,"general";"via2",#N/A,TRUE,"general";"via3",#N/A,TRUE,"general"}</definedName>
    <definedName name="jyuju" localSheetId="0" hidden="1">{"via1",#N/A,TRUE,"general";"via2",#N/A,TRUE,"general";"via3",#N/A,TRUE,"general"}</definedName>
    <definedName name="jyuju" localSheetId="6" hidden="1">{"via1",#N/A,TRUE,"general";"via2",#N/A,TRUE,"general";"via3",#N/A,TRUE,"general"}</definedName>
    <definedName name="jyuju" localSheetId="7" hidden="1">{"via1",#N/A,TRUE,"general";"via2",#N/A,TRUE,"general";"via3",#N/A,TRUE,"general"}</definedName>
    <definedName name="jyuju" localSheetId="9" hidden="1">{"via1",#N/A,TRUE,"general";"via2",#N/A,TRUE,"general";"via3",#N/A,TRUE,"general"}</definedName>
    <definedName name="jyuju" hidden="1">{"via1",#N/A,TRUE,"general";"via2",#N/A,TRUE,"general";"via3",#N/A,TRUE,"general"}</definedName>
    <definedName name="jyujyuj" localSheetId="0" hidden="1">{"via1",#N/A,TRUE,"general";"via2",#N/A,TRUE,"general";"via3",#N/A,TRUE,"general"}</definedName>
    <definedName name="jyujyuj" localSheetId="6" hidden="1">{"via1",#N/A,TRUE,"general";"via2",#N/A,TRUE,"general";"via3",#N/A,TRUE,"general"}</definedName>
    <definedName name="jyujyuj" localSheetId="7" hidden="1">{"via1",#N/A,TRUE,"general";"via2",#N/A,TRUE,"general";"via3",#N/A,TRUE,"general"}</definedName>
    <definedName name="jyujyuj" localSheetId="9" hidden="1">{"via1",#N/A,TRUE,"general";"via2",#N/A,TRUE,"general";"via3",#N/A,TRUE,"general"}</definedName>
    <definedName name="jyujyuj" hidden="1">{"via1",#N/A,TRUE,"general";"via2",#N/A,TRUE,"general";"via3",#N/A,TRUE,"general"}</definedName>
    <definedName name="K" localSheetId="15">#REF!</definedName>
    <definedName name="K" localSheetId="6">[253]Sheet1!#REF!</definedName>
    <definedName name="K">[253]Sheet1!#REF!</definedName>
    <definedName name="K0F1" localSheetId="0">#REF!</definedName>
    <definedName name="K0F1" localSheetId="15">#REF!</definedName>
    <definedName name="K0F1">#REF!</definedName>
    <definedName name="K0F2" localSheetId="15">#REF!</definedName>
    <definedName name="K0F2">#REF!</definedName>
    <definedName name="K10ALO" localSheetId="15">#REF!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aren">'[171]2008 Capital Budget'!$E$2:$E$171,'[171]2008 Capital Budget'!$E$171:$E$172</definedName>
    <definedName name="kghlgh" localSheetId="0" hidden="1">{#N/A,#N/A,FALSE,"CCTV"}</definedName>
    <definedName name="kghlgh" hidden="1">{#N/A,#N/A,FALSE,"CCTV"}</definedName>
    <definedName name="KHGGH" localSheetId="0" hidden="1">{"via1",#N/A,TRUE,"general";"via2",#N/A,TRUE,"general";"via3",#N/A,TRUE,"general"}</definedName>
    <definedName name="KHGGH" localSheetId="6" hidden="1">{"via1",#N/A,TRUE,"general";"via2",#N/A,TRUE,"general";"via3",#N/A,TRUE,"general"}</definedName>
    <definedName name="KHGGH" localSheetId="7" hidden="1">{"via1",#N/A,TRUE,"general";"via2",#N/A,TRUE,"general";"via3",#N/A,TRUE,"general"}</definedName>
    <definedName name="KHGGH" localSheetId="9" hidden="1">{"via1",#N/A,TRUE,"general";"via2",#N/A,TRUE,"general";"via3",#N/A,TRUE,"general"}</definedName>
    <definedName name="KHGGH" hidden="1">{"via1",#N/A,TRUE,"general";"via2",#N/A,TRUE,"general";"via3",#N/A,TRUE,"general"}</definedName>
    <definedName name="khjk7" localSheetId="0" hidden="1">{"TAB1",#N/A,TRUE,"GENERAL";"TAB2",#N/A,TRUE,"GENERAL";"TAB3",#N/A,TRUE,"GENERAL";"TAB4",#N/A,TRUE,"GENERAL";"TAB5",#N/A,TRUE,"GENERAL"}</definedName>
    <definedName name="khjk7" localSheetId="6" hidden="1">{"TAB1",#N/A,TRUE,"GENERAL";"TAB2",#N/A,TRUE,"GENERAL";"TAB3",#N/A,TRUE,"GENERAL";"TAB4",#N/A,TRUE,"GENERAL";"TAB5",#N/A,TRUE,"GENERAL"}</definedName>
    <definedName name="khjk7" localSheetId="7" hidden="1">{"TAB1",#N/A,TRUE,"GENERAL";"TAB2",#N/A,TRUE,"GENERAL";"TAB3",#N/A,TRUE,"GENERAL";"TAB4",#N/A,TRUE,"GENERAL";"TAB5",#N/A,TRUE,"GENERAL"}</definedName>
    <definedName name="khjk7" localSheetId="9" hidden="1">{"TAB1",#N/A,TRUE,"GENERAL";"TAB2",#N/A,TRUE,"GENERAL";"TAB3",#N/A,TRUE,"GENERAL";"TAB4",#N/A,TRUE,"GENERAL";"TAB5",#N/A,TRUE,"GENERAL"}</definedName>
    <definedName name="khjk7" hidden="1">{"TAB1",#N/A,TRUE,"GENERAL";"TAB2",#N/A,TRUE,"GENERAL";"TAB3",#N/A,TRUE,"GENERAL";"TAB4",#N/A,TRUE,"GENERAL";"TAB5",#N/A,TRUE,"GENERAL"}</definedName>
    <definedName name="kikik" localSheetId="0" hidden="1">{"via1",#N/A,TRUE,"general";"via2",#N/A,TRUE,"general";"via3",#N/A,TRUE,"general"}</definedName>
    <definedName name="kikik" localSheetId="6" hidden="1">{"via1",#N/A,TRUE,"general";"via2",#N/A,TRUE,"general";"via3",#N/A,TRUE,"general"}</definedName>
    <definedName name="kikik" localSheetId="7" hidden="1">{"via1",#N/A,TRUE,"general";"via2",#N/A,TRUE,"general";"via3",#N/A,TRUE,"general"}</definedName>
    <definedName name="kikik" localSheetId="9" hidden="1">{"via1",#N/A,TRUE,"general";"via2",#N/A,TRUE,"general";"via3",#N/A,TRUE,"general"}</definedName>
    <definedName name="kikik" hidden="1">{"via1",#N/A,TRUE,"general";"via2",#N/A,TRUE,"general";"via3",#N/A,TRUE,"general"}</definedName>
    <definedName name="KitCarretera">#REF!</definedName>
    <definedName name="KitCarreteraCostos">#REF!</definedName>
    <definedName name="kiulil" localSheetId="0" hidden="1">{#N/A,#N/A,FALSE,"CCTV"}</definedName>
    <definedName name="kiulil" hidden="1">{#N/A,#N/A,FALSE,"CCTV"}</definedName>
    <definedName name="Kiunga_Elec">[218]Inputs!$J$26</definedName>
    <definedName name="kj" localSheetId="0" hidden="1">#REF!</definedName>
    <definedName name="kj" hidden="1">#REF!</definedName>
    <definedName name="kjhkd" localSheetId="0" hidden="1">{"via1",#N/A,TRUE,"general";"via2",#N/A,TRUE,"general";"via3",#N/A,TRUE,"general"}</definedName>
    <definedName name="kjhkd" localSheetId="6" hidden="1">{"via1",#N/A,TRUE,"general";"via2",#N/A,TRUE,"general";"via3",#N/A,TRUE,"general"}</definedName>
    <definedName name="kjhkd" localSheetId="7" hidden="1">{"via1",#N/A,TRUE,"general";"via2",#N/A,TRUE,"general";"via3",#N/A,TRUE,"general"}</definedName>
    <definedName name="kjhkd" localSheetId="9" hidden="1">{"via1",#N/A,TRUE,"general";"via2",#N/A,TRUE,"general";"via3",#N/A,TRUE,"general"}</definedName>
    <definedName name="kjhkd" hidden="1">{"via1",#N/A,TRUE,"general";"via2",#N/A,TRUE,"general";"via3",#N/A,TRUE,"general"}</definedName>
    <definedName name="kjhlh" localSheetId="0" hidden="1">{#N/A,#N/A,FALSE,"CCTV"}</definedName>
    <definedName name="kjhlh" hidden="1">{#N/A,#N/A,FALSE,"CCTV"}</definedName>
    <definedName name="kjhljhk" localSheetId="0" hidden="1">{#N/A,#N/A,FALSE,"CCTV"}</definedName>
    <definedName name="kjhljhk" hidden="1">{#N/A,#N/A,FALSE,"CCTV"}</definedName>
    <definedName name="kjk" localSheetId="0" hidden="1">{"via1",#N/A,TRUE,"general";"via2",#N/A,TRUE,"general";"via3",#N/A,TRUE,"general"}</definedName>
    <definedName name="kjk" localSheetId="6" hidden="1">{"via1",#N/A,TRUE,"general";"via2",#N/A,TRUE,"general";"via3",#N/A,TRUE,"general"}</definedName>
    <definedName name="kjk" localSheetId="7" hidden="1">{"via1",#N/A,TRUE,"general";"via2",#N/A,TRUE,"general";"via3",#N/A,TRUE,"general"}</definedName>
    <definedName name="kjk" localSheetId="9" hidden="1">{"via1",#N/A,TRUE,"general";"via2",#N/A,TRUE,"general";"via3",#N/A,TRUE,"general"}</definedName>
    <definedName name="kjk" hidden="1">{"via1",#N/A,TRUE,"general";"via2",#N/A,TRUE,"general";"via3",#N/A,TRUE,"general"}</definedName>
    <definedName name="kjkjk">#REF!</definedName>
    <definedName name="kjljkl">#REF!</definedName>
    <definedName name="kjtrkjr" localSheetId="0" hidden="1">{"via1",#N/A,TRUE,"general";"via2",#N/A,TRUE,"general";"via3",#N/A,TRUE,"general"}</definedName>
    <definedName name="kjtrkjr" localSheetId="6" hidden="1">{"via1",#N/A,TRUE,"general";"via2",#N/A,TRUE,"general";"via3",#N/A,TRUE,"general"}</definedName>
    <definedName name="kjtrkjr" localSheetId="7" hidden="1">{"via1",#N/A,TRUE,"general";"via2",#N/A,TRUE,"general";"via3",#N/A,TRUE,"general"}</definedName>
    <definedName name="kjtrkjr" localSheetId="9" hidden="1">{"via1",#N/A,TRUE,"general";"via2",#N/A,TRUE,"general";"via3",#N/A,TRUE,"general"}</definedName>
    <definedName name="kjtrkjr" hidden="1">{"via1",#N/A,TRUE,"general";"via2",#N/A,TRUE,"general";"via3",#N/A,TRUE,"general"}</definedName>
    <definedName name="KK" localSheetId="15">#N/A</definedName>
    <definedName name="kk">#REF!</definedName>
    <definedName name="kkk">#REF!</definedName>
    <definedName name="kkkk">#REF!</definedName>
    <definedName name="kkkki" localSheetId="0" hidden="1">{"via1",#N/A,TRUE,"general";"via2",#N/A,TRUE,"general";"via3",#N/A,TRUE,"general"}</definedName>
    <definedName name="kkkki" localSheetId="6" hidden="1">{"via1",#N/A,TRUE,"general";"via2",#N/A,TRUE,"general";"via3",#N/A,TRUE,"general"}</definedName>
    <definedName name="kkkki" localSheetId="7" hidden="1">{"via1",#N/A,TRUE,"general";"via2",#N/A,TRUE,"general";"via3",#N/A,TRUE,"general"}</definedName>
    <definedName name="kkkki" localSheetId="9" hidden="1">{"via1",#N/A,TRUE,"general";"via2",#N/A,TRUE,"general";"via3",#N/A,TRUE,"general"}</definedName>
    <definedName name="kkkki" hidden="1">{"via1",#N/A,TRUE,"general";"via2",#N/A,TRUE,"general";"via3",#N/A,TRUE,"general"}</definedName>
    <definedName name="kkkkkki" localSheetId="0" hidden="1">{"TAB1",#N/A,TRUE,"GENERAL";"TAB2",#N/A,TRUE,"GENERAL";"TAB3",#N/A,TRUE,"GENERAL";"TAB4",#N/A,TRUE,"GENERAL";"TAB5",#N/A,TRUE,"GENERAL"}</definedName>
    <definedName name="kkkkkki" localSheetId="6" hidden="1">{"TAB1",#N/A,TRUE,"GENERAL";"TAB2",#N/A,TRUE,"GENERAL";"TAB3",#N/A,TRUE,"GENERAL";"TAB4",#N/A,TRUE,"GENERAL";"TAB5",#N/A,TRUE,"GENERAL"}</definedName>
    <definedName name="kkkkkki" localSheetId="7" hidden="1">{"TAB1",#N/A,TRUE,"GENERAL";"TAB2",#N/A,TRUE,"GENERAL";"TAB3",#N/A,TRUE,"GENERAL";"TAB4",#N/A,TRUE,"GENERAL";"TAB5",#N/A,TRUE,"GENERAL"}</definedName>
    <definedName name="kkkkkki" localSheetId="9" hidden="1">{"TAB1",#N/A,TRUE,"GENERAL";"TAB2",#N/A,TRUE,"GENERAL";"TAB3",#N/A,TRUE,"GENERAL";"TAB4",#N/A,TRUE,"GENERAL";"TAB5",#N/A,TRUE,"GENERAL"}</definedName>
    <definedName name="kkkkkki" hidden="1">{"TAB1",#N/A,TRUE,"GENERAL";"TAB2",#N/A,TRUE,"GENERAL";"TAB3",#N/A,TRUE,"GENERAL";"TAB4",#N/A,TRUE,"GENERAL";"TAB5",#N/A,TRUE,"GENERAL"}</definedName>
    <definedName name="kkkkkkk">#REF!</definedName>
    <definedName name="kkkkkkkk">#REF!</definedName>
    <definedName name="kkkkkkkkkkk">#REF!</definedName>
    <definedName name="KL" localSheetId="15">#REF!</definedName>
    <definedName name="KL">#REF!</definedName>
    <definedName name="KO" hidden="1">#REF!</definedName>
    <definedName name="krtrk" localSheetId="0" hidden="1">{"via1",#N/A,TRUE,"general";"via2",#N/A,TRUE,"general";"via3",#N/A,TRUE,"general"}</definedName>
    <definedName name="krtrk" localSheetId="6" hidden="1">{"via1",#N/A,TRUE,"general";"via2",#N/A,TRUE,"general";"via3",#N/A,TRUE,"general"}</definedName>
    <definedName name="krtrk" localSheetId="7" hidden="1">{"via1",#N/A,TRUE,"general";"via2",#N/A,TRUE,"general";"via3",#N/A,TRUE,"general"}</definedName>
    <definedName name="krtrk" localSheetId="9" hidden="1">{"via1",#N/A,TRUE,"general";"via2",#N/A,TRUE,"general";"via3",#N/A,TRUE,"general"}</definedName>
    <definedName name="krtrk" hidden="1">{"via1",#N/A,TRUE,"general";"via2",#N/A,TRUE,"general";"via3",#N/A,TRUE,"general"}</definedName>
    <definedName name="KTES_AL">#REF!</definedName>
    <definedName name="KU" localSheetId="15">#REF!</definedName>
    <definedName name="KU">[201]TABLAS!$D$252:$D$256</definedName>
    <definedName name="kyr" localSheetId="0" hidden="1">{"TAB1",#N/A,TRUE,"GENERAL";"TAB2",#N/A,TRUE,"GENERAL";"TAB3",#N/A,TRUE,"GENERAL";"TAB4",#N/A,TRUE,"GENERAL";"TAB5",#N/A,TRUE,"GENERAL"}</definedName>
    <definedName name="kyr" localSheetId="6" hidden="1">{"TAB1",#N/A,TRUE,"GENERAL";"TAB2",#N/A,TRUE,"GENERAL";"TAB3",#N/A,TRUE,"GENERAL";"TAB4",#N/A,TRUE,"GENERAL";"TAB5",#N/A,TRUE,"GENERAL"}</definedName>
    <definedName name="kyr" localSheetId="7" hidden="1">{"TAB1",#N/A,TRUE,"GENERAL";"TAB2",#N/A,TRUE,"GENERAL";"TAB3",#N/A,TRUE,"GENERAL";"TAB4",#N/A,TRUE,"GENERAL";"TAB5",#N/A,TRUE,"GENERAL"}</definedName>
    <definedName name="kyr" localSheetId="9" hidden="1">{"TAB1",#N/A,TRUE,"GENERAL";"TAB2",#N/A,TRUE,"GENERAL";"TAB3",#N/A,TRUE,"GENERAL";"TAB4",#N/A,TRUE,"GENERAL";"TAB5",#N/A,TRUE,"GENERAL"}</definedName>
    <definedName name="kyr" hidden="1">{"TAB1",#N/A,TRUE,"GENERAL";"TAB2",#N/A,TRUE,"GENERAL";"TAB3",#N/A,TRUE,"GENERAL";"TAB4",#N/A,TRUE,"GENERAL";"TAB5",#N/A,TRUE,"GENERAL"}</definedName>
    <definedName name="L">[39]CALCULO!#REF!</definedName>
    <definedName name="L.CARCAMO" localSheetId="12">#REF!</definedName>
    <definedName name="L.CARCAMO" localSheetId="13">#REF!</definedName>
    <definedName name="L.CARCAMO" localSheetId="14">#REF!</definedName>
    <definedName name="L.CARCAMO" localSheetId="6">#REF!</definedName>
    <definedName name="L.CARCAMO">#REF!</definedName>
    <definedName name="L.CIL" localSheetId="12">#REF!</definedName>
    <definedName name="L.CIL" localSheetId="13">#REF!</definedName>
    <definedName name="L.CIL" localSheetId="14">#REF!</definedName>
    <definedName name="L.CIL" localSheetId="6">#REF!</definedName>
    <definedName name="L.CIL">#REF!</definedName>
    <definedName name="L.EXC" localSheetId="12">#REF!</definedName>
    <definedName name="L.EXC" localSheetId="13">#REF!</definedName>
    <definedName name="L.EXC" localSheetId="14">#REF!</definedName>
    <definedName name="L.EXC" localSheetId="6">#REF!</definedName>
    <definedName name="L.EXC">#REF!</definedName>
    <definedName name="L.TRAMO" localSheetId="12">#REF!</definedName>
    <definedName name="L.TRAMO" localSheetId="13">#REF!</definedName>
    <definedName name="L.TRAMO" localSheetId="14">#REF!</definedName>
    <definedName name="L.TRAMO" localSheetId="6">#REF!</definedName>
    <definedName name="L.TRAMO">#REF!</definedName>
    <definedName name="L_" localSheetId="12">#REF!</definedName>
    <definedName name="L_" localSheetId="13">#REF!</definedName>
    <definedName name="L_" localSheetId="14">#REF!</definedName>
    <definedName name="L_" localSheetId="6">#REF!</definedName>
    <definedName name="L_">#REF!</definedName>
    <definedName name="L_EXC" localSheetId="12">#REF!</definedName>
    <definedName name="L_EXC" localSheetId="13">#REF!</definedName>
    <definedName name="L_EXC" localSheetId="14">#REF!</definedName>
    <definedName name="L_EXC" localSheetId="6">#REF!</definedName>
    <definedName name="L_EXC">#REF!</definedName>
    <definedName name="L_TRAMO" localSheetId="12">#REF!</definedName>
    <definedName name="L_TRAMO" localSheetId="13">#REF!</definedName>
    <definedName name="L_TRAMO" localSheetId="14">#REF!</definedName>
    <definedName name="L_TRAMO" localSheetId="6">#REF!</definedName>
    <definedName name="L_TRAMO">#REF!</definedName>
    <definedName name="L_TUB" localSheetId="12">#REF!</definedName>
    <definedName name="L_TUB" localSheetId="13">#REF!</definedName>
    <definedName name="L_TUB" localSheetId="14">#REF!</definedName>
    <definedName name="L_TUB" localSheetId="6">#REF!</definedName>
    <definedName name="L_TUB">#REF!</definedName>
    <definedName name="L1A1" localSheetId="0">#N/A</definedName>
    <definedName name="L1A1">'Anex. 14. Mano de Obra'!ERR</definedName>
    <definedName name="L220TT" localSheetId="0">'[54]Estructuras Concreto'!#REF!</definedName>
    <definedName name="L220TT">'[54]Estructuras Concreto'!#REF!</definedName>
    <definedName name="L60PR" localSheetId="0">'[54]Estructuras Concreto'!#REF!</definedName>
    <definedName name="L60PR">'[54]Estructuras Concreto'!#REF!</definedName>
    <definedName name="L60TT" localSheetId="0">'[54]Estructuras Concreto'!#REF!</definedName>
    <definedName name="L60TT">'[54]Estructuras Concreto'!#REF!</definedName>
    <definedName name="La" localSheetId="0">[65]!absc</definedName>
    <definedName name="La" localSheetId="12">[65]!absc</definedName>
    <definedName name="La" localSheetId="14">[65]!absc</definedName>
    <definedName name="LA" localSheetId="15">'[45]Estructuras Concreto'!$D$58</definedName>
    <definedName name="La" localSheetId="3">[65]!absc</definedName>
    <definedName name="La" localSheetId="4">[65]!absc</definedName>
    <definedName name="La" localSheetId="5">[65]!absc</definedName>
    <definedName name="La">[65]!absc</definedName>
    <definedName name="labor" localSheetId="0">#REF!</definedName>
    <definedName name="labor">#REF!</definedName>
    <definedName name="Labour">[166]Constants!$B$10</definedName>
    <definedName name="LAD">'[45]Obras preliminares'!$D$2</definedName>
    <definedName name="LAG">'[45]Obras preliminares'!$D$10</definedName>
    <definedName name="LAL">'[45]Obras preliminares'!$D$6</definedName>
    <definedName name="LARGUE">[130]BASE!$D$394</definedName>
    <definedName name="lasd" localSheetId="0">#REF!</definedName>
    <definedName name="lasd" localSheetId="15">#REF!</definedName>
    <definedName name="lasd">#REF!</definedName>
    <definedName name="LAST" localSheetId="0">#REF!</definedName>
    <definedName name="LAST">#REF!</definedName>
    <definedName name="LB" localSheetId="0">Listado [37]Base!$B$12:$D$781</definedName>
    <definedName name="LB" localSheetId="6">Listado [37]Base!$B$12:$D$781</definedName>
    <definedName name="LB" localSheetId="7">Listado [37]Base!$B$12:$D$781</definedName>
    <definedName name="LB" localSheetId="9">Listado [37]Base!$B$12:$D$781</definedName>
    <definedName name="LB">Listado [37]Base!$B$12:$D$781</definedName>
    <definedName name="LbT">'[45]Estructuras Concreto'!$D$147</definedName>
    <definedName name="lbv" localSheetId="0">#REF!</definedName>
    <definedName name="lbv">#REF!</definedName>
    <definedName name="LcC">'[45]Estructuras Concreto'!$D$191</definedName>
    <definedName name="LCOLC">'[45]Estructuras Concreto'!$D$332</definedName>
    <definedName name="LcT">'[45]Estructuras Concreto'!$D$136</definedName>
    <definedName name="LcTc">'[45]Estructuras Concreto'!$D$175</definedName>
    <definedName name="LcTP" localSheetId="0">#REF!</definedName>
    <definedName name="LcTP">#REF!</definedName>
    <definedName name="LcTZ">'[45]Estructuras Concreto'!#REF!</definedName>
    <definedName name="Ld" localSheetId="0">#REF!</definedName>
    <definedName name="Ld">#REF!</definedName>
    <definedName name="Le" localSheetId="0">#REF!</definedName>
    <definedName name="Le">#REF!</definedName>
    <definedName name="Leader" localSheetId="0">'[76]INGRESOS - COP'!#REF!</definedName>
    <definedName name="Leader">'[76]INGRESOS - COP'!#REF!</definedName>
    <definedName name="Left_Header" localSheetId="0" hidden="1">#REF!</definedName>
    <definedName name="Left_Header" hidden="1">#REF!</definedName>
    <definedName name="Leh">[179]Ins_EH!$B$2:$B$42</definedName>
    <definedName name="LETRA" localSheetId="0">#REF!</definedName>
    <definedName name="LETRA">#REF!</definedName>
    <definedName name="LETRAS" localSheetId="0">#REF!</definedName>
    <definedName name="LETRAS">#REF!</definedName>
    <definedName name="level" localSheetId="0">#REF!</definedName>
    <definedName name="level">#REF!</definedName>
    <definedName name="Lf" localSheetId="0">#REF!</definedName>
    <definedName name="Lf" localSheetId="15">'[45]Estructuras Concreto'!$D$160</definedName>
    <definedName name="Lf">#REF!</definedName>
    <definedName name="LFAB">[179]Print!$Y$2:$Y$17</definedName>
    <definedName name="Lh" localSheetId="0">#REF!</definedName>
    <definedName name="Lh">#REF!</definedName>
    <definedName name="Li" localSheetId="0">#REF!</definedName>
    <definedName name="LI" localSheetId="15">'[45]Estructuras Concreto'!$D$3</definedName>
    <definedName name="Li">#REF!</definedName>
    <definedName name="LI60kv">'[54]Estructuras Concreto'!#REF!</definedName>
    <definedName name="LiB" localSheetId="0">#REF!</definedName>
    <definedName name="LiB">#REF!</definedName>
    <definedName name="libor">'[254]S Gles'!$C$20:$Z$20</definedName>
    <definedName name="libro">'[254]S Gles'!$C$20:$Z$20</definedName>
    <definedName name="LICITACION" localSheetId="0">#REF!</definedName>
    <definedName name="LICITACION" localSheetId="15">#REF!</definedName>
    <definedName name="LICITACION" localSheetId="7">#REF!</definedName>
    <definedName name="LICITACION">#REF!</definedName>
    <definedName name="LIGBOQ">#REF!</definedName>
    <definedName name="LIGGARDE">#REF!</definedName>
    <definedName name="LIGRECAP">#REF!</definedName>
    <definedName name="LIGTITRE">#REF!</definedName>
    <definedName name="LIJOIJOI">#REF!</definedName>
    <definedName name="limcount" hidden="1">1</definedName>
    <definedName name="LiMo">[179]Ins_MO!$B$2:$B$14</definedName>
    <definedName name="LIMP" localSheetId="0">#REF!</definedName>
    <definedName name="LIMP" localSheetId="15">#REF!</definedName>
    <definedName name="LIMP">#REF!</definedName>
    <definedName name="LIMPIO" localSheetId="6">#REF!</definedName>
    <definedName name="LIMPIO">#REF!</definedName>
    <definedName name="LIN">'[45]Estructuras Concreto'!$D$70</definedName>
    <definedName name="LINA" localSheetId="0">#REF!</definedName>
    <definedName name="LINA">#REF!</definedName>
    <definedName name="linc1">[55]Dimensiones!$B$15</definedName>
    <definedName name="linc2">[55]Dimensiones!$B$19</definedName>
    <definedName name="linc3">[55]Dimensiones!$B$23</definedName>
    <definedName name="linc4">[55]Dimensiones!$B$27</definedName>
    <definedName name="linc5">[55]Dimensiones!$B$31</definedName>
    <definedName name="LINE1" localSheetId="0">#REF!</definedName>
    <definedName name="LINE1">#REF!</definedName>
    <definedName name="Liner_Bolts">'[218]Fixed Plant Maintenance'!$C$12:$AA$32</definedName>
    <definedName name="Liquor.SG" localSheetId="0">#REF!</definedName>
    <definedName name="Liquor.SG">#REF!</definedName>
    <definedName name="LisaCodSAO" localSheetId="0">#REF!</definedName>
    <definedName name="LisaCodSAO" localSheetId="15">#REF!</definedName>
    <definedName name="LisaCodSAO">#REF!</definedName>
    <definedName name="LIST">#REF!</definedName>
    <definedName name="List_Pr">#REF!</definedName>
    <definedName name="List001">#REF!</definedName>
    <definedName name="List100">#REF!</definedName>
    <definedName name="List200">#REF!</definedName>
    <definedName name="List300">#REF!</definedName>
    <definedName name="List400">#REF!</definedName>
    <definedName name="List500">#REF!</definedName>
    <definedName name="List600">#REF!</definedName>
    <definedName name="List6000">#REF!</definedName>
    <definedName name="list702">#REF!</definedName>
    <definedName name="list800">#REF!</definedName>
    <definedName name="list820">#REF!</definedName>
    <definedName name="list830">#REF!</definedName>
    <definedName name="list840">#REF!</definedName>
    <definedName name="list850">#REF!</definedName>
    <definedName name="list860">#REF!</definedName>
    <definedName name="list870">#REF!</definedName>
    <definedName name="list875">#REF!</definedName>
    <definedName name="list880">#REF!</definedName>
    <definedName name="list882">#REF!</definedName>
    <definedName name="list885">#REF!</definedName>
    <definedName name="list888">#REF!</definedName>
    <definedName name="list890">#REF!</definedName>
    <definedName name="list895">#REF!</definedName>
    <definedName name="lista" localSheetId="15">#REF!</definedName>
    <definedName name="lista">'[255]ITeC Desprotegido'!$A$1:$K$9549</definedName>
    <definedName name="Lista_Mater" localSheetId="0">#REF!</definedName>
    <definedName name="Lista_Mater">#REF!</definedName>
    <definedName name="Lista_MO" localSheetId="0">#REF!</definedName>
    <definedName name="Lista_MO">#REF!</definedName>
    <definedName name="Lista01" localSheetId="0">#REF!</definedName>
    <definedName name="Lista01">#REF!</definedName>
    <definedName name="Lista02">#REF!</definedName>
    <definedName name="Lista03">#REF!</definedName>
    <definedName name="Lista04">#REF!</definedName>
    <definedName name="LISTA2">'[256]LISTA DE PRECIOS'!$A$4:$A$26</definedName>
    <definedName name="lista3">[257]Hoja2!$C$2:$C$5</definedName>
    <definedName name="Listacanti" localSheetId="0">#REF!</definedName>
    <definedName name="Listacanti" localSheetId="15">#REF!</definedName>
    <definedName name="Listacanti">#REF!</definedName>
    <definedName name="ListaCantidad" localSheetId="15">#REF!</definedName>
    <definedName name="ListaCantidad">#REF!</definedName>
    <definedName name="Listado" localSheetId="15">#N/A</definedName>
    <definedName name="Listado">#REF!</definedName>
    <definedName name="ListaItem" localSheetId="15">#REF!</definedName>
    <definedName name="ListaItem">#REF!</definedName>
    <definedName name="listaprecios">#REF!</definedName>
    <definedName name="ListaUni" localSheetId="15">[258]TOTALES!$D$7:$D$654</definedName>
    <definedName name="ListaUni">[259]TOTALES!$D$7:$D$654</definedName>
    <definedName name="LISTON">[130]BASE!$D$395</definedName>
    <definedName name="liuoo" localSheetId="0" hidden="1">{"TAB1",#N/A,TRUE,"GENERAL";"TAB2",#N/A,TRUE,"GENERAL";"TAB3",#N/A,TRUE,"GENERAL";"TAB4",#N/A,TRUE,"GENERAL";"TAB5",#N/A,TRUE,"GENERAL"}</definedName>
    <definedName name="liuoo" localSheetId="6" hidden="1">{"TAB1",#N/A,TRUE,"GENERAL";"TAB2",#N/A,TRUE,"GENERAL";"TAB3",#N/A,TRUE,"GENERAL";"TAB4",#N/A,TRUE,"GENERAL";"TAB5",#N/A,TRUE,"GENERAL"}</definedName>
    <definedName name="liuoo" localSheetId="7" hidden="1">{"TAB1",#N/A,TRUE,"GENERAL";"TAB2",#N/A,TRUE,"GENERAL";"TAB3",#N/A,TRUE,"GENERAL";"TAB4",#N/A,TRUE,"GENERAL";"TAB5",#N/A,TRUE,"GENERAL"}</definedName>
    <definedName name="liuoo" localSheetId="9" hidden="1">{"TAB1",#N/A,TRUE,"GENERAL";"TAB2",#N/A,TRUE,"GENERAL";"TAB3",#N/A,TRUE,"GENERAL";"TAB4",#N/A,TRUE,"GENERAL";"TAB5",#N/A,TRUE,"GENERAL"}</definedName>
    <definedName name="liuoo" hidden="1">{"TAB1",#N/A,TRUE,"GENERAL";"TAB2",#N/A,TRUE,"GENERAL";"TAB3",#N/A,TRUE,"GENERAL";"TAB4",#N/A,TRUE,"GENERAL";"TAB5",#N/A,TRUE,"GENERAL"}</definedName>
    <definedName name="Lj">#REF!</definedName>
    <definedName name="Lk">#REF!</definedName>
    <definedName name="lkj" localSheetId="0" hidden="1">{"via1",#N/A,TRUE,"general";"via2",#N/A,TRUE,"general";"via3",#N/A,TRUE,"general"}</definedName>
    <definedName name="lkj" localSheetId="6" hidden="1">{"via1",#N/A,TRUE,"general";"via2",#N/A,TRUE,"general";"via3",#N/A,TRUE,"general"}</definedName>
    <definedName name="lkj" localSheetId="7" hidden="1">{"via1",#N/A,TRUE,"general";"via2",#N/A,TRUE,"general";"via3",#N/A,TRUE,"general"}</definedName>
    <definedName name="lkj" localSheetId="9" hidden="1">{"via1",#N/A,TRUE,"general";"via2",#N/A,TRUE,"general";"via3",#N/A,TRUE,"general"}</definedName>
    <definedName name="lkj" hidden="1">{"via1",#N/A,TRUE,"general";"via2",#N/A,TRUE,"general";"via3",#N/A,TRUE,"general"}</definedName>
    <definedName name="LKJLJK" localSheetId="0" hidden="1">{"TAB1",#N/A,TRUE,"GENERAL";"TAB2",#N/A,TRUE,"GENERAL";"TAB3",#N/A,TRUE,"GENERAL";"TAB4",#N/A,TRUE,"GENERAL";"TAB5",#N/A,TRUE,"GENERAL"}</definedName>
    <definedName name="LKJLJK" localSheetId="6" hidden="1">{"TAB1",#N/A,TRUE,"GENERAL";"TAB2",#N/A,TRUE,"GENERAL";"TAB3",#N/A,TRUE,"GENERAL";"TAB4",#N/A,TRUE,"GENERAL";"TAB5",#N/A,TRUE,"GENERAL"}</definedName>
    <definedName name="LKJLJK" localSheetId="7" hidden="1">{"TAB1",#N/A,TRUE,"GENERAL";"TAB2",#N/A,TRUE,"GENERAL";"TAB3",#N/A,TRUE,"GENERAL";"TAB4",#N/A,TRUE,"GENERAL";"TAB5",#N/A,TRUE,"GENERAL"}</definedName>
    <definedName name="LKJLJK" localSheetId="9" hidden="1">{"TAB1",#N/A,TRUE,"GENERAL";"TAB2",#N/A,TRUE,"GENERAL";"TAB3",#N/A,TRUE,"GENERAL";"TAB4",#N/A,TRUE,"GENERAL";"TAB5",#N/A,TRUE,"GENERAL"}</definedName>
    <definedName name="LKJLJK" hidden="1">{"TAB1",#N/A,TRUE,"GENERAL";"TAB2",#N/A,TRUE,"GENERAL";"TAB3",#N/A,TRUE,"GENERAL";"TAB4",#N/A,TRUE,"GENERAL";"TAB5",#N/A,TRUE,"GENERAL"}</definedName>
    <definedName name="lkkl">#REF!</definedName>
    <definedName name="lklhlkjl" localSheetId="0" hidden="1">{#N/A,#N/A,FALSE,"CCTV"}</definedName>
    <definedName name="lklhlkjl" hidden="1">{#N/A,#N/A,FALSE,"CCTV"}</definedName>
    <definedName name="ll" localSheetId="15">#REF!</definedName>
    <definedName name="ll">#REF!</definedName>
    <definedName name="LLAC12" localSheetId="0">#REF!</definedName>
    <definedName name="LLAC12" localSheetId="15">[41]BASE!$D$376</definedName>
    <definedName name="LLAC12">#REF!</definedName>
    <definedName name="LLANTAS" localSheetId="0">#REF!</definedName>
    <definedName name="LLANTAS">#REF!</definedName>
    <definedName name="LLAP12" localSheetId="0">#REF!</definedName>
    <definedName name="LLAP12" localSheetId="15">[41]BASE!$D$375</definedName>
    <definedName name="LLAP12">#REF!</definedName>
    <definedName name="LLC_north_perc">50</definedName>
    <definedName name="LLC_south_perc">100</definedName>
    <definedName name="LLENOS">[42]PRESUPUESTO!#REF!</definedName>
    <definedName name="Lll" localSheetId="0">#REF!</definedName>
    <definedName name="Lll">#REF!</definedName>
    <definedName name="llll" localSheetId="0">#REF!</definedName>
    <definedName name="llll">#REF!</definedName>
    <definedName name="LLLLL" localSheetId="0">#REF!</definedName>
    <definedName name="LLLLL">#REF!</definedName>
    <definedName name="lllllh" localSheetId="0" hidden="1">{"via1",#N/A,TRUE,"general";"via2",#N/A,TRUE,"general";"via3",#N/A,TRUE,"general"}</definedName>
    <definedName name="lllllh" localSheetId="6" hidden="1">{"via1",#N/A,TRUE,"general";"via2",#N/A,TRUE,"general";"via3",#N/A,TRUE,"general"}</definedName>
    <definedName name="lllllh" localSheetId="7" hidden="1">{"via1",#N/A,TRUE,"general";"via2",#N/A,TRUE,"general";"via3",#N/A,TRUE,"general"}</definedName>
    <definedName name="lllllh" localSheetId="9" hidden="1">{"via1",#N/A,TRUE,"general";"via2",#N/A,TRUE,"general";"via3",#N/A,TRUE,"general"}</definedName>
    <definedName name="lllllh" hidden="1">{"via1",#N/A,TRUE,"general";"via2",#N/A,TRUE,"general";"via3",#N/A,TRUE,"general"}</definedName>
    <definedName name="lllllllllll">#REF!</definedName>
    <definedName name="lllllllo" localSheetId="0" hidden="1">{"via1",#N/A,TRUE,"general";"via2",#N/A,TRUE,"general";"via3",#N/A,TRUE,"general"}</definedName>
    <definedName name="lllllllo" localSheetId="6" hidden="1">{"via1",#N/A,TRUE,"general";"via2",#N/A,TRUE,"general";"via3",#N/A,TRUE,"general"}</definedName>
    <definedName name="lllllllo" localSheetId="7" hidden="1">{"via1",#N/A,TRUE,"general";"via2",#N/A,TRUE,"general";"via3",#N/A,TRUE,"general"}</definedName>
    <definedName name="lllllllo" localSheetId="9" hidden="1">{"via1",#N/A,TRUE,"general";"via2",#N/A,TRUE,"general";"via3",#N/A,TRUE,"general"}</definedName>
    <definedName name="lllllllo" hidden="1">{"via1",#N/A,TRUE,"general";"via2",#N/A,TRUE,"general";"via3",#N/A,TRUE,"general"}</definedName>
    <definedName name="LLt">#REF!</definedName>
    <definedName name="LLUVIA">#REF!</definedName>
    <definedName name="LM">#REF!</definedName>
    <definedName name="Lmat">[179]Ins_Mat!$B$2:$B$1556</definedName>
    <definedName name="lmf">'[260]BASE DE DATOS ORIG'!#REF!</definedName>
    <definedName name="LMO">[261]MO!$A$2:$A$188</definedName>
    <definedName name="Ln" localSheetId="0">#REF!</definedName>
    <definedName name="Ln">#REF!</definedName>
    <definedName name="LngCantVehic" localSheetId="0">#REF!</definedName>
    <definedName name="LngCantVehic">#REF!</definedName>
    <definedName name="LngKilometrajeAnno" localSheetId="0">#REF!</definedName>
    <definedName name="LngKilometrajeAnno">#REF!</definedName>
    <definedName name="LngKilometrajeAno">#REF!</definedName>
    <definedName name="LngNumPeriodosGracia">#REF!</definedName>
    <definedName name="LngPickupKilometros">#REF!</definedName>
    <definedName name="LngPlazoRenting">#REF!</definedName>
    <definedName name="LngTiempoDepreciarMeses">#REF!</definedName>
    <definedName name="Lñ">#REF!</definedName>
    <definedName name="LO" localSheetId="15">#REF!</definedName>
    <definedName name="lo">#REF!</definedName>
    <definedName name="loc">[262]INDICE!#REF!</definedName>
    <definedName name="LOCA" localSheetId="0">[70]!absc</definedName>
    <definedName name="LOCA" localSheetId="12">[70]!absc</definedName>
    <definedName name="LOCA" localSheetId="14">[70]!absc</definedName>
    <definedName name="LOCA" localSheetId="15">[263]!absc</definedName>
    <definedName name="LOCA" localSheetId="3">[70]!absc</definedName>
    <definedName name="LOCA" localSheetId="4">[70]!absc</definedName>
    <definedName name="LOCA" localSheetId="5">[70]!absc</definedName>
    <definedName name="LOCA" localSheetId="7">[263]!absc</definedName>
    <definedName name="LOCA">[70]!absc</definedName>
    <definedName name="LOCA1" localSheetId="0">[98]!absc</definedName>
    <definedName name="LOCA1" localSheetId="12">[98]!absc</definedName>
    <definedName name="LOCA1" localSheetId="14">[98]!absc</definedName>
    <definedName name="LOCA1" localSheetId="15">[99]!absc</definedName>
    <definedName name="LOCA1" localSheetId="3">[98]!absc</definedName>
    <definedName name="LOCA1" localSheetId="4">[98]!absc</definedName>
    <definedName name="LOCA1" localSheetId="5">[98]!absc</definedName>
    <definedName name="LOCA1" localSheetId="7">[100]!absc</definedName>
    <definedName name="LOCA1">[98]!absc</definedName>
    <definedName name="LOCA2" localSheetId="0">[264]!absc</definedName>
    <definedName name="LOCA2" localSheetId="12">[264]!absc</definedName>
    <definedName name="LOCA2" localSheetId="14">[264]!absc</definedName>
    <definedName name="LOCA2" localSheetId="3">[264]!absc</definedName>
    <definedName name="LOCA2" localSheetId="4">[264]!absc</definedName>
    <definedName name="LOCA2" localSheetId="5">[264]!absc</definedName>
    <definedName name="LOCA2">[264]!absc</definedName>
    <definedName name="LOCALIZACION" localSheetId="0">#REF!</definedName>
    <definedName name="LOCALIZACION" localSheetId="15">#REF!</definedName>
    <definedName name="LOCALIZACION">#REF!</definedName>
    <definedName name="LOCALIZACIÓN_Y_REPLANTEO._ESTRUCTURAS" localSheetId="0">[265]INDICE!#REF!</definedName>
    <definedName name="LOCALIZACIÓN_Y_REPLANTEO._ESTRUCTURAS" localSheetId="15">[234]INDICE!#REF!</definedName>
    <definedName name="LOCALIZACIÓN_Y_REPLANTEO._ESTRUCTURAS">[265]INDICE!#REF!</definedName>
    <definedName name="LOCAT1999" localSheetId="0" hidden="1">{"SUMINISTRO E INSTALACIÓN CANALETAS L=7.50"}</definedName>
    <definedName name="LOCAT1999" localSheetId="12" hidden="1">{"SUMINISTRO E INSTALACIÓN CANALETAS L=7.50"}</definedName>
    <definedName name="LOCAT1999" localSheetId="13" hidden="1">{"SUMINISTRO E INSTALACIÓN CANALETAS L=7.50"}</definedName>
    <definedName name="LOCAT1999" localSheetId="14" hidden="1">{"SUMINISTRO E INSTALACIÓN CANALETAS L=7.50"}</definedName>
    <definedName name="LOCAT1999" localSheetId="6" hidden="1">{"SUMINISTRO E INSTALACIÓN CANALETAS L=7.50"}</definedName>
    <definedName name="LOCAT1999" localSheetId="7" hidden="1">{"SUMINISTRO E INSTALACIÓN CANALETAS L=7.50"}</definedName>
    <definedName name="LOCAT1999" localSheetId="9" hidden="1">{"SUMINISTRO E INSTALACIÓN CANALETAS L=7.50"}</definedName>
    <definedName name="LOCAT1999" hidden="1">{"SUMINISTRO E INSTALACIÓN CANALETAS L=7.50"}</definedName>
    <definedName name="location">'[171]REF - Listas'!$B$41:$B$47</definedName>
    <definedName name="location1" localSheetId="0">#REF!</definedName>
    <definedName name="location1">#REF!</definedName>
    <definedName name="logLiquida" localSheetId="0">#REF!</definedName>
    <definedName name="logLiquida">#REF!</definedName>
    <definedName name="LOGO" localSheetId="0">#N/A</definedName>
    <definedName name="LOGO">'Anex. 14. Mano de Obra'!ERR</definedName>
    <definedName name="LOLA" localSheetId="0">#REF!</definedName>
    <definedName name="LOLA">#REF!</definedName>
    <definedName name="lolol" localSheetId="0" hidden="1">{"TAB1",#N/A,TRUE,"GENERAL";"TAB2",#N/A,TRUE,"GENERAL";"TAB3",#N/A,TRUE,"GENERAL";"TAB4",#N/A,TRUE,"GENERAL";"TAB5",#N/A,TRUE,"GENERAL"}</definedName>
    <definedName name="lolol" localSheetId="6" hidden="1">{"TAB1",#N/A,TRUE,"GENERAL";"TAB2",#N/A,TRUE,"GENERAL";"TAB3",#N/A,TRUE,"GENERAL";"TAB4",#N/A,TRUE,"GENERAL";"TAB5",#N/A,TRUE,"GENERAL"}</definedName>
    <definedName name="lolol" localSheetId="7" hidden="1">{"TAB1",#N/A,TRUE,"GENERAL";"TAB2",#N/A,TRUE,"GENERAL";"TAB3",#N/A,TRUE,"GENERAL";"TAB4",#N/A,TRUE,"GENERAL";"TAB5",#N/A,TRUE,"GENERAL"}</definedName>
    <definedName name="lolol" localSheetId="9" hidden="1">{"TAB1",#N/A,TRUE,"GENERAL";"TAB2",#N/A,TRUE,"GENERAL";"TAB3",#N/A,TRUE,"GENERAL";"TAB4",#N/A,TRUE,"GENERAL";"TAB5",#N/A,TRUE,"GENERAL"}</definedName>
    <definedName name="lolol" hidden="1">{"TAB1",#N/A,TRUE,"GENERAL";"TAB2",#N/A,TRUE,"GENERAL";"TAB3",#N/A,TRUE,"GENERAL";"TAB4",#N/A,TRUE,"GENERAL";"TAB5",#N/A,TRUE,"GENERAL"}</definedName>
    <definedName name="LONG" localSheetId="15">#REF!</definedName>
    <definedName name="LONG">#REF!</definedName>
    <definedName name="longitud" localSheetId="15">#REF!</definedName>
    <definedName name="Longitud">#REF!</definedName>
    <definedName name="Longitud1">#REF!</definedName>
    <definedName name="Longitud2">#REF!</definedName>
    <definedName name="LongitudTubo">IF(COUNT([266]GENERAL!$A$8)=0,0,ABS([266]GENERAL!$A$8))</definedName>
    <definedName name="LOPE" localSheetId="0">#REF!</definedName>
    <definedName name="LOPE" localSheetId="15">#REF!</definedName>
    <definedName name="LOPE">#REF!</definedName>
    <definedName name="louujhvh" localSheetId="0">#REF!</definedName>
    <definedName name="louujhvh">#REF!</definedName>
    <definedName name="Lp" localSheetId="0">#REF!</definedName>
    <definedName name="LP" localSheetId="15">'[45]Estructuras Concreto'!$D$47</definedName>
    <definedName name="Lp">#REF!</definedName>
    <definedName name="LPISOC">'[45]Estructuras Concreto'!$D$348</definedName>
    <definedName name="lplpl" localSheetId="0" hidden="1">{"via1",#N/A,TRUE,"general";"via2",#N/A,TRUE,"general";"via3",#N/A,TRUE,"general"}</definedName>
    <definedName name="lplpl" localSheetId="6" hidden="1">{"via1",#N/A,TRUE,"general";"via2",#N/A,TRUE,"general";"via3",#N/A,TRUE,"general"}</definedName>
    <definedName name="lplpl" localSheetId="7" hidden="1">{"via1",#N/A,TRUE,"general";"via2",#N/A,TRUE,"general";"via3",#N/A,TRUE,"general"}</definedName>
    <definedName name="lplpl" localSheetId="9" hidden="1">{"via1",#N/A,TRUE,"general";"via2",#N/A,TRUE,"general";"via3",#N/A,TRUE,"general"}</definedName>
    <definedName name="lplpl" hidden="1">{"via1",#N/A,TRUE,"general";"via2",#N/A,TRUE,"general";"via3",#N/A,TRUE,"general"}</definedName>
    <definedName name="LPOR">#REF!</definedName>
    <definedName name="LPOR2">'[45]Estructuras Concreto'!$D$270</definedName>
    <definedName name="LPOR3">'[45]Estructuras Concreto'!$D$393</definedName>
    <definedName name="LPTC60">'[54]Estructuras Concreto'!#REF!</definedName>
    <definedName name="Lq" localSheetId="0">#REF!</definedName>
    <definedName name="Lq">#REF!</definedName>
    <definedName name="Lr" localSheetId="0">#REF!</definedName>
    <definedName name="Lr">#REF!</definedName>
    <definedName name="Ls" localSheetId="0">#REF!</definedName>
    <definedName name="LS" localSheetId="15">'[45]Estructuras Concreto'!$D$14</definedName>
    <definedName name="Ls">#REF!</definedName>
    <definedName name="LS60kv">'[54]Estructuras Concreto'!#REF!</definedName>
    <definedName name="LSEC">'[45]Estructuras Concreto'!$D$81</definedName>
    <definedName name="Lt" localSheetId="0">#REF!</definedName>
    <definedName name="LT" localSheetId="15">'[45]Estructuras Concreto'!$D$25</definedName>
    <definedName name="Lt">#REF!</definedName>
    <definedName name="LTC">'[45]Estructuras Concreto'!$D$103</definedName>
    <definedName name="ltemp">'[267]Lista Base'!$A$4:$K$823</definedName>
    <definedName name="LTO" localSheetId="0">#REF!</definedName>
    <definedName name="LTO">#REF!</definedName>
    <definedName name="LTP" localSheetId="0">#REF!</definedName>
    <definedName name="LTP">#REF!</definedName>
    <definedName name="Ltr">[179]Ins_TR!$B$2:$B$12</definedName>
    <definedName name="LTT">'[45]Estructuras Concreto'!$D$36</definedName>
    <definedName name="Lu" localSheetId="0">#REF!</definedName>
    <definedName name="Lu">#REF!</definedName>
    <definedName name="LubeCostOutput" localSheetId="0">#REF!</definedName>
    <definedName name="LubeCostOutput">#REF!</definedName>
    <definedName name="LUBRI" localSheetId="0">#REF!</definedName>
    <definedName name="LUBRI" localSheetId="15">[41]BASE!$D$365</definedName>
    <definedName name="LUBRI">#REF!</definedName>
    <definedName name="Lubricante">'[268]MATER Y MO'!#REF!</definedName>
    <definedName name="lucy" localSheetId="0" hidden="1">{"TAB1",#N/A,TRUE,"GENERAL";"TAB2",#N/A,TRUE,"GENERAL";"TAB3",#N/A,TRUE,"GENERAL";"TAB4",#N/A,TRUE,"GENERAL";"TAB5",#N/A,TRUE,"GENERAL"}</definedName>
    <definedName name="lucy" localSheetId="6" hidden="1">{"TAB1",#N/A,TRUE,"GENERAL";"TAB2",#N/A,TRUE,"GENERAL";"TAB3",#N/A,TRUE,"GENERAL";"TAB4",#N/A,TRUE,"GENERAL";"TAB5",#N/A,TRUE,"GENERAL"}</definedName>
    <definedName name="lucy" localSheetId="7" hidden="1">{"TAB1",#N/A,TRUE,"GENERAL";"TAB2",#N/A,TRUE,"GENERAL";"TAB3",#N/A,TRUE,"GENERAL";"TAB4",#N/A,TRUE,"GENERAL";"TAB5",#N/A,TRUE,"GENERAL"}</definedName>
    <definedName name="lucy" localSheetId="9" hidden="1">{"TAB1",#N/A,TRUE,"GENERAL";"TAB2",#N/A,TRUE,"GENERAL";"TAB3",#N/A,TRUE,"GENERAL";"TAB4",#N/A,TRUE,"GENERAL";"TAB5",#N/A,TRUE,"GENERAL"}</definedName>
    <definedName name="lucy" hidden="1">{"TAB1",#N/A,TRUE,"GENERAL";"TAB2",#N/A,TRUE,"GENERAL";"TAB3",#N/A,TRUE,"GENERAL";"TAB4",#N/A,TRUE,"GENERAL";"TAB5",#N/A,TRUE,"GENERAL"}</definedName>
    <definedName name="Luis" localSheetId="0">#N/A</definedName>
    <definedName name="Luis">'Anex. 14. Mano de Obra'!ERR</definedName>
    <definedName name="lunch" localSheetId="0">#REF!</definedName>
    <definedName name="lunch">#REF!</definedName>
    <definedName name="LUPVC" localSheetId="0">#REF!</definedName>
    <definedName name="LUPVC" localSheetId="15">#REF!</definedName>
    <definedName name="LUPVC">#REF!</definedName>
    <definedName name="LUPVC_">[86]BASE!$D$76</definedName>
    <definedName name="LUPVT" localSheetId="0">#REF!</definedName>
    <definedName name="LUPVT" localSheetId="15">[41]BASE!$D$78</definedName>
    <definedName name="LUPVT">#REF!</definedName>
    <definedName name="luz" localSheetId="0">#REF!</definedName>
    <definedName name="luz">#REF!</definedName>
    <definedName name="LV">'[45]Obras preliminares'!$D$15</definedName>
    <definedName name="LV.1" localSheetId="0">#REF!</definedName>
    <definedName name="LV.1">#REF!</definedName>
    <definedName name="LV_1">#N/A</definedName>
    <definedName name="LV2C" localSheetId="0">#REF!</definedName>
    <definedName name="LV2C">#REF!</definedName>
    <definedName name="LVAC">'[45]Estructuras Concreto'!$D$344</definedName>
    <definedName name="LVC">'[45]Estructuras Concreto'!$D$345</definedName>
    <definedName name="LvcT">'[45]Estructuras Concreto'!$D$182</definedName>
    <definedName name="LvT">'[45]Estructuras Concreto'!$D$149</definedName>
    <definedName name="LvTZ">'[45]Estructuras Concreto'!#REF!</definedName>
    <definedName name="Lw">[24]Cálculo!$B$130</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Lz">#REF!</definedName>
    <definedName name="LZC">'[45]Estructuras Concreto'!$D$337</definedName>
    <definedName name="m" localSheetId="0">#REF!</definedName>
    <definedName name="M" localSheetId="15">#REF!</definedName>
    <definedName name="m">#REF!</definedName>
    <definedName name="M.R.SOLARTE" localSheetId="12">#REF!</definedName>
    <definedName name="M.R.SOLARTE" localSheetId="13">#REF!</definedName>
    <definedName name="M.R.SOLARTE" localSheetId="14">#REF!</definedName>
    <definedName name="M.R.SOLARTE" localSheetId="6">#REF!</definedName>
    <definedName name="M.R.SOLARTE">#REF!</definedName>
    <definedName name="M_A_L_G_A">#N/A</definedName>
    <definedName name="M_L_N_G">#N/A</definedName>
    <definedName name="M_P_D_P">#N/A</definedName>
    <definedName name="M120K" localSheetId="15">#REF!</definedName>
    <definedName name="M120K">#REF!</definedName>
    <definedName name="M240K" localSheetId="15">#REF!</definedName>
    <definedName name="M240K">#REF!</definedName>
    <definedName name="M280K" localSheetId="15">#REF!</definedName>
    <definedName name="M280K">#REF!</definedName>
    <definedName name="MA" localSheetId="15">#REF!</definedName>
    <definedName name="MA">[181]PRECIOS!$A$1:$D$221</definedName>
    <definedName name="mac" localSheetId="0">#REF!</definedName>
    <definedName name="mac">#REF!</definedName>
    <definedName name="MACRO" localSheetId="0">#REF!</definedName>
    <definedName name="MACRO">#REF!</definedName>
    <definedName name="Macro11" localSheetId="0">#REF!</definedName>
    <definedName name="Macro11">#REF!</definedName>
    <definedName name="MACROMEDIDORES">#REF!</definedName>
    <definedName name="MADCJ" localSheetId="15">#REF!</definedName>
    <definedName name="MADCJ">#REF!</definedName>
    <definedName name="Maestro">#REF!</definedName>
    <definedName name="mafdsf" localSheetId="0" hidden="1">{"via1",#N/A,TRUE,"general";"via2",#N/A,TRUE,"general";"via3",#N/A,TRUE,"general"}</definedName>
    <definedName name="mafdsf" localSheetId="6" hidden="1">{"via1",#N/A,TRUE,"general";"via2",#N/A,TRUE,"general";"via3",#N/A,TRUE,"general"}</definedName>
    <definedName name="mafdsf" localSheetId="7" hidden="1">{"via1",#N/A,TRUE,"general";"via2",#N/A,TRUE,"general";"via3",#N/A,TRUE,"general"}</definedName>
    <definedName name="mafdsf" localSheetId="9" hidden="1">{"via1",#N/A,TRUE,"general";"via2",#N/A,TRUE,"general";"via3",#N/A,TRUE,"general"}</definedName>
    <definedName name="mafdsf" hidden="1">{"via1",#N/A,TRUE,"general";"via2",#N/A,TRUE,"general";"via3",#N/A,TRUE,"general"}</definedName>
    <definedName name="MAIN">#REF!</definedName>
    <definedName name="Maint_Labour_Factor">[269]Index!$U$62</definedName>
    <definedName name="MaintManHours">[112]Parameters!$R$19</definedName>
    <definedName name="MAL" localSheetId="15">'[270]Estado Resumen'!#REF!&lt;2.5</definedName>
    <definedName name="MAL" localSheetId="7">'[271]Estado Resumen'!#REF!&lt;2.5</definedName>
    <definedName name="MAL">'[272]Estado Resumen'!#REF!&lt;2.5</definedName>
    <definedName name="malla" localSheetId="0">#REF!</definedName>
    <definedName name="malla">#REF!</definedName>
    <definedName name="MALO" localSheetId="15">'[273]ESTADO VÍA-CRIT.TECNICO'!#REF!&lt;2.5</definedName>
    <definedName name="MALO" localSheetId="7">'[274]ESTADO VÍA-CRIT.TECNICO'!#REF!&lt;2.5</definedName>
    <definedName name="MALO">'[275]ESTADO VÍA-CRIT.TECNICO'!#REF!&lt;2.5</definedName>
    <definedName name="MAMPOSTERIA" localSheetId="11">[1]FORFAAC!#REF!</definedName>
    <definedName name="MAMPOSTERIA" localSheetId="12">[2]FORFAAC!#REF!</definedName>
    <definedName name="MAMPOSTERIA" localSheetId="13">[2]FORFAAC!#REF!</definedName>
    <definedName name="MAMPOSTERIA" localSheetId="14">[2]FORFAAC!#REF!</definedName>
    <definedName name="MAMPOSTERIA" localSheetId="16">[1]FORFAAC!#REF!</definedName>
    <definedName name="MAMPOSTERIA" localSheetId="17">[1]FORFAAC!#REF!</definedName>
    <definedName name="MAMPOSTERIA">[1]FORFAAC!#REF!</definedName>
    <definedName name="MAN">'[18]Datos Generales'!#REF!</definedName>
    <definedName name="MANB1">'[18]Datos Generales'!$B$30</definedName>
    <definedName name="MANB2">'[18]Datos Generales'!$B$31</definedName>
    <definedName name="MANB3">'[18]Datos Generales'!$B$32</definedName>
    <definedName name="MANC1">'[18]Datos Generales'!$B$35</definedName>
    <definedName name="MANC2">'[18]Datos Generales'!$B$36</definedName>
    <definedName name="MANCAR">'[18]Datos Generales'!$B$38</definedName>
    <definedName name="MANCO">'[18]Datos Generales'!$B$40</definedName>
    <definedName name="MANEX">'[18]Datos Generales'!$B$34</definedName>
    <definedName name="MANMO">'[18]Datos Generales'!$B$33</definedName>
    <definedName name="ManoDeObra">[276]ManoDeObra!$A:$D</definedName>
    <definedName name="MANSOL">'[18]Datos Generales'!$B$41</definedName>
    <definedName name="MANTO">[130]BASE!$D$401</definedName>
    <definedName name="manufactures_lead_time" localSheetId="0">#REF!</definedName>
    <definedName name="manufactures_lead_time">#REF!</definedName>
    <definedName name="MANV">'[18]Datos Generales'!$B$37</definedName>
    <definedName name="MANVOL">'[18]Datos Generales'!$B$39</definedName>
    <definedName name="mao" localSheetId="0" hidden="1">{"TAB1",#N/A,TRUE,"GENERAL";"TAB2",#N/A,TRUE,"GENERAL";"TAB3",#N/A,TRUE,"GENERAL";"TAB4",#N/A,TRUE,"GENERAL";"TAB5",#N/A,TRUE,"GENERAL"}</definedName>
    <definedName name="mao" localSheetId="6" hidden="1">{"TAB1",#N/A,TRUE,"GENERAL";"TAB2",#N/A,TRUE,"GENERAL";"TAB3",#N/A,TRUE,"GENERAL";"TAB4",#N/A,TRUE,"GENERAL";"TAB5",#N/A,TRUE,"GENERAL"}</definedName>
    <definedName name="mao" localSheetId="7" hidden="1">{"TAB1",#N/A,TRUE,"GENERAL";"TAB2",#N/A,TRUE,"GENERAL";"TAB3",#N/A,TRUE,"GENERAL";"TAB4",#N/A,TRUE,"GENERAL";"TAB5",#N/A,TRUE,"GENERAL"}</definedName>
    <definedName name="mao" localSheetId="9" hidden="1">{"TAB1",#N/A,TRUE,"GENERAL";"TAB2",#N/A,TRUE,"GENERAL";"TAB3",#N/A,TRUE,"GENERAL";"TAB4",#N/A,TRUE,"GENERAL";"TAB5",#N/A,TRUE,"GENERAL"}</definedName>
    <definedName name="mao" hidden="1">{"TAB1",#N/A,TRUE,"GENERAL";"TAB2",#N/A,TRUE,"GENERAL";"TAB3",#N/A,TRUE,"GENERAL";"TAB4",#N/A,TRUE,"GENERAL";"TAB5",#N/A,TRUE,"GENERAL"}</definedName>
    <definedName name="maow" localSheetId="0" hidden="1">{"via1",#N/A,TRUE,"general";"via2",#N/A,TRUE,"general";"via3",#N/A,TRUE,"general"}</definedName>
    <definedName name="maow" localSheetId="6" hidden="1">{"via1",#N/A,TRUE,"general";"via2",#N/A,TRUE,"general";"via3",#N/A,TRUE,"general"}</definedName>
    <definedName name="maow" localSheetId="7" hidden="1">{"via1",#N/A,TRUE,"general";"via2",#N/A,TRUE,"general";"via3",#N/A,TRUE,"general"}</definedName>
    <definedName name="maow" localSheetId="9" hidden="1">{"via1",#N/A,TRUE,"general";"via2",#N/A,TRUE,"general";"via3",#N/A,TRUE,"general"}</definedName>
    <definedName name="maow" hidden="1">{"via1",#N/A,TRUE,"general";"via2",#N/A,TRUE,"general";"via3",#N/A,TRUE,"general"}</definedName>
    <definedName name="maq">[242]insumos!$G$8:$G$40</definedName>
    <definedName name="Mar" localSheetId="15">[186]MAR!$A$12:$H$33</definedName>
    <definedName name="Mar">[187]MAR!$A$12:$H$33</definedName>
    <definedName name="Mar_C" localSheetId="15">[186]MAR!$A$35:$H$51</definedName>
    <definedName name="Mar_C">[187]MAR!$A$35:$H$51</definedName>
    <definedName name="mar00">[29]Dólar!#REF!</definedName>
    <definedName name="MARABA" localSheetId="15">#REF!</definedName>
    <definedName name="MARABA">#REF!</definedName>
    <definedName name="MarAbr" localSheetId="15">'[188]Mar-Abr'!$A$12:$H$34</definedName>
    <definedName name="MarAbr">'[189]Mar-Abr'!$A$12:$H$34</definedName>
    <definedName name="marc06">[29]Gastos!#REF!</definedName>
    <definedName name="marcolegal">[73]Listado!$T$2:$T$12</definedName>
    <definedName name="MargenComercial" localSheetId="0">#REF!</definedName>
    <definedName name="MargenComercial">#REF!</definedName>
    <definedName name="MargenFinanciero" localSheetId="0">#REF!</definedName>
    <definedName name="MargenFinanciero">#REF!</definedName>
    <definedName name="MARGINPLAN" localSheetId="0">#REF!</definedName>
    <definedName name="MARGINPLAN">#REF!</definedName>
    <definedName name="MARGINPROJ">#REF!</definedName>
    <definedName name="marol">#REF!</definedName>
    <definedName name="marol1">#REF!</definedName>
    <definedName name="MARU">#REF!</definedName>
    <definedName name="masor" localSheetId="0" hidden="1">{"via1",#N/A,TRUE,"general";"via2",#N/A,TRUE,"general";"via3",#N/A,TRUE,"general"}</definedName>
    <definedName name="masor" localSheetId="6" hidden="1">{"via1",#N/A,TRUE,"general";"via2",#N/A,TRUE,"general";"via3",#N/A,TRUE,"general"}</definedName>
    <definedName name="masor" localSheetId="7" hidden="1">{"via1",#N/A,TRUE,"general";"via2",#N/A,TRUE,"general";"via3",#N/A,TRUE,"general"}</definedName>
    <definedName name="masor" localSheetId="9" hidden="1">{"via1",#N/A,TRUE,"general";"via2",#N/A,TRUE,"general";"via3",#N/A,TRUE,"general"}</definedName>
    <definedName name="masor" hidden="1">{"via1",#N/A,TRUE,"general";"via2",#N/A,TRUE,"general";"via3",#N/A,TRUE,"general"}</definedName>
    <definedName name="MAT" localSheetId="15">#REF!</definedName>
    <definedName name="MAT" localSheetId="7">#REF!</definedName>
    <definedName name="MAT">#REF!</definedName>
    <definedName name="MATE">[193]Materiales!$A:$IV</definedName>
    <definedName name="MATER">[192]MATERIAL!$B$3:$B$580</definedName>
    <definedName name="Material" localSheetId="15">'[14]Gabinetes ctrol, prot. y med. '!#REF!</definedName>
    <definedName name="Material">#REF!</definedName>
    <definedName name="materiales" localSheetId="2">[195]materiales!$A$7:$A$1317</definedName>
    <definedName name="MATERIALES" localSheetId="11">[1]FORFAAC!#REF!</definedName>
    <definedName name="MATERIALES" localSheetId="12">[2]FORFAAC!#REF!</definedName>
    <definedName name="MATERIALES" localSheetId="13">[2]FORFAAC!#REF!</definedName>
    <definedName name="MATERIALES" localSheetId="14">[2]FORFAAC!#REF!</definedName>
    <definedName name="MATERIALES" localSheetId="15">[192]MATERIAL!$B$2:$D$580</definedName>
    <definedName name="materiales" localSheetId="6">#REF!</definedName>
    <definedName name="materiales" localSheetId="7">[195]materiales!$A$7:$A$1317</definedName>
    <definedName name="materiales" localSheetId="9">[195]materiales!$A$7:$A$1317</definedName>
    <definedName name="MATERIALES" localSheetId="16">[1]FORFAAC!#REF!</definedName>
    <definedName name="MATERIALES" localSheetId="17">[1]FORFAAC!#REF!</definedName>
    <definedName name="MATERIALES">[1]FORFAAC!#REF!</definedName>
    <definedName name="MaterialTub" localSheetId="15">#REF!</definedName>
    <definedName name="MaterialTub">#REF!</definedName>
    <definedName name="MATPR" localSheetId="15">[41]BASE!$D$56</definedName>
    <definedName name="MATPR">[42]BASE!$D$46</definedName>
    <definedName name="matriz" localSheetId="0">#REF!,#REF!</definedName>
    <definedName name="matriz">#REF!,#REF!</definedName>
    <definedName name="MATRIZRICS">'[277]RICS NUEVA HOJA DIARIA'!$A$1:$AB$42</definedName>
    <definedName name="MatTuberia" localSheetId="0">#REF!</definedName>
    <definedName name="MatTuberia">#REF!</definedName>
    <definedName name="maxcosto">[97]ctb!$D$1</definedName>
    <definedName name="may00">[29]Dólar!#REF!</definedName>
    <definedName name="MayJun" localSheetId="15">'[188]May-Jun'!$A$12:$H$32</definedName>
    <definedName name="MayJun">'[189]May-Jun'!$A$12:$H$32</definedName>
    <definedName name="MayJun_C" localSheetId="15">'[251]May-Jun'!$A$33:$H$52</definedName>
    <definedName name="MayJun_C">'[252]May-Jun'!$A$33:$H$52</definedName>
    <definedName name="Mb" localSheetId="0">#REF!</definedName>
    <definedName name="Mb">#REF!</definedName>
    <definedName name="MC4CM" localSheetId="0">#REF!</definedName>
    <definedName name="MC4CM" localSheetId="15">#REF!</definedName>
    <definedName name="MC4CM">#REF!</definedName>
    <definedName name="mcb" localSheetId="0">'[14]Gabinetes ctrol, prot. y med. '!#REF!</definedName>
    <definedName name="mcb">'[14]Gabinetes ctrol, prot. y med. '!#REF!</definedName>
    <definedName name="mcbb" localSheetId="0">'[14]Gabinetes ctrol, prot. y med. '!#REF!</definedName>
    <definedName name="mcbb">'[14]Gabinetes ctrol, prot. y med. '!#REF!</definedName>
    <definedName name="MCVC">'[45]Estructuras Concreto'!$D$346</definedName>
    <definedName name="mdc2a">[58]PrecRec!$D$30</definedName>
    <definedName name="mdd" localSheetId="0" hidden="1">{"via1",#N/A,TRUE,"general";"via2",#N/A,TRUE,"general";"via3",#N/A,TRUE,"general"}</definedName>
    <definedName name="mdd" localSheetId="6" hidden="1">{"via1",#N/A,TRUE,"general";"via2",#N/A,TRUE,"general";"via3",#N/A,TRUE,"general"}</definedName>
    <definedName name="mdd" localSheetId="7" hidden="1">{"via1",#N/A,TRUE,"general";"via2",#N/A,TRUE,"general";"via3",#N/A,TRUE,"general"}</definedName>
    <definedName name="mdd" localSheetId="9" hidden="1">{"via1",#N/A,TRUE,"general";"via2",#N/A,TRUE,"general";"via3",#N/A,TRUE,"general"}</definedName>
    <definedName name="mdd" hidden="1">{"via1",#N/A,TRUE,"general";"via2",#N/A,TRUE,"general";"via3",#N/A,TRUE,"general"}</definedName>
    <definedName name="MDEO">#N/A</definedName>
    <definedName name="mecanico" localSheetId="0" hidden="1">{"CONCABL1.1",#N/A,FALSE,"1.1.1a1.1.3 ACSR";"AISL1.2",#N/A,FALSE,"1.1.1a1.1.3 ACSR";"torr1.1.3",#N/A,FALSE,"1.1.1a1.1.3 ACSR";"cm1.2",#N/A,FALSE,"1.2 ACSR";"cm2.2",#N/A,FALSE,"1.2 ACSR";#N/A,#N/A,FALSE,"1.3 ACSR";#N/A,#N/A,FALSE,"2.1.1A2.1.3 ACAR";"ac2.1",#N/A,FALSE,"1.2 ACAR";"ac2.2",#N/A,FALSE,"1.2 ACAR";#N/A,#N/A,FALSE,"2.3 ACAR"}</definedName>
    <definedName name="mecanico" hidden="1">{"CONCABL1.1",#N/A,FALSE,"1.1.1a1.1.3 ACSR";"AISL1.2",#N/A,FALSE,"1.1.1a1.1.3 ACSR";"torr1.1.3",#N/A,FALSE,"1.1.1a1.1.3 ACSR";"cm1.2",#N/A,FALSE,"1.2 ACSR";"cm2.2",#N/A,FALSE,"1.2 ACSR";#N/A,#N/A,FALSE,"1.3 ACSR";#N/A,#N/A,FALSE,"2.1.1A2.1.3 ACAR";"ac2.1",#N/A,FALSE,"1.2 ACAR";"ac2.2",#N/A,FALSE,"1.2 ACAR";#N/A,#N/A,FALSE,"2.3 ACAR"}</definedName>
    <definedName name="med">[109]BASE!$D$354</definedName>
    <definedName name="MEDID" localSheetId="0">#REF!</definedName>
    <definedName name="MEDID" localSheetId="15">#REF!</definedName>
    <definedName name="MEDID">#REF!</definedName>
    <definedName name="meg" localSheetId="0" hidden="1">{"TAB1",#N/A,TRUE,"GENERAL";"TAB2",#N/A,TRUE,"GENERAL";"TAB3",#N/A,TRUE,"GENERAL";"TAB4",#N/A,TRUE,"GENERAL";"TAB5",#N/A,TRUE,"GENERAL"}</definedName>
    <definedName name="meg" localSheetId="6" hidden="1">{"TAB1",#N/A,TRUE,"GENERAL";"TAB2",#N/A,TRUE,"GENERAL";"TAB3",#N/A,TRUE,"GENERAL";"TAB4",#N/A,TRUE,"GENERAL";"TAB5",#N/A,TRUE,"GENERAL"}</definedName>
    <definedName name="meg" localSheetId="7" hidden="1">{"TAB1",#N/A,TRUE,"GENERAL";"TAB2",#N/A,TRUE,"GENERAL";"TAB3",#N/A,TRUE,"GENERAL";"TAB4",#N/A,TRUE,"GENERAL";"TAB5",#N/A,TRUE,"GENERAL"}</definedName>
    <definedName name="meg" localSheetId="9" hidden="1">{"TAB1",#N/A,TRUE,"GENERAL";"TAB2",#N/A,TRUE,"GENERAL";"TAB3",#N/A,TRUE,"GENERAL";"TAB4",#N/A,TRUE,"GENERAL";"TAB5",#N/A,TRUE,"GENERAL"}</definedName>
    <definedName name="meg" hidden="1">{"TAB1",#N/A,TRUE,"GENERAL";"TAB2",#N/A,TRUE,"GENERAL";"TAB3",#N/A,TRUE,"GENERAL";"TAB4",#N/A,TRUE,"GENERAL";"TAB5",#N/A,TRUE,"GENERAL"}</definedName>
    <definedName name="MEJORA">#REF!</definedName>
    <definedName name="mem" localSheetId="0" hidden="1">{#N/A,#N/A,FALSE,"Costos Productos 6A";#N/A,#N/A,FALSE,"Costo Unitario Total H-94-12"}</definedName>
    <definedName name="mem" hidden="1">{#N/A,#N/A,FALSE,"Costos Productos 6A";#N/A,#N/A,FALSE,"Costo Unitario Total H-94-12"}</definedName>
    <definedName name="memorias" localSheetId="0" hidden="1">{#N/A,#N/A,FALSE,"CIBHA05A";#N/A,#N/A,FALSE,"CIBHA05B"}</definedName>
    <definedName name="memorias" hidden="1">{#N/A,#N/A,FALSE,"CIBHA05A";#N/A,#N/A,FALSE,"CIBHA05B"}</definedName>
    <definedName name="MEMPYGH" localSheetId="0" hidden="1">{#N/A,#N/A,FALSE,"Costos Productos 6A";#N/A,#N/A,FALSE,"Costo Unitario Total H-94-12"}</definedName>
    <definedName name="MEMPYGH" hidden="1">{#N/A,#N/A,FALSE,"Costos Productos 6A";#N/A,#N/A,FALSE,"Costo Unitario Total H-94-12"}</definedName>
    <definedName name="MEMPYGHIS" localSheetId="0" hidden="1">{#N/A,#N/A,FALSE,"VOL695";#N/A,#N/A,FALSE,"anexo1";#N/A,#N/A,FALSE,"anexo2";#N/A,#N/A,FALSE,"anexo3";#N/A,#N/A,FALSE,"anexo4";#N/A,#N/A,FALSE,"anexo5a";#N/A,#N/A,FALSE,"anexo5b";#N/A,#N/A,FALSE,"anexo6a";#N/A,#N/A,FALSE,"anexo6a";#N/A,#N/A,FALSE,"anexo6c";#N/A,#N/A,FALSE,"anexo7a";#N/A,#N/A,FALSE,"anexo7b";#N/A,#N/A,FALSE,"anexo7c"}</definedName>
    <definedName name="MEMPYGHIS" hidden="1">{#N/A,#N/A,FALSE,"VOL695";#N/A,#N/A,FALSE,"anexo1";#N/A,#N/A,FALSE,"anexo2";#N/A,#N/A,FALSE,"anexo3";#N/A,#N/A,FALSE,"anexo4";#N/A,#N/A,FALSE,"anexo5a";#N/A,#N/A,FALSE,"anexo5b";#N/A,#N/A,FALSE,"anexo6a";#N/A,#N/A,FALSE,"anexo6a";#N/A,#N/A,FALSE,"anexo6c";#N/A,#N/A,FALSE,"anexo7a";#N/A,#N/A,FALSE,"anexo7b";#N/A,#N/A,FALSE,"anexo7c"}</definedName>
    <definedName name="merchandCostos">#REF!</definedName>
    <definedName name="Merchandisig">#REF!</definedName>
    <definedName name="MES" localSheetId="12">#REF!</definedName>
    <definedName name="MES" localSheetId="13">#REF!</definedName>
    <definedName name="MES" localSheetId="14">#REF!</definedName>
    <definedName name="mes" localSheetId="15">#N/A</definedName>
    <definedName name="MES" localSheetId="6">#REF!</definedName>
    <definedName name="MES">#REF!</definedName>
    <definedName name="meses">#REF!</definedName>
    <definedName name="MESESL">#REF!</definedName>
    <definedName name="met_dep">[73]Listado!$AA$2:$AA$2</definedName>
    <definedName name="mfgjrdt" localSheetId="0" hidden="1">{"TAB1",#N/A,TRUE,"GENERAL";"TAB2",#N/A,TRUE,"GENERAL";"TAB3",#N/A,TRUE,"GENERAL";"TAB4",#N/A,TRUE,"GENERAL";"TAB5",#N/A,TRUE,"GENERAL"}</definedName>
    <definedName name="mfgjrdt" localSheetId="6" hidden="1">{"TAB1",#N/A,TRUE,"GENERAL";"TAB2",#N/A,TRUE,"GENERAL";"TAB3",#N/A,TRUE,"GENERAL";"TAB4",#N/A,TRUE,"GENERAL";"TAB5",#N/A,TRUE,"GENERAL"}</definedName>
    <definedName name="mfgjrdt" localSheetId="7" hidden="1">{"TAB1",#N/A,TRUE,"GENERAL";"TAB2",#N/A,TRUE,"GENERAL";"TAB3",#N/A,TRUE,"GENERAL";"TAB4",#N/A,TRUE,"GENERAL";"TAB5",#N/A,TRUE,"GENERAL"}</definedName>
    <definedName name="mfgjrdt" localSheetId="9" hidden="1">{"TAB1",#N/A,TRUE,"GENERAL";"TAB2",#N/A,TRUE,"GENERAL";"TAB3",#N/A,TRUE,"GENERAL";"TAB4",#N/A,TRUE,"GENERAL";"TAB5",#N/A,TRUE,"GENERAL"}</definedName>
    <definedName name="mfgjrdt" hidden="1">{"TAB1",#N/A,TRUE,"GENERAL";"TAB2",#N/A,TRUE,"GENERAL";"TAB3",#N/A,TRUE,"GENERAL";"TAB4",#N/A,TRUE,"GENERAL";"TAB5",#N/A,TRUE,"GENERAL"}</definedName>
    <definedName name="mghm" localSheetId="0" hidden="1">{"via1",#N/A,TRUE,"general";"via2",#N/A,TRUE,"general";"via3",#N/A,TRUE,"general"}</definedName>
    <definedName name="mghm" localSheetId="6" hidden="1">{"via1",#N/A,TRUE,"general";"via2",#N/A,TRUE,"general";"via3",#N/A,TRUE,"general"}</definedName>
    <definedName name="mghm" localSheetId="7" hidden="1">{"via1",#N/A,TRUE,"general";"via2",#N/A,TRUE,"general";"via3",#N/A,TRUE,"general"}</definedName>
    <definedName name="mghm" localSheetId="9" hidden="1">{"via1",#N/A,TRUE,"general";"via2",#N/A,TRUE,"general";"via3",#N/A,TRUE,"general"}</definedName>
    <definedName name="mghm" hidden="1">{"via1",#N/A,TRUE,"general";"via2",#N/A,TRUE,"general";"via3",#N/A,TRUE,"general"}</definedName>
    <definedName name="Mill_Head_H2O.Total_Volume">#REF!</definedName>
    <definedName name="Mill_Screen_H2O.Total_Volume">#REF!</definedName>
    <definedName name="Mill_Weight">#REF!</definedName>
    <definedName name="Mine_Equip_Hrs">'[147]Mine Hours'!$A$11:$BX$30</definedName>
    <definedName name="Mine_Equip_Hrs_MARC">'[147]Mine Hours'!$A$94:$BX$112</definedName>
    <definedName name="Mine_Equip_Hrs_Remaining">'[278]Equipment Hours TODOS'!#REF!</definedName>
    <definedName name="MineUsed">[165]Sheet1!$M$18:$M$977</definedName>
    <definedName name="MINI" localSheetId="0">#REF!</definedName>
    <definedName name="MINI">#REF!</definedName>
    <definedName name="mjk">'[279]ESTADO VÍA-CRIT.TECNICO'!#REF!&lt;2.5</definedName>
    <definedName name="mjmj" localSheetId="0" hidden="1">{"via1",#N/A,TRUE,"general";"via2",#N/A,TRUE,"general";"via3",#N/A,TRUE,"general"}</definedName>
    <definedName name="mjmj" localSheetId="6" hidden="1">{"via1",#N/A,TRUE,"general";"via2",#N/A,TRUE,"general";"via3",#N/A,TRUE,"general"}</definedName>
    <definedName name="mjmj" localSheetId="7" hidden="1">{"via1",#N/A,TRUE,"general";"via2",#N/A,TRUE,"general";"via3",#N/A,TRUE,"general"}</definedName>
    <definedName name="mjmj" localSheetId="9" hidden="1">{"via1",#N/A,TRUE,"general";"via2",#N/A,TRUE,"general";"via3",#N/A,TRUE,"general"}</definedName>
    <definedName name="mjmj" hidden="1">{"via1",#N/A,TRUE,"general";"via2",#N/A,TRUE,"general";"via3",#N/A,TRUE,"general"}</definedName>
    <definedName name="mjmjmn" localSheetId="0" hidden="1">{"via1",#N/A,TRUE,"general";"via2",#N/A,TRUE,"general";"via3",#N/A,TRUE,"general"}</definedName>
    <definedName name="mjmjmn" localSheetId="6" hidden="1">{"via1",#N/A,TRUE,"general";"via2",#N/A,TRUE,"general";"via3",#N/A,TRUE,"general"}</definedName>
    <definedName name="mjmjmn" localSheetId="7" hidden="1">{"via1",#N/A,TRUE,"general";"via2",#N/A,TRUE,"general";"via3",#N/A,TRUE,"general"}</definedName>
    <definedName name="mjmjmn" localSheetId="9" hidden="1">{"via1",#N/A,TRUE,"general";"via2",#N/A,TRUE,"general";"via3",#N/A,TRUE,"general"}</definedName>
    <definedName name="mjmjmn" hidden="1">{"via1",#N/A,TRUE,"general";"via2",#N/A,TRUE,"general";"via3",#N/A,TRUE,"general"}</definedName>
    <definedName name="mjnhgkio" localSheetId="0" hidden="1">{"via1",#N/A,TRUE,"general";"via2",#N/A,TRUE,"general";"via3",#N/A,TRUE,"general"}</definedName>
    <definedName name="mjnhgkio" localSheetId="6" hidden="1">{"via1",#N/A,TRUE,"general";"via2",#N/A,TRUE,"general";"via3",#N/A,TRUE,"general"}</definedName>
    <definedName name="mjnhgkio" localSheetId="7" hidden="1">{"via1",#N/A,TRUE,"general";"via2",#N/A,TRUE,"general";"via3",#N/A,TRUE,"general"}</definedName>
    <definedName name="mjnhgkio" localSheetId="9" hidden="1">{"via1",#N/A,TRUE,"general";"via2",#N/A,TRUE,"general";"via3",#N/A,TRUE,"general"}</definedName>
    <definedName name="mjnhgkio" hidden="1">{"via1",#N/A,TRUE,"general";"via2",#N/A,TRUE,"general";"via3",#N/A,TRUE,"general"}</definedName>
    <definedName name="MLKJ" localSheetId="0" hidden="1">{#N/A,#N/A,FALSE,"Costos Productos 6A";#N/A,#N/A,FALSE,"Costo Unitario Total H-94-12"}</definedName>
    <definedName name="MLKJ" hidden="1">{#N/A,#N/A,FALSE,"Costos Productos 6A";#N/A,#N/A,FALSE,"Costo Unitario Total H-94-12"}</definedName>
    <definedName name="mlogmacros">#REF!</definedName>
    <definedName name="mm" localSheetId="15">#REF!</definedName>
    <definedName name="mm">#REF!</definedName>
    <definedName name="MMH">'[280]MMH WORKINGS'!$A$1:$A$65536</definedName>
    <definedName name="MMHBS" localSheetId="0">#REF!</definedName>
    <definedName name="MMHBS">#REF!</definedName>
    <definedName name="mmhcosts">'[281]Cost Ledger 30-6-99'!$A$1:$C$84</definedName>
    <definedName name="MMHJUN02" localSheetId="0">#REF!</definedName>
    <definedName name="MMHJUN02">#REF!</definedName>
    <definedName name="mmhmarch2000" localSheetId="0">#REF!</definedName>
    <definedName name="mmhmarch2000">#REF!</definedName>
    <definedName name="mmjmjh" localSheetId="0" hidden="1">{"TAB1",#N/A,TRUE,"GENERAL";"TAB2",#N/A,TRUE,"GENERAL";"TAB3",#N/A,TRUE,"GENERAL";"TAB4",#N/A,TRUE,"GENERAL";"TAB5",#N/A,TRUE,"GENERAL"}</definedName>
    <definedName name="mmjmjh" localSheetId="6" hidden="1">{"TAB1",#N/A,TRUE,"GENERAL";"TAB2",#N/A,TRUE,"GENERAL";"TAB3",#N/A,TRUE,"GENERAL";"TAB4",#N/A,TRUE,"GENERAL";"TAB5",#N/A,TRUE,"GENERAL"}</definedName>
    <definedName name="mmjmjh" localSheetId="7" hidden="1">{"TAB1",#N/A,TRUE,"GENERAL";"TAB2",#N/A,TRUE,"GENERAL";"TAB3",#N/A,TRUE,"GENERAL";"TAB4",#N/A,TRUE,"GENERAL";"TAB5",#N/A,TRUE,"GENERAL"}</definedName>
    <definedName name="mmjmjh" localSheetId="9" hidden="1">{"TAB1",#N/A,TRUE,"GENERAL";"TAB2",#N/A,TRUE,"GENERAL";"TAB3",#N/A,TRUE,"GENERAL";"TAB4",#N/A,TRUE,"GENERAL";"TAB5",#N/A,TRUE,"GENERAL"}</definedName>
    <definedName name="mmjmjh" hidden="1">{"TAB1",#N/A,TRUE,"GENERAL";"TAB2",#N/A,TRUE,"GENERAL";"TAB3",#N/A,TRUE,"GENERAL";"TAB4",#N/A,TRUE,"GENERAL";"TAB5",#N/A,TRUE,"GENERAL"}</definedName>
    <definedName name="MMJV">#REF!</definedName>
    <definedName name="mmm" localSheetId="0" hidden="1">{"TAB1",#N/A,TRUE,"GENERAL";"TAB2",#N/A,TRUE,"GENERAL";"TAB3",#N/A,TRUE,"GENERAL";"TAB4",#N/A,TRUE,"GENERAL";"TAB5",#N/A,TRUE,"GENERAL"}</definedName>
    <definedName name="mmm" localSheetId="6" hidden="1">{"TAB1",#N/A,TRUE,"GENERAL";"TAB2",#N/A,TRUE,"GENERAL";"TAB3",#N/A,TRUE,"GENERAL";"TAB4",#N/A,TRUE,"GENERAL";"TAB5",#N/A,TRUE,"GENERAL"}</definedName>
    <definedName name="mmm" localSheetId="7" hidden="1">{"TAB1",#N/A,TRUE,"GENERAL";"TAB2",#N/A,TRUE,"GENERAL";"TAB3",#N/A,TRUE,"GENERAL";"TAB4",#N/A,TRUE,"GENERAL";"TAB5",#N/A,TRUE,"GENERAL"}</definedName>
    <definedName name="mmm" localSheetId="9" hidden="1">{"TAB1",#N/A,TRUE,"GENERAL";"TAB2",#N/A,TRUE,"GENERAL";"TAB3",#N/A,TRUE,"GENERAL";"TAB4",#N/A,TRUE,"GENERAL";"TAB5",#N/A,TRUE,"GENERAL"}</definedName>
    <definedName name="mmm" hidden="1">{"TAB1",#N/A,TRUE,"GENERAL";"TAB2",#N/A,TRUE,"GENERAL";"TAB3",#N/A,TRUE,"GENERAL";"TAB4",#N/A,TRUE,"GENERAL";"TAB5",#N/A,TRUE,"GENERAL"}</definedName>
    <definedName name="mmmh" localSheetId="0" hidden="1">{"via1",#N/A,TRUE,"general";"via2",#N/A,TRUE,"general";"via3",#N/A,TRUE,"general"}</definedName>
    <definedName name="mmmh" localSheetId="6" hidden="1">{"via1",#N/A,TRUE,"general";"via2",#N/A,TRUE,"general";"via3",#N/A,TRUE,"general"}</definedName>
    <definedName name="mmmh" localSheetId="7" hidden="1">{"via1",#N/A,TRUE,"general";"via2",#N/A,TRUE,"general";"via3",#N/A,TRUE,"general"}</definedName>
    <definedName name="mmmh" localSheetId="9" hidden="1">{"via1",#N/A,TRUE,"general";"via2",#N/A,TRUE,"general";"via3",#N/A,TRUE,"general"}</definedName>
    <definedName name="mmmh" hidden="1">{"via1",#N/A,TRUE,"general";"via2",#N/A,TRUE,"general";"via3",#N/A,TRUE,"general"}</definedName>
    <definedName name="mmmmm" localSheetId="0" hidden="1">{#N/A,#N/A,FALSE,"CCTV"}</definedName>
    <definedName name="mmmmm" hidden="1">{#N/A,#N/A,FALSE,"CCTV"}</definedName>
    <definedName name="mmmmmjyt" localSheetId="0" hidden="1">{"TAB1",#N/A,TRUE,"GENERAL";"TAB2",#N/A,TRUE,"GENERAL";"TAB3",#N/A,TRUE,"GENERAL";"TAB4",#N/A,TRUE,"GENERAL";"TAB5",#N/A,TRUE,"GENERAL"}</definedName>
    <definedName name="mmmmmjyt" localSheetId="6" hidden="1">{"TAB1",#N/A,TRUE,"GENERAL";"TAB2",#N/A,TRUE,"GENERAL";"TAB3",#N/A,TRUE,"GENERAL";"TAB4",#N/A,TRUE,"GENERAL";"TAB5",#N/A,TRUE,"GENERAL"}</definedName>
    <definedName name="mmmmmjyt" localSheetId="7" hidden="1">{"TAB1",#N/A,TRUE,"GENERAL";"TAB2",#N/A,TRUE,"GENERAL";"TAB3",#N/A,TRUE,"GENERAL";"TAB4",#N/A,TRUE,"GENERAL";"TAB5",#N/A,TRUE,"GENERAL"}</definedName>
    <definedName name="mmmmmjyt" localSheetId="9" hidden="1">{"TAB1",#N/A,TRUE,"GENERAL";"TAB2",#N/A,TRUE,"GENERAL";"TAB3",#N/A,TRUE,"GENERAL";"TAB4",#N/A,TRUE,"GENERAL";"TAB5",#N/A,TRUE,"GENERAL"}</definedName>
    <definedName name="mmmmmjyt" hidden="1">{"TAB1",#N/A,TRUE,"GENERAL";"TAB2",#N/A,TRUE,"GENERAL";"TAB3",#N/A,TRUE,"GENERAL";"TAB4",#N/A,TRUE,"GENERAL";"TAB5",#N/A,TRUE,"GENERAL"}</definedName>
    <definedName name="mmmmmmg" localSheetId="0" hidden="1">{"via1",#N/A,TRUE,"general";"via2",#N/A,TRUE,"general";"via3",#N/A,TRUE,"general"}</definedName>
    <definedName name="mmmmmmg" localSheetId="6" hidden="1">{"via1",#N/A,TRUE,"general";"via2",#N/A,TRUE,"general";"via3",#N/A,TRUE,"general"}</definedName>
    <definedName name="mmmmmmg" localSheetId="7" hidden="1">{"via1",#N/A,TRUE,"general";"via2",#N/A,TRUE,"general";"via3",#N/A,TRUE,"general"}</definedName>
    <definedName name="mmmmmmg" localSheetId="9" hidden="1">{"via1",#N/A,TRUE,"general";"via2",#N/A,TRUE,"general";"via3",#N/A,TRUE,"general"}</definedName>
    <definedName name="mmmmmmg" hidden="1">{"via1",#N/A,TRUE,"general";"via2",#N/A,TRUE,"general";"via3",#N/A,TRUE,"general"}</definedName>
    <definedName name="Mmto">#REF!</definedName>
    <definedName name="MN" localSheetId="0" hidden="1">{"via1",#N/A,TRUE,"general";"via2",#N/A,TRUE,"general";"via3",#N/A,TRUE,"general"}</definedName>
    <definedName name="MN" localSheetId="6" hidden="1">{"via1",#N/A,TRUE,"general";"via2",#N/A,TRUE,"general";"via3",#N/A,TRUE,"general"}</definedName>
    <definedName name="MN" localSheetId="7" hidden="1">{"via1",#N/A,TRUE,"general";"via2",#N/A,TRUE,"general";"via3",#N/A,TRUE,"general"}</definedName>
    <definedName name="MN" localSheetId="9" hidden="1">{"via1",#N/A,TRUE,"general";"via2",#N/A,TRUE,"general";"via3",#N/A,TRUE,"general"}</definedName>
    <definedName name="MN" hidden="1">{"via1",#N/A,TRUE,"general";"via2",#N/A,TRUE,"general";"via3",#N/A,TRUE,"general"}</definedName>
    <definedName name="MNO">#REF!</definedName>
    <definedName name="MO" localSheetId="2">[179]Ins_MO!$B$2:$D$14</definedName>
    <definedName name="mo" localSheetId="12">[196]insumos!$A$812:$A$831</definedName>
    <definedName name="mo" localSheetId="13">[196]insumos!$A$812:$A$831</definedName>
    <definedName name="mo" localSheetId="14">[196]insumos!$A$812:$A$831</definedName>
    <definedName name="MO" localSheetId="6">[179]Ins_MO!$B$2:$D$14</definedName>
    <definedName name="MO" localSheetId="7">[179]Ins_MO!$B$2:$D$14</definedName>
    <definedName name="MO" localSheetId="9">[179]Ins_MO!$B$2:$D$14</definedName>
    <definedName name="mo">[197]insumos!$A$812:$A$831</definedName>
    <definedName name="MO_INTERNA">[282]NOMINA!$A$4:$A$9</definedName>
    <definedName name="MO120K" localSheetId="0">#REF!</definedName>
    <definedName name="MO120K" localSheetId="15">#REF!</definedName>
    <definedName name="MO120K">#REF!</definedName>
    <definedName name="MO240K" localSheetId="15">#REF!</definedName>
    <definedName name="MO240K">#REF!</definedName>
    <definedName name="MO280K" localSheetId="15">#REF!</definedName>
    <definedName name="MO280K">#REF!</definedName>
    <definedName name="mobil06">[29]Gastos!#REF!</definedName>
    <definedName name="MOBILIARIO_SEG_ELECTRON_ITEM">[84]Presupuesto!#REF!</definedName>
    <definedName name="mobiliario_urbano" localSheetId="12">#REF!</definedName>
    <definedName name="mobiliario_urbano" localSheetId="13">#REF!</definedName>
    <definedName name="mobiliario_urbano" localSheetId="14">#REF!</definedName>
    <definedName name="mobiliario_urbano" localSheetId="6">#REF!</definedName>
    <definedName name="mobiliario_urbano">#REF!</definedName>
    <definedName name="MOBILIARIOOFIC_ITEM">[84]Presupuesto!#REF!</definedName>
    <definedName name="MOCARG" localSheetId="0">#REF!</definedName>
    <definedName name="MOCARG" localSheetId="15">#REF!</definedName>
    <definedName name="MOCARG">#REF!</definedName>
    <definedName name="MOD_EXTERNA">[282]NOMINA!$A$24:$A$37</definedName>
    <definedName name="MODIF">[97]dts!$B$20</definedName>
    <definedName name="Modif_por" localSheetId="0">#REF!</definedName>
    <definedName name="Modif_por">#REF!</definedName>
    <definedName name="MODIF1" localSheetId="0">#REF!</definedName>
    <definedName name="MODIF1">#REF!</definedName>
    <definedName name="MODIF1_2" localSheetId="0">#REF!</definedName>
    <definedName name="MODIF1_2">#REF!</definedName>
    <definedName name="MODIF1_7">#REF!</definedName>
    <definedName name="MOENC" localSheetId="15">#REF!</definedName>
    <definedName name="MOENC">#REF!</definedName>
    <definedName name="MOIHF" localSheetId="15">#REF!</definedName>
    <definedName name="MOIHF">#REF!</definedName>
    <definedName name="MOMATECA">#REF!</definedName>
    <definedName name="MONEDA">#REF!</definedName>
    <definedName name="MONETARY">#REF!</definedName>
    <definedName name="monmec">[283]Mechanical!$I$159</definedName>
    <definedName name="Month_Curr" localSheetId="0">#REF!</definedName>
    <definedName name="Month_Curr">#REF!</definedName>
    <definedName name="Month_next" localSheetId="0">#REF!</definedName>
    <definedName name="Month_next">#REF!</definedName>
    <definedName name="Month_Prev_1" localSheetId="0">#REF!</definedName>
    <definedName name="Month_Prev_1">#REF!</definedName>
    <definedName name="Month_prev_2">#REF!</definedName>
    <definedName name="montub">[283]Tuberia!$L$88</definedName>
    <definedName name="MOPRE" localSheetId="0">#REF!</definedName>
    <definedName name="MOPRE" localSheetId="15">#REF!</definedName>
    <definedName name="MOPRE">#REF!</definedName>
    <definedName name="moprecio" localSheetId="12">[196]insumos!$A$812:$C$831</definedName>
    <definedName name="moprecio" localSheetId="13">[196]insumos!$A$812:$C$831</definedName>
    <definedName name="moprecio" localSheetId="14">[196]insumos!$A$812:$C$831</definedName>
    <definedName name="moprecio">[197]insumos!$A$812:$C$831</definedName>
    <definedName name="mortero14">'[155]APU''s'!#REF!</definedName>
    <definedName name="mortero15">'[155]APU''s'!#REF!</definedName>
    <definedName name="MOTO" localSheetId="0">#REF!</definedName>
    <definedName name="MOTO">#REF!</definedName>
    <definedName name="MOTOBOMBA" localSheetId="0">#REF!</definedName>
    <definedName name="MOTOBOMBA">#REF!</definedName>
    <definedName name="MOTON" localSheetId="15">#REF!</definedName>
    <definedName name="MOTON">#REF!</definedName>
    <definedName name="MOTOP" localSheetId="0">#REF!</definedName>
    <definedName name="MOTOP" localSheetId="15">[41]BASE!$D$14</definedName>
    <definedName name="MOTOP">#REF!</definedName>
    <definedName name="MOV_TIERRA_ITEM">[84]Presupuesto!#REF!</definedName>
    <definedName name="MOVIMIENTOS_DE_TIERRA">[42]PRESUPUESTO!#REF!</definedName>
    <definedName name="MOVOL" localSheetId="0">#REF!</definedName>
    <definedName name="MOVOL" localSheetId="15">[41]BASE!$D$16</definedName>
    <definedName name="MOVOL">#REF!</definedName>
    <definedName name="MPA" localSheetId="0" hidden="1">{"'Sheet1'!$A$1:$G$85"}</definedName>
    <definedName name="MPA" hidden="1">{"'Sheet1'!$A$1:$G$85"}</definedName>
    <definedName name="MPMOB">#REF!</definedName>
    <definedName name="mPr">#REF!</definedName>
    <definedName name="MR_DESCRIPTION">#REF!</definedName>
    <definedName name="MRNumber">#REF!</definedName>
    <definedName name="MTD.ROM1_PercentFed">#REF!</definedName>
    <definedName name="MTD.ROM2_PercentFed">#REF!</definedName>
    <definedName name="MTD.ROM3_PercentFed">#REF!</definedName>
    <definedName name="MTD.ROM4_PercentFed">#REF!</definedName>
    <definedName name="MTD.ROM5_PercentFed">#REF!</definedName>
    <definedName name="MTD_Days">#REF!</definedName>
    <definedName name="MTL">#REF!</definedName>
    <definedName name="MUEBLES_BAÑOS_ITEM">[84]Presupuesto!#REF!</definedName>
    <definedName name="MUEBLES_COC_ITEM">[84]Presupuesto!#REF!</definedName>
    <definedName name="MUEBLES_COC_VALOR">[84]Presupuesto!#REF!</definedName>
    <definedName name="MUEBLES_MADERA_FIJ_ITEM">[84]Presupuesto!#REF!</definedName>
    <definedName name="MUEBLES_Y_CARPINTERIA">[42]PRESUPUESTO!#REF!</definedName>
    <definedName name="MULTIPLICADOR" localSheetId="0">#REF!</definedName>
    <definedName name="MULTIPLICADOR">#REF!</definedName>
    <definedName name="Municipio" hidden="1">"VILLAGÓMEZ"</definedName>
    <definedName name="municipios1">[228]Hoja1!$B$2:$B$1120</definedName>
    <definedName name="MUROS">[42]PRESUPUESTO!#REF!</definedName>
    <definedName name="MUROS_BLOQ_PLOMO_ITEM">[84]Presupuesto!#REF!</definedName>
    <definedName name="MUROS_BLOQ_PLOMO_VALOR">[84]Presupuesto!$G$62:$G$66</definedName>
    <definedName name="MXSMAR" localSheetId="0">#REF!</definedName>
    <definedName name="MXSMAR">#REF!</definedName>
    <definedName name="MYC_DRYWALLITEM" localSheetId="0">[84]Presupuesto!#REF!,[84]Presupuesto!#REF!,[84]Presupuesto!#REF!</definedName>
    <definedName name="MYC_DRYWALLITEM">[84]Presupuesto!#REF!,[84]Presupuesto!#REF!,[84]Presupuesto!#REF!</definedName>
    <definedName name="MYCIELOS_DRYWALLVALOR" localSheetId="0">[84]Presupuesto!#REF!</definedName>
    <definedName name="MYCIELOS_DRYWALLVALOR">[84]Presupuesto!#REF!</definedName>
    <definedName name="MYPUERTAS_MAD_ITEM">[84]Presupuesto!#REF!</definedName>
    <definedName name="MYPUERTAS_MET_ITEM">[84]Presupuesto!#REF!</definedName>
    <definedName name="n" localSheetId="0" hidden="1">{"via1",#N/A,TRUE,"general";"via2",#N/A,TRUE,"general";"via3",#N/A,TRUE,"general"}</definedName>
    <definedName name="n" localSheetId="6" hidden="1">{"via1",#N/A,TRUE,"general";"via2",#N/A,TRUE,"general";"via3",#N/A,TRUE,"general"}</definedName>
    <definedName name="n" localSheetId="7" hidden="1">{"via1",#N/A,TRUE,"general";"via2",#N/A,TRUE,"general";"via3",#N/A,TRUE,"general"}</definedName>
    <definedName name="n" localSheetId="9" hidden="1">{"via1",#N/A,TRUE,"general";"via2",#N/A,TRUE,"general";"via3",#N/A,TRUE,"general"}</definedName>
    <definedName name="n" hidden="1">{"via1",#N/A,TRUE,"general";"via2",#N/A,TRUE,"general";"via3",#N/A,TRUE,"general"}</definedName>
    <definedName name="N_metal">[35]D_AWG!$C$25</definedName>
    <definedName name="Na">#REF!</definedName>
    <definedName name="Nafta1">#N/A</definedName>
    <definedName name="Nafta2">#N/A</definedName>
    <definedName name="Nafta3">#N/A</definedName>
    <definedName name="nana">#REF!</definedName>
    <definedName name="NANCY_POLO" localSheetId="12">#REF!</definedName>
    <definedName name="NANCY_POLO" localSheetId="13">#REF!</definedName>
    <definedName name="NANCY_POLO" localSheetId="14">#REF!</definedName>
    <definedName name="NANCY_POLO" localSheetId="6">#REF!</definedName>
    <definedName name="NANCY_POLO">#REF!</definedName>
    <definedName name="NARIÑO">[284]municipios!$B$411:$B$473</definedName>
    <definedName name="NB" localSheetId="0">Listado [37]Base!$B$12:$D$781</definedName>
    <definedName name="NB" localSheetId="6">Listado [37]Base!$B$12:$D$781</definedName>
    <definedName name="NB" localSheetId="7">Listado [37]Base!$B$12:$D$781</definedName>
    <definedName name="NB" localSheetId="9">Listado [37]Base!$B$12:$D$781</definedName>
    <definedName name="NB">Listado [37]Base!$B$12:$D$781</definedName>
    <definedName name="NBM" localSheetId="0">#REF!</definedName>
    <definedName name="NBM">#REF!</definedName>
    <definedName name="nbnbv" localSheetId="0">#REF!</definedName>
    <definedName name="nbnbv">#REF!</definedName>
    <definedName name="nbvnv" localSheetId="0" hidden="1">{"via1",#N/A,TRUE,"general";"via2",#N/A,TRUE,"general";"via3",#N/A,TRUE,"general"}</definedName>
    <definedName name="nbvnv" localSheetId="6" hidden="1">{"via1",#N/A,TRUE,"general";"via2",#N/A,TRUE,"general";"via3",#N/A,TRUE,"general"}</definedName>
    <definedName name="nbvnv" localSheetId="7" hidden="1">{"via1",#N/A,TRUE,"general";"via2",#N/A,TRUE,"general";"via3",#N/A,TRUE,"general"}</definedName>
    <definedName name="nbvnv" localSheetId="9" hidden="1">{"via1",#N/A,TRUE,"general";"via2",#N/A,TRUE,"general";"via3",#N/A,TRUE,"general"}</definedName>
    <definedName name="nbvnv" hidden="1">{"via1",#N/A,TRUE,"general";"via2",#N/A,TRUE,"general";"via3",#N/A,TRUE,"general"}</definedName>
    <definedName name="Nc">#REF!</definedName>
    <definedName name="Nd">#REF!</definedName>
    <definedName name="NDHS" localSheetId="0" hidden="1">{"TAB1",#N/A,TRUE,"GENERAL";"TAB2",#N/A,TRUE,"GENERAL";"TAB3",#N/A,TRUE,"GENERAL";"TAB4",#N/A,TRUE,"GENERAL";"TAB5",#N/A,TRUE,"GENERAL"}</definedName>
    <definedName name="NDHS" localSheetId="6" hidden="1">{"TAB1",#N/A,TRUE,"GENERAL";"TAB2",#N/A,TRUE,"GENERAL";"TAB3",#N/A,TRUE,"GENERAL";"TAB4",#N/A,TRUE,"GENERAL";"TAB5",#N/A,TRUE,"GENERAL"}</definedName>
    <definedName name="NDHS" localSheetId="7" hidden="1">{"TAB1",#N/A,TRUE,"GENERAL";"TAB2",#N/A,TRUE,"GENERAL";"TAB3",#N/A,TRUE,"GENERAL";"TAB4",#N/A,TRUE,"GENERAL";"TAB5",#N/A,TRUE,"GENERAL"}</definedName>
    <definedName name="NDHS" localSheetId="9" hidden="1">{"TAB1",#N/A,TRUE,"GENERAL";"TAB2",#N/A,TRUE,"GENERAL";"TAB3",#N/A,TRUE,"GENERAL";"TAB4",#N/A,TRUE,"GENERAL";"TAB5",#N/A,TRUE,"GENERAL"}</definedName>
    <definedName name="NDHS" hidden="1">{"TAB1",#N/A,TRUE,"GENERAL";"TAB2",#N/A,TRUE,"GENERAL";"TAB3",#N/A,TRUE,"GENERAL";"TAB4",#N/A,TRUE,"GENERAL";"TAB5",#N/A,TRUE,"GENERAL"}</definedName>
    <definedName name="Ne">#REF!</definedName>
    <definedName name="Necesidad_entorchado_Zonas">#REF!</definedName>
    <definedName name="needle">#REF!</definedName>
    <definedName name="Nett_Rev_COL_Nom">[150]W_REV!$H$115:$AP$115</definedName>
    <definedName name="NEWNAME" localSheetId="0" hidden="1">{#N/A,#N/A,FALSE,"CCTV"}</definedName>
    <definedName name="NEWNAME" hidden="1">{#N/A,#N/A,FALSE,"CCTV"}</definedName>
    <definedName name="nf" localSheetId="0" hidden="1">{"TAB1",#N/A,TRUE,"GENERAL";"TAB2",#N/A,TRUE,"GENERAL";"TAB3",#N/A,TRUE,"GENERAL";"TAB4",#N/A,TRUE,"GENERAL";"TAB5",#N/A,TRUE,"GENERAL"}</definedName>
    <definedName name="nf" localSheetId="6" hidden="1">{"TAB1",#N/A,TRUE,"GENERAL";"TAB2",#N/A,TRUE,"GENERAL";"TAB3",#N/A,TRUE,"GENERAL";"TAB4",#N/A,TRUE,"GENERAL";"TAB5",#N/A,TRUE,"GENERAL"}</definedName>
    <definedName name="nf" localSheetId="7" hidden="1">{"TAB1",#N/A,TRUE,"GENERAL";"TAB2",#N/A,TRUE,"GENERAL";"TAB3",#N/A,TRUE,"GENERAL";"TAB4",#N/A,TRUE,"GENERAL";"TAB5",#N/A,TRUE,"GENERAL"}</definedName>
    <definedName name="nf" localSheetId="9" hidden="1">{"TAB1",#N/A,TRUE,"GENERAL";"TAB2",#N/A,TRUE,"GENERAL";"TAB3",#N/A,TRUE,"GENERAL";"TAB4",#N/A,TRUE,"GENERAL";"TAB5",#N/A,TRUE,"GENERAL"}</definedName>
    <definedName name="nf" hidden="1">{"TAB1",#N/A,TRUE,"GENERAL";"TAB2",#N/A,TRUE,"GENERAL";"TAB3",#N/A,TRUE,"GENERAL";"TAB4",#N/A,TRUE,"GENERAL";"TAB5",#N/A,TRUE,"GENERAL"}</definedName>
    <definedName name="nfg" localSheetId="0" hidden="1">{"via1",#N/A,TRUE,"general";"via2",#N/A,TRUE,"general";"via3",#N/A,TRUE,"general"}</definedName>
    <definedName name="nfg" localSheetId="6" hidden="1">{"via1",#N/A,TRUE,"general";"via2",#N/A,TRUE,"general";"via3",#N/A,TRUE,"general"}</definedName>
    <definedName name="nfg" localSheetId="7" hidden="1">{"via1",#N/A,TRUE,"general";"via2",#N/A,TRUE,"general";"via3",#N/A,TRUE,"general"}</definedName>
    <definedName name="nfg" localSheetId="9" hidden="1">{"via1",#N/A,TRUE,"general";"via2",#N/A,TRUE,"general";"via3",#N/A,TRUE,"general"}</definedName>
    <definedName name="nfg" hidden="1">{"via1",#N/A,TRUE,"general";"via2",#N/A,TRUE,"general";"via3",#N/A,TRUE,"general"}</definedName>
    <definedName name="nfgn" localSheetId="0" hidden="1">{"via1",#N/A,TRUE,"general";"via2",#N/A,TRUE,"general";"via3",#N/A,TRUE,"general"}</definedName>
    <definedName name="nfgn" localSheetId="6" hidden="1">{"via1",#N/A,TRUE,"general";"via2",#N/A,TRUE,"general";"via3",#N/A,TRUE,"general"}</definedName>
    <definedName name="nfgn" localSheetId="7" hidden="1">{"via1",#N/A,TRUE,"general";"via2",#N/A,TRUE,"general";"via3",#N/A,TRUE,"general"}</definedName>
    <definedName name="nfgn" localSheetId="9" hidden="1">{"via1",#N/A,TRUE,"general";"via2",#N/A,TRUE,"general";"via3",#N/A,TRUE,"general"}</definedName>
    <definedName name="nfgn" hidden="1">{"via1",#N/A,TRUE,"general";"via2",#N/A,TRUE,"general";"via3",#N/A,TRUE,"general"}</definedName>
    <definedName name="NG.T1">#REF!</definedName>
    <definedName name="NG.T2">#REF!</definedName>
    <definedName name="ngdn" localSheetId="0" hidden="1">{"TAB1",#N/A,TRUE,"GENERAL";"TAB2",#N/A,TRUE,"GENERAL";"TAB3",#N/A,TRUE,"GENERAL";"TAB4",#N/A,TRUE,"GENERAL";"TAB5",#N/A,TRUE,"GENERAL"}</definedName>
    <definedName name="ngdn" localSheetId="6" hidden="1">{"TAB1",#N/A,TRUE,"GENERAL";"TAB2",#N/A,TRUE,"GENERAL";"TAB3",#N/A,TRUE,"GENERAL";"TAB4",#N/A,TRUE,"GENERAL";"TAB5",#N/A,TRUE,"GENERAL"}</definedName>
    <definedName name="ngdn" localSheetId="7" hidden="1">{"TAB1",#N/A,TRUE,"GENERAL";"TAB2",#N/A,TRUE,"GENERAL";"TAB3",#N/A,TRUE,"GENERAL";"TAB4",#N/A,TRUE,"GENERAL";"TAB5",#N/A,TRUE,"GENERAL"}</definedName>
    <definedName name="ngdn" localSheetId="9" hidden="1">{"TAB1",#N/A,TRUE,"GENERAL";"TAB2",#N/A,TRUE,"GENERAL";"TAB3",#N/A,TRUE,"GENERAL";"TAB4",#N/A,TRUE,"GENERAL";"TAB5",#N/A,TRUE,"GENERAL"}</definedName>
    <definedName name="ngdn" hidden="1">{"TAB1",#N/A,TRUE,"GENERAL";"TAB2",#N/A,TRUE,"GENERAL";"TAB3",#N/A,TRUE,"GENERAL";"TAB4",#N/A,TRUE,"GENERAL";"TAB5",#N/A,TRUE,"GENERAL"}</definedName>
    <definedName name="ngfh" localSheetId="0" hidden="1">{"via1",#N/A,TRUE,"general";"via2",#N/A,TRUE,"general";"via3",#N/A,TRUE,"general"}</definedName>
    <definedName name="ngfh" localSheetId="6" hidden="1">{"via1",#N/A,TRUE,"general";"via2",#N/A,TRUE,"general";"via3",#N/A,TRUE,"general"}</definedName>
    <definedName name="ngfh" localSheetId="7" hidden="1">{"via1",#N/A,TRUE,"general";"via2",#N/A,TRUE,"general";"via3",#N/A,TRUE,"general"}</definedName>
    <definedName name="ngfh" localSheetId="9" hidden="1">{"via1",#N/A,TRUE,"general";"via2",#N/A,TRUE,"general";"via3",#N/A,TRUE,"general"}</definedName>
    <definedName name="ngfh" hidden="1">{"via1",#N/A,TRUE,"general";"via2",#N/A,TRUE,"general";"via3",#N/A,TRUE,"general"}</definedName>
    <definedName name="nhn" localSheetId="0" hidden="1">{"via1",#N/A,TRUE,"general";"via2",#N/A,TRUE,"general";"via3",#N/A,TRUE,"general"}</definedName>
    <definedName name="nhn" localSheetId="6" hidden="1">{"via1",#N/A,TRUE,"general";"via2",#N/A,TRUE,"general";"via3",#N/A,TRUE,"general"}</definedName>
    <definedName name="nhn" localSheetId="7" hidden="1">{"via1",#N/A,TRUE,"general";"via2",#N/A,TRUE,"general";"via3",#N/A,TRUE,"general"}</definedName>
    <definedName name="nhn" localSheetId="9" hidden="1">{"via1",#N/A,TRUE,"general";"via2",#N/A,TRUE,"general";"via3",#N/A,TRUE,"general"}</definedName>
    <definedName name="nhn" hidden="1">{"via1",#N/A,TRUE,"general";"via2",#N/A,TRUE,"general";"via3",#N/A,TRUE,"general"}</definedName>
    <definedName name="nhncfgn" localSheetId="0" hidden="1">{"TAB1",#N/A,TRUE,"GENERAL";"TAB2",#N/A,TRUE,"GENERAL";"TAB3",#N/A,TRUE,"GENERAL";"TAB4",#N/A,TRUE,"GENERAL";"TAB5",#N/A,TRUE,"GENERAL"}</definedName>
    <definedName name="nhncfgn" localSheetId="6" hidden="1">{"TAB1",#N/A,TRUE,"GENERAL";"TAB2",#N/A,TRUE,"GENERAL";"TAB3",#N/A,TRUE,"GENERAL";"TAB4",#N/A,TRUE,"GENERAL";"TAB5",#N/A,TRUE,"GENERAL"}</definedName>
    <definedName name="nhncfgn" localSheetId="7" hidden="1">{"TAB1",#N/A,TRUE,"GENERAL";"TAB2",#N/A,TRUE,"GENERAL";"TAB3",#N/A,TRUE,"GENERAL";"TAB4",#N/A,TRUE,"GENERAL";"TAB5",#N/A,TRUE,"GENERAL"}</definedName>
    <definedName name="nhncfgn" localSheetId="9" hidden="1">{"TAB1",#N/A,TRUE,"GENERAL";"TAB2",#N/A,TRUE,"GENERAL";"TAB3",#N/A,TRUE,"GENERAL";"TAB4",#N/A,TRUE,"GENERAL";"TAB5",#N/A,TRUE,"GENERAL"}</definedName>
    <definedName name="nhncfgn" hidden="1">{"TAB1",#N/A,TRUE,"GENERAL";"TAB2",#N/A,TRUE,"GENERAL";"TAB3",#N/A,TRUE,"GENERAL";"TAB4",#N/A,TRUE,"GENERAL";"TAB5",#N/A,TRUE,"GENERAL"}</definedName>
    <definedName name="nhndr" localSheetId="0" hidden="1">{"via1",#N/A,TRUE,"general";"via2",#N/A,TRUE,"general";"via3",#N/A,TRUE,"general"}</definedName>
    <definedName name="nhndr" localSheetId="6" hidden="1">{"via1",#N/A,TRUE,"general";"via2",#N/A,TRUE,"general";"via3",#N/A,TRUE,"general"}</definedName>
    <definedName name="nhndr" localSheetId="7" hidden="1">{"via1",#N/A,TRUE,"general";"via2",#N/A,TRUE,"general";"via3",#N/A,TRUE,"general"}</definedName>
    <definedName name="nhndr" localSheetId="9" hidden="1">{"via1",#N/A,TRUE,"general";"via2",#N/A,TRUE,"general";"via3",#N/A,TRUE,"general"}</definedName>
    <definedName name="nhndr" hidden="1">{"via1",#N/A,TRUE,"general";"via2",#N/A,TRUE,"general";"via3",#N/A,TRUE,"general"}</definedName>
    <definedName name="nic_nis">[285]Hoja1!$A$1:$IV$65536</definedName>
    <definedName name="NIPP" localSheetId="0">#REF!</definedName>
    <definedName name="NIPP">#REF!</definedName>
    <definedName name="Niqui" localSheetId="0">#REF!</definedName>
    <definedName name="Niqui" localSheetId="15">#REF!</definedName>
    <definedName name="Niqui">#REF!</definedName>
    <definedName name="NIVEL" localSheetId="0">'[119]BASE DE DATOS ORIG'!#REF!</definedName>
    <definedName name="NIVEL">'[119]BASE DE DATOS ORIG'!#REF!</definedName>
    <definedName name="nkknk" localSheetId="0" hidden="1">{#N/A,#N/A,FALSE,"CCTV"}</definedName>
    <definedName name="nkknk" hidden="1">{#N/A,#N/A,FALSE,"CCTV"}</definedName>
    <definedName name="NM" localSheetId="15">#REF!</definedName>
    <definedName name="NM" localSheetId="7">#REF!</definedName>
    <definedName name="NM">#REF!</definedName>
    <definedName name="nmmmm" localSheetId="0" hidden="1">{"via1",#N/A,TRUE,"general";"via2",#N/A,TRUE,"general";"via3",#N/A,TRUE,"general"}</definedName>
    <definedName name="nmmmm" localSheetId="6" hidden="1">{"via1",#N/A,TRUE,"general";"via2",#N/A,TRUE,"general";"via3",#N/A,TRUE,"general"}</definedName>
    <definedName name="nmmmm" localSheetId="7" hidden="1">{"via1",#N/A,TRUE,"general";"via2",#N/A,TRUE,"general";"via3",#N/A,TRUE,"general"}</definedName>
    <definedName name="nmmmm" localSheetId="9" hidden="1">{"via1",#N/A,TRUE,"general";"via2",#N/A,TRUE,"general";"via3",#N/A,TRUE,"general"}</definedName>
    <definedName name="nmmmm" hidden="1">{"via1",#N/A,TRUE,"general";"via2",#N/A,TRUE,"general";"via3",#N/A,TRUE,"general"}</definedName>
    <definedName name="NN" localSheetId="0" hidden="1">{"TAB1",#N/A,TRUE,"GENERAL";"TAB2",#N/A,TRUE,"GENERAL";"TAB3",#N/A,TRUE,"GENERAL";"TAB4",#N/A,TRUE,"GENERAL";"TAB5",#N/A,TRUE,"GENERAL"}</definedName>
    <definedName name="NN" localSheetId="15">#REF!</definedName>
    <definedName name="NN" localSheetId="6" hidden="1">{"TAB1",#N/A,TRUE,"GENERAL";"TAB2",#N/A,TRUE,"GENERAL";"TAB3",#N/A,TRUE,"GENERAL";"TAB4",#N/A,TRUE,"GENERAL";"TAB5",#N/A,TRUE,"GENERAL"}</definedName>
    <definedName name="NN" localSheetId="7" hidden="1">{"TAB1",#N/A,TRUE,"GENERAL";"TAB2",#N/A,TRUE,"GENERAL";"TAB3",#N/A,TRUE,"GENERAL";"TAB4",#N/A,TRUE,"GENERAL";"TAB5",#N/A,TRUE,"GENERAL"}</definedName>
    <definedName name="NN" localSheetId="9" hidden="1">{"TAB1",#N/A,TRUE,"GENERAL";"TAB2",#N/A,TRUE,"GENERAL";"TAB3",#N/A,TRUE,"GENERAL";"TAB4",#N/A,TRUE,"GENERAL";"TAB5",#N/A,TRUE,"GENERAL"}</definedName>
    <definedName name="NN" hidden="1">{"TAB1",#N/A,TRUE,"GENERAL";"TAB2",#N/A,TRUE,"GENERAL";"TAB3",#N/A,TRUE,"GENERAL";"TAB4",#N/A,TRUE,"GENERAL";"TAB5",#N/A,TRUE,"GENERAL"}</definedName>
    <definedName name="nndng" localSheetId="0" hidden="1">{"TAB1",#N/A,TRUE,"GENERAL";"TAB2",#N/A,TRUE,"GENERAL";"TAB3",#N/A,TRUE,"GENERAL";"TAB4",#N/A,TRUE,"GENERAL";"TAB5",#N/A,TRUE,"GENERAL"}</definedName>
    <definedName name="nndng" localSheetId="6" hidden="1">{"TAB1",#N/A,TRUE,"GENERAL";"TAB2",#N/A,TRUE,"GENERAL";"TAB3",#N/A,TRUE,"GENERAL";"TAB4",#N/A,TRUE,"GENERAL";"TAB5",#N/A,TRUE,"GENERAL"}</definedName>
    <definedName name="nndng" localSheetId="7" hidden="1">{"TAB1",#N/A,TRUE,"GENERAL";"TAB2",#N/A,TRUE,"GENERAL";"TAB3",#N/A,TRUE,"GENERAL";"TAB4",#N/A,TRUE,"GENERAL";"TAB5",#N/A,TRUE,"GENERAL"}</definedName>
    <definedName name="nndng" localSheetId="9" hidden="1">{"TAB1",#N/A,TRUE,"GENERAL";"TAB2",#N/A,TRUE,"GENERAL";"TAB3",#N/A,TRUE,"GENERAL";"TAB4",#N/A,TRUE,"GENERAL";"TAB5",#N/A,TRUE,"GENERAL"}</definedName>
    <definedName name="nndng" hidden="1">{"TAB1",#N/A,TRUE,"GENERAL";"TAB2",#N/A,TRUE,"GENERAL";"TAB3",#N/A,TRUE,"GENERAL";"TAB4",#N/A,TRUE,"GENERAL";"TAB5",#N/A,TRUE,"GENERAL"}</definedName>
    <definedName name="nnn" localSheetId="0" hidden="1">{"TAB1",#N/A,TRUE,"GENERAL";"TAB2",#N/A,TRUE,"GENERAL";"TAB3",#N/A,TRUE,"GENERAL";"TAB4",#N/A,TRUE,"GENERAL";"TAB5",#N/A,TRUE,"GENERAL"}</definedName>
    <definedName name="NNN" localSheetId="15">[51]!absc</definedName>
    <definedName name="nnn" localSheetId="6" hidden="1">{"TAB1",#N/A,TRUE,"GENERAL";"TAB2",#N/A,TRUE,"GENERAL";"TAB3",#N/A,TRUE,"GENERAL";"TAB4",#N/A,TRUE,"GENERAL";"TAB5",#N/A,TRUE,"GENERAL"}</definedName>
    <definedName name="NNN" localSheetId="7">[51]!absc</definedName>
    <definedName name="nnn" localSheetId="9" hidden="1">{"TAB1",#N/A,TRUE,"GENERAL";"TAB2",#N/A,TRUE,"GENERAL";"TAB3",#N/A,TRUE,"GENERAL";"TAB4",#N/A,TRUE,"GENERAL";"TAB5",#N/A,TRUE,"GENERAL"}</definedName>
    <definedName name="nnn" hidden="1">{"TAB1",#N/A,TRUE,"GENERAL";"TAB2",#N/A,TRUE,"GENERAL";"TAB3",#N/A,TRUE,"GENERAL";"TAB4",#N/A,TRUE,"GENERAL";"TAB5",#N/A,TRUE,"GENERAL"}</definedName>
    <definedName name="nnnhd" localSheetId="0" hidden="1">{"via1",#N/A,TRUE,"general";"via2",#N/A,TRUE,"general";"via3",#N/A,TRUE,"general"}</definedName>
    <definedName name="nnnhd" localSheetId="6" hidden="1">{"via1",#N/A,TRUE,"general";"via2",#N/A,TRUE,"general";"via3",#N/A,TRUE,"general"}</definedName>
    <definedName name="nnnhd" localSheetId="7" hidden="1">{"via1",#N/A,TRUE,"general";"via2",#N/A,TRUE,"general";"via3",#N/A,TRUE,"general"}</definedName>
    <definedName name="nnnhd" localSheetId="9" hidden="1">{"via1",#N/A,TRUE,"general";"via2",#N/A,TRUE,"general";"via3",#N/A,TRUE,"general"}</definedName>
    <definedName name="nnnhd" hidden="1">{"via1",#N/A,TRUE,"general";"via2",#N/A,TRUE,"general";"via3",#N/A,TRUE,"general"}</definedName>
    <definedName name="nnnnn" localSheetId="0" hidden="1">{"via1",#N/A,TRUE,"general";"via2",#N/A,TRUE,"general";"via3",#N/A,TRUE,"general"}</definedName>
    <definedName name="nnnnn" localSheetId="6" hidden="1">{"via1",#N/A,TRUE,"general";"via2",#N/A,TRUE,"general";"via3",#N/A,TRUE,"general"}</definedName>
    <definedName name="nnnnn" localSheetId="7" hidden="1">{"via1",#N/A,TRUE,"general";"via2",#N/A,TRUE,"general";"via3",#N/A,TRUE,"general"}</definedName>
    <definedName name="nnnnn" localSheetId="9" hidden="1">{"via1",#N/A,TRUE,"general";"via2",#N/A,TRUE,"general";"via3",#N/A,TRUE,"general"}</definedName>
    <definedName name="nnnnn" hidden="1">{"via1",#N/A,TRUE,"general";"via2",#N/A,TRUE,"general";"via3",#N/A,TRUE,"general"}</definedName>
    <definedName name="nnnnnd" localSheetId="0" hidden="1">{"TAB1",#N/A,TRUE,"GENERAL";"TAB2",#N/A,TRUE,"GENERAL";"TAB3",#N/A,TRUE,"GENERAL";"TAB4",#N/A,TRUE,"GENERAL";"TAB5",#N/A,TRUE,"GENERAL"}</definedName>
    <definedName name="nnnnnd" localSheetId="6" hidden="1">{"TAB1",#N/A,TRUE,"GENERAL";"TAB2",#N/A,TRUE,"GENERAL";"TAB3",#N/A,TRUE,"GENERAL";"TAB4",#N/A,TRUE,"GENERAL";"TAB5",#N/A,TRUE,"GENERAL"}</definedName>
    <definedName name="nnnnnd" localSheetId="7" hidden="1">{"TAB1",#N/A,TRUE,"GENERAL";"TAB2",#N/A,TRUE,"GENERAL";"TAB3",#N/A,TRUE,"GENERAL";"TAB4",#N/A,TRUE,"GENERAL";"TAB5",#N/A,TRUE,"GENERAL"}</definedName>
    <definedName name="nnnnnd" localSheetId="9" hidden="1">{"TAB1",#N/A,TRUE,"GENERAL";"TAB2",#N/A,TRUE,"GENERAL";"TAB3",#N/A,TRUE,"GENERAL";"TAB4",#N/A,TRUE,"GENERAL";"TAB5",#N/A,TRUE,"GENERAL"}</definedName>
    <definedName name="nnnnnd" hidden="1">{"TAB1",#N/A,TRUE,"GENERAL";"TAB2",#N/A,TRUE,"GENERAL";"TAB3",#N/A,TRUE,"GENERAL";"TAB4",#N/A,TRUE,"GENERAL";"TAB5",#N/A,TRUE,"GENERAL"}</definedName>
    <definedName name="nnnnnf" localSheetId="0" hidden="1">{"TAB1",#N/A,TRUE,"GENERAL";"TAB2",#N/A,TRUE,"GENERAL";"TAB3",#N/A,TRUE,"GENERAL";"TAB4",#N/A,TRUE,"GENERAL";"TAB5",#N/A,TRUE,"GENERAL"}</definedName>
    <definedName name="nnnnnf" localSheetId="6" hidden="1">{"TAB1",#N/A,TRUE,"GENERAL";"TAB2",#N/A,TRUE,"GENERAL";"TAB3",#N/A,TRUE,"GENERAL";"TAB4",#N/A,TRUE,"GENERAL";"TAB5",#N/A,TRUE,"GENERAL"}</definedName>
    <definedName name="nnnnnf" localSheetId="7" hidden="1">{"TAB1",#N/A,TRUE,"GENERAL";"TAB2",#N/A,TRUE,"GENERAL";"TAB3",#N/A,TRUE,"GENERAL";"TAB4",#N/A,TRUE,"GENERAL";"TAB5",#N/A,TRUE,"GENERAL"}</definedName>
    <definedName name="nnnnnf" localSheetId="9" hidden="1">{"TAB1",#N/A,TRUE,"GENERAL";"TAB2",#N/A,TRUE,"GENERAL";"TAB3",#N/A,TRUE,"GENERAL";"TAB4",#N/A,TRUE,"GENERAL";"TAB5",#N/A,TRUE,"GENERAL"}</definedName>
    <definedName name="nnnnnf" hidden="1">{"TAB1",#N/A,TRUE,"GENERAL";"TAB2",#N/A,TRUE,"GENERAL";"TAB3",#N/A,TRUE,"GENERAL";"TAB4",#N/A,TRUE,"GENERAL";"TAB5",#N/A,TRUE,"GENERAL"}</definedName>
    <definedName name="nnnnnh" localSheetId="0" hidden="1">{"via1",#N/A,TRUE,"general";"via2",#N/A,TRUE,"general";"via3",#N/A,TRUE,"general"}</definedName>
    <definedName name="nnnnnh" localSheetId="6" hidden="1">{"via1",#N/A,TRUE,"general";"via2",#N/A,TRUE,"general";"via3",#N/A,TRUE,"general"}</definedName>
    <definedName name="nnnnnh" localSheetId="7" hidden="1">{"via1",#N/A,TRUE,"general";"via2",#N/A,TRUE,"general";"via3",#N/A,TRUE,"general"}</definedName>
    <definedName name="nnnnnh" localSheetId="9" hidden="1">{"via1",#N/A,TRUE,"general";"via2",#N/A,TRUE,"general";"via3",#N/A,TRUE,"general"}</definedName>
    <definedName name="nnnnnh" hidden="1">{"via1",#N/A,TRUE,"general";"via2",#N/A,TRUE,"general";"via3",#N/A,TRUE,"general"}</definedName>
    <definedName name="NO" localSheetId="0">#N/A</definedName>
    <definedName name="NO">'Anex. 14. Mano de Obra'!ERR</definedName>
    <definedName name="No._tanques">[55]Dimensiones!$D$36</definedName>
    <definedName name="No_desarrolladas">#N/A</definedName>
    <definedName name="NOA_4">#REF!</definedName>
    <definedName name="NOA_7">#REF!</definedName>
    <definedName name="Nodo" localSheetId="12">[286]Chequeo!$D$5</definedName>
    <definedName name="Nodo" localSheetId="13">[286]Chequeo!$D$5</definedName>
    <definedName name="Nodo" localSheetId="14">[286]Chequeo!$D$5</definedName>
    <definedName name="Nodo">[287]Chequeo!$D$5</definedName>
    <definedName name="noemi" localSheetId="0" hidden="1">{#N/A,#N/A,FALSE,"Costos Productos 6A";#N/A,#N/A,FALSE,"Costo Unitario Total H-94-12"}</definedName>
    <definedName name="noemi" hidden="1">{#N/A,#N/A,FALSE,"Costos Productos 6A";#N/A,#N/A,FALSE,"Costo Unitario Total H-94-12"}</definedName>
    <definedName name="NOMBRE" localSheetId="15">#REF!</definedName>
    <definedName name="NOMBRE" localSheetId="7">#REF!</definedName>
    <definedName name="NOMBRE">#REF!</definedName>
    <definedName name="NOMINA">#REF!</definedName>
    <definedName name="Nomina06">[29]Gastos!#REF!</definedName>
    <definedName name="NOMU">#REF!</definedName>
    <definedName name="NoRepAtEnd">#REF!</definedName>
    <definedName name="Norte" localSheetId="15">#REF!</definedName>
    <definedName name="Norte">#REF!</definedName>
    <definedName name="North_sales">[137]Royalties!#REF!</definedName>
    <definedName name="NotAvailable">'[76]INGRESOS - COP'!#REF!</definedName>
    <definedName name="nov00">[29]Dólar!#REF!</definedName>
    <definedName name="NovDic" localSheetId="15">'[188]Nov-Dic'!$A$12:$H$34</definedName>
    <definedName name="NovDic">'[189]Nov-Dic'!$A$12:$H$34</definedName>
    <definedName name="NOVENTA" localSheetId="12">#REF!,#REF!</definedName>
    <definedName name="NOVENTA" localSheetId="13">#REF!,#REF!</definedName>
    <definedName name="NOVENTA" localSheetId="14">#REF!,#REF!</definedName>
    <definedName name="NOVENTA" localSheetId="6">#REF!,#REF!</definedName>
    <definedName name="NOVENTA">#REF!,#REF!</definedName>
    <definedName name="np">[179]Niples!$J$3:$J$4</definedName>
    <definedName name="npPOR" localSheetId="0">#REF!</definedName>
    <definedName name="npPOR">#REF!</definedName>
    <definedName name="npPOR2">'[45]Estructuras Concreto'!$D$279</definedName>
    <definedName name="npPOR3">'[45]Estructuras Concreto'!$D$402</definedName>
    <definedName name="NS" localSheetId="0">#REF!</definedName>
    <definedName name="NS">#REF!</definedName>
    <definedName name="NSEM">[97]dts!$B$16</definedName>
    <definedName name="Nudo_2725" localSheetId="0">#REF!</definedName>
    <definedName name="Nudo_2725">#REF!</definedName>
    <definedName name="NUEVO" localSheetId="0">#REF!</definedName>
    <definedName name="NUEVO" localSheetId="15">#REF!</definedName>
    <definedName name="NUEVO">#REF!</definedName>
    <definedName name="numero">#REF!</definedName>
    <definedName name="nxn" localSheetId="0" hidden="1">{"via1",#N/A,TRUE,"general";"via2",#N/A,TRUE,"general";"via3",#N/A,TRUE,"general"}</definedName>
    <definedName name="nxn" localSheetId="6" hidden="1">{"via1",#N/A,TRUE,"general";"via2",#N/A,TRUE,"general";"via3",#N/A,TRUE,"general"}</definedName>
    <definedName name="nxn" localSheetId="7" hidden="1">{"via1",#N/A,TRUE,"general";"via2",#N/A,TRUE,"general";"via3",#N/A,TRUE,"general"}</definedName>
    <definedName name="nxn" localSheetId="9" hidden="1">{"via1",#N/A,TRUE,"general";"via2",#N/A,TRUE,"general";"via3",#N/A,TRUE,"general"}</definedName>
    <definedName name="nxn" hidden="1">{"via1",#N/A,TRUE,"general";"via2",#N/A,TRUE,"general";"via3",#N/A,TRUE,"general"}</definedName>
    <definedName name="NZAPATAS">'[45]Estructuras Concreto'!$D$340</definedName>
    <definedName name="ñ" localSheetId="2">#REF!</definedName>
    <definedName name="ñ" localSheetId="12">#REF!</definedName>
    <definedName name="ñ" localSheetId="13">#REF!</definedName>
    <definedName name="ñ" localSheetId="14">#REF!</definedName>
    <definedName name="ñ" localSheetId="15">#REF!</definedName>
    <definedName name="ñ" localSheetId="6">#REF!</definedName>
    <definedName name="ñ" localSheetId="7">#REF!</definedName>
    <definedName name="ñ" localSheetId="9">#REF!</definedName>
    <definedName name="ñ">#REF!</definedName>
    <definedName name="ÑÑÑ" localSheetId="15">#REF!</definedName>
    <definedName name="ÑÑÑ">#REF!</definedName>
    <definedName name="ñpñpñ" localSheetId="0" hidden="1">{"via1",#N/A,TRUE,"general";"via2",#N/A,TRUE,"general";"via3",#N/A,TRUE,"general"}</definedName>
    <definedName name="ñpñpñ" localSheetId="6" hidden="1">{"via1",#N/A,TRUE,"general";"via2",#N/A,TRUE,"general";"via3",#N/A,TRUE,"general"}</definedName>
    <definedName name="ñpñpñ" localSheetId="7" hidden="1">{"via1",#N/A,TRUE,"general";"via2",#N/A,TRUE,"general";"via3",#N/A,TRUE,"general"}</definedName>
    <definedName name="ñpñpñ" localSheetId="9" hidden="1">{"via1",#N/A,TRUE,"general";"via2",#N/A,TRUE,"general";"via3",#N/A,TRUE,"general"}</definedName>
    <definedName name="ñpñpñ" hidden="1">{"via1",#N/A,TRUE,"general";"via2",#N/A,TRUE,"general";"via3",#N/A,TRUE,"general"}</definedName>
    <definedName name="O" localSheetId="15">#REF!</definedName>
    <definedName name="o">'[288]APU Expo Terrestre'!$J$10</definedName>
    <definedName name="o9o9" localSheetId="0" hidden="1">{"via1",#N/A,TRUE,"general";"via2",#N/A,TRUE,"general";"via3",#N/A,TRUE,"general"}</definedName>
    <definedName name="o9o9" localSheetId="6" hidden="1">{"via1",#N/A,TRUE,"general";"via2",#N/A,TRUE,"general";"via3",#N/A,TRUE,"general"}</definedName>
    <definedName name="o9o9" localSheetId="7" hidden="1">{"via1",#N/A,TRUE,"general";"via2",#N/A,TRUE,"general";"via3",#N/A,TRUE,"general"}</definedName>
    <definedName name="o9o9" localSheetId="9" hidden="1">{"via1",#N/A,TRUE,"general";"via2",#N/A,TRUE,"general";"via3",#N/A,TRUE,"general"}</definedName>
    <definedName name="o9o9" hidden="1">{"via1",#N/A,TRUE,"general";"via2",#N/A,TRUE,"general";"via3",#N/A,TRUE,"general"}</definedName>
    <definedName name="OAP">#REF!</definedName>
    <definedName name="OAPC">#REF!</definedName>
    <definedName name="OATITLE">#REF!</definedName>
    <definedName name="OBJETO" localSheetId="15">#REF!</definedName>
    <definedName name="OBJETO">[97]dts!$B$2</definedName>
    <definedName name="obra">'[289]Informe de Obra Extra'!$D$8</definedName>
    <definedName name="Obra_1" localSheetId="0">#REF!</definedName>
    <definedName name="Obra_1">#REF!</definedName>
    <definedName name="Obra_2" localSheetId="0">#REF!</definedName>
    <definedName name="Obra_2">#REF!</definedName>
    <definedName name="Obra_3" localSheetId="0">#REF!</definedName>
    <definedName name="Obra_3">#REF!</definedName>
    <definedName name="obras_complementarias" localSheetId="12">#REF!</definedName>
    <definedName name="obras_complementarias" localSheetId="13">#REF!</definedName>
    <definedName name="obras_complementarias" localSheetId="14">#REF!</definedName>
    <definedName name="obras_complementarias" localSheetId="6">#REF!</definedName>
    <definedName name="obras_complementarias">#REF!</definedName>
    <definedName name="OBRAS_VARIAS">[42]PRESUPUESTO!#REF!</definedName>
    <definedName name="obre">[58]PrecRec!$D$25</definedName>
    <definedName name="OBS_Data_Col" localSheetId="0" hidden="1">#REF!</definedName>
    <definedName name="OBS_Data_Col" hidden="1">#REF!</definedName>
    <definedName name="OBSERV" localSheetId="12">#REF!</definedName>
    <definedName name="OBSERV" localSheetId="13">#REF!</definedName>
    <definedName name="OBSERV" localSheetId="14">#REF!</definedName>
    <definedName name="OBSERV" localSheetId="6">#REF!</definedName>
    <definedName name="OBSERV">#REF!</definedName>
    <definedName name="Observaciones">#REF!</definedName>
    <definedName name="OCEquipData">#REF!</definedName>
    <definedName name="OCHENTA" localSheetId="12">#REF!,#REF!</definedName>
    <definedName name="OCHENTA" localSheetId="13">#REF!,#REF!</definedName>
    <definedName name="OCHENTA" localSheetId="14">#REF!,#REF!</definedName>
    <definedName name="OCHENTA" localSheetId="6">#REF!,#REF!</definedName>
    <definedName name="OCHENTA">#REF!,#REF!</definedName>
    <definedName name="OCiviles">#REF!</definedName>
    <definedName name="oct00">[29]Dólar!#REF!</definedName>
    <definedName name="ODH" hidden="1">#REF!</definedName>
    <definedName name="OF">[96]PRECIOS!$F$5</definedName>
    <definedName name="OFFICE_ENTITY" localSheetId="0">#REF!</definedName>
    <definedName name="OFFICE_ENTITY">#REF!</definedName>
    <definedName name="ofi">[58]PrecRec!$D$23</definedName>
    <definedName name="OFICI" localSheetId="15">[41]BASE!$D$11</definedName>
    <definedName name="OFICI">[42]BASE!$D$8</definedName>
    <definedName name="OFICI_">[86]BASE!$D$11</definedName>
    <definedName name="ofici1">[109]BASE!$D$11</definedName>
    <definedName name="oficial" localSheetId="15" hidden="1">{#N/A,#N/A,FALSE,"CIBHA05A";#N/A,#N/A,FALSE,"CIBHA05B"}</definedName>
    <definedName name="Oficial">#REF!</definedName>
    <definedName name="OHaulCostOutput">#REF!</definedName>
    <definedName name="Oil">#REF!</definedName>
    <definedName name="oililui" localSheetId="0" hidden="1">{#N/A,#N/A,FALSE,"CCTV"}</definedName>
    <definedName name="oililui" hidden="1">{#N/A,#N/A,FALSE,"CCTV"}</definedName>
    <definedName name="oiret" localSheetId="0" hidden="1">{"TAB1",#N/A,TRUE,"GENERAL";"TAB2",#N/A,TRUE,"GENERAL";"TAB3",#N/A,TRUE,"GENERAL";"TAB4",#N/A,TRUE,"GENERAL";"TAB5",#N/A,TRUE,"GENERAL"}</definedName>
    <definedName name="oiret" localSheetId="6" hidden="1">{"TAB1",#N/A,TRUE,"GENERAL";"TAB2",#N/A,TRUE,"GENERAL";"TAB3",#N/A,TRUE,"GENERAL";"TAB4",#N/A,TRUE,"GENERAL";"TAB5",#N/A,TRUE,"GENERAL"}</definedName>
    <definedName name="oiret" localSheetId="7" hidden="1">{"TAB1",#N/A,TRUE,"GENERAL";"TAB2",#N/A,TRUE,"GENERAL";"TAB3",#N/A,TRUE,"GENERAL";"TAB4",#N/A,TRUE,"GENERAL";"TAB5",#N/A,TRUE,"GENERAL"}</definedName>
    <definedName name="oiret" localSheetId="9" hidden="1">{"TAB1",#N/A,TRUE,"GENERAL";"TAB2",#N/A,TRUE,"GENERAL";"TAB3",#N/A,TRUE,"GENERAL";"TAB4",#N/A,TRUE,"GENERAL";"TAB5",#N/A,TRUE,"GENERAL"}</definedName>
    <definedName name="oiret" hidden="1">{"TAB1",#N/A,TRUE,"GENERAL";"TAB2",#N/A,TRUE,"GENERAL";"TAB3",#N/A,TRUE,"GENERAL";"TAB4",#N/A,TRUE,"GENERAL";"TAB5",#N/A,TRUE,"GENERAL"}</definedName>
    <definedName name="oirgrth" localSheetId="0" hidden="1">{"TAB1",#N/A,TRUE,"GENERAL";"TAB2",#N/A,TRUE,"GENERAL";"TAB3",#N/A,TRUE,"GENERAL";"TAB4",#N/A,TRUE,"GENERAL";"TAB5",#N/A,TRUE,"GENERAL"}</definedName>
    <definedName name="oirgrth" localSheetId="6" hidden="1">{"TAB1",#N/A,TRUE,"GENERAL";"TAB2",#N/A,TRUE,"GENERAL";"TAB3",#N/A,TRUE,"GENERAL";"TAB4",#N/A,TRUE,"GENERAL";"TAB5",#N/A,TRUE,"GENERAL"}</definedName>
    <definedName name="oirgrth" localSheetId="7" hidden="1">{"TAB1",#N/A,TRUE,"GENERAL";"TAB2",#N/A,TRUE,"GENERAL";"TAB3",#N/A,TRUE,"GENERAL";"TAB4",#N/A,TRUE,"GENERAL";"TAB5",#N/A,TRUE,"GENERAL"}</definedName>
    <definedName name="oirgrth" localSheetId="9" hidden="1">{"TAB1",#N/A,TRUE,"GENERAL";"TAB2",#N/A,TRUE,"GENERAL";"TAB3",#N/A,TRUE,"GENERAL";"TAB4",#N/A,TRUE,"GENERAL";"TAB5",#N/A,TRUE,"GENERAL"}</definedName>
    <definedName name="oirgrth" hidden="1">{"TAB1",#N/A,TRUE,"GENERAL";"TAB2",#N/A,TRUE,"GENERAL";"TAB3",#N/A,TRUE,"GENERAL";"TAB4",#N/A,TRUE,"GENERAL";"TAB5",#N/A,TRUE,"GENERAL"}</definedName>
    <definedName name="OIUOIU" localSheetId="0" hidden="1">{"via1",#N/A,TRUE,"general";"via2",#N/A,TRUE,"general";"via3",#N/A,TRUE,"general"}</definedName>
    <definedName name="OIUOIU" localSheetId="6" hidden="1">{"via1",#N/A,TRUE,"general";"via2",#N/A,TRUE,"general";"via3",#N/A,TRUE,"general"}</definedName>
    <definedName name="OIUOIU" localSheetId="7" hidden="1">{"via1",#N/A,TRUE,"general";"via2",#N/A,TRUE,"general";"via3",#N/A,TRUE,"general"}</definedName>
    <definedName name="OIUOIU" localSheetId="9" hidden="1">{"via1",#N/A,TRUE,"general";"via2",#N/A,TRUE,"general";"via3",#N/A,TRUE,"general"}</definedName>
    <definedName name="OIUOIU" hidden="1">{"via1",#N/A,TRUE,"general";"via2",#N/A,TRUE,"general";"via3",#N/A,TRUE,"general"}</definedName>
    <definedName name="ojjj" localSheetId="0">Listado [37]Base!$B$12:$D$781</definedName>
    <definedName name="ojjj" localSheetId="6">Listado [37]Base!$B$12:$D$781</definedName>
    <definedName name="ojjj" localSheetId="7">Listado [37]Base!$B$12:$D$781</definedName>
    <definedName name="ojjj" localSheetId="9">Listado [37]Base!$B$12:$D$781</definedName>
    <definedName name="ojjj">Listado [37]Base!$B$12:$D$781</definedName>
    <definedName name="ojuojoijojoijdlf" localSheetId="0">#REF!</definedName>
    <definedName name="ojuojoijojoijdlf">#REF!</definedName>
    <definedName name="om">'[15]CALCULO POI'!$B$120:$C$154</definedName>
    <definedName name="oo" localSheetId="0">Listado [37]Base!$B$12:$D$781</definedName>
    <definedName name="oo" localSheetId="6">Listado [37]Base!$B$12:$D$781</definedName>
    <definedName name="oo" localSheetId="7">Listado [37]Base!$B$12:$D$781</definedName>
    <definedName name="oo" localSheetId="9">Listado [37]Base!$B$12:$D$781</definedName>
    <definedName name="oo">Listado [37]Base!$B$12:$D$781</definedName>
    <definedName name="ooo" localSheetId="0" hidden="1">{"via1",#N/A,TRUE,"general";"via2",#N/A,TRUE,"general";"via3",#N/A,TRUE,"general"}</definedName>
    <definedName name="ooo" localSheetId="15">#REF!</definedName>
    <definedName name="ooo" localSheetId="6" hidden="1">{"via1",#N/A,TRUE,"general";"via2",#N/A,TRUE,"general";"via3",#N/A,TRUE,"general"}</definedName>
    <definedName name="ooo" localSheetId="7">#REF!</definedName>
    <definedName name="ooo" localSheetId="9" hidden="1">{"via1",#N/A,TRUE,"general";"via2",#N/A,TRUE,"general";"via3",#N/A,TRUE,"general"}</definedName>
    <definedName name="ooo" hidden="1">{"via1",#N/A,TRUE,"general";"via2",#N/A,TRUE,"general";"via3",#N/A,TRUE,"general"}</definedName>
    <definedName name="ooooiii" localSheetId="0" hidden="1">{"TAB1",#N/A,TRUE,"GENERAL";"TAB2",#N/A,TRUE,"GENERAL";"TAB3",#N/A,TRUE,"GENERAL";"TAB4",#N/A,TRUE,"GENERAL";"TAB5",#N/A,TRUE,"GENERAL"}</definedName>
    <definedName name="ooooiii" localSheetId="6" hidden="1">{"TAB1",#N/A,TRUE,"GENERAL";"TAB2",#N/A,TRUE,"GENERAL";"TAB3",#N/A,TRUE,"GENERAL";"TAB4",#N/A,TRUE,"GENERAL";"TAB5",#N/A,TRUE,"GENERAL"}</definedName>
    <definedName name="ooooiii" localSheetId="7" hidden="1">{"TAB1",#N/A,TRUE,"GENERAL";"TAB2",#N/A,TRUE,"GENERAL";"TAB3",#N/A,TRUE,"GENERAL";"TAB4",#N/A,TRUE,"GENERAL";"TAB5",#N/A,TRUE,"GENERAL"}</definedName>
    <definedName name="ooooiii" localSheetId="9" hidden="1">{"TAB1",#N/A,TRUE,"GENERAL";"TAB2",#N/A,TRUE,"GENERAL";"TAB3",#N/A,TRUE,"GENERAL";"TAB4",#N/A,TRUE,"GENERAL";"TAB5",#N/A,TRUE,"GENERAL"}</definedName>
    <definedName name="ooooiii" hidden="1">{"TAB1",#N/A,TRUE,"GENERAL";"TAB2",#N/A,TRUE,"GENERAL";"TAB3",#N/A,TRUE,"GENERAL";"TAB4",#N/A,TRUE,"GENERAL";"TAB5",#N/A,TRUE,"GENERAL"}</definedName>
    <definedName name="oooos" localSheetId="0" hidden="1">{"via1",#N/A,TRUE,"general";"via2",#N/A,TRUE,"general";"via3",#N/A,TRUE,"general"}</definedName>
    <definedName name="oooos" localSheetId="6" hidden="1">{"via1",#N/A,TRUE,"general";"via2",#N/A,TRUE,"general";"via3",#N/A,TRUE,"general"}</definedName>
    <definedName name="oooos" localSheetId="7" hidden="1">{"via1",#N/A,TRUE,"general";"via2",#N/A,TRUE,"general";"via3",#N/A,TRUE,"general"}</definedName>
    <definedName name="oooos" localSheetId="9" hidden="1">{"via1",#N/A,TRUE,"general";"via2",#N/A,TRUE,"general";"via3",#N/A,TRUE,"general"}</definedName>
    <definedName name="oooos" hidden="1">{"via1",#N/A,TRUE,"general";"via2",#N/A,TRUE,"general";"via3",#N/A,TRUE,"general"}</definedName>
    <definedName name="OP" localSheetId="15">'[18]Datos Generales'!$B$2</definedName>
    <definedName name="OP">#REF!</definedName>
    <definedName name="opcion">#N/A</definedName>
    <definedName name="Openingpb" hidden="1">#REF!</definedName>
    <definedName name="OpEquip">#REF!</definedName>
    <definedName name="OPERACION">#REF!</definedName>
    <definedName name="OPERADOR">[56]MODELO!$A$4</definedName>
    <definedName name="Operario" localSheetId="15">#N/A</definedName>
    <definedName name="OPERARIO">'[190]Formato Presupuesto Consultoria'!$Z$1058:$AA$1111</definedName>
    <definedName name="OpexFac">[112]Sensitivities!$I$12</definedName>
    <definedName name="Option">[137]Title!$L$28</definedName>
    <definedName name="ORD">[154]Ordenamiento!$1:$1048576</definedName>
    <definedName name="Orden">[290]Hoja2!$C$2:$C$6</definedName>
    <definedName name="ORDENAR" localSheetId="12">#REF!</definedName>
    <definedName name="ORDENAR" localSheetId="13">#REF!</definedName>
    <definedName name="ORDENAR" localSheetId="14">#REF!</definedName>
    <definedName name="ORDENAR" localSheetId="6">#REF!</definedName>
    <definedName name="ORDENAR">#REF!</definedName>
    <definedName name="OreToStorage.Check_tonne_error">#REF!</definedName>
    <definedName name="OreToStorage.Check_Tonnes">#REF!</definedName>
    <definedName name="OreToStorage.Check_Volume">#REF!</definedName>
    <definedName name="OreToStorage.Pulp_Density">#REF!</definedName>
    <definedName name="Organization">#REF!</definedName>
    <definedName name="OSCAR">#REF!</definedName>
    <definedName name="OtherCosts">#REF!</definedName>
    <definedName name="OTR">[291]Otros!$A:$IV</definedName>
    <definedName name="OTRO">[193]Otros!$A:$IV</definedName>
    <definedName name="otro2">[194]Otros!$A:$IV</definedName>
    <definedName name="OTROS" localSheetId="15">[4]A!$D$64:$D$65</definedName>
    <definedName name="otros">[195]otros!$A$6:$A$1235</definedName>
    <definedName name="OtrosServicios" localSheetId="0">#REF!</definedName>
    <definedName name="OtrosServicios">#REF!</definedName>
    <definedName name="OtrosServiciosCostos" localSheetId="0">#REF!</definedName>
    <definedName name="OtrosServiciosCostos">#REF!</definedName>
    <definedName name="ØuRn1v" localSheetId="0">[292]Cálculo!#REF!</definedName>
    <definedName name="ØuRn1v">[292]Cálculo!#REF!</definedName>
    <definedName name="ØuRn2v" localSheetId="0">[292]Cálculo!#REF!</definedName>
    <definedName name="ØuRn2v">[292]Cálculo!#REF!</definedName>
    <definedName name="OUTPUT">#N/A</definedName>
    <definedName name="Output_Q" localSheetId="0">#REF!</definedName>
    <definedName name="Output_Q">#REF!</definedName>
    <definedName name="OUTPUTE">#N/A</definedName>
    <definedName name="OUTPUTPR">#N/A</definedName>
    <definedName name="OutputRange" localSheetId="0">#REF!</definedName>
    <definedName name="OutputRange">#REF!</definedName>
    <definedName name="OVER">#REF!</definedName>
    <definedName name="Override">'[76]INGRESOS - COP'!#REF!</definedName>
    <definedName name="OWNER" localSheetId="0" hidden="1">#REF!</definedName>
    <definedName name="OWNER" hidden="1">#REF!</definedName>
    <definedName name="p" localSheetId="0">#REF!</definedName>
    <definedName name="P" localSheetId="15">#REF!</definedName>
    <definedName name="p">#REF!</definedName>
    <definedName name="p.BS" hidden="1">#REF!</definedName>
    <definedName name="p.BSAssumptions" hidden="1">#REF!</definedName>
    <definedName name="p.CapStructure" hidden="1">#REF!</definedName>
    <definedName name="p.CashFlow" hidden="1">#REF!</definedName>
    <definedName name="p.Cover" hidden="1">#REF!</definedName>
    <definedName name="p.Depreciation" hidden="1">#REF!</definedName>
    <definedName name="p.Executive" hidden="1">#REF!</definedName>
    <definedName name="p.FactSheet" hidden="1">#REF!</definedName>
    <definedName name="p.IS" hidden="1">#REF!</definedName>
    <definedName name="p.ISAssumptions" hidden="1">#REF!</definedName>
    <definedName name="p.OpeningBS" hidden="1">#REF!</definedName>
    <definedName name="p.TaxCalculation" hidden="1">#REF!</definedName>
    <definedName name="P_1">#N/A</definedName>
    <definedName name="P_2">#REF!</definedName>
    <definedName name="P_EQUIP">[4]A!$D$91:$D$93</definedName>
    <definedName name="P_FORPU">[4]A!$D$87:$D$89</definedName>
    <definedName name="P_MACRO">[4]A!$D$83:$D$85</definedName>
    <definedName name="P_RESUMEN">[4]A!$D$78:$D$80</definedName>
    <definedName name="P_Yacimiento">#N/A</definedName>
    <definedName name="p0p0" localSheetId="0" hidden="1">{"via1",#N/A,TRUE,"general";"via2",#N/A,TRUE,"general";"via3",#N/A,TRUE,"general"}</definedName>
    <definedName name="p0p0" localSheetId="6" hidden="1">{"via1",#N/A,TRUE,"general";"via2",#N/A,TRUE,"general";"via3",#N/A,TRUE,"general"}</definedName>
    <definedName name="p0p0" localSheetId="7" hidden="1">{"via1",#N/A,TRUE,"general";"via2",#N/A,TRUE,"general";"via3",#N/A,TRUE,"general"}</definedName>
    <definedName name="p0p0" localSheetId="9" hidden="1">{"via1",#N/A,TRUE,"general";"via2",#N/A,TRUE,"general";"via3",#N/A,TRUE,"general"}</definedName>
    <definedName name="p0p0" hidden="1">{"via1",#N/A,TRUE,"general";"via2",#N/A,TRUE,"general";"via3",#N/A,TRUE,"general"}</definedName>
    <definedName name="P150X240" localSheetId="15">#REF!</definedName>
    <definedName name="P150X240">#REF!</definedName>
    <definedName name="P1T">'[45]Estructuras Concreto'!$D$151</definedName>
    <definedName name="P1TC">'[45]Estructuras Concreto'!$D$184</definedName>
    <definedName name="P2T">'[45]Estructuras Concreto'!$D$152</definedName>
    <definedName name="P2TC">'[45]Estructuras Concreto'!$D$185</definedName>
    <definedName name="P3T">'[45]Estructuras Concreto'!$D$153</definedName>
    <definedName name="P3TC">'[45]Estructuras Concreto'!$D$186</definedName>
    <definedName name="P80X200" localSheetId="0">#REF!</definedName>
    <definedName name="P80X200" localSheetId="15">#REF!</definedName>
    <definedName name="P80X200">#REF!</definedName>
    <definedName name="P90X200" localSheetId="15">#REF!</definedName>
    <definedName name="P90X200">#REF!</definedName>
    <definedName name="Pa">#REF!</definedName>
    <definedName name="PA14X" localSheetId="15">#REF!</definedName>
    <definedName name="PA14X">#REF!</definedName>
    <definedName name="PAC.T1">#REF!</definedName>
    <definedName name="PAG">#N/A</definedName>
    <definedName name="PAGE11">#N/A</definedName>
    <definedName name="PAGE12">#N/A</definedName>
    <definedName name="PAGE21">#N/A</definedName>
    <definedName name="PAGE22">#N/A</definedName>
    <definedName name="PAGE31">#N/A</definedName>
    <definedName name="PAGE32">#N/A</definedName>
    <definedName name="PAGE41">#N/A</definedName>
    <definedName name="PAGE42">#N/A</definedName>
    <definedName name="PagoFinanciero">#REF!</definedName>
    <definedName name="pagos">#REF!</definedName>
    <definedName name="paint">#REF!</definedName>
    <definedName name="PAJARITA">#REF!</definedName>
    <definedName name="PANEL">'[119]BASE DE DATOS ORIG'!#REF!</definedName>
    <definedName name="PANEL_SOLARITEM">[84]Presupuesto!#REF!</definedName>
    <definedName name="PANELES_SISTEMA_SOLAR">[42]PRESUPUESTO!#REF!</definedName>
    <definedName name="Pant_NC">[35]T_Cu_ASTM!$T$8:$AJ$33</definedName>
    <definedName name="PAPA" localSheetId="0">#REF!</definedName>
    <definedName name="PAPA" localSheetId="15">#REF!</definedName>
    <definedName name="PAPA">#REF!</definedName>
    <definedName name="PAPEL" localSheetId="12">#REF!</definedName>
    <definedName name="PAPEL" localSheetId="13">#REF!</definedName>
    <definedName name="PAPEL" localSheetId="14">#REF!</definedName>
    <definedName name="PAPEL" localSheetId="6">#REF!</definedName>
    <definedName name="PAPEL">#REF!</definedName>
    <definedName name="par">[58]PrecRec!$D$51</definedName>
    <definedName name="Paraiso_2" localSheetId="12">#REF!</definedName>
    <definedName name="Paraiso_2" localSheetId="13">#REF!</definedName>
    <definedName name="Paraiso_2" localSheetId="14">#REF!</definedName>
    <definedName name="Paraiso_2">#REF!</definedName>
    <definedName name="PARAMETROS" localSheetId="15">#REF!</definedName>
    <definedName name="PARAMETROS">#REF!</definedName>
    <definedName name="pasav">[58]PrecRec!$D$56</definedName>
    <definedName name="pasavia" localSheetId="0">#REF!</definedName>
    <definedName name="pasavia">#REF!</definedName>
    <definedName name="PASO" localSheetId="0" hidden="1">{#N/A,#N/A,TRUE,"INGENIERIA";#N/A,#N/A,TRUE,"COMPRAS";#N/A,#N/A,TRUE,"DIRECCION";#N/A,#N/A,TRUE,"RESUMEN"}</definedName>
    <definedName name="PASO" localSheetId="6" hidden="1">{#N/A,#N/A,TRUE,"INGENIERIA";#N/A,#N/A,TRUE,"COMPRAS";#N/A,#N/A,TRUE,"DIRECCION";#N/A,#N/A,TRUE,"RESUMEN"}</definedName>
    <definedName name="PASO" localSheetId="7" hidden="1">{#N/A,#N/A,TRUE,"INGENIERIA";#N/A,#N/A,TRUE,"COMPRAS";#N/A,#N/A,TRUE,"DIRECCION";#N/A,#N/A,TRUE,"RESUMEN"}</definedName>
    <definedName name="PASO" localSheetId="9" hidden="1">{#N/A,#N/A,TRUE,"INGENIERIA";#N/A,#N/A,TRUE,"COMPRAS";#N/A,#N/A,TRUE,"DIRECCION";#N/A,#N/A,TRUE,"RESUMEN"}</definedName>
    <definedName name="PASO" hidden="1">{#N/A,#N/A,TRUE,"INGENIERIA";#N/A,#N/A,TRUE,"COMPRAS";#N/A,#N/A,TRUE,"DIRECCION";#N/A,#N/A,TRUE,"RESUMEN"}</definedName>
    <definedName name="PASS" localSheetId="0" hidden="1">{#N/A,#N/A,TRUE,"INGENIERIA";#N/A,#N/A,TRUE,"COMPRAS";#N/A,#N/A,TRUE,"DIRECCION";#N/A,#N/A,TRUE,"RESUMEN"}</definedName>
    <definedName name="PASS" localSheetId="6" hidden="1">{#N/A,#N/A,TRUE,"INGENIERIA";#N/A,#N/A,TRUE,"COMPRAS";#N/A,#N/A,TRUE,"DIRECCION";#N/A,#N/A,TRUE,"RESUMEN"}</definedName>
    <definedName name="PASS" localSheetId="7" hidden="1">{#N/A,#N/A,TRUE,"INGENIERIA";#N/A,#N/A,TRUE,"COMPRAS";#N/A,#N/A,TRUE,"DIRECCION";#N/A,#N/A,TRUE,"RESUMEN"}</definedName>
    <definedName name="PASS" localSheetId="9" hidden="1">{#N/A,#N/A,TRUE,"INGENIERIA";#N/A,#N/A,TRUE,"COMPRAS";#N/A,#N/A,TRUE,"DIRECCION";#N/A,#N/A,TRUE,"RESUMEN"}</definedName>
    <definedName name="PASS" hidden="1">{#N/A,#N/A,TRUE,"INGENIERIA";#N/A,#N/A,TRUE,"COMPRAS";#N/A,#N/A,TRUE,"DIRECCION";#N/A,#N/A,TRUE,"RESUMEN"}</definedName>
    <definedName name="payment_terms">#REF!</definedName>
    <definedName name="Pb" localSheetId="15">#N/A</definedName>
    <definedName name="Pb">#REF!</definedName>
    <definedName name="Pc">#REF!</definedName>
    <definedName name="PCC">'[45]Estructuras Concreto'!$D$357</definedName>
    <definedName name="PCTC60">'[54]Estructuras Concreto'!#REF!</definedName>
    <definedName name="Pd" localSheetId="0">#REF!</definedName>
    <definedName name="Pd">#REF!</definedName>
    <definedName name="Pe" localSheetId="0">#REF!</definedName>
    <definedName name="Pe">#REF!</definedName>
    <definedName name="pedro" localSheetId="0">#REF!</definedName>
    <definedName name="pedro" localSheetId="15">'Anex. 14. Mano de Obra'!ERR</definedName>
    <definedName name="pedro">#REF!</definedName>
    <definedName name="pedrrr" localSheetId="0">#N/A</definedName>
    <definedName name="pedrrr">'Anex. 14. Mano de Obra'!ERR</definedName>
    <definedName name="PEGCO" localSheetId="0">#REF!</definedName>
    <definedName name="PEGCO" localSheetId="15">#REF!</definedName>
    <definedName name="PEGCO">#REF!</definedName>
    <definedName name="Peldaño" localSheetId="0">#REF!</definedName>
    <definedName name="Peldaño">#REF!</definedName>
    <definedName name="PER">#REF!</definedName>
    <definedName name="PER_PAV" localSheetId="12">#REF!</definedName>
    <definedName name="PER_PAV" localSheetId="13">#REF!</definedName>
    <definedName name="PER_PAV" localSheetId="14">#REF!</definedName>
    <definedName name="PER_PAV" localSheetId="6">#REF!</definedName>
    <definedName name="PER_PAV">#REF!</definedName>
    <definedName name="perDate">[219]Parameters!$E$9:$E$38</definedName>
    <definedName name="PERFIL_DEL_TRAMO" localSheetId="0">#REF!</definedName>
    <definedName name="PERFIL_DEL_TRAMO" localSheetId="15">#REF!</definedName>
    <definedName name="PERFIL_DEL_TRAMO">#REF!</definedName>
    <definedName name="PeriodInc">[137]Index!$L$57</definedName>
    <definedName name="perLabel">[219]Parameters!$C$9:$C$38</definedName>
    <definedName name="PERNO" localSheetId="0">#REF!</definedName>
    <definedName name="PERNO" localSheetId="15">#REF!</definedName>
    <definedName name="PERNO">#REF!</definedName>
    <definedName name="personal" localSheetId="12">#REF!</definedName>
    <definedName name="personal" localSheetId="13">#REF!</definedName>
    <definedName name="personal" localSheetId="14">#REF!</definedName>
    <definedName name="personal" localSheetId="6">#REF!</definedName>
    <definedName name="PERSONAL">'[293]ESTACIÓN DE BOMBEO'!$A:$B</definedName>
    <definedName name="PERSONALTABLA1.1.1">'[15]CALCULO COSTOS DE OPERACIÓN'!$B$50:$AJ$85</definedName>
    <definedName name="PERSONALTABLA1.2">'[15]INFORMACIÓN REFERENCIA'!$B$477:$F$489</definedName>
    <definedName name="PERSONALTABLA1.3">'[15]INFORMACIÓN REFERENCIA'!$B$494:$F$506</definedName>
    <definedName name="PESO_CHILENO">[204]EQUIPOS!$J$2</definedName>
    <definedName name="PESO14.2" localSheetId="0">#REF!</definedName>
    <definedName name="PESO14.2">#REF!</definedName>
    <definedName name="PESO14.3" localSheetId="0">#REF!</definedName>
    <definedName name="PESO14.3">#REF!</definedName>
    <definedName name="PESO14.4" localSheetId="0">#REF!</definedName>
    <definedName name="PESO14.4">#REF!</definedName>
    <definedName name="PHILC">'[45]Estructuras Concreto'!$D$204</definedName>
    <definedName name="PHILC1">'[45]Estructuras Concreto'!$D$220</definedName>
    <definedName name="PHILC2" localSheetId="0">#REF!</definedName>
    <definedName name="PHILC2">#REF!</definedName>
    <definedName name="pi" localSheetId="0">#REF!</definedName>
    <definedName name="pi">#REF!</definedName>
    <definedName name="PICA" localSheetId="0">#REF!</definedName>
    <definedName name="PICA">#REF!</definedName>
    <definedName name="PICA1">#REF!</definedName>
    <definedName name="PIE4A6">#REF!</definedName>
    <definedName name="PIECR" localSheetId="0">#REF!</definedName>
    <definedName name="PIECR" localSheetId="15">[104]BASE!$C$51</definedName>
    <definedName name="PIECR">#REF!</definedName>
    <definedName name="pied">[58]PrecRec!$D$46</definedName>
    <definedName name="PIEDR" localSheetId="0">#REF!</definedName>
    <definedName name="PIEDR" localSheetId="15">[41]BASE!$D$57</definedName>
    <definedName name="PIEDR">#REF!</definedName>
    <definedName name="Piedra" localSheetId="0">#REF!</definedName>
    <definedName name="Piedra">#REF!</definedName>
    <definedName name="piedragav">[58]PrecRec!$D$67</definedName>
    <definedName name="PILOTE" localSheetId="0">#REF!</definedName>
    <definedName name="PILOTE" localSheetId="15">#REF!</definedName>
    <definedName name="PILOTE">#REF!</definedName>
    <definedName name="Pin">[58]PrecRec!$D$57</definedName>
    <definedName name="PINBAR" localSheetId="0">#REF!</definedName>
    <definedName name="PINBAR" localSheetId="15">#REF!</definedName>
    <definedName name="PINBAR">#REF!</definedName>
    <definedName name="PINBLA" localSheetId="15">#REF!</definedName>
    <definedName name="PINBLA">#REF!</definedName>
    <definedName name="pint">[58]PrecRec!$D$68</definedName>
    <definedName name="PINT_EXT_ITEM">[84]Presupuesto!#REF!</definedName>
    <definedName name="pinturas" localSheetId="12">#REF!</definedName>
    <definedName name="pinturas" localSheetId="13">#REF!</definedName>
    <definedName name="pinturas" localSheetId="14">#REF!</definedName>
    <definedName name="pinturas" localSheetId="6">#REF!</definedName>
    <definedName name="pinturas">#REF!</definedName>
    <definedName name="PIP">#N/A</definedName>
    <definedName name="PIPE">#REF!</definedName>
    <definedName name="PISOS">[42]PRESUPUESTO!#REF!</definedName>
    <definedName name="PISOS_CONC_ESP_PUBL_VALOR">[84]Presupuesto!$G$131:$G$132,[84]Presupuesto!$G$133:$G$137,[84]Presupuesto!$G$138,[84]Presupuesto!$G$139:$G$140,[84]Presupuesto!$G$141:$G$142</definedName>
    <definedName name="PISOS_CONC_GRAN_ITEM" localSheetId="0">[84]Presupuesto!#REF!,[84]Presupuesto!#REF!,[84]Presupuesto!#REF!</definedName>
    <definedName name="PISOS_CONC_GRAN_ITEM">[84]Presupuesto!#REF!,[84]Presupuesto!#REF!,[84]Presupuesto!#REF!</definedName>
    <definedName name="PISOS_CONC_GRAN_VALOR">[84]Presupuesto!$G$148:$G$168,[84]Presupuesto!$G$143:$G$146</definedName>
    <definedName name="PKHK" localSheetId="0" hidden="1">{"TAB1",#N/A,TRUE,"GENERAL";"TAB2",#N/A,TRUE,"GENERAL";"TAB3",#N/A,TRUE,"GENERAL";"TAB4",#N/A,TRUE,"GENERAL";"TAB5",#N/A,TRUE,"GENERAL"}</definedName>
    <definedName name="PKHK" localSheetId="6" hidden="1">{"TAB1",#N/A,TRUE,"GENERAL";"TAB2",#N/A,TRUE,"GENERAL";"TAB3",#N/A,TRUE,"GENERAL";"TAB4",#N/A,TRUE,"GENERAL";"TAB5",#N/A,TRUE,"GENERAL"}</definedName>
    <definedName name="PKHK" localSheetId="7" hidden="1">{"TAB1",#N/A,TRUE,"GENERAL";"TAB2",#N/A,TRUE,"GENERAL";"TAB3",#N/A,TRUE,"GENERAL";"TAB4",#N/A,TRUE,"GENERAL";"TAB5",#N/A,TRUE,"GENERAL"}</definedName>
    <definedName name="PKHK" localSheetId="9" hidden="1">{"TAB1",#N/A,TRUE,"GENERAL";"TAB2",#N/A,TRUE,"GENERAL";"TAB3",#N/A,TRUE,"GENERAL";"TAB4",#N/A,TRUE,"GENERAL";"TAB5",#N/A,TRUE,"GENERAL"}</definedName>
    <definedName name="PKHK" hidden="1">{"TAB1",#N/A,TRUE,"GENERAL";"TAB2",#N/A,TRUE,"GENERAL";"TAB3",#N/A,TRUE,"GENERAL";"TAB4",#N/A,TRUE,"GENERAL";"TAB5",#N/A,TRUE,"GENERAL"}</definedName>
    <definedName name="pkj" localSheetId="0" hidden="1">{"TAB1",#N/A,TRUE,"GENERAL";"TAB2",#N/A,TRUE,"GENERAL";"TAB3",#N/A,TRUE,"GENERAL";"TAB4",#N/A,TRUE,"GENERAL";"TAB5",#N/A,TRUE,"GENERAL"}</definedName>
    <definedName name="pkj" localSheetId="6" hidden="1">{"TAB1",#N/A,TRUE,"GENERAL";"TAB2",#N/A,TRUE,"GENERAL";"TAB3",#N/A,TRUE,"GENERAL";"TAB4",#N/A,TRUE,"GENERAL";"TAB5",#N/A,TRUE,"GENERAL"}</definedName>
    <definedName name="pkj" localSheetId="7" hidden="1">{"TAB1",#N/A,TRUE,"GENERAL";"TAB2",#N/A,TRUE,"GENERAL";"TAB3",#N/A,TRUE,"GENERAL";"TAB4",#N/A,TRUE,"GENERAL";"TAB5",#N/A,TRUE,"GENERAL"}</definedName>
    <definedName name="pkj" localSheetId="9" hidden="1">{"TAB1",#N/A,TRUE,"GENERAL";"TAB2",#N/A,TRUE,"GENERAL";"TAB3",#N/A,TRUE,"GENERAL";"TAB4",#N/A,TRUE,"GENERAL";"TAB5",#N/A,TRUE,"GENERAL"}</definedName>
    <definedName name="pkj" hidden="1">{"TAB1",#N/A,TRUE,"GENERAL";"TAB2",#N/A,TRUE,"GENERAL";"TAB3",#N/A,TRUE,"GENERAL";"TAB4",#N/A,TRUE,"GENERAL";"TAB5",#N/A,TRUE,"GENERAL"}</definedName>
    <definedName name="PL2T">'[45]Estructuras Concreto'!$D$155</definedName>
    <definedName name="PL51TZ">'[45]Estructuras Concreto'!#REF!</definedName>
    <definedName name="PLAD" localSheetId="0" hidden="1">{"TAB1",#N/A,TRUE,"GENERAL";"TAB2",#N/A,TRUE,"GENERAL";"TAB3",#N/A,TRUE,"GENERAL";"TAB4",#N/A,TRUE,"GENERAL";"TAB5",#N/A,TRUE,"GENERAL"}</definedName>
    <definedName name="PLAD" localSheetId="6" hidden="1">{"TAB1",#N/A,TRUE,"GENERAL";"TAB2",#N/A,TRUE,"GENERAL";"TAB3",#N/A,TRUE,"GENERAL";"TAB4",#N/A,TRUE,"GENERAL";"TAB5",#N/A,TRUE,"GENERAL"}</definedName>
    <definedName name="PLAD" localSheetId="7" hidden="1">{"TAB1",#N/A,TRUE,"GENERAL";"TAB2",#N/A,TRUE,"GENERAL";"TAB3",#N/A,TRUE,"GENERAL";"TAB4",#N/A,TRUE,"GENERAL";"TAB5",#N/A,TRUE,"GENERAL"}</definedName>
    <definedName name="PLAD" localSheetId="9" hidden="1">{"TAB1",#N/A,TRUE,"GENERAL";"TAB2",#N/A,TRUE,"GENERAL";"TAB3",#N/A,TRUE,"GENERAL";"TAB4",#N/A,TRUE,"GENERAL";"TAB5",#N/A,TRUE,"GENERAL"}</definedName>
    <definedName name="PLAD" hidden="1">{"TAB1",#N/A,TRUE,"GENERAL";"TAB2",#N/A,TRUE,"GENERAL";"TAB3",#N/A,TRUE,"GENERAL";"TAB4",#N/A,TRUE,"GENERAL";"TAB5",#N/A,TRUE,"GENERAL"}</definedName>
    <definedName name="PLAELE" localSheetId="15">#REF!</definedName>
    <definedName name="PLAELE">#REF!</definedName>
    <definedName name="plan">#REF!</definedName>
    <definedName name="Plan_Vallejo_Sens">'[142]Inputs-SUMMARY'!$H$279:$BR$279</definedName>
    <definedName name="Planea" localSheetId="0">#REF!</definedName>
    <definedName name="Planea">#REF!</definedName>
    <definedName name="PLANI_06">[294]Plani!#REF!</definedName>
    <definedName name="PLANI_07">[294]Plani!#REF!</definedName>
    <definedName name="PLANTASALCANTARILLADO1.1">'[15]INFORMACIÓN REFERENCIA'!$B$313:$I$324</definedName>
    <definedName name="PLANTASALCANTARILLADOTABLA1.7">'[15]INFORMACIÓN REFERENCIA'!$B$393:$C$404</definedName>
    <definedName name="PLANTASTRATAMIENTOTABLA5.1">'[15]INFORMACIÓN REFERENCIA'!$B$216:$F$220</definedName>
    <definedName name="PLANTASTRATAMIENTOTABLA5.2" localSheetId="0">#REF!</definedName>
    <definedName name="PLANTASTRATAMIENTOTABLA5.2">#REF!</definedName>
    <definedName name="PlanVallejo" localSheetId="0">#REF!</definedName>
    <definedName name="PlanVallejo">#REF!</definedName>
    <definedName name="PLAST" localSheetId="0">#REF!</definedName>
    <definedName name="PLAST" localSheetId="15">[41]BASE!$D$380</definedName>
    <definedName name="PLAST">#REF!</definedName>
    <definedName name="plat1">'[45]Estructuras Concreto'!#REF!</definedName>
    <definedName name="plat2">'[45]Estructuras Concreto'!#REF!</definedName>
    <definedName name="plat3">'[45]Estructuras Concreto'!#REF!</definedName>
    <definedName name="Plazo" localSheetId="15">#REF!</definedName>
    <definedName name="Plazo">[93]BASES!$E$27</definedName>
    <definedName name="PlazoAIU" localSheetId="0">#REF!</definedName>
    <definedName name="PlazoAIU">#REF!</definedName>
    <definedName name="PLC">'[45]Estructuras Concreto'!$D$202</definedName>
    <definedName name="PLPLUNN" localSheetId="0" hidden="1">{"TAB1",#N/A,TRUE,"GENERAL";"TAB2",#N/A,TRUE,"GENERAL";"TAB3",#N/A,TRUE,"GENERAL";"TAB4",#N/A,TRUE,"GENERAL";"TAB5",#N/A,TRUE,"GENERAL"}</definedName>
    <definedName name="PLPLUNN" localSheetId="6" hidden="1">{"TAB1",#N/A,TRUE,"GENERAL";"TAB2",#N/A,TRUE,"GENERAL";"TAB3",#N/A,TRUE,"GENERAL";"TAB4",#N/A,TRUE,"GENERAL";"TAB5",#N/A,TRUE,"GENERAL"}</definedName>
    <definedName name="PLPLUNN" localSheetId="7" hidden="1">{"TAB1",#N/A,TRUE,"GENERAL";"TAB2",#N/A,TRUE,"GENERAL";"TAB3",#N/A,TRUE,"GENERAL";"TAB4",#N/A,TRUE,"GENERAL";"TAB5",#N/A,TRUE,"GENERAL"}</definedName>
    <definedName name="PLPLUNN" localSheetId="9" hidden="1">{"TAB1",#N/A,TRUE,"GENERAL";"TAB2",#N/A,TRUE,"GENERAL";"TAB3",#N/A,TRUE,"GENERAL";"TAB4",#N/A,TRUE,"GENERAL";"TAB5",#N/A,TRUE,"GENERAL"}</definedName>
    <definedName name="PLPLUNN" hidden="1">{"TAB1",#N/A,TRUE,"GENERAL";"TAB2",#N/A,TRUE,"GENERAL";"TAB3",#N/A,TRUE,"GENERAL";"TAB4",#N/A,TRUE,"GENERAL";"TAB5",#N/A,TRUE,"GENERAL"}</definedName>
    <definedName name="PLT">'[45]Estructuras Concreto'!$D$156</definedName>
    <definedName name="PLtTZ">'[45]Estructuras Concreto'!#REF!</definedName>
    <definedName name="PLU_1201" localSheetId="0">#REF!</definedName>
    <definedName name="PLU_1201">#REF!</definedName>
    <definedName name="PLUG" localSheetId="0" hidden="1">#REF!</definedName>
    <definedName name="PLUG" localSheetId="15">#REF!</definedName>
    <definedName name="PLUG" hidden="1">#REF!</definedName>
    <definedName name="PMP">#N/A</definedName>
    <definedName name="PMT">#REF!</definedName>
    <definedName name="pnp">[179]Niples!$N$21:$T$32</definedName>
    <definedName name="PO" localSheetId="0">{"Book1","DOC&amp;DWG.xls"}</definedName>
    <definedName name="PO">{"Book1","DOC&amp;DWG.xls"}</definedName>
    <definedName name="poa1RTRTpoa2RTRT">#REF!</definedName>
    <definedName name="poaaRTRTpobbRTRT">#REF!</definedName>
    <definedName name="POARTM0TB0TB0TB0TB4.8TB55TB200R">#REF!</definedName>
    <definedName name="POARTSQKS15C5LRTRT">#REF!</definedName>
    <definedName name="poblado">#REF!</definedName>
    <definedName name="POIPOZOS">'[15]CALCULO POI'!$B$118:$I$154</definedName>
    <definedName name="POIUP" localSheetId="0" hidden="1">{"via1",#N/A,TRUE,"general";"via2",#N/A,TRUE,"general";"via3",#N/A,TRUE,"general"}</definedName>
    <definedName name="POIUP" localSheetId="6" hidden="1">{"via1",#N/A,TRUE,"general";"via2",#N/A,TRUE,"general";"via3",#N/A,TRUE,"general"}</definedName>
    <definedName name="POIUP" localSheetId="7" hidden="1">{"via1",#N/A,TRUE,"general";"via2",#N/A,TRUE,"general";"via3",#N/A,TRUE,"general"}</definedName>
    <definedName name="POIUP" localSheetId="9" hidden="1">{"via1",#N/A,TRUE,"general";"via2",#N/A,TRUE,"general";"via3",#N/A,TRUE,"general"}</definedName>
    <definedName name="POIUP" hidden="1">{"via1",#N/A,TRUE,"general";"via2",#N/A,TRUE,"general";"via3",#N/A,TRUE,"general"}</definedName>
    <definedName name="Polinomial">#REF!</definedName>
    <definedName name="POLINOMIAL1" localSheetId="15">[295]CANALETA9!#REF!</definedName>
    <definedName name="POLINOMIAL1">[295]CANALETA9!#REF!</definedName>
    <definedName name="Polinomial10" localSheetId="0">#REF!</definedName>
    <definedName name="Polinomial10">#REF!</definedName>
    <definedName name="Polinomial11" localSheetId="0">#REF!</definedName>
    <definedName name="Polinomial11">#REF!</definedName>
    <definedName name="Polinomial12" localSheetId="0">#REF!</definedName>
    <definedName name="Polinomial12">#REF!</definedName>
    <definedName name="Polinomial13">#REF!</definedName>
    <definedName name="Polinomial14">#REF!</definedName>
    <definedName name="Polinomial15">#REF!</definedName>
    <definedName name="Polinomial16">#REF!</definedName>
    <definedName name="Polinomial17">#REF!</definedName>
    <definedName name="Polinomial18">#REF!</definedName>
    <definedName name="Polinomial19">#REF!</definedName>
    <definedName name="Polinomial2">#REF!</definedName>
    <definedName name="Polinomial3">#REF!</definedName>
    <definedName name="Polinomial4">#REF!</definedName>
    <definedName name="Polinomial5">#REF!</definedName>
    <definedName name="Polinomial6">#REF!</definedName>
    <definedName name="Polinomial7">#REF!</definedName>
    <definedName name="Polinomial8">#REF!</definedName>
    <definedName name="Polinomial9">#REF!</definedName>
    <definedName name="Polynomial" localSheetId="15">#REF!</definedName>
    <definedName name="Polynomial">#REF!</definedName>
    <definedName name="PoMede" localSheetId="15">#REF!</definedName>
    <definedName name="PoMede">#REF!</definedName>
    <definedName name="popop" localSheetId="0" hidden="1">{"via1",#N/A,TRUE,"general";"via2",#N/A,TRUE,"general";"via3",#N/A,TRUE,"general"}</definedName>
    <definedName name="popop" localSheetId="6" hidden="1">{"via1",#N/A,TRUE,"general";"via2",#N/A,TRUE,"general";"via3",#N/A,TRUE,"general"}</definedName>
    <definedName name="popop" localSheetId="7" hidden="1">{"via1",#N/A,TRUE,"general";"via2",#N/A,TRUE,"general";"via3",#N/A,TRUE,"general"}</definedName>
    <definedName name="popop" localSheetId="9" hidden="1">{"via1",#N/A,TRUE,"general";"via2",#N/A,TRUE,"general";"via3",#N/A,TRUE,"general"}</definedName>
    <definedName name="popop" hidden="1">{"via1",#N/A,TRUE,"general";"via2",#N/A,TRUE,"general";"via3",#N/A,TRUE,"general"}</definedName>
    <definedName name="popp" localSheetId="0" hidden="1">{"via1",#N/A,TRUE,"general";"via2",#N/A,TRUE,"general";"via3",#N/A,TRUE,"general"}</definedName>
    <definedName name="popp" localSheetId="6" hidden="1">{"via1",#N/A,TRUE,"general";"via2",#N/A,TRUE,"general";"via3",#N/A,TRUE,"general"}</definedName>
    <definedName name="popp" localSheetId="7" hidden="1">{"via1",#N/A,TRUE,"general";"via2",#N/A,TRUE,"general";"via3",#N/A,TRUE,"general"}</definedName>
    <definedName name="popp" localSheetId="9" hidden="1">{"via1",#N/A,TRUE,"general";"via2",#N/A,TRUE,"general";"via3",#N/A,TRUE,"general"}</definedName>
    <definedName name="popp" hidden="1">{"via1",#N/A,TRUE,"general";"via2",#N/A,TRUE,"general";"via3",#N/A,TRUE,"general"}</definedName>
    <definedName name="popvds" localSheetId="0" hidden="1">{"TAB1",#N/A,TRUE,"GENERAL";"TAB2",#N/A,TRUE,"GENERAL";"TAB3",#N/A,TRUE,"GENERAL";"TAB4",#N/A,TRUE,"GENERAL";"TAB5",#N/A,TRUE,"GENERAL"}</definedName>
    <definedName name="popvds" localSheetId="6" hidden="1">{"TAB1",#N/A,TRUE,"GENERAL";"TAB2",#N/A,TRUE,"GENERAL";"TAB3",#N/A,TRUE,"GENERAL";"TAB4",#N/A,TRUE,"GENERAL";"TAB5",#N/A,TRUE,"GENERAL"}</definedName>
    <definedName name="popvds" localSheetId="7" hidden="1">{"TAB1",#N/A,TRUE,"GENERAL";"TAB2",#N/A,TRUE,"GENERAL";"TAB3",#N/A,TRUE,"GENERAL";"TAB4",#N/A,TRUE,"GENERAL";"TAB5",#N/A,TRUE,"GENERAL"}</definedName>
    <definedName name="popvds" localSheetId="9" hidden="1">{"TAB1",#N/A,TRUE,"GENERAL";"TAB2",#N/A,TRUE,"GENERAL";"TAB3",#N/A,TRUE,"GENERAL";"TAB4",#N/A,TRUE,"GENERAL";"TAB5",#N/A,TRUE,"GENERAL"}</definedName>
    <definedName name="popvds" hidden="1">{"TAB1",#N/A,TRUE,"GENERAL";"TAB2",#N/A,TRUE,"GENERAL";"TAB3",#N/A,TRUE,"GENERAL";"TAB4",#N/A,TRUE,"GENERAL";"TAB5",#N/A,TRUE,"GENERAL"}</definedName>
    <definedName name="PORC._DOLAR">'[204]PRESU COMPLETO'!#REF!</definedName>
    <definedName name="PorcAdicCostoLlantasCliente" localSheetId="0">#REF!</definedName>
    <definedName name="PorcAdicCostoLlantasCliente">#REF!</definedName>
    <definedName name="PorcAdicCostoMtto" localSheetId="0">#REF!</definedName>
    <definedName name="PorcAdicCostoMtto">#REF!</definedName>
    <definedName name="PorcCostosOcultos" localSheetId="0">#REF!</definedName>
    <definedName name="PorcCostosOcultos">#REF!</definedName>
    <definedName name="PORCE">[94]BASES!$E$26</definedName>
    <definedName name="PorContribConduct" localSheetId="0">#REF!</definedName>
    <definedName name="PorContribConduct">#REF!</definedName>
    <definedName name="PorContribImpRod" localSheetId="0">#REF!</definedName>
    <definedName name="PorContribImpRod">#REF!</definedName>
    <definedName name="PorContribLlantas" localSheetId="0">#REF!</definedName>
    <definedName name="PorContribLlantas">#REF!</definedName>
    <definedName name="PorContribMtto">#REF!</definedName>
    <definedName name="PorContribSeguro">#REF!</definedName>
    <definedName name="PorcPAAG">#REF!</definedName>
    <definedName name="PorcPuntosAdicCredito">#REF!</definedName>
    <definedName name="PorcPuntosAdicLeasing">#REF!</definedName>
    <definedName name="PorcTasaSeguroCanon">#REF!</definedName>
    <definedName name="PorcTasaSeguroCliente">#REF!</definedName>
    <definedName name="PorDecremImptosRodamto">#REF!</definedName>
    <definedName name="porDemerito1">#REF!</definedName>
    <definedName name="porDemerito10">#REF!</definedName>
    <definedName name="porDemerito11">#REF!</definedName>
    <definedName name="porDemerito2">#REF!</definedName>
    <definedName name="porDemerito3">#REF!</definedName>
    <definedName name="porDemerito4">#REF!</definedName>
    <definedName name="porDemerito5">#REF!</definedName>
    <definedName name="porDemerito6">#REF!</definedName>
    <definedName name="porDemerito7">#REF!</definedName>
    <definedName name="porDemerito8">#REF!</definedName>
    <definedName name="porDemerito9">#REF!</definedName>
    <definedName name="porDemeritoAcces">#REF!</definedName>
    <definedName name="PorDesctoTransfdoVehicClien">#REF!</definedName>
    <definedName name="PorDesctoVehicCliente">#REF!</definedName>
    <definedName name="PorDesctoVehicSurenting">#REF!</definedName>
    <definedName name="PorDesctoVehícSurenting">#REF!</definedName>
    <definedName name="PORDIV">#REF!</definedName>
    <definedName name="PorFactorIvaCanon">#REF!</definedName>
    <definedName name="PorFactPrestacConduct">#REF!</definedName>
    <definedName name="porImprevistos">#REF!</definedName>
    <definedName name="PorImpto2Xmil">#REF!</definedName>
    <definedName name="PorIncremAnualComb">#REF!</definedName>
    <definedName name="PorIncremAnualCostos">#REF!</definedName>
    <definedName name="PorIncremAnualCostos10">#REF!</definedName>
    <definedName name="PorIncremAnualCostos11">#REF!</definedName>
    <definedName name="PorIncremAnualCostos2">#REF!</definedName>
    <definedName name="PorIncremAnualCostos3">#REF!</definedName>
    <definedName name="PorIncremAnualCostos4">#REF!</definedName>
    <definedName name="PorIncremAnualCostos5">#REF!</definedName>
    <definedName name="PorIncremAnualCostos6">#REF!</definedName>
    <definedName name="PorIncremAnualCostos7">#REF!</definedName>
    <definedName name="PorIncremAnualCostos8">#REF!</definedName>
    <definedName name="PorIncremAnualCostos9">#REF!</definedName>
    <definedName name="PorIncremAnualManoObra">#REF!</definedName>
    <definedName name="PorIncreSeguro10A">#REF!</definedName>
    <definedName name="PorIncreSeguro11A">#REF!</definedName>
    <definedName name="PorIncreSeguro2A">#REF!</definedName>
    <definedName name="PorIncreSeguro3A">#REF!</definedName>
    <definedName name="PorIncreSeguro4A">#REF!</definedName>
    <definedName name="PorIncreSeguro5A">#REF!</definedName>
    <definedName name="PorIncreSeguro6A">#REF!</definedName>
    <definedName name="PorIncreSeguro7A">#REF!</definedName>
    <definedName name="PorIncreSeguro8A">#REF!</definedName>
    <definedName name="PorIncreSeguro9A">#REF!</definedName>
    <definedName name="porInsumos">#REF!</definedName>
    <definedName name="PorIvaVehic">#REF!</definedName>
    <definedName name="porManoObra">#REF!</definedName>
    <definedName name="PorMargenFuel">#REF!</definedName>
    <definedName name="PorMargenGeneral">#REF!</definedName>
    <definedName name="PorMargenGPS">#REF!</definedName>
    <definedName name="porMargenReventa">#REF!</definedName>
    <definedName name="PorMargenStandby">#REF!</definedName>
    <definedName name="PorPuntosAdicionDTF">#REF!</definedName>
    <definedName name="PorPuntosAdicServicios">#REF!</definedName>
    <definedName name="PorPuntosPromTAFondeo">#REF!</definedName>
    <definedName name="PorRetomaCliente">#REF!</definedName>
    <definedName name="PorRetomaLeasing">#REF!</definedName>
    <definedName name="porReventaCliente">#REF!</definedName>
    <definedName name="PorReventaSurenting">#REF!</definedName>
    <definedName name="PorRiesgoReventa">#REF!</definedName>
    <definedName name="PorTasaImpoPagoImptoRenta">#REF!</definedName>
    <definedName name="PorTasaMensualDesctarVPN">#REF!</definedName>
    <definedName name="PorTasaSeguro">#REF!</definedName>
    <definedName name="PorTasaSgro">#REF!</definedName>
    <definedName name="PorUtilidadDesctoCompra">#REF!</definedName>
    <definedName name="PorUtilidadFinanciera">#REF!</definedName>
    <definedName name="pos">[58]PrecRec!$D$60</definedName>
    <definedName name="post">[58]PrecRec!$D$66</definedName>
    <definedName name="poste">[58]PrecRec!$D$60</definedName>
    <definedName name="pouig" localSheetId="0" hidden="1">{"via1",#N/A,TRUE,"general";"via2",#N/A,TRUE,"general";"via3",#N/A,TRUE,"general"}</definedName>
    <definedName name="pouig" localSheetId="6" hidden="1">{"via1",#N/A,TRUE,"general";"via2",#N/A,TRUE,"general";"via3",#N/A,TRUE,"general"}</definedName>
    <definedName name="pouig" localSheetId="7" hidden="1">{"via1",#N/A,TRUE,"general";"via2",#N/A,TRUE,"general";"via3",#N/A,TRUE,"general"}</definedName>
    <definedName name="pouig" localSheetId="9" hidden="1">{"via1",#N/A,TRUE,"general";"via2",#N/A,TRUE,"general";"via3",#N/A,TRUE,"general"}</definedName>
    <definedName name="pouig" hidden="1">{"via1",#N/A,TRUE,"general";"via2",#N/A,TRUE,"general";"via3",#N/A,TRUE,"general"}</definedName>
    <definedName name="pound">#REF!</definedName>
    <definedName name="POZ" localSheetId="12">#REF!</definedName>
    <definedName name="POZ" localSheetId="13">#REF!</definedName>
    <definedName name="POZ" localSheetId="14">#REF!</definedName>
    <definedName name="POZ" localSheetId="6">#REF!</definedName>
    <definedName name="POZ">#REF!</definedName>
    <definedName name="POZO" localSheetId="12">#REF!</definedName>
    <definedName name="POZO" localSheetId="13">#REF!</definedName>
    <definedName name="POZO" localSheetId="14">#REF!</definedName>
    <definedName name="POZO" localSheetId="6">#REF!</definedName>
    <definedName name="POZO">#REF!</definedName>
    <definedName name="POZO1.2" localSheetId="12">#REF!</definedName>
    <definedName name="POZO1.2" localSheetId="13">#REF!</definedName>
    <definedName name="POZO1.2" localSheetId="14">#REF!</definedName>
    <definedName name="POZO1.2" localSheetId="6">#REF!</definedName>
    <definedName name="POZO1.2">#REF!</definedName>
    <definedName name="POZOS" localSheetId="0">#REF!</definedName>
    <definedName name="POZOS" localSheetId="12">[296]POZOS!$A$1:$H$860</definedName>
    <definedName name="POZOS" localSheetId="13">[296]POZOS!$A$1:$H$860</definedName>
    <definedName name="POZOS" localSheetId="14">[296]POZOS!$A$1:$H$860</definedName>
    <definedName name="POZOS" localSheetId="6">#REF!</definedName>
    <definedName name="POZOS">#REF!</definedName>
    <definedName name="POZOS_CAJAS_SUM_ITEM">[84]Presupuesto!#REF!</definedName>
    <definedName name="POZOSACTUAL">'[15]INFORMACIÓN REFERENCIA'!$B$23:$M$34</definedName>
    <definedName name="pozosconduccion">'[15]INFORMACIÓN REFERENCIA'!$B$122:$F$133</definedName>
    <definedName name="ppo" localSheetId="0">#REF!</definedName>
    <definedName name="ppo">#REF!</definedName>
    <definedName name="ppoi" localSheetId="0">#REF!</definedName>
    <definedName name="ppoi">#REF!</definedName>
    <definedName name="PPP" localSheetId="15" hidden="1">{#N/A,#N/A,FALSE,"CCTV"}</definedName>
    <definedName name="ppp">#REF!</definedName>
    <definedName name="ppppp9" localSheetId="0" hidden="1">{"via1",#N/A,TRUE,"general";"via2",#N/A,TRUE,"general";"via3",#N/A,TRUE,"general"}</definedName>
    <definedName name="ppppp9" localSheetId="6" hidden="1">{"via1",#N/A,TRUE,"general";"via2",#N/A,TRUE,"general";"via3",#N/A,TRUE,"general"}</definedName>
    <definedName name="ppppp9" localSheetId="7" hidden="1">{"via1",#N/A,TRUE,"general";"via2",#N/A,TRUE,"general";"via3",#N/A,TRUE,"general"}</definedName>
    <definedName name="ppppp9" localSheetId="9" hidden="1">{"via1",#N/A,TRUE,"general";"via2",#N/A,TRUE,"general";"via3",#N/A,TRUE,"general"}</definedName>
    <definedName name="ppppp9" hidden="1">{"via1",#N/A,TRUE,"general";"via2",#N/A,TRUE,"general";"via3",#N/A,TRUE,"general"}</definedName>
    <definedName name="pppppd" localSheetId="0" hidden="1">{"TAB1",#N/A,TRUE,"GENERAL";"TAB2",#N/A,TRUE,"GENERAL";"TAB3",#N/A,TRUE,"GENERAL";"TAB4",#N/A,TRUE,"GENERAL";"TAB5",#N/A,TRUE,"GENERAL"}</definedName>
    <definedName name="pppppd" localSheetId="6" hidden="1">{"TAB1",#N/A,TRUE,"GENERAL";"TAB2",#N/A,TRUE,"GENERAL";"TAB3",#N/A,TRUE,"GENERAL";"TAB4",#N/A,TRUE,"GENERAL";"TAB5",#N/A,TRUE,"GENERAL"}</definedName>
    <definedName name="pppppd" localSheetId="7" hidden="1">{"TAB1",#N/A,TRUE,"GENERAL";"TAB2",#N/A,TRUE,"GENERAL";"TAB3",#N/A,TRUE,"GENERAL";"TAB4",#N/A,TRUE,"GENERAL";"TAB5",#N/A,TRUE,"GENERAL"}</definedName>
    <definedName name="pppppd" localSheetId="9" hidden="1">{"TAB1",#N/A,TRUE,"GENERAL";"TAB2",#N/A,TRUE,"GENERAL";"TAB3",#N/A,TRUE,"GENERAL";"TAB4",#N/A,TRUE,"GENERAL";"TAB5",#N/A,TRUE,"GENERAL"}</definedName>
    <definedName name="pppppd" hidden="1">{"TAB1",#N/A,TRUE,"GENERAL";"TAB2",#N/A,TRUE,"GENERAL";"TAB3",#N/A,TRUE,"GENERAL";"TAB4",#N/A,TRUE,"GENERAL";"TAB5",#N/A,TRUE,"GENERAL"}</definedName>
    <definedName name="pppppp">#N/A</definedName>
    <definedName name="pppppppppppp">#REF!</definedName>
    <definedName name="PPPPPPPPPPPPEE">#REF!</definedName>
    <definedName name="PPT" hidden="1">#N/A</definedName>
    <definedName name="Ppto" localSheetId="15">#REF!</definedName>
    <definedName name="Ppto">#REF!</definedName>
    <definedName name="PPTO.ACTUAL">#REF!</definedName>
    <definedName name="PPtoNorte" localSheetId="15">#REF!</definedName>
    <definedName name="PPtoNorte">#REF!</definedName>
    <definedName name="pqroj" localSheetId="0" hidden="1">{"via1",#N/A,TRUE,"general";"via2",#N/A,TRUE,"general";"via3",#N/A,TRUE,"general"}</definedName>
    <definedName name="pqroj" localSheetId="6" hidden="1">{"via1",#N/A,TRUE,"general";"via2",#N/A,TRUE,"general";"via3",#N/A,TRUE,"general"}</definedName>
    <definedName name="pqroj" localSheetId="7" hidden="1">{"via1",#N/A,TRUE,"general";"via2",#N/A,TRUE,"general";"via3",#N/A,TRUE,"general"}</definedName>
    <definedName name="pqroj" localSheetId="9" hidden="1">{"via1",#N/A,TRUE,"general";"via2",#N/A,TRUE,"general";"via3",#N/A,TRUE,"general"}</definedName>
    <definedName name="pqroj" hidden="1">{"via1",#N/A,TRUE,"general";"via2",#N/A,TRUE,"general";"via3",#N/A,TRUE,"general"}</definedName>
    <definedName name="PR" localSheetId="12">#REF!</definedName>
    <definedName name="PR" localSheetId="13">#REF!</definedName>
    <definedName name="PR" localSheetId="14">#REF!</definedName>
    <definedName name="PR" localSheetId="6">#REF!</definedName>
    <definedName name="PR">#REF!</definedName>
    <definedName name="PRCSO_EXTERNO">'[282]GASTOS FIJOS'!$A$91:$A$150</definedName>
    <definedName name="PRDump" localSheetId="0">#REF!</definedName>
    <definedName name="PRDump">#REF!</definedName>
    <definedName name="PRE" localSheetId="15">#REF!</definedName>
    <definedName name="PRE" localSheetId="7">#REF!</definedName>
    <definedName name="PRE">#REF!</definedName>
    <definedName name="Precio" localSheetId="15">#REF!</definedName>
    <definedName name="Precio">#REF!</definedName>
    <definedName name="precio2" localSheetId="15">#REF!</definedName>
    <definedName name="precio2">#REF!</definedName>
    <definedName name="Precios">#REF!</definedName>
    <definedName name="precios_edesa" localSheetId="0">[297]Parámetros!#REF!</definedName>
    <definedName name="precios_edesa" localSheetId="3">[297]Parámetros!#REF!</definedName>
    <definedName name="precios_edesa" localSheetId="4">[297]Parámetros!#REF!</definedName>
    <definedName name="precios_edesa" localSheetId="5">[297]Parámetros!#REF!</definedName>
    <definedName name="precios_edesa" localSheetId="8">[297]Parámetros!#REF!</definedName>
    <definedName name="precios_edesa" localSheetId="1">[297]Parámetros!#REF!</definedName>
    <definedName name="precios_edesa">[297]Parámetros!#REF!</definedName>
    <definedName name="PreciosMP">'[298]PRECIOS ACTUALIZADOS FERRASA'!$A$2:$D$1316</definedName>
    <definedName name="PREISO" localSheetId="0">#REF!</definedName>
    <definedName name="PREISO">#REF!</definedName>
    <definedName name="PRELIM_ITEM">[84]Presupuesto!#REF!</definedName>
    <definedName name="PRELIMINARES" localSheetId="12">#REF!</definedName>
    <definedName name="PRELIMINARES" localSheetId="13">#REF!</definedName>
    <definedName name="PRELIMINARES" localSheetId="14">#REF!</definedName>
    <definedName name="preliminares" localSheetId="6">#REF!</definedName>
    <definedName name="PRELIMINARES">[42]PRESUPUESTO!#REF!</definedName>
    <definedName name="preliminares1">[84]Presupuesto!#REF!</definedName>
    <definedName name="PRES" localSheetId="0">#REF!</definedName>
    <definedName name="PRES">#REF!</definedName>
    <definedName name="PRES.AGRI" localSheetId="0">#REF!</definedName>
    <definedName name="PRES.AGRI" localSheetId="15">#REF!</definedName>
    <definedName name="PRES.AGRI">#REF!</definedName>
    <definedName name="PRESIOS">#REF!</definedName>
    <definedName name="PRESIPISTO">#REF!</definedName>
    <definedName name="pressure">#REF!</definedName>
    <definedName name="PREST">#REF!</definedName>
    <definedName name="presta" localSheetId="15">[41]BASE!$D$8</definedName>
    <definedName name="presta">[42]BASE!$D$5</definedName>
    <definedName name="PRESTAC.">1.15</definedName>
    <definedName name="PRESTACIONES">[299]Otros!$D$5</definedName>
    <definedName name="PRESTTOT" localSheetId="0">#REF!</definedName>
    <definedName name="PRESTTOT">#REF!</definedName>
    <definedName name="Presu">'[15]CALCULO POI'!#REF!</definedName>
    <definedName name="PresuDerivGuatDef" localSheetId="0" hidden="1">{"via1",#N/A,TRUE,"general";"via2",#N/A,TRUE,"general";"via3",#N/A,TRUE,"general"}</definedName>
    <definedName name="PresuDerivGuatDef" localSheetId="6" hidden="1">{"via1",#N/A,TRUE,"general";"via2",#N/A,TRUE,"general";"via3",#N/A,TRUE,"general"}</definedName>
    <definedName name="PresuDerivGuatDef" localSheetId="7" hidden="1">{"via1",#N/A,TRUE,"general";"via2",#N/A,TRUE,"general";"via3",#N/A,TRUE,"general"}</definedName>
    <definedName name="PresuDerivGuatDef" localSheetId="9" hidden="1">{"via1",#N/A,TRUE,"general";"via2",#N/A,TRUE,"general";"via3",#N/A,TRUE,"general"}</definedName>
    <definedName name="PresuDerivGuatDef" hidden="1">{"via1",#N/A,TRUE,"general";"via2",#N/A,TRUE,"general";"via3",#N/A,TRUE,"general"}</definedName>
    <definedName name="PRESUP">#REF!</definedName>
    <definedName name="PresuPresaDef" localSheetId="0" hidden="1">{"via1",#N/A,TRUE,"general";"via2",#N/A,TRUE,"general";"via3",#N/A,TRUE,"general"}</definedName>
    <definedName name="PresuPresaDef" localSheetId="6" hidden="1">{"via1",#N/A,TRUE,"general";"via2",#N/A,TRUE,"general";"via3",#N/A,TRUE,"general"}</definedName>
    <definedName name="PresuPresaDef" localSheetId="7" hidden="1">{"via1",#N/A,TRUE,"general";"via2",#N/A,TRUE,"general";"via3",#N/A,TRUE,"general"}</definedName>
    <definedName name="PresuPresaDef" localSheetId="9" hidden="1">{"via1",#N/A,TRUE,"general";"via2",#N/A,TRUE,"general";"via3",#N/A,TRUE,"general"}</definedName>
    <definedName name="PresuPresaDef" hidden="1">{"via1",#N/A,TRUE,"general";"via2",#N/A,TRUE,"general";"via3",#N/A,TRUE,"general"}</definedName>
    <definedName name="Presupuest">#REF!</definedName>
    <definedName name="PRESUPUESTO">#REF!</definedName>
    <definedName name="PResupuestos">'[300]CtaGeneral-A'!$F$12:$AH$131</definedName>
    <definedName name="pretub">[283]Tuberia!$I$88</definedName>
    <definedName name="PrevFleet" localSheetId="0">#REF!</definedName>
    <definedName name="PrevFleet">#REF!</definedName>
    <definedName name="PRICES_FIRM" localSheetId="0">#REF!</definedName>
    <definedName name="PRICES_FIRM">#REF!</definedName>
    <definedName name="PRIMER" localSheetId="0" hidden="1">{"via1",#N/A,TRUE,"general";"via2",#N/A,TRUE,"general";"via3",#N/A,TRUE,"general"}</definedName>
    <definedName name="PRIMER" localSheetId="6" hidden="1">{"via1",#N/A,TRUE,"general";"via2",#N/A,TRUE,"general";"via3",#N/A,TRUE,"general"}</definedName>
    <definedName name="PRIMER" localSheetId="7" hidden="1">{"via1",#N/A,TRUE,"general";"via2",#N/A,TRUE,"general";"via3",#N/A,TRUE,"general"}</definedName>
    <definedName name="PRIMER" localSheetId="9" hidden="1">{"via1",#N/A,TRUE,"general";"via2",#N/A,TRUE,"general";"via3",#N/A,TRUE,"general"}</definedName>
    <definedName name="PRIMER" hidden="1">{"via1",#N/A,TRUE,"general";"via2",#N/A,TRUE,"general";"via3",#N/A,TRUE,"general"}</definedName>
    <definedName name="PRIMET" localSheetId="0" hidden="1">{"TAB1",#N/A,TRUE,"GENERAL";"TAB2",#N/A,TRUE,"GENERAL";"TAB3",#N/A,TRUE,"GENERAL";"TAB4",#N/A,TRUE,"GENERAL";"TAB5",#N/A,TRUE,"GENERAL"}</definedName>
    <definedName name="PRIMET" localSheetId="6" hidden="1">{"TAB1",#N/A,TRUE,"GENERAL";"TAB2",#N/A,TRUE,"GENERAL";"TAB3",#N/A,TRUE,"GENERAL";"TAB4",#N/A,TRUE,"GENERAL";"TAB5",#N/A,TRUE,"GENERAL"}</definedName>
    <definedName name="PRIMET" localSheetId="7" hidden="1">{"TAB1",#N/A,TRUE,"GENERAL";"TAB2",#N/A,TRUE,"GENERAL";"TAB3",#N/A,TRUE,"GENERAL";"TAB4",#N/A,TRUE,"GENERAL";"TAB5",#N/A,TRUE,"GENERAL"}</definedName>
    <definedName name="PRIMET" localSheetId="9" hidden="1">{"TAB1",#N/A,TRUE,"GENERAL";"TAB2",#N/A,TRUE,"GENERAL";"TAB3",#N/A,TRUE,"GENERAL";"TAB4",#N/A,TRUE,"GENERAL";"TAB5",#N/A,TRUE,"GENERAL"}</definedName>
    <definedName name="PRIMET" hidden="1">{"TAB1",#N/A,TRUE,"GENERAL";"TAB2",#N/A,TRUE,"GENERAL";"TAB3",#N/A,TRUE,"GENERAL";"TAB4",#N/A,TRUE,"GENERAL";"TAB5",#N/A,TRUE,"GENERAL"}</definedName>
    <definedName name="PRInf">#REF!</definedName>
    <definedName name="Print_Area" localSheetId="2">'Anex. 1. AIU'!$A$6:$M$45</definedName>
    <definedName name="Print_Area" localSheetId="9">'Anex. 8. Memoria Cantidades'!$A$6:$W$93</definedName>
    <definedName name="PRINT_AREA">#N/A</definedName>
    <definedName name="Print_Area_MI" localSheetId="15">#REF!</definedName>
    <definedName name="Print_Area_MI" localSheetId="7">#REF!</definedName>
    <definedName name="Print_Area_MI">#REF!</definedName>
    <definedName name="PRINT_AREA_MI1">#REF!</definedName>
    <definedName name="Print_Area_Mi2">#REF!</definedName>
    <definedName name="PRINT_TITLE">#REF!</definedName>
    <definedName name="Print_Titles" localSheetId="2">'Anex. 1. AIU'!$6:$10</definedName>
    <definedName name="Print_Titles" localSheetId="9">'Anex. 8. Memoria Cantidades'!$6:$8</definedName>
    <definedName name="PRINT_TITLES">#N/A</definedName>
    <definedName name="PRINT_TITLES_MI" localSheetId="15">#REF!</definedName>
    <definedName name="PRINT_TITLES_MI">#N/A</definedName>
    <definedName name="PRINT2">[301]Report!#REF!</definedName>
    <definedName name="PrintEnd" localSheetId="0" hidden="1">#REF!</definedName>
    <definedName name="PrintEnd" hidden="1">#REF!</definedName>
    <definedName name="PrintStart" localSheetId="0" hidden="1">#REF!</definedName>
    <definedName name="PrintStart" hidden="1">#REF!</definedName>
    <definedName name="PrintTitle" localSheetId="0">#REF!</definedName>
    <definedName name="PrintTitle">#REF!</definedName>
    <definedName name="Prioridad">[302]Sheet1!$D$2:$D$4</definedName>
    <definedName name="PRN" localSheetId="0">#REF!</definedName>
    <definedName name="PRN">#REF!</definedName>
    <definedName name="proceso">[202]procesos!$A$2:$A$74</definedName>
    <definedName name="prod">[29]Gastos!#REF!</definedName>
    <definedName name="prod1">[29]Gastos!#REF!</definedName>
    <definedName name="prod98">[29]Gastos!#REF!</definedName>
    <definedName name="prodcal">[29]Gastos!#REF!</definedName>
    <definedName name="prodeco">[303]LISTAS!#REF!</definedName>
    <definedName name="prodhati">[29]Gastos!#REF!</definedName>
    <definedName name="PRODUCCIONACTUAL">'[15]INFORMACIÓN REFERENCIA'!$B$8:$C$19</definedName>
    <definedName name="PRODUCTCARB" localSheetId="0">#REF!</definedName>
    <definedName name="PRODUCTCARB">#REF!</definedName>
    <definedName name="PRODUCTEST" localSheetId="0">#REF!</definedName>
    <definedName name="PRODUCTEST">#REF!</definedName>
    <definedName name="PRODUCTOS">[282]PRODUCTOS!$B$3:$B$65536</definedName>
    <definedName name="prof" localSheetId="12">#REF!</definedName>
    <definedName name="prof" localSheetId="13">#REF!</definedName>
    <definedName name="prof" localSheetId="14">#REF!</definedName>
    <definedName name="PROF" localSheetId="15">#REF!</definedName>
    <definedName name="PROF">#REF!</definedName>
    <definedName name="profbatea">#REF!</definedName>
    <definedName name="PROFESIONAL">'[190]Formato Presupuesto Consultoria'!$Z$1002:$AA$1039</definedName>
    <definedName name="PrOfic">[93]BASES!$B$31</definedName>
    <definedName name="profit_margin" localSheetId="0">#REF!</definedName>
    <definedName name="profit_margin">#REF!</definedName>
    <definedName name="Profundidad" localSheetId="0">#REF!</definedName>
    <definedName name="Profundidad">#REF!</definedName>
    <definedName name="programainv" localSheetId="0">#N/A</definedName>
    <definedName name="programainv">'Anex. 14. Mano de Obra'!ERR</definedName>
    <definedName name="projec">'[304]Project Management'!$D$11:$AD$416</definedName>
    <definedName name="Project" localSheetId="0">#REF!</definedName>
    <definedName name="Project">#REF!</definedName>
    <definedName name="PROJECT_CURRENCY" localSheetId="0">#REF!</definedName>
    <definedName name="PROJECT_CURRENCY">#REF!</definedName>
    <definedName name="Project_Name" localSheetId="0">#REF!</definedName>
    <definedName name="Project_Name">#REF!</definedName>
    <definedName name="Project_name_1">#REF!</definedName>
    <definedName name="Project_name_2">#REF!</definedName>
    <definedName name="prospfyu">#REF!</definedName>
    <definedName name="prospindic">#REF!</definedName>
    <definedName name="PROYECCION">#REF!</definedName>
    <definedName name="PROYECCIONDEMANDATABLA1">[15]DEMANDABASEAND!$B$7:$F$19</definedName>
    <definedName name="proyecto">[73]Listado!$B$11:$B$17</definedName>
    <definedName name="PROYECTOS">[15]REFERENCIAS!$A$3:$F$25</definedName>
    <definedName name="Prueb" localSheetId="0">#REF!</definedName>
    <definedName name="Prueb">#REF!</definedName>
    <definedName name="PRUEBA" localSheetId="0">[305]!absc</definedName>
    <definedName name="PRUEBA" localSheetId="12">[305]!absc</definedName>
    <definedName name="PRUEBA" localSheetId="14">[305]!absc</definedName>
    <definedName name="prueba" localSheetId="15">#REF!</definedName>
    <definedName name="PRUEBA" localSheetId="3">[305]!absc</definedName>
    <definedName name="PRUEBA" localSheetId="4">[305]!absc</definedName>
    <definedName name="PRUEBA" localSheetId="5">[305]!absc</definedName>
    <definedName name="PRUEBA">[305]!absc</definedName>
    <definedName name="prueba1" localSheetId="0">[305]!absc</definedName>
    <definedName name="prueba1" localSheetId="12">[305]!absc</definedName>
    <definedName name="prueba1" localSheetId="14">[305]!absc</definedName>
    <definedName name="prueba1" localSheetId="3">[305]!absc</definedName>
    <definedName name="prueba1" localSheetId="4">[305]!absc</definedName>
    <definedName name="prueba1" localSheetId="5">[305]!absc</definedName>
    <definedName name="prueba1">[305]!absc</definedName>
    <definedName name="PRUEBA2" localSheetId="0">#REF!</definedName>
    <definedName name="PRUEBA2" localSheetId="15">#REF!</definedName>
    <definedName name="PRUEBA2" localSheetId="7">#REF!</definedName>
    <definedName name="PRUEBA2">#REF!</definedName>
    <definedName name="ps">'[16]Prestaciones Sociales'!$E$2</definedName>
    <definedName name="pso" localSheetId="0">#REF!</definedName>
    <definedName name="pso">#REF!</definedName>
    <definedName name="psv" localSheetId="0">#REF!</definedName>
    <definedName name="psv">#REF!</definedName>
    <definedName name="PTA" localSheetId="0">#REF!</definedName>
    <definedName name="PTA">#REF!</definedName>
    <definedName name="PTAP">#REF!</definedName>
    <definedName name="ptope" localSheetId="0" hidden="1">{"TAB1",#N/A,TRUE,"GENERAL";"TAB2",#N/A,TRUE,"GENERAL";"TAB3",#N/A,TRUE,"GENERAL";"TAB4",#N/A,TRUE,"GENERAL";"TAB5",#N/A,TRUE,"GENERAL"}</definedName>
    <definedName name="ptope" localSheetId="6" hidden="1">{"TAB1",#N/A,TRUE,"GENERAL";"TAB2",#N/A,TRUE,"GENERAL";"TAB3",#N/A,TRUE,"GENERAL";"TAB4",#N/A,TRUE,"GENERAL";"TAB5",#N/A,TRUE,"GENERAL"}</definedName>
    <definedName name="ptope" localSheetId="7" hidden="1">{"TAB1",#N/A,TRUE,"GENERAL";"TAB2",#N/A,TRUE,"GENERAL";"TAB3",#N/A,TRUE,"GENERAL";"TAB4",#N/A,TRUE,"GENERAL";"TAB5",#N/A,TRUE,"GENERAL"}</definedName>
    <definedName name="ptope" localSheetId="9" hidden="1">{"TAB1",#N/A,TRUE,"GENERAL";"TAB2",#N/A,TRUE,"GENERAL";"TAB3",#N/A,TRUE,"GENERAL";"TAB4",#N/A,TRUE,"GENERAL";"TAB5",#N/A,TRUE,"GENERAL"}</definedName>
    <definedName name="ptope" hidden="1">{"TAB1",#N/A,TRUE,"GENERAL";"TAB2",#N/A,TRUE,"GENERAL";"TAB3",#N/A,TRUE,"GENERAL";"TAB4",#N/A,TRUE,"GENERAL";"TAB5",#N/A,TRUE,"GENERAL"}</definedName>
    <definedName name="ptopes" localSheetId="0" hidden="1">{"via1",#N/A,TRUE,"general";"via2",#N/A,TRUE,"general";"via3",#N/A,TRUE,"general"}</definedName>
    <definedName name="ptopes" localSheetId="6" hidden="1">{"via1",#N/A,TRUE,"general";"via2",#N/A,TRUE,"general";"via3",#N/A,TRUE,"general"}</definedName>
    <definedName name="ptopes" localSheetId="7" hidden="1">{"via1",#N/A,TRUE,"general";"via2",#N/A,TRUE,"general";"via3",#N/A,TRUE,"general"}</definedName>
    <definedName name="ptopes" localSheetId="9" hidden="1">{"via1",#N/A,TRUE,"general";"via2",#N/A,TRUE,"general";"via3",#N/A,TRUE,"general"}</definedName>
    <definedName name="ptopes" hidden="1">{"via1",#N/A,TRUE,"general";"via2",#N/A,TRUE,"general";"via3",#N/A,TRUE,"general"}</definedName>
    <definedName name="PTOPLUVIAL">#REF!</definedName>
    <definedName name="PTTTT" localSheetId="0" hidden="1">{#N/A,#N/A,TRUE,"INGENIERIA";#N/A,#N/A,TRUE,"COMPRAS";#N/A,#N/A,TRUE,"DIRECCION";#N/A,#N/A,TRUE,"RESUMEN"}</definedName>
    <definedName name="PTTTT" localSheetId="6" hidden="1">{#N/A,#N/A,TRUE,"INGENIERIA";#N/A,#N/A,TRUE,"COMPRAS";#N/A,#N/A,TRUE,"DIRECCION";#N/A,#N/A,TRUE,"RESUMEN"}</definedName>
    <definedName name="PTTTT" localSheetId="7" hidden="1">{#N/A,#N/A,TRUE,"INGENIERIA";#N/A,#N/A,TRUE,"COMPRAS";#N/A,#N/A,TRUE,"DIRECCION";#N/A,#N/A,TRUE,"RESUMEN"}</definedName>
    <definedName name="PTTTT" localSheetId="9" hidden="1">{#N/A,#N/A,TRUE,"INGENIERIA";#N/A,#N/A,TRUE,"COMPRAS";#N/A,#N/A,TRUE,"DIRECCION";#N/A,#N/A,TRUE,"RESUMEN"}</definedName>
    <definedName name="PTTTT" hidden="1">{#N/A,#N/A,TRUE,"INGENIERIA";#N/A,#N/A,TRUE,"COMPRAS";#N/A,#N/A,TRUE,"DIRECCION";#N/A,#N/A,TRUE,"RESUMEN"}</definedName>
    <definedName name="PU">[4]A!$D$11:$D$53</definedName>
    <definedName name="PUERTAS_ESP_ITEM">[84]Presupuesto!#REF!</definedName>
    <definedName name="PUERTAS_VIDRIERAS_VENTANAS_CARPINTERIA">[42]PRESUPUESTO!#REF!</definedName>
    <definedName name="PUNTI" localSheetId="0">#REF!</definedName>
    <definedName name="PUNTI" localSheetId="15">[41]BASE!$D$381</definedName>
    <definedName name="PUNTI">#REF!</definedName>
    <definedName name="PuntosRentabilidad" localSheetId="0">#REF!</definedName>
    <definedName name="PuntosRentabilidad">#REF!</definedName>
    <definedName name="Purchase" localSheetId="0">#REF!</definedName>
    <definedName name="Purchase">#REF!</definedName>
    <definedName name="pvC">'[45]Estructuras Concreto'!$D$200</definedName>
    <definedName name="PVIDRIERAS_ITEM">[84]Presupuesto!#REF!</definedName>
    <definedName name="PvT">'[45]Estructuras Concreto'!$D$150</definedName>
    <definedName name="PvTc">'[45]Estructuras Concreto'!$D$183</definedName>
    <definedName name="PvTZ">'[45]Estructuras Concreto'!#REF!</definedName>
    <definedName name="PWPW" localSheetId="0">#REF!</definedName>
    <definedName name="PWPW">#REF!</definedName>
    <definedName name="pyg" localSheetId="0" hidden="1">{#N/A,#N/A,FALSE,"Costos Productos 6A";#N/A,#N/A,FALSE,"Costo Unitario Total H-94-12"}</definedName>
    <definedName name="pyg" hidden="1">{#N/A,#N/A,FALSE,"Costos Productos 6A";#N/A,#N/A,FALSE,"Costo Unitario Total H-94-12"}</definedName>
    <definedName name="PYGAJ" localSheetId="0" hidden="1">{#N/A,#N/A,FALSE,"VOL695";#N/A,#N/A,FALSE,"anexo1";#N/A,#N/A,FALSE,"anexo2";#N/A,#N/A,FALSE,"anexo3";#N/A,#N/A,FALSE,"anexo4";#N/A,#N/A,FALSE,"anexo5a";#N/A,#N/A,FALSE,"anexo5b";#N/A,#N/A,FALSE,"anexo6a";#N/A,#N/A,FALSE,"anexo6a";#N/A,#N/A,FALSE,"anexo6c";#N/A,#N/A,FALSE,"anexo7a";#N/A,#N/A,FALSE,"anexo7b";#N/A,#N/A,FALSE,"anexo7c"}</definedName>
    <definedName name="PYGAJ" hidden="1">{#N/A,#N/A,FALSE,"VOL695";#N/A,#N/A,FALSE,"anexo1";#N/A,#N/A,FALSE,"anexo2";#N/A,#N/A,FALSE,"anexo3";#N/A,#N/A,FALSE,"anexo4";#N/A,#N/A,FALSE,"anexo5a";#N/A,#N/A,FALSE,"anexo5b";#N/A,#N/A,FALSE,"anexo6a";#N/A,#N/A,FALSE,"anexo6a";#N/A,#N/A,FALSE,"anexo6c";#N/A,#N/A,FALSE,"anexo7a";#N/A,#N/A,FALSE,"anexo7b";#N/A,#N/A,FALSE,"anexo7c"}</definedName>
    <definedName name="PYGCON" localSheetId="0" hidden="1">{#N/A,#N/A,FALSE,"Costos Productos 6A";#N/A,#N/A,FALSE,"Costo Unitario Total H-94-12"}</definedName>
    <definedName name="PYGCON" hidden="1">{#N/A,#N/A,FALSE,"Costos Productos 6A";#N/A,#N/A,FALSE,"Costo Unitario Total H-94-12"}</definedName>
    <definedName name="PYGCONTABLE" localSheetId="0" hidden="1">{#N/A,#N/A,FALSE,"Costos Productos 6A";#N/A,#N/A,FALSE,"Costo Unitario Total H-94-12"}</definedName>
    <definedName name="PYGCONTABLE" hidden="1">{#N/A,#N/A,FALSE,"Costos Productos 6A";#N/A,#N/A,FALSE,"Costo Unitario Total H-94-12"}</definedName>
    <definedName name="PYGCONTBLCRUDO" localSheetId="0" hidden="1">{#N/A,#N/A,FALSE,"Costos Productos 6A";#N/A,#N/A,FALSE,"Costo Unitario Total H-94-12"}</definedName>
    <definedName name="PYGCONTBLCRUDO" hidden="1">{#N/A,#N/A,FALSE,"Costos Productos 6A";#N/A,#N/A,FALSE,"Costo Unitario Total H-94-12"}</definedName>
    <definedName name="PYGCONTPTO" localSheetId="0" hidden="1">{#N/A,#N/A,FALSE,"Costos Productos 6A";#N/A,#N/A,FALSE,"Costo Unitario Total H-94-12"}</definedName>
    <definedName name="PYGCONTPTO" hidden="1">{#N/A,#N/A,FALSE,"Costos Productos 6A";#N/A,#N/A,FALSE,"Costo Unitario Total H-94-12"}</definedName>
    <definedName name="PYGGRCAJ" localSheetId="0" hidden="1">{#N/A,#N/A,FALSE,"Costos Productos 6A";#N/A,#N/A,FALSE,"Costo Unitario Total H-94-12"}</definedName>
    <definedName name="PYGGRCAJ" hidden="1">{#N/A,#N/A,FALSE,"Costos Productos 6A";#N/A,#N/A,FALSE,"Costo Unitario Total H-94-12"}</definedName>
    <definedName name="PYGHGRC" localSheetId="0" hidden="1">{#N/A,#N/A,FALSE,"Costos Productos 6A";#N/A,#N/A,FALSE,"Costo Unitario Total H-94-12"}</definedName>
    <definedName name="PYGHGRC" hidden="1">{#N/A,#N/A,FALSE,"Costos Productos 6A";#N/A,#N/A,FALSE,"Costo Unitario Total H-94-12"}</definedName>
    <definedName name="PYGRC" localSheetId="0" hidden="1">{#N/A,#N/A,FALSE,"VOL695";#N/A,#N/A,FALSE,"anexo1";#N/A,#N/A,FALSE,"anexo2";#N/A,#N/A,FALSE,"anexo3";#N/A,#N/A,FALSE,"anexo4";#N/A,#N/A,FALSE,"anexo5a";#N/A,#N/A,FALSE,"anexo5b";#N/A,#N/A,FALSE,"anexo6a";#N/A,#N/A,FALSE,"anexo6a";#N/A,#N/A,FALSE,"anexo6c";#N/A,#N/A,FALSE,"anexo7a";#N/A,#N/A,FALSE,"anexo7b";#N/A,#N/A,FALSE,"anexo7c"}</definedName>
    <definedName name="PYGRC" hidden="1">{#N/A,#N/A,FALSE,"VOL695";#N/A,#N/A,FALSE,"anexo1";#N/A,#N/A,FALSE,"anexo2";#N/A,#N/A,FALSE,"anexo3";#N/A,#N/A,FALSE,"anexo4";#N/A,#N/A,FALSE,"anexo5a";#N/A,#N/A,FALSE,"anexo5b";#N/A,#N/A,FALSE,"anexo6a";#N/A,#N/A,FALSE,"anexo6a";#N/A,#N/A,FALSE,"anexo6c";#N/A,#N/A,FALSE,"anexo7a";#N/A,#N/A,FALSE,"anexo7b";#N/A,#N/A,FALSE,"anexo7c"}</definedName>
    <definedName name="q" localSheetId="0" hidden="1">{"via1",#N/A,TRUE,"general";"via2",#N/A,TRUE,"general";"via3",#N/A,TRUE,"general"}</definedName>
    <definedName name="Q" localSheetId="15">#REF!</definedName>
    <definedName name="q" localSheetId="6" hidden="1">{"via1",#N/A,TRUE,"general";"via2",#N/A,TRUE,"general";"via3",#N/A,TRUE,"general"}</definedName>
    <definedName name="q" localSheetId="7" hidden="1">{"via1",#N/A,TRUE,"general";"via2",#N/A,TRUE,"general";"via3",#N/A,TRUE,"general"}</definedName>
    <definedName name="q" localSheetId="9" hidden="1">{"via1",#N/A,TRUE,"general";"via2",#N/A,TRUE,"general";"via3",#N/A,TRUE,"general"}</definedName>
    <definedName name="q" hidden="1">{"via1",#N/A,TRUE,"general";"via2",#N/A,TRUE,"general";"via3",#N/A,TRUE,"general"}</definedName>
    <definedName name="q1q1q" localSheetId="0" hidden="1">{"via1",#N/A,TRUE,"general";"via2",#N/A,TRUE,"general";"via3",#N/A,TRUE,"general"}</definedName>
    <definedName name="q1q1q" localSheetId="6" hidden="1">{"via1",#N/A,TRUE,"general";"via2",#N/A,TRUE,"general";"via3",#N/A,TRUE,"general"}</definedName>
    <definedName name="q1q1q" localSheetId="7" hidden="1">{"via1",#N/A,TRUE,"general";"via2",#N/A,TRUE,"general";"via3",#N/A,TRUE,"general"}</definedName>
    <definedName name="q1q1q" localSheetId="9" hidden="1">{"via1",#N/A,TRUE,"general";"via2",#N/A,TRUE,"general";"via3",#N/A,TRUE,"general"}</definedName>
    <definedName name="q1q1q" hidden="1">{"via1",#N/A,TRUE,"general";"via2",#N/A,TRUE,"general";"via3",#N/A,TRUE,"general"}</definedName>
    <definedName name="q1u">#REF!</definedName>
    <definedName name="Q91A">#REF!</definedName>
    <definedName name="q91b">#REF!</definedName>
    <definedName name="qaedtguj" localSheetId="0" hidden="1">{"via1",#N/A,TRUE,"general";"via2",#N/A,TRUE,"general";"via3",#N/A,TRUE,"general"}</definedName>
    <definedName name="qaedtguj" localSheetId="6" hidden="1">{"via1",#N/A,TRUE,"general";"via2",#N/A,TRUE,"general";"via3",#N/A,TRUE,"general"}</definedName>
    <definedName name="qaedtguj" localSheetId="7" hidden="1">{"via1",#N/A,TRUE,"general";"via2",#N/A,TRUE,"general";"via3",#N/A,TRUE,"general"}</definedName>
    <definedName name="qaedtguj" localSheetId="9" hidden="1">{"via1",#N/A,TRUE,"general";"via2",#N/A,TRUE,"general";"via3",#N/A,TRUE,"general"}</definedName>
    <definedName name="qaedtguj" hidden="1">{"via1",#N/A,TRUE,"general";"via2",#N/A,TRUE,"general";"via3",#N/A,TRUE,"general"}</definedName>
    <definedName name="QAQSWS" localSheetId="0" hidden="1">{"via1",#N/A,TRUE,"general";"via2",#N/A,TRUE,"general";"via3",#N/A,TRUE,"general"}</definedName>
    <definedName name="QAQSWS" localSheetId="6" hidden="1">{"via1",#N/A,TRUE,"general";"via2",#N/A,TRUE,"general";"via3",#N/A,TRUE,"general"}</definedName>
    <definedName name="QAQSWS" localSheetId="7" hidden="1">{"via1",#N/A,TRUE,"general";"via2",#N/A,TRUE,"general";"via3",#N/A,TRUE,"general"}</definedName>
    <definedName name="QAQSWS" localSheetId="9" hidden="1">{"via1",#N/A,TRUE,"general";"via2",#N/A,TRUE,"general";"via3",#N/A,TRUE,"general"}</definedName>
    <definedName name="QAQSWS" hidden="1">{"via1",#N/A,TRUE,"general";"via2",#N/A,TRUE,"general";"via3",#N/A,TRUE,"general"}</definedName>
    <definedName name="qaqwwxcr" localSheetId="0" hidden="1">{"via1",#N/A,TRUE,"general";"via2",#N/A,TRUE,"general";"via3",#N/A,TRUE,"general"}</definedName>
    <definedName name="qaqwwxcr" localSheetId="6" hidden="1">{"via1",#N/A,TRUE,"general";"via2",#N/A,TRUE,"general";"via3",#N/A,TRUE,"general"}</definedName>
    <definedName name="qaqwwxcr" localSheetId="7" hidden="1">{"via1",#N/A,TRUE,"general";"via2",#N/A,TRUE,"general";"via3",#N/A,TRUE,"general"}</definedName>
    <definedName name="qaqwwxcr" localSheetId="9" hidden="1">{"via1",#N/A,TRUE,"general";"via2",#N/A,TRUE,"general";"via3",#N/A,TRUE,"general"}</definedName>
    <definedName name="qaqwwxcr" hidden="1">{"via1",#N/A,TRUE,"general";"via2",#N/A,TRUE,"general";"via3",#N/A,TRUE,"general"}</definedName>
    <definedName name="QE" localSheetId="15" hidden="1">{#N/A,#N/A,FALSE,"Costos Productos 6A";#N/A,#N/A,FALSE,"Costo Unitario Total H-94-12"}</definedName>
    <definedName name="QE">[199]TARIF2002!#REF!</definedName>
    <definedName name="QE_TE">[199]TARIF2002!#REF!</definedName>
    <definedName name="qedcd" localSheetId="0" hidden="1">{"via1",#N/A,TRUE,"general";"via2",#N/A,TRUE,"general";"via3",#N/A,TRUE,"general"}</definedName>
    <definedName name="qedcd" localSheetId="6" hidden="1">{"via1",#N/A,TRUE,"general";"via2",#N/A,TRUE,"general";"via3",#N/A,TRUE,"general"}</definedName>
    <definedName name="qedcd" localSheetId="7" hidden="1">{"via1",#N/A,TRUE,"general";"via2",#N/A,TRUE,"general";"via3",#N/A,TRUE,"general"}</definedName>
    <definedName name="qedcd" localSheetId="9" hidden="1">{"via1",#N/A,TRUE,"general";"via2",#N/A,TRUE,"general";"via3",#N/A,TRUE,"general"}</definedName>
    <definedName name="qedcd" hidden="1">{"via1",#N/A,TRUE,"general";"via2",#N/A,TRUE,"general";"via3",#N/A,TRUE,"general"}</definedName>
    <definedName name="qeqewe" localSheetId="0" hidden="1">{"TAB1",#N/A,TRUE,"GENERAL";"TAB2",#N/A,TRUE,"GENERAL";"TAB3",#N/A,TRUE,"GENERAL";"TAB4",#N/A,TRUE,"GENERAL";"TAB5",#N/A,TRUE,"GENERAL"}</definedName>
    <definedName name="qeqewe" localSheetId="6" hidden="1">{"TAB1",#N/A,TRUE,"GENERAL";"TAB2",#N/A,TRUE,"GENERAL";"TAB3",#N/A,TRUE,"GENERAL";"TAB4",#N/A,TRUE,"GENERAL";"TAB5",#N/A,TRUE,"GENERAL"}</definedName>
    <definedName name="qeqewe" localSheetId="7" hidden="1">{"TAB1",#N/A,TRUE,"GENERAL";"TAB2",#N/A,TRUE,"GENERAL";"TAB3",#N/A,TRUE,"GENERAL";"TAB4",#N/A,TRUE,"GENERAL";"TAB5",#N/A,TRUE,"GENERAL"}</definedName>
    <definedName name="qeqewe" localSheetId="9" hidden="1">{"TAB1",#N/A,TRUE,"GENERAL";"TAB2",#N/A,TRUE,"GENERAL";"TAB3",#N/A,TRUE,"GENERAL";"TAB4",#N/A,TRUE,"GENERAL";"TAB5",#N/A,TRUE,"GENERAL"}</definedName>
    <definedName name="qeqewe" hidden="1">{"TAB1",#N/A,TRUE,"GENERAL";"TAB2",#N/A,TRUE,"GENERAL";"TAB3",#N/A,TRUE,"GENERAL";"TAB4",#N/A,TRUE,"GENERAL";"TAB5",#N/A,TRUE,"GENERAL"}</definedName>
    <definedName name="qewj" localSheetId="0" hidden="1">{"via1",#N/A,TRUE,"general";"via2",#N/A,TRUE,"general";"via3",#N/A,TRUE,"general"}</definedName>
    <definedName name="qewj" localSheetId="6" hidden="1">{"via1",#N/A,TRUE,"general";"via2",#N/A,TRUE,"general";"via3",#N/A,TRUE,"general"}</definedName>
    <definedName name="qewj" localSheetId="7" hidden="1">{"via1",#N/A,TRUE,"general";"via2",#N/A,TRUE,"general";"via3",#N/A,TRUE,"general"}</definedName>
    <definedName name="qewj" localSheetId="9" hidden="1">{"via1",#N/A,TRUE,"general";"via2",#N/A,TRUE,"general";"via3",#N/A,TRUE,"general"}</definedName>
    <definedName name="qewj" hidden="1">{"via1",#N/A,TRUE,"general";"via2",#N/A,TRUE,"general";"via3",#N/A,TRUE,"general"}</definedName>
    <definedName name="QI">[199]TARIF2002!#REF!</definedName>
    <definedName name="QI_TI">[199]TARIF2002!#REF!</definedName>
    <definedName name="QMAXDIARIO">'[15]CALCULO POI'!$B$118:$C$154</definedName>
    <definedName name="QN">[199]TARIF2002!#REF!</definedName>
    <definedName name="QN_QI">[199]TARIF2002!#REF!</definedName>
    <definedName name="QNS">[306]TARIF2002!#REF!</definedName>
    <definedName name="QPROM">[15]TARIFAS!$C$570</definedName>
    <definedName name="QQ" localSheetId="0">#REF!</definedName>
    <definedName name="qq" localSheetId="15">'Anex. 14. Mano de Obra'!ERR</definedName>
    <definedName name="QQ" localSheetId="6" hidden="1">{"SUMINISTRO E INSTALACIÓN CANALETAS L=7.50"}</definedName>
    <definedName name="QQ">#REF!</definedName>
    <definedName name="qqq" localSheetId="0">#REF!</definedName>
    <definedName name="qqq">#REF!</definedName>
    <definedName name="qqqqqqqqqqqqqqqq" localSheetId="0">#REF!</definedName>
    <definedName name="qqqqqqqqqqqqqqqq">#REF!</definedName>
    <definedName name="qqqqqw" localSheetId="0" hidden="1">{"via1",#N/A,TRUE,"general";"via2",#N/A,TRUE,"general";"via3",#N/A,TRUE,"general"}</definedName>
    <definedName name="qqqqqw" localSheetId="6" hidden="1">{"via1",#N/A,TRUE,"general";"via2",#N/A,TRUE,"general";"via3",#N/A,TRUE,"general"}</definedName>
    <definedName name="qqqqqw" localSheetId="7" hidden="1">{"via1",#N/A,TRUE,"general";"via2",#N/A,TRUE,"general";"via3",#N/A,TRUE,"general"}</definedName>
    <definedName name="qqqqqw" localSheetId="9" hidden="1">{"via1",#N/A,TRUE,"general";"via2",#N/A,TRUE,"general";"via3",#N/A,TRUE,"general"}</definedName>
    <definedName name="qqqqqw" hidden="1">{"via1",#N/A,TRUE,"general";"via2",#N/A,TRUE,"general";"via3",#N/A,TRUE,"general"}</definedName>
    <definedName name="QR" localSheetId="0" hidden="1">{#N/A,#N/A,FALSE,"Costos Productos 6A";#N/A,#N/A,FALSE,"Costo Unitario Total H-94-12"}</definedName>
    <definedName name="QR" hidden="1">{#N/A,#N/A,FALSE,"Costos Productos 6A";#N/A,#N/A,FALSE,"Costo Unitario Total H-94-12"}</definedName>
    <definedName name="QRS">#REF!</definedName>
    <definedName name="qryVentasxOficina">#REF!</definedName>
    <definedName name="qsqw">#REF!</definedName>
    <definedName name="QT" localSheetId="0" hidden="1">{#N/A,#N/A,FALSE,"Costos Productos 6A";#N/A,#N/A,FALSE,"Costo Unitario Total H-94-12"}</definedName>
    <definedName name="QT" hidden="1">{#N/A,#N/A,FALSE,"Costos Productos 6A";#N/A,#N/A,FALSE,"Costo Unitario Total H-94-12"}</definedName>
    <definedName name="QU" localSheetId="0" hidden="1">{#N/A,#N/A,FALSE,"Costos Productos 6A";#N/A,#N/A,FALSE,"Costo Unitario Total H-94-12"}</definedName>
    <definedName name="QU" hidden="1">{#N/A,#N/A,FALSE,"Costos Productos 6A";#N/A,#N/A,FALSE,"Costo Unitario Total H-94-12"}</definedName>
    <definedName name="Quality_PvT">#REF!</definedName>
    <definedName name="QualityF">#REF!</definedName>
    <definedName name="quantity">#REF!</definedName>
    <definedName name="QUEBRADA_BOLONIA___FASE_II" localSheetId="12">#REF!</definedName>
    <definedName name="QUEBRADA_BOLONIA___FASE_II" localSheetId="13">#REF!</definedName>
    <definedName name="QUEBRADA_BOLONIA___FASE_II" localSheetId="14">#REF!</definedName>
    <definedName name="QUEBRADA_BOLONIA___FASE_II" localSheetId="6">#REF!</definedName>
    <definedName name="QUEBRADA_BOLONIA___FASE_II">#REF!</definedName>
    <definedName name="QUIMICOSTABLA1.3.1">'[15]CALCULO COSTOS DE OPERACIÓN'!$B$176:$J$211</definedName>
    <definedName name="QVDH" localSheetId="12">[307]qq!$A$2:$D$1012</definedName>
    <definedName name="QVDH" localSheetId="13">[307]qq!$A$2:$D$1012</definedName>
    <definedName name="QVDH" localSheetId="14">[307]qq!$A$2:$D$1012</definedName>
    <definedName name="QVDH">[308]qq!$A$2:$D$1012</definedName>
    <definedName name="qw" localSheetId="0" hidden="1">{"via1",#N/A,TRUE,"general";"via2",#N/A,TRUE,"general";"via3",#N/A,TRUE,"general"}</definedName>
    <definedName name="QW" localSheetId="15" hidden="1">{#N/A,#N/A,FALSE,"Costos Productos 6A";#N/A,#N/A,FALSE,"Costo Unitario Total H-94-12"}</definedName>
    <definedName name="qw" localSheetId="6" hidden="1">{"via1",#N/A,TRUE,"general";"via2",#N/A,TRUE,"general";"via3",#N/A,TRUE,"general"}</definedName>
    <definedName name="qw" localSheetId="7" hidden="1">{"via1",#N/A,TRUE,"general";"via2",#N/A,TRUE,"general";"via3",#N/A,TRUE,"general"}</definedName>
    <definedName name="qw" localSheetId="9" hidden="1">{"via1",#N/A,TRUE,"general";"via2",#N/A,TRUE,"general";"via3",#N/A,TRUE,"general"}</definedName>
    <definedName name="qw" hidden="1">{"via1",#N/A,TRUE,"general";"via2",#N/A,TRUE,"general";"via3",#N/A,TRUE,"general"}</definedName>
    <definedName name="qwdas2" localSheetId="0" hidden="1">{"via1",#N/A,TRUE,"general";"via2",#N/A,TRUE,"general";"via3",#N/A,TRUE,"general"}</definedName>
    <definedName name="qwdas2" localSheetId="6" hidden="1">{"via1",#N/A,TRUE,"general";"via2",#N/A,TRUE,"general";"via3",#N/A,TRUE,"general"}</definedName>
    <definedName name="qwdas2" localSheetId="7" hidden="1">{"via1",#N/A,TRUE,"general";"via2",#N/A,TRUE,"general";"via3",#N/A,TRUE,"general"}</definedName>
    <definedName name="qwdas2" localSheetId="9" hidden="1">{"via1",#N/A,TRUE,"general";"via2",#N/A,TRUE,"general";"via3",#N/A,TRUE,"general"}</definedName>
    <definedName name="qwdas2" hidden="1">{"via1",#N/A,TRUE,"general";"via2",#N/A,TRUE,"general";"via3",#N/A,TRUE,"general"}</definedName>
    <definedName name="QWE" hidden="1">'[27]ETAPA 50 SMMLV'!#REF!</definedName>
    <definedName name="qweqe" localSheetId="0" hidden="1">{"TAB1",#N/A,TRUE,"GENERAL";"TAB2",#N/A,TRUE,"GENERAL";"TAB3",#N/A,TRUE,"GENERAL";"TAB4",#N/A,TRUE,"GENERAL";"TAB5",#N/A,TRUE,"GENERAL"}</definedName>
    <definedName name="qweqe" localSheetId="6" hidden="1">{"TAB1",#N/A,TRUE,"GENERAL";"TAB2",#N/A,TRUE,"GENERAL";"TAB3",#N/A,TRUE,"GENERAL";"TAB4",#N/A,TRUE,"GENERAL";"TAB5",#N/A,TRUE,"GENERAL"}</definedName>
    <definedName name="qweqe" localSheetId="7" hidden="1">{"TAB1",#N/A,TRUE,"GENERAL";"TAB2",#N/A,TRUE,"GENERAL";"TAB3",#N/A,TRUE,"GENERAL";"TAB4",#N/A,TRUE,"GENERAL";"TAB5",#N/A,TRUE,"GENERAL"}</definedName>
    <definedName name="qweqe" localSheetId="9" hidden="1">{"TAB1",#N/A,TRUE,"GENERAL";"TAB2",#N/A,TRUE,"GENERAL";"TAB3",#N/A,TRUE,"GENERAL";"TAB4",#N/A,TRUE,"GENERAL";"TAB5",#N/A,TRUE,"GENERAL"}</definedName>
    <definedName name="qweqe" hidden="1">{"TAB1",#N/A,TRUE,"GENERAL";"TAB2",#N/A,TRUE,"GENERAL";"TAB3",#N/A,TRUE,"GENERAL";"TAB4",#N/A,TRUE,"GENERAL";"TAB5",#N/A,TRUE,"GENERAL"}</definedName>
    <definedName name="QWEQW">#REF!</definedName>
    <definedName name="QWEWEWE" localSheetId="0">Listado [37]Base!$B$12:$D$781</definedName>
    <definedName name="QWEWEWE" localSheetId="6">Listado [37]Base!$B$12:$D$781</definedName>
    <definedName name="QWEWEWE" localSheetId="7">Listado [37]Base!$B$12:$D$781</definedName>
    <definedName name="QWEWEWE" localSheetId="9">Listado [37]Base!$B$12:$D$781</definedName>
    <definedName name="QWEWEWE">Listado [37]Base!$B$12:$D$781</definedName>
    <definedName name="qwqw" localSheetId="0">#REF!</definedName>
    <definedName name="qwqw">#REF!</definedName>
    <definedName name="qwqwas" localSheetId="0">#REF!</definedName>
    <definedName name="qwqwas">#REF!</definedName>
    <definedName name="qwqwqwj" localSheetId="0" hidden="1">{"TAB1",#N/A,TRUE,"GENERAL";"TAB2",#N/A,TRUE,"GENERAL";"TAB3",#N/A,TRUE,"GENERAL";"TAB4",#N/A,TRUE,"GENERAL";"TAB5",#N/A,TRUE,"GENERAL"}</definedName>
    <definedName name="qwqwqwj" localSheetId="6" hidden="1">{"TAB1",#N/A,TRUE,"GENERAL";"TAB2",#N/A,TRUE,"GENERAL";"TAB3",#N/A,TRUE,"GENERAL";"TAB4",#N/A,TRUE,"GENERAL";"TAB5",#N/A,TRUE,"GENERAL"}</definedName>
    <definedName name="qwqwqwj" localSheetId="7" hidden="1">{"TAB1",#N/A,TRUE,"GENERAL";"TAB2",#N/A,TRUE,"GENERAL";"TAB3",#N/A,TRUE,"GENERAL";"TAB4",#N/A,TRUE,"GENERAL";"TAB5",#N/A,TRUE,"GENERAL"}</definedName>
    <definedName name="qwqwqwj" localSheetId="9" hidden="1">{"TAB1",#N/A,TRUE,"GENERAL";"TAB2",#N/A,TRUE,"GENERAL";"TAB3",#N/A,TRUE,"GENERAL";"TAB4",#N/A,TRUE,"GENERAL";"TAB5",#N/A,TRUE,"GENERAL"}</definedName>
    <definedName name="qwqwqwj" hidden="1">{"TAB1",#N/A,TRUE,"GENERAL";"TAB2",#N/A,TRUE,"GENERAL";"TAB3",#N/A,TRUE,"GENERAL";"TAB4",#N/A,TRUE,"GENERAL";"TAB5",#N/A,TRUE,"GENERAL"}</definedName>
    <definedName name="R.1">#REF!</definedName>
    <definedName name="R.10">#REF!</definedName>
    <definedName name="R.11">#REF!</definedName>
    <definedName name="R.12">#REF!</definedName>
    <definedName name="R.13">#REF!</definedName>
    <definedName name="R.14">#REF!</definedName>
    <definedName name="R.15">#REF!</definedName>
    <definedName name="R.16">#REF!</definedName>
    <definedName name="R.17">#REF!</definedName>
    <definedName name="R.18">#REF!</definedName>
    <definedName name="R.19">#REF!</definedName>
    <definedName name="R.2">#REF!</definedName>
    <definedName name="R.3">#REF!</definedName>
    <definedName name="R.4">#REF!</definedName>
    <definedName name="R.5">#REF!</definedName>
    <definedName name="R.6">#REF!</definedName>
    <definedName name="R.7">#REF!</definedName>
    <definedName name="R.8">#REF!</definedName>
    <definedName name="R.9">#REF!</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_I_Q_A_S">#N/A</definedName>
    <definedName name="Ra">#REF!</definedName>
    <definedName name="raa">'[14]Gabinetes ctrol, prot. y med. '!#REF!</definedName>
    <definedName name="rack">'[14]Gabinetes ctrol, prot. y med. '!#REF!</definedName>
    <definedName name="RACK1">#REF!</definedName>
    <definedName name="rango">#REF!</definedName>
    <definedName name="rarewt" localSheetId="0" hidden="1">{#N/A,#N/A,FALSE,"CCTV"}</definedName>
    <definedName name="rarewt" hidden="1">{#N/A,#N/A,FALSE,"CCTV"}</definedName>
    <definedName name="Rasante">#REF!</definedName>
    <definedName name="RASCO__3">#N/A</definedName>
    <definedName name="RASCO__A">#N/A</definedName>
    <definedName name="Rate1">[309]Summary!$D$6</definedName>
    <definedName name="rate2">[309]Summary!$D$7</definedName>
    <definedName name="ratio" localSheetId="0">#REF!</definedName>
    <definedName name="ratio">#REF!</definedName>
    <definedName name="RawAgencyPrice" localSheetId="0">#REF!</definedName>
    <definedName name="RawAgencyPrice">#REF!</definedName>
    <definedName name="Rb" localSheetId="0">#REF!</definedName>
    <definedName name="Rb">#REF!</definedName>
    <definedName name="RBData">#REF!</definedName>
    <definedName name="Rd">#REF!</definedName>
    <definedName name="RD_CP">'[310]Working Cap Movemts'!#REF!</definedName>
    <definedName name="RD_CP_VL">'[310]Working Cap Movemts'!#REF!</definedName>
    <definedName name="RDN">[96]PRECIOS!$G$7</definedName>
    <definedName name="Re" localSheetId="0">#REF!</definedName>
    <definedName name="Re">#REF!</definedName>
    <definedName name="RE_SIZE" localSheetId="0">#REF!</definedName>
    <definedName name="RE_SIZE">#REF!</definedName>
    <definedName name="RE4NTA">[113]EQUIPOS!$D$8</definedName>
    <definedName name="REC" localSheetId="15">'[45]Estructuras Concreto'!$D$352</definedName>
    <definedName name="rec">[311]Propuesta!#REF!</definedName>
    <definedName name="RECALL">#N/A</definedName>
    <definedName name="Recall_2">#N/A</definedName>
    <definedName name="Recall_3">#N/A</definedName>
    <definedName name="RECOUT">#N/A</definedName>
    <definedName name="RECUBRIM_ESP_ITEM">[84]Presupuesto!#REF!</definedName>
    <definedName name="Recurso">[302]Sheet1!$B$2:$B$3</definedName>
    <definedName name="RECURSOS">[223]Recursos!$A$6:$D$124</definedName>
    <definedName name="recursos_general">[228]tipo_recurso!$A$1:$A$8</definedName>
    <definedName name="RED" localSheetId="0">#REF!</definedName>
    <definedName name="RED">#REF!</definedName>
    <definedName name="REDESALCANTARILLADOTABLA1.2">'[15]INFORMACIÓN REFERENCIA'!$B$330:$F$341</definedName>
    <definedName name="REDESALCANTARILLADOTABLA1.4">'[15]INFORMACIÓN REFERENCIA'!$B$352:$F$364</definedName>
    <definedName name="REDESALCANTARILLADOTABLA1.5" localSheetId="0">#REF!</definedName>
    <definedName name="REDESALCANTARILLADOTABLA1.5">#REF!</definedName>
    <definedName name="REDESTABLA6.1">'[15]INFORMACIÓN REFERENCIA'!$B$245:$E$256</definedName>
    <definedName name="REDESTABLA6.2">'[15]INFORMACIÓN REFERENCIA'!$B$260:$K$272</definedName>
    <definedName name="REDESTABLA6.3">'[15]INFORMACIÓN REFERENCIA'!$B$276:$C$287</definedName>
    <definedName name="REERE">[312]Cover!#REF!</definedName>
    <definedName name="RefAdquisición">[146]Parámetros!$H$3</definedName>
    <definedName name="RefCompañía">[146]Parámetros!$H$2</definedName>
    <definedName name="refEntidades">[146]Parámetros!$F$10:$H$12</definedName>
    <definedName name="REFERENCIAPROYECTOS">[15]REFERENCIAS!$A$3:$F$24</definedName>
    <definedName name="REFMAR" localSheetId="0">#REF!</definedName>
    <definedName name="REFMAR">#REF!</definedName>
    <definedName name="refTipoOrdenes">[146]Parámetros!$B$10:$D$12</definedName>
    <definedName name="REG" localSheetId="15">'[270]Estado Resumen'!XFC1&gt;2.5</definedName>
    <definedName name="REG" localSheetId="7">'[271]Estado Resumen'!XFC1&gt;2.5</definedName>
    <definedName name="REG">'[272]Estado Resumen'!XFC1&gt;2.5</definedName>
    <definedName name="REGBT">#N/A</definedName>
    <definedName name="rege" localSheetId="0" hidden="1">{"TAB1",#N/A,TRUE,"GENERAL";"TAB2",#N/A,TRUE,"GENERAL";"TAB3",#N/A,TRUE,"GENERAL";"TAB4",#N/A,TRUE,"GENERAL";"TAB5",#N/A,TRUE,"GENERAL"}</definedName>
    <definedName name="rege" localSheetId="6" hidden="1">{"TAB1",#N/A,TRUE,"GENERAL";"TAB2",#N/A,TRUE,"GENERAL";"TAB3",#N/A,TRUE,"GENERAL";"TAB4",#N/A,TRUE,"GENERAL";"TAB5",#N/A,TRUE,"GENERAL"}</definedName>
    <definedName name="rege" localSheetId="7" hidden="1">{"TAB1",#N/A,TRUE,"GENERAL";"TAB2",#N/A,TRUE,"GENERAL";"TAB3",#N/A,TRUE,"GENERAL";"TAB4",#N/A,TRUE,"GENERAL";"TAB5",#N/A,TRUE,"GENERAL"}</definedName>
    <definedName name="rege" localSheetId="9" hidden="1">{"TAB1",#N/A,TRUE,"GENERAL";"TAB2",#N/A,TRUE,"GENERAL";"TAB3",#N/A,TRUE,"GENERAL";"TAB4",#N/A,TRUE,"GENERAL";"TAB5",#N/A,TRUE,"GENERAL"}</definedName>
    <definedName name="rege" hidden="1">{"TAB1",#N/A,TRUE,"GENERAL";"TAB2",#N/A,TRUE,"GENERAL";"TAB3",#N/A,TRUE,"GENERAL";"TAB4",#N/A,TRUE,"GENERAL";"TAB5",#N/A,TRUE,"GENERAL"}</definedName>
    <definedName name="regional">[118]CARRETERAS!$A$2</definedName>
    <definedName name="regiones" localSheetId="0">#REF!</definedName>
    <definedName name="regiones">#REF!</definedName>
    <definedName name="regresd" localSheetId="0" hidden="1">{"TAB1",#N/A,TRUE,"GENERAL";"TAB2",#N/A,TRUE,"GENERAL";"TAB3",#N/A,TRUE,"GENERAL";"TAB4",#N/A,TRUE,"GENERAL";"TAB5",#N/A,TRUE,"GENERAL"}</definedName>
    <definedName name="regresd" localSheetId="6" hidden="1">{"TAB1",#N/A,TRUE,"GENERAL";"TAB2",#N/A,TRUE,"GENERAL";"TAB3",#N/A,TRUE,"GENERAL";"TAB4",#N/A,TRUE,"GENERAL";"TAB5",#N/A,TRUE,"GENERAL"}</definedName>
    <definedName name="regresd" localSheetId="7" hidden="1">{"TAB1",#N/A,TRUE,"GENERAL";"TAB2",#N/A,TRUE,"GENERAL";"TAB3",#N/A,TRUE,"GENERAL";"TAB4",#N/A,TRUE,"GENERAL";"TAB5",#N/A,TRUE,"GENERAL"}</definedName>
    <definedName name="regresd" localSheetId="9" hidden="1">{"TAB1",#N/A,TRUE,"GENERAL";"TAB2",#N/A,TRUE,"GENERAL";"TAB3",#N/A,TRUE,"GENERAL";"TAB4",#N/A,TRUE,"GENERAL";"TAB5",#N/A,TRUE,"GENERAL"}</definedName>
    <definedName name="regresd" hidden="1">{"TAB1",#N/A,TRUE,"GENERAL";"TAB2",#N/A,TRUE,"GENERAL";"TAB3",#N/A,TRUE,"GENERAL";"TAB4",#N/A,TRUE,"GENERAL";"TAB5",#N/A,TRUE,"GENERAL"}</definedName>
    <definedName name="regthio" localSheetId="0" hidden="1">{"TAB1",#N/A,TRUE,"GENERAL";"TAB2",#N/A,TRUE,"GENERAL";"TAB3",#N/A,TRUE,"GENERAL";"TAB4",#N/A,TRUE,"GENERAL";"TAB5",#N/A,TRUE,"GENERAL"}</definedName>
    <definedName name="regthio" localSheetId="6" hidden="1">{"TAB1",#N/A,TRUE,"GENERAL";"TAB2",#N/A,TRUE,"GENERAL";"TAB3",#N/A,TRUE,"GENERAL";"TAB4",#N/A,TRUE,"GENERAL";"TAB5",#N/A,TRUE,"GENERAL"}</definedName>
    <definedName name="regthio" localSheetId="7" hidden="1">{"TAB1",#N/A,TRUE,"GENERAL";"TAB2",#N/A,TRUE,"GENERAL";"TAB3",#N/A,TRUE,"GENERAL";"TAB4",#N/A,TRUE,"GENERAL";"TAB5",#N/A,TRUE,"GENERAL"}</definedName>
    <definedName name="regthio" localSheetId="9" hidden="1">{"TAB1",#N/A,TRUE,"GENERAL";"TAB2",#N/A,TRUE,"GENERAL";"TAB3",#N/A,TRUE,"GENERAL";"TAB4",#N/A,TRUE,"GENERAL";"TAB5",#N/A,TRUE,"GENERAL"}</definedName>
    <definedName name="regthio" hidden="1">{"TAB1",#N/A,TRUE,"GENERAL";"TAB2",#N/A,TRUE,"GENERAL";"TAB3",#N/A,TRUE,"GENERAL";"TAB4",#N/A,TRUE,"GENERAL";"TAB5",#N/A,TRUE,"GENERAL"}</definedName>
    <definedName name="REGULAR" localSheetId="15">'[273]ESTADO VÍA-CRIT.TECNICO'!XFC1&gt;2.5</definedName>
    <definedName name="REGULAR" localSheetId="7">'[274]ESTADO VÍA-CRIT.TECNICO'!XFC1&gt;2.5</definedName>
    <definedName name="REGULAR">'[275]ESTADO VÍA-CRIT.TECNICO'!XFC1&gt;2.5</definedName>
    <definedName name="REICIO" localSheetId="0">#N/A</definedName>
    <definedName name="REICIO">'Anex. 14. Mano de Obra'!ERR</definedName>
    <definedName name="reinicio" localSheetId="0">#N/A</definedName>
    <definedName name="reinicio">'Anex. 14. Mano de Obra'!ERR</definedName>
    <definedName name="REJHE" localSheetId="0" hidden="1">{"via1",#N/A,TRUE,"general";"via2",#N/A,TRUE,"general";"via3",#N/A,TRUE,"general"}</definedName>
    <definedName name="REJHE" localSheetId="6" hidden="1">{"via1",#N/A,TRUE,"general";"via2",#N/A,TRUE,"general";"via3",#N/A,TRUE,"general"}</definedName>
    <definedName name="REJHE" localSheetId="7" hidden="1">{"via1",#N/A,TRUE,"general";"via2",#N/A,TRUE,"general";"via3",#N/A,TRUE,"general"}</definedName>
    <definedName name="REJHE" localSheetId="9" hidden="1">{"via1",#N/A,TRUE,"general";"via2",#N/A,TRUE,"general";"via3",#N/A,TRUE,"general"}</definedName>
    <definedName name="REJHE" hidden="1">{"via1",#N/A,TRUE,"general";"via2",#N/A,TRUE,"general";"via3",#N/A,TRUE,"general"}</definedName>
    <definedName name="REJILLA" localSheetId="15">#REF!</definedName>
    <definedName name="REJILLA">#REF!</definedName>
    <definedName name="REL">[101]PRECIOS!$D$2:$D$27</definedName>
    <definedName name="RELACION_GASTOS_A.O.M" localSheetId="0">#REF!</definedName>
    <definedName name="RELACION_GASTOS_A.O.M">#REF!</definedName>
    <definedName name="RELACION_GASTOS_A.O.M_TOTAL" localSheetId="0">#REF!</definedName>
    <definedName name="RELACION_GASTOS_A.O.M_TOTAL">#REF!</definedName>
    <definedName name="rell" localSheetId="15">#REF!</definedName>
    <definedName name="rell" localSheetId="7">#REF!</definedName>
    <definedName name="rell">#REF!</definedName>
    <definedName name="rellenos" localSheetId="12">#REF!</definedName>
    <definedName name="rellenos" localSheetId="13">#REF!</definedName>
    <definedName name="rellenos" localSheetId="14">#REF!</definedName>
    <definedName name="rellenos" localSheetId="6">#REF!</definedName>
    <definedName name="rellenos">#REF!</definedName>
    <definedName name="RELLG" localSheetId="15">#REF!</definedName>
    <definedName name="RELLG" localSheetId="7">#REF!</definedName>
    <definedName name="RELLG">#REF!</definedName>
    <definedName name="remanentes">#N/A</definedName>
    <definedName name="rendimiento">#REF!</definedName>
    <definedName name="RENTAL">#REF!</definedName>
    <definedName name="REP.PAV" localSheetId="12">#REF!</definedName>
    <definedName name="REP.PAV" localSheetId="13">#REF!</definedName>
    <definedName name="REP.PAV" localSheetId="14">#REF!</definedName>
    <definedName name="REP.PAV" localSheetId="6">#REF!</definedName>
    <definedName name="REP.PAV">#REF!</definedName>
    <definedName name="REPDIV">#REF!</definedName>
    <definedName name="REPLANTEO">[42]PRESUPUESTO!#REF!</definedName>
    <definedName name="REPLANTEO_ALC" localSheetId="11">[1]FORFAAC!#REF!</definedName>
    <definedName name="REPLANTEO_ALC" localSheetId="12">[2]FORFAAC!#REF!</definedName>
    <definedName name="REPLANTEO_ALC" localSheetId="13">[2]FORFAAC!#REF!</definedName>
    <definedName name="REPLANTEO_ALC" localSheetId="14">[2]FORFAAC!#REF!</definedName>
    <definedName name="REPLANTEO_ALC" localSheetId="16">[1]FORFAAC!#REF!</definedName>
    <definedName name="REPLANTEO_ALC" localSheetId="17">[1]FORFAAC!#REF!</definedName>
    <definedName name="REPLANTEO_ALC">[1]FORFAAC!#REF!</definedName>
    <definedName name="REPOCALC">#REF!</definedName>
    <definedName name="REPOPRO">#REF!</definedName>
    <definedName name="REPORTE" localSheetId="15">[4]A!$D$9</definedName>
    <definedName name="reporte">#REF!</definedName>
    <definedName name="REPOSICIONACU">'[15]INFORMACIÓN REFERENCIA'!$B$674:$H$685</definedName>
    <definedName name="REPOSICIONACUREDES">'[15]INFORMACIÓN REFERENCIA'!$B$688:$D$699</definedName>
    <definedName name="REPOSICIONALC">'[15]INFORMACIÓN REFERENCIA'!$B$704:$D$715</definedName>
    <definedName name="REPOSICIONALCREDES">'[15]INFORMACIÓN REFERENCIA'!$B$718:$O$729</definedName>
    <definedName name="REPSUB" localSheetId="0">#REF!</definedName>
    <definedName name="REPSUB">#REF!</definedName>
    <definedName name="repuestos2" localSheetId="0"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repuestos2"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req">#REF!</definedName>
    <definedName name="Requerimiento">#N/A</definedName>
    <definedName name="Requerimientos">#N/A</definedName>
    <definedName name="Required_Delivery">#REF!</definedName>
    <definedName name="rer" localSheetId="0" hidden="1">{"via1",#N/A,TRUE,"general";"via2",#N/A,TRUE,"general";"via3",#N/A,TRUE,"general"}</definedName>
    <definedName name="rer" localSheetId="6" hidden="1">{"via1",#N/A,TRUE,"general";"via2",#N/A,TRUE,"general";"via3",#N/A,TRUE,"general"}</definedName>
    <definedName name="rer" localSheetId="7" hidden="1">{"via1",#N/A,TRUE,"general";"via2",#N/A,TRUE,"general";"via3",#N/A,TRUE,"general"}</definedName>
    <definedName name="rer" localSheetId="9" hidden="1">{"via1",#N/A,TRUE,"general";"via2",#N/A,TRUE,"general";"via3",#N/A,TRUE,"general"}</definedName>
    <definedName name="rer" hidden="1">{"via1",#N/A,TRUE,"general";"via2",#N/A,TRUE,"general";"via3",#N/A,TRUE,"general"}</definedName>
    <definedName name="rererw" localSheetId="0" hidden="1">{"TAB1",#N/A,TRUE,"GENERAL";"TAB2",#N/A,TRUE,"GENERAL";"TAB3",#N/A,TRUE,"GENERAL";"TAB4",#N/A,TRUE,"GENERAL";"TAB5",#N/A,TRUE,"GENERAL"}</definedName>
    <definedName name="rererw" localSheetId="6" hidden="1">{"TAB1",#N/A,TRUE,"GENERAL";"TAB2",#N/A,TRUE,"GENERAL";"TAB3",#N/A,TRUE,"GENERAL";"TAB4",#N/A,TRUE,"GENERAL";"TAB5",#N/A,TRUE,"GENERAL"}</definedName>
    <definedName name="rererw" localSheetId="7" hidden="1">{"TAB1",#N/A,TRUE,"GENERAL";"TAB2",#N/A,TRUE,"GENERAL";"TAB3",#N/A,TRUE,"GENERAL";"TAB4",#N/A,TRUE,"GENERAL";"TAB5",#N/A,TRUE,"GENERAL"}</definedName>
    <definedName name="rererw" localSheetId="9" hidden="1">{"TAB1",#N/A,TRUE,"GENERAL";"TAB2",#N/A,TRUE,"GENERAL";"TAB3",#N/A,TRUE,"GENERAL";"TAB4",#N/A,TRUE,"GENERAL";"TAB5",#N/A,TRUE,"GENERAL"}</definedName>
    <definedName name="rererw" hidden="1">{"TAB1",#N/A,TRUE,"GENERAL";"TAB2",#N/A,TRUE,"GENERAL";"TAB3",#N/A,TRUE,"GENERAL";"TAB4",#N/A,TRUE,"GENERAL";"TAB5",#N/A,TRUE,"GENERAL"}</definedName>
    <definedName name="rerg" localSheetId="0" hidden="1">{"TAB1",#N/A,TRUE,"GENERAL";"TAB2",#N/A,TRUE,"GENERAL";"TAB3",#N/A,TRUE,"GENERAL";"TAB4",#N/A,TRUE,"GENERAL";"TAB5",#N/A,TRUE,"GENERAL"}</definedName>
    <definedName name="rerg" localSheetId="6" hidden="1">{"TAB1",#N/A,TRUE,"GENERAL";"TAB2",#N/A,TRUE,"GENERAL";"TAB3",#N/A,TRUE,"GENERAL";"TAB4",#N/A,TRUE,"GENERAL";"TAB5",#N/A,TRUE,"GENERAL"}</definedName>
    <definedName name="rerg" localSheetId="7" hidden="1">{"TAB1",#N/A,TRUE,"GENERAL";"TAB2",#N/A,TRUE,"GENERAL";"TAB3",#N/A,TRUE,"GENERAL";"TAB4",#N/A,TRUE,"GENERAL";"TAB5",#N/A,TRUE,"GENERAL"}</definedName>
    <definedName name="rerg" localSheetId="9" hidden="1">{"TAB1",#N/A,TRUE,"GENERAL";"TAB2",#N/A,TRUE,"GENERAL";"TAB3",#N/A,TRUE,"GENERAL";"TAB4",#N/A,TRUE,"GENERAL";"TAB5",#N/A,TRUE,"GENERAL"}</definedName>
    <definedName name="rerg" hidden="1">{"TAB1",#N/A,TRUE,"GENERAL";"TAB2",#N/A,TRUE,"GENERAL";"TAB3",#N/A,TRUE,"GENERAL";"TAB4",#N/A,TRUE,"GENERAL";"TAB5",#N/A,TRUE,"GENERAL"}</definedName>
    <definedName name="rerrrrw" localSheetId="0" hidden="1">{"TAB1",#N/A,TRUE,"GENERAL";"TAB2",#N/A,TRUE,"GENERAL";"TAB3",#N/A,TRUE,"GENERAL";"TAB4",#N/A,TRUE,"GENERAL";"TAB5",#N/A,TRUE,"GENERAL"}</definedName>
    <definedName name="rerrrrw" localSheetId="6" hidden="1">{"TAB1",#N/A,TRUE,"GENERAL";"TAB2",#N/A,TRUE,"GENERAL";"TAB3",#N/A,TRUE,"GENERAL";"TAB4",#N/A,TRUE,"GENERAL";"TAB5",#N/A,TRUE,"GENERAL"}</definedName>
    <definedName name="rerrrrw" localSheetId="7" hidden="1">{"TAB1",#N/A,TRUE,"GENERAL";"TAB2",#N/A,TRUE,"GENERAL";"TAB3",#N/A,TRUE,"GENERAL";"TAB4",#N/A,TRUE,"GENERAL";"TAB5",#N/A,TRUE,"GENERAL"}</definedName>
    <definedName name="rerrrrw" localSheetId="9" hidden="1">{"TAB1",#N/A,TRUE,"GENERAL";"TAB2",#N/A,TRUE,"GENERAL";"TAB3",#N/A,TRUE,"GENERAL";"TAB4",#N/A,TRUE,"GENERAL";"TAB5",#N/A,TRUE,"GENERAL"}</definedName>
    <definedName name="rerrrrw" hidden="1">{"TAB1",#N/A,TRUE,"GENERAL";"TAB2",#N/A,TRUE,"GENERAL";"TAB3",#N/A,TRUE,"GENERAL";"TAB4",#N/A,TRUE,"GENERAL";"TAB5",#N/A,TRUE,"GENERAL"}</definedName>
    <definedName name="RESBCE">#REF!</definedName>
    <definedName name="Reselects">#REF!</definedName>
    <definedName name="Reserva">[29]Gastos!#REF!</definedName>
    <definedName name="RESFYU">#REF!</definedName>
    <definedName name="residente">'[118]GENERALIDADES '!$E$9</definedName>
    <definedName name="residual">[170]Hoja2!$C$3</definedName>
    <definedName name="resist_cond">[35]D_AWG!$G$29</definedName>
    <definedName name="RESP">[97]dts!$B$6</definedName>
    <definedName name="Responsible">'[82]2009 Jagua'!$G$2:$G$27</definedName>
    <definedName name="RESPYG" localSheetId="0">#REF!</definedName>
    <definedName name="RESPYG">#REF!</definedName>
    <definedName name="RESREL" localSheetId="0">#REF!</definedName>
    <definedName name="RESREL">#REF!</definedName>
    <definedName name="RESU" localSheetId="15">#REF!</definedName>
    <definedName name="RESU">#REF!</definedName>
    <definedName name="Resumen" localSheetId="15">#REF!</definedName>
    <definedName name="resumen">#REF!</definedName>
    <definedName name="RESUMEN__CONSOLIDADO___C1_F1" localSheetId="12">#REF!</definedName>
    <definedName name="RESUMEN__CONSOLIDADO___C1_F1" localSheetId="13">#REF!</definedName>
    <definedName name="RESUMEN__CONSOLIDADO___C1_F1" localSheetId="14">#REF!</definedName>
    <definedName name="RESUMEN__CONSOLIDADO___C1_F1">#REF!</definedName>
    <definedName name="RESUMENALCANTARILLADO">#REF!</definedName>
    <definedName name="ResumenAPU">[203]ResumenMaterial!$A$12:$AB$169</definedName>
    <definedName name="RESUMENCOSTOSOPERACIÓN">'[15]CALCULO COSTOS DE OPERACIÓN'!$B$6:$Q$41</definedName>
    <definedName name="RESUMENINVERSIONESACU">'[15]CALCULO POI'!$A$6:$M$41</definedName>
    <definedName name="RESUMENINVERSIONESACUEDUCTO">'[15]CALCULO POI'!$A$6:$M$41</definedName>
    <definedName name="RESUMENINVERSIONESALC">'[15]CALCULO POI'!$A$202:$K$237</definedName>
    <definedName name="RESUMENMODELODEMANDA" localSheetId="0">#REF!</definedName>
    <definedName name="RESUMENMODELODEMANDA">#REF!</definedName>
    <definedName name="RESUMENOPTIMIZACIONACU">'[15]CALCULO POI'!$A$46:$L$81</definedName>
    <definedName name="RESUMENOPTIMIZACIONALC">'[15]CALCULO POI'!$A$242:$I$277</definedName>
    <definedName name="RET" localSheetId="0">#REF!</definedName>
    <definedName name="RET" localSheetId="15">#REF!</definedName>
    <definedName name="RET">#REF!</definedName>
    <definedName name="reten" localSheetId="0">[29]Gastos!#REF!</definedName>
    <definedName name="reten">[29]Gastos!#REF!</definedName>
    <definedName name="Retenc">[93]BASES!$E$31</definedName>
    <definedName name="Retiro_disposición" localSheetId="12">#REF!</definedName>
    <definedName name="Retiro_disposición" localSheetId="13">#REF!</definedName>
    <definedName name="Retiro_disposición" localSheetId="14">#REF!</definedName>
    <definedName name="Retiro_disposición" localSheetId="6">#REF!</definedName>
    <definedName name="Retiro_disposición">#REF!</definedName>
    <definedName name="retr">#REF!</definedName>
    <definedName name="RETRO" localSheetId="2">[42]BASE!$D$417</definedName>
    <definedName name="RETRO" localSheetId="12">[313]Auxiliares!$G$206</definedName>
    <definedName name="RETRO" localSheetId="13">[313]Auxiliares!$G$206</definedName>
    <definedName name="RETRO" localSheetId="14">[313]Auxiliares!$G$206</definedName>
    <definedName name="RETRO" localSheetId="15">[41]BASE!$D$465</definedName>
    <definedName name="RETRO" localSheetId="6">[42]BASE!$D$417</definedName>
    <definedName name="RETRO" localSheetId="7">[42]BASE!$D$417</definedName>
    <definedName name="RETRO" localSheetId="9">[42]BASE!$D$417</definedName>
    <definedName name="RETRO">[314]Auxiliares!$G$206</definedName>
    <definedName name="RETTRE" localSheetId="0" hidden="1">{"via1",#N/A,TRUE,"general";"via2",#N/A,TRUE,"general";"via3",#N/A,TRUE,"general"}</definedName>
    <definedName name="RETTRE" localSheetId="6" hidden="1">{"via1",#N/A,TRUE,"general";"via2",#N/A,TRUE,"general";"via3",#N/A,TRUE,"general"}</definedName>
    <definedName name="RETTRE" localSheetId="7" hidden="1">{"via1",#N/A,TRUE,"general";"via2",#N/A,TRUE,"general";"via3",#N/A,TRUE,"general"}</definedName>
    <definedName name="RETTRE" localSheetId="9" hidden="1">{"via1",#N/A,TRUE,"general";"via2",#N/A,TRUE,"general";"via3",#N/A,TRUE,"general"}</definedName>
    <definedName name="RETTRE" hidden="1">{"via1",#N/A,TRUE,"general";"via2",#N/A,TRUE,"general";"via3",#N/A,TRUE,"general"}</definedName>
    <definedName name="rety" localSheetId="0" hidden="1">{"TAB1",#N/A,TRUE,"GENERAL";"TAB2",#N/A,TRUE,"GENERAL";"TAB3",#N/A,TRUE,"GENERAL";"TAB4",#N/A,TRUE,"GENERAL";"TAB5",#N/A,TRUE,"GENERAL"}</definedName>
    <definedName name="rety" localSheetId="6" hidden="1">{"TAB1",#N/A,TRUE,"GENERAL";"TAB2",#N/A,TRUE,"GENERAL";"TAB3",#N/A,TRUE,"GENERAL";"TAB4",#N/A,TRUE,"GENERAL";"TAB5",#N/A,TRUE,"GENERAL"}</definedName>
    <definedName name="rety" localSheetId="7" hidden="1">{"TAB1",#N/A,TRUE,"GENERAL";"TAB2",#N/A,TRUE,"GENERAL";"TAB3",#N/A,TRUE,"GENERAL";"TAB4",#N/A,TRUE,"GENERAL";"TAB5",#N/A,TRUE,"GENERAL"}</definedName>
    <definedName name="rety" localSheetId="9" hidden="1">{"TAB1",#N/A,TRUE,"GENERAL";"TAB2",#N/A,TRUE,"GENERAL";"TAB3",#N/A,TRUE,"GENERAL";"TAB4",#N/A,TRUE,"GENERAL";"TAB5",#N/A,TRUE,"GENERAL"}</definedName>
    <definedName name="rety" hidden="1">{"TAB1",#N/A,TRUE,"GENERAL";"TAB2",#N/A,TRUE,"GENERAL";"TAB3",#N/A,TRUE,"GENERAL";"TAB4",#N/A,TRUE,"GENERAL";"TAB5",#N/A,TRUE,"GENERAL"}</definedName>
    <definedName name="rev">#REF!</definedName>
    <definedName name="REVEST_ESP_ITEM">[84]Presupuesto!#REF!</definedName>
    <definedName name="rewfreg" localSheetId="0" hidden="1">{"via1",#N/A,TRUE,"general";"via2",#N/A,TRUE,"general";"via3",#N/A,TRUE,"general"}</definedName>
    <definedName name="rewfreg" localSheetId="6" hidden="1">{"via1",#N/A,TRUE,"general";"via2",#N/A,TRUE,"general";"via3",#N/A,TRUE,"general"}</definedName>
    <definedName name="rewfreg" localSheetId="7" hidden="1">{"via1",#N/A,TRUE,"general";"via2",#N/A,TRUE,"general";"via3",#N/A,TRUE,"general"}</definedName>
    <definedName name="rewfreg" localSheetId="9" hidden="1">{"via1",#N/A,TRUE,"general";"via2",#N/A,TRUE,"general";"via3",#N/A,TRUE,"general"}</definedName>
    <definedName name="rewfreg" hidden="1">{"via1",#N/A,TRUE,"general";"via2",#N/A,TRUE,"general";"via3",#N/A,TRUE,"general"}</definedName>
    <definedName name="rewr" localSheetId="0" hidden="1">{"via1",#N/A,TRUE,"general";"via2",#N/A,TRUE,"general";"via3",#N/A,TRUE,"general"}</definedName>
    <definedName name="rewr" localSheetId="6" hidden="1">{"via1",#N/A,TRUE,"general";"via2",#N/A,TRUE,"general";"via3",#N/A,TRUE,"general"}</definedName>
    <definedName name="rewr" localSheetId="7" hidden="1">{"via1",#N/A,TRUE,"general";"via2",#N/A,TRUE,"general";"via3",#N/A,TRUE,"general"}</definedName>
    <definedName name="rewr" localSheetId="9" hidden="1">{"via1",#N/A,TRUE,"general";"via2",#N/A,TRUE,"general";"via3",#N/A,TRUE,"general"}</definedName>
    <definedName name="rewr" hidden="1">{"via1",#N/A,TRUE,"general";"via2",#N/A,TRUE,"general";"via3",#N/A,TRUE,"general"}</definedName>
    <definedName name="REWWER" localSheetId="0" hidden="1">{"TAB1",#N/A,TRUE,"GENERAL";"TAB2",#N/A,TRUE,"GENERAL";"TAB3",#N/A,TRUE,"GENERAL";"TAB4",#N/A,TRUE,"GENERAL";"TAB5",#N/A,TRUE,"GENERAL"}</definedName>
    <definedName name="REWWER" localSheetId="6" hidden="1">{"TAB1",#N/A,TRUE,"GENERAL";"TAB2",#N/A,TRUE,"GENERAL";"TAB3",#N/A,TRUE,"GENERAL";"TAB4",#N/A,TRUE,"GENERAL";"TAB5",#N/A,TRUE,"GENERAL"}</definedName>
    <definedName name="REWWER" localSheetId="7" hidden="1">{"TAB1",#N/A,TRUE,"GENERAL";"TAB2",#N/A,TRUE,"GENERAL";"TAB3",#N/A,TRUE,"GENERAL";"TAB4",#N/A,TRUE,"GENERAL";"TAB5",#N/A,TRUE,"GENERAL"}</definedName>
    <definedName name="REWWER" localSheetId="9" hidden="1">{"TAB1",#N/A,TRUE,"GENERAL";"TAB2",#N/A,TRUE,"GENERAL";"TAB3",#N/A,TRUE,"GENERAL";"TAB4",#N/A,TRUE,"GENERAL";"TAB5",#N/A,TRUE,"GENERAL"}</definedName>
    <definedName name="REWWER" hidden="1">{"TAB1",#N/A,TRUE,"GENERAL";"TAB2",#N/A,TRUE,"GENERAL";"TAB3",#N/A,TRUE,"GENERAL";"TAB4",#N/A,TRUE,"GENERAL";"TAB5",#N/A,TRUE,"GENERAL"}</definedName>
    <definedName name="REY" localSheetId="15">'[315]Tabla 1.1'!#REF!</definedName>
    <definedName name="REY">'[315]Tabla 1.1'!#REF!</definedName>
    <definedName name="reyepoi" localSheetId="0" hidden="1">{"TAB1",#N/A,TRUE,"GENERAL";"TAB2",#N/A,TRUE,"GENERAL";"TAB3",#N/A,TRUE,"GENERAL";"TAB4",#N/A,TRUE,"GENERAL";"TAB5",#N/A,TRUE,"GENERAL"}</definedName>
    <definedName name="reyepoi" localSheetId="6" hidden="1">{"TAB1",#N/A,TRUE,"GENERAL";"TAB2",#N/A,TRUE,"GENERAL";"TAB3",#N/A,TRUE,"GENERAL";"TAB4",#N/A,TRUE,"GENERAL";"TAB5",#N/A,TRUE,"GENERAL"}</definedName>
    <definedName name="reyepoi" localSheetId="7" hidden="1">{"TAB1",#N/A,TRUE,"GENERAL";"TAB2",#N/A,TRUE,"GENERAL";"TAB3",#N/A,TRUE,"GENERAL";"TAB4",#N/A,TRUE,"GENERAL";"TAB5",#N/A,TRUE,"GENERAL"}</definedName>
    <definedName name="reyepoi" localSheetId="9" hidden="1">{"TAB1",#N/A,TRUE,"GENERAL";"TAB2",#N/A,TRUE,"GENERAL";"TAB3",#N/A,TRUE,"GENERAL";"TAB4",#N/A,TRUE,"GENERAL";"TAB5",#N/A,TRUE,"GENERAL"}</definedName>
    <definedName name="reyepoi" hidden="1">{"TAB1",#N/A,TRUE,"GENERAL";"TAB2",#N/A,TRUE,"GENERAL";"TAB3",#N/A,TRUE,"GENERAL";"TAB4",#N/A,TRUE,"GENERAL";"TAB5",#N/A,TRUE,"GENERAL"}</definedName>
    <definedName name="reyety" localSheetId="0" hidden="1">{"via1",#N/A,TRUE,"general";"via2",#N/A,TRUE,"general";"via3",#N/A,TRUE,"general"}</definedName>
    <definedName name="reyety" localSheetId="6" hidden="1">{"via1",#N/A,TRUE,"general";"via2",#N/A,TRUE,"general";"via3",#N/A,TRUE,"general"}</definedName>
    <definedName name="reyety" localSheetId="7" hidden="1">{"via1",#N/A,TRUE,"general";"via2",#N/A,TRUE,"general";"via3",#N/A,TRUE,"general"}</definedName>
    <definedName name="reyety" localSheetId="9" hidden="1">{"via1",#N/A,TRUE,"general";"via2",#N/A,TRUE,"general";"via3",#N/A,TRUE,"general"}</definedName>
    <definedName name="reyety" hidden="1">{"via1",#N/A,TRUE,"general";"via2",#N/A,TRUE,"general";"via3",#N/A,TRUE,"general"}</definedName>
    <definedName name="reyty" localSheetId="0" hidden="1">{"via1",#N/A,TRUE,"general";"via2",#N/A,TRUE,"general";"via3",#N/A,TRUE,"general"}</definedName>
    <definedName name="reyty" localSheetId="6" hidden="1">{"via1",#N/A,TRUE,"general";"via2",#N/A,TRUE,"general";"via3",#N/A,TRUE,"general"}</definedName>
    <definedName name="reyty" localSheetId="7" hidden="1">{"via1",#N/A,TRUE,"general";"via2",#N/A,TRUE,"general";"via3",#N/A,TRUE,"general"}</definedName>
    <definedName name="reyty" localSheetId="9" hidden="1">{"via1",#N/A,TRUE,"general";"via2",#N/A,TRUE,"general";"via3",#N/A,TRUE,"general"}</definedName>
    <definedName name="reyty" hidden="1">{"via1",#N/A,TRUE,"general";"via2",#N/A,TRUE,"general";"via3",#N/A,TRUE,"general"}</definedName>
    <definedName name="reyyt" localSheetId="0" hidden="1">{"via1",#N/A,TRUE,"general";"via2",#N/A,TRUE,"general";"via3",#N/A,TRUE,"general"}</definedName>
    <definedName name="reyyt" localSheetId="6" hidden="1">{"via1",#N/A,TRUE,"general";"via2",#N/A,TRUE,"general";"via3",#N/A,TRUE,"general"}</definedName>
    <definedName name="reyyt" localSheetId="7" hidden="1">{"via1",#N/A,TRUE,"general";"via2",#N/A,TRUE,"general";"via3",#N/A,TRUE,"general"}</definedName>
    <definedName name="reyyt" localSheetId="9" hidden="1">{"via1",#N/A,TRUE,"general";"via2",#N/A,TRUE,"general";"via3",#N/A,TRUE,"general"}</definedName>
    <definedName name="reyyt" hidden="1">{"via1",#N/A,TRUE,"general";"via2",#N/A,TRUE,"general";"via3",#N/A,TRUE,"general"}</definedName>
    <definedName name="RF" localSheetId="15">#REF!</definedName>
    <definedName name="Rf">#REF!</definedName>
    <definedName name="RFA">#REF!</definedName>
    <definedName name="RFB">#REF!</definedName>
    <definedName name="RFC">#REF!</definedName>
    <definedName name="RFE">#REF!</definedName>
    <definedName name="RFF">#REF!</definedName>
    <definedName name="RFG">#REF!</definedName>
    <definedName name="rfhnhjyu" localSheetId="0" hidden="1">{"TAB1",#N/A,TRUE,"GENERAL";"TAB2",#N/A,TRUE,"GENERAL";"TAB3",#N/A,TRUE,"GENERAL";"TAB4",#N/A,TRUE,"GENERAL";"TAB5",#N/A,TRUE,"GENERAL"}</definedName>
    <definedName name="rfhnhjyu" localSheetId="6" hidden="1">{"TAB1",#N/A,TRUE,"GENERAL";"TAB2",#N/A,TRUE,"GENERAL";"TAB3",#N/A,TRUE,"GENERAL";"TAB4",#N/A,TRUE,"GENERAL";"TAB5",#N/A,TRUE,"GENERAL"}</definedName>
    <definedName name="rfhnhjyu" localSheetId="7" hidden="1">{"TAB1",#N/A,TRUE,"GENERAL";"TAB2",#N/A,TRUE,"GENERAL";"TAB3",#N/A,TRUE,"GENERAL";"TAB4",#N/A,TRUE,"GENERAL";"TAB5",#N/A,TRUE,"GENERAL"}</definedName>
    <definedName name="rfhnhjyu" localSheetId="9" hidden="1">{"TAB1",#N/A,TRUE,"GENERAL";"TAB2",#N/A,TRUE,"GENERAL";"TAB3",#N/A,TRUE,"GENERAL";"TAB4",#N/A,TRUE,"GENERAL";"TAB5",#N/A,TRUE,"GENERAL"}</definedName>
    <definedName name="rfhnhjyu" hidden="1">{"TAB1",#N/A,TRUE,"GENERAL";"TAB2",#N/A,TRUE,"GENERAL";"TAB3",#N/A,TRUE,"GENERAL";"TAB4",#N/A,TRUE,"GENERAL";"TAB5",#N/A,TRUE,"GENERAL"}</definedName>
    <definedName name="RFP">#REF!</definedName>
    <definedName name="RFP003A">#REF!</definedName>
    <definedName name="RFP003B">#REF!</definedName>
    <definedName name="RFP003C">#REF!</definedName>
    <definedName name="RFP003D">#REF!</definedName>
    <definedName name="RFP003E">#REF!</definedName>
    <definedName name="RFP003F">#REF!</definedName>
    <definedName name="RFPC">#REF!</definedName>
    <definedName name="rfref">#REF!</definedName>
    <definedName name="rfrf" localSheetId="0" hidden="1">{"via1",#N/A,TRUE,"general";"via2",#N/A,TRUE,"general";"via3",#N/A,TRUE,"general"}</definedName>
    <definedName name="rfrf" localSheetId="6" hidden="1">{"via1",#N/A,TRUE,"general";"via2",#N/A,TRUE,"general";"via3",#N/A,TRUE,"general"}</definedName>
    <definedName name="rfrf" localSheetId="7" hidden="1">{"via1",#N/A,TRUE,"general";"via2",#N/A,TRUE,"general";"via3",#N/A,TRUE,"general"}</definedName>
    <definedName name="rfrf" localSheetId="9" hidden="1">{"via1",#N/A,TRUE,"general";"via2",#N/A,TRUE,"general";"via3",#N/A,TRUE,"general"}</definedName>
    <definedName name="rfrf" hidden="1">{"via1",#N/A,TRUE,"general";"via2",#N/A,TRUE,"general";"via3",#N/A,TRUE,"general"}</definedName>
    <definedName name="RFTITLE">#REF!</definedName>
    <definedName name="Rg">#REF!</definedName>
    <definedName name="rge" localSheetId="0" hidden="1">{"via1",#N/A,TRUE,"general";"via2",#N/A,TRUE,"general";"via3",#N/A,TRUE,"general"}</definedName>
    <definedName name="rge" localSheetId="6" hidden="1">{"via1",#N/A,TRUE,"general";"via2",#N/A,TRUE,"general";"via3",#N/A,TRUE,"general"}</definedName>
    <definedName name="rge" localSheetId="7" hidden="1">{"via1",#N/A,TRUE,"general";"via2",#N/A,TRUE,"general";"via3",#N/A,TRUE,"general"}</definedName>
    <definedName name="rge" localSheetId="9" hidden="1">{"via1",#N/A,TRUE,"general";"via2",#N/A,TRUE,"general";"via3",#N/A,TRUE,"general"}</definedName>
    <definedName name="rge" hidden="1">{"via1",#N/A,TRUE,"general";"via2",#N/A,TRUE,"general";"via3",#N/A,TRUE,"general"}</definedName>
    <definedName name="rgegg" localSheetId="0" hidden="1">{"via1",#N/A,TRUE,"general";"via2",#N/A,TRUE,"general";"via3",#N/A,TRUE,"general"}</definedName>
    <definedName name="rgegg" localSheetId="6" hidden="1">{"via1",#N/A,TRUE,"general";"via2",#N/A,TRUE,"general";"via3",#N/A,TRUE,"general"}</definedName>
    <definedName name="rgegg" localSheetId="7" hidden="1">{"via1",#N/A,TRUE,"general";"via2",#N/A,TRUE,"general";"via3",#N/A,TRUE,"general"}</definedName>
    <definedName name="rgegg" localSheetId="9" hidden="1">{"via1",#N/A,TRUE,"general";"via2",#N/A,TRUE,"general";"via3",#N/A,TRUE,"general"}</definedName>
    <definedName name="rgegg" hidden="1">{"via1",#N/A,TRUE,"general";"via2",#N/A,TRUE,"general";"via3",#N/A,TRUE,"general"}</definedName>
    <definedName name="Rh">#REF!</definedName>
    <definedName name="rhh" localSheetId="0" hidden="1">{"TAB1",#N/A,TRUE,"GENERAL";"TAB2",#N/A,TRUE,"GENERAL";"TAB3",#N/A,TRUE,"GENERAL";"TAB4",#N/A,TRUE,"GENERAL";"TAB5",#N/A,TRUE,"GENERAL"}</definedName>
    <definedName name="rhh" localSheetId="6" hidden="1">{"TAB1",#N/A,TRUE,"GENERAL";"TAB2",#N/A,TRUE,"GENERAL";"TAB3",#N/A,TRUE,"GENERAL";"TAB4",#N/A,TRUE,"GENERAL";"TAB5",#N/A,TRUE,"GENERAL"}</definedName>
    <definedName name="rhh" localSheetId="7" hidden="1">{"TAB1",#N/A,TRUE,"GENERAL";"TAB2",#N/A,TRUE,"GENERAL";"TAB3",#N/A,TRUE,"GENERAL";"TAB4",#N/A,TRUE,"GENERAL";"TAB5",#N/A,TRUE,"GENERAL"}</definedName>
    <definedName name="rhh" localSheetId="9" hidden="1">{"TAB1",#N/A,TRUE,"GENERAL";"TAB2",#N/A,TRUE,"GENERAL";"TAB3",#N/A,TRUE,"GENERAL";"TAB4",#N/A,TRUE,"GENERAL";"TAB5",#N/A,TRUE,"GENERAL"}</definedName>
    <definedName name="rhh" hidden="1">{"TAB1",#N/A,TRUE,"GENERAL";"TAB2",#N/A,TRUE,"GENERAL";"TAB3",#N/A,TRUE,"GENERAL";"TAB4",#N/A,TRUE,"GENERAL";"TAB5",#N/A,TRUE,"GENERAL"}</definedName>
    <definedName name="rhrtd" localSheetId="0" hidden="1">{"TAB1",#N/A,TRUE,"GENERAL";"TAB2",#N/A,TRUE,"GENERAL";"TAB3",#N/A,TRUE,"GENERAL";"TAB4",#N/A,TRUE,"GENERAL";"TAB5",#N/A,TRUE,"GENERAL"}</definedName>
    <definedName name="rhrtd" localSheetId="6" hidden="1">{"TAB1",#N/A,TRUE,"GENERAL";"TAB2",#N/A,TRUE,"GENERAL";"TAB3",#N/A,TRUE,"GENERAL";"TAB4",#N/A,TRUE,"GENERAL";"TAB5",#N/A,TRUE,"GENERAL"}</definedName>
    <definedName name="rhrtd" localSheetId="7" hidden="1">{"TAB1",#N/A,TRUE,"GENERAL";"TAB2",#N/A,TRUE,"GENERAL";"TAB3",#N/A,TRUE,"GENERAL";"TAB4",#N/A,TRUE,"GENERAL";"TAB5",#N/A,TRUE,"GENERAL"}</definedName>
    <definedName name="rhrtd" localSheetId="9" hidden="1">{"TAB1",#N/A,TRUE,"GENERAL";"TAB2",#N/A,TRUE,"GENERAL";"TAB3",#N/A,TRUE,"GENERAL";"TAB4",#N/A,TRUE,"GENERAL";"TAB5",#N/A,TRUE,"GENERAL"}</definedName>
    <definedName name="rhrtd" hidden="1">{"TAB1",#N/A,TRUE,"GENERAL";"TAB2",#N/A,TRUE,"GENERAL";"TAB3",#N/A,TRUE,"GENERAL";"TAB4",#N/A,TRUE,"GENERAL";"TAB5",#N/A,TRUE,"GENERAL"}</definedName>
    <definedName name="rhtry" localSheetId="0" hidden="1">{"TAB1",#N/A,TRUE,"GENERAL";"TAB2",#N/A,TRUE,"GENERAL";"TAB3",#N/A,TRUE,"GENERAL";"TAB4",#N/A,TRUE,"GENERAL";"TAB5",#N/A,TRUE,"GENERAL"}</definedName>
    <definedName name="rhtry" localSheetId="6" hidden="1">{"TAB1",#N/A,TRUE,"GENERAL";"TAB2",#N/A,TRUE,"GENERAL";"TAB3",#N/A,TRUE,"GENERAL";"TAB4",#N/A,TRUE,"GENERAL";"TAB5",#N/A,TRUE,"GENERAL"}</definedName>
    <definedName name="rhtry" localSheetId="7" hidden="1">{"TAB1",#N/A,TRUE,"GENERAL";"TAB2",#N/A,TRUE,"GENERAL";"TAB3",#N/A,TRUE,"GENERAL";"TAB4",#N/A,TRUE,"GENERAL";"TAB5",#N/A,TRUE,"GENERAL"}</definedName>
    <definedName name="rhtry" localSheetId="9" hidden="1">{"TAB1",#N/A,TRUE,"GENERAL";"TAB2",#N/A,TRUE,"GENERAL";"TAB3",#N/A,TRUE,"GENERAL";"TAB4",#N/A,TRUE,"GENERAL";"TAB5",#N/A,TRUE,"GENERAL"}</definedName>
    <definedName name="rhtry" hidden="1">{"TAB1",#N/A,TRUE,"GENERAL";"TAB2",#N/A,TRUE,"GENERAL";"TAB3",#N/A,TRUE,"GENERAL";"TAB4",#N/A,TRUE,"GENERAL";"TAB5",#N/A,TRUE,"GENERAL"}</definedName>
    <definedName name="Ri">#REF!</definedName>
    <definedName name="Ripio">#REF!</definedName>
    <definedName name="RiskInd">[316]RefTables!$K$2:$K$26</definedName>
    <definedName name="RiskRanking">[316]RefTables!$L$2:$L$26</definedName>
    <definedName name="rj" localSheetId="0" hidden="1">{"TAB1",#N/A,TRUE,"GENERAL";"TAB2",#N/A,TRUE,"GENERAL";"TAB3",#N/A,TRUE,"GENERAL";"TAB4",#N/A,TRUE,"GENERAL";"TAB5",#N/A,TRUE,"GENERAL"}</definedName>
    <definedName name="rj" localSheetId="6" hidden="1">{"TAB1",#N/A,TRUE,"GENERAL";"TAB2",#N/A,TRUE,"GENERAL";"TAB3",#N/A,TRUE,"GENERAL";"TAB4",#N/A,TRUE,"GENERAL";"TAB5",#N/A,TRUE,"GENERAL"}</definedName>
    <definedName name="rj" localSheetId="7" hidden="1">{"TAB1",#N/A,TRUE,"GENERAL";"TAB2",#N/A,TRUE,"GENERAL";"TAB3",#N/A,TRUE,"GENERAL";"TAB4",#N/A,TRUE,"GENERAL";"TAB5",#N/A,TRUE,"GENERAL"}</definedName>
    <definedName name="rj" localSheetId="9" hidden="1">{"TAB1",#N/A,TRUE,"GENERAL";"TAB2",#N/A,TRUE,"GENERAL";"TAB3",#N/A,TRUE,"GENERAL";"TAB4",#N/A,TRUE,"GENERAL";"TAB5",#N/A,TRUE,"GENERAL"}</definedName>
    <definedName name="rj" hidden="1">{"TAB1",#N/A,TRUE,"GENERAL";"TAB2",#N/A,TRUE,"GENERAL";"TAB3",#N/A,TRUE,"GENERAL";"TAB4",#N/A,TRUE,"GENERAL";"TAB5",#N/A,TRUE,"GENERAL"}</definedName>
    <definedName name="rjjth" localSheetId="0" hidden="1">{"TAB1",#N/A,TRUE,"GENERAL";"TAB2",#N/A,TRUE,"GENERAL";"TAB3",#N/A,TRUE,"GENERAL";"TAB4",#N/A,TRUE,"GENERAL";"TAB5",#N/A,TRUE,"GENERAL"}</definedName>
    <definedName name="rjjth" localSheetId="6" hidden="1">{"TAB1",#N/A,TRUE,"GENERAL";"TAB2",#N/A,TRUE,"GENERAL";"TAB3",#N/A,TRUE,"GENERAL";"TAB4",#N/A,TRUE,"GENERAL";"TAB5",#N/A,TRUE,"GENERAL"}</definedName>
    <definedName name="rjjth" localSheetId="7" hidden="1">{"TAB1",#N/A,TRUE,"GENERAL";"TAB2",#N/A,TRUE,"GENERAL";"TAB3",#N/A,TRUE,"GENERAL";"TAB4",#N/A,TRUE,"GENERAL";"TAB5",#N/A,TRUE,"GENERAL"}</definedName>
    <definedName name="rjjth" localSheetId="9" hidden="1">{"TAB1",#N/A,TRUE,"GENERAL";"TAB2",#N/A,TRUE,"GENERAL";"TAB3",#N/A,TRUE,"GENERAL";"TAB4",#N/A,TRUE,"GENERAL";"TAB5",#N/A,TRUE,"GENERAL"}</definedName>
    <definedName name="rjjth" hidden="1">{"TAB1",#N/A,TRUE,"GENERAL";"TAB2",#N/A,TRUE,"GENERAL";"TAB3",#N/A,TRUE,"GENERAL";"TAB4",#N/A,TRUE,"GENERAL";"TAB5",#N/A,TRUE,"GENERAL"}</definedName>
    <definedName name="rjy" localSheetId="0" hidden="1">{"via1",#N/A,TRUE,"general";"via2",#N/A,TRUE,"general";"via3",#N/A,TRUE,"general"}</definedName>
    <definedName name="rjy" localSheetId="6" hidden="1">{"via1",#N/A,TRUE,"general";"via2",#N/A,TRUE,"general";"via3",#N/A,TRUE,"general"}</definedName>
    <definedName name="rjy" localSheetId="7" hidden="1">{"via1",#N/A,TRUE,"general";"via2",#N/A,TRUE,"general";"via3",#N/A,TRUE,"general"}</definedName>
    <definedName name="rjy" localSheetId="9" hidden="1">{"via1",#N/A,TRUE,"general";"via2",#N/A,TRUE,"general";"via3",#N/A,TRUE,"general"}</definedName>
    <definedName name="rjy" hidden="1">{"via1",#N/A,TRUE,"general";"via2",#N/A,TRUE,"general";"via3",#N/A,TRUE,"general"}</definedName>
    <definedName name="Rk">#REF!</definedName>
    <definedName name="rkjyk" localSheetId="0" hidden="1">{"TAB1",#N/A,TRUE,"GENERAL";"TAB2",#N/A,TRUE,"GENERAL";"TAB3",#N/A,TRUE,"GENERAL";"TAB4",#N/A,TRUE,"GENERAL";"TAB5",#N/A,TRUE,"GENERAL"}</definedName>
    <definedName name="rkjyk" localSheetId="6" hidden="1">{"TAB1",#N/A,TRUE,"GENERAL";"TAB2",#N/A,TRUE,"GENERAL";"TAB3",#N/A,TRUE,"GENERAL";"TAB4",#N/A,TRUE,"GENERAL";"TAB5",#N/A,TRUE,"GENERAL"}</definedName>
    <definedName name="rkjyk" localSheetId="7" hidden="1">{"TAB1",#N/A,TRUE,"GENERAL";"TAB2",#N/A,TRUE,"GENERAL";"TAB3",#N/A,TRUE,"GENERAL";"TAB4",#N/A,TRUE,"GENERAL";"TAB5",#N/A,TRUE,"GENERAL"}</definedName>
    <definedName name="rkjyk" localSheetId="9" hidden="1">{"TAB1",#N/A,TRUE,"GENERAL";"TAB2",#N/A,TRUE,"GENERAL";"TAB3",#N/A,TRUE,"GENERAL";"TAB4",#N/A,TRUE,"GENERAL";"TAB5",#N/A,TRUE,"GENERAL"}</definedName>
    <definedName name="rkjyk" hidden="1">{"TAB1",#N/A,TRUE,"GENERAL";"TAB2",#N/A,TRUE,"GENERAL";"TAB3",#N/A,TRUE,"GENERAL";"TAB4",#N/A,TRUE,"GENERAL";"TAB5",#N/A,TRUE,"GENERAL"}</definedName>
    <definedName name="rkru" localSheetId="0" hidden="1">{"via1",#N/A,TRUE,"general";"via2",#N/A,TRUE,"general";"via3",#N/A,TRUE,"general"}</definedName>
    <definedName name="rkru" localSheetId="6" hidden="1">{"via1",#N/A,TRUE,"general";"via2",#N/A,TRUE,"general";"via3",#N/A,TRUE,"general"}</definedName>
    <definedName name="rkru" localSheetId="7" hidden="1">{"via1",#N/A,TRUE,"general";"via2",#N/A,TRUE,"general";"via3",#N/A,TRUE,"general"}</definedName>
    <definedName name="rkru" localSheetId="9" hidden="1">{"via1",#N/A,TRUE,"general";"via2",#N/A,TRUE,"general";"via3",#N/A,TRUE,"general"}</definedName>
    <definedName name="rkru" hidden="1">{"via1",#N/A,TRUE,"general";"via2",#N/A,TRUE,"general";"via3",#N/A,TRUE,"general"}</definedName>
    <definedName name="rky" localSheetId="0" hidden="1">{"TAB1",#N/A,TRUE,"GENERAL";"TAB2",#N/A,TRUE,"GENERAL";"TAB3",#N/A,TRUE,"GENERAL";"TAB4",#N/A,TRUE,"GENERAL";"TAB5",#N/A,TRUE,"GENERAL"}</definedName>
    <definedName name="rky" localSheetId="6" hidden="1">{"TAB1",#N/A,TRUE,"GENERAL";"TAB2",#N/A,TRUE,"GENERAL";"TAB3",#N/A,TRUE,"GENERAL";"TAB4",#N/A,TRUE,"GENERAL";"TAB5",#N/A,TRUE,"GENERAL"}</definedName>
    <definedName name="rky" localSheetId="7" hidden="1">{"TAB1",#N/A,TRUE,"GENERAL";"TAB2",#N/A,TRUE,"GENERAL";"TAB3",#N/A,TRUE,"GENERAL";"TAB4",#N/A,TRUE,"GENERAL";"TAB5",#N/A,TRUE,"GENERAL"}</definedName>
    <definedName name="rky" localSheetId="9" hidden="1">{"TAB1",#N/A,TRUE,"GENERAL";"TAB2",#N/A,TRUE,"GENERAL";"TAB3",#N/A,TRUE,"GENERAL";"TAB4",#N/A,TRUE,"GENERAL";"TAB5",#N/A,TRUE,"GENERAL"}</definedName>
    <definedName name="rky" hidden="1">{"TAB1",#N/A,TRUE,"GENERAL";"TAB2",#N/A,TRUE,"GENERAL";"TAB3",#N/A,TRUE,"GENERAL";"TAB4",#N/A,TRUE,"GENERAL";"TAB5",#N/A,TRUE,"GENERAL"}</definedName>
    <definedName name="RLIGA" localSheetId="15">#REF!</definedName>
    <definedName name="RLIGA">#REF!</definedName>
    <definedName name="Rm">#REF!</definedName>
    <definedName name="RMCostOutput">#REF!</definedName>
    <definedName name="Rmm">#REF!</definedName>
    <definedName name="Rn">#REF!</definedName>
    <definedName name="Rñ">#REF!</definedName>
    <definedName name="Ro">#REF!</definedName>
    <definedName name="RoA_N">[150]ASSUMPTIONS!#REF!</definedName>
    <definedName name="RODILLO" localSheetId="0">#REF!</definedName>
    <definedName name="RODILLO">#REF!</definedName>
    <definedName name="rolando" localSheetId="0">#REF!</definedName>
    <definedName name="rolando">#REF!</definedName>
    <definedName name="Roster1">[112]Parameters!$O$30</definedName>
    <definedName name="Roster2">[112]Parameters!$P$30</definedName>
    <definedName name="Roster3">[112]Parameters!$Q$30</definedName>
    <definedName name="Roster4">[112]Parameters!$R$30</definedName>
    <definedName name="Rosters">[112]Parameters!$O$26:$R$29</definedName>
    <definedName name="Rows2Unhide" localSheetId="0" hidden="1">#REF!</definedName>
    <definedName name="Rows2Unhide" hidden="1">#REF!</definedName>
    <definedName name="Roy_price_sens">'[142]Inputs-SUMMARY'!$H$266:$BR$266</definedName>
    <definedName name="Royal_Col_Nom">[150]W_OPEX!$H$220:$AP$220</definedName>
    <definedName name="royalphalumi">[317]datosluminariasRoyAlPHa!$A$1:$A$65536</definedName>
    <definedName name="Royalty_CDC_LLC">[137]Royalties!#REF!</definedName>
    <definedName name="Royalty_CZN_SA">[137]Royalties!#REF!</definedName>
    <definedName name="Royalty_total">[137]Royalties!#REF!</definedName>
    <definedName name="Rp" localSheetId="0">#REF!</definedName>
    <definedName name="Rp">#REF!</definedName>
    <definedName name="Rq" localSheetId="0">#REF!</definedName>
    <definedName name="Rq">#REF!</definedName>
    <definedName name="rr" localSheetId="0" hidden="1">{"'Sheet1'!$A$1:$G$85"}</definedName>
    <definedName name="rr" hidden="1">{"'Sheet1'!$A$1:$G$85"}</definedName>
    <definedName name="rrr" localSheetId="0" hidden="1">{"via1",#N/A,TRUE,"general";"via2",#N/A,TRUE,"general";"via3",#N/A,TRUE,"general"}</definedName>
    <definedName name="rrr" localSheetId="6" hidden="1">{"via1",#N/A,TRUE,"general";"via2",#N/A,TRUE,"general";"via3",#N/A,TRUE,"general"}</definedName>
    <definedName name="rrr" localSheetId="7" hidden="1">{"via1",#N/A,TRUE,"general";"via2",#N/A,TRUE,"general";"via3",#N/A,TRUE,"general"}</definedName>
    <definedName name="rrr" localSheetId="9" hidden="1">{"via1",#N/A,TRUE,"general";"via2",#N/A,TRUE,"general";"via3",#N/A,TRUE,"general"}</definedName>
    <definedName name="rrr" hidden="1">{"via1",#N/A,TRUE,"general";"via2",#N/A,TRUE,"general";"via3",#N/A,TRUE,"general"}</definedName>
    <definedName name="rrrrr" localSheetId="0" hidden="1">{"'Sheet1'!$A$1:$G$85"}</definedName>
    <definedName name="rrrrr" hidden="1">{"'Sheet1'!$A$1:$G$85"}</definedName>
    <definedName name="rrrrrb" localSheetId="0" hidden="1">{"via1",#N/A,TRUE,"general";"via2",#N/A,TRUE,"general";"via3",#N/A,TRUE,"general"}</definedName>
    <definedName name="rrrrrb" localSheetId="6" hidden="1">{"via1",#N/A,TRUE,"general";"via2",#N/A,TRUE,"general";"via3",#N/A,TRUE,"general"}</definedName>
    <definedName name="rrrrrb" localSheetId="7" hidden="1">{"via1",#N/A,TRUE,"general";"via2",#N/A,TRUE,"general";"via3",#N/A,TRUE,"general"}</definedName>
    <definedName name="rrrrrb" localSheetId="9" hidden="1">{"via1",#N/A,TRUE,"general";"via2",#N/A,TRUE,"general";"via3",#N/A,TRUE,"general"}</definedName>
    <definedName name="rrrrrb" hidden="1">{"via1",#N/A,TRUE,"general";"via2",#N/A,TRUE,"general";"via3",#N/A,TRUE,"general"}</definedName>
    <definedName name="RRRRRRR" localSheetId="0" hidden="1">{"'Sheet1'!$A$1:$G$85"}</definedName>
    <definedName name="RRRRRRR" hidden="1">{"'Sheet1'!$A$1:$G$85"}</definedName>
    <definedName name="rrrrrrre" localSheetId="0" hidden="1">{"TAB1",#N/A,TRUE,"GENERAL";"TAB2",#N/A,TRUE,"GENERAL";"TAB3",#N/A,TRUE,"GENERAL";"TAB4",#N/A,TRUE,"GENERAL";"TAB5",#N/A,TRUE,"GENERAL"}</definedName>
    <definedName name="rrrrrrre" localSheetId="6" hidden="1">{"TAB1",#N/A,TRUE,"GENERAL";"TAB2",#N/A,TRUE,"GENERAL";"TAB3",#N/A,TRUE,"GENERAL";"TAB4",#N/A,TRUE,"GENERAL";"TAB5",#N/A,TRUE,"GENERAL"}</definedName>
    <definedName name="rrrrrrre" localSheetId="7" hidden="1">{"TAB1",#N/A,TRUE,"GENERAL";"TAB2",#N/A,TRUE,"GENERAL";"TAB3",#N/A,TRUE,"GENERAL";"TAB4",#N/A,TRUE,"GENERAL";"TAB5",#N/A,TRUE,"GENERAL"}</definedName>
    <definedName name="rrrrrrre" localSheetId="9" hidden="1">{"TAB1",#N/A,TRUE,"GENERAL";"TAB2",#N/A,TRUE,"GENERAL";"TAB3",#N/A,TRUE,"GENERAL";"TAB4",#N/A,TRUE,"GENERAL";"TAB5",#N/A,TRUE,"GENERAL"}</definedName>
    <definedName name="rrrrrrre" hidden="1">{"TAB1",#N/A,TRUE,"GENERAL";"TAB2",#N/A,TRUE,"GENERAL";"TAB3",#N/A,TRUE,"GENERAL";"TAB4",#N/A,TRUE,"GENERAL";"TAB5",#N/A,TRUE,"GENERAL"}</definedName>
    <definedName name="rrrrrrrr">#REF!</definedName>
    <definedName name="RRRRRRRRRRRRRRRRRR">#REF!</definedName>
    <definedName name="rrrrrrrrrrrrrrrrrrrrrrrrrrrrrrrrrrrrrr">#REF!</definedName>
    <definedName name="rrrrt" localSheetId="0" hidden="1">{"via1",#N/A,TRUE,"general";"via2",#N/A,TRUE,"general";"via3",#N/A,TRUE,"general"}</definedName>
    <definedName name="rrrrt" localSheetId="6" hidden="1">{"via1",#N/A,TRUE,"general";"via2",#N/A,TRUE,"general";"via3",#N/A,TRUE,"general"}</definedName>
    <definedName name="rrrrt" localSheetId="7" hidden="1">{"via1",#N/A,TRUE,"general";"via2",#N/A,TRUE,"general";"via3",#N/A,TRUE,"general"}</definedName>
    <definedName name="rrrrt" localSheetId="9" hidden="1">{"via1",#N/A,TRUE,"general";"via2",#N/A,TRUE,"general";"via3",#N/A,TRUE,"general"}</definedName>
    <definedName name="rrrrt" hidden="1">{"via1",#N/A,TRUE,"general";"via2",#N/A,TRUE,"general";"via3",#N/A,TRUE,"general"}</definedName>
    <definedName name="Rs">#REF!</definedName>
    <definedName name="rsadf">#REF!</definedName>
    <definedName name="rsdgsd5" localSheetId="0" hidden="1">{"TAB1",#N/A,TRUE,"GENERAL";"TAB2",#N/A,TRUE,"GENERAL";"TAB3",#N/A,TRUE,"GENERAL";"TAB4",#N/A,TRUE,"GENERAL";"TAB5",#N/A,TRUE,"GENERAL"}</definedName>
    <definedName name="rsdgsd5" localSheetId="6" hidden="1">{"TAB1",#N/A,TRUE,"GENERAL";"TAB2",#N/A,TRUE,"GENERAL";"TAB3",#N/A,TRUE,"GENERAL";"TAB4",#N/A,TRUE,"GENERAL";"TAB5",#N/A,TRUE,"GENERAL"}</definedName>
    <definedName name="rsdgsd5" localSheetId="7" hidden="1">{"TAB1",#N/A,TRUE,"GENERAL";"TAB2",#N/A,TRUE,"GENERAL";"TAB3",#N/A,TRUE,"GENERAL";"TAB4",#N/A,TRUE,"GENERAL";"TAB5",#N/A,TRUE,"GENERAL"}</definedName>
    <definedName name="rsdgsd5" localSheetId="9" hidden="1">{"TAB1",#N/A,TRUE,"GENERAL";"TAB2",#N/A,TRUE,"GENERAL";"TAB3",#N/A,TRUE,"GENERAL";"TAB4",#N/A,TRUE,"GENERAL";"TAB5",#N/A,TRUE,"GENERAL"}</definedName>
    <definedName name="rsdgsd5" hidden="1">{"TAB1",#N/A,TRUE,"GENERAL";"TAB2",#N/A,TRUE,"GENERAL";"TAB3",#N/A,TRUE,"GENERAL";"TAB4",#N/A,TRUE,"GENERAL";"TAB5",#N/A,TRUE,"GENERAL"}</definedName>
    <definedName name="rt" localSheetId="0" hidden="1">{"TAB1",#N/A,TRUE,"GENERAL";"TAB2",#N/A,TRUE,"GENERAL";"TAB3",#N/A,TRUE,"GENERAL";"TAB4",#N/A,TRUE,"GENERAL";"TAB5",#N/A,TRUE,"GENERAL"}</definedName>
    <definedName name="rt" localSheetId="6" hidden="1">{"TAB1",#N/A,TRUE,"GENERAL";"TAB2",#N/A,TRUE,"GENERAL";"TAB3",#N/A,TRUE,"GENERAL";"TAB4",#N/A,TRUE,"GENERAL";"TAB5",#N/A,TRUE,"GENERAL"}</definedName>
    <definedName name="rt" localSheetId="7" hidden="1">{"TAB1",#N/A,TRUE,"GENERAL";"TAB2",#N/A,TRUE,"GENERAL";"TAB3",#N/A,TRUE,"GENERAL";"TAB4",#N/A,TRUE,"GENERAL";"TAB5",#N/A,TRUE,"GENERAL"}</definedName>
    <definedName name="rt" localSheetId="9" hidden="1">{"TAB1",#N/A,TRUE,"GENERAL";"TAB2",#N/A,TRUE,"GENERAL";"TAB3",#N/A,TRUE,"GENERAL";"TAB4",#N/A,TRUE,"GENERAL";"TAB5",#N/A,TRUE,"GENERAL"}</definedName>
    <definedName name="rt" hidden="1">{"TAB1",#N/A,TRUE,"GENERAL";"TAB2",#N/A,TRUE,"GENERAL";"TAB3",#N/A,TRUE,"GENERAL";"TAB4",#N/A,TRUE,"GENERAL";"TAB5",#N/A,TRUE,"GENERAL"}</definedName>
    <definedName name="rte" localSheetId="0" hidden="1">{"TAB1",#N/A,TRUE,"GENERAL";"TAB2",#N/A,TRUE,"GENERAL";"TAB3",#N/A,TRUE,"GENERAL";"TAB4",#N/A,TRUE,"GENERAL";"TAB5",#N/A,TRUE,"GENERAL"}</definedName>
    <definedName name="rte" localSheetId="6" hidden="1">{"TAB1",#N/A,TRUE,"GENERAL";"TAB2",#N/A,TRUE,"GENERAL";"TAB3",#N/A,TRUE,"GENERAL";"TAB4",#N/A,TRUE,"GENERAL";"TAB5",#N/A,TRUE,"GENERAL"}</definedName>
    <definedName name="rte" localSheetId="7" hidden="1">{"TAB1",#N/A,TRUE,"GENERAL";"TAB2",#N/A,TRUE,"GENERAL";"TAB3",#N/A,TRUE,"GENERAL";"TAB4",#N/A,TRUE,"GENERAL";"TAB5",#N/A,TRUE,"GENERAL"}</definedName>
    <definedName name="rte" localSheetId="9" hidden="1">{"TAB1",#N/A,TRUE,"GENERAL";"TAB2",#N/A,TRUE,"GENERAL";"TAB3",#N/A,TRUE,"GENERAL";"TAB4",#N/A,TRUE,"GENERAL";"TAB5",#N/A,TRUE,"GENERAL"}</definedName>
    <definedName name="rte" hidden="1">{"TAB1",#N/A,TRUE,"GENERAL";"TAB2",#N/A,TRUE,"GENERAL";"TAB3",#N/A,TRUE,"GENERAL";"TAB4",#N/A,TRUE,"GENERAL";"TAB5",#N/A,TRUE,"GENERAL"}</definedName>
    <definedName name="rteg" localSheetId="0" hidden="1">{"via1",#N/A,TRUE,"general";"via2",#N/A,TRUE,"general";"via3",#N/A,TRUE,"general"}</definedName>
    <definedName name="rteg" localSheetId="6" hidden="1">{"via1",#N/A,TRUE,"general";"via2",#N/A,TRUE,"general";"via3",#N/A,TRUE,"general"}</definedName>
    <definedName name="rteg" localSheetId="7" hidden="1">{"via1",#N/A,TRUE,"general";"via2",#N/A,TRUE,"general";"via3",#N/A,TRUE,"general"}</definedName>
    <definedName name="rteg" localSheetId="9" hidden="1">{"via1",#N/A,TRUE,"general";"via2",#N/A,TRUE,"general";"via3",#N/A,TRUE,"general"}</definedName>
    <definedName name="rteg" hidden="1">{"via1",#N/A,TRUE,"general";"via2",#N/A,TRUE,"general";"via3",#N/A,TRUE,"general"}</definedName>
    <definedName name="rtert" localSheetId="0" hidden="1">{"TAB1",#N/A,TRUE,"GENERAL";"TAB2",#N/A,TRUE,"GENERAL";"TAB3",#N/A,TRUE,"GENERAL";"TAB4",#N/A,TRUE,"GENERAL";"TAB5",#N/A,TRUE,"GENERAL"}</definedName>
    <definedName name="rtert" localSheetId="6" hidden="1">{"TAB1",#N/A,TRUE,"GENERAL";"TAB2",#N/A,TRUE,"GENERAL";"TAB3",#N/A,TRUE,"GENERAL";"TAB4",#N/A,TRUE,"GENERAL";"TAB5",#N/A,TRUE,"GENERAL"}</definedName>
    <definedName name="rtert" localSheetId="7" hidden="1">{"TAB1",#N/A,TRUE,"GENERAL";"TAB2",#N/A,TRUE,"GENERAL";"TAB3",#N/A,TRUE,"GENERAL";"TAB4",#N/A,TRUE,"GENERAL";"TAB5",#N/A,TRUE,"GENERAL"}</definedName>
    <definedName name="rtert" localSheetId="9" hidden="1">{"TAB1",#N/A,TRUE,"GENERAL";"TAB2",#N/A,TRUE,"GENERAL";"TAB3",#N/A,TRUE,"GENERAL";"TAB4",#N/A,TRUE,"GENERAL";"TAB5",#N/A,TRUE,"GENERAL"}</definedName>
    <definedName name="rtert" hidden="1">{"TAB1",#N/A,TRUE,"GENERAL";"TAB2",#N/A,TRUE,"GENERAL";"TAB3",#N/A,TRUE,"GENERAL";"TAB4",#N/A,TRUE,"GENERAL";"TAB5",#N/A,TRUE,"GENERAL"}</definedName>
    <definedName name="rtes" localSheetId="0" hidden="1">{"via1",#N/A,TRUE,"general";"via2",#N/A,TRUE,"general";"via3",#N/A,TRUE,"general"}</definedName>
    <definedName name="rtes" localSheetId="6" hidden="1">{"via1",#N/A,TRUE,"general";"via2",#N/A,TRUE,"general";"via3",#N/A,TRUE,"general"}</definedName>
    <definedName name="rtes" localSheetId="7" hidden="1">{"via1",#N/A,TRUE,"general";"via2",#N/A,TRUE,"general";"via3",#N/A,TRUE,"general"}</definedName>
    <definedName name="rtes" localSheetId="9" hidden="1">{"via1",#N/A,TRUE,"general";"via2",#N/A,TRUE,"general";"via3",#N/A,TRUE,"general"}</definedName>
    <definedName name="rtes" hidden="1">{"via1",#N/A,TRUE,"general";"via2",#N/A,TRUE,"general";"via3",#N/A,TRUE,"general"}</definedName>
    <definedName name="rtewth" localSheetId="0" hidden="1">{"TAB1",#N/A,TRUE,"GENERAL";"TAB2",#N/A,TRUE,"GENERAL";"TAB3",#N/A,TRUE,"GENERAL";"TAB4",#N/A,TRUE,"GENERAL";"TAB5",#N/A,TRUE,"GENERAL"}</definedName>
    <definedName name="rtewth" localSheetId="6" hidden="1">{"TAB1",#N/A,TRUE,"GENERAL";"TAB2",#N/A,TRUE,"GENERAL";"TAB3",#N/A,TRUE,"GENERAL";"TAB4",#N/A,TRUE,"GENERAL";"TAB5",#N/A,TRUE,"GENERAL"}</definedName>
    <definedName name="rtewth" localSheetId="7" hidden="1">{"TAB1",#N/A,TRUE,"GENERAL";"TAB2",#N/A,TRUE,"GENERAL";"TAB3",#N/A,TRUE,"GENERAL";"TAB4",#N/A,TRUE,"GENERAL";"TAB5",#N/A,TRUE,"GENERAL"}</definedName>
    <definedName name="rtewth" localSheetId="9" hidden="1">{"TAB1",#N/A,TRUE,"GENERAL";"TAB2",#N/A,TRUE,"GENERAL";"TAB3",#N/A,TRUE,"GENERAL";"TAB4",#N/A,TRUE,"GENERAL";"TAB5",#N/A,TRUE,"GENERAL"}</definedName>
    <definedName name="rtewth" hidden="1">{"TAB1",#N/A,TRUE,"GENERAL";"TAB2",#N/A,TRUE,"GENERAL";"TAB3",#N/A,TRUE,"GENERAL";"TAB4",#N/A,TRUE,"GENERAL";"TAB5",#N/A,TRUE,"GENERAL"}</definedName>
    <definedName name="rthjtj" localSheetId="0" hidden="1">{"TAB1",#N/A,TRUE,"GENERAL";"TAB2",#N/A,TRUE,"GENERAL";"TAB3",#N/A,TRUE,"GENERAL";"TAB4",#N/A,TRUE,"GENERAL";"TAB5",#N/A,TRUE,"GENERAL"}</definedName>
    <definedName name="rthjtj" localSheetId="6" hidden="1">{"TAB1",#N/A,TRUE,"GENERAL";"TAB2",#N/A,TRUE,"GENERAL";"TAB3",#N/A,TRUE,"GENERAL";"TAB4",#N/A,TRUE,"GENERAL";"TAB5",#N/A,TRUE,"GENERAL"}</definedName>
    <definedName name="rthjtj" localSheetId="7" hidden="1">{"TAB1",#N/A,TRUE,"GENERAL";"TAB2",#N/A,TRUE,"GENERAL";"TAB3",#N/A,TRUE,"GENERAL";"TAB4",#N/A,TRUE,"GENERAL";"TAB5",#N/A,TRUE,"GENERAL"}</definedName>
    <definedName name="rthjtj" localSheetId="9" hidden="1">{"TAB1",#N/A,TRUE,"GENERAL";"TAB2",#N/A,TRUE,"GENERAL";"TAB3",#N/A,TRUE,"GENERAL";"TAB4",#N/A,TRUE,"GENERAL";"TAB5",#N/A,TRUE,"GENERAL"}</definedName>
    <definedName name="rthjtj" hidden="1">{"TAB1",#N/A,TRUE,"GENERAL";"TAB2",#N/A,TRUE,"GENERAL";"TAB3",#N/A,TRUE,"GENERAL";"TAB4",#N/A,TRUE,"GENERAL";"TAB5",#N/A,TRUE,"GENERAL"}</definedName>
    <definedName name="rthrthg" localSheetId="0" hidden="1">{"via1",#N/A,TRUE,"general";"via2",#N/A,TRUE,"general";"via3",#N/A,TRUE,"general"}</definedName>
    <definedName name="rthrthg" localSheetId="6" hidden="1">{"via1",#N/A,TRUE,"general";"via2",#N/A,TRUE,"general";"via3",#N/A,TRUE,"general"}</definedName>
    <definedName name="rthrthg" localSheetId="7" hidden="1">{"via1",#N/A,TRUE,"general";"via2",#N/A,TRUE,"general";"via3",#N/A,TRUE,"general"}</definedName>
    <definedName name="rthrthg" localSheetId="9" hidden="1">{"via1",#N/A,TRUE,"general";"via2",#N/A,TRUE,"general";"via3",#N/A,TRUE,"general"}</definedName>
    <definedName name="rthrthg" hidden="1">{"via1",#N/A,TRUE,"general";"via2",#N/A,TRUE,"general";"via3",#N/A,TRUE,"general"}</definedName>
    <definedName name="rthtrh" localSheetId="0" hidden="1">{"via1",#N/A,TRUE,"general";"via2",#N/A,TRUE,"general";"via3",#N/A,TRUE,"general"}</definedName>
    <definedName name="rthtrh" localSheetId="6" hidden="1">{"via1",#N/A,TRUE,"general";"via2",#N/A,TRUE,"general";"via3",#N/A,TRUE,"general"}</definedName>
    <definedName name="rthtrh" localSheetId="7" hidden="1">{"via1",#N/A,TRUE,"general";"via2",#N/A,TRUE,"general";"via3",#N/A,TRUE,"general"}</definedName>
    <definedName name="rthtrh" localSheetId="9" hidden="1">{"via1",#N/A,TRUE,"general";"via2",#N/A,TRUE,"general";"via3",#N/A,TRUE,"general"}</definedName>
    <definedName name="rthtrh" hidden="1">{"via1",#N/A,TRUE,"general";"via2",#N/A,TRUE,"general";"via3",#N/A,TRUE,"general"}</definedName>
    <definedName name="rtkk" localSheetId="0" hidden="1">{"via1",#N/A,TRUE,"general";"via2",#N/A,TRUE,"general";"via3",#N/A,TRUE,"general"}</definedName>
    <definedName name="rtkk" localSheetId="6" hidden="1">{"via1",#N/A,TRUE,"general";"via2",#N/A,TRUE,"general";"via3",#N/A,TRUE,"general"}</definedName>
    <definedName name="rtkk" localSheetId="7" hidden="1">{"via1",#N/A,TRUE,"general";"via2",#N/A,TRUE,"general";"via3",#N/A,TRUE,"general"}</definedName>
    <definedName name="rtkk" localSheetId="9" hidden="1">{"via1",#N/A,TRUE,"general";"via2",#N/A,TRUE,"general";"via3",#N/A,TRUE,"general"}</definedName>
    <definedName name="rtkk" hidden="1">{"via1",#N/A,TRUE,"general";"via2",#N/A,TRUE,"general";"via3",#N/A,TRUE,"general"}</definedName>
    <definedName name="rtrtrwet">#REF!</definedName>
    <definedName name="rtrtwetewrter">#REF!</definedName>
    <definedName name="rttthy" localSheetId="0" hidden="1">{"via1",#N/A,TRUE,"general";"via2",#N/A,TRUE,"general";"via3",#N/A,TRUE,"general"}</definedName>
    <definedName name="rttthy" localSheetId="6" hidden="1">{"via1",#N/A,TRUE,"general";"via2",#N/A,TRUE,"general";"via3",#N/A,TRUE,"general"}</definedName>
    <definedName name="rttthy" localSheetId="7" hidden="1">{"via1",#N/A,TRUE,"general";"via2",#N/A,TRUE,"general";"via3",#N/A,TRUE,"general"}</definedName>
    <definedName name="rttthy" localSheetId="9" hidden="1">{"via1",#N/A,TRUE,"general";"via2",#N/A,TRUE,"general";"via3",#N/A,TRUE,"general"}</definedName>
    <definedName name="rttthy" hidden="1">{"via1",#N/A,TRUE,"general";"via2",#N/A,TRUE,"general";"via3",#N/A,TRUE,"general"}</definedName>
    <definedName name="rtu" localSheetId="0" hidden="1">{"via1",#N/A,TRUE,"general";"via2",#N/A,TRUE,"general";"via3",#N/A,TRUE,"general"}</definedName>
    <definedName name="rtu" localSheetId="6" hidden="1">{"via1",#N/A,TRUE,"general";"via2",#N/A,TRUE,"general";"via3",#N/A,TRUE,"general"}</definedName>
    <definedName name="rtu" localSheetId="7" hidden="1">{"via1",#N/A,TRUE,"general";"via2",#N/A,TRUE,"general";"via3",#N/A,TRUE,"general"}</definedName>
    <definedName name="rtu" localSheetId="9" hidden="1">{"via1",#N/A,TRUE,"general";"via2",#N/A,TRUE,"general";"via3",#N/A,TRUE,"general"}</definedName>
    <definedName name="rtu" hidden="1">{"via1",#N/A,TRUE,"general";"via2",#N/A,TRUE,"general";"via3",#N/A,TRUE,"general"}</definedName>
    <definedName name="rtug" localSheetId="0" hidden="1">{"TAB1",#N/A,TRUE,"GENERAL";"TAB2",#N/A,TRUE,"GENERAL";"TAB3",#N/A,TRUE,"GENERAL";"TAB4",#N/A,TRUE,"GENERAL";"TAB5",#N/A,TRUE,"GENERAL"}</definedName>
    <definedName name="rtug" localSheetId="6" hidden="1">{"TAB1",#N/A,TRUE,"GENERAL";"TAB2",#N/A,TRUE,"GENERAL";"TAB3",#N/A,TRUE,"GENERAL";"TAB4",#N/A,TRUE,"GENERAL";"TAB5",#N/A,TRUE,"GENERAL"}</definedName>
    <definedName name="rtug" localSheetId="7" hidden="1">{"TAB1",#N/A,TRUE,"GENERAL";"TAB2",#N/A,TRUE,"GENERAL";"TAB3",#N/A,TRUE,"GENERAL";"TAB4",#N/A,TRUE,"GENERAL";"TAB5",#N/A,TRUE,"GENERAL"}</definedName>
    <definedName name="rtug" localSheetId="9" hidden="1">{"TAB1",#N/A,TRUE,"GENERAL";"TAB2",#N/A,TRUE,"GENERAL";"TAB3",#N/A,TRUE,"GENERAL";"TAB4",#N/A,TRUE,"GENERAL";"TAB5",#N/A,TRUE,"GENERAL"}</definedName>
    <definedName name="rtug" hidden="1">{"TAB1",#N/A,TRUE,"GENERAL";"TAB2",#N/A,TRUE,"GENERAL";"TAB3",#N/A,TRUE,"GENERAL";"TAB4",#N/A,TRUE,"GENERAL";"TAB5",#N/A,TRUE,"GENERAL"}</definedName>
    <definedName name="rtugsd" localSheetId="0" hidden="1">{"TAB1",#N/A,TRUE,"GENERAL";"TAB2",#N/A,TRUE,"GENERAL";"TAB3",#N/A,TRUE,"GENERAL";"TAB4",#N/A,TRUE,"GENERAL";"TAB5",#N/A,TRUE,"GENERAL"}</definedName>
    <definedName name="rtugsd" localSheetId="6" hidden="1">{"TAB1",#N/A,TRUE,"GENERAL";"TAB2",#N/A,TRUE,"GENERAL";"TAB3",#N/A,TRUE,"GENERAL";"TAB4",#N/A,TRUE,"GENERAL";"TAB5",#N/A,TRUE,"GENERAL"}</definedName>
    <definedName name="rtugsd" localSheetId="7" hidden="1">{"TAB1",#N/A,TRUE,"GENERAL";"TAB2",#N/A,TRUE,"GENERAL";"TAB3",#N/A,TRUE,"GENERAL";"TAB4",#N/A,TRUE,"GENERAL";"TAB5",#N/A,TRUE,"GENERAL"}</definedName>
    <definedName name="rtugsd" localSheetId="9" hidden="1">{"TAB1",#N/A,TRUE,"GENERAL";"TAB2",#N/A,TRUE,"GENERAL";"TAB3",#N/A,TRUE,"GENERAL";"TAB4",#N/A,TRUE,"GENERAL";"TAB5",#N/A,TRUE,"GENERAL"}</definedName>
    <definedName name="rtugsd" hidden="1">{"TAB1",#N/A,TRUE,"GENERAL";"TAB2",#N/A,TRUE,"GENERAL";"TAB3",#N/A,TRUE,"GENERAL";"TAB4",#N/A,TRUE,"GENERAL";"TAB5",#N/A,TRUE,"GENERAL"}</definedName>
    <definedName name="rturtu" localSheetId="0" hidden="1">{"via1",#N/A,TRUE,"general";"via2",#N/A,TRUE,"general";"via3",#N/A,TRUE,"general"}</definedName>
    <definedName name="rturtu" localSheetId="6" hidden="1">{"via1",#N/A,TRUE,"general";"via2",#N/A,TRUE,"general";"via3",#N/A,TRUE,"general"}</definedName>
    <definedName name="rturtu" localSheetId="7" hidden="1">{"via1",#N/A,TRUE,"general";"via2",#N/A,TRUE,"general";"via3",#N/A,TRUE,"general"}</definedName>
    <definedName name="rturtu" localSheetId="9" hidden="1">{"via1",#N/A,TRUE,"general";"via2",#N/A,TRUE,"general";"via3",#N/A,TRUE,"general"}</definedName>
    <definedName name="rturtu" hidden="1">{"via1",#N/A,TRUE,"general";"via2",#N/A,TRUE,"general";"via3",#N/A,TRUE,"general"}</definedName>
    <definedName name="rturu" localSheetId="0" hidden="1">{"via1",#N/A,TRUE,"general";"via2",#N/A,TRUE,"general";"via3",#N/A,TRUE,"general"}</definedName>
    <definedName name="rturu" localSheetId="6" hidden="1">{"via1",#N/A,TRUE,"general";"via2",#N/A,TRUE,"general";"via3",#N/A,TRUE,"general"}</definedName>
    <definedName name="rturu" localSheetId="7" hidden="1">{"via1",#N/A,TRUE,"general";"via2",#N/A,TRUE,"general";"via3",#N/A,TRUE,"general"}</definedName>
    <definedName name="rturu" localSheetId="9" hidden="1">{"via1",#N/A,TRUE,"general";"via2",#N/A,TRUE,"general";"via3",#N/A,TRUE,"general"}</definedName>
    <definedName name="rturu" hidden="1">{"via1",#N/A,TRUE,"general";"via2",#N/A,TRUE,"general";"via3",#N/A,TRUE,"general"}</definedName>
    <definedName name="rtut" localSheetId="0" hidden="1">{"via1",#N/A,TRUE,"general";"via2",#N/A,TRUE,"general";"via3",#N/A,TRUE,"general"}</definedName>
    <definedName name="rtut" localSheetId="6" hidden="1">{"via1",#N/A,TRUE,"general";"via2",#N/A,TRUE,"general";"via3",#N/A,TRUE,"general"}</definedName>
    <definedName name="rtut" localSheetId="7" hidden="1">{"via1",#N/A,TRUE,"general";"via2",#N/A,TRUE,"general";"via3",#N/A,TRUE,"general"}</definedName>
    <definedName name="rtut" localSheetId="9" hidden="1">{"via1",#N/A,TRUE,"general";"via2",#N/A,TRUE,"general";"via3",#N/A,TRUE,"general"}</definedName>
    <definedName name="rtut" hidden="1">{"via1",#N/A,TRUE,"general";"via2",#N/A,TRUE,"general";"via3",#N/A,TRUE,"general"}</definedName>
    <definedName name="rtutru" localSheetId="0" hidden="1">{"via1",#N/A,TRUE,"general";"via2",#N/A,TRUE,"general";"via3",#N/A,TRUE,"general"}</definedName>
    <definedName name="rtutru" localSheetId="6" hidden="1">{"via1",#N/A,TRUE,"general";"via2",#N/A,TRUE,"general";"via3",#N/A,TRUE,"general"}</definedName>
    <definedName name="rtutru" localSheetId="7" hidden="1">{"via1",#N/A,TRUE,"general";"via2",#N/A,TRUE,"general";"via3",#N/A,TRUE,"general"}</definedName>
    <definedName name="rtutru" localSheetId="9" hidden="1">{"via1",#N/A,TRUE,"general";"via2",#N/A,TRUE,"general";"via3",#N/A,TRUE,"general"}</definedName>
    <definedName name="rtutru" hidden="1">{"via1",#N/A,TRUE,"general";"via2",#N/A,TRUE,"general";"via3",#N/A,TRUE,"general"}</definedName>
    <definedName name="rtuy" localSheetId="0" hidden="1">{"via1",#N/A,TRUE,"general";"via2",#N/A,TRUE,"general";"via3",#N/A,TRUE,"general"}</definedName>
    <definedName name="rtuy" localSheetId="6" hidden="1">{"via1",#N/A,TRUE,"general";"via2",#N/A,TRUE,"general";"via3",#N/A,TRUE,"general"}</definedName>
    <definedName name="rtuy" localSheetId="7" hidden="1">{"via1",#N/A,TRUE,"general";"via2",#N/A,TRUE,"general";"via3",#N/A,TRUE,"general"}</definedName>
    <definedName name="rtuy" localSheetId="9" hidden="1">{"via1",#N/A,TRUE,"general";"via2",#N/A,TRUE,"general";"via3",#N/A,TRUE,"general"}</definedName>
    <definedName name="rtuy" hidden="1">{"via1",#N/A,TRUE,"general";"via2",#N/A,TRUE,"general";"via3",#N/A,TRUE,"general"}</definedName>
    <definedName name="rtyhr" localSheetId="0" hidden="1">{"TAB1",#N/A,TRUE,"GENERAL";"TAB2",#N/A,TRUE,"GENERAL";"TAB3",#N/A,TRUE,"GENERAL";"TAB4",#N/A,TRUE,"GENERAL";"TAB5",#N/A,TRUE,"GENERAL"}</definedName>
    <definedName name="rtyhr" localSheetId="6" hidden="1">{"TAB1",#N/A,TRUE,"GENERAL";"TAB2",#N/A,TRUE,"GENERAL";"TAB3",#N/A,TRUE,"GENERAL";"TAB4",#N/A,TRUE,"GENERAL";"TAB5",#N/A,TRUE,"GENERAL"}</definedName>
    <definedName name="rtyhr" localSheetId="7" hidden="1">{"TAB1",#N/A,TRUE,"GENERAL";"TAB2",#N/A,TRUE,"GENERAL";"TAB3",#N/A,TRUE,"GENERAL";"TAB4",#N/A,TRUE,"GENERAL";"TAB5",#N/A,TRUE,"GENERAL"}</definedName>
    <definedName name="rtyhr" localSheetId="9" hidden="1">{"TAB1",#N/A,TRUE,"GENERAL";"TAB2",#N/A,TRUE,"GENERAL";"TAB3",#N/A,TRUE,"GENERAL";"TAB4",#N/A,TRUE,"GENERAL";"TAB5",#N/A,TRUE,"GENERAL"}</definedName>
    <definedName name="rtyhr" hidden="1">{"TAB1",#N/A,TRUE,"GENERAL";"TAB2",#N/A,TRUE,"GENERAL";"TAB3",#N/A,TRUE,"GENERAL";"TAB4",#N/A,TRUE,"GENERAL";"TAB5",#N/A,TRUE,"GENERAL"}</definedName>
    <definedName name="rtym" localSheetId="0" hidden="1">{"via1",#N/A,TRUE,"general";"via2",#N/A,TRUE,"general";"via3",#N/A,TRUE,"general"}</definedName>
    <definedName name="rtym" localSheetId="6" hidden="1">{"via1",#N/A,TRUE,"general";"via2",#N/A,TRUE,"general";"via3",#N/A,TRUE,"general"}</definedName>
    <definedName name="rtym" localSheetId="7" hidden="1">{"via1",#N/A,TRUE,"general";"via2",#N/A,TRUE,"general";"via3",#N/A,TRUE,"general"}</definedName>
    <definedName name="rtym" localSheetId="9" hidden="1">{"via1",#N/A,TRUE,"general";"via2",#N/A,TRUE,"general";"via3",#N/A,TRUE,"general"}</definedName>
    <definedName name="rtym" hidden="1">{"via1",#N/A,TRUE,"general";"via2",#N/A,TRUE,"general";"via3",#N/A,TRUE,"general"}</definedName>
    <definedName name="rtyrey" localSheetId="0" hidden="1">{"TAB1",#N/A,TRUE,"GENERAL";"TAB2",#N/A,TRUE,"GENERAL";"TAB3",#N/A,TRUE,"GENERAL";"TAB4",#N/A,TRUE,"GENERAL";"TAB5",#N/A,TRUE,"GENERAL"}</definedName>
    <definedName name="rtyrey" localSheetId="6" hidden="1">{"TAB1",#N/A,TRUE,"GENERAL";"TAB2",#N/A,TRUE,"GENERAL";"TAB3",#N/A,TRUE,"GENERAL";"TAB4",#N/A,TRUE,"GENERAL";"TAB5",#N/A,TRUE,"GENERAL"}</definedName>
    <definedName name="rtyrey" localSheetId="7" hidden="1">{"TAB1",#N/A,TRUE,"GENERAL";"TAB2",#N/A,TRUE,"GENERAL";"TAB3",#N/A,TRUE,"GENERAL";"TAB4",#N/A,TRUE,"GENERAL";"TAB5",#N/A,TRUE,"GENERAL"}</definedName>
    <definedName name="rtyrey" localSheetId="9" hidden="1">{"TAB1",#N/A,TRUE,"GENERAL";"TAB2",#N/A,TRUE,"GENERAL";"TAB3",#N/A,TRUE,"GENERAL";"TAB4",#N/A,TRUE,"GENERAL";"TAB5",#N/A,TRUE,"GENERAL"}</definedName>
    <definedName name="rtyrey" hidden="1">{"TAB1",#N/A,TRUE,"GENERAL";"TAB2",#N/A,TRUE,"GENERAL";"TAB3",#N/A,TRUE,"GENERAL";"TAB4",#N/A,TRUE,"GENERAL";"TAB5",#N/A,TRUE,"GENERAL"}</definedName>
    <definedName name="rtyrh" localSheetId="0" hidden="1">{"via1",#N/A,TRUE,"general";"via2",#N/A,TRUE,"general";"via3",#N/A,TRUE,"general"}</definedName>
    <definedName name="rtyrh" localSheetId="6" hidden="1">{"via1",#N/A,TRUE,"general";"via2",#N/A,TRUE,"general";"via3",#N/A,TRUE,"general"}</definedName>
    <definedName name="rtyrh" localSheetId="7" hidden="1">{"via1",#N/A,TRUE,"general";"via2",#N/A,TRUE,"general";"via3",#N/A,TRUE,"general"}</definedName>
    <definedName name="rtyrh" localSheetId="9" hidden="1">{"via1",#N/A,TRUE,"general";"via2",#N/A,TRUE,"general";"via3",#N/A,TRUE,"general"}</definedName>
    <definedName name="rtyrh" hidden="1">{"via1",#N/A,TRUE,"general";"via2",#N/A,TRUE,"general";"via3",#N/A,TRUE,"general"}</definedName>
    <definedName name="RTYRTY" localSheetId="0" hidden="1">{"via1",#N/A,TRUE,"general";"via2",#N/A,TRUE,"general";"via3",#N/A,TRUE,"general"}</definedName>
    <definedName name="RTYRTY" localSheetId="6" hidden="1">{"via1",#N/A,TRUE,"general";"via2",#N/A,TRUE,"general";"via3",#N/A,TRUE,"general"}</definedName>
    <definedName name="RTYRTY" localSheetId="7" hidden="1">{"via1",#N/A,TRUE,"general";"via2",#N/A,TRUE,"general";"via3",#N/A,TRUE,"general"}</definedName>
    <definedName name="RTYRTY" localSheetId="9" hidden="1">{"via1",#N/A,TRUE,"general";"via2",#N/A,TRUE,"general";"via3",#N/A,TRUE,"general"}</definedName>
    <definedName name="RTYRTY" hidden="1">{"via1",#N/A,TRUE,"general";"via2",#N/A,TRUE,"general";"via3",#N/A,TRUE,"general"}</definedName>
    <definedName name="rtyt" localSheetId="0" hidden="1">{"TAB1",#N/A,TRUE,"GENERAL";"TAB2",#N/A,TRUE,"GENERAL";"TAB3",#N/A,TRUE,"GENERAL";"TAB4",#N/A,TRUE,"GENERAL";"TAB5",#N/A,TRUE,"GENERAL"}</definedName>
    <definedName name="rtyt" localSheetId="6" hidden="1">{"TAB1",#N/A,TRUE,"GENERAL";"TAB2",#N/A,TRUE,"GENERAL";"TAB3",#N/A,TRUE,"GENERAL";"TAB4",#N/A,TRUE,"GENERAL";"TAB5",#N/A,TRUE,"GENERAL"}</definedName>
    <definedName name="rtyt" localSheetId="7" hidden="1">{"TAB1",#N/A,TRUE,"GENERAL";"TAB2",#N/A,TRUE,"GENERAL";"TAB3",#N/A,TRUE,"GENERAL";"TAB4",#N/A,TRUE,"GENERAL";"TAB5",#N/A,TRUE,"GENERAL"}</definedName>
    <definedName name="rtyt" localSheetId="9" hidden="1">{"TAB1",#N/A,TRUE,"GENERAL";"TAB2",#N/A,TRUE,"GENERAL";"TAB3",#N/A,TRUE,"GENERAL";"TAB4",#N/A,TRUE,"GENERAL";"TAB5",#N/A,TRUE,"GENERAL"}</definedName>
    <definedName name="rtyt" hidden="1">{"TAB1",#N/A,TRUE,"GENERAL";"TAB2",#N/A,TRUE,"GENERAL";"TAB3",#N/A,TRUE,"GENERAL";"TAB4",#N/A,TRUE,"GENERAL";"TAB5",#N/A,TRUE,"GENERAL"}</definedName>
    <definedName name="rtytry" localSheetId="0" hidden="1">{"via1",#N/A,TRUE,"general";"via2",#N/A,TRUE,"general";"via3",#N/A,TRUE,"general"}</definedName>
    <definedName name="rtytry" localSheetId="6" hidden="1">{"via1",#N/A,TRUE,"general";"via2",#N/A,TRUE,"general";"via3",#N/A,TRUE,"general"}</definedName>
    <definedName name="rtytry" localSheetId="7" hidden="1">{"via1",#N/A,TRUE,"general";"via2",#N/A,TRUE,"general";"via3",#N/A,TRUE,"general"}</definedName>
    <definedName name="rtytry" localSheetId="9" hidden="1">{"via1",#N/A,TRUE,"general";"via2",#N/A,TRUE,"general";"via3",#N/A,TRUE,"general"}</definedName>
    <definedName name="rtytry" hidden="1">{"via1",#N/A,TRUE,"general";"via2",#N/A,TRUE,"general";"via3",#N/A,TRUE,"general"}</definedName>
    <definedName name="Rubros">'[318]Rubros Nuevos'!$A$1:$D$146</definedName>
    <definedName name="ruir">[129]PRESUPUESTOS!$R$79</definedName>
    <definedName name="ruru" localSheetId="0" hidden="1">{"TAB1",#N/A,TRUE,"GENERAL";"TAB2",#N/A,TRUE,"GENERAL";"TAB3",#N/A,TRUE,"GENERAL";"TAB4",#N/A,TRUE,"GENERAL";"TAB5",#N/A,TRUE,"GENERAL"}</definedName>
    <definedName name="ruru" localSheetId="6" hidden="1">{"TAB1",#N/A,TRUE,"GENERAL";"TAB2",#N/A,TRUE,"GENERAL";"TAB3",#N/A,TRUE,"GENERAL";"TAB4",#N/A,TRUE,"GENERAL";"TAB5",#N/A,TRUE,"GENERAL"}</definedName>
    <definedName name="ruru" localSheetId="7" hidden="1">{"TAB1",#N/A,TRUE,"GENERAL";"TAB2",#N/A,TRUE,"GENERAL";"TAB3",#N/A,TRUE,"GENERAL";"TAB4",#N/A,TRUE,"GENERAL";"TAB5",#N/A,TRUE,"GENERAL"}</definedName>
    <definedName name="ruru" localSheetId="9" hidden="1">{"TAB1",#N/A,TRUE,"GENERAL";"TAB2",#N/A,TRUE,"GENERAL";"TAB3",#N/A,TRUE,"GENERAL";"TAB4",#N/A,TRUE,"GENERAL";"TAB5",#N/A,TRUE,"GENERAL"}</definedName>
    <definedName name="ruru" hidden="1">{"TAB1",#N/A,TRUE,"GENERAL";"TAB2",#N/A,TRUE,"GENERAL";"TAB3",#N/A,TRUE,"GENERAL";"TAB4",#N/A,TRUE,"GENERAL";"TAB5",#N/A,TRUE,"GENERAL"}</definedName>
    <definedName name="rutu" localSheetId="0" hidden="1">{"via1",#N/A,TRUE,"general";"via2",#N/A,TRUE,"general";"via3",#N/A,TRUE,"general"}</definedName>
    <definedName name="rutu" localSheetId="6" hidden="1">{"via1",#N/A,TRUE,"general";"via2",#N/A,TRUE,"general";"via3",#N/A,TRUE,"general"}</definedName>
    <definedName name="rutu" localSheetId="7" hidden="1">{"via1",#N/A,TRUE,"general";"via2",#N/A,TRUE,"general";"via3",#N/A,TRUE,"general"}</definedName>
    <definedName name="rutu" localSheetId="9" hidden="1">{"via1",#N/A,TRUE,"general";"via2",#N/A,TRUE,"general";"via3",#N/A,TRUE,"general"}</definedName>
    <definedName name="rutu" hidden="1">{"via1",#N/A,TRUE,"general";"via2",#N/A,TRUE,"general";"via3",#N/A,TRUE,"general"}</definedName>
    <definedName name="Rv">#REF!</definedName>
    <definedName name="RVS">[97]dts!$B$23</definedName>
    <definedName name="Rw" localSheetId="0">#REF!</definedName>
    <definedName name="Rw">#REF!</definedName>
    <definedName name="rwt" localSheetId="0" hidden="1">{"via1",#N/A,TRUE,"general";"via2",#N/A,TRUE,"general";"via3",#N/A,TRUE,"general"}</definedName>
    <definedName name="rwt" localSheetId="6" hidden="1">{"via1",#N/A,TRUE,"general";"via2",#N/A,TRUE,"general";"via3",#N/A,TRUE,"general"}</definedName>
    <definedName name="rwt" localSheetId="7" hidden="1">{"via1",#N/A,TRUE,"general";"via2",#N/A,TRUE,"general";"via3",#N/A,TRUE,"general"}</definedName>
    <definedName name="rwt" localSheetId="9" hidden="1">{"via1",#N/A,TRUE,"general";"via2",#N/A,TRUE,"general";"via3",#N/A,TRUE,"general"}</definedName>
    <definedName name="rwt" hidden="1">{"via1",#N/A,TRUE,"general";"via2",#N/A,TRUE,"general";"via3",#N/A,TRUE,"general"}</definedName>
    <definedName name="Rx">#REF!</definedName>
    <definedName name="ry" localSheetId="0" hidden="1">{"via1",#N/A,TRUE,"general";"via2",#N/A,TRUE,"general";"via3",#N/A,TRUE,"general"}</definedName>
    <definedName name="ry" localSheetId="6" hidden="1">{"via1",#N/A,TRUE,"general";"via2",#N/A,TRUE,"general";"via3",#N/A,TRUE,"general"}</definedName>
    <definedName name="ry" localSheetId="7" hidden="1">{"via1",#N/A,TRUE,"general";"via2",#N/A,TRUE,"general";"via3",#N/A,TRUE,"general"}</definedName>
    <definedName name="ry" localSheetId="9" hidden="1">{"via1",#N/A,TRUE,"general";"via2",#N/A,TRUE,"general";"via3",#N/A,TRUE,"general"}</definedName>
    <definedName name="ry" hidden="1">{"via1",#N/A,TRUE,"general";"via2",#N/A,TRUE,"general";"via3",#N/A,TRUE,"general"}</definedName>
    <definedName name="ryeryb" localSheetId="0" hidden="1">{"TAB1",#N/A,TRUE,"GENERAL";"TAB2",#N/A,TRUE,"GENERAL";"TAB3",#N/A,TRUE,"GENERAL";"TAB4",#N/A,TRUE,"GENERAL";"TAB5",#N/A,TRUE,"GENERAL"}</definedName>
    <definedName name="ryeryb" localSheetId="6" hidden="1">{"TAB1",#N/A,TRUE,"GENERAL";"TAB2",#N/A,TRUE,"GENERAL";"TAB3",#N/A,TRUE,"GENERAL";"TAB4",#N/A,TRUE,"GENERAL";"TAB5",#N/A,TRUE,"GENERAL"}</definedName>
    <definedName name="ryeryb" localSheetId="7" hidden="1">{"TAB1",#N/A,TRUE,"GENERAL";"TAB2",#N/A,TRUE,"GENERAL";"TAB3",#N/A,TRUE,"GENERAL";"TAB4",#N/A,TRUE,"GENERAL";"TAB5",#N/A,TRUE,"GENERAL"}</definedName>
    <definedName name="ryeryb" localSheetId="9" hidden="1">{"TAB1",#N/A,TRUE,"GENERAL";"TAB2",#N/A,TRUE,"GENERAL";"TAB3",#N/A,TRUE,"GENERAL";"TAB4",#N/A,TRUE,"GENERAL";"TAB5",#N/A,TRUE,"GENERAL"}</definedName>
    <definedName name="ryeryb" hidden="1">{"TAB1",#N/A,TRUE,"GENERAL";"TAB2",#N/A,TRUE,"GENERAL";"TAB3",#N/A,TRUE,"GENERAL";"TAB4",#N/A,TRUE,"GENERAL";"TAB5",#N/A,TRUE,"GENERAL"}</definedName>
    <definedName name="ryryrtyrty" localSheetId="0">Listado [37]Base!$B$12:$D$781</definedName>
    <definedName name="ryryrtyrty" localSheetId="6">Listado [37]Base!$B$12:$D$781</definedName>
    <definedName name="ryryrtyrty" localSheetId="7">Listado [37]Base!$B$12:$D$781</definedName>
    <definedName name="ryryrtyrty" localSheetId="9">Listado [37]Base!$B$12:$D$781</definedName>
    <definedName name="ryryrtyrty">Listado [37]Base!$B$12:$D$781</definedName>
    <definedName name="ryrytry" localSheetId="0">Listado [37]Base!$B$12:$D$781</definedName>
    <definedName name="ryrytry" localSheetId="6">Listado [37]Base!$B$12:$D$781</definedName>
    <definedName name="ryrytry" localSheetId="7">Listado [37]Base!$B$12:$D$781</definedName>
    <definedName name="ryrytry" localSheetId="9">Listado [37]Base!$B$12:$D$781</definedName>
    <definedName name="ryrytry">Listado [37]Base!$B$12:$D$781</definedName>
    <definedName name="rytrsdg" localSheetId="0" hidden="1">{"via1",#N/A,TRUE,"general";"via2",#N/A,TRUE,"general";"via3",#N/A,TRUE,"general"}</definedName>
    <definedName name="rytrsdg" localSheetId="6" hidden="1">{"via1",#N/A,TRUE,"general";"via2",#N/A,TRUE,"general";"via3",#N/A,TRUE,"general"}</definedName>
    <definedName name="rytrsdg" localSheetId="7" hidden="1">{"via1",#N/A,TRUE,"general";"via2",#N/A,TRUE,"general";"via3",#N/A,TRUE,"general"}</definedName>
    <definedName name="rytrsdg" localSheetId="9" hidden="1">{"via1",#N/A,TRUE,"general";"via2",#N/A,TRUE,"general";"via3",#N/A,TRUE,"general"}</definedName>
    <definedName name="rytrsdg" hidden="1">{"via1",#N/A,TRUE,"general";"via2",#N/A,TRUE,"general";"via3",#N/A,TRUE,"general"}</definedName>
    <definedName name="Rz">#REF!</definedName>
    <definedName name="S" localSheetId="12">#REF!</definedName>
    <definedName name="S" localSheetId="13">#REF!</definedName>
    <definedName name="S" localSheetId="14">#REF!</definedName>
    <definedName name="s" localSheetId="15">#REF!</definedName>
    <definedName name="S" localSheetId="6">#REF!</definedName>
    <definedName name="S">#REF!*#REF!</definedName>
    <definedName name="s_acces_alcantarillado" localSheetId="12">#REF!</definedName>
    <definedName name="s_acces_alcantarillado" localSheetId="13">#REF!</definedName>
    <definedName name="s_acces_alcantarillado" localSheetId="14">#REF!</definedName>
    <definedName name="s_acces_alcantarillado" localSheetId="6">#REF!</definedName>
    <definedName name="s_acces_alcantarillado">#REF!</definedName>
    <definedName name="S_M_D_S">#N/A</definedName>
    <definedName name="s220TT">'[54]Estructuras Concreto'!#REF!</definedName>
    <definedName name="s60PR">'[54]Estructuras Concreto'!#REF!</definedName>
    <definedName name="s60TT">'[54]Estructuras Concreto'!#REF!</definedName>
    <definedName name="Sa" localSheetId="0">#REF!</definedName>
    <definedName name="sA" localSheetId="15">'[45]Estructuras Concreto'!$D$64</definedName>
    <definedName name="Sa">#REF!</definedName>
    <definedName name="saa" localSheetId="0" hidden="1">{"via1",#N/A,TRUE,"general";"via2",#N/A,TRUE,"general";"via3",#N/A,TRUE,"general"}</definedName>
    <definedName name="saa" localSheetId="6" hidden="1">{"via1",#N/A,TRUE,"general";"via2",#N/A,TRUE,"general";"via3",#N/A,TRUE,"general"}</definedName>
    <definedName name="saa" localSheetId="7" hidden="1">{"via1",#N/A,TRUE,"general";"via2",#N/A,TRUE,"general";"via3",#N/A,TRUE,"general"}</definedName>
    <definedName name="saa" localSheetId="9" hidden="1">{"via1",#N/A,TRUE,"general";"via2",#N/A,TRUE,"general";"via3",#N/A,TRUE,"general"}</definedName>
    <definedName name="saa" hidden="1">{"via1",#N/A,TRUE,"general";"via2",#N/A,TRUE,"general";"via3",#N/A,TRUE,"general"}</definedName>
    <definedName name="Sabaneta">'[88]SABANETA 3335'!$B$7:$L$475</definedName>
    <definedName name="SAD" localSheetId="0" hidden="1">{"via1",#N/A,TRUE,"general";"via2",#N/A,TRUE,"general";"via3",#N/A,TRUE,"general"}</definedName>
    <definedName name="SAD" localSheetId="6" hidden="1">{"via1",#N/A,TRUE,"general";"via2",#N/A,TRUE,"general";"via3",#N/A,TRUE,"general"}</definedName>
    <definedName name="SAD" localSheetId="7" hidden="1">{"via1",#N/A,TRUE,"general";"via2",#N/A,TRUE,"general";"via3",#N/A,TRUE,"general"}</definedName>
    <definedName name="SAD" localSheetId="9" hidden="1">{"via1",#N/A,TRUE,"general";"via2",#N/A,TRUE,"general";"via3",#N/A,TRUE,"general"}</definedName>
    <definedName name="SAD" hidden="1">{"via1",#N/A,TRUE,"general";"via2",#N/A,TRUE,"general";"via3",#N/A,TRUE,"general"}</definedName>
    <definedName name="SADASDFSDF">#REF!</definedName>
    <definedName name="SADF" localSheetId="0" hidden="1">{"via1",#N/A,TRUE,"general";"via2",#N/A,TRUE,"general";"via3",#N/A,TRUE,"general"}</definedName>
    <definedName name="SADF" localSheetId="6" hidden="1">{"via1",#N/A,TRUE,"general";"via2",#N/A,TRUE,"general";"via3",#N/A,TRUE,"general"}</definedName>
    <definedName name="SADF" localSheetId="7" hidden="1">{"via1",#N/A,TRUE,"general";"via2",#N/A,TRUE,"general";"via3",#N/A,TRUE,"general"}</definedName>
    <definedName name="SADF" localSheetId="9" hidden="1">{"via1",#N/A,TRUE,"general";"via2",#N/A,TRUE,"general";"via3",#N/A,TRUE,"general"}</definedName>
    <definedName name="SADF" hidden="1">{"via1",#N/A,TRUE,"general";"via2",#N/A,TRUE,"general";"via3",#N/A,TRUE,"general"}</definedName>
    <definedName name="sadff" localSheetId="0" hidden="1">{"TAB1",#N/A,TRUE,"GENERAL";"TAB2",#N/A,TRUE,"GENERAL";"TAB3",#N/A,TRUE,"GENERAL";"TAB4",#N/A,TRUE,"GENERAL";"TAB5",#N/A,TRUE,"GENERAL"}</definedName>
    <definedName name="sadff" localSheetId="6" hidden="1">{"TAB1",#N/A,TRUE,"GENERAL";"TAB2",#N/A,TRUE,"GENERAL";"TAB3",#N/A,TRUE,"GENERAL";"TAB4",#N/A,TRUE,"GENERAL";"TAB5",#N/A,TRUE,"GENERAL"}</definedName>
    <definedName name="sadff" localSheetId="7" hidden="1">{"TAB1",#N/A,TRUE,"GENERAL";"TAB2",#N/A,TRUE,"GENERAL";"TAB3",#N/A,TRUE,"GENERAL";"TAB4",#N/A,TRUE,"GENERAL";"TAB5",#N/A,TRUE,"GENERAL"}</definedName>
    <definedName name="sadff" localSheetId="9" hidden="1">{"TAB1",#N/A,TRUE,"GENERAL";"TAB2",#N/A,TRUE,"GENERAL";"TAB3",#N/A,TRUE,"GENERAL";"TAB4",#N/A,TRUE,"GENERAL";"TAB5",#N/A,TRUE,"GENERAL"}</definedName>
    <definedName name="sadff" hidden="1">{"TAB1",#N/A,TRUE,"GENERAL";"TAB2",#N/A,TRUE,"GENERAL";"TAB3",#N/A,TRUE,"GENERAL";"TAB4",#N/A,TRUE,"GENERAL";"TAB5",#N/A,TRUE,"GENERAL"}</definedName>
    <definedName name="sadfo" localSheetId="0" hidden="1">{"via1",#N/A,TRUE,"general";"via2",#N/A,TRUE,"general";"via3",#N/A,TRUE,"general"}</definedName>
    <definedName name="sadfo" localSheetId="6" hidden="1">{"via1",#N/A,TRUE,"general";"via2",#N/A,TRUE,"general";"via3",#N/A,TRUE,"general"}</definedName>
    <definedName name="sadfo" localSheetId="7" hidden="1">{"via1",#N/A,TRUE,"general";"via2",#N/A,TRUE,"general";"via3",#N/A,TRUE,"general"}</definedName>
    <definedName name="sadfo" localSheetId="9" hidden="1">{"via1",#N/A,TRUE,"general";"via2",#N/A,TRUE,"general";"via3",#N/A,TRUE,"general"}</definedName>
    <definedName name="sadfo" hidden="1">{"via1",#N/A,TRUE,"general";"via2",#N/A,TRUE,"general";"via3",#N/A,TRUE,"general"}</definedName>
    <definedName name="saf" localSheetId="0">{"Book1","my ddc.xls"}</definedName>
    <definedName name="saf">{"Book1","my ddc.xls"}</definedName>
    <definedName name="safdp" localSheetId="0" hidden="1">{"TAB1",#N/A,TRUE,"GENERAL";"TAB2",#N/A,TRUE,"GENERAL";"TAB3",#N/A,TRUE,"GENERAL";"TAB4",#N/A,TRUE,"GENERAL";"TAB5",#N/A,TRUE,"GENERAL"}</definedName>
    <definedName name="safdp" localSheetId="6" hidden="1">{"TAB1",#N/A,TRUE,"GENERAL";"TAB2",#N/A,TRUE,"GENERAL";"TAB3",#N/A,TRUE,"GENERAL";"TAB4",#N/A,TRUE,"GENERAL";"TAB5",#N/A,TRUE,"GENERAL"}</definedName>
    <definedName name="safdp" localSheetId="7" hidden="1">{"TAB1",#N/A,TRUE,"GENERAL";"TAB2",#N/A,TRUE,"GENERAL";"TAB3",#N/A,TRUE,"GENERAL";"TAB4",#N/A,TRUE,"GENERAL";"TAB5",#N/A,TRUE,"GENERAL"}</definedName>
    <definedName name="safdp" localSheetId="9" hidden="1">{"TAB1",#N/A,TRUE,"GENERAL";"TAB2",#N/A,TRUE,"GENERAL";"TAB3",#N/A,TRUE,"GENERAL";"TAB4",#N/A,TRUE,"GENERAL";"TAB5",#N/A,TRUE,"GENERAL"}</definedName>
    <definedName name="safdp" hidden="1">{"TAB1",#N/A,TRUE,"GENERAL";"TAB2",#N/A,TRUE,"GENERAL";"TAB3",#N/A,TRUE,"GENERAL";"TAB4",#N/A,TRUE,"GENERAL";"TAB5",#N/A,TRUE,"GENERAL"}</definedName>
    <definedName name="SAL">[4]A!$D$52</definedName>
    <definedName name="Saldo_Capital">#REF!</definedName>
    <definedName name="SALESPLAN">#REF!</definedName>
    <definedName name="SalMinimo">[93]BASES!$E$41</definedName>
    <definedName name="SAO">'[319]PRECIO SAO'!$A$4:$E$4479</definedName>
    <definedName name="SAOG7" localSheetId="0">#REF!</definedName>
    <definedName name="SAOG7" localSheetId="15">#REF!</definedName>
    <definedName name="SAOG7">#REF!</definedName>
    <definedName name="SAOG7OCTUBRE" localSheetId="15">#REF!</definedName>
    <definedName name="SAOG7OCTUBRE">#REF!</definedName>
    <definedName name="sap">#REF!</definedName>
    <definedName name="sasa">'[15]CALCULO POI'!#REF!</definedName>
    <definedName name="Sb" localSheetId="0">#REF!</definedName>
    <definedName name="Sb">#REF!</definedName>
    <definedName name="Sbf">[39]CALCULO!$E$61</definedName>
    <definedName name="sbg">[58]PrecRec!$D$37</definedName>
    <definedName name="sbgfbgdr" localSheetId="0" hidden="1">{"via1",#N/A,TRUE,"general";"via2",#N/A,TRUE,"general";"via3",#N/A,TRUE,"general"}</definedName>
    <definedName name="sbgfbgdr" localSheetId="6" hidden="1">{"via1",#N/A,TRUE,"general";"via2",#N/A,TRUE,"general";"via3",#N/A,TRUE,"general"}</definedName>
    <definedName name="sbgfbgdr" localSheetId="7" hidden="1">{"via1",#N/A,TRUE,"general";"via2",#N/A,TRUE,"general";"via3",#N/A,TRUE,"general"}</definedName>
    <definedName name="sbgfbgdr" localSheetId="9" hidden="1">{"via1",#N/A,TRUE,"general";"via2",#N/A,TRUE,"general";"via3",#N/A,TRUE,"general"}</definedName>
    <definedName name="sbgfbgdr" hidden="1">{"via1",#N/A,TRUE,"general";"via2",#N/A,TRUE,"general";"via3",#N/A,TRUE,"general"}</definedName>
    <definedName name="Sc">#REF!</definedName>
    <definedName name="scen_change" localSheetId="12" hidden="1">[61]inpermeabOTRO!#REF!</definedName>
    <definedName name="scen_change" localSheetId="13" hidden="1">[61]inpermeabOTRO!#REF!</definedName>
    <definedName name="scen_change" localSheetId="14" hidden="1">[61]inpermeabOTRO!#REF!</definedName>
    <definedName name="scen_change" localSheetId="6" hidden="1">[61]inpermeabOTRO!#REF!</definedName>
    <definedName name="scen_change" hidden="1">[61]inpermeabOTRO!#REF!</definedName>
    <definedName name="scen_name1" hidden="1">"arial"</definedName>
    <definedName name="scen_num" hidden="1">1</definedName>
    <definedName name="scen_user1" hidden="1">"DIRECCION DE INFORMATICA"</definedName>
    <definedName name="scen_value1" localSheetId="0" hidden="1">{"SUMINISTRO E INSTALACIÓN CANALETAS L=7.50"}</definedName>
    <definedName name="scen_value1" localSheetId="12" hidden="1">{"SUMINISTRO E INSTALACIÓN CANALETAS L=7.50"}</definedName>
    <definedName name="scen_value1" localSheetId="13" hidden="1">{"SUMINISTRO E INSTALACIÓN CANALETAS L=7.50"}</definedName>
    <definedName name="scen_value1" localSheetId="14" hidden="1">{"SUMINISTRO E INSTALACIÓN CANALETAS L=7.50"}</definedName>
    <definedName name="scen_value1" localSheetId="6" hidden="1">{"SUMINISTRO E INSTALACIÓN CANALETAS L=7.50"}</definedName>
    <definedName name="scen_value1" localSheetId="7" hidden="1">{"SUMINISTRO E INSTALACIÓN CANALETAS L=7.50"}</definedName>
    <definedName name="scen_value1" localSheetId="9" hidden="1">{"SUMINISTRO E INSTALACIÓN CANALETAS L=7.50"}</definedName>
    <definedName name="scen_value1" hidden="1">{"SUMINISTRO E INSTALACIÓN CANALETAS L=7.50"}</definedName>
    <definedName name="scft">'[14]Gabinetes ctrol, prot. y med. '!#REF!</definedName>
    <definedName name="SContLab">#REF!</definedName>
    <definedName name="SContParts">#REF!</definedName>
    <definedName name="scope">#REF!</definedName>
    <definedName name="scope1">'[110]REF - Listas'!$D$32:$D$38</definedName>
    <definedName name="SCREEN" localSheetId="0">#REF!</definedName>
    <definedName name="SCREEN">#REF!</definedName>
    <definedName name="scT">'[45]Estructuras Concreto'!$D$181</definedName>
    <definedName name="sd" localSheetId="0" hidden="1">{"TAB1",#N/A,TRUE,"GENERAL";"TAB2",#N/A,TRUE,"GENERAL";"TAB3",#N/A,TRUE,"GENERAL";"TAB4",#N/A,TRUE,"GENERAL";"TAB5",#N/A,TRUE,"GENERAL"}</definedName>
    <definedName name="sd" localSheetId="6" hidden="1">{"TAB1",#N/A,TRUE,"GENERAL";"TAB2",#N/A,TRUE,"GENERAL";"TAB3",#N/A,TRUE,"GENERAL";"TAB4",#N/A,TRUE,"GENERAL";"TAB5",#N/A,TRUE,"GENERAL"}</definedName>
    <definedName name="sd" localSheetId="7" hidden="1">{"TAB1",#N/A,TRUE,"GENERAL";"TAB2",#N/A,TRUE,"GENERAL";"TAB3",#N/A,TRUE,"GENERAL";"TAB4",#N/A,TRUE,"GENERAL";"TAB5",#N/A,TRUE,"GENERAL"}</definedName>
    <definedName name="sd" localSheetId="9" hidden="1">{"TAB1",#N/A,TRUE,"GENERAL";"TAB2",#N/A,TRUE,"GENERAL";"TAB3",#N/A,TRUE,"GENERAL";"TAB4",#N/A,TRUE,"GENERAL";"TAB5",#N/A,TRUE,"GENERAL"}</definedName>
    <definedName name="sd" hidden="1">{"TAB1",#N/A,TRUE,"GENERAL";"TAB2",#N/A,TRUE,"GENERAL";"TAB3",#N/A,TRUE,"GENERAL";"TAB4",#N/A,TRUE,"GENERAL";"TAB5",#N/A,TRUE,"GENERAL"}</definedName>
    <definedName name="sdad">#REF!</definedName>
    <definedName name="sdaf" localSheetId="0" hidden="1">{"via1",#N/A,TRUE,"general";"via2",#N/A,TRUE,"general";"via3",#N/A,TRUE,"general"}</definedName>
    <definedName name="sdaf" localSheetId="6" hidden="1">{"via1",#N/A,TRUE,"general";"via2",#N/A,TRUE,"general";"via3",#N/A,TRUE,"general"}</definedName>
    <definedName name="sdaf" localSheetId="7" hidden="1">{"via1",#N/A,TRUE,"general";"via2",#N/A,TRUE,"general";"via3",#N/A,TRUE,"general"}</definedName>
    <definedName name="sdaf" localSheetId="9" hidden="1">{"via1",#N/A,TRUE,"general";"via2",#N/A,TRUE,"general";"via3",#N/A,TRUE,"general"}</definedName>
    <definedName name="sdaf" hidden="1">{"via1",#N/A,TRUE,"general";"via2",#N/A,TRUE,"general";"via3",#N/A,TRUE,"general"}</definedName>
    <definedName name="sdas" localSheetId="0" hidden="1">{"via1",#N/A,TRUE,"general";"via2",#N/A,TRUE,"general";"via3",#N/A,TRUE,"general"}</definedName>
    <definedName name="SDas" localSheetId="15">#REF!</definedName>
    <definedName name="sdas" localSheetId="6" hidden="1">{"via1",#N/A,TRUE,"general";"via2",#N/A,TRUE,"general";"via3",#N/A,TRUE,"general"}</definedName>
    <definedName name="sdas" localSheetId="7" hidden="1">{"via1",#N/A,TRUE,"general";"via2",#N/A,TRUE,"general";"via3",#N/A,TRUE,"general"}</definedName>
    <definedName name="sdas" localSheetId="9" hidden="1">{"via1",#N/A,TRUE,"general";"via2",#N/A,TRUE,"general";"via3",#N/A,TRUE,"general"}</definedName>
    <definedName name="sdas" hidden="1">{"via1",#N/A,TRUE,"general";"via2",#N/A,TRUE,"general";"via3",#N/A,TRUE,"general"}</definedName>
    <definedName name="sdasd">#REF!</definedName>
    <definedName name="sdasdf" localSheetId="0" hidden="1">{"via1",#N/A,TRUE,"general";"via2",#N/A,TRUE,"general";"via3",#N/A,TRUE,"general"}</definedName>
    <definedName name="sdasdf" localSheetId="6" hidden="1">{"via1",#N/A,TRUE,"general";"via2",#N/A,TRUE,"general";"via3",#N/A,TRUE,"general"}</definedName>
    <definedName name="sdasdf" localSheetId="7" hidden="1">{"via1",#N/A,TRUE,"general";"via2",#N/A,TRUE,"general";"via3",#N/A,TRUE,"general"}</definedName>
    <definedName name="sdasdf" localSheetId="9" hidden="1">{"via1",#N/A,TRUE,"general";"via2",#N/A,TRUE,"general";"via3",#N/A,TRUE,"general"}</definedName>
    <definedName name="sdasdf" hidden="1">{"via1",#N/A,TRUE,"general";"via2",#N/A,TRUE,"general";"via3",#N/A,TRUE,"general"}</definedName>
    <definedName name="sdc" localSheetId="0">#N/A</definedName>
    <definedName name="sdc">'Anex. 14. Mano de Obra'!ERR</definedName>
    <definedName name="SDCDSCT" localSheetId="0" hidden="1">{"TAB1",#N/A,TRUE,"GENERAL";"TAB2",#N/A,TRUE,"GENERAL";"TAB3",#N/A,TRUE,"GENERAL";"TAB4",#N/A,TRUE,"GENERAL";"TAB5",#N/A,TRUE,"GENERAL"}</definedName>
    <definedName name="SDCDSCT" localSheetId="6" hidden="1">{"TAB1",#N/A,TRUE,"GENERAL";"TAB2",#N/A,TRUE,"GENERAL";"TAB3",#N/A,TRUE,"GENERAL";"TAB4",#N/A,TRUE,"GENERAL";"TAB5",#N/A,TRUE,"GENERAL"}</definedName>
    <definedName name="SDCDSCT" localSheetId="7" hidden="1">{"TAB1",#N/A,TRUE,"GENERAL";"TAB2",#N/A,TRUE,"GENERAL";"TAB3",#N/A,TRUE,"GENERAL";"TAB4",#N/A,TRUE,"GENERAL";"TAB5",#N/A,TRUE,"GENERAL"}</definedName>
    <definedName name="SDCDSCT" localSheetId="9"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as">#REF!</definedName>
    <definedName name="SDFASDFDSDF">'[14]Gabinetes ctrol, prot. y med. '!#REF!</definedName>
    <definedName name="SDFCE" localSheetId="0" hidden="1">{"TAB1",#N/A,TRUE,"GENERAL";"TAB2",#N/A,TRUE,"GENERAL";"TAB3",#N/A,TRUE,"GENERAL";"TAB4",#N/A,TRUE,"GENERAL";"TAB5",#N/A,TRUE,"GENERAL"}</definedName>
    <definedName name="SDFCE" localSheetId="6" hidden="1">{"TAB1",#N/A,TRUE,"GENERAL";"TAB2",#N/A,TRUE,"GENERAL";"TAB3",#N/A,TRUE,"GENERAL";"TAB4",#N/A,TRUE,"GENERAL";"TAB5",#N/A,TRUE,"GENERAL"}</definedName>
    <definedName name="SDFCE" localSheetId="7" hidden="1">{"TAB1",#N/A,TRUE,"GENERAL";"TAB2",#N/A,TRUE,"GENERAL";"TAB3",#N/A,TRUE,"GENERAL";"TAB4",#N/A,TRUE,"GENERAL";"TAB5",#N/A,TRUE,"GENERAL"}</definedName>
    <definedName name="SDFCE" localSheetId="9" hidden="1">{"TAB1",#N/A,TRUE,"GENERAL";"TAB2",#N/A,TRUE,"GENERAL";"TAB3",#N/A,TRUE,"GENERAL";"TAB4",#N/A,TRUE,"GENERAL";"TAB5",#N/A,TRUE,"GENERAL"}</definedName>
    <definedName name="SDFCE" hidden="1">{"TAB1",#N/A,TRUE,"GENERAL";"TAB2",#N/A,TRUE,"GENERAL";"TAB3",#N/A,TRUE,"GENERAL";"TAB4",#N/A,TRUE,"GENERAL";"TAB5",#N/A,TRUE,"GENERAL"}</definedName>
    <definedName name="sdfd" localSheetId="0" hidden="1">{"via1",#N/A,TRUE,"general";"via2",#N/A,TRUE,"general";"via3",#N/A,TRUE,"general"}</definedName>
    <definedName name="sdfd" localSheetId="6" hidden="1">{"via1",#N/A,TRUE,"general";"via2",#N/A,TRUE,"general";"via3",#N/A,TRUE,"general"}</definedName>
    <definedName name="sdfd" localSheetId="7" hidden="1">{"via1",#N/A,TRUE,"general";"via2",#N/A,TRUE,"general";"via3",#N/A,TRUE,"general"}</definedName>
    <definedName name="sdfd" localSheetId="9" hidden="1">{"via1",#N/A,TRUE,"general";"via2",#N/A,TRUE,"general";"via3",#N/A,TRUE,"general"}</definedName>
    <definedName name="sdfd" hidden="1">{"via1",#N/A,TRUE,"general";"via2",#N/A,TRUE,"general";"via3",#N/A,TRUE,"general"}</definedName>
    <definedName name="sdfds" localSheetId="0" hidden="1">{"via1",#N/A,TRUE,"general";"via2",#N/A,TRUE,"general";"via3",#N/A,TRUE,"general"}</definedName>
    <definedName name="sdfds" localSheetId="6" hidden="1">{"via1",#N/A,TRUE,"general";"via2",#N/A,TRUE,"general";"via3",#N/A,TRUE,"general"}</definedName>
    <definedName name="sdfds" localSheetId="7" hidden="1">{"via1",#N/A,TRUE,"general";"via2",#N/A,TRUE,"general";"via3",#N/A,TRUE,"general"}</definedName>
    <definedName name="sdfds" localSheetId="9" hidden="1">{"via1",#N/A,TRUE,"general";"via2",#N/A,TRUE,"general";"via3",#N/A,TRUE,"general"}</definedName>
    <definedName name="sdfds" hidden="1">{"via1",#N/A,TRUE,"general";"via2",#N/A,TRUE,"general";"via3",#N/A,TRUE,"general"}</definedName>
    <definedName name="SDFDSO" localSheetId="0" hidden="1">{"via1",#N/A,TRUE,"general";"via2",#N/A,TRUE,"general";"via3",#N/A,TRUE,"general"}</definedName>
    <definedName name="SDFDSO" localSheetId="6" hidden="1">{"via1",#N/A,TRUE,"general";"via2",#N/A,TRUE,"general";"via3",#N/A,TRUE,"general"}</definedName>
    <definedName name="SDFDSO" localSheetId="7" hidden="1">{"via1",#N/A,TRUE,"general";"via2",#N/A,TRUE,"general";"via3",#N/A,TRUE,"general"}</definedName>
    <definedName name="SDFDSO" localSheetId="9" hidden="1">{"via1",#N/A,TRUE,"general";"via2",#N/A,TRUE,"general";"via3",#N/A,TRUE,"general"}</definedName>
    <definedName name="SDFDSO" hidden="1">{"via1",#N/A,TRUE,"general";"via2",#N/A,TRUE,"general";"via3",#N/A,TRUE,"general"}</definedName>
    <definedName name="sdfdstp" localSheetId="0" hidden="1">{"TAB1",#N/A,TRUE,"GENERAL";"TAB2",#N/A,TRUE,"GENERAL";"TAB3",#N/A,TRUE,"GENERAL";"TAB4",#N/A,TRUE,"GENERAL";"TAB5",#N/A,TRUE,"GENERAL"}</definedName>
    <definedName name="sdfdstp" localSheetId="6" hidden="1">{"TAB1",#N/A,TRUE,"GENERAL";"TAB2",#N/A,TRUE,"GENERAL";"TAB3",#N/A,TRUE,"GENERAL";"TAB4",#N/A,TRUE,"GENERAL";"TAB5",#N/A,TRUE,"GENERAL"}</definedName>
    <definedName name="sdfdstp" localSheetId="7" hidden="1">{"TAB1",#N/A,TRUE,"GENERAL";"TAB2",#N/A,TRUE,"GENERAL";"TAB3",#N/A,TRUE,"GENERAL";"TAB4",#N/A,TRUE,"GENERAL";"TAB5",#N/A,TRUE,"GENERAL"}</definedName>
    <definedName name="sdfdstp" localSheetId="9" hidden="1">{"TAB1",#N/A,TRUE,"GENERAL";"TAB2",#N/A,TRUE,"GENERAL";"TAB3",#N/A,TRUE,"GENERAL";"TAB4",#N/A,TRUE,"GENERAL";"TAB5",#N/A,TRUE,"GENERAL"}</definedName>
    <definedName name="sdfdstp" hidden="1">{"TAB1",#N/A,TRUE,"GENERAL";"TAB2",#N/A,TRUE,"GENERAL";"TAB3",#N/A,TRUE,"GENERAL";"TAB4",#N/A,TRUE,"GENERAL";"TAB5",#N/A,TRUE,"GENERAL"}</definedName>
    <definedName name="SDFEO" localSheetId="0" hidden="1">{"via1",#N/A,TRUE,"general";"via2",#N/A,TRUE,"general";"via3",#N/A,TRUE,"general"}</definedName>
    <definedName name="SDFEO" localSheetId="6" hidden="1">{"via1",#N/A,TRUE,"general";"via2",#N/A,TRUE,"general";"via3",#N/A,TRUE,"general"}</definedName>
    <definedName name="SDFEO" localSheetId="7" hidden="1">{"via1",#N/A,TRUE,"general";"via2",#N/A,TRUE,"general";"via3",#N/A,TRUE,"general"}</definedName>
    <definedName name="SDFEO" localSheetId="9" hidden="1">{"via1",#N/A,TRUE,"general";"via2",#N/A,TRUE,"general";"via3",#N/A,TRUE,"general"}</definedName>
    <definedName name="SDFEO" hidden="1">{"via1",#N/A,TRUE,"general";"via2",#N/A,TRUE,"general";"via3",#N/A,TRUE,"general"}</definedName>
    <definedName name="sdfg" localSheetId="0" hidden="1">{"TAB1",#N/A,TRUE,"GENERAL";"TAB2",#N/A,TRUE,"GENERAL";"TAB3",#N/A,TRUE,"GENERAL";"TAB4",#N/A,TRUE,"GENERAL";"TAB5",#N/A,TRUE,"GENERAL"}</definedName>
    <definedName name="SDFG" localSheetId="15">[320]BASE!$C$3</definedName>
    <definedName name="sdfg" localSheetId="6" hidden="1">{"TAB1",#N/A,TRUE,"GENERAL";"TAB2",#N/A,TRUE,"GENERAL";"TAB3",#N/A,TRUE,"GENERAL";"TAB4",#N/A,TRUE,"GENERAL";"TAB5",#N/A,TRUE,"GENERAL"}</definedName>
    <definedName name="sdfg" localSheetId="7" hidden="1">{"TAB1",#N/A,TRUE,"GENERAL";"TAB2",#N/A,TRUE,"GENERAL";"TAB3",#N/A,TRUE,"GENERAL";"TAB4",#N/A,TRUE,"GENERAL";"TAB5",#N/A,TRUE,"GENERAL"}</definedName>
    <definedName name="sdfg" localSheetId="9" hidden="1">{"TAB1",#N/A,TRUE,"GENERAL";"TAB2",#N/A,TRUE,"GENERAL";"TAB3",#N/A,TRUE,"GENERAL";"TAB4",#N/A,TRUE,"GENERAL";"TAB5",#N/A,TRUE,"GENERAL"}</definedName>
    <definedName name="sdfg" hidden="1">{"TAB1",#N/A,TRUE,"GENERAL";"TAB2",#N/A,TRUE,"GENERAL";"TAB3",#N/A,TRUE,"GENERAL";"TAB4",#N/A,TRUE,"GENERAL";"TAB5",#N/A,TRUE,"GENERAL"}</definedName>
    <definedName name="sdfgdsfk" localSheetId="0" hidden="1">{"via1",#N/A,TRUE,"general";"via2",#N/A,TRUE,"general";"via3",#N/A,TRUE,"general"}</definedName>
    <definedName name="sdfgdsfk" localSheetId="6" hidden="1">{"via1",#N/A,TRUE,"general";"via2",#N/A,TRUE,"general";"via3",#N/A,TRUE,"general"}</definedName>
    <definedName name="sdfgdsfk" localSheetId="7" hidden="1">{"via1",#N/A,TRUE,"general";"via2",#N/A,TRUE,"general";"via3",#N/A,TRUE,"general"}</definedName>
    <definedName name="sdfgdsfk" localSheetId="9" hidden="1">{"via1",#N/A,TRUE,"general";"via2",#N/A,TRUE,"general";"via3",#N/A,TRUE,"general"}</definedName>
    <definedName name="sdfgdsfk" hidden="1">{"via1",#N/A,TRUE,"general";"via2",#N/A,TRUE,"general";"via3",#N/A,TRUE,"general"}</definedName>
    <definedName name="sdfgsg" localSheetId="0" hidden="1">{"via1",#N/A,TRUE,"general";"via2",#N/A,TRUE,"general";"via3",#N/A,TRUE,"general"}</definedName>
    <definedName name="sdfgsg" localSheetId="6" hidden="1">{"via1",#N/A,TRUE,"general";"via2",#N/A,TRUE,"general";"via3",#N/A,TRUE,"general"}</definedName>
    <definedName name="sdfgsg" localSheetId="7" hidden="1">{"via1",#N/A,TRUE,"general";"via2",#N/A,TRUE,"general";"via3",#N/A,TRUE,"general"}</definedName>
    <definedName name="sdfgsg" localSheetId="9" hidden="1">{"via1",#N/A,TRUE,"general";"via2",#N/A,TRUE,"general";"via3",#N/A,TRUE,"general"}</definedName>
    <definedName name="sdfgsg" hidden="1">{"via1",#N/A,TRUE,"general";"via2",#N/A,TRUE,"general";"via3",#N/A,TRUE,"general"}</definedName>
    <definedName name="SDFLJK" localSheetId="0" hidden="1">{"TAB1",#N/A,TRUE,"GENERAL";"TAB2",#N/A,TRUE,"GENERAL";"TAB3",#N/A,TRUE,"GENERAL";"TAB4",#N/A,TRUE,"GENERAL";"TAB5",#N/A,TRUE,"GENERAL"}</definedName>
    <definedName name="SDFLJK" localSheetId="6" hidden="1">{"TAB1",#N/A,TRUE,"GENERAL";"TAB2",#N/A,TRUE,"GENERAL";"TAB3",#N/A,TRUE,"GENERAL";"TAB4",#N/A,TRUE,"GENERAL";"TAB5",#N/A,TRUE,"GENERAL"}</definedName>
    <definedName name="SDFLJK" localSheetId="7" hidden="1">{"TAB1",#N/A,TRUE,"GENERAL";"TAB2",#N/A,TRUE,"GENERAL";"TAB3",#N/A,TRUE,"GENERAL";"TAB4",#N/A,TRUE,"GENERAL";"TAB5",#N/A,TRUE,"GENERAL"}</definedName>
    <definedName name="SDFLJK" localSheetId="9"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0" hidden="1">{"via1",#N/A,TRUE,"general";"via2",#N/A,TRUE,"general";"via3",#N/A,TRUE,"general"}</definedName>
    <definedName name="sdfsd4" localSheetId="6" hidden="1">{"via1",#N/A,TRUE,"general";"via2",#N/A,TRUE,"general";"via3",#N/A,TRUE,"general"}</definedName>
    <definedName name="sdfsd4" localSheetId="7" hidden="1">{"via1",#N/A,TRUE,"general";"via2",#N/A,TRUE,"general";"via3",#N/A,TRUE,"general"}</definedName>
    <definedName name="sdfsd4" localSheetId="9" hidden="1">{"via1",#N/A,TRUE,"general";"via2",#N/A,TRUE,"general";"via3",#N/A,TRUE,"general"}</definedName>
    <definedName name="sdfsd4" hidden="1">{"via1",#N/A,TRUE,"general";"via2",#N/A,TRUE,"general";"via3",#N/A,TRUE,"general"}</definedName>
    <definedName name="SDFSDF" localSheetId="0" hidden="1">{"TAB1",#N/A,TRUE,"GENERAL";"TAB2",#N/A,TRUE,"GENERAL";"TAB3",#N/A,TRUE,"GENERAL";"TAB4",#N/A,TRUE,"GENERAL";"TAB5",#N/A,TRUE,"GENERAL"}</definedName>
    <definedName name="SDFSDF" localSheetId="6" hidden="1">{"TAB1",#N/A,TRUE,"GENERAL";"TAB2",#N/A,TRUE,"GENERAL";"TAB3",#N/A,TRUE,"GENERAL";"TAB4",#N/A,TRUE,"GENERAL";"TAB5",#N/A,TRUE,"GENERAL"}</definedName>
    <definedName name="SDFSDF" localSheetId="7" hidden="1">{"TAB1",#N/A,TRUE,"GENERAL";"TAB2",#N/A,TRUE,"GENERAL";"TAB3",#N/A,TRUE,"GENERAL";"TAB4",#N/A,TRUE,"GENERAL";"TAB5",#N/A,TRUE,"GENERAL"}</definedName>
    <definedName name="SDFSDF" localSheetId="9" hidden="1">{"TAB1",#N/A,TRUE,"GENERAL";"TAB2",#N/A,TRUE,"GENERAL";"TAB3",#N/A,TRUE,"GENERAL";"TAB4",#N/A,TRUE,"GENERAL";"TAB5",#N/A,TRUE,"GENERAL"}</definedName>
    <definedName name="SDFSDF" hidden="1">{"TAB1",#N/A,TRUE,"GENERAL";"TAB2",#N/A,TRUE,"GENERAL";"TAB3",#N/A,TRUE,"GENERAL";"TAB4",#N/A,TRUE,"GENERAL";"TAB5",#N/A,TRUE,"GENERAL"}</definedName>
    <definedName name="sdfsdfb" localSheetId="0" hidden="1">{"via1",#N/A,TRUE,"general";"via2",#N/A,TRUE,"general";"via3",#N/A,TRUE,"general"}</definedName>
    <definedName name="sdfsdfb" localSheetId="6" hidden="1">{"via1",#N/A,TRUE,"general";"via2",#N/A,TRUE,"general";"via3",#N/A,TRUE,"general"}</definedName>
    <definedName name="sdfsdfb" localSheetId="7" hidden="1">{"via1",#N/A,TRUE,"general";"via2",#N/A,TRUE,"general";"via3",#N/A,TRUE,"general"}</definedName>
    <definedName name="sdfsdfb" localSheetId="9" hidden="1">{"via1",#N/A,TRUE,"general";"via2",#N/A,TRUE,"general";"via3",#N/A,TRUE,"general"}</definedName>
    <definedName name="sdfsdfb" hidden="1">{"via1",#N/A,TRUE,"general";"via2",#N/A,TRUE,"general";"via3",#N/A,TRUE,"general"}</definedName>
    <definedName name="SDFSF" localSheetId="0" hidden="1">{"TAB1",#N/A,TRUE,"GENERAL";"TAB2",#N/A,TRUE,"GENERAL";"TAB3",#N/A,TRUE,"GENERAL";"TAB4",#N/A,TRUE,"GENERAL";"TAB5",#N/A,TRUE,"GENERAL"}</definedName>
    <definedName name="SDFSF" localSheetId="6" hidden="1">{"TAB1",#N/A,TRUE,"GENERAL";"TAB2",#N/A,TRUE,"GENERAL";"TAB3",#N/A,TRUE,"GENERAL";"TAB4",#N/A,TRUE,"GENERAL";"TAB5",#N/A,TRUE,"GENERAL"}</definedName>
    <definedName name="SDFSF" localSheetId="7" hidden="1">{"TAB1",#N/A,TRUE,"GENERAL";"TAB2",#N/A,TRUE,"GENERAL";"TAB3",#N/A,TRUE,"GENERAL";"TAB4",#N/A,TRUE,"GENERAL";"TAB5",#N/A,TRUE,"GENERAL"}</definedName>
    <definedName name="SDFSF" localSheetId="9" hidden="1">{"TAB1",#N/A,TRUE,"GENERAL";"TAB2",#N/A,TRUE,"GENERAL";"TAB3",#N/A,TRUE,"GENERAL";"TAB4",#N/A,TRUE,"GENERAL";"TAB5",#N/A,TRUE,"GENERAL"}</definedName>
    <definedName name="SDFSF" hidden="1">{"TAB1",#N/A,TRUE,"GENERAL";"TAB2",#N/A,TRUE,"GENERAL";"TAB3",#N/A,TRUE,"GENERAL";"TAB4",#N/A,TRUE,"GENERAL";"TAB5",#N/A,TRUE,"GENERAL"}</definedName>
    <definedName name="sdfsv" localSheetId="0" hidden="1">{"TAB1",#N/A,TRUE,"GENERAL";"TAB2",#N/A,TRUE,"GENERAL";"TAB3",#N/A,TRUE,"GENERAL";"TAB4",#N/A,TRUE,"GENERAL";"TAB5",#N/A,TRUE,"GENERAL"}</definedName>
    <definedName name="sdfsv" localSheetId="6" hidden="1">{"TAB1",#N/A,TRUE,"GENERAL";"TAB2",#N/A,TRUE,"GENERAL";"TAB3",#N/A,TRUE,"GENERAL";"TAB4",#N/A,TRUE,"GENERAL";"TAB5",#N/A,TRUE,"GENERAL"}</definedName>
    <definedName name="sdfsv" localSheetId="7" hidden="1">{"TAB1",#N/A,TRUE,"GENERAL";"TAB2",#N/A,TRUE,"GENERAL";"TAB3",#N/A,TRUE,"GENERAL";"TAB4",#N/A,TRUE,"GENERAL";"TAB5",#N/A,TRUE,"GENERAL"}</definedName>
    <definedName name="sdfsv" localSheetId="9" hidden="1">{"TAB1",#N/A,TRUE,"GENERAL";"TAB2",#N/A,TRUE,"GENERAL";"TAB3",#N/A,TRUE,"GENERAL";"TAB4",#N/A,TRUE,"GENERAL";"TAB5",#N/A,TRUE,"GENERAL"}</definedName>
    <definedName name="sdfsv" hidden="1">{"TAB1",#N/A,TRUE,"GENERAL";"TAB2",#N/A,TRUE,"GENERAL";"TAB3",#N/A,TRUE,"GENERAL";"TAB4",#N/A,TRUE,"GENERAL";"TAB5",#N/A,TRUE,"GENERAL"}</definedName>
    <definedName name="sdft">'[14]Gabinetes ctrol, prot. y med. '!#REF!</definedName>
    <definedName name="sdgfd" localSheetId="0" hidden="1">{"TAB1",#N/A,TRUE,"GENERAL";"TAB2",#N/A,TRUE,"GENERAL";"TAB3",#N/A,TRUE,"GENERAL";"TAB4",#N/A,TRUE,"GENERAL";"TAB5",#N/A,TRUE,"GENERAL"}</definedName>
    <definedName name="sdgfd" localSheetId="6" hidden="1">{"TAB1",#N/A,TRUE,"GENERAL";"TAB2",#N/A,TRUE,"GENERAL";"TAB3",#N/A,TRUE,"GENERAL";"TAB4",#N/A,TRUE,"GENERAL";"TAB5",#N/A,TRUE,"GENERAL"}</definedName>
    <definedName name="sdgfd" localSheetId="7" hidden="1">{"TAB1",#N/A,TRUE,"GENERAL";"TAB2",#N/A,TRUE,"GENERAL";"TAB3",#N/A,TRUE,"GENERAL";"TAB4",#N/A,TRUE,"GENERAL";"TAB5",#N/A,TRUE,"GENERAL"}</definedName>
    <definedName name="sdgfd" localSheetId="9" hidden="1">{"TAB1",#N/A,TRUE,"GENERAL";"TAB2",#N/A,TRUE,"GENERAL";"TAB3",#N/A,TRUE,"GENERAL";"TAB4",#N/A,TRUE,"GENERAL";"TAB5",#N/A,TRUE,"GENERAL"}</definedName>
    <definedName name="sdgfd" hidden="1">{"TAB1",#N/A,TRUE,"GENERAL";"TAB2",#N/A,TRUE,"GENERAL";"TAB3",#N/A,TRUE,"GENERAL";"TAB4",#N/A,TRUE,"GENERAL";"TAB5",#N/A,TRUE,"GENERAL"}</definedName>
    <definedName name="sdgfgp" localSheetId="0" hidden="1">{"via1",#N/A,TRUE,"general";"via2",#N/A,TRUE,"general";"via3",#N/A,TRUE,"general"}</definedName>
    <definedName name="sdgfgp" localSheetId="6" hidden="1">{"via1",#N/A,TRUE,"general";"via2",#N/A,TRUE,"general";"via3",#N/A,TRUE,"general"}</definedName>
    <definedName name="sdgfgp" localSheetId="7" hidden="1">{"via1",#N/A,TRUE,"general";"via2",#N/A,TRUE,"general";"via3",#N/A,TRUE,"general"}</definedName>
    <definedName name="sdgfgp" localSheetId="9" hidden="1">{"via1",#N/A,TRUE,"general";"via2",#N/A,TRUE,"general";"via3",#N/A,TRUE,"general"}</definedName>
    <definedName name="sdgfgp" hidden="1">{"via1",#N/A,TRUE,"general";"via2",#N/A,TRUE,"general";"via3",#N/A,TRUE,"general"}</definedName>
    <definedName name="sdgfiu" localSheetId="0" hidden="1">{"via1",#N/A,TRUE,"general";"via2",#N/A,TRUE,"general";"via3",#N/A,TRUE,"general"}</definedName>
    <definedName name="sdgfiu" localSheetId="6" hidden="1">{"via1",#N/A,TRUE,"general";"via2",#N/A,TRUE,"general";"via3",#N/A,TRUE,"general"}</definedName>
    <definedName name="sdgfiu" localSheetId="7" hidden="1">{"via1",#N/A,TRUE,"general";"via2",#N/A,TRUE,"general";"via3",#N/A,TRUE,"general"}</definedName>
    <definedName name="sdgfiu" localSheetId="9" hidden="1">{"via1",#N/A,TRUE,"general";"via2",#N/A,TRUE,"general";"via3",#N/A,TRUE,"general"}</definedName>
    <definedName name="sdgfiu" hidden="1">{"via1",#N/A,TRUE,"general";"via2",#N/A,TRUE,"general";"via3",#N/A,TRUE,"general"}</definedName>
    <definedName name="sdgsd" localSheetId="0" hidden="1">{"TAB1",#N/A,TRUE,"GENERAL";"TAB2",#N/A,TRUE,"GENERAL";"TAB3",#N/A,TRUE,"GENERAL";"TAB4",#N/A,TRUE,"GENERAL";"TAB5",#N/A,TRUE,"GENERAL"}</definedName>
    <definedName name="sdgsd" localSheetId="6" hidden="1">{"TAB1",#N/A,TRUE,"GENERAL";"TAB2",#N/A,TRUE,"GENERAL";"TAB3",#N/A,TRUE,"GENERAL";"TAB4",#N/A,TRUE,"GENERAL";"TAB5",#N/A,TRUE,"GENERAL"}</definedName>
    <definedName name="sdgsd" localSheetId="7" hidden="1">{"TAB1",#N/A,TRUE,"GENERAL";"TAB2",#N/A,TRUE,"GENERAL";"TAB3",#N/A,TRUE,"GENERAL";"TAB4",#N/A,TRUE,"GENERAL";"TAB5",#N/A,TRUE,"GENERAL"}</definedName>
    <definedName name="sdgsd" localSheetId="9" hidden="1">{"TAB1",#N/A,TRUE,"GENERAL";"TAB2",#N/A,TRUE,"GENERAL";"TAB3",#N/A,TRUE,"GENERAL";"TAB4",#N/A,TRUE,"GENERAL";"TAB5",#N/A,TRUE,"GENERAL"}</definedName>
    <definedName name="sdgsd" hidden="1">{"TAB1",#N/A,TRUE,"GENERAL";"TAB2",#N/A,TRUE,"GENERAL";"TAB3",#N/A,TRUE,"GENERAL";"TAB4",#N/A,TRUE,"GENERAL";"TAB5",#N/A,TRUE,"GENERAL"}</definedName>
    <definedName name="sdgsg" localSheetId="0" hidden="1">{"via1",#N/A,TRUE,"general";"via2",#N/A,TRUE,"general";"via3",#N/A,TRUE,"general"}</definedName>
    <definedName name="sdgsg" localSheetId="6" hidden="1">{"via1",#N/A,TRUE,"general";"via2",#N/A,TRUE,"general";"via3",#N/A,TRUE,"general"}</definedName>
    <definedName name="sdgsg" localSheetId="7" hidden="1">{"via1",#N/A,TRUE,"general";"via2",#N/A,TRUE,"general";"via3",#N/A,TRUE,"general"}</definedName>
    <definedName name="sdgsg" localSheetId="9" hidden="1">{"via1",#N/A,TRUE,"general";"via2",#N/A,TRUE,"general";"via3",#N/A,TRUE,"general"}</definedName>
    <definedName name="sdgsg" hidden="1">{"via1",#N/A,TRUE,"general";"via2",#N/A,TRUE,"general";"via3",#N/A,TRUE,"general"}</definedName>
    <definedName name="SDIKOM" localSheetId="0" hidden="1">{"TAB1",#N/A,TRUE,"GENERAL";"TAB2",#N/A,TRUE,"GENERAL";"TAB3",#N/A,TRUE,"GENERAL";"TAB4",#N/A,TRUE,"GENERAL";"TAB5",#N/A,TRUE,"GENERAL"}</definedName>
    <definedName name="SDIKOM" localSheetId="6" hidden="1">{"TAB1",#N/A,TRUE,"GENERAL";"TAB2",#N/A,TRUE,"GENERAL";"TAB3",#N/A,TRUE,"GENERAL";"TAB4",#N/A,TRUE,"GENERAL";"TAB5",#N/A,TRUE,"GENERAL"}</definedName>
    <definedName name="SDIKOM" localSheetId="7" hidden="1">{"TAB1",#N/A,TRUE,"GENERAL";"TAB2",#N/A,TRUE,"GENERAL";"TAB3",#N/A,TRUE,"GENERAL";"TAB4",#N/A,TRUE,"GENERAL";"TAB5",#N/A,TRUE,"GENERAL"}</definedName>
    <definedName name="SDIKOM" localSheetId="9" hidden="1">{"TAB1",#N/A,TRUE,"GENERAL";"TAB2",#N/A,TRUE,"GENERAL";"TAB3",#N/A,TRUE,"GENERAL";"TAB4",#N/A,TRUE,"GENERAL";"TAB5",#N/A,TRUE,"GENERAL"}</definedName>
    <definedName name="SDIKOM" hidden="1">{"TAB1",#N/A,TRUE,"GENERAL";"TAB2",#N/A,TRUE,"GENERAL";"TAB3",#N/A,TRUE,"GENERAL";"TAB4",#N/A,TRUE,"GENERAL";"TAB5",#N/A,TRUE,"GENERAL"}</definedName>
    <definedName name="sdjkgjidfnfjidnhfmhkfmh" localSheetId="0">Listado [37]Base!$B$12:$D$781</definedName>
    <definedName name="sdjkgjidfnfjidnhfmhkfmh" localSheetId="6">Listado [37]Base!$B$12:$D$781</definedName>
    <definedName name="sdjkgjidfnfjidnhfmhkfmh" localSheetId="7">Listado [37]Base!$B$12:$D$781</definedName>
    <definedName name="sdjkgjidfnfjidnhfmhkfmh" localSheetId="9">Listado [37]Base!$B$12:$D$781</definedName>
    <definedName name="sdjkgjidfnfjidnhfmhkfmh">Listado [37]Base!$B$12:$D$781</definedName>
    <definedName name="sdjknsjdgnf" localSheetId="0">Listado [37]Base!$B$12:$D$781</definedName>
    <definedName name="sdjknsjdgnf" localSheetId="6">Listado [37]Base!$B$12:$D$781</definedName>
    <definedName name="sdjknsjdgnf" localSheetId="7">Listado [37]Base!$B$12:$D$781</definedName>
    <definedName name="sdjknsjdgnf" localSheetId="9">Listado [37]Base!$B$12:$D$781</definedName>
    <definedName name="sdjknsjdgnf">Listado [37]Base!$B$12:$D$781</definedName>
    <definedName name="sdkgujgjdrjgklfgrlt" localSheetId="0">Listado [37]Base!$B$12:$D$781</definedName>
    <definedName name="sdkgujgjdrjgklfgrlt" localSheetId="6">Listado [37]Base!$B$12:$D$781</definedName>
    <definedName name="sdkgujgjdrjgklfgrlt" localSheetId="7">Listado [37]Base!$B$12:$D$781</definedName>
    <definedName name="sdkgujgjdrjgklfgrlt" localSheetId="9">Listado [37]Base!$B$12:$D$781</definedName>
    <definedName name="sdkgujgjdrjgklfgrlt">Listado [37]Base!$B$12:$D$781</definedName>
    <definedName name="SDKJDJGNJDG" localSheetId="0">Listado [37]Base!$B$12:$D$781</definedName>
    <definedName name="SDKJDJGNJDG" localSheetId="6">Listado [37]Base!$B$12:$D$781</definedName>
    <definedName name="SDKJDJGNJDG" localSheetId="7">Listado [37]Base!$B$12:$D$781</definedName>
    <definedName name="SDKJDJGNJDG" localSheetId="9">Listado [37]Base!$B$12:$D$781</definedName>
    <definedName name="SDKJDJGNJDG">Listado [37]Base!$B$12:$D$781</definedName>
    <definedName name="sdngdjfngjdfnfnhgh" localSheetId="0">Listado [37]Base!$B$12:$D$781</definedName>
    <definedName name="sdngdjfngjdfnfnhgh" localSheetId="6">Listado [37]Base!$B$12:$D$781</definedName>
    <definedName name="sdngdjfngjdfnfnhgh" localSheetId="7">Listado [37]Base!$B$12:$D$781</definedName>
    <definedName name="sdngdjfngjdfnfnhgh" localSheetId="9">Listado [37]Base!$B$12:$D$781</definedName>
    <definedName name="sdngdjfngjdfnfnhgh">Listado [37]Base!$B$12:$D$781</definedName>
    <definedName name="SDRWERWER" localSheetId="0">Listado [37]Base!$B$12:$D$781</definedName>
    <definedName name="SDRWERWER" localSheetId="6">Listado [37]Base!$B$12:$D$781</definedName>
    <definedName name="SDRWERWER" localSheetId="7">Listado [37]Base!$B$12:$D$781</definedName>
    <definedName name="SDRWERWER" localSheetId="9">Listado [37]Base!$B$12:$D$781</definedName>
    <definedName name="SDRWERWER">Listado [37]Base!$B$12:$D$781</definedName>
    <definedName name="sdsad" localSheetId="0">#REF!</definedName>
    <definedName name="sdsad">#REF!</definedName>
    <definedName name="SDSD" localSheetId="0">Listado [37]Base!$B$12:$D$781</definedName>
    <definedName name="SDSD" localSheetId="6">Listado [37]Base!$B$12:$D$781</definedName>
    <definedName name="SDSD" localSheetId="7">Listado [37]Base!$B$12:$D$781</definedName>
    <definedName name="SDSD" localSheetId="9">Listado [37]Base!$B$12:$D$781</definedName>
    <definedName name="SDSD">Listado [37]Base!$B$12:$D$781</definedName>
    <definedName name="sdsdfh" localSheetId="0" hidden="1">{"via1",#N/A,TRUE,"general";"via2",#N/A,TRUE,"general";"via3",#N/A,TRUE,"general"}</definedName>
    <definedName name="sdsdfh" localSheetId="6" hidden="1">{"via1",#N/A,TRUE,"general";"via2",#N/A,TRUE,"general";"via3",#N/A,TRUE,"general"}</definedName>
    <definedName name="sdsdfh" localSheetId="7" hidden="1">{"via1",#N/A,TRUE,"general";"via2",#N/A,TRUE,"general";"via3",#N/A,TRUE,"general"}</definedName>
    <definedName name="sdsdfh" localSheetId="9" hidden="1">{"via1",#N/A,TRUE,"general";"via2",#N/A,TRUE,"general";"via3",#N/A,TRUE,"general"}</definedName>
    <definedName name="sdsdfh" hidden="1">{"via1",#N/A,TRUE,"general";"via2",#N/A,TRUE,"general";"via3",#N/A,TRUE,"general"}</definedName>
    <definedName name="SDSDSD">#REF!</definedName>
    <definedName name="sdvvsdvdvgdvfgdvfskl" localSheetId="0">Listado [37]Base!$B$12:$D$781</definedName>
    <definedName name="sdvvsdvdvgdvfgdvfskl" localSheetId="6">Listado [37]Base!$B$12:$D$781</definedName>
    <definedName name="sdvvsdvdvgdvfgdvfskl" localSheetId="7">Listado [37]Base!$B$12:$D$781</definedName>
    <definedName name="sdvvsdvdvgdvfgdvfskl" localSheetId="9">Listado [37]Base!$B$12:$D$781</definedName>
    <definedName name="sdvvsdvdvgdvfgdvfskl">Listado [37]Base!$B$12:$D$781</definedName>
    <definedName name="Se" localSheetId="0">#REF!</definedName>
    <definedName name="Se">#REF!</definedName>
    <definedName name="SECTOR" localSheetId="0">#REF!</definedName>
    <definedName name="SECTOR">#REF!</definedName>
    <definedName name="seguimiento">0.04</definedName>
    <definedName name="Seguro">#REF!</definedName>
    <definedName name="SeguroCostos">#REF!</definedName>
    <definedName name="selalternativas">#REF!</definedName>
    <definedName name="sem">[58]PrecRec!$D$63</definedName>
    <definedName name="SEM_DEL_MES" localSheetId="0">#REF!</definedName>
    <definedName name="SEM_DEL_MES">#REF!</definedName>
    <definedName name="SEMANA">[97]dts!$B$8</definedName>
    <definedName name="semanal">'[321]Informe Obra Cívil'!$C$5</definedName>
    <definedName name="Semanas_mes" localSheetId="0">#REF!</definedName>
    <definedName name="Semanas_mes">#REF!</definedName>
    <definedName name="semilla" localSheetId="0">#REF!</definedName>
    <definedName name="semilla">#REF!</definedName>
    <definedName name="sencount" hidden="1">1</definedName>
    <definedName name="SENSIBILIDADES" localSheetId="0">#REF!</definedName>
    <definedName name="SENSIBILIDADES">#REF!</definedName>
    <definedName name="señv">[58]PrecRec!$D$48</definedName>
    <definedName name="sep00">[29]Dólar!#REF!</definedName>
    <definedName name="Sepjv2">#REF!</definedName>
    <definedName name="SepOct" localSheetId="15">'[188]Sep-Oct'!$A$12:$H$30</definedName>
    <definedName name="SepOct">'[189]Sep-Oct'!$A$12:$H$30</definedName>
    <definedName name="SepOct_C" localSheetId="15">'[251]Sep-Oct'!$A$31:$H$45</definedName>
    <definedName name="SepOct_C">'[252]Sep-Oct'!$A$31:$H$45</definedName>
    <definedName name="SEPT_25_09">[84]Presupuesto!#REF!</definedName>
    <definedName name="septdetail" localSheetId="0">#REF!</definedName>
    <definedName name="septdetail">#REF!</definedName>
    <definedName name="septico" localSheetId="0">#REF!</definedName>
    <definedName name="septico" localSheetId="15">#REF!</definedName>
    <definedName name="septico">#REF!</definedName>
    <definedName name="septtb">#REF!</definedName>
    <definedName name="SequenceF">#REF!</definedName>
    <definedName name="ser">#REF!</definedName>
    <definedName name="SERO" localSheetId="0">#N/A</definedName>
    <definedName name="SERO">'Anex. 14. Mano de Obra'!ERR</definedName>
    <definedName name="ServerName" localSheetId="0">#REF!</definedName>
    <definedName name="ServerName">#REF!</definedName>
    <definedName name="servicio">'[322]Solicitud de Servicios'!$B$4</definedName>
    <definedName name="servicioingreso" localSheetId="0">#REF!</definedName>
    <definedName name="servicioingreso">#REF!</definedName>
    <definedName name="ServicioSurentingExpress" localSheetId="0">#REF!</definedName>
    <definedName name="ServicioSurentingExpress">#REF!</definedName>
    <definedName name="servicioutilidad" localSheetId="0">#REF!</definedName>
    <definedName name="servicioutilidad">#REF!</definedName>
    <definedName name="ServicioVehSustituto">#REF!</definedName>
    <definedName name="SESENTA" localSheetId="12">#REF!,#REF!</definedName>
    <definedName name="SESENTA" localSheetId="13">#REF!,#REF!</definedName>
    <definedName name="SESENTA" localSheetId="14">#REF!,#REF!</definedName>
    <definedName name="SESENTA" localSheetId="6">#REF!,#REF!</definedName>
    <definedName name="SESENTA">#REF!,#REF!</definedName>
    <definedName name="SETENTA" localSheetId="12">#REF!,#REF!</definedName>
    <definedName name="SETENTA" localSheetId="13">#REF!,#REF!</definedName>
    <definedName name="SETENTA" localSheetId="14">#REF!,#REF!</definedName>
    <definedName name="SETENTA" localSheetId="6">#REF!,#REF!</definedName>
    <definedName name="SETENTA">#REF!,#REF!</definedName>
    <definedName name="setrj" localSheetId="0" hidden="1">{"via1",#N/A,TRUE,"general";"via2",#N/A,TRUE,"general";"via3",#N/A,TRUE,"general"}</definedName>
    <definedName name="setrj" localSheetId="6" hidden="1">{"via1",#N/A,TRUE,"general";"via2",#N/A,TRUE,"general";"via3",#N/A,TRUE,"general"}</definedName>
    <definedName name="setrj" localSheetId="7" hidden="1">{"via1",#N/A,TRUE,"general";"via2",#N/A,TRUE,"general";"via3",#N/A,TRUE,"general"}</definedName>
    <definedName name="setrj" localSheetId="9" hidden="1">{"via1",#N/A,TRUE,"general";"via2",#N/A,TRUE,"general";"via3",#N/A,TRUE,"general"}</definedName>
    <definedName name="setrj" hidden="1">{"via1",#N/A,TRUE,"general";"via2",#N/A,TRUE,"general";"via3",#N/A,TRUE,"general"}</definedName>
    <definedName name="sett" localSheetId="0" hidden="1">{"via1",#N/A,TRUE,"general";"via2",#N/A,TRUE,"general";"via3",#N/A,TRUE,"general"}</definedName>
    <definedName name="sett" localSheetId="6" hidden="1">{"via1",#N/A,TRUE,"general";"via2",#N/A,TRUE,"general";"via3",#N/A,TRUE,"general"}</definedName>
    <definedName name="sett" localSheetId="7" hidden="1">{"via1",#N/A,TRUE,"general";"via2",#N/A,TRUE,"general";"via3",#N/A,TRUE,"general"}</definedName>
    <definedName name="sett" localSheetId="9" hidden="1">{"via1",#N/A,TRUE,"general";"via2",#N/A,TRUE,"general";"via3",#N/A,TRUE,"general"}</definedName>
    <definedName name="sett" hidden="1">{"via1",#N/A,TRUE,"general";"via2",#N/A,TRUE,"general";"via3",#N/A,TRUE,"general"}</definedName>
    <definedName name="SF" localSheetId="15">#REF!</definedName>
    <definedName name="Sf">#REF!</definedName>
    <definedName name="SFA">#REF!</definedName>
    <definedName name="sfasf" localSheetId="0" hidden="1">{"TAB1",#N/A,TRUE,"GENERAL";"TAB2",#N/A,TRUE,"GENERAL";"TAB3",#N/A,TRUE,"GENERAL";"TAB4",#N/A,TRUE,"GENERAL";"TAB5",#N/A,TRUE,"GENERAL"}</definedName>
    <definedName name="sfasf" localSheetId="6" hidden="1">{"TAB1",#N/A,TRUE,"GENERAL";"TAB2",#N/A,TRUE,"GENERAL";"TAB3",#N/A,TRUE,"GENERAL";"TAB4",#N/A,TRUE,"GENERAL";"TAB5",#N/A,TRUE,"GENERAL"}</definedName>
    <definedName name="sfasf" localSheetId="7" hidden="1">{"TAB1",#N/A,TRUE,"GENERAL";"TAB2",#N/A,TRUE,"GENERAL";"TAB3",#N/A,TRUE,"GENERAL";"TAB4",#N/A,TRUE,"GENERAL";"TAB5",#N/A,TRUE,"GENERAL"}</definedName>
    <definedName name="sfasf" localSheetId="9" hidden="1">{"TAB1",#N/A,TRUE,"GENERAL";"TAB2",#N/A,TRUE,"GENERAL";"TAB3",#N/A,TRUE,"GENERAL";"TAB4",#N/A,TRUE,"GENERAL";"TAB5",#N/A,TRUE,"GENERAL"}</definedName>
    <definedName name="sfasf" hidden="1">{"TAB1",#N/A,TRUE,"GENERAL";"TAB2",#N/A,TRUE,"GENERAL";"TAB3",#N/A,TRUE,"GENERAL";"TAB4",#N/A,TRUE,"GENERAL";"TAB5",#N/A,TRUE,"GENERAL"}</definedName>
    <definedName name="sfb">'[14]Gabinetes ctrol, prot. y med. '!#REF!</definedName>
    <definedName name="SFC">#REF!</definedName>
    <definedName name="sffsaf">#REF!</definedName>
    <definedName name="SFHSGFH" localSheetId="0" hidden="1">{"TAB1",#N/A,TRUE,"GENERAL";"TAB2",#N/A,TRUE,"GENERAL";"TAB3",#N/A,TRUE,"GENERAL";"TAB4",#N/A,TRUE,"GENERAL";"TAB5",#N/A,TRUE,"GENERAL"}</definedName>
    <definedName name="SFHSGFH" localSheetId="6" hidden="1">{"TAB1",#N/A,TRUE,"GENERAL";"TAB2",#N/A,TRUE,"GENERAL";"TAB3",#N/A,TRUE,"GENERAL";"TAB4",#N/A,TRUE,"GENERAL";"TAB5",#N/A,TRUE,"GENERAL"}</definedName>
    <definedName name="SFHSGFH" localSheetId="7" hidden="1">{"TAB1",#N/A,TRUE,"GENERAL";"TAB2",#N/A,TRUE,"GENERAL";"TAB3",#N/A,TRUE,"GENERAL";"TAB4",#N/A,TRUE,"GENERAL";"TAB5",#N/A,TRUE,"GENERAL"}</definedName>
    <definedName name="SFHSGFH" localSheetId="9" hidden="1">{"TAB1",#N/A,TRUE,"GENERAL";"TAB2",#N/A,TRUE,"GENERAL";"TAB3",#N/A,TRUE,"GENERAL";"TAB4",#N/A,TRUE,"GENERAL";"TAB5",#N/A,TRUE,"GENERAL"}</definedName>
    <definedName name="SFHSGFH" hidden="1">{"TAB1",#N/A,TRUE,"GENERAL";"TAB2",#N/A,TRUE,"GENERAL";"TAB3",#N/A,TRUE,"GENERAL";"TAB4",#N/A,TRUE,"GENERAL";"TAB5",#N/A,TRUE,"GENERAL"}</definedName>
    <definedName name="sfsd" localSheetId="0" hidden="1">{"via1",#N/A,TRUE,"general";"via2",#N/A,TRUE,"general";"via3",#N/A,TRUE,"general"}</definedName>
    <definedName name="sfsd" localSheetId="6" hidden="1">{"via1",#N/A,TRUE,"general";"via2",#N/A,TRUE,"general";"via3",#N/A,TRUE,"general"}</definedName>
    <definedName name="sfsd" localSheetId="7" hidden="1">{"via1",#N/A,TRUE,"general";"via2",#N/A,TRUE,"general";"via3",#N/A,TRUE,"general"}</definedName>
    <definedName name="sfsd" localSheetId="9" hidden="1">{"via1",#N/A,TRUE,"general";"via2",#N/A,TRUE,"general";"via3",#N/A,TRUE,"general"}</definedName>
    <definedName name="sfsd" hidden="1">{"via1",#N/A,TRUE,"general";"via2",#N/A,TRUE,"general";"via3",#N/A,TRUE,"general"}</definedName>
    <definedName name="sfsdf" localSheetId="0" hidden="1">{"TAB1",#N/A,TRUE,"GENERAL";"TAB2",#N/A,TRUE,"GENERAL";"TAB3",#N/A,TRUE,"GENERAL";"TAB4",#N/A,TRUE,"GENERAL";"TAB5",#N/A,TRUE,"GENERAL"}</definedName>
    <definedName name="sfsdf" localSheetId="6" hidden="1">{"TAB1",#N/A,TRUE,"GENERAL";"TAB2",#N/A,TRUE,"GENERAL";"TAB3",#N/A,TRUE,"GENERAL";"TAB4",#N/A,TRUE,"GENERAL";"TAB5",#N/A,TRUE,"GENERAL"}</definedName>
    <definedName name="sfsdf" localSheetId="7" hidden="1">{"TAB1",#N/A,TRUE,"GENERAL";"TAB2",#N/A,TRUE,"GENERAL";"TAB3",#N/A,TRUE,"GENERAL";"TAB4",#N/A,TRUE,"GENERAL";"TAB5",#N/A,TRUE,"GENERAL"}</definedName>
    <definedName name="sfsdf" localSheetId="9" hidden="1">{"TAB1",#N/A,TRUE,"GENERAL";"TAB2",#N/A,TRUE,"GENERAL";"TAB3",#N/A,TRUE,"GENERAL";"TAB4",#N/A,TRUE,"GENERAL";"TAB5",#N/A,TRUE,"GENERAL"}</definedName>
    <definedName name="sfsdf" hidden="1">{"TAB1",#N/A,TRUE,"GENERAL";"TAB2",#N/A,TRUE,"GENERAL";"TAB3",#N/A,TRUE,"GENERAL";"TAB4",#N/A,TRUE,"GENERAL";"TAB5",#N/A,TRUE,"GENERAL"}</definedName>
    <definedName name="sfsdferg" localSheetId="0" hidden="1">{"TAB1",#N/A,TRUE,"GENERAL";"TAB2",#N/A,TRUE,"GENERAL";"TAB3",#N/A,TRUE,"GENERAL";"TAB4",#N/A,TRUE,"GENERAL";"TAB5",#N/A,TRUE,"GENERAL"}</definedName>
    <definedName name="sfsdferg" localSheetId="6" hidden="1">{"TAB1",#N/A,TRUE,"GENERAL";"TAB2",#N/A,TRUE,"GENERAL";"TAB3",#N/A,TRUE,"GENERAL";"TAB4",#N/A,TRUE,"GENERAL";"TAB5",#N/A,TRUE,"GENERAL"}</definedName>
    <definedName name="sfsdferg" localSheetId="7" hidden="1">{"TAB1",#N/A,TRUE,"GENERAL";"TAB2",#N/A,TRUE,"GENERAL";"TAB3",#N/A,TRUE,"GENERAL";"TAB4",#N/A,TRUE,"GENERAL";"TAB5",#N/A,TRUE,"GENERAL"}</definedName>
    <definedName name="sfsdferg" localSheetId="9" hidden="1">{"TAB1",#N/A,TRUE,"GENERAL";"TAB2",#N/A,TRUE,"GENERAL";"TAB3",#N/A,TRUE,"GENERAL";"TAB4",#N/A,TRUE,"GENERAL";"TAB5",#N/A,TRUE,"GENERAL"}</definedName>
    <definedName name="sfsdferg" hidden="1">{"TAB1",#N/A,TRUE,"GENERAL";"TAB2",#N/A,TRUE,"GENERAL";"TAB3",#N/A,TRUE,"GENERAL";"TAB4",#N/A,TRUE,"GENERAL";"TAB5",#N/A,TRUE,"GENERAL"}</definedName>
    <definedName name="sfsdfs" localSheetId="0" hidden="1">{"TAB1",#N/A,TRUE,"GENERAL";"TAB2",#N/A,TRUE,"GENERAL";"TAB3",#N/A,TRUE,"GENERAL";"TAB4",#N/A,TRUE,"GENERAL";"TAB5",#N/A,TRUE,"GENERAL"}</definedName>
    <definedName name="sfsdfs" localSheetId="6" hidden="1">{"TAB1",#N/A,TRUE,"GENERAL";"TAB2",#N/A,TRUE,"GENERAL";"TAB3",#N/A,TRUE,"GENERAL";"TAB4",#N/A,TRUE,"GENERAL";"TAB5",#N/A,TRUE,"GENERAL"}</definedName>
    <definedName name="sfsdfs" localSheetId="7" hidden="1">{"TAB1",#N/A,TRUE,"GENERAL";"TAB2",#N/A,TRUE,"GENERAL";"TAB3",#N/A,TRUE,"GENERAL";"TAB4",#N/A,TRUE,"GENERAL";"TAB5",#N/A,TRUE,"GENERAL"}</definedName>
    <definedName name="sfsdfs" localSheetId="9" hidden="1">{"TAB1",#N/A,TRUE,"GENERAL";"TAB2",#N/A,TRUE,"GENERAL";"TAB3",#N/A,TRUE,"GENERAL";"TAB4",#N/A,TRUE,"GENERAL";"TAB5",#N/A,TRUE,"GENERAL"}</definedName>
    <definedName name="sfsdfs" hidden="1">{"TAB1",#N/A,TRUE,"GENERAL";"TAB2",#N/A,TRUE,"GENERAL";"TAB3",#N/A,TRUE,"GENERAL";"TAB4",#N/A,TRUE,"GENERAL";"TAB5",#N/A,TRUE,"GENERAL"}</definedName>
    <definedName name="SFSFS" localSheetId="0">Listado [37]Base!$B$12:$D$781</definedName>
    <definedName name="SFSFS" localSheetId="6">Listado [37]Base!$B$12:$D$781</definedName>
    <definedName name="SFSFS" localSheetId="7">Listado [37]Base!$B$12:$D$781</definedName>
    <definedName name="SFSFS" localSheetId="9">Listado [37]Base!$B$12:$D$781</definedName>
    <definedName name="SFSFS">Listado [37]Base!$B$12:$D$781</definedName>
    <definedName name="Sg" localSheetId="0">#REF!</definedName>
    <definedName name="Sg">#REF!</definedName>
    <definedName name="SGET" localSheetId="0">#REF!</definedName>
    <definedName name="SGET">#REF!</definedName>
    <definedName name="Sh">#REF!</definedName>
    <definedName name="SHA">#REF!</definedName>
    <definedName name="Share">[178]Cover!#REF!</definedName>
    <definedName name="SHARED_FORMULA_0" localSheetId="0">#REF!*#REF!</definedName>
    <definedName name="SHARED_FORMULA_0" localSheetId="15">#N/A</definedName>
    <definedName name="SHARED_FORMULA_0">#REF!*#REF!</definedName>
    <definedName name="SHARED_FORMULA_1" localSheetId="0">#REF!*#REF!</definedName>
    <definedName name="SHARED_FORMULA_1" localSheetId="15">#N/A</definedName>
    <definedName name="SHARED_FORMULA_1">#REF!*#REF!</definedName>
    <definedName name="SHARED_FORMULA_2" localSheetId="0">#REF!*#REF!</definedName>
    <definedName name="SHARED_FORMULA_2">#REF!*#REF!</definedName>
    <definedName name="SHARED_FORMULA_21">#N/A</definedName>
    <definedName name="SHARED_FORMULA_3">#REF!*#REF!</definedName>
    <definedName name="SHARED_FORMULA_4">#REF!*#REF!</definedName>
    <definedName name="SHARED_FORMULA_5">#REF!*#REF!</definedName>
    <definedName name="sheet3">#REF!</definedName>
    <definedName name="ship_terms">#REF!</definedName>
    <definedName name="SHIP_VIA">#REF!</definedName>
    <definedName name="Shovel_1">#REF!</definedName>
    <definedName name="Shovel_2">#REF!</definedName>
    <definedName name="Shovel_3">#REF!</definedName>
    <definedName name="Shovel_4">#REF!</definedName>
    <definedName name="Shovel_5">#REF!</definedName>
    <definedName name="show_all">'[323]Mine variance - tree'!#REF!</definedName>
    <definedName name="SI">'[45]Estructuras Concreto'!$D$9</definedName>
    <definedName name="si60KV">'[54]Estructuras Concreto'!#REF!</definedName>
    <definedName name="SIKAD" localSheetId="0">#REF!</definedName>
    <definedName name="SIKAD" localSheetId="15">#REF!</definedName>
    <definedName name="SIKAD">#REF!</definedName>
    <definedName name="Sim_Model_Input_1" localSheetId="0">[310]HL!#REF!</definedName>
    <definedName name="Sim_Model_Input_1">[310]HL!#REF!</definedName>
    <definedName name="Sim_Model_Input_4" localSheetId="0">[310]HL!#REF!</definedName>
    <definedName name="Sim_Model_Input_4">[310]HL!#REF!</definedName>
    <definedName name="Sim_Model_Output_1">[310]HL!#REF!</definedName>
    <definedName name="sIN">'[45]Estructuras Concreto'!$D$76</definedName>
    <definedName name="Sin_nombre" localSheetId="0">#REF!</definedName>
    <definedName name="Sin_nombre">#REF!</definedName>
    <definedName name="Sinnombre" localSheetId="0">#REF!</definedName>
    <definedName name="Sinnombre">#REF!</definedName>
    <definedName name="SISISIS" localSheetId="0">#N/A</definedName>
    <definedName name="SISISIS">'Anex. 14. Mano de Obra'!ERR</definedName>
    <definedName name="SistemasPlazos" hidden="1">1</definedName>
    <definedName name="Sitio">[302]Sheet1!$C$2:$C$4</definedName>
    <definedName name="SIZE" localSheetId="0">#REF!</definedName>
    <definedName name="SIZE">#REF!</definedName>
    <definedName name="SIZEC" localSheetId="0">#REF!</definedName>
    <definedName name="SIZEC">#REF!</definedName>
    <definedName name="SK" localSheetId="0">#REF!</definedName>
    <definedName name="SK">#REF!</definedName>
    <definedName name="skdjvnjsdnvjdnds" localSheetId="0">Listado [37]Base!$B$12:$D$781</definedName>
    <definedName name="skdjvnjsdnvjdnds" localSheetId="6">Listado [37]Base!$B$12:$D$781</definedName>
    <definedName name="skdjvnjsdnvjdnds" localSheetId="7">Listado [37]Base!$B$12:$D$781</definedName>
    <definedName name="skdjvnjsdnvjdnds" localSheetId="9">Listado [37]Base!$B$12:$D$781</definedName>
    <definedName name="skdjvnjsdnvjdnds">Listado [37]Base!$B$12:$D$781</definedName>
    <definedName name="SLPVC" localSheetId="0">#REF!</definedName>
    <definedName name="SLPVC" localSheetId="15">#REF!</definedName>
    <definedName name="SLPVC">#REF!</definedName>
    <definedName name="SLube">#REF!</definedName>
    <definedName name="sm">#REF!</definedName>
    <definedName name="SMLTOOLS">#REF!</definedName>
    <definedName name="SMMLV" localSheetId="15">[41]PRESTA!$D$13</definedName>
    <definedName name="SMMLV" comment="AÑO: 2014">616027</definedName>
    <definedName name="Soat">#REF!</definedName>
    <definedName name="SoatCostos">#REF!</definedName>
    <definedName name="SOCIAL">#REF!</definedName>
    <definedName name="SOFT">#REF!</definedName>
    <definedName name="SOHaul">#REF!</definedName>
    <definedName name="SOL" localSheetId="15">#REF!</definedName>
    <definedName name="SOL">#REF!</definedName>
    <definedName name="solb2">'[71]Estructuras Concreto'!#REF!</definedName>
    <definedName name="solC">'[45]Estructuras Concreto'!$D$196</definedName>
    <definedName name="solC1">'[45]Estructuras Concreto'!$D$212</definedName>
    <definedName name="solC2" localSheetId="0">#REF!</definedName>
    <definedName name="solC2">#REF!</definedName>
    <definedName name="SOLCASETA">'[45]Estructuras Concreto'!$D$350</definedName>
    <definedName name="SOLDA" localSheetId="0">#REF!</definedName>
    <definedName name="SOLDA" localSheetId="15">#REF!</definedName>
    <definedName name="SOLDA">#REF!</definedName>
    <definedName name="Solids.SG" localSheetId="0">#REF!</definedName>
    <definedName name="Solids.SG">#REF!</definedName>
    <definedName name="SOLPVC" localSheetId="15">#REF!</definedName>
    <definedName name="SOLPVC">#REF!</definedName>
    <definedName name="SOSO" hidden="1">'[27]ETAPA 50 SMMLV'!#REF!</definedName>
    <definedName name="soT">'[45]Estructuras Concreto'!$D$154</definedName>
    <definedName name="sP">'[45]Estructuras Concreto'!$D$53</definedName>
    <definedName name="SP.T1">[230]Cargas!#REF!</definedName>
    <definedName name="SP.T2">[230]Cargas!#REF!</definedName>
    <definedName name="SP.T3">[230]Cargas!#REF!</definedName>
    <definedName name="SPOR" localSheetId="0">#REF!</definedName>
    <definedName name="SPOR">#REF!</definedName>
    <definedName name="SPOR2">'[45]Estructuras Concreto'!$D$276</definedName>
    <definedName name="sPOR3">'[45]Estructuras Concreto'!$D$399</definedName>
    <definedName name="spread" localSheetId="0">#REF!</definedName>
    <definedName name="spread">#REF!</definedName>
    <definedName name="SpreadDesctos" localSheetId="0">#REF!</definedName>
    <definedName name="SpreadDesctos">#REF!</definedName>
    <definedName name="SpreadFcro" localSheetId="0">#REF!</definedName>
    <definedName name="SpreadFcro">#REF!</definedName>
    <definedName name="SpreadServicios">#REF!</definedName>
    <definedName name="Spreadsheet_name">#REF!</definedName>
    <definedName name="SpreadTotal">#REF!</definedName>
    <definedName name="SRandM">#REF!</definedName>
    <definedName name="srwrwr" localSheetId="0" hidden="1">{"TAB1",#N/A,TRUE,"GENERAL";"TAB2",#N/A,TRUE,"GENERAL";"TAB3",#N/A,TRUE,"GENERAL";"TAB4",#N/A,TRUE,"GENERAL";"TAB5",#N/A,TRUE,"GENERAL"}</definedName>
    <definedName name="srwrwr" localSheetId="6" hidden="1">{"TAB1",#N/A,TRUE,"GENERAL";"TAB2",#N/A,TRUE,"GENERAL";"TAB3",#N/A,TRUE,"GENERAL";"TAB4",#N/A,TRUE,"GENERAL";"TAB5",#N/A,TRUE,"GENERAL"}</definedName>
    <definedName name="srwrwr" localSheetId="7" hidden="1">{"TAB1",#N/A,TRUE,"GENERAL";"TAB2",#N/A,TRUE,"GENERAL";"TAB3",#N/A,TRUE,"GENERAL";"TAB4",#N/A,TRUE,"GENERAL";"TAB5",#N/A,TRUE,"GENERAL"}</definedName>
    <definedName name="srwrwr" localSheetId="9" hidden="1">{"TAB1",#N/A,TRUE,"GENERAL";"TAB2",#N/A,TRUE,"GENERAL";"TAB3",#N/A,TRUE,"GENERAL";"TAB4",#N/A,TRUE,"GENERAL";"TAB5",#N/A,TRUE,"GENERAL"}</definedName>
    <definedName name="srwrwr" hidden="1">{"TAB1",#N/A,TRUE,"GENERAL";"TAB2",#N/A,TRUE,"GENERAL";"TAB3",#N/A,TRUE,"GENERAL";"TAB4",#N/A,TRUE,"GENERAL";"TAB5",#N/A,TRUE,"GENERAL"}</definedName>
    <definedName name="ss" localSheetId="0">#REF!</definedName>
    <definedName name="SS" localSheetId="15">'[45]Estructuras Concreto'!$D$20</definedName>
    <definedName name="ss">#REF!</definedName>
    <definedName name="sS60kv">'[54]Estructuras Concreto'!#REF!</definedName>
    <definedName name="SSDSD" localSheetId="0">#REF!</definedName>
    <definedName name="SSDSD">#REF!</definedName>
    <definedName name="sSEC">'[45]Estructuras Concreto'!$D$87</definedName>
    <definedName name="SSIZE" localSheetId="0">#REF!</definedName>
    <definedName name="SSIZE">#REF!</definedName>
    <definedName name="sss" localSheetId="15">#REF!</definedName>
    <definedName name="SSS" localSheetId="6" hidden="1">{"SUMINISTRO E INSTALACIÓN CANALETAS L=7.50"}</definedName>
    <definedName name="sss">#REF!</definedName>
    <definedName name="ssss" localSheetId="15">#REF!</definedName>
    <definedName name="ssss">#REF!</definedName>
    <definedName name="SSSSS" localSheetId="0" hidden="1">{"SUMINISTRO E INSTALACIÓN CANALETAS L=7.50"}</definedName>
    <definedName name="SSSSS" localSheetId="6" hidden="1">{"SUMINISTRO E INSTALACIÓN CANALETAS L=7.50"}</definedName>
    <definedName name="SSSSS" localSheetId="7" hidden="1">{"SUMINISTRO E INSTALACIÓN CANALETAS L=7.50"}</definedName>
    <definedName name="SSSSS" localSheetId="9" hidden="1">{"SUMINISTRO E INSTALACIÓN CANALETAS L=7.50"}</definedName>
    <definedName name="SSSSS" hidden="1">{"SUMINISTRO E INSTALACIÓN CANALETAS L=7.50"}</definedName>
    <definedName name="sssss7" localSheetId="0" hidden="1">{"via1",#N/A,TRUE,"general";"via2",#N/A,TRUE,"general";"via3",#N/A,TRUE,"general"}</definedName>
    <definedName name="sssss7" localSheetId="6" hidden="1">{"via1",#N/A,TRUE,"general";"via2",#N/A,TRUE,"general";"via3",#N/A,TRUE,"general"}</definedName>
    <definedName name="sssss7" localSheetId="7" hidden="1">{"via1",#N/A,TRUE,"general";"via2",#N/A,TRUE,"general";"via3",#N/A,TRUE,"general"}</definedName>
    <definedName name="sssss7" localSheetId="9" hidden="1">{"via1",#N/A,TRUE,"general";"via2",#N/A,TRUE,"general";"via3",#N/A,TRUE,"general"}</definedName>
    <definedName name="sssss7" hidden="1">{"via1",#N/A,TRUE,"general";"via2",#N/A,TRUE,"general";"via3",#N/A,TRUE,"general"}</definedName>
    <definedName name="sssssa" localSheetId="0" hidden="1">{"TAB1",#N/A,TRUE,"GENERAL";"TAB2",#N/A,TRUE,"GENERAL";"TAB3",#N/A,TRUE,"GENERAL";"TAB4",#N/A,TRUE,"GENERAL";"TAB5",#N/A,TRUE,"GENERAL"}</definedName>
    <definedName name="sssssa" localSheetId="6" hidden="1">{"TAB1",#N/A,TRUE,"GENERAL";"TAB2",#N/A,TRUE,"GENERAL";"TAB3",#N/A,TRUE,"GENERAL";"TAB4",#N/A,TRUE,"GENERAL";"TAB5",#N/A,TRUE,"GENERAL"}</definedName>
    <definedName name="sssssa" localSheetId="7" hidden="1">{"TAB1",#N/A,TRUE,"GENERAL";"TAB2",#N/A,TRUE,"GENERAL";"TAB3",#N/A,TRUE,"GENERAL";"TAB4",#N/A,TRUE,"GENERAL";"TAB5",#N/A,TRUE,"GENERAL"}</definedName>
    <definedName name="sssssa" localSheetId="9" hidden="1">{"TAB1",#N/A,TRUE,"GENERAL";"TAB2",#N/A,TRUE,"GENERAL";"TAB3",#N/A,TRUE,"GENERAL";"TAB4",#N/A,TRUE,"GENERAL";"TAB5",#N/A,TRUE,"GENERAL"}</definedName>
    <definedName name="sssssa" hidden="1">{"TAB1",#N/A,TRUE,"GENERAL";"TAB2",#N/A,TRUE,"GENERAL";"TAB3",#N/A,TRUE,"GENERAL";"TAB4",#N/A,TRUE,"GENERAL";"TAB5",#N/A,TRUE,"GENERAL"}</definedName>
    <definedName name="ssssssssss">#REF!</definedName>
    <definedName name="sssssssssss" localSheetId="15">#REF!</definedName>
    <definedName name="sssssssssss">#REF!</definedName>
    <definedName name="ssssssssssssssssssss">#REF!</definedName>
    <definedName name="sssssy" localSheetId="0" hidden="1">{"via1",#N/A,TRUE,"general";"via2",#N/A,TRUE,"general";"via3",#N/A,TRUE,"general"}</definedName>
    <definedName name="sssssy" localSheetId="6" hidden="1">{"via1",#N/A,TRUE,"general";"via2",#N/A,TRUE,"general";"via3",#N/A,TRUE,"general"}</definedName>
    <definedName name="sssssy" localSheetId="7" hidden="1">{"via1",#N/A,TRUE,"general";"via2",#N/A,TRUE,"general";"via3",#N/A,TRUE,"general"}</definedName>
    <definedName name="sssssy" localSheetId="9" hidden="1">{"via1",#N/A,TRUE,"general";"via2",#N/A,TRUE,"general";"via3",#N/A,TRUE,"general"}</definedName>
    <definedName name="sssssy" hidden="1">{"via1",#N/A,TRUE,"general";"via2",#N/A,TRUE,"general";"via3",#N/A,TRUE,"general"}</definedName>
    <definedName name="sT">'[45]Estructuras Concreto'!$D$31</definedName>
    <definedName name="Standby" localSheetId="0">#REF!</definedName>
    <definedName name="Standby">#REF!</definedName>
    <definedName name="StandbyCostos" localSheetId="0">#REF!</definedName>
    <definedName name="StandbyCostos">#REF!</definedName>
    <definedName name="START" localSheetId="0">#REF!</definedName>
    <definedName name="START">#REF!</definedName>
    <definedName name="StartBid">#REF!</definedName>
    <definedName name="StartItems">#REF!</definedName>
    <definedName name="StartPeriod">[324]Index!$S$41</definedName>
    <definedName name="StartRates" localSheetId="0">#REF!</definedName>
    <definedName name="StartRates">#REF!</definedName>
    <definedName name="StartTags" localSheetId="0">#REF!</definedName>
    <definedName name="StartTags">#REF!</definedName>
    <definedName name="StartTime" localSheetId="0">#REF!</definedName>
    <definedName name="StartTime">#REF!</definedName>
    <definedName name="status">'[220]LISTS-FOR INTERNAL USE ONLY'!$B$8:$B$13</definedName>
    <definedName name="statusofexecution" localSheetId="0">#REF!</definedName>
    <definedName name="statusofexecution">#REF!</definedName>
    <definedName name="sTC">'[45]Estructuras Concreto'!$D$109</definedName>
    <definedName name="steam_trap" localSheetId="0">#REF!</definedName>
    <definedName name="steam_trap">#REF!</definedName>
    <definedName name="STHK" localSheetId="0">#REF!</definedName>
    <definedName name="STHK">#REF!</definedName>
    <definedName name="Stm" localSheetId="0">#REF!</definedName>
    <definedName name="Stm">#REF!</definedName>
    <definedName name="STOCK_CODE">#REF!</definedName>
    <definedName name="stock_oreganal">[150]INPUT_TEMP!#REF!</definedName>
    <definedName name="StorageTank_Height" localSheetId="0">#REF!</definedName>
    <definedName name="StorageTank_Height">#REF!</definedName>
    <definedName name="StorageTank_Radius" localSheetId="0">#REF!</definedName>
    <definedName name="StorageTank_Radius">#REF!</definedName>
    <definedName name="StorageTank_TotalVolume" localSheetId="0">#REF!</definedName>
    <definedName name="StorageTank_TotalVolume">#REF!</definedName>
    <definedName name="StorageTank1_DryTonnes">#REF!</definedName>
    <definedName name="StorageTank1_SlurryVolume">#REF!</definedName>
    <definedName name="StorageTank2_DryTonnes">#REF!</definedName>
    <definedName name="StorageTank2_SlurryVolume">#REF!</definedName>
    <definedName name="StorageTank3_DryTonnes">#REF!</definedName>
    <definedName name="StorageTank3_SlurryVolume">#REF!</definedName>
    <definedName name="StorageTank4_DryTonnes">#REF!</definedName>
    <definedName name="StorageTank4_SlurryVolume">#REF!</definedName>
    <definedName name="sTP">#REF!</definedName>
    <definedName name="str">#REF!</definedName>
    <definedName name="StrBaseIncremCanon">#REF!</definedName>
    <definedName name="StrBaseReliquidacion">#REF!</definedName>
    <definedName name="StrClienDescontarIVA">#REF!</definedName>
    <definedName name="StrCliente">#REF!</definedName>
    <definedName name="StrClienTributaRentaPresun">#REF!</definedName>
    <definedName name="strDescAccesorios">#REF!</definedName>
    <definedName name="strDescPlanSeguro">#REF!</definedName>
    <definedName name="strEstado">#REF!</definedName>
    <definedName name="StrFrecPago">#REF!</definedName>
    <definedName name="StrFrecReliquidacion">#REF!</definedName>
    <definedName name="StrGerenteCuenta">#REF!</definedName>
    <definedName name="Strike">'[76]INGRESOS - COP'!#REF!</definedName>
    <definedName name="StrImpDosXMil" localSheetId="0">#REF!</definedName>
    <definedName name="StrImpDosXMil">#REF!</definedName>
    <definedName name="StrMarcaVehicModelo" localSheetId="0">#REF!</definedName>
    <definedName name="StrMarcaVehicModelo">#REF!</definedName>
    <definedName name="StrMarcaVehícModelo" localSheetId="0">#REF!</definedName>
    <definedName name="StrMarcaVehícModelo">#REF!</definedName>
    <definedName name="StrModalidadCanon">#REF!</definedName>
    <definedName name="StrModalidadPago">#REF!</definedName>
    <definedName name="strNomVariable1">#REF!</definedName>
    <definedName name="strNomVariable2">#REF!</definedName>
    <definedName name="strNomVariable3">#REF!</definedName>
    <definedName name="StrNumeroCotizacion">#REF!</definedName>
    <definedName name="StrNumeroCotización">#REF!</definedName>
    <definedName name="strPlaca">#REF!</definedName>
    <definedName name="StrRentBack">#REF!</definedName>
    <definedName name="strTipoCliente">#REF!</definedName>
    <definedName name="StrTipoContrato">#REF!</definedName>
    <definedName name="stt" localSheetId="0" hidden="1">{"via1",#N/A,TRUE,"general";"via2",#N/A,TRUE,"general";"via3",#N/A,TRUE,"general"}</definedName>
    <definedName name="sTT" localSheetId="15">'[45]Estructuras Concreto'!$D$42</definedName>
    <definedName name="stt" localSheetId="6" hidden="1">{"via1",#N/A,TRUE,"general";"via2",#N/A,TRUE,"general";"via3",#N/A,TRUE,"general"}</definedName>
    <definedName name="stt" localSheetId="7" hidden="1">{"via1",#N/A,TRUE,"general";"via2",#N/A,TRUE,"general";"via3",#N/A,TRUE,"general"}</definedName>
    <definedName name="stt" localSheetId="9" hidden="1">{"via1",#N/A,TRUE,"general";"via2",#N/A,TRUE,"general";"via3",#N/A,TRUE,"general"}</definedName>
    <definedName name="stt" hidden="1">{"via1",#N/A,TRUE,"general";"via2",#N/A,TRUE,"general";"via3",#N/A,TRUE,"general"}</definedName>
    <definedName name="sTTO">#REF!</definedName>
    <definedName name="Stub" hidden="1">#REF!</definedName>
    <definedName name="Stub_Header1" hidden="1">#REF!</definedName>
    <definedName name="Stub_Header2" hidden="1">#REF!</definedName>
    <definedName name="Stub_Header3" hidden="1">#REF!</definedName>
    <definedName name="STyre">#REF!</definedName>
    <definedName name="sTZ">'[45]Estructuras Concreto'!#REF!</definedName>
    <definedName name="SUBA">'[325]SUB APU'!$A:$D</definedName>
    <definedName name="SUBBASE" localSheetId="0">#REF!</definedName>
    <definedName name="SUBBASE">#REF!</definedName>
    <definedName name="SUBCUENTA" localSheetId="0">#REF!</definedName>
    <definedName name="SUBCUENTA">#REF!</definedName>
    <definedName name="subprograma">[202]Subprograma!$B$2:$B$87</definedName>
    <definedName name="subregiones">[228]Listado!$B$4:$B$9</definedName>
    <definedName name="SUBTIPOACC" localSheetId="0">#REF!</definedName>
    <definedName name="SUBTIPOACC">#REF!</definedName>
    <definedName name="SubtipoAccesorio" localSheetId="0">#REF!</definedName>
    <definedName name="SubtipoAccesorio">#REF!</definedName>
    <definedName name="SUELDOS">'[244]Base Datos Sueldo'!$B$7:$C$26</definedName>
    <definedName name="SUELO">'[233]ESPECTRO RESISTENCIA'!$B$72:$B$76</definedName>
    <definedName name="SUELO2" localSheetId="0">#REF!</definedName>
    <definedName name="SUELO2">#REF!</definedName>
    <definedName name="SUM" localSheetId="12">'[81]Areas Sum'!$1:$1048576</definedName>
    <definedName name="SUM" localSheetId="13">'[81]Areas Sum'!$1:$1048576</definedName>
    <definedName name="SUM" localSheetId="14">'[81]Areas Sum'!$1:$1048576</definedName>
    <definedName name="sum" localSheetId="15">'[315]Tabla 1.1'!#REF!</definedName>
    <definedName name="Sum">'[315]Tabla 1.1'!#REF!</definedName>
    <definedName name="suma" localSheetId="15">[326]Hoja1!$F$60</definedName>
    <definedName name="suma">[141]Hoja1!$F$60</definedName>
    <definedName name="SUMARY" localSheetId="0">#REF!</definedName>
    <definedName name="SUMARY">#REF!</definedName>
    <definedName name="sumideros" localSheetId="12">#REF!</definedName>
    <definedName name="sumideros" localSheetId="13">#REF!</definedName>
    <definedName name="sumideros" localSheetId="14">#REF!</definedName>
    <definedName name="sumideros" localSheetId="6">#REF!</definedName>
    <definedName name="sumideros">#REF!</definedName>
    <definedName name="SUMIN" localSheetId="15">#REF!</definedName>
    <definedName name="SUMIN">#REF!</definedName>
    <definedName name="SUMINISTRO">[4]A!$D$73</definedName>
    <definedName name="suministro_concretos" localSheetId="12">#REF!</definedName>
    <definedName name="suministro_concretos" localSheetId="13">#REF!</definedName>
    <definedName name="suministro_concretos" localSheetId="14">#REF!</definedName>
    <definedName name="suministro_concretos" localSheetId="6">#REF!</definedName>
    <definedName name="suministro_concretos">#REF!</definedName>
    <definedName name="Suministro_e_instalacion_de_tubería__de_Φ8___en_acero_al_carbono__en_tramos_de_6_metros_roscada_con_uniones_del_mismo_material">#REF!</definedName>
    <definedName name="suministro_tuberías" localSheetId="12">#REF!</definedName>
    <definedName name="suministro_tuberías" localSheetId="13">#REF!</definedName>
    <definedName name="suministro_tuberías" localSheetId="14">#REF!</definedName>
    <definedName name="suministro_tuberías" localSheetId="6">#REF!</definedName>
    <definedName name="suministro_tuberías">#REF!</definedName>
    <definedName name="summary" localSheetId="15">#REF!</definedName>
    <definedName name="Summary">#REF!</definedName>
    <definedName name="summec">[283]Mechanical!$L$159</definedName>
    <definedName name="sumtub">[283]Tuberia!$O$88</definedName>
    <definedName name="Supervía" localSheetId="0" hidden="1">{#N/A,#N/A,TRUE,"0001";#N/A,#N/A,TRUE,"0002";#N/A,#N/A,TRUE,"0003";#N/A,#N/A,TRUE,"0004";#N/A,#N/A,TRUE,"0005";#N/A,#N/A,TRUE,"0006";#N/A,#N/A,TRUE,"0007";#N/A,#N/A,TRUE,"0008";#N/A,#N/A,TRUE,"0009";#N/A,#N/A,TRUE,"0010"}</definedName>
    <definedName name="Supervía" localSheetId="6" hidden="1">{#N/A,#N/A,TRUE,"0001";#N/A,#N/A,TRUE,"0002";#N/A,#N/A,TRUE,"0003";#N/A,#N/A,TRUE,"0004";#N/A,#N/A,TRUE,"0005";#N/A,#N/A,TRUE,"0006";#N/A,#N/A,TRUE,"0007";#N/A,#N/A,TRUE,"0008";#N/A,#N/A,TRUE,"0009";#N/A,#N/A,TRUE,"0010"}</definedName>
    <definedName name="Supervía" localSheetId="7" hidden="1">{#N/A,#N/A,TRUE,"0001";#N/A,#N/A,TRUE,"0002";#N/A,#N/A,TRUE,"0003";#N/A,#N/A,TRUE,"0004";#N/A,#N/A,TRUE,"0005";#N/A,#N/A,TRUE,"0006";#N/A,#N/A,TRUE,"0007";#N/A,#N/A,TRUE,"0008";#N/A,#N/A,TRUE,"0009";#N/A,#N/A,TRUE,"0010"}</definedName>
    <definedName name="Supervía" localSheetId="9" hidden="1">{#N/A,#N/A,TRUE,"0001";#N/A,#N/A,TRUE,"0002";#N/A,#N/A,TRUE,"0003";#N/A,#N/A,TRUE,"0004";#N/A,#N/A,TRUE,"0005";#N/A,#N/A,TRUE,"0006";#N/A,#N/A,TRUE,"0007";#N/A,#N/A,TRUE,"0008";#N/A,#N/A,TRUE,"0009";#N/A,#N/A,TRUE,"0010"}</definedName>
    <definedName name="Supervía" hidden="1">{#N/A,#N/A,TRUE,"0001";#N/A,#N/A,TRUE,"0002";#N/A,#N/A,TRUE,"0003";#N/A,#N/A,TRUE,"0004";#N/A,#N/A,TRUE,"0005";#N/A,#N/A,TRUE,"0006";#N/A,#N/A,TRUE,"0007";#N/A,#N/A,TRUE,"0008";#N/A,#N/A,TRUE,"0009";#N/A,#N/A,TRUE,"0010"}</definedName>
    <definedName name="supervision">#REF!</definedName>
    <definedName name="SupportFleet">#REF!</definedName>
    <definedName name="SupportOpCost">#REF!</definedName>
    <definedName name="SupportRepl">#REF!</definedName>
    <definedName name="supues">#REF!</definedName>
    <definedName name="swssdecs">#REF!</definedName>
    <definedName name="swsw" localSheetId="0" hidden="1">{"via1",#N/A,TRUE,"general";"via2",#N/A,TRUE,"general";"via3",#N/A,TRUE,"general"}</definedName>
    <definedName name="swsw" localSheetId="6" hidden="1">{"via1",#N/A,TRUE,"general";"via2",#N/A,TRUE,"general";"via3",#N/A,TRUE,"general"}</definedName>
    <definedName name="swsw" localSheetId="7" hidden="1">{"via1",#N/A,TRUE,"general";"via2",#N/A,TRUE,"general";"via3",#N/A,TRUE,"general"}</definedName>
    <definedName name="swsw" localSheetId="9" hidden="1">{"via1",#N/A,TRUE,"general";"via2",#N/A,TRUE,"general";"via3",#N/A,TRUE,"general"}</definedName>
    <definedName name="swsw" hidden="1">{"via1",#N/A,TRUE,"general";"via2",#N/A,TRUE,"general";"via3",#N/A,TRUE,"general"}</definedName>
    <definedName name="swsw3" localSheetId="0" hidden="1">{"TAB1",#N/A,TRUE,"GENERAL";"TAB2",#N/A,TRUE,"GENERAL";"TAB3",#N/A,TRUE,"GENERAL";"TAB4",#N/A,TRUE,"GENERAL";"TAB5",#N/A,TRUE,"GENERAL"}</definedName>
    <definedName name="swsw3" localSheetId="6" hidden="1">{"TAB1",#N/A,TRUE,"GENERAL";"TAB2",#N/A,TRUE,"GENERAL";"TAB3",#N/A,TRUE,"GENERAL";"TAB4",#N/A,TRUE,"GENERAL";"TAB5",#N/A,TRUE,"GENERAL"}</definedName>
    <definedName name="swsw3" localSheetId="7" hidden="1">{"TAB1",#N/A,TRUE,"GENERAL";"TAB2",#N/A,TRUE,"GENERAL";"TAB3",#N/A,TRUE,"GENERAL";"TAB4",#N/A,TRUE,"GENERAL";"TAB5",#N/A,TRUE,"GENERAL"}</definedName>
    <definedName name="swsw3" localSheetId="9" hidden="1">{"TAB1",#N/A,TRUE,"GENERAL";"TAB2",#N/A,TRUE,"GENERAL";"TAB3",#N/A,TRUE,"GENERAL";"TAB4",#N/A,TRUE,"GENERAL";"TAB5",#N/A,TRUE,"GENERAL"}</definedName>
    <definedName name="swsw3" hidden="1">{"TAB1",#N/A,TRUE,"GENERAL";"TAB2",#N/A,TRUE,"GENERAL";"TAB3",#N/A,TRUE,"GENERAL";"TAB4",#N/A,TRUE,"GENERAL";"TAB5",#N/A,TRUE,"GENERAL"}</definedName>
    <definedName name="Swvu.TAB1." hidden="1">#REF!</definedName>
    <definedName name="Swvu.TAB2." hidden="1">#REF!</definedName>
    <definedName name="Swvu.TAB3." hidden="1">#REF!</definedName>
    <definedName name="Swvu.TAB4." hidden="1">#REF!</definedName>
    <definedName name="Swvu.TAB5." hidden="1">#REF!</definedName>
    <definedName name="sxqx">#REF!</definedName>
    <definedName name="SYS">#REF!</definedName>
    <definedName name="t" localSheetId="0">[51]!absc</definedName>
    <definedName name="t" localSheetId="12">[51]!absc</definedName>
    <definedName name="t" localSheetId="14">[51]!absc</definedName>
    <definedName name="t" localSheetId="15">[35]D_AWG!$I$8</definedName>
    <definedName name="t" localSheetId="3">[51]!absc</definedName>
    <definedName name="t" localSheetId="4">[51]!absc</definedName>
    <definedName name="t" localSheetId="5">[51]!absc</definedName>
    <definedName name="t" localSheetId="7">[51]!absc</definedName>
    <definedName name="t">[51]!absc</definedName>
    <definedName name="T.1" localSheetId="0">#REF!</definedName>
    <definedName name="T.1">#REF!</definedName>
    <definedName name="T.1_POZ">[327]TUBERIA!$AB$10:$AB$84</definedName>
    <definedName name="T.10" localSheetId="0">#REF!</definedName>
    <definedName name="T.10">#REF!</definedName>
    <definedName name="T.11" localSheetId="0">#REF!</definedName>
    <definedName name="T.11">#REF!</definedName>
    <definedName name="T.12" localSheetId="0">#REF!</definedName>
    <definedName name="T.12">#REF!</definedName>
    <definedName name="T.13">#REF!</definedName>
    <definedName name="T.14">#REF!</definedName>
    <definedName name="T.15">#REF!</definedName>
    <definedName name="T.16">#REF!</definedName>
    <definedName name="T.17">#REF!</definedName>
    <definedName name="T.2">#REF!</definedName>
    <definedName name="T.3" localSheetId="12">'[116]Soporte Cantidades'!#REF!</definedName>
    <definedName name="T.3" localSheetId="13">'[116]Soporte Cantidades'!#REF!</definedName>
    <definedName name="T.3" localSheetId="14">'[116]Soporte Cantidades'!#REF!</definedName>
    <definedName name="T.3" localSheetId="6">'[117]Soporte Cantidades'!#REF!</definedName>
    <definedName name="T.3">'[117]Soporte Cantidades'!#REF!</definedName>
    <definedName name="T.4" localSheetId="0">#REF!</definedName>
    <definedName name="T.4">#REF!</definedName>
    <definedName name="T.5" localSheetId="0">#REF!</definedName>
    <definedName name="T.5">#REF!</definedName>
    <definedName name="T.6" localSheetId="0">#REF!</definedName>
    <definedName name="T.6">#REF!</definedName>
    <definedName name="T.7">#REF!</definedName>
    <definedName name="T.8">#REF!</definedName>
    <definedName name="T.9">#REF!</definedName>
    <definedName name="T.VIA" localSheetId="12">#REF!</definedName>
    <definedName name="T.VIA" localSheetId="13">#REF!</definedName>
    <definedName name="T.VIA" localSheetId="14">#REF!</definedName>
    <definedName name="T.VIA" localSheetId="6">#REF!</definedName>
    <definedName name="T.VIA">#REF!</definedName>
    <definedName name="T___2_.3_FC_2.2" localSheetId="12">#REF!</definedName>
    <definedName name="T___2_.3_FC_2.2" localSheetId="13">#REF!</definedName>
    <definedName name="T___2_.3_FC_2.2" localSheetId="14">#REF!</definedName>
    <definedName name="T___2_.3_FC_2.2" localSheetId="6">#REF!</definedName>
    <definedName name="T___2_.3_FC_2.2">#REF!</definedName>
    <definedName name="T_1" localSheetId="12">[286]Chequeo!$G$7</definedName>
    <definedName name="T_1" localSheetId="13">[286]Chequeo!$G$7</definedName>
    <definedName name="T_1" localSheetId="14">[286]Chequeo!$G$7</definedName>
    <definedName name="T_1">[287]Chequeo!$G$7</definedName>
    <definedName name="T_2" localSheetId="12">[286]Chequeo!$G$8</definedName>
    <definedName name="T_2" localSheetId="13">[286]Chequeo!$G$8</definedName>
    <definedName name="T_2" localSheetId="14">[286]Chequeo!$G$8</definedName>
    <definedName name="T_2" localSheetId="15">#N/A</definedName>
    <definedName name="T_2">[287]Chequeo!$G$8</definedName>
    <definedName name="T_3" localSheetId="12">[286]Chequeo!$G$9</definedName>
    <definedName name="T_3" localSheetId="13">[286]Chequeo!$G$9</definedName>
    <definedName name="T_3" localSheetId="14">[286]Chequeo!$G$9</definedName>
    <definedName name="T_3" localSheetId="15">#N/A</definedName>
    <definedName name="T_3">[287]Chequeo!$G$9</definedName>
    <definedName name="T_4">#N/A</definedName>
    <definedName name="T_RMG">[35]D_AWG!$D$51:$E$54</definedName>
    <definedName name="t1.pvc" localSheetId="12">#REF!</definedName>
    <definedName name="t1.pvc" localSheetId="13">#REF!</definedName>
    <definedName name="t1.pvc" localSheetId="14">#REF!</definedName>
    <definedName name="t1.pvc" localSheetId="6">#REF!</definedName>
    <definedName name="t1.pvc">#REF!</definedName>
    <definedName name="T1_" localSheetId="12">#REF!</definedName>
    <definedName name="T1_" localSheetId="13">#REF!</definedName>
    <definedName name="T1_" localSheetId="14">#REF!</definedName>
    <definedName name="T1_" localSheetId="6">#REF!</definedName>
    <definedName name="T1_">#REF!</definedName>
    <definedName name="T1__2_FC1_5" localSheetId="12">#REF!</definedName>
    <definedName name="T1__2_FC1_5" localSheetId="13">#REF!</definedName>
    <definedName name="T1__2_FC1_5" localSheetId="14">#REF!</definedName>
    <definedName name="T1__2_FC1_5" localSheetId="6">#REF!</definedName>
    <definedName name="T1__2_FC1_5">#REF!</definedName>
    <definedName name="T1__2_FC1_9" localSheetId="12">#REF!</definedName>
    <definedName name="T1__2_FC1_9" localSheetId="13">#REF!</definedName>
    <definedName name="T1__2_FC1_9" localSheetId="14">#REF!</definedName>
    <definedName name="T1__2_FC1_9" localSheetId="6">#REF!</definedName>
    <definedName name="T1__2_FC1_9">#REF!</definedName>
    <definedName name="T1__3__2_FC1_9" localSheetId="12">#REF!</definedName>
    <definedName name="T1__3__2_FC1_9" localSheetId="13">#REF!</definedName>
    <definedName name="T1__3__2_FC1_9" localSheetId="14">#REF!</definedName>
    <definedName name="T1__3__2_FC1_9" localSheetId="6">#REF!</definedName>
    <definedName name="T1__3__2_FC1_9">#REF!</definedName>
    <definedName name="T1_FC_1.5" localSheetId="12">#REF!</definedName>
    <definedName name="T1_FC_1.5" localSheetId="13">#REF!</definedName>
    <definedName name="T1_FC_1.5" localSheetId="14">#REF!</definedName>
    <definedName name="T1_FC_1.5" localSheetId="6">#REF!</definedName>
    <definedName name="T1_FC_1.5">#REF!</definedName>
    <definedName name="T1_FC_1.5__.2" localSheetId="12">#REF!</definedName>
    <definedName name="T1_FC_1.5__.2" localSheetId="13">#REF!</definedName>
    <definedName name="T1_FC_1.5__.2" localSheetId="14">#REF!</definedName>
    <definedName name="T1_FC_1.5__.2" localSheetId="6">#REF!</definedName>
    <definedName name="T1_FC_1.5__.2">#REF!</definedName>
    <definedName name="T1_FC_1.9" localSheetId="12">#REF!</definedName>
    <definedName name="T1_FC_1.9" localSheetId="13">#REF!</definedName>
    <definedName name="T1_FC_1.9" localSheetId="14">#REF!</definedName>
    <definedName name="T1_FC_1.9" localSheetId="6">#REF!</definedName>
    <definedName name="T1_FC_1.9">#REF!</definedName>
    <definedName name="T1_FC_1.9__.2" localSheetId="12">#REF!</definedName>
    <definedName name="T1_FC_1.9__.2" localSheetId="13">#REF!</definedName>
    <definedName name="T1_FC_1.9__.2" localSheetId="14">#REF!</definedName>
    <definedName name="T1_FC_1.9__.2" localSheetId="6">#REF!</definedName>
    <definedName name="T1_FC_1.9__.2">#REF!</definedName>
    <definedName name="T1_FC1_5" localSheetId="12">#REF!</definedName>
    <definedName name="T1_FC1_5" localSheetId="13">#REF!</definedName>
    <definedName name="T1_FC1_5" localSheetId="14">#REF!</definedName>
    <definedName name="T1_FC1_5" localSheetId="6">#REF!</definedName>
    <definedName name="T1_FC1_5">#REF!</definedName>
    <definedName name="T1_FC1_9" localSheetId="12">#REF!</definedName>
    <definedName name="T1_FC1_9" localSheetId="13">#REF!</definedName>
    <definedName name="T1_FC1_9" localSheetId="14">#REF!</definedName>
    <definedName name="T1_FC1_9" localSheetId="6">#REF!</definedName>
    <definedName name="T1_FC1_9">#REF!</definedName>
    <definedName name="T1_FC2.2">[328]FACTORES!$M$8:$M$23</definedName>
    <definedName name="T2.PVC" localSheetId="12">#REF!</definedName>
    <definedName name="T2.PVC" localSheetId="13">#REF!</definedName>
    <definedName name="T2.PVC" localSheetId="14">#REF!</definedName>
    <definedName name="T2.PVC" localSheetId="6">#REF!</definedName>
    <definedName name="T2.PVC">#REF!</definedName>
    <definedName name="T2_" localSheetId="12">#REF!</definedName>
    <definedName name="T2_" localSheetId="13">#REF!</definedName>
    <definedName name="T2_" localSheetId="14">#REF!</definedName>
    <definedName name="T2_" localSheetId="15">#N/A</definedName>
    <definedName name="T2_" localSheetId="6">#REF!</definedName>
    <definedName name="T2_">#REF!</definedName>
    <definedName name="T2_.3" localSheetId="12">#REF!</definedName>
    <definedName name="T2_.3" localSheetId="13">#REF!</definedName>
    <definedName name="T2_.3" localSheetId="14">#REF!</definedName>
    <definedName name="T2_.3" localSheetId="6">#REF!</definedName>
    <definedName name="T2_.3">#REF!</definedName>
    <definedName name="T2__2_FC1_5" localSheetId="12">#REF!</definedName>
    <definedName name="T2__2_FC1_5" localSheetId="13">#REF!</definedName>
    <definedName name="T2__2_FC1_5" localSheetId="14">#REF!</definedName>
    <definedName name="T2__2_FC1_5" localSheetId="6">#REF!</definedName>
    <definedName name="T2__2_FC1_5">#REF!</definedName>
    <definedName name="T2__3_FC1_9" localSheetId="12">#REF!</definedName>
    <definedName name="T2__3_FC1_9" localSheetId="13">#REF!</definedName>
    <definedName name="T2__3_FC1_9" localSheetId="14">#REF!</definedName>
    <definedName name="T2__3_FC1_9" localSheetId="6">#REF!</definedName>
    <definedName name="T2__3_FC1_9">#REF!</definedName>
    <definedName name="T2_FC_1.5__.3" localSheetId="12">#REF!</definedName>
    <definedName name="T2_FC_1.5__.3" localSheetId="13">#REF!</definedName>
    <definedName name="T2_FC_1.5__.3" localSheetId="14">#REF!</definedName>
    <definedName name="T2_FC_1.5__.3" localSheetId="6">#REF!</definedName>
    <definedName name="T2_FC_1.5__.3">#REF!</definedName>
    <definedName name="T2_FC_1.5__.3_.2" localSheetId="12">#REF!</definedName>
    <definedName name="T2_FC_1.5__.3_.2" localSheetId="13">#REF!</definedName>
    <definedName name="T2_FC_1.5__.3_.2" localSheetId="14">#REF!</definedName>
    <definedName name="T2_FC_1.5__.3_.2" localSheetId="6">#REF!</definedName>
    <definedName name="T2_FC_1.5__.3_.2">#REF!</definedName>
    <definedName name="T2_FC_1.9__.3" localSheetId="12">#REF!</definedName>
    <definedName name="T2_FC_1.9__.3" localSheetId="13">#REF!</definedName>
    <definedName name="T2_FC_1.9__.3" localSheetId="14">#REF!</definedName>
    <definedName name="T2_FC_1.9__.3" localSheetId="6">#REF!</definedName>
    <definedName name="T2_FC_1.9__.3">#REF!</definedName>
    <definedName name="T2_FC_1.9__.3_.2" localSheetId="12">#REF!</definedName>
    <definedName name="T2_FC_1.9__.3_.2" localSheetId="13">#REF!</definedName>
    <definedName name="T2_FC_1.9__.3_.2" localSheetId="14">#REF!</definedName>
    <definedName name="T2_FC_1.9__.3_.2" localSheetId="6">#REF!</definedName>
    <definedName name="T2_FC_1.9__.3_.2">#REF!</definedName>
    <definedName name="T2_FC1_5" localSheetId="12">#REF!</definedName>
    <definedName name="T2_FC1_5" localSheetId="13">#REF!</definedName>
    <definedName name="T2_FC1_5" localSheetId="14">#REF!</definedName>
    <definedName name="T2_FC1_5" localSheetId="6">#REF!</definedName>
    <definedName name="T2_FC1_5">#REF!</definedName>
    <definedName name="T2_FC1_9" localSheetId="12">#REF!</definedName>
    <definedName name="T2_FC1_9" localSheetId="13">#REF!</definedName>
    <definedName name="T2_FC1_9" localSheetId="14">#REF!</definedName>
    <definedName name="T2_FC1_9" localSheetId="6">#REF!</definedName>
    <definedName name="T2_FC1_9">#REF!</definedName>
    <definedName name="T2_POZ" localSheetId="12">#REF!</definedName>
    <definedName name="T2_POZ" localSheetId="13">#REF!</definedName>
    <definedName name="T2_POZ" localSheetId="14">#REF!</definedName>
    <definedName name="T2_POZ" localSheetId="6">#REF!</definedName>
    <definedName name="T2_POZ">#REF!</definedName>
    <definedName name="T2_POZO" localSheetId="6">[191]TUBERIA!#REF!</definedName>
    <definedName name="T2_POZO">[191]TUBERIA!#REF!</definedName>
    <definedName name="T2_RAS" localSheetId="12">#REF!</definedName>
    <definedName name="T2_RAS" localSheetId="13">#REF!</definedName>
    <definedName name="T2_RAS" localSheetId="14">#REF!</definedName>
    <definedName name="T2_RAS" localSheetId="6">#REF!</definedName>
    <definedName name="T2_RAS">#REF!</definedName>
    <definedName name="T220TT">'[54]Estructuras Concreto'!#REF!</definedName>
    <definedName name="T22JH" localSheetId="0">#REF!</definedName>
    <definedName name="T22JH" localSheetId="15">#REF!</definedName>
    <definedName name="T22JH">#REF!</definedName>
    <definedName name="T32JH" localSheetId="15">#REF!</definedName>
    <definedName name="T32JH">#REF!</definedName>
    <definedName name="T33JH" localSheetId="15">#REF!</definedName>
    <definedName name="T33JH">#REF!</definedName>
    <definedName name="T42JH">#REF!</definedName>
    <definedName name="T43JH">#REF!</definedName>
    <definedName name="T44JH">#REF!</definedName>
    <definedName name="t5t5" localSheetId="0" hidden="1">{"TAB1",#N/A,TRUE,"GENERAL";"TAB2",#N/A,TRUE,"GENERAL";"TAB3",#N/A,TRUE,"GENERAL";"TAB4",#N/A,TRUE,"GENERAL";"TAB5",#N/A,TRUE,"GENERAL"}</definedName>
    <definedName name="t5t5" localSheetId="6" hidden="1">{"TAB1",#N/A,TRUE,"GENERAL";"TAB2",#N/A,TRUE,"GENERAL";"TAB3",#N/A,TRUE,"GENERAL";"TAB4",#N/A,TRUE,"GENERAL";"TAB5",#N/A,TRUE,"GENERAL"}</definedName>
    <definedName name="t5t5" localSheetId="7" hidden="1">{"TAB1",#N/A,TRUE,"GENERAL";"TAB2",#N/A,TRUE,"GENERAL";"TAB3",#N/A,TRUE,"GENERAL";"TAB4",#N/A,TRUE,"GENERAL";"TAB5",#N/A,TRUE,"GENERAL"}</definedName>
    <definedName name="t5t5" localSheetId="9" hidden="1">{"TAB1",#N/A,TRUE,"GENERAL";"TAB2",#N/A,TRUE,"GENERAL";"TAB3",#N/A,TRUE,"GENERAL";"TAB4",#N/A,TRUE,"GENERAL";"TAB5",#N/A,TRUE,"GENERAL"}</definedName>
    <definedName name="t5t5" hidden="1">{"TAB1",#N/A,TRUE,"GENERAL";"TAB2",#N/A,TRUE,"GENERAL";"TAB3",#N/A,TRUE,"GENERAL";"TAB4",#N/A,TRUE,"GENERAL";"TAB5",#N/A,TRUE,"GENERAL"}</definedName>
    <definedName name="T60PR">'[54]Estructuras Concreto'!#REF!</definedName>
    <definedName name="T60TT">'[54]Estructuras Concreto'!#REF!</definedName>
    <definedName name="T62JH" localSheetId="0">#REF!</definedName>
    <definedName name="T62JH" localSheetId="15">#REF!</definedName>
    <definedName name="T62JH">#REF!</definedName>
    <definedName name="T63JH" localSheetId="15">#REF!</definedName>
    <definedName name="T63JH">#REF!</definedName>
    <definedName name="T64JH" localSheetId="15">#REF!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[30]BASE!$D$259</definedName>
    <definedName name="Ta" localSheetId="0">#REF!</definedName>
    <definedName name="TA" localSheetId="15">'[45]Estructuras Concreto'!$D$59</definedName>
    <definedName name="Ta">#REF!</definedName>
    <definedName name="tab" localSheetId="0" hidden="1">{"CONCABL1.1",#N/A,FALSE,"1.1.1a1.1.3 ACSR";"AISL1.2",#N/A,FALSE,"1.1.1a1.1.3 ACSR";"torr1.1.3",#N/A,FALSE,"1.1.1a1.1.3 ACSR";"cm1.2",#N/A,FALSE,"1.2 ACSR";"cm2.2",#N/A,FALSE,"1.2 ACSR";#N/A,#N/A,FALSE,"1.3 ACSR";#N/A,#N/A,FALSE,"2.1.1A2.1.3 ACAR";"ac2.1",#N/A,FALSE,"1.2 ACAR";"ac2.2",#N/A,FALSE,"1.2 ACAR";#N/A,#N/A,FALSE,"2.3 ACAR"}</definedName>
    <definedName name="tab" hidden="1">{"CONCABL1.1",#N/A,FALSE,"1.1.1a1.1.3 ACSR";"AISL1.2",#N/A,FALSE,"1.1.1a1.1.3 ACSR";"torr1.1.3",#N/A,FALSE,"1.1.1a1.1.3 ACSR";"cm1.2",#N/A,FALSE,"1.2 ACSR";"cm2.2",#N/A,FALSE,"1.2 ACSR";#N/A,#N/A,FALSE,"1.3 ACSR";#N/A,#N/A,FALSE,"2.1.1A2.1.3 ACAR";"ac2.1",#N/A,FALSE,"1.2 ACAR";"ac2.2",#N/A,FALSE,"1.2 ACAR";#N/A,#N/A,FALSE,"2.3 ACAR"}</definedName>
    <definedName name="Tab_Elec">[218]Inputs!$J$25</definedName>
    <definedName name="Tab_Expense">[218]Inputs!$P$127:$Q$161</definedName>
    <definedName name="Tab_Process">[218]Inputs!$N$127:$O$173</definedName>
    <definedName name="Tab_Respons">[218]Inputs!$L$127:$M$139</definedName>
    <definedName name="TabBL">'[175]L codos'!$A$3:$V$10</definedName>
    <definedName name="TabCIM">[216]Hoja2!$A$5:$I$38</definedName>
    <definedName name="TABLA" localSheetId="0">#REF!</definedName>
    <definedName name="TABLA" localSheetId="15">#REF!</definedName>
    <definedName name="TABLA" localSheetId="7">#REF!</definedName>
    <definedName name="TABLA">#REF!</definedName>
    <definedName name="TABLA_CMI">[15]BS.DATOS!$Q$5:$X$17</definedName>
    <definedName name="TABLA_RN">[15]BS.DATOS!$AA$5:$AH$17</definedName>
    <definedName name="TABLA1" localSheetId="0">#REF!</definedName>
    <definedName name="TABLA1" localSheetId="15">#REF!</definedName>
    <definedName name="TABLA1">#REF!</definedName>
    <definedName name="TABLA2" localSheetId="15">#REF!</definedName>
    <definedName name="tabla2">#REF!</definedName>
    <definedName name="TABLA3">#REF!</definedName>
    <definedName name="tabla4">#REF!</definedName>
    <definedName name="tablaDeDTFS">#REF!</definedName>
    <definedName name="TablaR">#REF!</definedName>
    <definedName name="Table">#REF!</definedName>
    <definedName name="Table1">#REF!</definedName>
    <definedName name="TABLILLA">[130]BASE!$D$396</definedName>
    <definedName name="TabPVC">[139]TABLA!$A$49:$T$63</definedName>
    <definedName name="TAc" localSheetId="0">#REF!</definedName>
    <definedName name="TAc">#REF!</definedName>
    <definedName name="tacha">[58]PrecRec!$D$53</definedName>
    <definedName name="TACOM" localSheetId="0">#REF!</definedName>
    <definedName name="TACOM" localSheetId="15">[41]BASE!$D$480</definedName>
    <definedName name="TACOM">#REF!</definedName>
    <definedName name="TACOM1">[329]BASE!$D$306</definedName>
    <definedName name="TACOR" localSheetId="0">#REF!</definedName>
    <definedName name="TACOR" localSheetId="15">[41]BASE!$D$478</definedName>
    <definedName name="TACOR">#REF!</definedName>
    <definedName name="Tag_no." localSheetId="0">#REF!</definedName>
    <definedName name="Tag_no.">#REF!</definedName>
    <definedName name="TagBid1" localSheetId="0">#REF!</definedName>
    <definedName name="TagBid1">#REF!</definedName>
    <definedName name="tagbid1ext">#REF!</definedName>
    <definedName name="tagbid1UnevalCost">#REF!</definedName>
    <definedName name="tagbid1unit">#REF!</definedName>
    <definedName name="TagBid2">#REF!</definedName>
    <definedName name="tagbid2ext">#REF!</definedName>
    <definedName name="tagbid2UnEvalCost">#REF!</definedName>
    <definedName name="tagbid2unit">#REF!</definedName>
    <definedName name="TagBid3">#REF!</definedName>
    <definedName name="tagbid3ext">#REF!</definedName>
    <definedName name="tagBid3UnevalCost">#REF!</definedName>
    <definedName name="tagbid3unit">#REF!</definedName>
    <definedName name="TagBid4">#REF!</definedName>
    <definedName name="tagbid4ext">#REF!</definedName>
    <definedName name="tagBid4UnEvalCost">#REF!</definedName>
    <definedName name="tagbid4unit">#REF!</definedName>
    <definedName name="TagBidRange">#REF!</definedName>
    <definedName name="TagCurrency_conversion_factor">#REF!</definedName>
    <definedName name="TagDescription">#REF!</definedName>
    <definedName name="tagid">#REF!</definedName>
    <definedName name="TagLineNo">#REF!</definedName>
    <definedName name="TagList.EndDate">#REF!</definedName>
    <definedName name="TagList.StartDate">#REF!</definedName>
    <definedName name="TagQuantity">#REF!</definedName>
    <definedName name="TagRange">#REF!</definedName>
    <definedName name="TagRefer">#REF!</definedName>
    <definedName name="TagTable">#REF!</definedName>
    <definedName name="tagunit">#REF!</definedName>
    <definedName name="TANQUE">#REF!</definedName>
    <definedName name="TANQUES4.1">#REF!</definedName>
    <definedName name="TAPAM">#REF!</definedName>
    <definedName name="TARIFA_DE_ALQUILER">'[190]Formato Presupuesto Consultoria'!$AA$1134:$AA$1135</definedName>
    <definedName name="TARIFAS" localSheetId="0">#REF!</definedName>
    <definedName name="TARIFAS">#REF!</definedName>
    <definedName name="TARIFAS_SUBSIDIOS" localSheetId="0">#REF!</definedName>
    <definedName name="TARIFAS_SUBSIDIOS">#REF!</definedName>
    <definedName name="TARIFAS1" localSheetId="0">#REF!</definedName>
    <definedName name="TARIFAS1">#REF!</definedName>
    <definedName name="TASA">#REF!</definedName>
    <definedName name="Tasa_Efectiva_Mensual_Fondeo">#REF!</definedName>
    <definedName name="TASATOT">#REF!</definedName>
    <definedName name="TASH2_">[85]BASE!$D$137</definedName>
    <definedName name="TASH4_">[85]BASE!$D$234</definedName>
    <definedName name="TASP1" localSheetId="0">#REF!</definedName>
    <definedName name="TASP1" localSheetId="15">#REF!</definedName>
    <definedName name="TASP1">#REF!</definedName>
    <definedName name="TASP2" localSheetId="15">#REF!</definedName>
    <definedName name="TASP2">#REF!</definedName>
    <definedName name="TASP3" localSheetId="15">#REF!</definedName>
    <definedName name="TASP3">#REF!</definedName>
    <definedName name="TASP4">#REF!</definedName>
    <definedName name="TASR4">#REF!</definedName>
    <definedName name="TAX">#REF!</definedName>
    <definedName name="Tax_Rate_Col">'[142]Inputs-SUMMARY'!$H$466:$BR$466</definedName>
    <definedName name="Taxpb" localSheetId="0" hidden="1">#REF!</definedName>
    <definedName name="Taxpb" hidden="1">#REF!</definedName>
    <definedName name="Tb" localSheetId="0">#REF!</definedName>
    <definedName name="Tb">#REF!</definedName>
    <definedName name="TBCUR">[330]Sheet4!$A$2:$E$235</definedName>
    <definedName name="tblUnidades" localSheetId="0">#REF!</definedName>
    <definedName name="tblUnidades">#REF!</definedName>
    <definedName name="TBMAYINT" localSheetId="0">#REF!</definedName>
    <definedName name="TBMAYINT">#REF!</definedName>
    <definedName name="tbres" localSheetId="0">#REF!</definedName>
    <definedName name="tbres">#REF!</definedName>
    <definedName name="TBV1A">#REF!</definedName>
    <definedName name="Tc">#REF!</definedName>
    <definedName name="Td">#REF!</definedName>
    <definedName name="tdy" localSheetId="0" hidden="1">{"TAB1",#N/A,TRUE,"GENERAL";"TAB2",#N/A,TRUE,"GENERAL";"TAB3",#N/A,TRUE,"GENERAL";"TAB4",#N/A,TRUE,"GENERAL";"TAB5",#N/A,TRUE,"GENERAL"}</definedName>
    <definedName name="tdy" localSheetId="6" hidden="1">{"TAB1",#N/A,TRUE,"GENERAL";"TAB2",#N/A,TRUE,"GENERAL";"TAB3",#N/A,TRUE,"GENERAL";"TAB4",#N/A,TRUE,"GENERAL";"TAB5",#N/A,TRUE,"GENERAL"}</definedName>
    <definedName name="tdy" localSheetId="7" hidden="1">{"TAB1",#N/A,TRUE,"GENERAL";"TAB2",#N/A,TRUE,"GENERAL";"TAB3",#N/A,TRUE,"GENERAL";"TAB4",#N/A,TRUE,"GENERAL";"TAB5",#N/A,TRUE,"GENERAL"}</definedName>
    <definedName name="tdy" localSheetId="9" hidden="1">{"TAB1",#N/A,TRUE,"GENERAL";"TAB2",#N/A,TRUE,"GENERAL";"TAB3",#N/A,TRUE,"GENERAL";"TAB4",#N/A,TRUE,"GENERAL";"TAB5",#N/A,TRUE,"GENERAL"}</definedName>
    <definedName name="tdy" hidden="1">{"TAB1",#N/A,TRUE,"GENERAL";"TAB2",#N/A,TRUE,"GENERAL";"TAB3",#N/A,TRUE,"GENERAL";"TAB4",#N/A,TRUE,"GENERAL";"TAB5",#N/A,TRUE,"GENERAL"}</definedName>
    <definedName name="Te">#REF!</definedName>
    <definedName name="TechAccept">#REF!</definedName>
    <definedName name="TECNOLOGO">'[190]Formato Presupuesto Consultoria'!$Z$1043:$AA$1054</definedName>
    <definedName name="tecpro06">[29]Gastos!#REF!</definedName>
    <definedName name="TEE">#REF!</definedName>
    <definedName name="TEJAB" localSheetId="15">#REF!</definedName>
    <definedName name="TEJAB">#REF!</definedName>
    <definedName name="TEJAJ" localSheetId="15">#REF!</definedName>
    <definedName name="TEJAJ">#REF!</definedName>
    <definedName name="TEJBAR">[36]BASE!#REF!</definedName>
    <definedName name="TELEP" localSheetId="0">#REF!</definedName>
    <definedName name="TELEP" localSheetId="15">[41]BASE!$D$477</definedName>
    <definedName name="TELEP">#REF!</definedName>
    <definedName name="temp" localSheetId="0">#REF!</definedName>
    <definedName name="temp">#REF!</definedName>
    <definedName name="temp_strainer" localSheetId="0">#REF!</definedName>
    <definedName name="temp_strainer">#REF!</definedName>
    <definedName name="TEMP2">'[180]Cost Codes'!$B$4:$G$361</definedName>
    <definedName name="TEMPORAL" localSheetId="0">#REF!</definedName>
    <definedName name="TEMPORAL">#REF!</definedName>
    <definedName name="term">[58]PrecRec!$D$49</definedName>
    <definedName name="terminadora">[58]PrecRec!$D$12</definedName>
    <definedName name="terminales" localSheetId="0">#REF!</definedName>
    <definedName name="terminales">#REF!</definedName>
    <definedName name="test" localSheetId="0">#REF!</definedName>
    <definedName name="TEST" localSheetId="15">#REF!</definedName>
    <definedName name="test">#REF!</definedName>
    <definedName name="TEST0">#REF!</definedName>
    <definedName name="TESTHKEY">#REF!</definedName>
    <definedName name="TESTKEYS">#REF!</definedName>
    <definedName name="testtt">#REF!</definedName>
    <definedName name="TESTVKEY">#REF!</definedName>
    <definedName name="tewst" localSheetId="0" hidden="1">{"TAB1",#N/A,TRUE,"GENERAL";"TAB2",#N/A,TRUE,"GENERAL";"TAB3",#N/A,TRUE,"GENERAL";"TAB4",#N/A,TRUE,"GENERAL";"TAB5",#N/A,TRUE,"GENERAL"}</definedName>
    <definedName name="tewst" localSheetId="6" hidden="1">{"TAB1",#N/A,TRUE,"GENERAL";"TAB2",#N/A,TRUE,"GENERAL";"TAB3",#N/A,TRUE,"GENERAL";"TAB4",#N/A,TRUE,"GENERAL";"TAB5",#N/A,TRUE,"GENERAL"}</definedName>
    <definedName name="tewst" localSheetId="7" hidden="1">{"TAB1",#N/A,TRUE,"GENERAL";"TAB2",#N/A,TRUE,"GENERAL";"TAB3",#N/A,TRUE,"GENERAL";"TAB4",#N/A,TRUE,"GENERAL";"TAB5",#N/A,TRUE,"GENERAL"}</definedName>
    <definedName name="tewst" localSheetId="9" hidden="1">{"TAB1",#N/A,TRUE,"GENERAL";"TAB2",#N/A,TRUE,"GENERAL";"TAB3",#N/A,TRUE,"GENERAL";"TAB4",#N/A,TRUE,"GENERAL";"TAB5",#N/A,TRUE,"GENERAL"}</definedName>
    <definedName name="tewst" hidden="1">{"TAB1",#N/A,TRUE,"GENERAL";"TAB2",#N/A,TRUE,"GENERAL";"TAB3",#N/A,TRUE,"GENERAL";"TAB4",#N/A,TRUE,"GENERAL";"TAB5",#N/A,TRUE,"GENERAL"}</definedName>
    <definedName name="teytrh" localSheetId="0" hidden="1">{"via1",#N/A,TRUE,"general";"via2",#N/A,TRUE,"general";"via3",#N/A,TRUE,"general"}</definedName>
    <definedName name="teytrh" localSheetId="6" hidden="1">{"via1",#N/A,TRUE,"general";"via2",#N/A,TRUE,"general";"via3",#N/A,TRUE,"general"}</definedName>
    <definedName name="teytrh" localSheetId="7" hidden="1">{"via1",#N/A,TRUE,"general";"via2",#N/A,TRUE,"general";"via3",#N/A,TRUE,"general"}</definedName>
    <definedName name="teytrh" localSheetId="9" hidden="1">{"via1",#N/A,TRUE,"general";"via2",#N/A,TRUE,"general";"via3",#N/A,TRUE,"general"}</definedName>
    <definedName name="teytrh" hidden="1">{"via1",#N/A,TRUE,"general";"via2",#N/A,TRUE,"general";"via3",#N/A,TRUE,"general"}</definedName>
    <definedName name="Tf">#REF!</definedName>
    <definedName name="Tg">#REF!</definedName>
    <definedName name="TGALV" localSheetId="15">#REF!</definedName>
    <definedName name="TGALV">#REF!</definedName>
    <definedName name="TGRASA">[331]BASE!$D$280</definedName>
    <definedName name="Th" localSheetId="0">#REF!</definedName>
    <definedName name="Th">#REF!</definedName>
    <definedName name="TH10J" localSheetId="0">#REF!</definedName>
    <definedName name="TH10J" localSheetId="15">#REF!</definedName>
    <definedName name="TH10J">#REF!</definedName>
    <definedName name="thdh" localSheetId="0" hidden="1">{"TAB1",#N/A,TRUE,"GENERAL";"TAB2",#N/A,TRUE,"GENERAL";"TAB3",#N/A,TRUE,"GENERAL";"TAB4",#N/A,TRUE,"GENERAL";"TAB5",#N/A,TRUE,"GENERAL"}</definedName>
    <definedName name="thdh" localSheetId="6" hidden="1">{"TAB1",#N/A,TRUE,"GENERAL";"TAB2",#N/A,TRUE,"GENERAL";"TAB3",#N/A,TRUE,"GENERAL";"TAB4",#N/A,TRUE,"GENERAL";"TAB5",#N/A,TRUE,"GENERAL"}</definedName>
    <definedName name="thdh" localSheetId="7" hidden="1">{"TAB1",#N/A,TRUE,"GENERAL";"TAB2",#N/A,TRUE,"GENERAL";"TAB3",#N/A,TRUE,"GENERAL";"TAB4",#N/A,TRUE,"GENERAL";"TAB5",#N/A,TRUE,"GENERAL"}</definedName>
    <definedName name="thdh" localSheetId="9" hidden="1">{"TAB1",#N/A,TRUE,"GENERAL";"TAB2",#N/A,TRUE,"GENERAL";"TAB3",#N/A,TRUE,"GENERAL";"TAB4",#N/A,TRUE,"GENERAL";"TAB5",#N/A,TRUE,"GENERAL"}</definedName>
    <definedName name="thdh" hidden="1">{"TAB1",#N/A,TRUE,"GENERAL";"TAB2",#N/A,TRUE,"GENERAL";"TAB3",#N/A,TRUE,"GENERAL";"TAB4",#N/A,TRUE,"GENERAL";"TAB5",#N/A,TRUE,"GENERAL"}</definedName>
    <definedName name="THF6JH" localSheetId="15">#REF!</definedName>
    <definedName name="THF6JH">#REF!</definedName>
    <definedName name="THF6RO" localSheetId="15">#REF!</definedName>
    <definedName name="THF6RO">#REF!</definedName>
    <definedName name="THF8JH" localSheetId="15">#REF!</definedName>
    <definedName name="THF8JH">#REF!</definedName>
    <definedName name="THK">#REF!</definedName>
    <definedName name="THP">#N/A</definedName>
    <definedName name="thtj" localSheetId="0" hidden="1">{"via1",#N/A,TRUE,"general";"via2",#N/A,TRUE,"general";"via3",#N/A,TRUE,"general"}</definedName>
    <definedName name="thtj" localSheetId="6" hidden="1">{"via1",#N/A,TRUE,"general";"via2",#N/A,TRUE,"general";"via3",#N/A,TRUE,"general"}</definedName>
    <definedName name="thtj" localSheetId="7" hidden="1">{"via1",#N/A,TRUE,"general";"via2",#N/A,TRUE,"general";"via3",#N/A,TRUE,"general"}</definedName>
    <definedName name="thtj" localSheetId="9" hidden="1">{"via1",#N/A,TRUE,"general";"via2",#N/A,TRUE,"general";"via3",#N/A,TRUE,"general"}</definedName>
    <definedName name="thtj" hidden="1">{"via1",#N/A,TRUE,"general";"via2",#N/A,TRUE,"general";"via3",#N/A,TRUE,"general"}</definedName>
    <definedName name="Ti" localSheetId="0">#REF!</definedName>
    <definedName name="TI" localSheetId="15">'[45]Estructuras Concreto'!$D$4</definedName>
    <definedName name="Ti">#REF!</definedName>
    <definedName name="TI60kv">'[54]Estructuras Concreto'!#REF!</definedName>
    <definedName name="TIEMPO">[94]BASES!$E$27</definedName>
    <definedName name="TIME1" localSheetId="0">#REF!</definedName>
    <definedName name="TIME1">#REF!</definedName>
    <definedName name="TIME2" localSheetId="0">#REF!</definedName>
    <definedName name="TIME2">#REF!</definedName>
    <definedName name="TimeRange" localSheetId="0">#REF!</definedName>
    <definedName name="TimeRange">#REF!</definedName>
    <definedName name="TIN">'[45]Estructuras Concreto'!$D$71</definedName>
    <definedName name="tipo" localSheetId="15">#REF!</definedName>
    <definedName name="Tipo">[302]Sheet1!$A$2:$A$6</definedName>
    <definedName name="tipo_pintura" localSheetId="0">#REF!</definedName>
    <definedName name="tipo_pintura">#REF!</definedName>
    <definedName name="Tipo_Via" localSheetId="0">#REF!</definedName>
    <definedName name="Tipo_Via">#REF!</definedName>
    <definedName name="Tipocimentacion" localSheetId="0">#REF!</definedName>
    <definedName name="Tipocimentacion">#REF!</definedName>
    <definedName name="tipos_entidad">[228]tipos_entidad!$A$1:$A$5</definedName>
    <definedName name="tipov" localSheetId="0">#REF!</definedName>
    <definedName name="tipov">#REF!</definedName>
    <definedName name="TIT" localSheetId="0">#REF!</definedName>
    <definedName name="TIT" localSheetId="15">#REF!</definedName>
    <definedName name="TIT">#REF!</definedName>
    <definedName name="title">#REF!</definedName>
    <definedName name="TITLE1">#REF!</definedName>
    <definedName name="Titlepb" hidden="1">#REF!</definedName>
    <definedName name="TITU">#REF!</definedName>
    <definedName name="TITULO" localSheetId="7">#REF!</definedName>
    <definedName name="TITULO">#REF!</definedName>
    <definedName name="TÍTULOS_A_IMPRI">#REF!</definedName>
    <definedName name="Titulos_a_imprimir">#REF!</definedName>
    <definedName name="_xlnm.Print_Titles" localSheetId="0">'Aclaraciones diligenciamiento'!$1:$13</definedName>
    <definedName name="_xlnm.Print_Titles" localSheetId="11">'Anex. 10. APU´s'!$1:$5</definedName>
    <definedName name="_xlnm.Print_Titles" localSheetId="15">'[332]Estacion María Auxiliadora'!$A$1:$IV$11</definedName>
    <definedName name="_xlnm.Print_Titles" localSheetId="3">'Anex. 2. PMA'!$1:$9</definedName>
    <definedName name="_xlnm.Print_Titles" localSheetId="4">'Anex. 3. PMT'!$1:$9</definedName>
    <definedName name="_xlnm.Print_Titles" localSheetId="5">'Anex. 4. PGS'!$1:$9</definedName>
    <definedName name="_xlnm.Print_Titles" localSheetId="8">'Anex. 7. Lista Cantidades'!$9:$9</definedName>
    <definedName name="_xlnm.Print_Titles" localSheetId="1">'Presupuesto General'!$1:$12</definedName>
    <definedName name="_xlnm.Print_Titles">#N/A</definedName>
    <definedName name="Títulos_a_imprimir_IM" localSheetId="0">#REF!</definedName>
    <definedName name="Títulos_a_imprimir_IM" localSheetId="6">#REF!</definedName>
    <definedName name="Títulos_a_imprimir_IM">#REF!</definedName>
    <definedName name="Tj" localSheetId="0">#REF!</definedName>
    <definedName name="Tj">#REF!</definedName>
    <definedName name="Tk">#REF!</definedName>
    <definedName name="tk_tub" localSheetId="12">#REF!</definedName>
    <definedName name="tk_tub" localSheetId="13">#REF!</definedName>
    <definedName name="tk_tub" localSheetId="14">#REF!</definedName>
    <definedName name="tk_tub" localSheetId="6">#REF!</definedName>
    <definedName name="tk_tub">#REF!</definedName>
    <definedName name="TLc">#REF!</definedName>
    <definedName name="Tll">#REF!</definedName>
    <definedName name="Tm">#REF!</definedName>
    <definedName name="Tn">#REF!</definedName>
    <definedName name="TNOV10" localSheetId="15">[41]BASE!$D$220</definedName>
    <definedName name="TNOV10">[42]BASE!$D$191</definedName>
    <definedName name="TNOV12" localSheetId="0">#REF!</definedName>
    <definedName name="TNOV12" localSheetId="15">[41]BASE!$D$221</definedName>
    <definedName name="TNOV12">#REF!</definedName>
    <definedName name="TNOV14" localSheetId="0">#REF!</definedName>
    <definedName name="TNOV14">#REF!</definedName>
    <definedName name="TNOV16" localSheetId="0">#REF!</definedName>
    <definedName name="TNOV16" localSheetId="15">[41]BASE!$D$222</definedName>
    <definedName name="TNOV16">#REF!</definedName>
    <definedName name="TNOV18" localSheetId="0">#REF!</definedName>
    <definedName name="TNOV18" localSheetId="15">[41]BASE!$D$223</definedName>
    <definedName name="TNOV18">#REF!</definedName>
    <definedName name="TNOV20" localSheetId="0">#REF!</definedName>
    <definedName name="TNOV20" localSheetId="15">[41]BASE!$D$224</definedName>
    <definedName name="TNOV20">#REF!</definedName>
    <definedName name="TNOV4">[42]BASE!$D$188</definedName>
    <definedName name="TNOV6" localSheetId="15">[41]BASE!$D$218</definedName>
    <definedName name="TNOV6">[42]BASE!$D$189</definedName>
    <definedName name="TNOV8" localSheetId="15">[41]BASE!$D$219</definedName>
    <definedName name="TNOV8">[42]BASE!$D$190</definedName>
    <definedName name="Tñ" localSheetId="0">#REF!</definedName>
    <definedName name="Tñ">#REF!</definedName>
    <definedName name="To" localSheetId="0">#REF!</definedName>
    <definedName name="to" localSheetId="15">#REF!</definedName>
    <definedName name="To">#REF!</definedName>
    <definedName name="TO_MAT">[4]A!$D$42</definedName>
    <definedName name="TODOANA">'[5]APU PVC'!#REF!</definedName>
    <definedName name="TODOINSU">'[5]APU PVC'!#REF!</definedName>
    <definedName name="TODOITEM">'[5]APU PVC'!#REF!</definedName>
    <definedName name="TOL">#REF!</definedName>
    <definedName name="TollEquipment">'[76]INGRESOS - COP'!#REF!</definedName>
    <definedName name="TopEncargado" localSheetId="0">#REF!</definedName>
    <definedName name="TopEncargado">#REF!</definedName>
    <definedName name="Topografo" localSheetId="0">#REF!</definedName>
    <definedName name="Topografo">#REF!</definedName>
    <definedName name="TORNI" localSheetId="15">#REF!</definedName>
    <definedName name="TORNI">#REF!</definedName>
    <definedName name="tortas" localSheetId="0" hidden="1">{"TAB1",#N/A,TRUE,"GENERAL";"TAB2",#N/A,TRUE,"GENERAL";"TAB3",#N/A,TRUE,"GENERAL";"TAB4",#N/A,TRUE,"GENERAL";"TAB5",#N/A,TRUE,"GENERAL"}</definedName>
    <definedName name="tortas" localSheetId="6" hidden="1">{"TAB1",#N/A,TRUE,"GENERAL";"TAB2",#N/A,TRUE,"GENERAL";"TAB3",#N/A,TRUE,"GENERAL";"TAB4",#N/A,TRUE,"GENERAL";"TAB5",#N/A,TRUE,"GENERAL"}</definedName>
    <definedName name="tortas" localSheetId="7" hidden="1">{"TAB1",#N/A,TRUE,"GENERAL";"TAB2",#N/A,TRUE,"GENERAL";"TAB3",#N/A,TRUE,"GENERAL";"TAB4",#N/A,TRUE,"GENERAL";"TAB5",#N/A,TRUE,"GENERAL"}</definedName>
    <definedName name="tortas" localSheetId="9" hidden="1">{"TAB1",#N/A,TRUE,"GENERAL";"TAB2",#N/A,TRUE,"GENERAL";"TAB3",#N/A,TRUE,"GENERAL";"TAB4",#N/A,TRUE,"GENERAL";"TAB5",#N/A,TRUE,"GENERAL"}</definedName>
    <definedName name="tortas" hidden="1">{"TAB1",#N/A,TRUE,"GENERAL";"TAB2",#N/A,TRUE,"GENERAL";"TAB3",#N/A,TRUE,"GENERAL";"TAB4",#N/A,TRUE,"GENERAL";"TAB5",#N/A,TRUE,"GENERAL"}</definedName>
    <definedName name="tortas2" localSheetId="0" hidden="1">{"via1",#N/A,TRUE,"general";"via2",#N/A,TRUE,"general";"via3",#N/A,TRUE,"general"}</definedName>
    <definedName name="tortas2" localSheetId="6" hidden="1">{"via1",#N/A,TRUE,"general";"via2",#N/A,TRUE,"general";"via3",#N/A,TRUE,"general"}</definedName>
    <definedName name="tortas2" localSheetId="7" hidden="1">{"via1",#N/A,TRUE,"general";"via2",#N/A,TRUE,"general";"via3",#N/A,TRUE,"general"}</definedName>
    <definedName name="tortas2" localSheetId="9" hidden="1">{"via1",#N/A,TRUE,"general";"via2",#N/A,TRUE,"general";"via3",#N/A,TRUE,"general"}</definedName>
    <definedName name="tortas2" hidden="1">{"via1",#N/A,TRUE,"general";"via2",#N/A,TRUE,"general";"via3",#N/A,TRUE,"general"}</definedName>
    <definedName name="TOT">#REF!</definedName>
    <definedName name="Tot_Act01" localSheetId="15">#REF!</definedName>
    <definedName name="Tot_Act01">#REF!</definedName>
    <definedName name="Tot_Act02" localSheetId="15">#REF!</definedName>
    <definedName name="Tot_Act02">#REF!</definedName>
    <definedName name="Tot_Act03">#REF!</definedName>
    <definedName name="Tot_Con_Ins">[150]W_OPEX!#REF!</definedName>
    <definedName name="Tot_EA_CAPEX">[150]W_CAPEX!#REF!</definedName>
    <definedName name="Tot_Elect">'[333]5. ELECTRICO'!#REF!</definedName>
    <definedName name="Tot_Elect1">'[334]5. ELECTRICO'!#REF!</definedName>
    <definedName name="Tot_Ops_Ins">[150]W_OPEX!#REF!</definedName>
    <definedName name="TOTAL" localSheetId="0">#REF!</definedName>
    <definedName name="TOTAL" localSheetId="15">#REF!</definedName>
    <definedName name="TOTAL" localSheetId="7">#REF!</definedName>
    <definedName name="TOTAL">#REF!</definedName>
    <definedName name="TOTAL_CIVIL">#REF!</definedName>
    <definedName name="TOTAL_ELECTRICO">'[333]5. ELECTRICO'!#REF!</definedName>
    <definedName name="TOTAL_SERVICIOS" localSheetId="0">#REF!</definedName>
    <definedName name="TOTAL_SERVICIOS">#REF!</definedName>
    <definedName name="TotalBidCost" localSheetId="0">#REF!</definedName>
    <definedName name="TotalBidCost">#REF!</definedName>
    <definedName name="TotalCost" localSheetId="0">#REF!</definedName>
    <definedName name="TotalCost">#REF!</definedName>
    <definedName name="TotalCostosDirectos">#REF!</definedName>
    <definedName name="totales">#REF!</definedName>
    <definedName name="TotalItemsCost">#REF!</definedName>
    <definedName name="TotalOpti">#REF!</definedName>
    <definedName name="TOTALOPTIM" localSheetId="15">[335]Hoja2!$E$11:$E$704</definedName>
    <definedName name="TOTALOPTIM">[336]Hoja2!$E$11:$E$704</definedName>
    <definedName name="TOTALOPTIMIZACION" localSheetId="15">[335]Hoja2!$E$11:$E$704</definedName>
    <definedName name="TOTALOPTIMIZACION">[336]Hoja2!$E$11:$E$704</definedName>
    <definedName name="TotalPickedCost" localSheetId="0">#REF!</definedName>
    <definedName name="TotalPickedCost">#REF!</definedName>
    <definedName name="TOTALREPOS" localSheetId="15">[335]Hoja2!$E$11:$E$704</definedName>
    <definedName name="TOTALREPOS">[336]Hoja2!$E$11:$E$704</definedName>
    <definedName name="TOTALREPOSICION" localSheetId="15">[335]Hoja2!$E$11:$E$704</definedName>
    <definedName name="TOTALREPOSICION">[336]Hoja2!$E$11:$E$704</definedName>
    <definedName name="totdir31">'[34]31'!$G$35</definedName>
    <definedName name="TotEquipos1.1.3" localSheetId="0">#REF!</definedName>
    <definedName name="TotEquipos1.1.3">#REF!</definedName>
    <definedName name="TotEquipos1.2.2.10" localSheetId="0">#REF!</definedName>
    <definedName name="TotEquipos1.2.2.10">#REF!</definedName>
    <definedName name="TotEquipos1.2.2.11" localSheetId="0">#REF!</definedName>
    <definedName name="TotEquipos1.2.2.11">#REF!</definedName>
    <definedName name="TotEquipos1.2.2.3">#REF!</definedName>
    <definedName name="TotEquipos1.2.2.4">#REF!</definedName>
    <definedName name="TotEquipos1.2.2.5">#REF!</definedName>
    <definedName name="TotEquipos1.2.2.6">#REF!</definedName>
    <definedName name="TotEquipos1.2.2.7">#REF!</definedName>
    <definedName name="TotEquipos1.2.2.8">#REF!</definedName>
    <definedName name="TotEquipos1.2.2.9">#REF!</definedName>
    <definedName name="TotEquipos1.2.3.1">#REF!</definedName>
    <definedName name="TotEquipos1.2.3.3">#REF!</definedName>
    <definedName name="TotEquipos1.2.3.4">#REF!</definedName>
    <definedName name="TotEquipos1.3.2">#REF!</definedName>
    <definedName name="TotManodeobra1.1.3">#REF!</definedName>
    <definedName name="TotManodeobra1.2.2.10">#REF!</definedName>
    <definedName name="TotManodeobra1.2.2.11">#REF!</definedName>
    <definedName name="TotManodeobra1.2.2.3">#REF!</definedName>
    <definedName name="TotManodeobra1.2.2.4">#REF!</definedName>
    <definedName name="TotManodeobra1.2.2.5">#REF!</definedName>
    <definedName name="TotManodeobra1.2.2.6">#REF!</definedName>
    <definedName name="TotManodeobra1.2.2.7">#REF!</definedName>
    <definedName name="TotManodeobra1.2.2.8">#REF!</definedName>
    <definedName name="TotManodeobra1.2.2.9">#REF!</definedName>
    <definedName name="TotManodeobra1.2.3.1">#REF!</definedName>
    <definedName name="TotManodeobra1.2.3.3">#REF!</definedName>
    <definedName name="TotManodeobra1.2.3.4">#REF!</definedName>
    <definedName name="TotManodeobra1.3.2">#REF!</definedName>
    <definedName name="TotMateriales1.1.3">#REF!</definedName>
    <definedName name="TotMateriales1.2.2.10">#REF!</definedName>
    <definedName name="TotMateriales1.2.2.11">#REF!</definedName>
    <definedName name="TotMateriales1.2.2.3">#REF!</definedName>
    <definedName name="TotMateriales1.2.2.4">#REF!</definedName>
    <definedName name="TotMateriales1.2.2.5">#REF!</definedName>
    <definedName name="TotMateriales1.2.2.6">#REF!</definedName>
    <definedName name="TotMateriales1.2.2.7">#REF!</definedName>
    <definedName name="TotMateriales1.2.2.8">#REF!</definedName>
    <definedName name="TotMateriales1.2.2.9">#REF!</definedName>
    <definedName name="TotMateriales1.2.3.1">#REF!</definedName>
    <definedName name="TotMateriales1.2.3.3">#REF!</definedName>
    <definedName name="TotMateriales1.2.3.4">#REF!</definedName>
    <definedName name="TotMateriales1.3.2">#REF!</definedName>
    <definedName name="totroca">#REF!</definedName>
    <definedName name="TotTransportes1.1.3">#REF!</definedName>
    <definedName name="TotTransportes1.2.2.10">#REF!</definedName>
    <definedName name="TotTransportes1.2.2.11">#REF!</definedName>
    <definedName name="TotTransportes1.2.2.3">#REF!</definedName>
    <definedName name="TotTransportes1.2.2.4">#REF!</definedName>
    <definedName name="TotTransportes1.2.2.5">#REF!</definedName>
    <definedName name="TotTransportes1.2.2.6">#REF!</definedName>
    <definedName name="TotTransportes1.2.2.7">#REF!</definedName>
    <definedName name="TotTransportes1.2.2.8">#REF!</definedName>
    <definedName name="TotTransportes1.2.2.9">#REF!</definedName>
    <definedName name="TotTransportes1.2.3.1">#REF!</definedName>
    <definedName name="TotTransportes1.2.3.3">#REF!</definedName>
    <definedName name="TotTransportes1.2.3.4">#REF!</definedName>
    <definedName name="TotTransportes1.3.2">#REF!</definedName>
    <definedName name="Tp" localSheetId="0">#REF!</definedName>
    <definedName name="TP" localSheetId="15">'[45]Estructuras Concreto'!$D$48</definedName>
    <definedName name="Tp">#REF!</definedName>
    <definedName name="TPOR" localSheetId="0">#REF!</definedName>
    <definedName name="TPOR">#REF!</definedName>
    <definedName name="TPOR2">'[45]Estructuras Concreto'!$D$271</definedName>
    <definedName name="TPOR3">'[45]Estructuras Concreto'!$D$394</definedName>
    <definedName name="tpte" localSheetId="0">#REF!</definedName>
    <definedName name="tpte">#REF!</definedName>
    <definedName name="tptee" localSheetId="0">#REF!</definedName>
    <definedName name="tptee">#REF!</definedName>
    <definedName name="TPVCME" localSheetId="15">#REF!</definedName>
    <definedName name="TPVCME">#REF!</definedName>
    <definedName name="TPVCP1" localSheetId="15">#REF!</definedName>
    <definedName name="TPVCP1">[42]BASE!$D$72</definedName>
    <definedName name="TPVCS3" localSheetId="15">[41]BASE!#REF!</definedName>
    <definedName name="TPVCS3">[42]BASE!#REF!</definedName>
    <definedName name="TPVCS4" localSheetId="0">#REF!</definedName>
    <definedName name="TPVCS4" localSheetId="15">#REF!</definedName>
    <definedName name="TPVCS4">#REF!</definedName>
    <definedName name="Tq" localSheetId="0">#REF!</definedName>
    <definedName name="Tq">#REF!</definedName>
    <definedName name="tr" localSheetId="0" hidden="1">{"TAB1",#N/A,TRUE,"GENERAL";"TAB2",#N/A,TRUE,"GENERAL";"TAB3",#N/A,TRUE,"GENERAL";"TAB4",#N/A,TRUE,"GENERAL";"TAB5",#N/A,TRUE,"GENERAL"}</definedName>
    <definedName name="tr" localSheetId="15">[109]BASE!$D$482</definedName>
    <definedName name="tr" localSheetId="6" hidden="1">{"TAB1",#N/A,TRUE,"GENERAL";"TAB2",#N/A,TRUE,"GENERAL";"TAB3",#N/A,TRUE,"GENERAL";"TAB4",#N/A,TRUE,"GENERAL";"TAB5",#N/A,TRUE,"GENERAL"}</definedName>
    <definedName name="tr" localSheetId="7" hidden="1">{"TAB1",#N/A,TRUE,"GENERAL";"TAB2",#N/A,TRUE,"GENERAL";"TAB3",#N/A,TRUE,"GENERAL";"TAB4",#N/A,TRUE,"GENERAL";"TAB5",#N/A,TRUE,"GENERAL"}</definedName>
    <definedName name="tr" localSheetId="9" hidden="1">{"TAB1",#N/A,TRUE,"GENERAL";"TAB2",#N/A,TRUE,"GENERAL";"TAB3",#N/A,TRUE,"GENERAL";"TAB4",#N/A,TRUE,"GENERAL";"TAB5",#N/A,TRUE,"GENERAL"}</definedName>
    <definedName name="tr" hidden="1">{"TAB1",#N/A,TRUE,"GENERAL";"TAB2",#N/A,TRUE,"GENERAL";"TAB3",#N/A,TRUE,"GENERAL";"TAB4",#N/A,TRUE,"GENERAL";"TAB5",#N/A,TRUE,"GENERAL"}</definedName>
    <definedName name="TRAFO">#N/A</definedName>
    <definedName name="Tramites">#REF!</definedName>
    <definedName name="TramitesCostos">#REF!</definedName>
    <definedName name="TRAMO" localSheetId="12">#REF!</definedName>
    <definedName name="TRAMO" localSheetId="13">#REF!</definedName>
    <definedName name="TRAMO" localSheetId="14">#REF!</definedName>
    <definedName name="TRAMO" localSheetId="6">#REF!</definedName>
    <definedName name="TRAMO">#REF!</definedName>
    <definedName name="Tramo3">'[76]INGRESOS - COP'!#REF!</definedName>
    <definedName name="Tramo4">'[76]INGRESOS - COP'!#REF!</definedName>
    <definedName name="tramos" localSheetId="0">#REF!</definedName>
    <definedName name="TRAMOS" localSheetId="12">[81]Pluviales!$1:$1048576</definedName>
    <definedName name="TRAMOS" localSheetId="13">[81]Pluviales!$1:$1048576</definedName>
    <definedName name="TRAMOS" localSheetId="14">[81]Pluviales!$1:$1048576</definedName>
    <definedName name="tramos" localSheetId="15">'[337] Liquidacion de Obra por Tramos'!$B$8</definedName>
    <definedName name="tramos">#REF!</definedName>
    <definedName name="TRANA" localSheetId="15">[41]BASE!#REF!</definedName>
    <definedName name="TRANA">[42]BASE!#REF!</definedName>
    <definedName name="TRANAG" localSheetId="15">[41]BASE!$D$508</definedName>
    <definedName name="TRANAG">[42]BASE!$D$453</definedName>
    <definedName name="TRANAR" localSheetId="0">#REF!</definedName>
    <definedName name="TRANAR" localSheetId="15">[41]BASE!$D$499</definedName>
    <definedName name="TRANAR">#REF!</definedName>
    <definedName name="TRANS" localSheetId="0">#REF!</definedName>
    <definedName name="TRANS" localSheetId="15">[41]BASE!$D$500</definedName>
    <definedName name="TRANS">#REF!</definedName>
    <definedName name="TRANS_">[86]BASE!$D$478</definedName>
    <definedName name="Transfer_Price">'[142]Inputs-SUMMARY'!$H$464:$BR$464</definedName>
    <definedName name="TRANSPORI" localSheetId="0" hidden="1">{#N/A,#N/A,TRUE,"INGENIERIA";#N/A,#N/A,TRUE,"COMPRAS";#N/A,#N/A,TRUE,"DIRECCION";#N/A,#N/A,TRUE,"RESUMEN"}</definedName>
    <definedName name="TRANSPORI" localSheetId="6" hidden="1">{#N/A,#N/A,TRUE,"INGENIERIA";#N/A,#N/A,TRUE,"COMPRAS";#N/A,#N/A,TRUE,"DIRECCION";#N/A,#N/A,TRUE,"RESUMEN"}</definedName>
    <definedName name="TRANSPORI" localSheetId="7" hidden="1">{#N/A,#N/A,TRUE,"INGENIERIA";#N/A,#N/A,TRUE,"COMPRAS";#N/A,#N/A,TRUE,"DIRECCION";#N/A,#N/A,TRUE,"RESUMEN"}</definedName>
    <definedName name="TRANSPORI" localSheetId="9" hidden="1">{#N/A,#N/A,TRUE,"INGENIERIA";#N/A,#N/A,TRUE,"COMPRAS";#N/A,#N/A,TRUE,"DIRECCION";#N/A,#N/A,TRUE,"RESUMEN"}</definedName>
    <definedName name="TRANSPORI" hidden="1">{#N/A,#N/A,TRUE,"INGENIERIA";#N/A,#N/A,TRUE,"COMPRAS";#N/A,#N/A,TRUE,"DIRECCION";#N/A,#N/A,TRUE,"RESUMEN"}</definedName>
    <definedName name="TRANSPORTE" localSheetId="0" hidden="1">{#N/A,#N/A,TRUE,"INGENIERIA";#N/A,#N/A,TRUE,"COMPRAS";#N/A,#N/A,TRUE,"DIRECCION";#N/A,#N/A,TRUE,"RESUMEN"}</definedName>
    <definedName name="TRANSPORTE" localSheetId="15">#REF!</definedName>
    <definedName name="TRANSPORTE" localSheetId="6" hidden="1">{#N/A,#N/A,TRUE,"INGENIERIA";#N/A,#N/A,TRUE,"COMPRAS";#N/A,#N/A,TRUE,"DIRECCION";#N/A,#N/A,TRUE,"RESUMEN"}</definedName>
    <definedName name="TRANSPORTE" localSheetId="7" hidden="1">{#N/A,#N/A,TRUE,"INGENIERIA";#N/A,#N/A,TRUE,"COMPRAS";#N/A,#N/A,TRUE,"DIRECCION";#N/A,#N/A,TRUE,"RESUMEN"}</definedName>
    <definedName name="TRANSPORTE" localSheetId="9" hidden="1">{#N/A,#N/A,TRUE,"INGENIERIA";#N/A,#N/A,TRUE,"COMPRAS";#N/A,#N/A,TRUE,"DIRECCION";#N/A,#N/A,TRUE,"RESUMEN"}</definedName>
    <definedName name="TRANSPORTE" hidden="1">{#N/A,#N/A,TRUE,"INGENIERIA";#N/A,#N/A,TRUE,"COMPRAS";#N/A,#N/A,TRUE,"DIRECCION";#N/A,#N/A,TRUE,"RESUMEN"}</definedName>
    <definedName name="transtub">[75]MATERIALES!$A$66:$D$114</definedName>
    <definedName name="TRAT" localSheetId="15">[305]desmonte!$E$48</definedName>
    <definedName name="TRAT" localSheetId="7">[305]desmonte!$E$48</definedName>
    <definedName name="TRAT">[338]desmonte!$E$48</definedName>
    <definedName name="TREINTA" localSheetId="12">#REF!,#REF!</definedName>
    <definedName name="TREINTA" localSheetId="13">#REF!,#REF!</definedName>
    <definedName name="TREINTA" localSheetId="14">#REF!,#REF!</definedName>
    <definedName name="TREINTA" localSheetId="6">#REF!,#REF!</definedName>
    <definedName name="TREINTA">#REF!,#REF!</definedName>
    <definedName name="Trend_avg">#REF!</definedName>
    <definedName name="Trend_Avg_Q">#REF!</definedName>
    <definedName name="Trend_Avg_T">#REF!</definedName>
    <definedName name="Trend_total">#REF!</definedName>
    <definedName name="trend_total_q">#REF!</definedName>
    <definedName name="TRES">#REF!</definedName>
    <definedName name="trest" localSheetId="0" hidden="1">{"TAB1",#N/A,TRUE,"GENERAL";"TAB2",#N/A,TRUE,"GENERAL";"TAB3",#N/A,TRUE,"GENERAL";"TAB4",#N/A,TRUE,"GENERAL";"TAB5",#N/A,TRUE,"GENERAL"}</definedName>
    <definedName name="trest" localSheetId="6" hidden="1">{"TAB1",#N/A,TRUE,"GENERAL";"TAB2",#N/A,TRUE,"GENERAL";"TAB3",#N/A,TRUE,"GENERAL";"TAB4",#N/A,TRUE,"GENERAL";"TAB5",#N/A,TRUE,"GENERAL"}</definedName>
    <definedName name="trest" localSheetId="7" hidden="1">{"TAB1",#N/A,TRUE,"GENERAL";"TAB2",#N/A,TRUE,"GENERAL";"TAB3",#N/A,TRUE,"GENERAL";"TAB4",#N/A,TRUE,"GENERAL";"TAB5",#N/A,TRUE,"GENERAL"}</definedName>
    <definedName name="trest" localSheetId="9" hidden="1">{"TAB1",#N/A,TRUE,"GENERAL";"TAB2",#N/A,TRUE,"GENERAL";"TAB3",#N/A,TRUE,"GENERAL";"TAB4",#N/A,TRUE,"GENERAL";"TAB5",#N/A,TRUE,"GENERAL"}</definedName>
    <definedName name="trest" hidden="1">{"TAB1",#N/A,TRUE,"GENERAL";"TAB2",#N/A,TRUE,"GENERAL";"TAB3",#N/A,TRUE,"GENERAL";"TAB4",#N/A,TRUE,"GENERAL";"TAB5",#N/A,TRUE,"GENERAL"}</definedName>
    <definedName name="tret" localSheetId="0" hidden="1">{"TAB1",#N/A,TRUE,"GENERAL";"TAB2",#N/A,TRUE,"GENERAL";"TAB3",#N/A,TRUE,"GENERAL";"TAB4",#N/A,TRUE,"GENERAL";"TAB5",#N/A,TRUE,"GENERAL"}</definedName>
    <definedName name="tret" localSheetId="6" hidden="1">{"TAB1",#N/A,TRUE,"GENERAL";"TAB2",#N/A,TRUE,"GENERAL";"TAB3",#N/A,TRUE,"GENERAL";"TAB4",#N/A,TRUE,"GENERAL";"TAB5",#N/A,TRUE,"GENERAL"}</definedName>
    <definedName name="tret" localSheetId="7" hidden="1">{"TAB1",#N/A,TRUE,"GENERAL";"TAB2",#N/A,TRUE,"GENERAL";"TAB3",#N/A,TRUE,"GENERAL";"TAB4",#N/A,TRUE,"GENERAL";"TAB5",#N/A,TRUE,"GENERAL"}</definedName>
    <definedName name="tret" localSheetId="9" hidden="1">{"TAB1",#N/A,TRUE,"GENERAL";"TAB2",#N/A,TRUE,"GENERAL";"TAB3",#N/A,TRUE,"GENERAL";"TAB4",#N/A,TRUE,"GENERAL";"TAB5",#N/A,TRUE,"GENERAL"}</definedName>
    <definedName name="tret" hidden="1">{"TAB1",#N/A,TRUE,"GENERAL";"TAB2",#N/A,TRUE,"GENERAL";"TAB3",#N/A,TRUE,"GENERAL";"TAB4",#N/A,TRUE,"GENERAL";"TAB5",#N/A,TRUE,"GENERAL"}</definedName>
    <definedName name="trh" localSheetId="0" hidden="1">{"via1",#N/A,TRUE,"general";"via2",#N/A,TRUE,"general";"via3",#N/A,TRUE,"general"}</definedName>
    <definedName name="trh" localSheetId="6" hidden="1">{"via1",#N/A,TRUE,"general";"via2",#N/A,TRUE,"general";"via3",#N/A,TRUE,"general"}</definedName>
    <definedName name="trh" localSheetId="7" hidden="1">{"via1",#N/A,TRUE,"general";"via2",#N/A,TRUE,"general";"via3",#N/A,TRUE,"general"}</definedName>
    <definedName name="trh" localSheetId="9" hidden="1">{"via1",#N/A,TRUE,"general";"via2",#N/A,TRUE,"general";"via3",#N/A,TRUE,"general"}</definedName>
    <definedName name="trh" hidden="1">{"via1",#N/A,TRUE,"general";"via2",#N/A,TRUE,"general";"via3",#N/A,TRUE,"general"}</definedName>
    <definedName name="trhfh" localSheetId="0" hidden="1">{"via1",#N/A,TRUE,"general";"via2",#N/A,TRUE,"general";"via3",#N/A,TRUE,"general"}</definedName>
    <definedName name="trhfh" localSheetId="6" hidden="1">{"via1",#N/A,TRUE,"general";"via2",#N/A,TRUE,"general";"via3",#N/A,TRUE,"general"}</definedName>
    <definedName name="trhfh" localSheetId="7" hidden="1">{"via1",#N/A,TRUE,"general";"via2",#N/A,TRUE,"general";"via3",#N/A,TRUE,"general"}</definedName>
    <definedName name="trhfh" localSheetId="9" hidden="1">{"via1",#N/A,TRUE,"general";"via2",#N/A,TRUE,"general";"via3",#N/A,TRUE,"general"}</definedName>
    <definedName name="trhfh" hidden="1">{"via1",#N/A,TRUE,"general";"via2",#N/A,TRUE,"general";"via3",#N/A,TRUE,"general"}</definedName>
    <definedName name="TRIANG" localSheetId="12">#REF!</definedName>
    <definedName name="TRIANG" localSheetId="13">#REF!</definedName>
    <definedName name="TRIANG" localSheetId="14">#REF!</definedName>
    <definedName name="TRIANG" localSheetId="6">#REF!</definedName>
    <definedName name="TRIANG">#REF!</definedName>
    <definedName name="trit">[58]PrecRec!$D$34</definedName>
    <definedName name="TRITM" localSheetId="0">#REF!</definedName>
    <definedName name="TRITM" localSheetId="15">#REF!</definedName>
    <definedName name="TRITM">#REF!</definedName>
    <definedName name="TRITU" localSheetId="15">[41]BASE!$D$61</definedName>
    <definedName name="TRITU">[42]BASE!$D$51</definedName>
    <definedName name="trjfgjh" localSheetId="0" hidden="1">{"via1",#N/A,TRUE,"general";"via2",#N/A,TRUE,"general";"via3",#N/A,TRUE,"general"}</definedName>
    <definedName name="trjfgjh" localSheetId="6" hidden="1">{"via1",#N/A,TRUE,"general";"via2",#N/A,TRUE,"general";"via3",#N/A,TRUE,"general"}</definedName>
    <definedName name="trjfgjh" localSheetId="7" hidden="1">{"via1",#N/A,TRUE,"general";"via2",#N/A,TRUE,"general";"via3",#N/A,TRUE,"general"}</definedName>
    <definedName name="trjfgjh" localSheetId="9" hidden="1">{"via1",#N/A,TRUE,"general";"via2",#N/A,TRUE,"general";"via3",#N/A,TRUE,"general"}</definedName>
    <definedName name="trjfgjh" hidden="1">{"via1",#N/A,TRUE,"general";"via2",#N/A,TRUE,"general";"via3",#N/A,TRUE,"general"}</definedName>
    <definedName name="TRM" localSheetId="15">#N/A</definedName>
    <definedName name="TRM">'[339]Cuadro p. Capital Vs estimado'!$G$1</definedName>
    <definedName name="TRM25sep97">'[76]INGRESOS - COP'!#REF!</definedName>
    <definedName name="tru" localSheetId="0" hidden="1">{"via1",#N/A,TRUE,"general";"via2",#N/A,TRUE,"general";"via3",#N/A,TRUE,"general"}</definedName>
    <definedName name="tru" localSheetId="6" hidden="1">{"via1",#N/A,TRUE,"general";"via2",#N/A,TRUE,"general";"via3",#N/A,TRUE,"general"}</definedName>
    <definedName name="tru" localSheetId="7" hidden="1">{"via1",#N/A,TRUE,"general";"via2",#N/A,TRUE,"general";"via3",#N/A,TRUE,"general"}</definedName>
    <definedName name="tru" localSheetId="9" hidden="1">{"via1",#N/A,TRUE,"general";"via2",#N/A,TRUE,"general";"via3",#N/A,TRUE,"general"}</definedName>
    <definedName name="tru" hidden="1">{"via1",#N/A,TRUE,"general";"via2",#N/A,TRUE,"general";"via3",#N/A,TRUE,"general"}</definedName>
    <definedName name="truds" localSheetId="0" hidden="1">{"via1",#N/A,TRUE,"general";"via2",#N/A,TRUE,"general";"via3",#N/A,TRUE,"general"}</definedName>
    <definedName name="truds" localSheetId="6" hidden="1">{"via1",#N/A,TRUE,"general";"via2",#N/A,TRUE,"general";"via3",#N/A,TRUE,"general"}</definedName>
    <definedName name="truds" localSheetId="7" hidden="1">{"via1",#N/A,TRUE,"general";"via2",#N/A,TRUE,"general";"via3",#N/A,TRUE,"general"}</definedName>
    <definedName name="truds" localSheetId="9" hidden="1">{"via1",#N/A,TRUE,"general";"via2",#N/A,TRUE,"general";"via3",#N/A,TRUE,"general"}</definedName>
    <definedName name="truds" hidden="1">{"via1",#N/A,TRUE,"general";"via2",#N/A,TRUE,"general";"via3",#N/A,TRUE,"general"}</definedName>
    <definedName name="trutu" localSheetId="0" hidden="1">{"via1",#N/A,TRUE,"general";"via2",#N/A,TRUE,"general";"via3",#N/A,TRUE,"general"}</definedName>
    <definedName name="trutu" localSheetId="6" hidden="1">{"via1",#N/A,TRUE,"general";"via2",#N/A,TRUE,"general";"via3",#N/A,TRUE,"general"}</definedName>
    <definedName name="trutu" localSheetId="7" hidden="1">{"via1",#N/A,TRUE,"general";"via2",#N/A,TRUE,"general";"via3",#N/A,TRUE,"general"}</definedName>
    <definedName name="trutu" localSheetId="9" hidden="1">{"via1",#N/A,TRUE,"general";"via2",#N/A,TRUE,"general";"via3",#N/A,TRUE,"general"}</definedName>
    <definedName name="trutu" hidden="1">{"via1",#N/A,TRUE,"general";"via2",#N/A,TRUE,"general";"via3",#N/A,TRUE,"general"}</definedName>
    <definedName name="trydfg" localSheetId="0" hidden="1">{"via1",#N/A,TRUE,"general";"via2",#N/A,TRUE,"general";"via3",#N/A,TRUE,"general"}</definedName>
    <definedName name="trydfg" localSheetId="6" hidden="1">{"via1",#N/A,TRUE,"general";"via2",#N/A,TRUE,"general";"via3",#N/A,TRUE,"general"}</definedName>
    <definedName name="trydfg" localSheetId="7" hidden="1">{"via1",#N/A,TRUE,"general";"via2",#N/A,TRUE,"general";"via3",#N/A,TRUE,"general"}</definedName>
    <definedName name="trydfg" localSheetId="9" hidden="1">{"via1",#N/A,TRUE,"general";"via2",#N/A,TRUE,"general";"via3",#N/A,TRUE,"general"}</definedName>
    <definedName name="trydfg" hidden="1">{"via1",#N/A,TRUE,"general";"via2",#N/A,TRUE,"general";"via3",#N/A,TRUE,"general"}</definedName>
    <definedName name="trydtrygf" localSheetId="0" hidden="1">{"via1",#N/A,TRUE,"general";"via2",#N/A,TRUE,"general";"via3",#N/A,TRUE,"general"}</definedName>
    <definedName name="trydtrygf" localSheetId="6" hidden="1">{"via1",#N/A,TRUE,"general";"via2",#N/A,TRUE,"general";"via3",#N/A,TRUE,"general"}</definedName>
    <definedName name="trydtrygf" localSheetId="7" hidden="1">{"via1",#N/A,TRUE,"general";"via2",#N/A,TRUE,"general";"via3",#N/A,TRUE,"general"}</definedName>
    <definedName name="trydtrygf" localSheetId="9" hidden="1">{"via1",#N/A,TRUE,"general";"via2",#N/A,TRUE,"general";"via3",#N/A,TRUE,"general"}</definedName>
    <definedName name="trydtrygf" hidden="1">{"via1",#N/A,TRUE,"general";"via2",#N/A,TRUE,"general";"via3",#N/A,TRUE,"general"}</definedName>
    <definedName name="tryery" localSheetId="0" hidden="1">{"TAB1",#N/A,TRUE,"GENERAL";"TAB2",#N/A,TRUE,"GENERAL";"TAB3",#N/A,TRUE,"GENERAL";"TAB4",#N/A,TRUE,"GENERAL";"TAB5",#N/A,TRUE,"GENERAL"}</definedName>
    <definedName name="tryery" localSheetId="6" hidden="1">{"TAB1",#N/A,TRUE,"GENERAL";"TAB2",#N/A,TRUE,"GENERAL";"TAB3",#N/A,TRUE,"GENERAL";"TAB4",#N/A,TRUE,"GENERAL";"TAB5",#N/A,TRUE,"GENERAL"}</definedName>
    <definedName name="tryery" localSheetId="7" hidden="1">{"TAB1",#N/A,TRUE,"GENERAL";"TAB2",#N/A,TRUE,"GENERAL";"TAB3",#N/A,TRUE,"GENERAL";"TAB4",#N/A,TRUE,"GENERAL";"TAB5",#N/A,TRUE,"GENERAL"}</definedName>
    <definedName name="tryery" localSheetId="9" hidden="1">{"TAB1",#N/A,TRUE,"GENERAL";"TAB2",#N/A,TRUE,"GENERAL";"TAB3",#N/A,TRUE,"GENERAL";"TAB4",#N/A,TRUE,"GENERAL";"TAB5",#N/A,TRUE,"GENERAL"}</definedName>
    <definedName name="tryery" hidden="1">{"TAB1",#N/A,TRUE,"GENERAL";"TAB2",#N/A,TRUE,"GENERAL";"TAB3",#N/A,TRUE,"GENERAL";"TAB4",#N/A,TRUE,"GENERAL";"TAB5",#N/A,TRUE,"GENERAL"}</definedName>
    <definedName name="tryi6" localSheetId="0" hidden="1">{"TAB1",#N/A,TRUE,"GENERAL";"TAB2",#N/A,TRUE,"GENERAL";"TAB3",#N/A,TRUE,"GENERAL";"TAB4",#N/A,TRUE,"GENERAL";"TAB5",#N/A,TRUE,"GENERAL"}</definedName>
    <definedName name="tryi6" localSheetId="6" hidden="1">{"TAB1",#N/A,TRUE,"GENERAL";"TAB2",#N/A,TRUE,"GENERAL";"TAB3",#N/A,TRUE,"GENERAL";"TAB4",#N/A,TRUE,"GENERAL";"TAB5",#N/A,TRUE,"GENERAL"}</definedName>
    <definedName name="tryi6" localSheetId="7" hidden="1">{"TAB1",#N/A,TRUE,"GENERAL";"TAB2",#N/A,TRUE,"GENERAL";"TAB3",#N/A,TRUE,"GENERAL";"TAB4",#N/A,TRUE,"GENERAL";"TAB5",#N/A,TRUE,"GENERAL"}</definedName>
    <definedName name="tryi6" localSheetId="9" hidden="1">{"TAB1",#N/A,TRUE,"GENERAL";"TAB2",#N/A,TRUE,"GENERAL";"TAB3",#N/A,TRUE,"GENERAL";"TAB4",#N/A,TRUE,"GENERAL";"TAB5",#N/A,TRUE,"GENERAL"}</definedName>
    <definedName name="tryi6" hidden="1">{"TAB1",#N/A,TRUE,"GENERAL";"TAB2",#N/A,TRUE,"GENERAL";"TAB3",#N/A,TRUE,"GENERAL";"TAB4",#N/A,TRUE,"GENERAL";"TAB5",#N/A,TRUE,"GENERAL"}</definedName>
    <definedName name="tryrth" localSheetId="0" hidden="1">{"via1",#N/A,TRUE,"general";"via2",#N/A,TRUE,"general";"via3",#N/A,TRUE,"general"}</definedName>
    <definedName name="tryrth" localSheetId="6" hidden="1">{"via1",#N/A,TRUE,"general";"via2",#N/A,TRUE,"general";"via3",#N/A,TRUE,"general"}</definedName>
    <definedName name="tryrth" localSheetId="7" hidden="1">{"via1",#N/A,TRUE,"general";"via2",#N/A,TRUE,"general";"via3",#N/A,TRUE,"general"}</definedName>
    <definedName name="tryrth" localSheetId="9" hidden="1">{"via1",#N/A,TRUE,"general";"via2",#N/A,TRUE,"general";"via3",#N/A,TRUE,"general"}</definedName>
    <definedName name="tryrth" hidden="1">{"via1",#N/A,TRUE,"general";"via2",#N/A,TRUE,"general";"via3",#N/A,TRUE,"general"}</definedName>
    <definedName name="Ts" localSheetId="0">#REF!</definedName>
    <definedName name="TS" localSheetId="15">'[45]Estructuras Concreto'!$D$15</definedName>
    <definedName name="Ts">#REF!</definedName>
    <definedName name="TS60kv">'[54]Estructuras Concreto'!#REF!</definedName>
    <definedName name="TSEC">'[45]Estructuras Concreto'!$D$82</definedName>
    <definedName name="tsert" localSheetId="0" hidden="1">{"TAB1",#N/A,TRUE,"GENERAL";"TAB2",#N/A,TRUE,"GENERAL";"TAB3",#N/A,TRUE,"GENERAL";"TAB4",#N/A,TRUE,"GENERAL";"TAB5",#N/A,TRUE,"GENERAL"}</definedName>
    <definedName name="tsert" localSheetId="6" hidden="1">{"TAB1",#N/A,TRUE,"GENERAL";"TAB2",#N/A,TRUE,"GENERAL";"TAB3",#N/A,TRUE,"GENERAL";"TAB4",#N/A,TRUE,"GENERAL";"TAB5",#N/A,TRUE,"GENERAL"}</definedName>
    <definedName name="tsert" localSheetId="7" hidden="1">{"TAB1",#N/A,TRUE,"GENERAL";"TAB2",#N/A,TRUE,"GENERAL";"TAB3",#N/A,TRUE,"GENERAL";"TAB4",#N/A,TRUE,"GENERAL";"TAB5",#N/A,TRUE,"GENERAL"}</definedName>
    <definedName name="tsert" localSheetId="9" hidden="1">{"TAB1",#N/A,TRUE,"GENERAL";"TAB2",#N/A,TRUE,"GENERAL";"TAB3",#N/A,TRUE,"GENERAL";"TAB4",#N/A,TRUE,"GENERAL";"TAB5",#N/A,TRUE,"GENERAL"}</definedName>
    <definedName name="tsert" hidden="1">{"TAB1",#N/A,TRUE,"GENERAL";"TAB2",#N/A,TRUE,"GENERAL";"TAB3",#N/A,TRUE,"GENERAL";"TAB4",#N/A,TRUE,"GENERAL";"TAB5",#N/A,TRUE,"GENERAL"}</definedName>
    <definedName name="TSFR2">#REF!</definedName>
    <definedName name="TSFR3">#REF!</definedName>
    <definedName name="Tt" localSheetId="0">#REF!</definedName>
    <definedName name="TT" localSheetId="15">'[45]Estructuras Concreto'!$D$26</definedName>
    <definedName name="Tt">#REF!</definedName>
    <definedName name="TTC">'[45]Estructuras Concreto'!$D$104</definedName>
    <definedName name="TtCD" localSheetId="0">#REF!</definedName>
    <definedName name="TtCD">#REF!</definedName>
    <definedName name="TTCostOutput" localSheetId="0">#REF!</definedName>
    <definedName name="TTCostOutput">#REF!</definedName>
    <definedName name="TTO" localSheetId="0">#REF!</definedName>
    <definedName name="TTO">#REF!</definedName>
    <definedName name="TTP">#REF!</definedName>
    <definedName name="TTR" localSheetId="0" hidden="1">{"via1",#N/A,TRUE,"general";"via2",#N/A,TRUE,"general";"via3",#N/A,TRUE,"general"}</definedName>
    <definedName name="TTR" localSheetId="6" hidden="1">{"via1",#N/A,TRUE,"general";"via2",#N/A,TRUE,"general";"via3",#N/A,TRUE,"general"}</definedName>
    <definedName name="TTR" localSheetId="7" hidden="1">{"via1",#N/A,TRUE,"general";"via2",#N/A,TRUE,"general";"via3",#N/A,TRUE,"general"}</definedName>
    <definedName name="TTR" localSheetId="9" hidden="1">{"via1",#N/A,TRUE,"general";"via2",#N/A,TRUE,"general";"via3",#N/A,TRUE,"general"}</definedName>
    <definedName name="TTR" hidden="1">{"via1",#N/A,TRUE,"general";"via2",#N/A,TRUE,"general";"via3",#N/A,TRUE,"general"}</definedName>
    <definedName name="ttrff" localSheetId="0" hidden="1">{"via1",#N/A,TRUE,"general";"via2",#N/A,TRUE,"general";"via3",#N/A,TRUE,"general"}</definedName>
    <definedName name="ttrff" localSheetId="6" hidden="1">{"via1",#N/A,TRUE,"general";"via2",#N/A,TRUE,"general";"via3",#N/A,TRUE,"general"}</definedName>
    <definedName name="ttrff" localSheetId="7" hidden="1">{"via1",#N/A,TRUE,"general";"via2",#N/A,TRUE,"general";"via3",#N/A,TRUE,"general"}</definedName>
    <definedName name="ttrff" localSheetId="9" hidden="1">{"via1",#N/A,TRUE,"general";"via2",#N/A,TRUE,"general";"via3",#N/A,TRUE,"general"}</definedName>
    <definedName name="ttrff" hidden="1">{"via1",#N/A,TRUE,"general";"via2",#N/A,TRUE,"general";"via3",#N/A,TRUE,"general"}</definedName>
    <definedName name="ttt" localSheetId="0" hidden="1">{"TAB1",#N/A,TRUE,"GENERAL";"TAB2",#N/A,TRUE,"GENERAL";"TAB3",#N/A,TRUE,"GENERAL";"TAB4",#N/A,TRUE,"GENERAL";"TAB5",#N/A,TRUE,"GENERAL"}</definedName>
    <definedName name="TTT" localSheetId="15">'[45]Estructuras Concreto'!$D$37</definedName>
    <definedName name="ttt" localSheetId="6" hidden="1">{"TAB1",#N/A,TRUE,"GENERAL";"TAB2",#N/A,TRUE,"GENERAL";"TAB3",#N/A,TRUE,"GENERAL";"TAB4",#N/A,TRUE,"GENERAL";"TAB5",#N/A,TRUE,"GENERAL"}</definedName>
    <definedName name="ttt" localSheetId="7" hidden="1">{"TAB1",#N/A,TRUE,"GENERAL";"TAB2",#N/A,TRUE,"GENERAL";"TAB3",#N/A,TRUE,"GENERAL";"TAB4",#N/A,TRUE,"GENERAL";"TAB5",#N/A,TRUE,"GENERAL"}</definedName>
    <definedName name="ttt" localSheetId="9" hidden="1">{"TAB1",#N/A,TRUE,"GENERAL";"TAB2",#N/A,TRUE,"GENERAL";"TAB3",#N/A,TRUE,"GENERAL";"TAB4",#N/A,TRUE,"GENERAL";"TAB5",#N/A,TRUE,"GENERAL"}</definedName>
    <definedName name="ttt" hidden="1">{"TAB1",#N/A,TRUE,"GENERAL";"TAB2",#N/A,TRUE,"GENERAL";"TAB3",#N/A,TRUE,"GENERAL";"TAB4",#N/A,TRUE,"GENERAL";"TAB5",#N/A,TRUE,"GENERAL"}</definedName>
    <definedName name="TTTT" localSheetId="0">#REF!</definedName>
    <definedName name="tttt" localSheetId="15">'[121]Form5 _Pág_ 1'!#REF!</definedName>
    <definedName name="TTTT">#REF!</definedName>
    <definedName name="tttt7" localSheetId="0" hidden="1">{"via1",#N/A,TRUE,"general";"via2",#N/A,TRUE,"general";"via3",#N/A,TRUE,"general"}</definedName>
    <definedName name="tttt7" localSheetId="6" hidden="1">{"via1",#N/A,TRUE,"general";"via2",#N/A,TRUE,"general";"via3",#N/A,TRUE,"general"}</definedName>
    <definedName name="tttt7" localSheetId="7" hidden="1">{"via1",#N/A,TRUE,"general";"via2",#N/A,TRUE,"general";"via3",#N/A,TRUE,"general"}</definedName>
    <definedName name="tttt7" localSheetId="9" hidden="1">{"via1",#N/A,TRUE,"general";"via2",#N/A,TRUE,"general";"via3",#N/A,TRUE,"general"}</definedName>
    <definedName name="tttt7" hidden="1">{"via1",#N/A,TRUE,"general";"via2",#N/A,TRUE,"general";"via3",#N/A,TRUE,"general"}</definedName>
    <definedName name="tttthy" localSheetId="0" hidden="1">{"TAB1",#N/A,TRUE,"GENERAL";"TAB2",#N/A,TRUE,"GENERAL";"TAB3",#N/A,TRUE,"GENERAL";"TAB4",#N/A,TRUE,"GENERAL";"TAB5",#N/A,TRUE,"GENERAL"}</definedName>
    <definedName name="tttthy" localSheetId="6" hidden="1">{"TAB1",#N/A,TRUE,"GENERAL";"TAB2",#N/A,TRUE,"GENERAL";"TAB3",#N/A,TRUE,"GENERAL";"TAB4",#N/A,TRUE,"GENERAL";"TAB5",#N/A,TRUE,"GENERAL"}</definedName>
    <definedName name="tttthy" localSheetId="7" hidden="1">{"TAB1",#N/A,TRUE,"GENERAL";"TAB2",#N/A,TRUE,"GENERAL";"TAB3",#N/A,TRUE,"GENERAL";"TAB4",#N/A,TRUE,"GENERAL";"TAB5",#N/A,TRUE,"GENERAL"}</definedName>
    <definedName name="tttthy" localSheetId="9" hidden="1">{"TAB1",#N/A,TRUE,"GENERAL";"TAB2",#N/A,TRUE,"GENERAL";"TAB3",#N/A,TRUE,"GENERAL";"TAB4",#N/A,TRUE,"GENERAL";"TAB5",#N/A,TRUE,"GENERAL"}</definedName>
    <definedName name="tttthy" hidden="1">{"TAB1",#N/A,TRUE,"GENERAL";"TAB2",#N/A,TRUE,"GENERAL";"TAB3",#N/A,TRUE,"GENERAL";"TAB4",#N/A,TRUE,"GENERAL";"TAB5",#N/A,TRUE,"GENERAL"}</definedName>
    <definedName name="ttttr" localSheetId="0" hidden="1">{"via1",#N/A,TRUE,"general";"via2",#N/A,TRUE,"general";"via3",#N/A,TRUE,"general"}</definedName>
    <definedName name="ttttr" localSheetId="6" hidden="1">{"via1",#N/A,TRUE,"general";"via2",#N/A,TRUE,"general";"via3",#N/A,TRUE,"general"}</definedName>
    <definedName name="ttttr" localSheetId="7" hidden="1">{"via1",#N/A,TRUE,"general";"via2",#N/A,TRUE,"general";"via3",#N/A,TRUE,"general"}</definedName>
    <definedName name="ttttr" localSheetId="9" hidden="1">{"via1",#N/A,TRUE,"general";"via2",#N/A,TRUE,"general";"via3",#N/A,TRUE,"general"}</definedName>
    <definedName name="ttttr" hidden="1">{"via1",#N/A,TRUE,"general";"via2",#N/A,TRUE,"general";"via3",#N/A,TRUE,"general"}</definedName>
    <definedName name="ttttt" localSheetId="0" hidden="1">{"TAB1",#N/A,TRUE,"GENERAL";"TAB2",#N/A,TRUE,"GENERAL";"TAB3",#N/A,TRUE,"GENERAL";"TAB4",#N/A,TRUE,"GENERAL";"TAB5",#N/A,TRUE,"GENERAL"}</definedName>
    <definedName name="ttttt" localSheetId="6" hidden="1">{"TAB1",#N/A,TRUE,"GENERAL";"TAB2",#N/A,TRUE,"GENERAL";"TAB3",#N/A,TRUE,"GENERAL";"TAB4",#N/A,TRUE,"GENERAL";"TAB5",#N/A,TRUE,"GENERAL"}</definedName>
    <definedName name="ttttt" localSheetId="7" hidden="1">{"TAB1",#N/A,TRUE,"GENERAL";"TAB2",#N/A,TRUE,"GENERAL";"TAB3",#N/A,TRUE,"GENERAL";"TAB4",#N/A,TRUE,"GENERAL";"TAB5",#N/A,TRUE,"GENERAL"}</definedName>
    <definedName name="ttttt" localSheetId="9" hidden="1">{"TAB1",#N/A,TRUE,"GENERAL";"TAB2",#N/A,TRUE,"GENERAL";"TAB3",#N/A,TRUE,"GENERAL";"TAB4",#N/A,TRUE,"GENERAL";"TAB5",#N/A,TRUE,"GENERAL"}</definedName>
    <definedName name="ttttt" hidden="1">{"TAB1",#N/A,TRUE,"GENERAL";"TAB2",#N/A,TRUE,"GENERAL";"TAB3",#N/A,TRUE,"GENERAL";"TAB4",#N/A,TRUE,"GENERAL";"TAB5",#N/A,TRUE,"GENERAL"}</definedName>
    <definedName name="TTTTTTTT">#REF!</definedName>
    <definedName name="ttttttttttuy">#REF!</definedName>
    <definedName name="tu" localSheetId="0" hidden="1">{"via1",#N/A,TRUE,"general";"via2",#N/A,TRUE,"general";"via3",#N/A,TRUE,"general"}</definedName>
    <definedName name="tu" localSheetId="6" hidden="1">{"via1",#N/A,TRUE,"general";"via2",#N/A,TRUE,"general";"via3",#N/A,TRUE,"general"}</definedName>
    <definedName name="tu" localSheetId="7" hidden="1">{"via1",#N/A,TRUE,"general";"via2",#N/A,TRUE,"general";"via3",#N/A,TRUE,"general"}</definedName>
    <definedName name="tu" localSheetId="9" hidden="1">{"via1",#N/A,TRUE,"general";"via2",#N/A,TRUE,"general";"via3",#N/A,TRUE,"general"}</definedName>
    <definedName name="tu" hidden="1">{"via1",#N/A,TRUE,"general";"via2",#N/A,TRUE,"general";"via3",#N/A,TRUE,"general"}</definedName>
    <definedName name="TUAC10">[340]BASE!#REF!</definedName>
    <definedName name="TUAC12" localSheetId="0">#REF!</definedName>
    <definedName name="TUAC12" localSheetId="15">#REF!</definedName>
    <definedName name="TUAC12">#REF!</definedName>
    <definedName name="TUAC16" localSheetId="0">[340]BASE!#REF!</definedName>
    <definedName name="TUAC16">[340]BASE!#REF!</definedName>
    <definedName name="TUB8AC" localSheetId="0">#REF!</definedName>
    <definedName name="TUB8AC" localSheetId="15">#REF!</definedName>
    <definedName name="TUB8AC">#REF!</definedName>
    <definedName name="TUBERIA" localSheetId="0">#REF!</definedName>
    <definedName name="TUBERIA">#REF!</definedName>
    <definedName name="TUBERIAS">[144]DATOS!$J$3:$N$7</definedName>
    <definedName name="TUBNE" localSheetId="0">#REF!</definedName>
    <definedName name="TUBNE" localSheetId="15">#REF!</definedName>
    <definedName name="TUBNE">#REF!</definedName>
    <definedName name="TUBS2" localSheetId="15">#REF!</definedName>
    <definedName name="TUBS2">#REF!</definedName>
    <definedName name="TUBS3" localSheetId="15">#REF!</definedName>
    <definedName name="TUBS3">[42]BASE!$D$168</definedName>
    <definedName name="TUBS4" localSheetId="0">#REF!</definedName>
    <definedName name="TUBS4" localSheetId="15">#REF!</definedName>
    <definedName name="TUBS4">#REF!</definedName>
    <definedName name="TUBS6" localSheetId="15">#REF!</definedName>
    <definedName name="TUBS6">#REF!</definedName>
    <definedName name="TUHD10">[25]BASE!$D$240</definedName>
    <definedName name="TUHD16">[25]BASE!$D$241</definedName>
    <definedName name="tur" localSheetId="0" hidden="1">{"TAB1",#N/A,TRUE,"GENERAL";"TAB2",#N/A,TRUE,"GENERAL";"TAB3",#N/A,TRUE,"GENERAL";"TAB4",#N/A,TRUE,"GENERAL";"TAB5",#N/A,TRUE,"GENERAL"}</definedName>
    <definedName name="tur" localSheetId="6" hidden="1">{"TAB1",#N/A,TRUE,"GENERAL";"TAB2",#N/A,TRUE,"GENERAL";"TAB3",#N/A,TRUE,"GENERAL";"TAB4",#N/A,TRUE,"GENERAL";"TAB5",#N/A,TRUE,"GENERAL"}</definedName>
    <definedName name="tur" localSheetId="7" hidden="1">{"TAB1",#N/A,TRUE,"GENERAL";"TAB2",#N/A,TRUE,"GENERAL";"TAB3",#N/A,TRUE,"GENERAL";"TAB4",#N/A,TRUE,"GENERAL";"TAB5",#N/A,TRUE,"GENERAL"}</definedName>
    <definedName name="tur" localSheetId="9" hidden="1">{"TAB1",#N/A,TRUE,"GENERAL";"TAB2",#N/A,TRUE,"GENERAL";"TAB3",#N/A,TRUE,"GENERAL";"TAB4",#N/A,TRUE,"GENERAL";"TAB5",#N/A,TRUE,"GENERAL"}</definedName>
    <definedName name="tur" hidden="1">{"TAB1",#N/A,TRUE,"GENERAL";"TAB2",#N/A,TRUE,"GENERAL";"TAB3",#N/A,TRUE,"GENERAL";"TAB4",#N/A,TRUE,"GENERAL";"TAB5",#N/A,TRUE,"GENERAL"}</definedName>
    <definedName name="turu" localSheetId="0" hidden="1">{"TAB1",#N/A,TRUE,"GENERAL";"TAB2",#N/A,TRUE,"GENERAL";"TAB3",#N/A,TRUE,"GENERAL";"TAB4",#N/A,TRUE,"GENERAL";"TAB5",#N/A,TRUE,"GENERAL"}</definedName>
    <definedName name="turu" localSheetId="6" hidden="1">{"TAB1",#N/A,TRUE,"GENERAL";"TAB2",#N/A,TRUE,"GENERAL";"TAB3",#N/A,TRUE,"GENERAL";"TAB4",#N/A,TRUE,"GENERAL";"TAB5",#N/A,TRUE,"GENERAL"}</definedName>
    <definedName name="turu" localSheetId="7" hidden="1">{"TAB1",#N/A,TRUE,"GENERAL";"TAB2",#N/A,TRUE,"GENERAL";"TAB3",#N/A,TRUE,"GENERAL";"TAB4",#N/A,TRUE,"GENERAL";"TAB5",#N/A,TRUE,"GENERAL"}</definedName>
    <definedName name="turu" localSheetId="9" hidden="1">{"TAB1",#N/A,TRUE,"GENERAL";"TAB2",#N/A,TRUE,"GENERAL";"TAB3",#N/A,TRUE,"GENERAL";"TAB4",#N/A,TRUE,"GENERAL";"TAB5",#N/A,TRUE,"GENERAL"}</definedName>
    <definedName name="turu" hidden="1">{"TAB1",#N/A,TRUE,"GENERAL";"TAB2",#N/A,TRUE,"GENERAL";"TAB3",#N/A,TRUE,"GENERAL";"TAB4",#N/A,TRUE,"GENERAL";"TAB5",#N/A,TRUE,"GENERAL"}</definedName>
    <definedName name="Tw">#REF!</definedName>
    <definedName name="twer" localSheetId="0" hidden="1">{"TAB1",#N/A,TRUE,"GENERAL";"TAB2",#N/A,TRUE,"GENERAL";"TAB3",#N/A,TRUE,"GENERAL";"TAB4",#N/A,TRUE,"GENERAL";"TAB5",#N/A,TRUE,"GENERAL"}</definedName>
    <definedName name="twer" localSheetId="6" hidden="1">{"TAB1",#N/A,TRUE,"GENERAL";"TAB2",#N/A,TRUE,"GENERAL";"TAB3",#N/A,TRUE,"GENERAL";"TAB4",#N/A,TRUE,"GENERAL";"TAB5",#N/A,TRUE,"GENERAL"}</definedName>
    <definedName name="twer" localSheetId="7" hidden="1">{"TAB1",#N/A,TRUE,"GENERAL";"TAB2",#N/A,TRUE,"GENERAL";"TAB3",#N/A,TRUE,"GENERAL";"TAB4",#N/A,TRUE,"GENERAL";"TAB5",#N/A,TRUE,"GENERAL"}</definedName>
    <definedName name="twer" localSheetId="9" hidden="1">{"TAB1",#N/A,TRUE,"GENERAL";"TAB2",#N/A,TRUE,"GENERAL";"TAB3",#N/A,TRUE,"GENERAL";"TAB4",#N/A,TRUE,"GENERAL";"TAB5",#N/A,TRUE,"GENERAL"}</definedName>
    <definedName name="twer" hidden="1">{"TAB1",#N/A,TRUE,"GENERAL";"TAB2",#N/A,TRUE,"GENERAL";"TAB3",#N/A,TRUE,"GENERAL";"TAB4",#N/A,TRUE,"GENERAL";"TAB5",#N/A,TRUE,"GENERAL"}</definedName>
    <definedName name="twet" localSheetId="0" hidden="1">{"TAB1",#N/A,TRUE,"GENERAL";"TAB2",#N/A,TRUE,"GENERAL";"TAB3",#N/A,TRUE,"GENERAL";"TAB4",#N/A,TRUE,"GENERAL";"TAB5",#N/A,TRUE,"GENERAL"}</definedName>
    <definedName name="twet" localSheetId="6" hidden="1">{"TAB1",#N/A,TRUE,"GENERAL";"TAB2",#N/A,TRUE,"GENERAL";"TAB3",#N/A,TRUE,"GENERAL";"TAB4",#N/A,TRUE,"GENERAL";"TAB5",#N/A,TRUE,"GENERAL"}</definedName>
    <definedName name="twet" localSheetId="7" hidden="1">{"TAB1",#N/A,TRUE,"GENERAL";"TAB2",#N/A,TRUE,"GENERAL";"TAB3",#N/A,TRUE,"GENERAL";"TAB4",#N/A,TRUE,"GENERAL";"TAB5",#N/A,TRUE,"GENERAL"}</definedName>
    <definedName name="twet" localSheetId="9" hidden="1">{"TAB1",#N/A,TRUE,"GENERAL";"TAB2",#N/A,TRUE,"GENERAL";"TAB3",#N/A,TRUE,"GENERAL";"TAB4",#N/A,TRUE,"GENERAL";"TAB5",#N/A,TRUE,"GENERAL"}</definedName>
    <definedName name="twet" hidden="1">{"TAB1",#N/A,TRUE,"GENERAL";"TAB2",#N/A,TRUE,"GENERAL";"TAB3",#N/A,TRUE,"GENERAL";"TAB4",#N/A,TRUE,"GENERAL";"TAB5",#N/A,TRUE,"GENERAL"}</definedName>
    <definedName name="TX" localSheetId="15">#REF!</definedName>
    <definedName name="Tx">#REF!</definedName>
    <definedName name="ty" localSheetId="0" hidden="1">{"via1",#N/A,TRUE,"general";"via2",#N/A,TRUE,"general";"via3",#N/A,TRUE,"general"}</definedName>
    <definedName name="ty" localSheetId="6" hidden="1">{"via1",#N/A,TRUE,"general";"via2",#N/A,TRUE,"general";"via3",#N/A,TRUE,"general"}</definedName>
    <definedName name="ty" localSheetId="7" hidden="1">{"via1",#N/A,TRUE,"general";"via2",#N/A,TRUE,"general";"via3",#N/A,TRUE,"general"}</definedName>
    <definedName name="ty" localSheetId="9" hidden="1">{"via1",#N/A,TRUE,"general";"via2",#N/A,TRUE,"general";"via3",#N/A,TRUE,"general"}</definedName>
    <definedName name="ty" hidden="1">{"via1",#N/A,TRUE,"general";"via2",#N/A,TRUE,"general";"via3",#N/A,TRUE,"general"}</definedName>
    <definedName name="tyery" localSheetId="0" hidden="1">{"via1",#N/A,TRUE,"general";"via2",#N/A,TRUE,"general";"via3",#N/A,TRUE,"general"}</definedName>
    <definedName name="tyery" localSheetId="6" hidden="1">{"via1",#N/A,TRUE,"general";"via2",#N/A,TRUE,"general";"via3",#N/A,TRUE,"general"}</definedName>
    <definedName name="tyery" localSheetId="7" hidden="1">{"via1",#N/A,TRUE,"general";"via2",#N/A,TRUE,"general";"via3",#N/A,TRUE,"general"}</definedName>
    <definedName name="tyery" localSheetId="9" hidden="1">{"via1",#N/A,TRUE,"general";"via2",#N/A,TRUE,"general";"via3",#N/A,TRUE,"general"}</definedName>
    <definedName name="tyery" hidden="1">{"via1",#N/A,TRUE,"general";"via2",#N/A,TRUE,"general";"via3",#N/A,TRUE,"general"}</definedName>
    <definedName name="tyj" localSheetId="0" hidden="1">{"TAB1",#N/A,TRUE,"GENERAL";"TAB2",#N/A,TRUE,"GENERAL";"TAB3",#N/A,TRUE,"GENERAL";"TAB4",#N/A,TRUE,"GENERAL";"TAB5",#N/A,TRUE,"GENERAL"}</definedName>
    <definedName name="tyj" localSheetId="6" hidden="1">{"TAB1",#N/A,TRUE,"GENERAL";"TAB2",#N/A,TRUE,"GENERAL";"TAB3",#N/A,TRUE,"GENERAL";"TAB4",#N/A,TRUE,"GENERAL";"TAB5",#N/A,TRUE,"GENERAL"}</definedName>
    <definedName name="tyj" localSheetId="7" hidden="1">{"TAB1",#N/A,TRUE,"GENERAL";"TAB2",#N/A,TRUE,"GENERAL";"TAB3",#N/A,TRUE,"GENERAL";"TAB4",#N/A,TRUE,"GENERAL";"TAB5",#N/A,TRUE,"GENERAL"}</definedName>
    <definedName name="tyj" localSheetId="9" hidden="1">{"TAB1",#N/A,TRUE,"GENERAL";"TAB2",#N/A,TRUE,"GENERAL";"TAB3",#N/A,TRUE,"GENERAL";"TAB4",#N/A,TRUE,"GENERAL";"TAB5",#N/A,TRUE,"GENERAL"}</definedName>
    <definedName name="tyj" hidden="1">{"TAB1",#N/A,TRUE,"GENERAL";"TAB2",#N/A,TRUE,"GENERAL";"TAB3",#N/A,TRUE,"GENERAL";"TAB4",#N/A,TRUE,"GENERAL";"TAB5",#N/A,TRUE,"GENERAL"}</definedName>
    <definedName name="tyjtyj" localSheetId="0" hidden="1">{"TAB1",#N/A,TRUE,"GENERAL";"TAB2",#N/A,TRUE,"GENERAL";"TAB3",#N/A,TRUE,"GENERAL";"TAB4",#N/A,TRUE,"GENERAL";"TAB5",#N/A,TRUE,"GENERAL"}</definedName>
    <definedName name="tyjtyj" localSheetId="6" hidden="1">{"TAB1",#N/A,TRUE,"GENERAL";"TAB2",#N/A,TRUE,"GENERAL";"TAB3",#N/A,TRUE,"GENERAL";"TAB4",#N/A,TRUE,"GENERAL";"TAB5",#N/A,TRUE,"GENERAL"}</definedName>
    <definedName name="tyjtyj" localSheetId="7" hidden="1">{"TAB1",#N/A,TRUE,"GENERAL";"TAB2",#N/A,TRUE,"GENERAL";"TAB3",#N/A,TRUE,"GENERAL";"TAB4",#N/A,TRUE,"GENERAL";"TAB5",#N/A,TRUE,"GENERAL"}</definedName>
    <definedName name="tyjtyj" localSheetId="9" hidden="1">{"TAB1",#N/A,TRUE,"GENERAL";"TAB2",#N/A,TRUE,"GENERAL";"TAB3",#N/A,TRUE,"GENERAL";"TAB4",#N/A,TRUE,"GENERAL";"TAB5",#N/A,TRUE,"GENERAL"}</definedName>
    <definedName name="tyjtyj" hidden="1">{"TAB1",#N/A,TRUE,"GENERAL";"TAB2",#N/A,TRUE,"GENERAL";"TAB3",#N/A,TRUE,"GENERAL";"TAB4",#N/A,TRUE,"GENERAL";"TAB5",#N/A,TRUE,"GENERAL"}</definedName>
    <definedName name="tyjytjuyjuy" localSheetId="0" hidden="1">{"TAB1",#N/A,TRUE,"GENERAL";"TAB2",#N/A,TRUE,"GENERAL";"TAB3",#N/A,TRUE,"GENERAL";"TAB4",#N/A,TRUE,"GENERAL";"TAB5",#N/A,TRUE,"GENERAL"}</definedName>
    <definedName name="tyjytjuyjuy" localSheetId="6" hidden="1">{"TAB1",#N/A,TRUE,"GENERAL";"TAB2",#N/A,TRUE,"GENERAL";"TAB3",#N/A,TRUE,"GENERAL";"TAB4",#N/A,TRUE,"GENERAL";"TAB5",#N/A,TRUE,"GENERAL"}</definedName>
    <definedName name="tyjytjuyjuy" localSheetId="7" hidden="1">{"TAB1",#N/A,TRUE,"GENERAL";"TAB2",#N/A,TRUE,"GENERAL";"TAB3",#N/A,TRUE,"GENERAL";"TAB4",#N/A,TRUE,"GENERAL";"TAB5",#N/A,TRUE,"GENERAL"}</definedName>
    <definedName name="tyjytjuyjuy" localSheetId="9" hidden="1">{"TAB1",#N/A,TRUE,"GENERAL";"TAB2",#N/A,TRUE,"GENERAL";"TAB3",#N/A,TRUE,"GENERAL";"TAB4",#N/A,TRUE,"GENERAL";"TAB5",#N/A,TRUE,"GENERAL"}</definedName>
    <definedName name="tyjytjuyjuy" hidden="1">{"TAB1",#N/A,TRUE,"GENERAL";"TAB2",#N/A,TRUE,"GENERAL";"TAB3",#N/A,TRUE,"GENERAL";"TAB4",#N/A,TRUE,"GENERAL";"TAB5",#N/A,TRUE,"GENERAL"}</definedName>
    <definedName name="tyk" localSheetId="0" hidden="1">{"via1",#N/A,TRUE,"general";"via2",#N/A,TRUE,"general";"via3",#N/A,TRUE,"general"}</definedName>
    <definedName name="tyk" localSheetId="6" hidden="1">{"via1",#N/A,TRUE,"general";"via2",#N/A,TRUE,"general";"via3",#N/A,TRUE,"general"}</definedName>
    <definedName name="tyk" localSheetId="7" hidden="1">{"via1",#N/A,TRUE,"general";"via2",#N/A,TRUE,"general";"via3",#N/A,TRUE,"general"}</definedName>
    <definedName name="tyk" localSheetId="9" hidden="1">{"via1",#N/A,TRUE,"general";"via2",#N/A,TRUE,"general";"via3",#N/A,TRUE,"general"}</definedName>
    <definedName name="tyk" hidden="1">{"via1",#N/A,TRUE,"general";"via2",#N/A,TRUE,"general";"via3",#N/A,TRUE,"general"}</definedName>
    <definedName name="tym" localSheetId="0" hidden="1">{"via1",#N/A,TRUE,"general";"via2",#N/A,TRUE,"general";"via3",#N/A,TRUE,"general"}</definedName>
    <definedName name="tym" localSheetId="6" hidden="1">{"via1",#N/A,TRUE,"general";"via2",#N/A,TRUE,"general";"via3",#N/A,TRUE,"general"}</definedName>
    <definedName name="tym" localSheetId="7" hidden="1">{"via1",#N/A,TRUE,"general";"via2",#N/A,TRUE,"general";"via3",#N/A,TRUE,"general"}</definedName>
    <definedName name="tym" localSheetId="9" hidden="1">{"via1",#N/A,TRUE,"general";"via2",#N/A,TRUE,"general";"via3",#N/A,TRUE,"general"}</definedName>
    <definedName name="tym" hidden="1">{"via1",#N/A,TRUE,"general";"via2",#N/A,TRUE,"general";"via3",#N/A,TRUE,"general"}</definedName>
    <definedName name="TYPE">#REF!</definedName>
    <definedName name="typeofcommittment">#REF!</definedName>
    <definedName name="tyr" localSheetId="0" hidden="1">{"via1",#N/A,TRUE,"general";"via2",#N/A,TRUE,"general";"via3",#N/A,TRUE,"general"}</definedName>
    <definedName name="tyr" localSheetId="6" hidden="1">{"via1",#N/A,TRUE,"general";"via2",#N/A,TRUE,"general";"via3",#N/A,TRUE,"general"}</definedName>
    <definedName name="tyr" localSheetId="7" hidden="1">{"via1",#N/A,TRUE,"general";"via2",#N/A,TRUE,"general";"via3",#N/A,TRUE,"general"}</definedName>
    <definedName name="tyr" localSheetId="9" hidden="1">{"via1",#N/A,TRUE,"general";"via2",#N/A,TRUE,"general";"via3",#N/A,TRUE,"general"}</definedName>
    <definedName name="tyr" hidden="1">{"via1",#N/A,TRUE,"general";"via2",#N/A,TRUE,"general";"via3",#N/A,TRUE,"general"}</definedName>
    <definedName name="tys">'[14]Gabinetes ctrol, prot. y med. '!#REF!</definedName>
    <definedName name="tytfy">#REF!</definedName>
    <definedName name="tytgfhgfh" localSheetId="0" hidden="1">{"TAB1",#N/A,TRUE,"GENERAL";"TAB2",#N/A,TRUE,"GENERAL";"TAB3",#N/A,TRUE,"GENERAL";"TAB4",#N/A,TRUE,"GENERAL";"TAB5",#N/A,TRUE,"GENERAL"}</definedName>
    <definedName name="tytgfhgfh" localSheetId="6" hidden="1">{"TAB1",#N/A,TRUE,"GENERAL";"TAB2",#N/A,TRUE,"GENERAL";"TAB3",#N/A,TRUE,"GENERAL";"TAB4",#N/A,TRUE,"GENERAL";"TAB5",#N/A,TRUE,"GENERAL"}</definedName>
    <definedName name="tytgfhgfh" localSheetId="7" hidden="1">{"TAB1",#N/A,TRUE,"GENERAL";"TAB2",#N/A,TRUE,"GENERAL";"TAB3",#N/A,TRUE,"GENERAL";"TAB4",#N/A,TRUE,"GENERAL";"TAB5",#N/A,TRUE,"GENERAL"}</definedName>
    <definedName name="tytgfhgfh" localSheetId="9" hidden="1">{"TAB1",#N/A,TRUE,"GENERAL";"TAB2",#N/A,TRUE,"GENERAL";"TAB3",#N/A,TRUE,"GENERAL";"TAB4",#N/A,TRUE,"GENERAL";"TAB5",#N/A,TRUE,"GENERAL"}</definedName>
    <definedName name="tytgfhgfh" hidden="1">{"TAB1",#N/A,TRUE,"GENERAL";"TAB2",#N/A,TRUE,"GENERAL";"TAB3",#N/A,TRUE,"GENERAL";"TAB4",#N/A,TRUE,"GENERAL";"TAB5",#N/A,TRUE,"GENERAL"}</definedName>
    <definedName name="tyty" localSheetId="0" hidden="1">{"TAB1",#N/A,TRUE,"GENERAL";"TAB2",#N/A,TRUE,"GENERAL";"TAB3",#N/A,TRUE,"GENERAL";"TAB4",#N/A,TRUE,"GENERAL";"TAB5",#N/A,TRUE,"GENERAL"}</definedName>
    <definedName name="tyty" localSheetId="6" hidden="1">{"TAB1",#N/A,TRUE,"GENERAL";"TAB2",#N/A,TRUE,"GENERAL";"TAB3",#N/A,TRUE,"GENERAL";"TAB4",#N/A,TRUE,"GENERAL";"TAB5",#N/A,TRUE,"GENERAL"}</definedName>
    <definedName name="tyty" localSheetId="7" hidden="1">{"TAB1",#N/A,TRUE,"GENERAL";"TAB2",#N/A,TRUE,"GENERAL";"TAB3",#N/A,TRUE,"GENERAL";"TAB4",#N/A,TRUE,"GENERAL";"TAB5",#N/A,TRUE,"GENERAL"}</definedName>
    <definedName name="tyty" localSheetId="9" hidden="1">{"TAB1",#N/A,TRUE,"GENERAL";"TAB2",#N/A,TRUE,"GENERAL";"TAB3",#N/A,TRUE,"GENERAL";"TAB4",#N/A,TRUE,"GENERAL";"TAB5",#N/A,TRUE,"GENERAL"}</definedName>
    <definedName name="tyty" hidden="1">{"TAB1",#N/A,TRUE,"GENERAL";"TAB2",#N/A,TRUE,"GENERAL";"TAB3",#N/A,TRUE,"GENERAL";"TAB4",#N/A,TRUE,"GENERAL";"TAB5",#N/A,TRUE,"GENERAL"}</definedName>
    <definedName name="TYUIYI" localSheetId="0" hidden="1">{"TAB1",#N/A,TRUE,"GENERAL";"TAB2",#N/A,TRUE,"GENERAL";"TAB3",#N/A,TRUE,"GENERAL";"TAB4",#N/A,TRUE,"GENERAL";"TAB5",#N/A,TRUE,"GENERAL"}</definedName>
    <definedName name="TYUIYI" localSheetId="6" hidden="1">{"TAB1",#N/A,TRUE,"GENERAL";"TAB2",#N/A,TRUE,"GENERAL";"TAB3",#N/A,TRUE,"GENERAL";"TAB4",#N/A,TRUE,"GENERAL";"TAB5",#N/A,TRUE,"GENERAL"}</definedName>
    <definedName name="TYUIYI" localSheetId="7" hidden="1">{"TAB1",#N/A,TRUE,"GENERAL";"TAB2",#N/A,TRUE,"GENERAL";"TAB3",#N/A,TRUE,"GENERAL";"TAB4",#N/A,TRUE,"GENERAL";"TAB5",#N/A,TRUE,"GENERAL"}</definedName>
    <definedName name="TYUIYI" localSheetId="9" hidden="1">{"TAB1",#N/A,TRUE,"GENERAL";"TAB2",#N/A,TRUE,"GENERAL";"TAB3",#N/A,TRUE,"GENERAL";"TAB4",#N/A,TRUE,"GENERAL";"TAB5",#N/A,TRUE,"GENERAL"}</definedName>
    <definedName name="TYUIYI" hidden="1">{"TAB1",#N/A,TRUE,"GENERAL";"TAB2",#N/A,TRUE,"GENERAL";"TAB3",#N/A,TRUE,"GENERAL";"TAB4",#N/A,TRUE,"GENERAL";"TAB5",#N/A,TRUE,"GENERAL"}</definedName>
    <definedName name="tyujh" localSheetId="0" hidden="1">{"TAB1",#N/A,TRUE,"GENERAL";"TAB2",#N/A,TRUE,"GENERAL";"TAB3",#N/A,TRUE,"GENERAL";"TAB4",#N/A,TRUE,"GENERAL";"TAB5",#N/A,TRUE,"GENERAL"}</definedName>
    <definedName name="tyujh" localSheetId="6" hidden="1">{"TAB1",#N/A,TRUE,"GENERAL";"TAB2",#N/A,TRUE,"GENERAL";"TAB3",#N/A,TRUE,"GENERAL";"TAB4",#N/A,TRUE,"GENERAL";"TAB5",#N/A,TRUE,"GENERAL"}</definedName>
    <definedName name="tyujh" localSheetId="7" hidden="1">{"TAB1",#N/A,TRUE,"GENERAL";"TAB2",#N/A,TRUE,"GENERAL";"TAB3",#N/A,TRUE,"GENERAL";"TAB4",#N/A,TRUE,"GENERAL";"TAB5",#N/A,TRUE,"GENERAL"}</definedName>
    <definedName name="tyujh" localSheetId="9" hidden="1">{"TAB1",#N/A,TRUE,"GENERAL";"TAB2",#N/A,TRUE,"GENERAL";"TAB3",#N/A,TRUE,"GENERAL";"TAB4",#N/A,TRUE,"GENERAL";"TAB5",#N/A,TRUE,"GENERAL"}</definedName>
    <definedName name="tyujh" hidden="1">{"TAB1",#N/A,TRUE,"GENERAL";"TAB2",#N/A,TRUE,"GENERAL";"TAB3",#N/A,TRUE,"GENERAL";"TAB4",#N/A,TRUE,"GENERAL";"TAB5",#N/A,TRUE,"GENERAL"}</definedName>
    <definedName name="tyutrututy" localSheetId="0">Listado [37]Base!$B$12:$D$781</definedName>
    <definedName name="tyutrututy" localSheetId="6">Listado [37]Base!$B$12:$D$781</definedName>
    <definedName name="tyutrututy" localSheetId="7">Listado [37]Base!$B$12:$D$781</definedName>
    <definedName name="tyutrututy" localSheetId="9">Listado [37]Base!$B$12:$D$781</definedName>
    <definedName name="tyutrututy">Listado [37]Base!$B$12:$D$781</definedName>
    <definedName name="tyuty" localSheetId="0" hidden="1">{"TAB1",#N/A,TRUE,"GENERAL";"TAB2",#N/A,TRUE,"GENERAL";"TAB3",#N/A,TRUE,"GENERAL";"TAB4",#N/A,TRUE,"GENERAL";"TAB5",#N/A,TRUE,"GENERAL"}</definedName>
    <definedName name="tyuty" localSheetId="6" hidden="1">{"TAB1",#N/A,TRUE,"GENERAL";"TAB2",#N/A,TRUE,"GENERAL";"TAB3",#N/A,TRUE,"GENERAL";"TAB4",#N/A,TRUE,"GENERAL";"TAB5",#N/A,TRUE,"GENERAL"}</definedName>
    <definedName name="tyuty" localSheetId="7" hidden="1">{"TAB1",#N/A,TRUE,"GENERAL";"TAB2",#N/A,TRUE,"GENERAL";"TAB3",#N/A,TRUE,"GENERAL";"TAB4",#N/A,TRUE,"GENERAL";"TAB5",#N/A,TRUE,"GENERAL"}</definedName>
    <definedName name="tyuty" localSheetId="9" hidden="1">{"TAB1",#N/A,TRUE,"GENERAL";"TAB2",#N/A,TRUE,"GENERAL";"TAB3",#N/A,TRUE,"GENERAL";"TAB4",#N/A,TRUE,"GENERAL";"TAB5",#N/A,TRUE,"GENERAL"}</definedName>
    <definedName name="tyuty" hidden="1">{"TAB1",#N/A,TRUE,"GENERAL";"TAB2",#N/A,TRUE,"GENERAL";"TAB3",#N/A,TRUE,"GENERAL";"TAB4",#N/A,TRUE,"GENERAL";"TAB5",#N/A,TRUE,"GENERAL"}</definedName>
    <definedName name="tyutyu" localSheetId="0" hidden="1">{"via1",#N/A,TRUE,"general";"via2",#N/A,TRUE,"general";"via3",#N/A,TRUE,"general"}</definedName>
    <definedName name="tyutyu" localSheetId="6" hidden="1">{"via1",#N/A,TRUE,"general";"via2",#N/A,TRUE,"general";"via3",#N/A,TRUE,"general"}</definedName>
    <definedName name="tyutyu" localSheetId="7" hidden="1">{"via1",#N/A,TRUE,"general";"via2",#N/A,TRUE,"general";"via3",#N/A,TRUE,"general"}</definedName>
    <definedName name="tyutyu" localSheetId="9" hidden="1">{"via1",#N/A,TRUE,"general";"via2",#N/A,TRUE,"general";"via3",#N/A,TRUE,"general"}</definedName>
    <definedName name="tyutyu" hidden="1">{"via1",#N/A,TRUE,"general";"via2",#N/A,TRUE,"general";"via3",#N/A,TRUE,"general"}</definedName>
    <definedName name="tyxg" localSheetId="0" hidden="1">{"via1",#N/A,TRUE,"general";"via2",#N/A,TRUE,"general";"via3",#N/A,TRUE,"general"}</definedName>
    <definedName name="tyxg" localSheetId="6" hidden="1">{"via1",#N/A,TRUE,"general";"via2",#N/A,TRUE,"general";"via3",#N/A,TRUE,"general"}</definedName>
    <definedName name="tyxg" localSheetId="7" hidden="1">{"via1",#N/A,TRUE,"general";"via2",#N/A,TRUE,"general";"via3",#N/A,TRUE,"general"}</definedName>
    <definedName name="tyxg" localSheetId="9" hidden="1">{"via1",#N/A,TRUE,"general";"via2",#N/A,TRUE,"general";"via3",#N/A,TRUE,"general"}</definedName>
    <definedName name="tyxg" hidden="1">{"via1",#N/A,TRUE,"general";"via2",#N/A,TRUE,"general";"via3",#N/A,TRUE,"general"}</definedName>
    <definedName name="tyy" localSheetId="12">#REF!</definedName>
    <definedName name="tyy" localSheetId="13">#REF!</definedName>
    <definedName name="tyy" localSheetId="14">#REF!</definedName>
    <definedName name="tyy">#REF!</definedName>
    <definedName name="Tz">#REF!</definedName>
    <definedName name="tz214_">[86]BASE!$D$86</definedName>
    <definedName name="U" localSheetId="15">'[16]Constantes Generales'!$B$4</definedName>
    <definedName name="U" localSheetId="7">#REF!</definedName>
    <definedName name="U">#REF!</definedName>
    <definedName name="u_TEMPORAL_VILLAREAL" localSheetId="12">#REF!</definedName>
    <definedName name="u_TEMPORAL_VILLAREAL" localSheetId="13">#REF!</definedName>
    <definedName name="u_TEMPORAL_VILLAREAL" localSheetId="14">#REF!</definedName>
    <definedName name="u_TEMPORAL_VILLAREAL" localSheetId="6">#REF!</definedName>
    <definedName name="u_TEMPORAL_VILLAREAL">#REF!</definedName>
    <definedName name="U_Z" localSheetId="15">#REF!</definedName>
    <definedName name="U_Z">#REF!</definedName>
    <definedName name="u3u" localSheetId="0" hidden="1">{"TAB1",#N/A,TRUE,"GENERAL";"TAB2",#N/A,TRUE,"GENERAL";"TAB3",#N/A,TRUE,"GENERAL";"TAB4",#N/A,TRUE,"GENERAL";"TAB5",#N/A,TRUE,"GENERAL"}</definedName>
    <definedName name="u3u" localSheetId="6" hidden="1">{"TAB1",#N/A,TRUE,"GENERAL";"TAB2",#N/A,TRUE,"GENERAL";"TAB3",#N/A,TRUE,"GENERAL";"TAB4",#N/A,TRUE,"GENERAL";"TAB5",#N/A,TRUE,"GENERAL"}</definedName>
    <definedName name="u3u" localSheetId="7" hidden="1">{"TAB1",#N/A,TRUE,"GENERAL";"TAB2",#N/A,TRUE,"GENERAL";"TAB3",#N/A,TRUE,"GENERAL";"TAB4",#N/A,TRUE,"GENERAL";"TAB5",#N/A,TRUE,"GENERAL"}</definedName>
    <definedName name="u3u" localSheetId="9" hidden="1">{"TAB1",#N/A,TRUE,"GENERAL";"TAB2",#N/A,TRUE,"GENERAL";"TAB3",#N/A,TRUE,"GENERAL";"TAB4",#N/A,TRUE,"GENERAL";"TAB5",#N/A,TRUE,"GENERAL"}</definedName>
    <definedName name="u3u" hidden="1">{"TAB1",#N/A,TRUE,"GENERAL";"TAB2",#N/A,TRUE,"GENERAL";"TAB3",#N/A,TRUE,"GENERAL";"TAB4",#N/A,TRUE,"GENERAL";"TAB5",#N/A,TRUE,"GENERAL"}</definedName>
    <definedName name="u7u7" localSheetId="0" hidden="1">{"TAB1",#N/A,TRUE,"GENERAL";"TAB2",#N/A,TRUE,"GENERAL";"TAB3",#N/A,TRUE,"GENERAL";"TAB4",#N/A,TRUE,"GENERAL";"TAB5",#N/A,TRUE,"GENERAL"}</definedName>
    <definedName name="u7u7" localSheetId="6" hidden="1">{"TAB1",#N/A,TRUE,"GENERAL";"TAB2",#N/A,TRUE,"GENERAL";"TAB3",#N/A,TRUE,"GENERAL";"TAB4",#N/A,TRUE,"GENERAL";"TAB5",#N/A,TRUE,"GENERAL"}</definedName>
    <definedName name="u7u7" localSheetId="7" hidden="1">{"TAB1",#N/A,TRUE,"GENERAL";"TAB2",#N/A,TRUE,"GENERAL";"TAB3",#N/A,TRUE,"GENERAL";"TAB4",#N/A,TRUE,"GENERAL";"TAB5",#N/A,TRUE,"GENERAL"}</definedName>
    <definedName name="u7u7" localSheetId="9" hidden="1">{"TAB1",#N/A,TRUE,"GENERAL";"TAB2",#N/A,TRUE,"GENERAL";"TAB3",#N/A,TRUE,"GENERAL";"TAB4",#N/A,TRUE,"GENERAL";"TAB5",#N/A,TRUE,"GENERAL"}</definedName>
    <definedName name="u7u7" hidden="1">{"TAB1",#N/A,TRUE,"GENERAL";"TAB2",#N/A,TRUE,"GENERAL";"TAB3",#N/A,TRUE,"GENERAL";"TAB4",#N/A,TRUE,"GENERAL";"TAB5",#N/A,TRUE,"GENERAL"}</definedName>
    <definedName name="Ua">#REF!</definedName>
    <definedName name="UALU" localSheetId="15">#REF!</definedName>
    <definedName name="UALU">#REF!</definedName>
    <definedName name="uat">'[14]Gabinetes ctrol, prot. y med. '!#REF!</definedName>
    <definedName name="Ub">#REF!</definedName>
    <definedName name="Uc">#REF!</definedName>
    <definedName name="UD" localSheetId="15">#REF!</definedName>
    <definedName name="Ud">#REF!</definedName>
    <definedName name="Ue">#REF!</definedName>
    <definedName name="ue____I¨￡">#N/A</definedName>
    <definedName name="ue____Iª">#N/A</definedName>
    <definedName name="ùê____Íª">#N/A</definedName>
    <definedName name="Uf">#REF!</definedName>
    <definedName name="UFInanzas">[300]Cuentas!$P$11:$P$111</definedName>
    <definedName name="Ug" localSheetId="0">#REF!</definedName>
    <definedName name="Ug">#REF!</definedName>
    <definedName name="UGEquipData" localSheetId="0">#REF!</definedName>
    <definedName name="UGEquipData">#REF!</definedName>
    <definedName name="Uh" localSheetId="0">#REF!</definedName>
    <definedName name="Uh">#REF!</definedName>
    <definedName name="UI" localSheetId="0" hidden="1">{"via1",#N/A,TRUE,"general";"via2",#N/A,TRUE,"general";"via3",#N/A,TRUE,"general"}</definedName>
    <definedName name="UI" localSheetId="6" hidden="1">{"via1",#N/A,TRUE,"general";"via2",#N/A,TRUE,"general";"via3",#N/A,TRUE,"general"}</definedName>
    <definedName name="UI" localSheetId="7" hidden="1">{"via1",#N/A,TRUE,"general";"via2",#N/A,TRUE,"general";"via3",#N/A,TRUE,"general"}</definedName>
    <definedName name="UI" localSheetId="9" hidden="1">{"via1",#N/A,TRUE,"general";"via2",#N/A,TRUE,"general";"via3",#N/A,TRUE,"general"}</definedName>
    <definedName name="UI" hidden="1">{"via1",#N/A,TRUE,"general";"via2",#N/A,TRUE,"general";"via3",#N/A,TRUE,"general"}</definedName>
    <definedName name="uijhj" localSheetId="0" hidden="1">{"via1",#N/A,TRUE,"general";"via2",#N/A,TRUE,"general";"via3",#N/A,TRUE,"general"}</definedName>
    <definedName name="uijhj" localSheetId="6" hidden="1">{"via1",#N/A,TRUE,"general";"via2",#N/A,TRUE,"general";"via3",#N/A,TRUE,"general"}</definedName>
    <definedName name="uijhj" localSheetId="7" hidden="1">{"via1",#N/A,TRUE,"general";"via2",#N/A,TRUE,"general";"via3",#N/A,TRUE,"general"}</definedName>
    <definedName name="uijhj" localSheetId="9" hidden="1">{"via1",#N/A,TRUE,"general";"via2",#N/A,TRUE,"general";"via3",#N/A,TRUE,"general"}</definedName>
    <definedName name="uijhj" hidden="1">{"via1",#N/A,TRUE,"general";"via2",#N/A,TRUE,"general";"via3",#N/A,TRUE,"general"}</definedName>
    <definedName name="uio" localSheetId="0" hidden="1">{"TAB1",#N/A,TRUE,"GENERAL";"TAB2",#N/A,TRUE,"GENERAL";"TAB3",#N/A,TRUE,"GENERAL";"TAB4",#N/A,TRUE,"GENERAL";"TAB5",#N/A,TRUE,"GENERAL"}</definedName>
    <definedName name="uio" localSheetId="6" hidden="1">{"TAB1",#N/A,TRUE,"GENERAL";"TAB2",#N/A,TRUE,"GENERAL";"TAB3",#N/A,TRUE,"GENERAL";"TAB4",#N/A,TRUE,"GENERAL";"TAB5",#N/A,TRUE,"GENERAL"}</definedName>
    <definedName name="uio" localSheetId="7" hidden="1">{"TAB1",#N/A,TRUE,"GENERAL";"TAB2",#N/A,TRUE,"GENERAL";"TAB3",#N/A,TRUE,"GENERAL";"TAB4",#N/A,TRUE,"GENERAL";"TAB5",#N/A,TRUE,"GENERAL"}</definedName>
    <definedName name="uio" localSheetId="9" hidden="1">{"TAB1",#N/A,TRUE,"GENERAL";"TAB2",#N/A,TRUE,"GENERAL";"TAB3",#N/A,TRUE,"GENERAL";"TAB4",#N/A,TRUE,"GENERAL";"TAB5",#N/A,TRUE,"GENERAL"}</definedName>
    <definedName name="uio" hidden="1">{"TAB1",#N/A,TRUE,"GENERAL";"TAB2",#N/A,TRUE,"GENERAL";"TAB3",#N/A,TRUE,"GENERAL";"TAB4",#N/A,TRUE,"GENERAL";"TAB5",#N/A,TRUE,"GENERAL"}</definedName>
    <definedName name="uiou" localSheetId="0" hidden="1">{"TAB1",#N/A,TRUE,"GENERAL";"TAB2",#N/A,TRUE,"GENERAL";"TAB3",#N/A,TRUE,"GENERAL";"TAB4",#N/A,TRUE,"GENERAL";"TAB5",#N/A,TRUE,"GENERAL"}</definedName>
    <definedName name="uiou" localSheetId="6" hidden="1">{"TAB1",#N/A,TRUE,"GENERAL";"TAB2",#N/A,TRUE,"GENERAL";"TAB3",#N/A,TRUE,"GENERAL";"TAB4",#N/A,TRUE,"GENERAL";"TAB5",#N/A,TRUE,"GENERAL"}</definedName>
    <definedName name="uiou" localSheetId="7" hidden="1">{"TAB1",#N/A,TRUE,"GENERAL";"TAB2",#N/A,TRUE,"GENERAL";"TAB3",#N/A,TRUE,"GENERAL";"TAB4",#N/A,TRUE,"GENERAL";"TAB5",#N/A,TRUE,"GENERAL"}</definedName>
    <definedName name="uiou" localSheetId="9" hidden="1">{"TAB1",#N/A,TRUE,"GENERAL";"TAB2",#N/A,TRUE,"GENERAL";"TAB3",#N/A,TRUE,"GENERAL";"TAB4",#N/A,TRUE,"GENERAL";"TAB5",#N/A,TRUE,"GENERAL"}</definedName>
    <definedName name="uiou" hidden="1">{"TAB1",#N/A,TRUE,"GENERAL";"TAB2",#N/A,TRUE,"GENERAL";"TAB3",#N/A,TRUE,"GENERAL";"TAB4",#N/A,TRUE,"GENERAL";"TAB5",#N/A,TRUE,"GENERAL"}</definedName>
    <definedName name="uir" localSheetId="0" hidden="1">{"via1",#N/A,TRUE,"general";"via2",#N/A,TRUE,"general";"via3",#N/A,TRUE,"general"}</definedName>
    <definedName name="uir" localSheetId="6" hidden="1">{"via1",#N/A,TRUE,"general";"via2",#N/A,TRUE,"general";"via3",#N/A,TRUE,"general"}</definedName>
    <definedName name="uir" localSheetId="7" hidden="1">{"via1",#N/A,TRUE,"general";"via2",#N/A,TRUE,"general";"via3",#N/A,TRUE,"general"}</definedName>
    <definedName name="uir" localSheetId="9" hidden="1">{"via1",#N/A,TRUE,"general";"via2",#N/A,TRUE,"general";"via3",#N/A,TRUE,"general"}</definedName>
    <definedName name="uir" hidden="1">{"via1",#N/A,TRUE,"general";"via2",#N/A,TRUE,"general";"via3",#N/A,TRUE,"general"}</definedName>
    <definedName name="uituii" localSheetId="0" hidden="1">{"TAB1",#N/A,TRUE,"GENERAL";"TAB2",#N/A,TRUE,"GENERAL";"TAB3",#N/A,TRUE,"GENERAL";"TAB4",#N/A,TRUE,"GENERAL";"TAB5",#N/A,TRUE,"GENERAL"}</definedName>
    <definedName name="uituii" localSheetId="6" hidden="1">{"TAB1",#N/A,TRUE,"GENERAL";"TAB2",#N/A,TRUE,"GENERAL";"TAB3",#N/A,TRUE,"GENERAL";"TAB4",#N/A,TRUE,"GENERAL";"TAB5",#N/A,TRUE,"GENERAL"}</definedName>
    <definedName name="uituii" localSheetId="7" hidden="1">{"TAB1",#N/A,TRUE,"GENERAL";"TAB2",#N/A,TRUE,"GENERAL";"TAB3",#N/A,TRUE,"GENERAL";"TAB4",#N/A,TRUE,"GENERAL";"TAB5",#N/A,TRUE,"GENERAL"}</definedName>
    <definedName name="uituii" localSheetId="9" hidden="1">{"TAB1",#N/A,TRUE,"GENERAL";"TAB2",#N/A,TRUE,"GENERAL";"TAB3",#N/A,TRUE,"GENERAL";"TAB4",#N/A,TRUE,"GENERAL";"TAB5",#N/A,TRUE,"GENERAL"}</definedName>
    <definedName name="uituii" hidden="1">{"TAB1",#N/A,TRUE,"GENERAL";"TAB2",#N/A,TRUE,"GENERAL";"TAB3",#N/A,TRUE,"GENERAL";"TAB4",#N/A,TRUE,"GENERAL";"TAB5",#N/A,TRUE,"GENERAL"}</definedName>
    <definedName name="uityjj" localSheetId="0" hidden="1">{"via1",#N/A,TRUE,"general";"via2",#N/A,TRUE,"general";"via3",#N/A,TRUE,"general"}</definedName>
    <definedName name="uityjj" localSheetId="6" hidden="1">{"via1",#N/A,TRUE,"general";"via2",#N/A,TRUE,"general";"via3",#N/A,TRUE,"general"}</definedName>
    <definedName name="uityjj" localSheetId="7" hidden="1">{"via1",#N/A,TRUE,"general";"via2",#N/A,TRUE,"general";"via3",#N/A,TRUE,"general"}</definedName>
    <definedName name="uityjj" localSheetId="9" hidden="1">{"via1",#N/A,TRUE,"general";"via2",#N/A,TRUE,"general";"via3",#N/A,TRUE,"general"}</definedName>
    <definedName name="uityjj" hidden="1">{"via1",#N/A,TRUE,"general";"via2",#N/A,TRUE,"general";"via3",#N/A,TRUE,"general"}</definedName>
    <definedName name="uiufgj" localSheetId="0" hidden="1">{"TAB1",#N/A,TRUE,"GENERAL";"TAB2",#N/A,TRUE,"GENERAL";"TAB3",#N/A,TRUE,"GENERAL";"TAB4",#N/A,TRUE,"GENERAL";"TAB5",#N/A,TRUE,"GENERAL"}</definedName>
    <definedName name="uiufgj" localSheetId="6" hidden="1">{"TAB1",#N/A,TRUE,"GENERAL";"TAB2",#N/A,TRUE,"GENERAL";"TAB3",#N/A,TRUE,"GENERAL";"TAB4",#N/A,TRUE,"GENERAL";"TAB5",#N/A,TRUE,"GENERAL"}</definedName>
    <definedName name="uiufgj" localSheetId="7" hidden="1">{"TAB1",#N/A,TRUE,"GENERAL";"TAB2",#N/A,TRUE,"GENERAL";"TAB3",#N/A,TRUE,"GENERAL";"TAB4",#N/A,TRUE,"GENERAL";"TAB5",#N/A,TRUE,"GENERAL"}</definedName>
    <definedName name="uiufgj" localSheetId="9" hidden="1">{"TAB1",#N/A,TRUE,"GENERAL";"TAB2",#N/A,TRUE,"GENERAL";"TAB3",#N/A,TRUE,"GENERAL";"TAB4",#N/A,TRUE,"GENERAL";"TAB5",#N/A,TRUE,"GENERAL"}</definedName>
    <definedName name="uiufgj" hidden="1">{"TAB1",#N/A,TRUE,"GENERAL";"TAB2",#N/A,TRUE,"GENERAL";"TAB3",#N/A,TRUE,"GENERAL";"TAB4",#N/A,TRUE,"GENERAL";"TAB5",#N/A,TRUE,"GENERAL"}</definedName>
    <definedName name="UIUYI" localSheetId="0" hidden="1">{"TAB1",#N/A,TRUE,"GENERAL";"TAB2",#N/A,TRUE,"GENERAL";"TAB3",#N/A,TRUE,"GENERAL";"TAB4",#N/A,TRUE,"GENERAL";"TAB5",#N/A,TRUE,"GENERAL"}</definedName>
    <definedName name="UIUYI" localSheetId="6" hidden="1">{"TAB1",#N/A,TRUE,"GENERAL";"TAB2",#N/A,TRUE,"GENERAL";"TAB3",#N/A,TRUE,"GENERAL";"TAB4",#N/A,TRUE,"GENERAL";"TAB5",#N/A,TRUE,"GENERAL"}</definedName>
    <definedName name="UIUYI" localSheetId="7" hidden="1">{"TAB1",#N/A,TRUE,"GENERAL";"TAB2",#N/A,TRUE,"GENERAL";"TAB3",#N/A,TRUE,"GENERAL";"TAB4",#N/A,TRUE,"GENERAL";"TAB5",#N/A,TRUE,"GENERAL"}</definedName>
    <definedName name="UIUYI" localSheetId="9" hidden="1">{"TAB1",#N/A,TRUE,"GENERAL";"TAB2",#N/A,TRUE,"GENERAL";"TAB3",#N/A,TRUE,"GENERAL";"TAB4",#N/A,TRUE,"GENERAL";"TAB5",#N/A,TRUE,"GENERAL"}</definedName>
    <definedName name="UIUYI" hidden="1">{"TAB1",#N/A,TRUE,"GENERAL";"TAB2",#N/A,TRUE,"GENERAL";"TAB3",#N/A,TRUE,"GENERAL";"TAB4",#N/A,TRUE,"GENERAL";"TAB5",#N/A,TRUE,"GENERAL"}</definedName>
    <definedName name="Uj">#REF!</definedName>
    <definedName name="ujyyu">#REF!</definedName>
    <definedName name="Uk">#REF!</definedName>
    <definedName name="ul">#REF!</definedName>
    <definedName name="Ull">#REF!</definedName>
    <definedName name="ULTIMA">#REF!</definedName>
    <definedName name="Um">#REF!</definedName>
    <definedName name="UMina">[147]Cuentas!$Q$11:$Q$46</definedName>
    <definedName name="Un" localSheetId="0">#REF!</definedName>
    <definedName name="Un">#REF!</definedName>
    <definedName name="Unidad">[228]Unidades!$A$1:$A$84</definedName>
    <definedName name="UNIDAD521">[172]ITEMS!$C$522</definedName>
    <definedName name="Unidades" localSheetId="15">[341]Presup_Cancha!$J$14:$J$18</definedName>
    <definedName name="unidades">[73]Listado!$AI$2:$AI$85</definedName>
    <definedName name="UNION" localSheetId="0">#REF!</definedName>
    <definedName name="UNION">#REF!</definedName>
    <definedName name="UNION_TEMPORAL" localSheetId="12">#REF!</definedName>
    <definedName name="UNION_TEMPORAL" localSheetId="13">#REF!</definedName>
    <definedName name="UNION_TEMPORAL" localSheetId="14">#REF!</definedName>
    <definedName name="UNION_TEMPORAL" localSheetId="6">#REF!</definedName>
    <definedName name="UNION_TEMPORAL">#REF!</definedName>
    <definedName name="UNION_Z" localSheetId="15">#REF!</definedName>
    <definedName name="UNION_Z">#REF!</definedName>
    <definedName name="UNIT" localSheetId="15">#REF!</definedName>
    <definedName name="Unit" hidden="1">#REF!</definedName>
    <definedName name="unitarios">#REF!</definedName>
    <definedName name="units">'[171]REF - Listas'!$G$10:$G$18</definedName>
    <definedName name="UNO" localSheetId="0">#REF!</definedName>
    <definedName name="UNO">#REF!</definedName>
    <definedName name="Uñ" localSheetId="0">#REF!</definedName>
    <definedName name="Uñ">#REF!</definedName>
    <definedName name="Uo" localSheetId="0">#REF!</definedName>
    <definedName name="Uo">#REF!</definedName>
    <definedName name="UOUIV" localSheetId="0" hidden="1">{"TAB1",#N/A,TRUE,"GENERAL";"TAB2",#N/A,TRUE,"GENERAL";"TAB3",#N/A,TRUE,"GENERAL";"TAB4",#N/A,TRUE,"GENERAL";"TAB5",#N/A,TRUE,"GENERAL"}</definedName>
    <definedName name="UOUIV" localSheetId="6" hidden="1">{"TAB1",#N/A,TRUE,"GENERAL";"TAB2",#N/A,TRUE,"GENERAL";"TAB3",#N/A,TRUE,"GENERAL";"TAB4",#N/A,TRUE,"GENERAL";"TAB5",#N/A,TRUE,"GENERAL"}</definedName>
    <definedName name="UOUIV" localSheetId="7" hidden="1">{"TAB1",#N/A,TRUE,"GENERAL";"TAB2",#N/A,TRUE,"GENERAL";"TAB3",#N/A,TRUE,"GENERAL";"TAB4",#N/A,TRUE,"GENERAL";"TAB5",#N/A,TRUE,"GENERAL"}</definedName>
    <definedName name="UOUIV" localSheetId="9" hidden="1">{"TAB1",#N/A,TRUE,"GENERAL";"TAB2",#N/A,TRUE,"GENERAL";"TAB3",#N/A,TRUE,"GENERAL";"TAB4",#N/A,TRUE,"GENERAL";"TAB5",#N/A,TRUE,"GENERAL"}</definedName>
    <definedName name="UOUIV" hidden="1">{"TAB1",#N/A,TRUE,"GENERAL";"TAB2",#N/A,TRUE,"GENERAL";"TAB3",#N/A,TRUE,"GENERAL";"TAB4",#N/A,TRUE,"GENERAL";"TAB5",#N/A,TRUE,"GENERAL"}</definedName>
    <definedName name="Up">#REF!</definedName>
    <definedName name="UPlanta">[147]Cuentas!$T$11:$T$56</definedName>
    <definedName name="UPVC" localSheetId="0">#REF!</definedName>
    <definedName name="UPVC">#REF!</definedName>
    <definedName name="Uq" localSheetId="0">#REF!</definedName>
    <definedName name="Uq">#REF!</definedName>
    <definedName name="Ur" localSheetId="0">#REF!</definedName>
    <definedName name="Ur">#REF!</definedName>
    <definedName name="URAP10" localSheetId="15">#REF!</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yur" localSheetId="0" hidden="1">{"TAB1",#N/A,TRUE,"GENERAL";"TAB2",#N/A,TRUE,"GENERAL";"TAB3",#N/A,TRUE,"GENERAL";"TAB4",#N/A,TRUE,"GENERAL";"TAB5",#N/A,TRUE,"GENERAL"}</definedName>
    <definedName name="uryur" localSheetId="6" hidden="1">{"TAB1",#N/A,TRUE,"GENERAL";"TAB2",#N/A,TRUE,"GENERAL";"TAB3",#N/A,TRUE,"GENERAL";"TAB4",#N/A,TRUE,"GENERAL";"TAB5",#N/A,TRUE,"GENERAL"}</definedName>
    <definedName name="uryur" localSheetId="7" hidden="1">{"TAB1",#N/A,TRUE,"GENERAL";"TAB2",#N/A,TRUE,"GENERAL";"TAB3",#N/A,TRUE,"GENERAL";"TAB4",#N/A,TRUE,"GENERAL";"TAB5",#N/A,TRUE,"GENERAL"}</definedName>
    <definedName name="uryur" localSheetId="9"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xCOL">#REF!</definedName>
    <definedName name="ut">[75]MATERIALES!$H$6</definedName>
    <definedName name="Ut_Un" localSheetId="0">#REF!</definedName>
    <definedName name="Ut_Un">#REF!</definedName>
    <definedName name="UTI">[56]PRECIOS!$B$163</definedName>
    <definedName name="Util" localSheetId="0">#REF!</definedName>
    <definedName name="UTIL" localSheetId="15">#REF!</definedName>
    <definedName name="Util">#REF!</definedName>
    <definedName name="Utilidad" localSheetId="0">#REF!</definedName>
    <definedName name="UTILIDAD" localSheetId="15">'[79]Formulario N° 4'!$F$131</definedName>
    <definedName name="Utilidad">#REF!</definedName>
    <definedName name="UtilidadMensual" localSheetId="0">#REF!</definedName>
    <definedName name="UtilidadMensual">#REF!</definedName>
    <definedName name="UTMAR" localSheetId="0">#REF!</definedName>
    <definedName name="UTMAR">#REF!</definedName>
    <definedName name="uu" localSheetId="0" hidden="1">{"TAB1",#N/A,TRUE,"GENERAL";"TAB2",#N/A,TRUE,"GENERAL";"TAB3",#N/A,TRUE,"GENERAL";"TAB4",#N/A,TRUE,"GENERAL";"TAB5",#N/A,TRUE,"GENERAL"}</definedName>
    <definedName name="uu" localSheetId="6" hidden="1">{"TAB1",#N/A,TRUE,"GENERAL";"TAB2",#N/A,TRUE,"GENERAL";"TAB3",#N/A,TRUE,"GENERAL";"TAB4",#N/A,TRUE,"GENERAL";"TAB5",#N/A,TRUE,"GENERAL"}</definedName>
    <definedName name="uu" localSheetId="7" hidden="1">{"TAB1",#N/A,TRUE,"GENERAL";"TAB2",#N/A,TRUE,"GENERAL";"TAB3",#N/A,TRUE,"GENERAL";"TAB4",#N/A,TRUE,"GENERAL";"TAB5",#N/A,TRUE,"GENERAL"}</definedName>
    <definedName name="uu" localSheetId="9" hidden="1">{"TAB1",#N/A,TRUE,"GENERAL";"TAB2",#N/A,TRUE,"GENERAL";"TAB3",#N/A,TRUE,"GENERAL";"TAB4",#N/A,TRUE,"GENERAL";"TAB5",#N/A,TRUE,"GENERAL"}</definedName>
    <definedName name="uu" hidden="1">{"TAB1",#N/A,TRUE,"GENERAL";"TAB2",#N/A,TRUE,"GENERAL";"TAB3",#N/A,TRUE,"GENERAL";"TAB4",#N/A,TRUE,"GENERAL";"TAB5",#N/A,TRUE,"GENERAL"}</definedName>
    <definedName name="uuu" localSheetId="0" hidden="1">{"TAB1",#N/A,TRUE,"GENERAL";"TAB2",#N/A,TRUE,"GENERAL";"TAB3",#N/A,TRUE,"GENERAL";"TAB4",#N/A,TRUE,"GENERAL";"TAB5",#N/A,TRUE,"GENERAL"}</definedName>
    <definedName name="UUU" localSheetId="15" hidden="1">{#N/A,#N/A,FALSE,"CCTV"}</definedName>
    <definedName name="uuu" localSheetId="6" hidden="1">{"TAB1",#N/A,TRUE,"GENERAL";"TAB2",#N/A,TRUE,"GENERAL";"TAB3",#N/A,TRUE,"GENERAL";"TAB4",#N/A,TRUE,"GENERAL";"TAB5",#N/A,TRUE,"GENERAL"}</definedName>
    <definedName name="uuu" localSheetId="7" hidden="1">{"TAB1",#N/A,TRUE,"GENERAL";"TAB2",#N/A,TRUE,"GENERAL";"TAB3",#N/A,TRUE,"GENERAL";"TAB4",#N/A,TRUE,"GENERAL";"TAB5",#N/A,TRUE,"GENERAL"}</definedName>
    <definedName name="uuu" localSheetId="9" hidden="1">{"TAB1",#N/A,TRUE,"GENERAL";"TAB2",#N/A,TRUE,"GENERAL";"TAB3",#N/A,TRUE,"GENERAL";"TAB4",#N/A,TRUE,"GENERAL";"TAB5",#N/A,TRUE,"GENERAL"}</definedName>
    <definedName name="uuu" hidden="1">{"TAB1",#N/A,TRUE,"GENERAL";"TAB2",#N/A,TRUE,"GENERAL";"TAB3",#N/A,TRUE,"GENERAL";"TAB4",#N/A,TRUE,"GENERAL";"TAB5",#N/A,TRUE,"GENERAL"}</definedName>
    <definedName name="uuuu" hidden="1">#REF!</definedName>
    <definedName name="uuuuo" localSheetId="0" hidden="1">{"TAB1",#N/A,TRUE,"GENERAL";"TAB2",#N/A,TRUE,"GENERAL";"TAB3",#N/A,TRUE,"GENERAL";"TAB4",#N/A,TRUE,"GENERAL";"TAB5",#N/A,TRUE,"GENERAL"}</definedName>
    <definedName name="uuuuo" localSheetId="6" hidden="1">{"TAB1",#N/A,TRUE,"GENERAL";"TAB2",#N/A,TRUE,"GENERAL";"TAB3",#N/A,TRUE,"GENERAL";"TAB4",#N/A,TRUE,"GENERAL";"TAB5",#N/A,TRUE,"GENERAL"}</definedName>
    <definedName name="uuuuo" localSheetId="7" hidden="1">{"TAB1",#N/A,TRUE,"GENERAL";"TAB2",#N/A,TRUE,"GENERAL";"TAB3",#N/A,TRUE,"GENERAL";"TAB4",#N/A,TRUE,"GENERAL";"TAB5",#N/A,TRUE,"GENERAL"}</definedName>
    <definedName name="uuuuo" localSheetId="9" hidden="1">{"TAB1",#N/A,TRUE,"GENERAL";"TAB2",#N/A,TRUE,"GENERAL";"TAB3",#N/A,TRUE,"GENERAL";"TAB4",#N/A,TRUE,"GENERAL";"TAB5",#N/A,TRUE,"GENERAL"}</definedName>
    <definedName name="uuuuo" hidden="1">{"TAB1",#N/A,TRUE,"GENERAL";"TAB2",#N/A,TRUE,"GENERAL";"TAB3",#N/A,TRUE,"GENERAL";"TAB4",#N/A,TRUE,"GENERAL";"TAB5",#N/A,TRUE,"GENERAL"}</definedName>
    <definedName name="uuuuuj" localSheetId="0" hidden="1">{"via1",#N/A,TRUE,"general";"via2",#N/A,TRUE,"general";"via3",#N/A,TRUE,"general"}</definedName>
    <definedName name="uuuuuj" localSheetId="6" hidden="1">{"via1",#N/A,TRUE,"general";"via2",#N/A,TRUE,"general";"via3",#N/A,TRUE,"general"}</definedName>
    <definedName name="uuuuuj" localSheetId="7" hidden="1">{"via1",#N/A,TRUE,"general";"via2",#N/A,TRUE,"general";"via3",#N/A,TRUE,"general"}</definedName>
    <definedName name="uuuuuj" localSheetId="9" hidden="1">{"via1",#N/A,TRUE,"general";"via2",#N/A,TRUE,"general";"via3",#N/A,TRUE,"general"}</definedName>
    <definedName name="uuuuuj" hidden="1">{"via1",#N/A,TRUE,"general";"via2",#N/A,TRUE,"general";"via3",#N/A,TRUE,"general"}</definedName>
    <definedName name="uuuuutiyt">#REF!</definedName>
    <definedName name="uuuuuu">#REF!</definedName>
    <definedName name="uuuuuuuuuu">#REF!</definedName>
    <definedName name="Uv">#REF!</definedName>
    <definedName name="UVT_2012">'[342]A. Profesional'!$M$3</definedName>
    <definedName name="Uw" localSheetId="0">#REF!</definedName>
    <definedName name="Uw">#REF!</definedName>
    <definedName name="uwkap" localSheetId="0" hidden="1">{"TAB1",#N/A,TRUE,"GENERAL";"TAB2",#N/A,TRUE,"GENERAL";"TAB3",#N/A,TRUE,"GENERAL";"TAB4",#N/A,TRUE,"GENERAL";"TAB5",#N/A,TRUE,"GENERAL"}</definedName>
    <definedName name="uwkap" localSheetId="6" hidden="1">{"TAB1",#N/A,TRUE,"GENERAL";"TAB2",#N/A,TRUE,"GENERAL";"TAB3",#N/A,TRUE,"GENERAL";"TAB4",#N/A,TRUE,"GENERAL";"TAB5",#N/A,TRUE,"GENERAL"}</definedName>
    <definedName name="uwkap" localSheetId="7" hidden="1">{"TAB1",#N/A,TRUE,"GENERAL";"TAB2",#N/A,TRUE,"GENERAL";"TAB3",#N/A,TRUE,"GENERAL";"TAB4",#N/A,TRUE,"GENERAL";"TAB5",#N/A,TRUE,"GENERAL"}</definedName>
    <definedName name="uwkap" localSheetId="9" hidden="1">{"TAB1",#N/A,TRUE,"GENERAL";"TAB2",#N/A,TRUE,"GENERAL";"TAB3",#N/A,TRUE,"GENERAL";"TAB4",#N/A,TRUE,"GENERAL";"TAB5",#N/A,TRUE,"GENERAL"}</definedName>
    <definedName name="uwkap" hidden="1">{"TAB1",#N/A,TRUE,"GENERAL";"TAB2",#N/A,TRUE,"GENERAL";"TAB3",#N/A,TRUE,"GENERAL";"TAB4",#N/A,TRUE,"GENERAL";"TAB5",#N/A,TRUE,"GENERAL"}</definedName>
    <definedName name="UWT">#REF!</definedName>
    <definedName name="uyiyiy" localSheetId="0" hidden="1">{"TAB1",#N/A,TRUE,"GENERAL";"TAB2",#N/A,TRUE,"GENERAL";"TAB3",#N/A,TRUE,"GENERAL";"TAB4",#N/A,TRUE,"GENERAL";"TAB5",#N/A,TRUE,"GENERAL"}</definedName>
    <definedName name="uyiyiy" localSheetId="6" hidden="1">{"TAB1",#N/A,TRUE,"GENERAL";"TAB2",#N/A,TRUE,"GENERAL";"TAB3",#N/A,TRUE,"GENERAL";"TAB4",#N/A,TRUE,"GENERAL";"TAB5",#N/A,TRUE,"GENERAL"}</definedName>
    <definedName name="uyiyiy" localSheetId="7" hidden="1">{"TAB1",#N/A,TRUE,"GENERAL";"TAB2",#N/A,TRUE,"GENERAL";"TAB3",#N/A,TRUE,"GENERAL";"TAB4",#N/A,TRUE,"GENERAL";"TAB5",#N/A,TRUE,"GENERAL"}</definedName>
    <definedName name="uyiyiy" localSheetId="9" hidden="1">{"TAB1",#N/A,TRUE,"GENERAL";"TAB2",#N/A,TRUE,"GENERAL";"TAB3",#N/A,TRUE,"GENERAL";"TAB4",#N/A,TRUE,"GENERAL";"TAB5",#N/A,TRUE,"GENERAL"}</definedName>
    <definedName name="uyiyiy" hidden="1">{"TAB1",#N/A,TRUE,"GENERAL";"TAB2",#N/A,TRUE,"GENERAL";"TAB3",#N/A,TRUE,"GENERAL";"TAB4",#N/A,TRUE,"GENERAL";"TAB5",#N/A,TRUE,"GENERAL"}</definedName>
    <definedName name="uytu" localSheetId="0" hidden="1">{"TAB1",#N/A,TRUE,"GENERAL";"TAB2",#N/A,TRUE,"GENERAL";"TAB3",#N/A,TRUE,"GENERAL";"TAB4",#N/A,TRUE,"GENERAL";"TAB5",#N/A,TRUE,"GENERAL"}</definedName>
    <definedName name="uytu" localSheetId="6" hidden="1">{"TAB1",#N/A,TRUE,"GENERAL";"TAB2",#N/A,TRUE,"GENERAL";"TAB3",#N/A,TRUE,"GENERAL";"TAB4",#N/A,TRUE,"GENERAL";"TAB5",#N/A,TRUE,"GENERAL"}</definedName>
    <definedName name="uytu" localSheetId="7" hidden="1">{"TAB1",#N/A,TRUE,"GENERAL";"TAB2",#N/A,TRUE,"GENERAL";"TAB3",#N/A,TRUE,"GENERAL";"TAB4",#N/A,TRUE,"GENERAL";"TAB5",#N/A,TRUE,"GENERAL"}</definedName>
    <definedName name="uytu" localSheetId="9" hidden="1">{"TAB1",#N/A,TRUE,"GENERAL";"TAB2",#N/A,TRUE,"GENERAL";"TAB3",#N/A,TRUE,"GENERAL";"TAB4",#N/A,TRUE,"GENERAL";"TAB5",#N/A,TRUE,"GENERAL"}</definedName>
    <definedName name="uytu" hidden="1">{"TAB1",#N/A,TRUE,"GENERAL";"TAB2",#N/A,TRUE,"GENERAL";"TAB3",#N/A,TRUE,"GENERAL";"TAB4",#N/A,TRUE,"GENERAL";"TAB5",#N/A,TRUE,"GENERAL"}</definedName>
    <definedName name="uyur" localSheetId="0" hidden="1">{"via1",#N/A,TRUE,"general";"via2",#N/A,TRUE,"general";"via3",#N/A,TRUE,"general"}</definedName>
    <definedName name="uyur" localSheetId="6" hidden="1">{"via1",#N/A,TRUE,"general";"via2",#N/A,TRUE,"general";"via3",#N/A,TRUE,"general"}</definedName>
    <definedName name="uyur" localSheetId="7" hidden="1">{"via1",#N/A,TRUE,"general";"via2",#N/A,TRUE,"general";"via3",#N/A,TRUE,"general"}</definedName>
    <definedName name="uyur" localSheetId="9" hidden="1">{"via1",#N/A,TRUE,"general";"via2",#N/A,TRUE,"general";"via3",#N/A,TRUE,"general"}</definedName>
    <definedName name="uyur" hidden="1">{"via1",#N/A,TRUE,"general";"via2",#N/A,TRUE,"general";"via3",#N/A,TRUE,"general"}</definedName>
    <definedName name="Uz">#REF!</definedName>
    <definedName name="v" localSheetId="0" hidden="1">{"TAB1",#N/A,TRUE,"GENERAL";"TAB2",#N/A,TRUE,"GENERAL";"TAB3",#N/A,TRUE,"GENERAL";"TAB4",#N/A,TRUE,"GENERAL";"TAB5",#N/A,TRUE,"GENERAL"}</definedName>
    <definedName name="v" localSheetId="15">#REF!</definedName>
    <definedName name="v" localSheetId="6" hidden="1">{"TAB1",#N/A,TRUE,"GENERAL";"TAB2",#N/A,TRUE,"GENERAL";"TAB3",#N/A,TRUE,"GENERAL";"TAB4",#N/A,TRUE,"GENERAL";"TAB5",#N/A,TRUE,"GENERAL"}</definedName>
    <definedName name="v" localSheetId="7" hidden="1">{"TAB1",#N/A,TRUE,"GENERAL";"TAB2",#N/A,TRUE,"GENERAL";"TAB3",#N/A,TRUE,"GENERAL";"TAB4",#N/A,TRUE,"GENERAL";"TAB5",#N/A,TRUE,"GENERAL"}</definedName>
    <definedName name="v" localSheetId="9" hidden="1">{"TAB1",#N/A,TRUE,"GENERAL";"TAB2",#N/A,TRUE,"GENERAL";"TAB3",#N/A,TRUE,"GENERAL";"TAB4",#N/A,TRUE,"GENERAL";"TAB5",#N/A,TRUE,"GENERAL"}</definedName>
    <definedName name="v" hidden="1">{"TAB1",#N/A,TRUE,"GENERAL";"TAB2",#N/A,TRUE,"GENERAL";"TAB3",#N/A,TRUE,"GENERAL";"TAB4",#N/A,TRUE,"GENERAL";"TAB5",#N/A,TRUE,"GENERAL"}</definedName>
    <definedName name="V.M.CV1_Moisture">#REF!</definedName>
    <definedName name="V.M.CV2_Al">#REF!</definedName>
    <definedName name="V.M.CV2_Co">#REF!</definedName>
    <definedName name="V.M.CV2_DryTonnes">#REF!</definedName>
    <definedName name="V.M.CV2_dtph">#REF!</definedName>
    <definedName name="V.M.CV2_Fe">#REF!</definedName>
    <definedName name="V.M.CV2_Mg">#REF!</definedName>
    <definedName name="V.M.CV2_Ni">#REF!</definedName>
    <definedName name="V.M.CV2_Si">#REF!</definedName>
    <definedName name="V.M.Mill_Availability">#REF!</definedName>
    <definedName name="V.M.Mill_Downtime">#REF!</definedName>
    <definedName name="V.M.Mill_DryTonnes">#REF!</definedName>
    <definedName name="V.M.Mill_DryTph">#REF!</definedName>
    <definedName name="V.M.Mill_PowerDraw">#REF!</definedName>
    <definedName name="V.M.Mill_PowerDrawPerTonne">#REF!</definedName>
    <definedName name="V.M.Mill_Uptime">#REF!</definedName>
    <definedName name="V.M.Mill_Utilization">#REF!</definedName>
    <definedName name="V.M.Mill_WetTonnes">#REF!</definedName>
    <definedName name="V.M.Mill_WetTph">#REF!</definedName>
    <definedName name="V.M.MillFeed_Al">#REF!</definedName>
    <definedName name="V.M.MillFeed_Co">#REF!</definedName>
    <definedName name="V.M.MillFeed_Fe">#REF!</definedName>
    <definedName name="V.M.MillFeed_Mg">#REF!</definedName>
    <definedName name="V.M.MillFeed_Ni">#REF!</definedName>
    <definedName name="V.M.MillFeed_Si">#REF!</definedName>
    <definedName name="V.M.MillH2O_Head">#REF!</definedName>
    <definedName name="V.M.MillH2O_Screen">#REF!</definedName>
    <definedName name="V.M.MillH2O_Total">#REF!</definedName>
    <definedName name="V.M.OreToStorage_Al">#REF!</definedName>
    <definedName name="V.M.OreToStorage_Co">#REF!</definedName>
    <definedName name="V.M.OreToStorage_DryTonnes">#REF!</definedName>
    <definedName name="V.M.OreToStorage_DryTph">#REF!</definedName>
    <definedName name="V.M.OreToStorage_Fe">#REF!</definedName>
    <definedName name="V.M.OreToStorage_Mg">#REF!</definedName>
    <definedName name="V.M.OreToStorage_Ni">#REF!</definedName>
    <definedName name="V.M.OreToStorage_PulpDensity">#REF!</definedName>
    <definedName name="V.M.OreToStorage_PulpYieldStress">#REF!</definedName>
    <definedName name="V.M.OreToStorage_Si">#REF!</definedName>
    <definedName name="V.M.OreToStorage_Volume">#REF!</definedName>
    <definedName name="V.M.OreToStorage_VolumePerHr">#REF!</definedName>
    <definedName name="V.Y.CV1_Moisture">#REF!</definedName>
    <definedName name="V.Y.CV2_Al">#REF!</definedName>
    <definedName name="V.Y.CV2_Co">#REF!</definedName>
    <definedName name="V.Y.CV2_DryTonnes">#REF!</definedName>
    <definedName name="V.Y.CV2_dtph">#REF!</definedName>
    <definedName name="V.Y.CV2_Fe">#REF!</definedName>
    <definedName name="V.Y.CV2_Mg">#REF!</definedName>
    <definedName name="V.Y.CV2_Ni">#REF!</definedName>
    <definedName name="V.Y.CV2_Si">#REF!</definedName>
    <definedName name="V.Y.Mill_Availability">#REF!</definedName>
    <definedName name="V.Y.Mill_Downtime">#REF!</definedName>
    <definedName name="V.Y.Mill_DryTonnes">#REF!</definedName>
    <definedName name="V.Y.Mill_DryTph">#REF!</definedName>
    <definedName name="V.Y.Mill_PowerDraw">#REF!</definedName>
    <definedName name="V.Y.Mill_PowerDrawPerTonne">#REF!</definedName>
    <definedName name="V.Y.Mill_Uptime">#REF!</definedName>
    <definedName name="V.Y.Mill_Utilization">#REF!</definedName>
    <definedName name="V.Y.Mill_WetTonnes">#REF!</definedName>
    <definedName name="V.Y.Mill_WetTph">#REF!</definedName>
    <definedName name="V.Y.MillFeed_Al">#REF!</definedName>
    <definedName name="V.Y.MillFeed_Co">#REF!</definedName>
    <definedName name="V.Y.MillFeed_Fe">#REF!</definedName>
    <definedName name="V.Y.MillFeed_Mg">#REF!</definedName>
    <definedName name="V.Y.MillFeed_Ni">#REF!</definedName>
    <definedName name="V.Y.MillFeed_Si">#REF!</definedName>
    <definedName name="V.Y.MillH2O_Head">#REF!</definedName>
    <definedName name="V.Y.MillH2O_Screen">#REF!</definedName>
    <definedName name="V.Y.MillH2O_Total">#REF!</definedName>
    <definedName name="V.Y.OreToStorage_Al">#REF!</definedName>
    <definedName name="V.Y.OreToStorage_Co">#REF!</definedName>
    <definedName name="V.Y.OreToStorage_DryTonnes">#REF!</definedName>
    <definedName name="V.Y.OreToStorage_DryTph">#REF!</definedName>
    <definedName name="V.Y.OreToStorage_Fe">#REF!</definedName>
    <definedName name="V.Y.OreToStorage_Mg">#REF!</definedName>
    <definedName name="V.Y.OreToStorage_Ni">#REF!</definedName>
    <definedName name="V.Y.OreToStorage_PulpDensity">#REF!</definedName>
    <definedName name="V.Y.OreToStorage_PulpYieldStress">#REF!</definedName>
    <definedName name="V.Y.OreToStorage_Si">#REF!</definedName>
    <definedName name="V.Y.OreToStorage_Volume">#REF!</definedName>
    <definedName name="V.Y.OreToStorage_VolumePerHr">#REF!</definedName>
    <definedName name="Va">#REF!</definedName>
    <definedName name="VAL_100PE_S1">#REF!</definedName>
    <definedName name="VAL_100PE_S2">#REF!</definedName>
    <definedName name="VAL_100PE_S3">#REF!</definedName>
    <definedName name="VAL_100PE_S4">#REF!</definedName>
    <definedName name="VAL_100PE_S5">#REF!</definedName>
    <definedName name="VAL_100PE_S6">#REF!</definedName>
    <definedName name="VAL150PE_S1">#REF!</definedName>
    <definedName name="VAL150PE_S2">#REF!</definedName>
    <definedName name="VAL150PE_S3">#REF!</definedName>
    <definedName name="VAL150PE_S4">#REF!</definedName>
    <definedName name="VAL150PE_S5">#REF!</definedName>
    <definedName name="VAL150PE_S6">#REF!</definedName>
    <definedName name="VAL200PE_S1">#REF!</definedName>
    <definedName name="VAL200PE_S2">#REF!</definedName>
    <definedName name="VAL200PE_S3">#REF!</definedName>
    <definedName name="VAL200PE_S4">#REF!</definedName>
    <definedName name="VAL200PE_S5">#REF!</definedName>
    <definedName name="VAL200PE_S6">#REF!</definedName>
    <definedName name="VAL250PE_S1">#REF!</definedName>
    <definedName name="VAL250PE_S2">#REF!</definedName>
    <definedName name="VAL250PE_S3">#REF!</definedName>
    <definedName name="VAL250PE_S4">#REF!</definedName>
    <definedName name="VAL250PE_S5">#REF!</definedName>
    <definedName name="VAL250PE_S6">#REF!</definedName>
    <definedName name="VAL300HD_S1">#REF!</definedName>
    <definedName name="VAL300HD_S2">#REF!</definedName>
    <definedName name="VAL300HD_S3">#REF!</definedName>
    <definedName name="VAL300HD_S4">#REF!</definedName>
    <definedName name="VAL300HD_S5">#REF!</definedName>
    <definedName name="VAL300HD_S6">#REF!</definedName>
    <definedName name="VAL300PVC_S1">#REF!</definedName>
    <definedName name="VAL300PVC_S2">#REF!</definedName>
    <definedName name="VAL300PVC_S3">#REF!</definedName>
    <definedName name="VAL300PVC_S4">#REF!</definedName>
    <definedName name="VAL300PVC_S5">#REF!</definedName>
    <definedName name="VAL300PVC_S6">#REF!</definedName>
    <definedName name="VAL80PE_S1">#REF!</definedName>
    <definedName name="VAL80PE_S2">#REF!</definedName>
    <definedName name="VAL80PE_S3">#REF!</definedName>
    <definedName name="VAL80PE_S4">#REF!</definedName>
    <definedName name="VAL80PE_S5">#REF!</definedName>
    <definedName name="VAL80PE_S6">#REF!</definedName>
    <definedName name="valcal">[343]Dólar!#REF!</definedName>
    <definedName name="VALDES" localSheetId="0">#REF!</definedName>
    <definedName name="VALDES">#REF!</definedName>
    <definedName name="VALDES_10" localSheetId="0">#REF!</definedName>
    <definedName name="VALDES_10">#REF!</definedName>
    <definedName name="VALDES_18" localSheetId="0">#REF!</definedName>
    <definedName name="VALDES_18">#REF!</definedName>
    <definedName name="VALDES_20">#REF!</definedName>
    <definedName name="VALDES_21">#REF!</definedName>
    <definedName name="VALDES_22">#REF!</definedName>
    <definedName name="VALDES_7">#REF!</definedName>
    <definedName name="VALDES_8">#REF!</definedName>
    <definedName name="VALDES_8a">#REF!</definedName>
    <definedName name="valhati">[29]Gastos!#REF!</definedName>
    <definedName name="VALMA3" localSheetId="15">#REF!</definedName>
    <definedName name="VALMA3">#REF!</definedName>
    <definedName name="VALMA4" localSheetId="15">#REF!</definedName>
    <definedName name="VALMA4">#REF!</definedName>
    <definedName name="valor_consumibles">#REF!</definedName>
    <definedName name="valor_cuadrilla">#REF!</definedName>
    <definedName name="valor_equipos">#REF!</definedName>
    <definedName name="valor_nomina1">#REF!</definedName>
    <definedName name="valor_nomina2">#REF!</definedName>
    <definedName name="valor_nomina3">#REF!</definedName>
    <definedName name="valor1" localSheetId="7">#REF!</definedName>
    <definedName name="valor1">#REF!</definedName>
    <definedName name="valor2" localSheetId="7">#REF!</definedName>
    <definedName name="valor2">#REF!</definedName>
    <definedName name="VALOR3" localSheetId="7">#REF!</definedName>
    <definedName name="VALOR3">#REF!</definedName>
    <definedName name="valorcal">[29]Gastos!#REF!</definedName>
    <definedName name="VALORESAA">#REF!</definedName>
    <definedName name="ValoresCanon">#REF!</definedName>
    <definedName name="ValoresIva">#REF!</definedName>
    <definedName name="ValorFuturoFcro">#REF!</definedName>
    <definedName name="ValorImpuestoTimbre">#REF!</definedName>
    <definedName name="valparaiso">'[5]APU PVC'!#REF!</definedName>
    <definedName name="valves">#REF!</definedName>
    <definedName name="VALVULAS" localSheetId="11">[1]FORFAAC!#REF!</definedName>
    <definedName name="VALVULAS" localSheetId="12">[2]FORFAAC!#REF!</definedName>
    <definedName name="VALVULAS" localSheetId="13">[2]FORFAAC!#REF!</definedName>
    <definedName name="VALVULAS" localSheetId="14">[2]FORFAAC!#REF!</definedName>
    <definedName name="VALVULAS" localSheetId="16">[1]FORFAAC!#REF!</definedName>
    <definedName name="VALVULAS" localSheetId="17">[1]FORFAAC!#REF!</definedName>
    <definedName name="VALVULAS">[1]FORFAAC!#REF!</definedName>
    <definedName name="Var" localSheetId="15">[7]Varios.!$E:$E</definedName>
    <definedName name="Var">[40]Varios.!$E:$E</definedName>
    <definedName name="VarEquip">'[137]Equip Data'!#REF!</definedName>
    <definedName name="VarRange">'[137]Equip Data'!#REF!</definedName>
    <definedName name="VAT" localSheetId="0">#REF!</definedName>
    <definedName name="VAT">#REF!</definedName>
    <definedName name="vaton">[29]Gastos!#REF!</definedName>
    <definedName name="Vb">#REF!</definedName>
    <definedName name="VBV">'[45]Obras preliminares'!$D$21</definedName>
    <definedName name="VBV.1" localSheetId="0">#REF!</definedName>
    <definedName name="VBV.1">#REF!</definedName>
    <definedName name="VBV_1">#N/A</definedName>
    <definedName name="vbvbvbvb" localSheetId="0" hidden="1">{"TAB1",#N/A,TRUE,"GENERAL";"TAB2",#N/A,TRUE,"GENERAL";"TAB3",#N/A,TRUE,"GENERAL";"TAB4",#N/A,TRUE,"GENERAL";"TAB5",#N/A,TRUE,"GENERAL"}</definedName>
    <definedName name="vbvbvbvb" localSheetId="6" hidden="1">{"TAB1",#N/A,TRUE,"GENERAL";"TAB2",#N/A,TRUE,"GENERAL";"TAB3",#N/A,TRUE,"GENERAL";"TAB4",#N/A,TRUE,"GENERAL";"TAB5",#N/A,TRUE,"GENERAL"}</definedName>
    <definedName name="vbvbvbvb" localSheetId="7" hidden="1">{"TAB1",#N/A,TRUE,"GENERAL";"TAB2",#N/A,TRUE,"GENERAL";"TAB3",#N/A,TRUE,"GENERAL";"TAB4",#N/A,TRUE,"GENERAL";"TAB5",#N/A,TRUE,"GENERAL"}</definedName>
    <definedName name="vbvbvbvb" localSheetId="9" hidden="1">{"TAB1",#N/A,TRUE,"GENERAL";"TAB2",#N/A,TRUE,"GENERAL";"TAB3",#N/A,TRUE,"GENERAL";"TAB4",#N/A,TRUE,"GENERAL";"TAB5",#N/A,TRUE,"GENERAL"}</definedName>
    <definedName name="vbvbvbvb" hidden="1">{"TAB1",#N/A,TRUE,"GENERAL";"TAB2",#N/A,TRUE,"GENERAL";"TAB3",#N/A,TRUE,"GENERAL";"TAB4",#N/A,TRUE,"GENERAL";"TAB5",#N/A,TRUE,"GENERAL"}</definedName>
    <definedName name="Vc">#REF!</definedName>
    <definedName name="VCBB8" localSheetId="15">#REF!</definedName>
    <definedName name="VCBB8">#REF!</definedName>
    <definedName name="VCEL1" localSheetId="15">#REF!</definedName>
    <definedName name="VCEL1">#REF!</definedName>
    <definedName name="VCEL2">#REF!</definedName>
    <definedName name="VCEL3">#REF!</definedName>
    <definedName name="VCEL4">#REF!</definedName>
    <definedName name="VCEL6">#REF!</definedName>
    <definedName name="VCEL8" localSheetId="15">[41]BASE!#REF!</definedName>
    <definedName name="VCEL8">[42]BASE!#REF!</definedName>
    <definedName name="VCELA2" localSheetId="0">#REF!</definedName>
    <definedName name="VCELA2" localSheetId="15">#REF!</definedName>
    <definedName name="VCELA2">#REF!</definedName>
    <definedName name="VCELA3" localSheetId="15">#REF!</definedName>
    <definedName name="VCELA3">#REF!</definedName>
    <definedName name="VCELA4" localSheetId="15">#REF!</definedName>
    <definedName name="VCELA4">#REF!</definedName>
    <definedName name="VCELA6">#REF!</definedName>
    <definedName name="Vd">#REF!</definedName>
    <definedName name="vdfvuio" localSheetId="0" hidden="1">{"via1",#N/A,TRUE,"general";"via2",#N/A,TRUE,"general";"via3",#N/A,TRUE,"general"}</definedName>
    <definedName name="vdfvuio" localSheetId="6" hidden="1">{"via1",#N/A,TRUE,"general";"via2",#N/A,TRUE,"general";"via3",#N/A,TRUE,"general"}</definedName>
    <definedName name="vdfvuio" localSheetId="7" hidden="1">{"via1",#N/A,TRUE,"general";"via2",#N/A,TRUE,"general";"via3",#N/A,TRUE,"general"}</definedName>
    <definedName name="vdfvuio" localSheetId="9" hidden="1">{"via1",#N/A,TRUE,"general";"via2",#N/A,TRUE,"general";"via3",#N/A,TRUE,"general"}</definedName>
    <definedName name="vdfvuio" hidden="1">{"via1",#N/A,TRUE,"general";"via2",#N/A,TRUE,"general";"via3",#N/A,TRUE,"general"}</definedName>
    <definedName name="vdsvnj" localSheetId="0" hidden="1">{"via1",#N/A,TRUE,"general";"via2",#N/A,TRUE,"general";"via3",#N/A,TRUE,"general"}</definedName>
    <definedName name="vdsvnj" localSheetId="6" hidden="1">{"via1",#N/A,TRUE,"general";"via2",#N/A,TRUE,"general";"via3",#N/A,TRUE,"general"}</definedName>
    <definedName name="vdsvnj" localSheetId="7" hidden="1">{"via1",#N/A,TRUE,"general";"via2",#N/A,TRUE,"general";"via3",#N/A,TRUE,"general"}</definedName>
    <definedName name="vdsvnj" localSheetId="9" hidden="1">{"via1",#N/A,TRUE,"general";"via2",#N/A,TRUE,"general";"via3",#N/A,TRUE,"general"}</definedName>
    <definedName name="vdsvnj" hidden="1">{"via1",#N/A,TRUE,"general";"via2",#N/A,TRUE,"general";"via3",#N/A,TRUE,"general"}</definedName>
    <definedName name="Ve">#REF!</definedName>
    <definedName name="VEINTE" localSheetId="12">#REF!,#REF!</definedName>
    <definedName name="VEINTE" localSheetId="13">#REF!,#REF!</definedName>
    <definedName name="VEINTE" localSheetId="14">#REF!,#REF!</definedName>
    <definedName name="VEINTE" localSheetId="6">#REF!,#REF!</definedName>
    <definedName name="VEINTE">#REF!,#REF!</definedName>
    <definedName name="VENDOR_ID">#REF!</definedName>
    <definedName name="Vendor_name">#REF!</definedName>
    <definedName name="vendor_name2">#REF!</definedName>
    <definedName name="VENT100_S1">#REF!</definedName>
    <definedName name="VENT100_S2">#REF!</definedName>
    <definedName name="VENT100_S3">#REF!</definedName>
    <definedName name="VENT100_S4">#REF!</definedName>
    <definedName name="VENT100_S5">#REF!</definedName>
    <definedName name="VENT100_S6">#REF!</definedName>
    <definedName name="VentaAiu">#REF!</definedName>
    <definedName name="VENTANAS_ITEM">[84]Presupuesto!#REF!</definedName>
    <definedName name="VENTI" localSheetId="0">#REF!</definedName>
    <definedName name="VENTI" localSheetId="15">#REF!</definedName>
    <definedName name="VENTI">#REF!</definedName>
    <definedName name="Verifier" localSheetId="0">#REF!</definedName>
    <definedName name="Verifier">#REF!</definedName>
    <definedName name="Vf">#REF!</definedName>
    <definedName name="vfbgnhyt" localSheetId="0" hidden="1">{"via1",#N/A,TRUE,"general";"via2",#N/A,TRUE,"general";"via3",#N/A,TRUE,"general"}</definedName>
    <definedName name="vfbgnhyt" localSheetId="6" hidden="1">{"via1",#N/A,TRUE,"general";"via2",#N/A,TRUE,"general";"via3",#N/A,TRUE,"general"}</definedName>
    <definedName name="vfbgnhyt" localSheetId="7" hidden="1">{"via1",#N/A,TRUE,"general";"via2",#N/A,TRUE,"general";"via3",#N/A,TRUE,"general"}</definedName>
    <definedName name="vfbgnhyt" localSheetId="9" hidden="1">{"via1",#N/A,TRUE,"general";"via2",#N/A,TRUE,"general";"via3",#N/A,TRUE,"general"}</definedName>
    <definedName name="vfbgnhyt" hidden="1">{"via1",#N/A,TRUE,"general";"via2",#N/A,TRUE,"general";"via3",#N/A,TRUE,"general"}</definedName>
    <definedName name="vfggchbh">#REF!</definedName>
    <definedName name="vfgtfgvfgv">#REF!</definedName>
    <definedName name="vfvdv" localSheetId="0" hidden="1">{"TAB1",#N/A,TRUE,"GENERAL";"TAB2",#N/A,TRUE,"GENERAL";"TAB3",#N/A,TRUE,"GENERAL";"TAB4",#N/A,TRUE,"GENERAL";"TAB5",#N/A,TRUE,"GENERAL"}</definedName>
    <definedName name="vfvdv" localSheetId="6" hidden="1">{"TAB1",#N/A,TRUE,"GENERAL";"TAB2",#N/A,TRUE,"GENERAL";"TAB3",#N/A,TRUE,"GENERAL";"TAB4",#N/A,TRUE,"GENERAL";"TAB5",#N/A,TRUE,"GENERAL"}</definedName>
    <definedName name="vfvdv" localSheetId="7" hidden="1">{"TAB1",#N/A,TRUE,"GENERAL";"TAB2",#N/A,TRUE,"GENERAL";"TAB3",#N/A,TRUE,"GENERAL";"TAB4",#N/A,TRUE,"GENERAL";"TAB5",#N/A,TRUE,"GENERAL"}</definedName>
    <definedName name="vfvdv" localSheetId="9" hidden="1">{"TAB1",#N/A,TRUE,"GENERAL";"TAB2",#N/A,TRUE,"GENERAL";"TAB3",#N/A,TRUE,"GENERAL";"TAB4",#N/A,TRUE,"GENERAL";"TAB5",#N/A,TRUE,"GENERAL"}</definedName>
    <definedName name="vfvdv" hidden="1">{"TAB1",#N/A,TRUE,"GENERAL";"TAB2",#N/A,TRUE,"GENERAL";"TAB3",#N/A,TRUE,"GENERAL";"TAB4",#N/A,TRUE,"GENERAL";"TAB5",#N/A,TRUE,"GENERAL"}</definedName>
    <definedName name="vfvf" localSheetId="0" hidden="1">{"TAB1",#N/A,TRUE,"GENERAL";"TAB2",#N/A,TRUE,"GENERAL";"TAB3",#N/A,TRUE,"GENERAL";"TAB4",#N/A,TRUE,"GENERAL";"TAB5",#N/A,TRUE,"GENERAL"}</definedName>
    <definedName name="vfvf" localSheetId="6" hidden="1">{"TAB1",#N/A,TRUE,"GENERAL";"TAB2",#N/A,TRUE,"GENERAL";"TAB3",#N/A,TRUE,"GENERAL";"TAB4",#N/A,TRUE,"GENERAL";"TAB5",#N/A,TRUE,"GENERAL"}</definedName>
    <definedName name="vfvf" localSheetId="7" hidden="1">{"TAB1",#N/A,TRUE,"GENERAL";"TAB2",#N/A,TRUE,"GENERAL";"TAB3",#N/A,TRUE,"GENERAL";"TAB4",#N/A,TRUE,"GENERAL";"TAB5",#N/A,TRUE,"GENERAL"}</definedName>
    <definedName name="vfvf" localSheetId="9" hidden="1">{"TAB1",#N/A,TRUE,"GENERAL";"TAB2",#N/A,TRUE,"GENERAL";"TAB3",#N/A,TRUE,"GENERAL";"TAB4",#N/A,TRUE,"GENERAL";"TAB5",#N/A,TRUE,"GENERAL"}</definedName>
    <definedName name="vfvf" hidden="1">{"TAB1",#N/A,TRUE,"GENERAL";"TAB2",#N/A,TRUE,"GENERAL";"TAB3",#N/A,TRUE,"GENERAL";"TAB4",#N/A,TRUE,"GENERAL";"TAB5",#N/A,TRUE,"GENERAL"}</definedName>
    <definedName name="Vg">#REF!</definedName>
    <definedName name="Vh">#REF!</definedName>
    <definedName name="via" localSheetId="0" hidden="1">{"via1",#N/A,TRUE,"general";"via2",#N/A,TRUE,"general";"via3",#N/A,TRUE,"general"}</definedName>
    <definedName name="via" localSheetId="6" hidden="1">{"via1",#N/A,TRUE,"general";"via2",#N/A,TRUE,"general";"via3",#N/A,TRUE,"general"}</definedName>
    <definedName name="via" localSheetId="7" hidden="1">{"via1",#N/A,TRUE,"general";"via2",#N/A,TRUE,"general";"via3",#N/A,TRUE,"general"}</definedName>
    <definedName name="via" localSheetId="9" hidden="1">{"via1",#N/A,TRUE,"general";"via2",#N/A,TRUE,"general";"via3",#N/A,TRUE,"general"}</definedName>
    <definedName name="via" hidden="1">{"via1",#N/A,TRUE,"general";"via2",#N/A,TRUE,"general";"via3",#N/A,TRUE,"general"}</definedName>
    <definedName name="Viaje" localSheetId="15">#REF!</definedName>
    <definedName name="VIAJE">[42]BASE!#REF!</definedName>
    <definedName name="VIAJE_">[86]BASE!$D$479</definedName>
    <definedName name="VIAJE1">[42]BASE!#REF!</definedName>
    <definedName name="VIAJES">[42]BASE!$D$450</definedName>
    <definedName name="VIAS">[42]PRESUPUESTO!#REF!</definedName>
    <definedName name="VIBGA" localSheetId="15">[41]BASE!$D$469</definedName>
    <definedName name="VIBGA">[42]BASE!$D$421</definedName>
    <definedName name="VIBGA_">[86]BASE!$D$446</definedName>
    <definedName name="vibr">[58]PrecRec!$D$18</definedName>
    <definedName name="VIBRA" localSheetId="0">#REF!</definedName>
    <definedName name="VIBRA">#REF!</definedName>
    <definedName name="VIBRADOR">[79]EQUIPO!$D$27</definedName>
    <definedName name="VIBRCOM" localSheetId="0">#REF!</definedName>
    <definedName name="VIBRCOM" localSheetId="15">#REF!</definedName>
    <definedName name="VIBRCOM">#REF!</definedName>
    <definedName name="VIBRE" localSheetId="0">#REF!</definedName>
    <definedName name="VIBRE" localSheetId="15">[41]BASE!$D$470</definedName>
    <definedName name="VIBRE">#REF!</definedName>
    <definedName name="VIBRO" localSheetId="0">#REF!</definedName>
    <definedName name="VIBRO">#REF!</definedName>
    <definedName name="VIDRI" localSheetId="15">#REF!</definedName>
    <definedName name="VIDRI">#REF!</definedName>
    <definedName name="viscosidad" localSheetId="15">#REF!</definedName>
    <definedName name="viscosidad">#REF!</definedName>
    <definedName name="vk" localSheetId="0" hidden="1">{"via1",#N/A,TRUE,"general";"via2",#N/A,TRUE,"general";"via3",#N/A,TRUE,"general"}</definedName>
    <definedName name="vk" localSheetId="6" hidden="1">{"via1",#N/A,TRUE,"general";"via2",#N/A,TRUE,"general";"via3",#N/A,TRUE,"general"}</definedName>
    <definedName name="vk" localSheetId="7" hidden="1">{"via1",#N/A,TRUE,"general";"via2",#N/A,TRUE,"general";"via3",#N/A,TRUE,"general"}</definedName>
    <definedName name="vk" localSheetId="9" hidden="1">{"via1",#N/A,TRUE,"general";"via2",#N/A,TRUE,"general";"via3",#N/A,TRUE,"general"}</definedName>
    <definedName name="vk" hidden="1">{"via1",#N/A,TRUE,"general";"via2",#N/A,TRUE,"general";"via3",#N/A,TRUE,"general"}</definedName>
    <definedName name="vlvlist_vlvlist_List">#REF!</definedName>
    <definedName name="vnbvxb" localSheetId="0" hidden="1">{"via1",#N/A,TRUE,"general";"via2",#N/A,TRUE,"general";"via3",#N/A,TRUE,"general"}</definedName>
    <definedName name="vnbvxb" localSheetId="6" hidden="1">{"via1",#N/A,TRUE,"general";"via2",#N/A,TRUE,"general";"via3",#N/A,TRUE,"general"}</definedName>
    <definedName name="vnbvxb" localSheetId="7" hidden="1">{"via1",#N/A,TRUE,"general";"via2",#N/A,TRUE,"general";"via3",#N/A,TRUE,"general"}</definedName>
    <definedName name="vnbvxb" localSheetId="9" hidden="1">{"via1",#N/A,TRUE,"general";"via2",#N/A,TRUE,"general";"via3",#N/A,TRUE,"general"}</definedName>
    <definedName name="vnbvxb" hidden="1">{"via1",#N/A,TRUE,"general";"via2",#N/A,TRUE,"general";"via3",#N/A,TRUE,"general"}</definedName>
    <definedName name="VNVBN" localSheetId="0" hidden="1">{"TAB1",#N/A,TRUE,"GENERAL";"TAB2",#N/A,TRUE,"GENERAL";"TAB3",#N/A,TRUE,"GENERAL";"TAB4",#N/A,TRUE,"GENERAL";"TAB5",#N/A,TRUE,"GENERAL"}</definedName>
    <definedName name="VNVBN" localSheetId="6" hidden="1">{"TAB1",#N/A,TRUE,"GENERAL";"TAB2",#N/A,TRUE,"GENERAL";"TAB3",#N/A,TRUE,"GENERAL";"TAB4",#N/A,TRUE,"GENERAL";"TAB5",#N/A,TRUE,"GENERAL"}</definedName>
    <definedName name="VNVBN" localSheetId="7" hidden="1">{"TAB1",#N/A,TRUE,"GENERAL";"TAB2",#N/A,TRUE,"GENERAL";"TAB3",#N/A,TRUE,"GENERAL";"TAB4",#N/A,TRUE,"GENERAL";"TAB5",#N/A,TRUE,"GENERAL"}</definedName>
    <definedName name="VNVBN" localSheetId="9" hidden="1">{"TAB1",#N/A,TRUE,"GENERAL";"TAB2",#N/A,TRUE,"GENERAL";"TAB3",#N/A,TRUE,"GENERAL";"TAB4",#N/A,TRUE,"GENERAL";"TAB5",#N/A,TRUE,"GENERAL"}</definedName>
    <definedName name="VNVBN" hidden="1">{"TAB1",#N/A,TRUE,"GENERAL";"TAB2",#N/A,TRUE,"GENERAL";"TAB3",#N/A,TRUE,"GENERAL";"TAB4",#N/A,TRUE,"GENERAL";"TAB5",#N/A,TRUE,"GENERAL"}</definedName>
    <definedName name="vol">[58]PrecRec!$D$14</definedName>
    <definedName name="Vol_aletas1">[55]Dimensiones!$F$37</definedName>
    <definedName name="Vol_aletas2">[55]Dimensiones!$F$39</definedName>
    <definedName name="Vol_aletas3">[55]Dimensiones!$F$41</definedName>
    <definedName name="Vol_aletas4">[55]Dimensiones!$F$43</definedName>
    <definedName name="Vol_aletas5">[55]Dimensiones!$F$45</definedName>
    <definedName name="Vol_tanques">[55]Dimensiones!$D$37</definedName>
    <definedName name="VOLM3COL">'[45]Estructuras Concreto'!$F$332</definedName>
    <definedName name="volm3km">[58]PrecRec!$D$15</definedName>
    <definedName name="VolPVC">[139]TABLA!$B$48:$T$48</definedName>
    <definedName name="VOLQUET" localSheetId="0">#REF!</definedName>
    <definedName name="VOLQUET" localSheetId="15">#REF!</definedName>
    <definedName name="VOLQUET">#REF!</definedName>
    <definedName name="VOLQUETA" localSheetId="0">#REF!</definedName>
    <definedName name="VOLQUETA">#REF!</definedName>
    <definedName name="VOLVIGA">'[45]Estructuras Concreto'!$F$336</definedName>
    <definedName name="VOLVIGA2" localSheetId="0">#REF!</definedName>
    <definedName name="VOLVIGA2">#REF!</definedName>
    <definedName name="VOtrosIngresosYEgresos">[344]EFPRUE!$G$28</definedName>
    <definedName name="VPD">[15]TARIFAS!$C$569</definedName>
    <definedName name="VPDACUE">#REF!</definedName>
    <definedName name="VPI">[15]TARIFAS!$C$567</definedName>
    <definedName name="VPNIngresos">#REF!</definedName>
    <definedName name="VPNSurenting">#REF!</definedName>
    <definedName name="VPVC2" localSheetId="15">#REF!</definedName>
    <definedName name="VPVC2">#REF!</definedName>
    <definedName name="vr_equipos">#REF!</definedName>
    <definedName name="VRA">[15]TARIFAS!$C$566</definedName>
    <definedName name="VRTTLPPTO">#REF!</definedName>
    <definedName name="VSCanonTotal">#REF!</definedName>
    <definedName name="vsdfj" localSheetId="0" hidden="1">{"via1",#N/A,TRUE,"general";"via2",#N/A,TRUE,"general";"via3",#N/A,TRUE,"general"}</definedName>
    <definedName name="vsdfj" localSheetId="6" hidden="1">{"via1",#N/A,TRUE,"general";"via2",#N/A,TRUE,"general";"via3",#N/A,TRUE,"general"}</definedName>
    <definedName name="vsdfj" localSheetId="7" hidden="1">{"via1",#N/A,TRUE,"general";"via2",#N/A,TRUE,"general";"via3",#N/A,TRUE,"general"}</definedName>
    <definedName name="vsdfj" localSheetId="9" hidden="1">{"via1",#N/A,TRUE,"general";"via2",#N/A,TRUE,"general";"via3",#N/A,TRUE,"general"}</definedName>
    <definedName name="vsdfj" hidden="1">{"via1",#N/A,TRUE,"general";"via2",#N/A,TRUE,"general";"via3",#N/A,TRUE,"general"}</definedName>
    <definedName name="vsp">#REF!</definedName>
    <definedName name="VSPunRentabilidad">#REF!</definedName>
    <definedName name="VSTablaDTF">#REF!</definedName>
    <definedName name="VSTablaDTFDatos">#REF!</definedName>
    <definedName name="VSUtilidadMensual">#REF!</definedName>
    <definedName name="VSVariablesRenting">#REF!</definedName>
    <definedName name="vt" localSheetId="0" hidden="1">{"via1",#N/A,TRUE,"general";"via2",#N/A,TRUE,"general";"via3",#N/A,TRUE,"general"}</definedName>
    <definedName name="vt" localSheetId="6" hidden="1">{"via1",#N/A,TRUE,"general";"via2",#N/A,TRUE,"general";"via3",#N/A,TRUE,"general"}</definedName>
    <definedName name="vt" localSheetId="7" hidden="1">{"via1",#N/A,TRUE,"general";"via2",#N/A,TRUE,"general";"via3",#N/A,TRUE,"general"}</definedName>
    <definedName name="vt" localSheetId="9" hidden="1">{"via1",#N/A,TRUE,"general";"via2",#N/A,TRUE,"general";"via3",#N/A,TRUE,"general"}</definedName>
    <definedName name="vt" hidden="1">{"via1",#N/A,TRUE,"general";"via2",#N/A,TRUE,"general";"via3",#N/A,TRUE,"general"}</definedName>
    <definedName name="vuyhj">#REF!</definedName>
    <definedName name="vvcxv" localSheetId="0" hidden="1">{"TAB1",#N/A,TRUE,"GENERAL";"TAB2",#N/A,TRUE,"GENERAL";"TAB3",#N/A,TRUE,"GENERAL";"TAB4",#N/A,TRUE,"GENERAL";"TAB5",#N/A,TRUE,"GENERAL"}</definedName>
    <definedName name="vvcxv" localSheetId="6" hidden="1">{"TAB1",#N/A,TRUE,"GENERAL";"TAB2",#N/A,TRUE,"GENERAL";"TAB3",#N/A,TRUE,"GENERAL";"TAB4",#N/A,TRUE,"GENERAL";"TAB5",#N/A,TRUE,"GENERAL"}</definedName>
    <definedName name="vvcxv" localSheetId="7" hidden="1">{"TAB1",#N/A,TRUE,"GENERAL";"TAB2",#N/A,TRUE,"GENERAL";"TAB3",#N/A,TRUE,"GENERAL";"TAB4",#N/A,TRUE,"GENERAL";"TAB5",#N/A,TRUE,"GENERAL"}</definedName>
    <definedName name="vvcxv" localSheetId="9" hidden="1">{"TAB1",#N/A,TRUE,"GENERAL";"TAB2",#N/A,TRUE,"GENERAL";"TAB3",#N/A,TRUE,"GENERAL";"TAB4",#N/A,TRUE,"GENERAL";"TAB5",#N/A,TRUE,"GENERAL"}</definedName>
    <definedName name="vvcxv" hidden="1">{"TAB1",#N/A,TRUE,"GENERAL";"TAB2",#N/A,TRUE,"GENERAL";"TAB3",#N/A,TRUE,"GENERAL";"TAB4",#N/A,TRUE,"GENERAL";"TAB5",#N/A,TRUE,"GENERAL"}</definedName>
    <definedName name="VVV" localSheetId="15">#REF!</definedName>
    <definedName name="VVV" localSheetId="7">#REF!</definedName>
    <definedName name="VVV">#REF!</definedName>
    <definedName name="vvvv" localSheetId="0" hidden="1">{"'Sheet1'!$A$1:$G$85"}</definedName>
    <definedName name="vvvv" hidden="1">{"'Sheet1'!$A$1:$G$85"}</definedName>
    <definedName name="vvvvt" localSheetId="0" hidden="1">{"via1",#N/A,TRUE,"general";"via2",#N/A,TRUE,"general";"via3",#N/A,TRUE,"general"}</definedName>
    <definedName name="vvvvt" localSheetId="6" hidden="1">{"via1",#N/A,TRUE,"general";"via2",#N/A,TRUE,"general";"via3",#N/A,TRUE,"general"}</definedName>
    <definedName name="vvvvt" localSheetId="7" hidden="1">{"via1",#N/A,TRUE,"general";"via2",#N/A,TRUE,"general";"via3",#N/A,TRUE,"general"}</definedName>
    <definedName name="vvvvt" localSheetId="9" hidden="1">{"via1",#N/A,TRUE,"general";"via2",#N/A,TRUE,"general";"via3",#N/A,TRUE,"general"}</definedName>
    <definedName name="vvvvt" hidden="1">{"via1",#N/A,TRUE,"general";"via2",#N/A,TRUE,"general";"via3",#N/A,TRUE,"general"}</definedName>
    <definedName name="vvvvvv" localSheetId="0" hidden="1">{#N/A,#N/A,FALSE,"Costos Productos 6A";#N/A,#N/A,FALSE,"Costo Unitario Total H-94-12"}</definedName>
    <definedName name="vvvvvv" hidden="1">{#N/A,#N/A,FALSE,"Costos Productos 6A";#N/A,#N/A,FALSE,"Costo Unitario Total H-94-12"}</definedName>
    <definedName name="vvvvvvf" localSheetId="0" hidden="1">{"via1",#N/A,TRUE,"general";"via2",#N/A,TRUE,"general";"via3",#N/A,TRUE,"general"}</definedName>
    <definedName name="vvvvvvf" localSheetId="6" hidden="1">{"via1",#N/A,TRUE,"general";"via2",#N/A,TRUE,"general";"via3",#N/A,TRUE,"general"}</definedName>
    <definedName name="vvvvvvf" localSheetId="7" hidden="1">{"via1",#N/A,TRUE,"general";"via2",#N/A,TRUE,"general";"via3",#N/A,TRUE,"general"}</definedName>
    <definedName name="vvvvvvf" localSheetId="9" hidden="1">{"via1",#N/A,TRUE,"general";"via2",#N/A,TRUE,"general";"via3",#N/A,TRUE,"general"}</definedName>
    <definedName name="vvvvvvf" hidden="1">{"via1",#N/A,TRUE,"general";"via2",#N/A,TRUE,"general";"via3",#N/A,TRUE,"general"}</definedName>
    <definedName name="vy" localSheetId="0" hidden="1">{"TAB1",#N/A,TRUE,"GENERAL";"TAB2",#N/A,TRUE,"GENERAL";"TAB3",#N/A,TRUE,"GENERAL";"TAB4",#N/A,TRUE,"GENERAL";"TAB5",#N/A,TRUE,"GENERAL"}</definedName>
    <definedName name="vy" localSheetId="6" hidden="1">{"TAB1",#N/A,TRUE,"GENERAL";"TAB2",#N/A,TRUE,"GENERAL";"TAB3",#N/A,TRUE,"GENERAL";"TAB4",#N/A,TRUE,"GENERAL";"TAB5",#N/A,TRUE,"GENERAL"}</definedName>
    <definedName name="vy" localSheetId="7" hidden="1">{"TAB1",#N/A,TRUE,"GENERAL";"TAB2",#N/A,TRUE,"GENERAL";"TAB3",#N/A,TRUE,"GENERAL";"TAB4",#N/A,TRUE,"GENERAL";"TAB5",#N/A,TRUE,"GENERAL"}</definedName>
    <definedName name="vy" localSheetId="9" hidden="1">{"TAB1",#N/A,TRUE,"GENERAL";"TAB2",#N/A,TRUE,"GENERAL";"TAB3",#N/A,TRUE,"GENERAL";"TAB4",#N/A,TRUE,"GENERAL";"TAB5",#N/A,TRUE,"GENERAL"}</definedName>
    <definedName name="vy" hidden="1">{"TAB1",#N/A,TRUE,"GENERAL";"TAB2",#N/A,TRUE,"GENERAL";"TAB3",#N/A,TRUE,"GENERAL";"TAB4",#N/A,TRUE,"GENERAL";"TAB5",#N/A,TRUE,"GENERAL"}</definedName>
    <definedName name="VZCASA">'[45]Estructuras Concreto'!$D$339</definedName>
    <definedName name="w" localSheetId="0" hidden="1">[61]inpermeabOTRO!#REF!</definedName>
    <definedName name="W" localSheetId="15">#REF!</definedName>
    <definedName name="w" localSheetId="6" hidden="1">[61]inpermeabOTRO!#REF!</definedName>
    <definedName name="w" hidden="1">[61]inpermeabOTRO!#REF!</definedName>
    <definedName name="w2w2w" localSheetId="0" hidden="1">{"via1",#N/A,TRUE,"general";"via2",#N/A,TRUE,"general";"via3",#N/A,TRUE,"general"}</definedName>
    <definedName name="w2w2w" localSheetId="6" hidden="1">{"via1",#N/A,TRUE,"general";"via2",#N/A,TRUE,"general";"via3",#N/A,TRUE,"general"}</definedName>
    <definedName name="w2w2w" localSheetId="7" hidden="1">{"via1",#N/A,TRUE,"general";"via2",#N/A,TRUE,"general";"via3",#N/A,TRUE,"general"}</definedName>
    <definedName name="w2w2w" localSheetId="9" hidden="1">{"via1",#N/A,TRUE,"general";"via2",#N/A,TRUE,"general";"via3",#N/A,TRUE,"general"}</definedName>
    <definedName name="w2w2w" hidden="1">{"via1",#N/A,TRUE,"general";"via2",#N/A,TRUE,"general";"via3",#N/A,TRUE,"general"}</definedName>
    <definedName name="Waste_DB">#REF!</definedName>
    <definedName name="Waste1">#REF!</definedName>
    <definedName name="Waste2">#REF!</definedName>
    <definedName name="Waste3">#REF!</definedName>
    <definedName name="Waste4">#REF!</definedName>
    <definedName name="WasteFleet">#REF!</definedName>
    <definedName name="WasteLoad">#REF!</definedName>
    <definedName name="WasteOpCost">#REF!</definedName>
    <definedName name="WasteOverCap">#REF!</definedName>
    <definedName name="WasteRepl">#REF!</definedName>
    <definedName name="WasteUtil">#REF!</definedName>
    <definedName name="WContLab">#REF!</definedName>
    <definedName name="WContParts">#REF!</definedName>
    <definedName name="we" localSheetId="0">#N/A</definedName>
    <definedName name="we">'Anex. 14. Mano de Obra'!ERR</definedName>
    <definedName name="WEERTEG" localSheetId="0">#REF!</definedName>
    <definedName name="WEERTEG">#REF!</definedName>
    <definedName name="weight" localSheetId="0">#REF!</definedName>
    <definedName name="weight">#REF!</definedName>
    <definedName name="WEIGHT_UNIT" localSheetId="0">#REF!</definedName>
    <definedName name="WEIGHT_UNIT">#REF!</definedName>
    <definedName name="weqf" localSheetId="0">#N/A</definedName>
    <definedName name="weqf">'Anex. 14. Mano de Obra'!ERR</definedName>
    <definedName name="WER" localSheetId="15">'[94]Res-Accide-10'!$S$2:$S$7</definedName>
    <definedName name="WER" localSheetId="7">'[94]Res-Accide-10'!$S$2:$S$7</definedName>
    <definedName name="WER">'[95]Res-Accide-10'!$S$2:$S$7</definedName>
    <definedName name="werew" localSheetId="0" hidden="1">{"TAB1",#N/A,TRUE,"GENERAL";"TAB2",#N/A,TRUE,"GENERAL";"TAB3",#N/A,TRUE,"GENERAL";"TAB4",#N/A,TRUE,"GENERAL";"TAB5",#N/A,TRUE,"GENERAL"}</definedName>
    <definedName name="werew" localSheetId="6" hidden="1">{"TAB1",#N/A,TRUE,"GENERAL";"TAB2",#N/A,TRUE,"GENERAL";"TAB3",#N/A,TRUE,"GENERAL";"TAB4",#N/A,TRUE,"GENERAL";"TAB5",#N/A,TRUE,"GENERAL"}</definedName>
    <definedName name="werew" localSheetId="7" hidden="1">{"TAB1",#N/A,TRUE,"GENERAL";"TAB2",#N/A,TRUE,"GENERAL";"TAB3",#N/A,TRUE,"GENERAL";"TAB4",#N/A,TRUE,"GENERAL";"TAB5",#N/A,TRUE,"GENERAL"}</definedName>
    <definedName name="werew" localSheetId="9" hidden="1">{"TAB1",#N/A,TRUE,"GENERAL";"TAB2",#N/A,TRUE,"GENERAL";"TAB3",#N/A,TRUE,"GENERAL";"TAB4",#N/A,TRUE,"GENERAL";"TAB5",#N/A,TRUE,"GENERAL"}</definedName>
    <definedName name="werew" hidden="1">{"TAB1",#N/A,TRUE,"GENERAL";"TAB2",#N/A,TRUE,"GENERAL";"TAB3",#N/A,TRUE,"GENERAL";"TAB4",#N/A,TRUE,"GENERAL";"TAB5",#N/A,TRUE,"GENERAL"}</definedName>
    <definedName name="WEREWR" localSheetId="0" hidden="1">{"via1",#N/A,TRUE,"general";"via2",#N/A,TRUE,"general";"via3",#N/A,TRUE,"general"}</definedName>
    <definedName name="WEREWR" localSheetId="6" hidden="1">{"via1",#N/A,TRUE,"general";"via2",#N/A,TRUE,"general";"via3",#N/A,TRUE,"general"}</definedName>
    <definedName name="WEREWR" localSheetId="7" hidden="1">{"via1",#N/A,TRUE,"general";"via2",#N/A,TRUE,"general";"via3",#N/A,TRUE,"general"}</definedName>
    <definedName name="WEREWR" localSheetId="9" hidden="1">{"via1",#N/A,TRUE,"general";"via2",#N/A,TRUE,"general";"via3",#N/A,TRUE,"general"}</definedName>
    <definedName name="WEREWR" hidden="1">{"via1",#N/A,TRUE,"general";"via2",#N/A,TRUE,"general";"via3",#N/A,TRUE,"general"}</definedName>
    <definedName name="werfdsf" localSheetId="0" hidden="1">{"TAB1",#N/A,TRUE,"GENERAL";"TAB2",#N/A,TRUE,"GENERAL";"TAB3",#N/A,TRUE,"GENERAL";"TAB4",#N/A,TRUE,"GENERAL";"TAB5",#N/A,TRUE,"GENERAL"}</definedName>
    <definedName name="werfdsf" localSheetId="6" hidden="1">{"TAB1",#N/A,TRUE,"GENERAL";"TAB2",#N/A,TRUE,"GENERAL";"TAB3",#N/A,TRUE,"GENERAL";"TAB4",#N/A,TRUE,"GENERAL";"TAB5",#N/A,TRUE,"GENERAL"}</definedName>
    <definedName name="werfdsf" localSheetId="7" hidden="1">{"TAB1",#N/A,TRUE,"GENERAL";"TAB2",#N/A,TRUE,"GENERAL";"TAB3",#N/A,TRUE,"GENERAL";"TAB4",#N/A,TRUE,"GENERAL";"TAB5",#N/A,TRUE,"GENERAL"}</definedName>
    <definedName name="werfdsf" localSheetId="9" hidden="1">{"TAB1",#N/A,TRUE,"GENERAL";"TAB2",#N/A,TRUE,"GENERAL";"TAB3",#N/A,TRUE,"GENERAL";"TAB4",#N/A,TRUE,"GENERAL";"TAB5",#N/A,TRUE,"GENERAL"}</definedName>
    <definedName name="werfdsf" hidden="1">{"TAB1",#N/A,TRUE,"GENERAL";"TAB2",#N/A,TRUE,"GENERAL";"TAB3",#N/A,TRUE,"GENERAL";"TAB4",#N/A,TRUE,"GENERAL";"TAB5",#N/A,TRUE,"GENERAL"}</definedName>
    <definedName name="werh" localSheetId="0" hidden="1">{"via1",#N/A,TRUE,"general";"via2",#N/A,TRUE,"general";"via3",#N/A,TRUE,"general"}</definedName>
    <definedName name="werh" localSheetId="6" hidden="1">{"via1",#N/A,TRUE,"general";"via2",#N/A,TRUE,"general";"via3",#N/A,TRUE,"general"}</definedName>
    <definedName name="werh" localSheetId="7" hidden="1">{"via1",#N/A,TRUE,"general";"via2",#N/A,TRUE,"general";"via3",#N/A,TRUE,"general"}</definedName>
    <definedName name="werh" localSheetId="9" hidden="1">{"via1",#N/A,TRUE,"general";"via2",#N/A,TRUE,"general";"via3",#N/A,TRUE,"general"}</definedName>
    <definedName name="werh" hidden="1">{"via1",#N/A,TRUE,"general";"via2",#N/A,TRUE,"general";"via3",#N/A,TRUE,"general"}</definedName>
    <definedName name="wersfdfrguyo" localSheetId="0" hidden="1">{"via1",#N/A,TRUE,"general";"via2",#N/A,TRUE,"general";"via3",#N/A,TRUE,"general"}</definedName>
    <definedName name="wersfdfrguyo" localSheetId="6" hidden="1">{"via1",#N/A,TRUE,"general";"via2",#N/A,TRUE,"general";"via3",#N/A,TRUE,"general"}</definedName>
    <definedName name="wersfdfrguyo" localSheetId="7" hidden="1">{"via1",#N/A,TRUE,"general";"via2",#N/A,TRUE,"general";"via3",#N/A,TRUE,"general"}</definedName>
    <definedName name="wersfdfrguyo" localSheetId="9" hidden="1">{"via1",#N/A,TRUE,"general";"via2",#N/A,TRUE,"general";"via3",#N/A,TRUE,"general"}</definedName>
    <definedName name="wersfdfrguyo" hidden="1">{"via1",#N/A,TRUE,"general";"via2",#N/A,TRUE,"general";"via3",#N/A,TRUE,"general"}</definedName>
    <definedName name="werwr" localSheetId="0" hidden="1">{"via1",#N/A,TRUE,"general";"via2",#N/A,TRUE,"general";"via3",#N/A,TRUE,"general"}</definedName>
    <definedName name="werwr" localSheetId="6" hidden="1">{"via1",#N/A,TRUE,"general";"via2",#N/A,TRUE,"general";"via3",#N/A,TRUE,"general"}</definedName>
    <definedName name="werwr" localSheetId="7" hidden="1">{"via1",#N/A,TRUE,"general";"via2",#N/A,TRUE,"general";"via3",#N/A,TRUE,"general"}</definedName>
    <definedName name="werwr" localSheetId="9" hidden="1">{"via1",#N/A,TRUE,"general";"via2",#N/A,TRUE,"general";"via3",#N/A,TRUE,"general"}</definedName>
    <definedName name="werwr" hidden="1">{"via1",#N/A,TRUE,"general";"via2",#N/A,TRUE,"general";"via3",#N/A,TRUE,"general"}</definedName>
    <definedName name="WERWVN" localSheetId="0" hidden="1">{"TAB1",#N/A,TRUE,"GENERAL";"TAB2",#N/A,TRUE,"GENERAL";"TAB3",#N/A,TRUE,"GENERAL";"TAB4",#N/A,TRUE,"GENERAL";"TAB5",#N/A,TRUE,"GENERAL"}</definedName>
    <definedName name="WERWVN" localSheetId="6" hidden="1">{"TAB1",#N/A,TRUE,"GENERAL";"TAB2",#N/A,TRUE,"GENERAL";"TAB3",#N/A,TRUE,"GENERAL";"TAB4",#N/A,TRUE,"GENERAL";"TAB5",#N/A,TRUE,"GENERAL"}</definedName>
    <definedName name="WERWVN" localSheetId="7" hidden="1">{"TAB1",#N/A,TRUE,"GENERAL";"TAB2",#N/A,TRUE,"GENERAL";"TAB3",#N/A,TRUE,"GENERAL";"TAB4",#N/A,TRUE,"GENERAL";"TAB5",#N/A,TRUE,"GENERAL"}</definedName>
    <definedName name="WERWVN" localSheetId="9" hidden="1">{"TAB1",#N/A,TRUE,"GENERAL";"TAB2",#N/A,TRUE,"GENERAL";"TAB3",#N/A,TRUE,"GENERAL";"TAB4",#N/A,TRUE,"GENERAL";"TAB5",#N/A,TRUE,"GENERAL"}</definedName>
    <definedName name="WERWVN" hidden="1">{"TAB1",#N/A,TRUE,"GENERAL";"TAB2",#N/A,TRUE,"GENERAL";"TAB3",#N/A,TRUE,"GENERAL";"TAB4",#N/A,TRUE,"GENERAL";"TAB5",#N/A,TRUE,"GENERAL"}</definedName>
    <definedName name="wetrew" localSheetId="0" hidden="1">{"via1",#N/A,TRUE,"general";"via2",#N/A,TRUE,"general";"via3",#N/A,TRUE,"general"}</definedName>
    <definedName name="wetrew" localSheetId="6" hidden="1">{"via1",#N/A,TRUE,"general";"via2",#N/A,TRUE,"general";"via3",#N/A,TRUE,"general"}</definedName>
    <definedName name="wetrew" localSheetId="7" hidden="1">{"via1",#N/A,TRUE,"general";"via2",#N/A,TRUE,"general";"via3",#N/A,TRUE,"general"}</definedName>
    <definedName name="wetrew" localSheetId="9" hidden="1">{"via1",#N/A,TRUE,"general";"via2",#N/A,TRUE,"general";"via3",#N/A,TRUE,"general"}</definedName>
    <definedName name="wetrew" hidden="1">{"via1",#N/A,TRUE,"general";"via2",#N/A,TRUE,"general";"via3",#N/A,TRUE,"general"}</definedName>
    <definedName name="wettt" localSheetId="0" hidden="1">{"via1",#N/A,TRUE,"general";"via2",#N/A,TRUE,"general";"via3",#N/A,TRUE,"general"}</definedName>
    <definedName name="wettt" localSheetId="6" hidden="1">{"via1",#N/A,TRUE,"general";"via2",#N/A,TRUE,"general";"via3",#N/A,TRUE,"general"}</definedName>
    <definedName name="wettt" localSheetId="7" hidden="1">{"via1",#N/A,TRUE,"general";"via2",#N/A,TRUE,"general";"via3",#N/A,TRUE,"general"}</definedName>
    <definedName name="wettt" localSheetId="9" hidden="1">{"via1",#N/A,TRUE,"general";"via2",#N/A,TRUE,"general";"via3",#N/A,TRUE,"general"}</definedName>
    <definedName name="wettt" hidden="1">{"via1",#N/A,TRUE,"general";"via2",#N/A,TRUE,"general";"via3",#N/A,TRUE,"general"}</definedName>
    <definedName name="wetwetet" localSheetId="0">Listado [37]Base!$B$12:$D$781</definedName>
    <definedName name="wetwetet" localSheetId="6">Listado [37]Base!$B$12:$D$781</definedName>
    <definedName name="wetwetet" localSheetId="7">Listado [37]Base!$B$12:$D$781</definedName>
    <definedName name="wetwetet" localSheetId="9">Listado [37]Base!$B$12:$D$781</definedName>
    <definedName name="wetwetet">Listado [37]Base!$B$12:$D$781</definedName>
    <definedName name="wetwretd" localSheetId="0" hidden="1">{"via1",#N/A,TRUE,"general";"via2",#N/A,TRUE,"general";"via3",#N/A,TRUE,"general"}</definedName>
    <definedName name="wetwretd" localSheetId="6" hidden="1">{"via1",#N/A,TRUE,"general";"via2",#N/A,TRUE,"general";"via3",#N/A,TRUE,"general"}</definedName>
    <definedName name="wetwretd" localSheetId="7" hidden="1">{"via1",#N/A,TRUE,"general";"via2",#N/A,TRUE,"general";"via3",#N/A,TRUE,"general"}</definedName>
    <definedName name="wetwretd" localSheetId="9" hidden="1">{"via1",#N/A,TRUE,"general";"via2",#N/A,TRUE,"general";"via3",#N/A,TRUE,"general"}</definedName>
    <definedName name="wetwretd" hidden="1">{"via1",#N/A,TRUE,"general";"via2",#N/A,TRUE,"general";"via3",#N/A,TRUE,"general"}</definedName>
    <definedName name="wew" localSheetId="0" hidden="1">{"via1",#N/A,TRUE,"general";"via2",#N/A,TRUE,"general";"via3",#N/A,TRUE,"general"}</definedName>
    <definedName name="wew" localSheetId="6" hidden="1">{"via1",#N/A,TRUE,"general";"via2",#N/A,TRUE,"general";"via3",#N/A,TRUE,"general"}</definedName>
    <definedName name="wew" localSheetId="7" hidden="1">{"via1",#N/A,TRUE,"general";"via2",#N/A,TRUE,"general";"via3",#N/A,TRUE,"general"}</definedName>
    <definedName name="wew" localSheetId="9" hidden="1">{"via1",#N/A,TRUE,"general";"via2",#N/A,TRUE,"general";"via3",#N/A,TRUE,"general"}</definedName>
    <definedName name="wew" hidden="1">{"via1",#N/A,TRUE,"general";"via2",#N/A,TRUE,"general";"via3",#N/A,TRUE,"general"}</definedName>
    <definedName name="WFEFWE">#N/A</definedName>
    <definedName name="wffag" localSheetId="0" hidden="1">{"via1",#N/A,TRUE,"general";"via2",#N/A,TRUE,"general";"via3",#N/A,TRUE,"general"}</definedName>
    <definedName name="wffag" localSheetId="6" hidden="1">{"via1",#N/A,TRUE,"general";"via2",#N/A,TRUE,"general";"via3",#N/A,TRUE,"general"}</definedName>
    <definedName name="wffag" localSheetId="7" hidden="1">{"via1",#N/A,TRUE,"general";"via2",#N/A,TRUE,"general";"via3",#N/A,TRUE,"general"}</definedName>
    <definedName name="wffag" localSheetId="9" hidden="1">{"via1",#N/A,TRUE,"general";"via2",#N/A,TRUE,"general";"via3",#N/A,TRUE,"general"}</definedName>
    <definedName name="wffag" hidden="1">{"via1",#N/A,TRUE,"general";"via2",#N/A,TRUE,"general";"via3",#N/A,TRUE,"general"}</definedName>
    <definedName name="WGET">#REF!</definedName>
    <definedName name="WH">#REF!</definedName>
    <definedName name="will">[129]PRESUPUESTOS!$T$5</definedName>
    <definedName name="WILSON" localSheetId="15">'[94]Res-Accide-10'!#REF!</definedName>
    <definedName name="WILSON" localSheetId="7">'[94]Res-Accide-10'!#REF!</definedName>
    <definedName name="WILSON">'[95]Res-Accide-10'!#REF!</definedName>
    <definedName name="WLube" localSheetId="0">#REF!</definedName>
    <definedName name="WLube">#REF!</definedName>
    <definedName name="WOHaul" localSheetId="0">#REF!</definedName>
    <definedName name="WOHaul">#REF!</definedName>
    <definedName name="WOL" localSheetId="0">#REF!</definedName>
    <definedName name="WOL">#REF!</definedName>
    <definedName name="working_area_1">#REF!</definedName>
    <definedName name="Working_Area_2">#REF!</definedName>
    <definedName name="WORKSHEET">#REF!</definedName>
    <definedName name="WP">#REF!</definedName>
    <definedName name="WQEEWQ" localSheetId="0" hidden="1">{"TAB1",#N/A,TRUE,"GENERAL";"TAB2",#N/A,TRUE,"GENERAL";"TAB3",#N/A,TRUE,"GENERAL";"TAB4",#N/A,TRUE,"GENERAL";"TAB5",#N/A,TRUE,"GENERAL"}</definedName>
    <definedName name="WQEEWQ" localSheetId="6" hidden="1">{"TAB1",#N/A,TRUE,"GENERAL";"TAB2",#N/A,TRUE,"GENERAL";"TAB3",#N/A,TRUE,"GENERAL";"TAB4",#N/A,TRUE,"GENERAL";"TAB5",#N/A,TRUE,"GENERAL"}</definedName>
    <definedName name="WQEEWQ" localSheetId="7" hidden="1">{"TAB1",#N/A,TRUE,"GENERAL";"TAB2",#N/A,TRUE,"GENERAL";"TAB3",#N/A,TRUE,"GENERAL";"TAB4",#N/A,TRUE,"GENERAL";"TAB5",#N/A,TRUE,"GENERAL"}</definedName>
    <definedName name="WQEEWQ" localSheetId="9" hidden="1">{"TAB1",#N/A,TRUE,"GENERAL";"TAB2",#N/A,TRUE,"GENERAL";"TAB3",#N/A,TRUE,"GENERAL";"TAB4",#N/A,TRUE,"GENERAL";"TAB5",#N/A,TRUE,"GENERAL"}</definedName>
    <definedName name="WQEEWQ" hidden="1">{"TAB1",#N/A,TRUE,"GENERAL";"TAB2",#N/A,TRUE,"GENERAL";"TAB3",#N/A,TRUE,"GENERAL";"TAB4",#N/A,TRUE,"GENERAL";"TAB5",#N/A,TRUE,"GENERAL"}</definedName>
    <definedName name="wqw" hidden="1">#REF!</definedName>
    <definedName name="WRandM">#REF!</definedName>
    <definedName name="WRITE" localSheetId="0" hidden="1">{#N/A,#N/A,FALSE,"CCTV"}</definedName>
    <definedName name="WRITE" hidden="1">{#N/A,#N/A,FALSE,"CCTV"}</definedName>
    <definedName name="wrn.actafabi." localSheetId="0" hidden="1">{"hoja1",#N/A,FALSE,"Hoja1";"hoja2cuadro1",#N/A,FALSE,"Hoja2";"hoja2cuadro2",#N/A,FALSE,"Hoja2";"hoja2cuadro3",#N/A,FALSE,"Hoja2";"hoja2cuadro4",#N/A,FALSE,"Hoja2";"hoja3",#N/A,FALSE,"Hoja3";"hoja4",#N/A,FALSE,"Hoja4";"hoja5cuadro1",#N/A,FALSE,"Hoja5";"hoja5cuadro2",#N/A,FALSE,"Hoja5";"hoja5cuadro3",#N/A,FALSE,"Hoja5";"hoja5cuadro4",#N/A,FALSE,"Hoja5";"hoja5cuadro5",#N/A,FALSE,"Hoja5";"hoja5cuadro6",#N/A,FALSE,"Hoja5";"hoja6cuadro1",#N/A,FALSE,"Hoja6";"hoja6cuadro2",#N/A,FALSE,"Hoja6";"hoja7",#N/A,FALSE,"Hoja7";"hoja 9",#N/A,FALSE,"Hoja9";"hoja8",#N/A,FALSE,"Hoja8"}</definedName>
    <definedName name="wrn.actafabi." hidden="1">{"hoja1",#N/A,FALSE,"Hoja1";"hoja2cuadro1",#N/A,FALSE,"Hoja2";"hoja2cuadro2",#N/A,FALSE,"Hoja2";"hoja2cuadro3",#N/A,FALSE,"Hoja2";"hoja2cuadro4",#N/A,FALSE,"Hoja2";"hoja3",#N/A,FALSE,"Hoja3";"hoja4",#N/A,FALSE,"Hoja4";"hoja5cuadro1",#N/A,FALSE,"Hoja5";"hoja5cuadro2",#N/A,FALSE,"Hoja5";"hoja5cuadro3",#N/A,FALSE,"Hoja5";"hoja5cuadro4",#N/A,FALSE,"Hoja5";"hoja5cuadro5",#N/A,FALSE,"Hoja5";"hoja5cuadro6",#N/A,FALSE,"Hoja5";"hoja6cuadro1",#N/A,FALSE,"Hoja6";"hoja6cuadro2",#N/A,FALSE,"Hoja6";"hoja7",#N/A,FALSE,"Hoja7";"hoja 9",#N/A,FALSE,"Hoja9";"hoja8",#N/A,FALSE,"Hoja8"}</definedName>
    <definedName name="wrn.ANEXO1." localSheetId="0" hidden="1">{#N/A,#N/A,FALSE,"Costos Contables CIB A 12 1994";#N/A,#N/A,FALSE,"Cuadre Contab. y C. OP"}</definedName>
    <definedName name="wrn.ANEXO1." hidden="1">{#N/A,#N/A,FALSE,"Costos Contables CIB A 12 1994";#N/A,#N/A,FALSE,"Cuadre Contab. y C. OP"}</definedName>
    <definedName name="wrn.anexo5." localSheetId="0" hidden="1">{#N/A,#N/A,FALSE,"CIBHA05A";#N/A,#N/A,FALSE,"CIBHA05B"}</definedName>
    <definedName name="wrn.anexo5." hidden="1">{#N/A,#N/A,FALSE,"CIBHA05A";#N/A,#N/A,FALSE,"CIBHA05B"}</definedName>
    <definedName name="wrn.anexo6." localSheetId="0" hidden="1">{#N/A,#N/A,FALSE,"Costos Productos 6A";#N/A,#N/A,FALSE,"Costo Unitario Total H-94-12"}</definedName>
    <definedName name="wrn.anexo6." hidden="1">{#N/A,#N/A,FALSE,"Costos Productos 6A";#N/A,#N/A,FALSE,"Costo Unitario Total H-94-12"}</definedName>
    <definedName name="wrn.BM." localSheetId="0" hidden="1">{#N/A,#N/A,FALSE,"CCTV"}</definedName>
    <definedName name="wrn.BM." hidden="1">{#N/A,#N/A,FALSE,"CCTV"}</definedName>
    <definedName name="wrn.CAR." localSheetId="0" hidden="1">{#N/A,#N/A,FALSE,"a1";#N/A,#N/A,FALSE,"a2";#N/A,#N/A,FALSE,"a3";#N/A,#N/A,FALSE,"a4a";#N/A,#N/A,FALSE,"a4B";#N/A,#N/A,FALSE,"a4C";#N/A,#N/A,FALSE,"a4D";#N/A,#N/A,FALSE,"A5a ";#N/A,#N/A,FALSE,"A5b";#N/A,#N/A,FALSE,"A6A";#N/A,#N/A,FALSE,"A6B";#N/A,#N/A,FALSE,"A6C";#N/A,#N/A,FALSE,"A6D";#N/A,#N/A,FALSE,"INV"}</definedName>
    <definedName name="wrn.CAR." hidden="1">{#N/A,#N/A,FALSE,"a1";#N/A,#N/A,FALSE,"a2";#N/A,#N/A,FALSE,"a3";#N/A,#N/A,FALSE,"a4a";#N/A,#N/A,FALSE,"a4B";#N/A,#N/A,FALSE,"a4C";#N/A,#N/A,FALSE,"a4D";#N/A,#N/A,FALSE,"A5a ";#N/A,#N/A,FALSE,"A5b";#N/A,#N/A,FALSE,"A6A";#N/A,#N/A,FALSE,"A6B";#N/A,#N/A,FALSE,"A6C";#N/A,#N/A,FALSE,"A6D";#N/A,#N/A,FALSE,"INV"}</definedName>
    <definedName name="wrn.Financial._.Statements." localSheetId="0"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6"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7"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9"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ORMATOS." localSheetId="0"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6"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7"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9"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u." localSheetId="0" hidden="1">{"VIA1",#N/A,TRUE,"formul";"VIA2",#N/A,TRUE,"formul";"VIA3",#N/A,TRUE,"formul"}</definedName>
    <definedName name="wrn.formu." localSheetId="15" hidden="1">{"VIA1",#N/A,TRUE,"formul";"VIA2",#N/A,TRUE,"formul";"VIA3",#N/A,TRUE,"formul"}</definedName>
    <definedName name="wrn.formu." localSheetId="6" hidden="1">{"VIA1",#N/A,TRUE,"formul";"VIA2",#N/A,TRUE,"formul";"VIA3",#N/A,TRUE,"formul"}</definedName>
    <definedName name="wrn.formu." localSheetId="7" hidden="1">{"VIA1",#N/A,TRUE,"formul";"VIA2",#N/A,TRUE,"formul";"VIA3",#N/A,TRUE,"formul"}</definedName>
    <definedName name="wrn.formu." localSheetId="9" hidden="1">{"VIA1",#N/A,TRUE,"formul";"VIA2",#N/A,TRUE,"formul";"VIA3",#N/A,TRUE,"formul"}</definedName>
    <definedName name="wrn.formu." hidden="1">{"VIA1",#N/A,TRUE,"formul";"VIA2",#N/A,TRUE,"formul";"VIA3",#N/A,TRUE,"formul"}</definedName>
    <definedName name="wrn.FUll._.Model." localSheetId="0"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6"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7"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9"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GENERAL." localSheetId="0" hidden="1">{"TAB1",#N/A,TRUE,"GENERAL";"TAB2",#N/A,TRUE,"GENERAL";"TAB3",#N/A,TRUE,"GENERAL";"TAB4",#N/A,TRUE,"GENERAL";"TAB5",#N/A,TRUE,"GENERAL"}</definedName>
    <definedName name="wrn.GENERAL." localSheetId="15" hidden="1">{"TAB1",#N/A,TRUE,"GENERAL";"TAB2",#N/A,TRUE,"GENERAL";"TAB3",#N/A,TRUE,"GENERAL";"TAB4",#N/A,TRUE,"GENERAL";"TAB5",#N/A,TRUE,"GENERAL"}</definedName>
    <definedName name="wrn.GENERAL." localSheetId="6" hidden="1">{"TAB1",#N/A,TRUE,"GENERAL";"TAB2",#N/A,TRUE,"GENERAL";"TAB3",#N/A,TRUE,"GENERAL";"TAB4",#N/A,TRUE,"GENERAL";"TAB5",#N/A,TRUE,"GENERAL"}</definedName>
    <definedName name="wrn.GENERAL." localSheetId="7" hidden="1">{"TAB1",#N/A,TRUE,"GENERAL";"TAB2",#N/A,TRUE,"GENERAL";"TAB3",#N/A,TRUE,"GENERAL";"TAB4",#N/A,TRUE,"GENERAL";"TAB5",#N/A,TRUE,"GENERAL"}</definedName>
    <definedName name="wrn.GENERAL." localSheetId="9" hidden="1">{"TAB1",#N/A,TRUE,"GENERAL";"TAB2",#N/A,TRUE,"GENERAL";"TAB3",#N/A,TRUE,"GENERAL";"TAB4",#N/A,TRUE,"GENERAL";"TAB5",#N/A,TRUE,"GENERAL"}</definedName>
    <definedName name="wrn.GENERAL." hidden="1">{"TAB1",#N/A,TRUE,"GENERAL";"TAB2",#N/A,TRUE,"GENERAL";"TAB3",#N/A,TRUE,"GENERAL";"TAB4",#N/A,TRUE,"GENERAL";"TAB5",#N/A,TRUE,"GENERAL"}</definedName>
    <definedName name="wrn.GERENCIA." localSheetId="0" hidden="1">{#N/A,#N/A,TRUE,"INGENIERIA";#N/A,#N/A,TRUE,"COMPRAS";#N/A,#N/A,TRUE,"DIRECCION";#N/A,#N/A,TRUE,"RESUMEN"}</definedName>
    <definedName name="wrn.GERENCIA." localSheetId="6" hidden="1">{#N/A,#N/A,TRUE,"INGENIERIA";#N/A,#N/A,TRUE,"COMPRAS";#N/A,#N/A,TRUE,"DIRECCION";#N/A,#N/A,TRUE,"RESUMEN"}</definedName>
    <definedName name="wrn.GERENCIA." localSheetId="7" hidden="1">{#N/A,#N/A,TRUE,"INGENIERIA";#N/A,#N/A,TRUE,"COMPRAS";#N/A,#N/A,TRUE,"DIRECCION";#N/A,#N/A,TRUE,"RESUMEN"}</definedName>
    <definedName name="wrn.GERENCIA." localSheetId="9" hidden="1">{#N/A,#N/A,TRUE,"INGENIERIA";#N/A,#N/A,TRUE,"COMPRAS";#N/A,#N/A,TRUE,"DIRECCION";#N/A,#N/A,TRUE,"RESUMEN"}</definedName>
    <definedName name="wrn.GERENCIA." hidden="1">{#N/A,#N/A,TRUE,"INGENIERIA";#N/A,#N/A,TRUE,"COMPRAS";#N/A,#N/A,TRUE,"DIRECCION";#N/A,#N/A,TRUE,"RESUMEN"}</definedName>
    <definedName name="wrn.IMPRESION." localSheetId="0" hidden="1">{"IMPRESION",#N/A,FALSE,"pequeño"}</definedName>
    <definedName name="wrn.IMPRESION." localSheetId="6" hidden="1">{"IMPRESION",#N/A,FALSE,"pequeño"}</definedName>
    <definedName name="wrn.IMPRESION." localSheetId="7" hidden="1">{"IMPRESION",#N/A,FALSE,"pequeño"}</definedName>
    <definedName name="wrn.IMPRESION." localSheetId="9" hidden="1">{"IMPRESION",#N/A,FALSE,"pequeño"}</definedName>
    <definedName name="wrn.IMPRESION." hidden="1">{"IMPRESION",#N/A,FALSE,"pequeño"}</definedName>
    <definedName name="wrn.INFOCIB." localSheetId="0" hidden="1">{#N/A,#N/A,FALSE,"VOL695";#N/A,#N/A,FALSE,"anexo1";#N/A,#N/A,FALSE,"anexo2";#N/A,#N/A,FALSE,"anexo3";#N/A,#N/A,FALSE,"anexo4";#N/A,#N/A,FALSE,"anexo5a";#N/A,#N/A,FALSE,"anexo5b";#N/A,#N/A,FALSE,"anexo6a";#N/A,#N/A,FALSE,"anexo6a";#N/A,#N/A,FALSE,"anexo6c";#N/A,#N/A,FALSE,"anexo7a";#N/A,#N/A,FALSE,"anexo7b";#N/A,#N/A,FALSE,"anexo7c"}</definedName>
    <definedName name="wrn.INFOCIB." hidden="1">{#N/A,#N/A,FALSE,"VOL695";#N/A,#N/A,FALSE,"anexo1";#N/A,#N/A,FALSE,"anexo2";#N/A,#N/A,FALSE,"anexo3";#N/A,#N/A,FALSE,"anexo4";#N/A,#N/A,FALSE,"anexo5a";#N/A,#N/A,FALSE,"anexo5b";#N/A,#N/A,FALSE,"anexo6a";#N/A,#N/A,FALSE,"anexo6a";#N/A,#N/A,FALSE,"anexo6c";#N/A,#N/A,FALSE,"anexo7a";#N/A,#N/A,FALSE,"anexo7b";#N/A,#N/A,FALSE,"anexo7c"}</definedName>
    <definedName name="wrn.OBRASC." localSheetId="0" hidden="1">{"AURES1",#N/A,FALSE,"GENERAL";"AURES2",#N/A,FALSE,"GENERAL";"AURES3",#N/A,FALSE,"GENERAL";"AURES4",#N/A,FALSE,"GENERAL";"AURES5",#N/A,FALSE,"GENERAL";"AURES6",#N/A,FALSE,"GENERAL";"AURES7",#N/A,FALSE,"GENERAL"}</definedName>
    <definedName name="wrn.OBRASC." localSheetId="6" hidden="1">{"AURES1",#N/A,FALSE,"GENERAL";"AURES2",#N/A,FALSE,"GENERAL";"AURES3",#N/A,FALSE,"GENERAL";"AURES4",#N/A,FALSE,"GENERAL";"AURES5",#N/A,FALSE,"GENERAL";"AURES6",#N/A,FALSE,"GENERAL";"AURES7",#N/A,FALSE,"GENERAL"}</definedName>
    <definedName name="wrn.OBRASC." localSheetId="7" hidden="1">{"AURES1",#N/A,FALSE,"GENERAL";"AURES2",#N/A,FALSE,"GENERAL";"AURES3",#N/A,FALSE,"GENERAL";"AURES4",#N/A,FALSE,"GENERAL";"AURES5",#N/A,FALSE,"GENERAL";"AURES6",#N/A,FALSE,"GENERAL";"AURES7",#N/A,FALSE,"GENERAL"}</definedName>
    <definedName name="wrn.OBRASC." localSheetId="9"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ecios." localSheetId="0" hidden="1">{"CONCABL1.1",#N/A,FALSE,"1.1.1a1.1.3 ACSR";"AISL1.2",#N/A,FALSE,"1.1.1a1.1.3 ACSR";"torr1.1.3",#N/A,FALSE,"1.1.1a1.1.3 ACSR";"cm1.2",#N/A,FALSE,"1.2 ACSR";"cm2.2",#N/A,FALSE,"1.2 ACSR";#N/A,#N/A,FALSE,"1.3 ACSR";#N/A,#N/A,FALSE,"2.1.1A2.1.3 ACAR";"ac2.1",#N/A,FALSE,"1.2 ACAR";"ac2.2",#N/A,FALSE,"1.2 ACAR";#N/A,#N/A,FALSE,"2.3 ACAR"}</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upuesto." localSheetId="0"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wrn.Presupuesto."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wrn.PrintAll." localSheetId="0" hidden="1">{#N/A,#N/A,FALSE,"Sheet1";#N/A,#N/A,FALSE,"Sheet2";#N/A,#N/A,FALSE,"Sheet3";#N/A,#N/A,FALSE,"Sheet4";#N/A,#N/A,FALSE,"Sheet5";#N/A,#N/A,FALSE,"Sheet6";#N/A,#N/A,FALSE,"Sheet7";#N/A,#N/A,FALSE,"Sheet8";#N/A,#N/A,FALSE,"Sheet9"}</definedName>
    <definedName name="wrn.PrintAll." hidden="1">{#N/A,#N/A,FALSE,"Sheet1";#N/A,#N/A,FALSE,"Sheet2";#N/A,#N/A,FALSE,"Sheet3";#N/A,#N/A,FALSE,"Sheet4";#N/A,#N/A,FALSE,"Sheet5";#N/A,#N/A,FALSE,"Sheet6";#N/A,#N/A,FALSE,"Sheet7";#N/A,#N/A,FALSE,"Sheet8";#N/A,#N/A,FALSE,"Sheet9"}</definedName>
    <definedName name="wrn.PrintCurr." localSheetId="0" hidden="1">{#N/A,#N/A,FALSE,"Sheet1";#N/A,#N/A,FALSE,"Sheet2";#N/A,#N/A,FALSE,"Sheet3"}</definedName>
    <definedName name="wrn.PrintCurr." hidden="1">{#N/A,#N/A,FALSE,"Sheet1";#N/A,#N/A,FALSE,"Sheet2";#N/A,#N/A,FALSE,"Sheet3"}</definedName>
    <definedName name="wrn.PrintPrev1." localSheetId="0" hidden="1">{#N/A,#N/A,FALSE,"Sheet4";#N/A,#N/A,FALSE,"Sheet5";#N/A,#N/A,FALSE,"Sheet6"}</definedName>
    <definedName name="wrn.PrintPrev1." hidden="1">{#N/A,#N/A,FALSE,"Sheet4";#N/A,#N/A,FALSE,"Sheet5";#N/A,#N/A,FALSE,"Sheet6"}</definedName>
    <definedName name="wrn.PrintPrev2." localSheetId="0" hidden="1">{#N/A,#N/A,FALSE,"Sheet7";#N/A,#N/A,FALSE,"Sheet8";#N/A,#N/A,FALSE,"Sheet9"}</definedName>
    <definedName name="wrn.PrintPrev2." hidden="1">{#N/A,#N/A,FALSE,"Sheet7";#N/A,#N/A,FALSE,"Sheet8";#N/A,#N/A,FALSE,"Sheet9"}</definedName>
    <definedName name="wrn.Restructuring._.Summaries." localSheetId="0" hidden="1">{#N/A,#N/A,TRUE,"Transaction Summary";#N/A,#N/A,TRUE,"Restructuring Sensitivities";#N/A,#N/A,TRUE,"DCF";#N/A,#N/A,TRUE,"IRR";#N/A,#N/A,TRUE,"Debt Capacity"}</definedName>
    <definedName name="wrn.Restructuring._.Summaries." localSheetId="6" hidden="1">{#N/A,#N/A,TRUE,"Transaction Summary";#N/A,#N/A,TRUE,"Restructuring Sensitivities";#N/A,#N/A,TRUE,"DCF";#N/A,#N/A,TRUE,"IRR";#N/A,#N/A,TRUE,"Debt Capacity"}</definedName>
    <definedName name="wrn.Restructuring._.Summaries." localSheetId="7" hidden="1">{#N/A,#N/A,TRUE,"Transaction Summary";#N/A,#N/A,TRUE,"Restructuring Sensitivities";#N/A,#N/A,TRUE,"DCF";#N/A,#N/A,TRUE,"IRR";#N/A,#N/A,TRUE,"Debt Capacity"}</definedName>
    <definedName name="wrn.Restructuring._.Summaries." localSheetId="9" hidden="1">{#N/A,#N/A,TRUE,"Transaction Summary";#N/A,#N/A,TRUE,"Restructuring Sensitivities";#N/A,#N/A,TRUE,"DCF";#N/A,#N/A,TRUE,"IRR";#N/A,#N/A,TRUE,"Debt Capacity"}</definedName>
    <definedName name="wrn.Restructuring._.Summaries." hidden="1">{#N/A,#N/A,TRUE,"Transaction Summary";#N/A,#N/A,TRUE,"Restructuring Sensitivities";#N/A,#N/A,TRUE,"DCF";#N/A,#N/A,TRUE,"IRR";#N/A,#N/A,TRUE,"Debt Capacity"}</definedName>
    <definedName name="wrn.Resumen." localSheetId="0" hidden="1">{#N/A,#N/A,FALSE,"Hoja1";#N/A,#N/A,FALSE,"Hoja2"}</definedName>
    <definedName name="wrn.Resumen." hidden="1">{#N/A,#N/A,FALSE,"Hoja1";#N/A,#N/A,FALSE,"Hoja2"}</definedName>
    <definedName name="wrn.via." localSheetId="0" hidden="1">{"via1",#N/A,TRUE,"general";"via2",#N/A,TRUE,"general";"via3",#N/A,TRUE,"general"}</definedName>
    <definedName name="wrn.via." localSheetId="15" hidden="1">{"via1",#N/A,TRUE,"general";"via2",#N/A,TRUE,"general";"via3",#N/A,TRUE,"general"}</definedName>
    <definedName name="wrn.via." localSheetId="6" hidden="1">{"via1",#N/A,TRUE,"general";"via2",#N/A,TRUE,"general";"via3",#N/A,TRUE,"general"}</definedName>
    <definedName name="wrn.via." localSheetId="7" hidden="1">{"via1",#N/A,TRUE,"general";"via2",#N/A,TRUE,"general";"via3",#N/A,TRUE,"general"}</definedName>
    <definedName name="wrn.via." localSheetId="9" hidden="1">{"via1",#N/A,TRUE,"general";"via2",#N/A,TRUE,"general";"via3",#N/A,TRUE,"general"}</definedName>
    <definedName name="wrn.via." hidden="1">{"via1",#N/A,TRUE,"general";"via2",#N/A,TRUE,"general";"via3",#N/A,TRUE,"general"}</definedName>
    <definedName name="wrn.교대." localSheetId="0" hidden="1">{#N/A,#N/A,FALSE,"type1";#N/A,#N/A,FALSE,"지지력";#N/A,#N/A,FALSE,"PILE계산";#N/A,#N/A,FALSE,"PILE ";#N/A,#N/A,FALSE,"철근량";#N/A,#N/A,FALSE,"균열검토";#N/A,#N/A,FALSE,"날개벽";#N/A,#N/A,FALSE,"주철근조립도";#N/A,#N/A,FALSE,"교좌"}</definedName>
    <definedName name="wrn.교대." hidden="1">{#N/A,#N/A,FALSE,"type1";#N/A,#N/A,FALSE,"지지력";#N/A,#N/A,FALSE,"PILE계산";#N/A,#N/A,FALSE,"PILE ";#N/A,#N/A,FALSE,"철근량";#N/A,#N/A,FALSE,"균열검토";#N/A,#N/A,FALSE,"날개벽";#N/A,#N/A,FALSE,"주철근조립도";#N/A,#N/A,FALSE,"교좌"}</definedName>
    <definedName name="wsdds" localSheetId="0" hidden="1">{"TAB1",#N/A,TRUE,"GENERAL";"TAB2",#N/A,TRUE,"GENERAL";"TAB3",#N/A,TRUE,"GENERAL";"TAB4",#N/A,TRUE,"GENERAL";"TAB5",#N/A,TRUE,"GENERAL"}</definedName>
    <definedName name="wsdds" localSheetId="6" hidden="1">{"TAB1",#N/A,TRUE,"GENERAL";"TAB2",#N/A,TRUE,"GENERAL";"TAB3",#N/A,TRUE,"GENERAL";"TAB4",#N/A,TRUE,"GENERAL";"TAB5",#N/A,TRUE,"GENERAL"}</definedName>
    <definedName name="wsdds" localSheetId="7" hidden="1">{"TAB1",#N/A,TRUE,"GENERAL";"TAB2",#N/A,TRUE,"GENERAL";"TAB3",#N/A,TRUE,"GENERAL";"TAB4",#N/A,TRUE,"GENERAL";"TAB5",#N/A,TRUE,"GENERAL"}</definedName>
    <definedName name="wsdds" localSheetId="9" hidden="1">{"TAB1",#N/A,TRUE,"GENERAL";"TAB2",#N/A,TRUE,"GENERAL";"TAB3",#N/A,TRUE,"GENERAL";"TAB4",#N/A,TRUE,"GENERAL";"TAB5",#N/A,TRUE,"GENERAL"}</definedName>
    <definedName name="wsdds" hidden="1">{"TAB1",#N/A,TRUE,"GENERAL";"TAB2",#N/A,TRUE,"GENERAL";"TAB3",#N/A,TRUE,"GENERAL";"TAB4",#N/A,TRUE,"GENERAL";"TAB5",#N/A,TRUE,"GENERAL"}</definedName>
    <definedName name="WSERWEER">'[345]COSTOS OFICINA'!#REF!</definedName>
    <definedName name="wsnhed" localSheetId="0" hidden="1">{"via1",#N/A,TRUE,"general";"via2",#N/A,TRUE,"general";"via3",#N/A,TRUE,"general"}</definedName>
    <definedName name="wsnhed" localSheetId="6" hidden="1">{"via1",#N/A,TRUE,"general";"via2",#N/A,TRUE,"general";"via3",#N/A,TRUE,"general"}</definedName>
    <definedName name="wsnhed" localSheetId="7" hidden="1">{"via1",#N/A,TRUE,"general";"via2",#N/A,TRUE,"general";"via3",#N/A,TRUE,"general"}</definedName>
    <definedName name="wsnhed" localSheetId="9" hidden="1">{"via1",#N/A,TRUE,"general";"via2",#N/A,TRUE,"general";"via3",#N/A,TRUE,"general"}</definedName>
    <definedName name="wsnhed" hidden="1">{"via1",#N/A,TRUE,"general";"via2",#N/A,TRUE,"general";"via3",#N/A,TRUE,"general"}</definedName>
    <definedName name="wswswsqa" localSheetId="0" hidden="1">{"via1",#N/A,TRUE,"general";"via2",#N/A,TRUE,"general";"via3",#N/A,TRUE,"general"}</definedName>
    <definedName name="wswswsqa" localSheetId="6" hidden="1">{"via1",#N/A,TRUE,"general";"via2",#N/A,TRUE,"general";"via3",#N/A,TRUE,"general"}</definedName>
    <definedName name="wswswsqa" localSheetId="7" hidden="1">{"via1",#N/A,TRUE,"general";"via2",#N/A,TRUE,"general";"via3",#N/A,TRUE,"general"}</definedName>
    <definedName name="wswswsqa" localSheetId="9" hidden="1">{"via1",#N/A,TRUE,"general";"via2",#N/A,TRUE,"general";"via3",#N/A,TRUE,"general"}</definedName>
    <definedName name="wswswsqa" hidden="1">{"via1",#N/A,TRUE,"general";"via2",#N/A,TRUE,"general";"via3",#N/A,TRUE,"general"}</definedName>
    <definedName name="wtr">#REF!</definedName>
    <definedName name="wtt" localSheetId="0" hidden="1">{"TAB1",#N/A,TRUE,"GENERAL";"TAB2",#N/A,TRUE,"GENERAL";"TAB3",#N/A,TRUE,"GENERAL";"TAB4",#N/A,TRUE,"GENERAL";"TAB5",#N/A,TRUE,"GENERAL"}</definedName>
    <definedName name="wtt" localSheetId="6" hidden="1">{"TAB1",#N/A,TRUE,"GENERAL";"TAB2",#N/A,TRUE,"GENERAL";"TAB3",#N/A,TRUE,"GENERAL";"TAB4",#N/A,TRUE,"GENERAL";"TAB5",#N/A,TRUE,"GENERAL"}</definedName>
    <definedName name="wtt" localSheetId="7" hidden="1">{"TAB1",#N/A,TRUE,"GENERAL";"TAB2",#N/A,TRUE,"GENERAL";"TAB3",#N/A,TRUE,"GENERAL";"TAB4",#N/A,TRUE,"GENERAL";"TAB5",#N/A,TRUE,"GENERAL"}</definedName>
    <definedName name="wtt" localSheetId="9" hidden="1">{"TAB1",#N/A,TRUE,"GENERAL";"TAB2",#N/A,TRUE,"GENERAL";"TAB3",#N/A,TRUE,"GENERAL";"TAB4",#N/A,TRUE,"GENERAL";"TAB5",#N/A,TRUE,"GENERAL"}</definedName>
    <definedName name="wtt" hidden="1">{"TAB1",#N/A,TRUE,"GENERAL";"TAB2",#N/A,TRUE,"GENERAL";"TAB3",#N/A,TRUE,"GENERAL";"TAB4",#N/A,TRUE,"GENERAL";"TAB5",#N/A,TRUE,"GENERAL"}</definedName>
    <definedName name="WTyre">#REF!</definedName>
    <definedName name="wvu.TAB1." localSheetId="0"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1."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2." localSheetId="0"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2."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3." localSheetId="0"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3."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4." localSheetId="0"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4."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5." localSheetId="0"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vu.TAB5."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w" localSheetId="15">#REF!</definedName>
    <definedName name="ww">[346]ManoDeObra!$A:$D</definedName>
    <definedName name="wwded3" localSheetId="0" hidden="1">{"via1",#N/A,TRUE,"general";"via2",#N/A,TRUE,"general";"via3",#N/A,TRUE,"general"}</definedName>
    <definedName name="wwded3" localSheetId="6" hidden="1">{"via1",#N/A,TRUE,"general";"via2",#N/A,TRUE,"general";"via3",#N/A,TRUE,"general"}</definedName>
    <definedName name="wwded3" localSheetId="7" hidden="1">{"via1",#N/A,TRUE,"general";"via2",#N/A,TRUE,"general";"via3",#N/A,TRUE,"general"}</definedName>
    <definedName name="wwded3" localSheetId="9" hidden="1">{"via1",#N/A,TRUE,"general";"via2",#N/A,TRUE,"general";"via3",#N/A,TRUE,"general"}</definedName>
    <definedName name="wwded3" hidden="1">{"via1",#N/A,TRUE,"general";"via2",#N/A,TRUE,"general";"via3",#N/A,TRUE,"general"}</definedName>
    <definedName name="wwn.infocib" localSheetId="0" hidden="1">{#N/A,#N/A,FALSE,"VOL695";#N/A,#N/A,FALSE,"anexo1";#N/A,#N/A,FALSE,"anexo2";#N/A,#N/A,FALSE,"anexo3";#N/A,#N/A,FALSE,"anexo4";#N/A,#N/A,FALSE,"anexo5a";#N/A,#N/A,FALSE,"anexo5b";#N/A,#N/A,FALSE,"anexo6a";#N/A,#N/A,FALSE,"anexo6a";#N/A,#N/A,FALSE,"anexo6c";#N/A,#N/A,FALSE,"anexo7a";#N/A,#N/A,FALSE,"anexo7b";#N/A,#N/A,FALSE,"anexo7c"}</definedName>
    <definedName name="wwn.infocib" hidden="1">{#N/A,#N/A,FALSE,"VOL695";#N/A,#N/A,FALSE,"anexo1";#N/A,#N/A,FALSE,"anexo2";#N/A,#N/A,FALSE,"anexo3";#N/A,#N/A,FALSE,"anexo4";#N/A,#N/A,FALSE,"anexo5a";#N/A,#N/A,FALSE,"anexo5b";#N/A,#N/A,FALSE,"anexo6a";#N/A,#N/A,FALSE,"anexo6a";#N/A,#N/A,FALSE,"anexo6c";#N/A,#N/A,FALSE,"anexo7a";#N/A,#N/A,FALSE,"anexo7b";#N/A,#N/A,FALSE,"anexo7c"}</definedName>
    <definedName name="WWW" localSheetId="0" hidden="1">{#N/A,#N/A,FALSE,"CCTV"}</definedName>
    <definedName name="WWW" hidden="1">{#N/A,#N/A,FALSE,"CCTV"}</definedName>
    <definedName name="wwwwe" localSheetId="0" hidden="1">{"TAB1",#N/A,TRUE,"GENERAL";"TAB2",#N/A,TRUE,"GENERAL";"TAB3",#N/A,TRUE,"GENERAL";"TAB4",#N/A,TRUE,"GENERAL";"TAB5",#N/A,TRUE,"GENERAL"}</definedName>
    <definedName name="wwwwe" localSheetId="6" hidden="1">{"TAB1",#N/A,TRUE,"GENERAL";"TAB2",#N/A,TRUE,"GENERAL";"TAB3",#N/A,TRUE,"GENERAL";"TAB4",#N/A,TRUE,"GENERAL";"TAB5",#N/A,TRUE,"GENERAL"}</definedName>
    <definedName name="wwwwe" localSheetId="7" hidden="1">{"TAB1",#N/A,TRUE,"GENERAL";"TAB2",#N/A,TRUE,"GENERAL";"TAB3",#N/A,TRUE,"GENERAL";"TAB4",#N/A,TRUE,"GENERAL";"TAB5",#N/A,TRUE,"GENERAL"}</definedName>
    <definedName name="wwwwe" localSheetId="9" hidden="1">{"TAB1",#N/A,TRUE,"GENERAL";"TAB2",#N/A,TRUE,"GENERAL";"TAB3",#N/A,TRUE,"GENERAL";"TAB4",#N/A,TRUE,"GENERAL";"TAB5",#N/A,TRUE,"GENERAL"}</definedName>
    <definedName name="wwwwe" hidden="1">{"TAB1",#N/A,TRUE,"GENERAL";"TAB2",#N/A,TRUE,"GENERAL";"TAB3",#N/A,TRUE,"GENERAL";"TAB4",#N/A,TRUE,"GENERAL";"TAB5",#N/A,TRUE,"GENERAL"}</definedName>
    <definedName name="wwwwww" localSheetId="0">#REF!*#REF!</definedName>
    <definedName name="wwwwww">#REF!*#REF!</definedName>
    <definedName name="wwwwwwwwww">#REF!</definedName>
    <definedName name="wwwwwwwwwwww">#REF!</definedName>
    <definedName name="wyty" localSheetId="0" hidden="1">{"via1",#N/A,TRUE,"general";"via2",#N/A,TRUE,"general";"via3",#N/A,TRUE,"general"}</definedName>
    <definedName name="wyty" localSheetId="6" hidden="1">{"via1",#N/A,TRUE,"general";"via2",#N/A,TRUE,"general";"via3",#N/A,TRUE,"general"}</definedName>
    <definedName name="wyty" localSheetId="7" hidden="1">{"via1",#N/A,TRUE,"general";"via2",#N/A,TRUE,"general";"via3",#N/A,TRUE,"general"}</definedName>
    <definedName name="wyty" localSheetId="9" hidden="1">{"via1",#N/A,TRUE,"general";"via2",#N/A,TRUE,"general";"via3",#N/A,TRUE,"general"}</definedName>
    <definedName name="wyty" hidden="1">{"via1",#N/A,TRUE,"general";"via2",#N/A,TRUE,"general";"via3",#N/A,TRUE,"general"}</definedName>
    <definedName name="x" localSheetId="15" hidden="1">{"CONCABL1.1",#N/A,FALSE,"1.1.1a1.1.3 ACSR";"AISL1.2",#N/A,FALSE,"1.1.1a1.1.3 ACSR";"torr1.1.3",#N/A,FALSE,"1.1.1a1.1.3 ACSR";"cm1.2",#N/A,FALSE,"1.2 ACSR";"cm2.2",#N/A,FALSE,"1.2 ACSR";#N/A,#N/A,FALSE,"1.3 ACSR";#N/A,#N/A,FALSE,"2.1.1A2.1.3 ACAR";"ac2.1",#N/A,FALSE,"1.2 ACAR";"ac2.2",#N/A,FALSE,"1.2 ACAR";#N/A,#N/A,FALSE,"2.3 ACAR"}</definedName>
    <definedName name="x">[135]Parameters!$R$18</definedName>
    <definedName name="xcbvbs" localSheetId="0" hidden="1">{"TAB1",#N/A,TRUE,"GENERAL";"TAB2",#N/A,TRUE,"GENERAL";"TAB3",#N/A,TRUE,"GENERAL";"TAB4",#N/A,TRUE,"GENERAL";"TAB5",#N/A,TRUE,"GENERAL"}</definedName>
    <definedName name="xcbvbs" localSheetId="6" hidden="1">{"TAB1",#N/A,TRUE,"GENERAL";"TAB2",#N/A,TRUE,"GENERAL";"TAB3",#N/A,TRUE,"GENERAL";"TAB4",#N/A,TRUE,"GENERAL";"TAB5",#N/A,TRUE,"GENERAL"}</definedName>
    <definedName name="xcbvbs" localSheetId="7" hidden="1">{"TAB1",#N/A,TRUE,"GENERAL";"TAB2",#N/A,TRUE,"GENERAL";"TAB3",#N/A,TRUE,"GENERAL";"TAB4",#N/A,TRUE,"GENERAL";"TAB5",#N/A,TRUE,"GENERAL"}</definedName>
    <definedName name="xcbvbs" localSheetId="9" hidden="1">{"TAB1",#N/A,TRUE,"GENERAL";"TAB2",#N/A,TRUE,"GENERAL";"TAB3",#N/A,TRUE,"GENERAL";"TAB4",#N/A,TRUE,"GENERAL";"TAB5",#N/A,TRUE,"GENERAL"}</definedName>
    <definedName name="xcbvbs" hidden="1">{"TAB1",#N/A,TRUE,"GENERAL";"TAB2",#N/A,TRUE,"GENERAL";"TAB3",#N/A,TRUE,"GENERAL";"TAB4",#N/A,TRUE,"GENERAL";"TAB5",#N/A,TRUE,"GENERAL"}</definedName>
    <definedName name="xsxs" localSheetId="0" hidden="1">{"TAB1",#N/A,TRUE,"GENERAL";"TAB2",#N/A,TRUE,"GENERAL";"TAB3",#N/A,TRUE,"GENERAL";"TAB4",#N/A,TRUE,"GENERAL";"TAB5",#N/A,TRUE,"GENERAL"}</definedName>
    <definedName name="xsxs" localSheetId="6" hidden="1">{"TAB1",#N/A,TRUE,"GENERAL";"TAB2",#N/A,TRUE,"GENERAL";"TAB3",#N/A,TRUE,"GENERAL";"TAB4",#N/A,TRUE,"GENERAL";"TAB5",#N/A,TRUE,"GENERAL"}</definedName>
    <definedName name="xsxs" localSheetId="7" hidden="1">{"TAB1",#N/A,TRUE,"GENERAL";"TAB2",#N/A,TRUE,"GENERAL";"TAB3",#N/A,TRUE,"GENERAL";"TAB4",#N/A,TRUE,"GENERAL";"TAB5",#N/A,TRUE,"GENERAL"}</definedName>
    <definedName name="xsxs" localSheetId="9" hidden="1">{"TAB1",#N/A,TRUE,"GENERAL";"TAB2",#N/A,TRUE,"GENERAL";"TAB3",#N/A,TRUE,"GENERAL";"TAB4",#N/A,TRUE,"GENERAL";"TAB5",#N/A,TRUE,"GENERAL"}</definedName>
    <definedName name="xsxs" hidden="1">{"TAB1",#N/A,TRUE,"GENERAL";"TAB2",#N/A,TRUE,"GENERAL";"TAB3",#N/A,TRUE,"GENERAL";"TAB4",#N/A,TRUE,"GENERAL";"TAB5",#N/A,TRUE,"GENERAL"}</definedName>
    <definedName name="xvrcsdrasxz">#REF!</definedName>
    <definedName name="XX" localSheetId="12" hidden="1">{"SUMINISTRO E INSTALACIÓN CANALETAS L=7.50"}</definedName>
    <definedName name="XX" localSheetId="13" hidden="1">{"SUMINISTRO E INSTALACIÓN CANALETAS L=7.50"}</definedName>
    <definedName name="XX" localSheetId="14" hidden="1">{"SUMINISTRO E INSTALACIÓN CANALETAS L=7.50"}</definedName>
    <definedName name="xx" localSheetId="15">'Anex. 14. Mano de Obra'!ERR</definedName>
    <definedName name="XX" localSheetId="6" hidden="1">{"SUMINISTRO E INSTALACIÓN CANALETAS L=7.50"}</definedName>
    <definedName name="xx">#REF!</definedName>
    <definedName name="xxfg" localSheetId="0" hidden="1">{"via1",#N/A,TRUE,"general";"via2",#N/A,TRUE,"general";"via3",#N/A,TRUE,"general"}</definedName>
    <definedName name="xxfg" localSheetId="6" hidden="1">{"via1",#N/A,TRUE,"general";"via2",#N/A,TRUE,"general";"via3",#N/A,TRUE,"general"}</definedName>
    <definedName name="xxfg" localSheetId="7" hidden="1">{"via1",#N/A,TRUE,"general";"via2",#N/A,TRUE,"general";"via3",#N/A,TRUE,"general"}</definedName>
    <definedName name="xxfg" localSheetId="9" hidden="1">{"via1",#N/A,TRUE,"general";"via2",#N/A,TRUE,"general";"via3",#N/A,TRUE,"general"}</definedName>
    <definedName name="xxfg" hidden="1">{"via1",#N/A,TRUE,"general";"via2",#N/A,TRUE,"general";"via3",#N/A,TRUE,"general"}</definedName>
    <definedName name="XXX" localSheetId="15" hidden="1">{"'Sheet1'!$A$1:$G$85"}</definedName>
    <definedName name="XXX">#REF!</definedName>
    <definedName name="xxxx" localSheetId="0" hidden="1">{"'Sheet1'!$A$1:$G$85"}</definedName>
    <definedName name="xxxx" hidden="1">{"'Sheet1'!$A$1:$G$85"}</definedName>
    <definedName name="xxxxx" localSheetId="0">[347]!absc</definedName>
    <definedName name="xxxxx" localSheetId="12">[347]!absc</definedName>
    <definedName name="xxxxx" localSheetId="14">[347]!absc</definedName>
    <definedName name="xxxxx" localSheetId="15" hidden="1">{#N/A,#N/A,FALSE,"VOL695";#N/A,#N/A,FALSE,"anexo1";#N/A,#N/A,FALSE,"anexo2";#N/A,#N/A,FALSE,"anexo3";#N/A,#N/A,FALSE,"anexo4";#N/A,#N/A,FALSE,"anexo5a";#N/A,#N/A,FALSE,"anexo5b";#N/A,#N/A,FALSE,"anexo6a";#N/A,#N/A,FALSE,"anexo6a";#N/A,#N/A,FALSE,"anexo6c";#N/A,#N/A,FALSE,"anexo7a";#N/A,#N/A,FALSE,"anexo7b";#N/A,#N/A,FALSE,"anexo7c"}</definedName>
    <definedName name="xxxxx" localSheetId="3">[347]!absc</definedName>
    <definedName name="xxxxx" localSheetId="4">[347]!absc</definedName>
    <definedName name="xxxxx" localSheetId="5">[347]!absc</definedName>
    <definedName name="xxxxx">[347]!absc</definedName>
    <definedName name="xxxxxds" localSheetId="0" hidden="1">{"via1",#N/A,TRUE,"general";"via2",#N/A,TRUE,"general";"via3",#N/A,TRUE,"general"}</definedName>
    <definedName name="xxxxxds" localSheetId="6" hidden="1">{"via1",#N/A,TRUE,"general";"via2",#N/A,TRUE,"general";"via3",#N/A,TRUE,"general"}</definedName>
    <definedName name="xxxxxds" localSheetId="7" hidden="1">{"via1",#N/A,TRUE,"general";"via2",#N/A,TRUE,"general";"via3",#N/A,TRUE,"general"}</definedName>
    <definedName name="xxxxxds" localSheetId="9" hidden="1">{"via1",#N/A,TRUE,"general";"via2",#N/A,TRUE,"general";"via3",#N/A,TRUE,"general"}</definedName>
    <definedName name="xxxxxds" hidden="1">{"via1",#N/A,TRUE,"general";"via2",#N/A,TRUE,"general";"via3",#N/A,TRUE,"general"}</definedName>
    <definedName name="XXXXXX" localSheetId="0" hidden="1">{#N/A,#N/A,TRUE,"INGENIERIA";#N/A,#N/A,TRUE,"COMPRAS";#N/A,#N/A,TRUE,"DIRECCION";#N/A,#N/A,TRUE,"RESUMEN"}</definedName>
    <definedName name="XXXXXX" localSheetId="6" hidden="1">{#N/A,#N/A,TRUE,"INGENIERIA";#N/A,#N/A,TRUE,"COMPRAS";#N/A,#N/A,TRUE,"DIRECCION";#N/A,#N/A,TRUE,"RESUMEN"}</definedName>
    <definedName name="XXXXXX" localSheetId="7" hidden="1">{#N/A,#N/A,TRUE,"INGENIERIA";#N/A,#N/A,TRUE,"COMPRAS";#N/A,#N/A,TRUE,"DIRECCION";#N/A,#N/A,TRUE,"RESUMEN"}</definedName>
    <definedName name="XXXXXX" localSheetId="9" hidden="1">{#N/A,#N/A,TRUE,"INGENIERIA";#N/A,#N/A,TRUE,"COMPRAS";#N/A,#N/A,TRUE,"DIRECCION";#N/A,#N/A,TRUE,"RESUMEN"}</definedName>
    <definedName name="XXXXXX" hidden="1">{#N/A,#N/A,TRUE,"INGENIERIA";#N/A,#N/A,TRUE,"COMPRAS";#N/A,#N/A,TRUE,"DIRECCION";#N/A,#N/A,TRUE,"RESUMEN"}</definedName>
    <definedName name="XXXXXXXX" localSheetId="0" hidden="1">{"via1",#N/A,TRUE,"general";"via2",#N/A,TRUE,"general";"via3",#N/A,TRUE,"general"}</definedName>
    <definedName name="XXXXXXXX" hidden="1">{"via1",#N/A,TRUE,"general";"via2",#N/A,TRUE,"general";"via3",#N/A,TRUE,"general"}</definedName>
    <definedName name="XXXXXXXXXX" localSheetId="15">#REF!</definedName>
    <definedName name="XXXXXXXXXX" localSheetId="7">#REF!</definedName>
    <definedName name="XXXXXXXXXX">#REF!</definedName>
    <definedName name="xxxxxxxxxx29" localSheetId="0" hidden="1">{"via1",#N/A,TRUE,"general";"via2",#N/A,TRUE,"general";"via3",#N/A,TRUE,"general"}</definedName>
    <definedName name="xxxxxxxxxx29" localSheetId="6" hidden="1">{"via1",#N/A,TRUE,"general";"via2",#N/A,TRUE,"general";"via3",#N/A,TRUE,"general"}</definedName>
    <definedName name="xxxxxxxxxx29" localSheetId="7" hidden="1">{"via1",#N/A,TRUE,"general";"via2",#N/A,TRUE,"general";"via3",#N/A,TRUE,"general"}</definedName>
    <definedName name="xxxxxxxxxx29" localSheetId="9" hidden="1">{"via1",#N/A,TRUE,"general";"via2",#N/A,TRUE,"general";"via3",#N/A,TRUE,"general"}</definedName>
    <definedName name="xxxxxxxxxx29" hidden="1">{"via1",#N/A,TRUE,"general";"via2",#N/A,TRUE,"general";"via3",#N/A,TRUE,"general"}</definedName>
    <definedName name="XXXXXXXXXXXX" localSheetId="7">#REF!</definedName>
    <definedName name="XXXXXXXXXXXX">#REF!</definedName>
    <definedName name="xyz" hidden="1">#REF!</definedName>
    <definedName name="xzczxczxc">#REF!</definedName>
    <definedName name="XZXZV" localSheetId="0" hidden="1">{"via1",#N/A,TRUE,"general";"via2",#N/A,TRUE,"general";"via3",#N/A,TRUE,"general"}</definedName>
    <definedName name="XZXZV" localSheetId="6" hidden="1">{"via1",#N/A,TRUE,"general";"via2",#N/A,TRUE,"general";"via3",#N/A,TRUE,"general"}</definedName>
    <definedName name="XZXZV" localSheetId="7" hidden="1">{"via1",#N/A,TRUE,"general";"via2",#N/A,TRUE,"general";"via3",#N/A,TRUE,"general"}</definedName>
    <definedName name="XZXZV" localSheetId="9" hidden="1">{"via1",#N/A,TRUE,"general";"via2",#N/A,TRUE,"general";"via3",#N/A,TRUE,"general"}</definedName>
    <definedName name="XZXZV" hidden="1">{"via1",#N/A,TRUE,"general";"via2",#N/A,TRUE,"general";"via3",#N/A,TRUE,"general"}</definedName>
    <definedName name="Y" localSheetId="0">[70]!absc</definedName>
    <definedName name="Y" localSheetId="12">[70]!absc</definedName>
    <definedName name="Y" localSheetId="14">[70]!absc</definedName>
    <definedName name="Y" localSheetId="3">[70]!absc</definedName>
    <definedName name="Y" localSheetId="4">[70]!absc</definedName>
    <definedName name="Y" localSheetId="5">[70]!absc</definedName>
    <definedName name="Y">[70]!absc</definedName>
    <definedName name="y_strainer" localSheetId="0">#REF!</definedName>
    <definedName name="y_strainer">#REF!</definedName>
    <definedName name="Y22EL" localSheetId="0">#REF!</definedName>
    <definedName name="Y22EL" localSheetId="15">#REF!</definedName>
    <definedName name="Y22EL">#REF!</definedName>
    <definedName name="Y22JH" localSheetId="15">#REF!</definedName>
    <definedName name="Y22JH">#REF!</definedName>
    <definedName name="Y32JH" localSheetId="15">#REF!</definedName>
    <definedName name="Y32JH">#REF!</definedName>
    <definedName name="Y33JH">#REF!</definedName>
    <definedName name="Y42JH">#REF!</definedName>
    <definedName name="Y43JH">#REF!</definedName>
    <definedName name="Y44EL">#REF!</definedName>
    <definedName name="Y44JH">#REF!</definedName>
    <definedName name="y6y6" localSheetId="0" hidden="1">{"via1",#N/A,TRUE,"general";"via2",#N/A,TRUE,"general";"via3",#N/A,TRUE,"general"}</definedName>
    <definedName name="y6y6" localSheetId="6" hidden="1">{"via1",#N/A,TRUE,"general";"via2",#N/A,TRUE,"general";"via3",#N/A,TRUE,"general"}</definedName>
    <definedName name="y6y6" localSheetId="7" hidden="1">{"via1",#N/A,TRUE,"general";"via2",#N/A,TRUE,"general";"via3",#N/A,TRUE,"general"}</definedName>
    <definedName name="y6y6" localSheetId="9" hidden="1">{"via1",#N/A,TRUE,"general";"via2",#N/A,TRUE,"general";"via3",#N/A,TRUE,"general"}</definedName>
    <definedName name="y6y6" hidden="1">{"via1",#N/A,TRUE,"general";"via2",#N/A,TRUE,"general";"via3",#N/A,TRUE,"general"}</definedName>
    <definedName name="yEAHHHHHHHH">#N/A</definedName>
    <definedName name="Year">#REF!</definedName>
    <definedName name="year_curr">#REF!</definedName>
    <definedName name="Year_next">#REF!</definedName>
    <definedName name="year_prev_1">#REF!</definedName>
    <definedName name="year_prev_2">#REF!</definedName>
    <definedName name="years">[150]ASSUMPTIONS!$H$7:$AP$7</definedName>
    <definedName name="yery" localSheetId="0" hidden="1">{"via1",#N/A,TRUE,"general";"via2",#N/A,TRUE,"general";"via3",#N/A,TRUE,"general"}</definedName>
    <definedName name="yery" localSheetId="6" hidden="1">{"via1",#N/A,TRUE,"general";"via2",#N/A,TRUE,"general";"via3",#N/A,TRUE,"general"}</definedName>
    <definedName name="yery" localSheetId="7" hidden="1">{"via1",#N/A,TRUE,"general";"via2",#N/A,TRUE,"general";"via3",#N/A,TRUE,"general"}</definedName>
    <definedName name="yery" localSheetId="9" hidden="1">{"via1",#N/A,TRUE,"general";"via2",#N/A,TRUE,"general";"via3",#N/A,TRUE,"general"}</definedName>
    <definedName name="yery" hidden="1">{"via1",#N/A,TRUE,"general";"via2",#N/A,TRUE,"general";"via3",#N/A,TRUE,"general"}</definedName>
    <definedName name="yesno">'[171]REF - Listas'!$B$26:$B$27</definedName>
    <definedName name="yhy" localSheetId="0" hidden="1">{"TAB1",#N/A,TRUE,"GENERAL";"TAB2",#N/A,TRUE,"GENERAL";"TAB3",#N/A,TRUE,"GENERAL";"TAB4",#N/A,TRUE,"GENERAL";"TAB5",#N/A,TRUE,"GENERAL"}</definedName>
    <definedName name="yhy" localSheetId="6" hidden="1">{"TAB1",#N/A,TRUE,"GENERAL";"TAB2",#N/A,TRUE,"GENERAL";"TAB3",#N/A,TRUE,"GENERAL";"TAB4",#N/A,TRUE,"GENERAL";"TAB5",#N/A,TRUE,"GENERAL"}</definedName>
    <definedName name="yhy" localSheetId="7" hidden="1">{"TAB1",#N/A,TRUE,"GENERAL";"TAB2",#N/A,TRUE,"GENERAL";"TAB3",#N/A,TRUE,"GENERAL";"TAB4",#N/A,TRUE,"GENERAL";"TAB5",#N/A,TRUE,"GENERAL"}</definedName>
    <definedName name="yhy" localSheetId="9" hidden="1">{"TAB1",#N/A,TRUE,"GENERAL";"TAB2",#N/A,TRUE,"GENERAL";"TAB3",#N/A,TRUE,"GENERAL";"TAB4",#N/A,TRUE,"GENERAL";"TAB5",#N/A,TRUE,"GENERAL"}</definedName>
    <definedName name="yhy" hidden="1">{"TAB1",#N/A,TRUE,"GENERAL";"TAB2",#N/A,TRUE,"GENERAL";"TAB3",#N/A,TRUE,"GENERAL";"TAB4",#N/A,TRUE,"GENERAL";"TAB5",#N/A,TRUE,"GENERAL"}</definedName>
    <definedName name="yjyj" localSheetId="0" hidden="1">{"TAB1",#N/A,TRUE,"GENERAL";"TAB2",#N/A,TRUE,"GENERAL";"TAB3",#N/A,TRUE,"GENERAL";"TAB4",#N/A,TRUE,"GENERAL";"TAB5",#N/A,TRUE,"GENERAL"}</definedName>
    <definedName name="yjyj" localSheetId="6" hidden="1">{"TAB1",#N/A,TRUE,"GENERAL";"TAB2",#N/A,TRUE,"GENERAL";"TAB3",#N/A,TRUE,"GENERAL";"TAB4",#N/A,TRUE,"GENERAL";"TAB5",#N/A,TRUE,"GENERAL"}</definedName>
    <definedName name="yjyj" localSheetId="7" hidden="1">{"TAB1",#N/A,TRUE,"GENERAL";"TAB2",#N/A,TRUE,"GENERAL";"TAB3",#N/A,TRUE,"GENERAL";"TAB4",#N/A,TRUE,"GENERAL";"TAB5",#N/A,TRUE,"GENERAL"}</definedName>
    <definedName name="yjyj" localSheetId="9"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rdtytyt" localSheetId="0" hidden="1">{#N/A,#N/A,FALSE,"CCTV"}</definedName>
    <definedName name="yrdtytyt" hidden="1">{#N/A,#N/A,FALSE,"CCTV"}</definedName>
    <definedName name="yrey" localSheetId="0" hidden="1">{"via1",#N/A,TRUE,"general";"via2",#N/A,TRUE,"general";"via3",#N/A,TRUE,"general"}</definedName>
    <definedName name="yrey" localSheetId="6" hidden="1">{"via1",#N/A,TRUE,"general";"via2",#N/A,TRUE,"general";"via3",#N/A,TRUE,"general"}</definedName>
    <definedName name="yrey" localSheetId="7" hidden="1">{"via1",#N/A,TRUE,"general";"via2",#N/A,TRUE,"general";"via3",#N/A,TRUE,"general"}</definedName>
    <definedName name="yrey" localSheetId="9" hidden="1">{"via1",#N/A,TRUE,"general";"via2",#N/A,TRUE,"general";"via3",#N/A,TRUE,"general"}</definedName>
    <definedName name="yrey" hidden="1">{"via1",#N/A,TRUE,"general";"via2",#N/A,TRUE,"general";"via3",#N/A,TRUE,"general"}</definedName>
    <definedName name="yry" localSheetId="0" hidden="1">{"via1",#N/A,TRUE,"general";"via2",#N/A,TRUE,"general";"via3",#N/A,TRUE,"general"}</definedName>
    <definedName name="yry" localSheetId="6" hidden="1">{"via1",#N/A,TRUE,"general";"via2",#N/A,TRUE,"general";"via3",#N/A,TRUE,"general"}</definedName>
    <definedName name="yry" localSheetId="7" hidden="1">{"via1",#N/A,TRUE,"general";"via2",#N/A,TRUE,"general";"via3",#N/A,TRUE,"general"}</definedName>
    <definedName name="yry" localSheetId="9" hidden="1">{"via1",#N/A,TRUE,"general";"via2",#N/A,TRUE,"general";"via3",#N/A,TRUE,"general"}</definedName>
    <definedName name="yry" hidden="1">{"via1",#N/A,TRUE,"general";"via2",#N/A,TRUE,"general";"via3",#N/A,TRUE,"general"}</definedName>
    <definedName name="ys">#REF!</definedName>
    <definedName name="YTD.ROM1_PercentFed">#REF!</definedName>
    <definedName name="YTD.ROM2_PercentFed">#REF!</definedName>
    <definedName name="YTD.ROM3_PercentFed">#REF!</definedName>
    <definedName name="YTD.ROM4_PercentFed">#REF!</definedName>
    <definedName name="YTD.ROM5_PercentFed">#REF!</definedName>
    <definedName name="YTD_Days">#REF!</definedName>
    <definedName name="ytj" localSheetId="0" hidden="1">{"TAB1",#N/A,TRUE,"GENERAL";"TAB2",#N/A,TRUE,"GENERAL";"TAB3",#N/A,TRUE,"GENERAL";"TAB4",#N/A,TRUE,"GENERAL";"TAB5",#N/A,TRUE,"GENERAL"}</definedName>
    <definedName name="ytj" localSheetId="6" hidden="1">{"TAB1",#N/A,TRUE,"GENERAL";"TAB2",#N/A,TRUE,"GENERAL";"TAB3",#N/A,TRUE,"GENERAL";"TAB4",#N/A,TRUE,"GENERAL";"TAB5",#N/A,TRUE,"GENERAL"}</definedName>
    <definedName name="ytj" localSheetId="7" hidden="1">{"TAB1",#N/A,TRUE,"GENERAL";"TAB2",#N/A,TRUE,"GENERAL";"TAB3",#N/A,TRUE,"GENERAL";"TAB4",#N/A,TRUE,"GENERAL";"TAB5",#N/A,TRUE,"GENERAL"}</definedName>
    <definedName name="ytj" localSheetId="9" hidden="1">{"TAB1",#N/A,TRUE,"GENERAL";"TAB2",#N/A,TRUE,"GENERAL";"TAB3",#N/A,TRUE,"GENERAL";"TAB4",#N/A,TRUE,"GENERAL";"TAB5",#N/A,TRUE,"GENERAL"}</definedName>
    <definedName name="ytj" hidden="1">{"TAB1",#N/A,TRUE,"GENERAL";"TAB2",#N/A,TRUE,"GENERAL";"TAB3",#N/A,TRUE,"GENERAL";"TAB4",#N/A,TRUE,"GENERAL";"TAB5",#N/A,TRUE,"GENERAL"}</definedName>
    <definedName name="ytjt6" localSheetId="0" hidden="1">{"via1",#N/A,TRUE,"general";"via2",#N/A,TRUE,"general";"via3",#N/A,TRUE,"general"}</definedName>
    <definedName name="ytjt6" localSheetId="6" hidden="1">{"via1",#N/A,TRUE,"general";"via2",#N/A,TRUE,"general";"via3",#N/A,TRUE,"general"}</definedName>
    <definedName name="ytjt6" localSheetId="7" hidden="1">{"via1",#N/A,TRUE,"general";"via2",#N/A,TRUE,"general";"via3",#N/A,TRUE,"general"}</definedName>
    <definedName name="ytjt6" localSheetId="9" hidden="1">{"via1",#N/A,TRUE,"general";"via2",#N/A,TRUE,"general";"via3",#N/A,TRUE,"general"}</definedName>
    <definedName name="ytjt6" hidden="1">{"via1",#N/A,TRUE,"general";"via2",#N/A,TRUE,"general";"via3",#N/A,TRUE,"general"}</definedName>
    <definedName name="ytrwyr" localSheetId="0" hidden="1">{"TAB1",#N/A,TRUE,"GENERAL";"TAB2",#N/A,TRUE,"GENERAL";"TAB3",#N/A,TRUE,"GENERAL";"TAB4",#N/A,TRUE,"GENERAL";"TAB5",#N/A,TRUE,"GENERAL"}</definedName>
    <definedName name="ytrwyr" localSheetId="6" hidden="1">{"TAB1",#N/A,TRUE,"GENERAL";"TAB2",#N/A,TRUE,"GENERAL";"TAB3",#N/A,TRUE,"GENERAL";"TAB4",#N/A,TRUE,"GENERAL";"TAB5",#N/A,TRUE,"GENERAL"}</definedName>
    <definedName name="ytrwyr" localSheetId="7" hidden="1">{"TAB1",#N/A,TRUE,"GENERAL";"TAB2",#N/A,TRUE,"GENERAL";"TAB3",#N/A,TRUE,"GENERAL";"TAB4",#N/A,TRUE,"GENERAL";"TAB5",#N/A,TRUE,"GENERAL"}</definedName>
    <definedName name="ytrwyr" localSheetId="9" hidden="1">{"TAB1",#N/A,TRUE,"GENERAL";"TAB2",#N/A,TRUE,"GENERAL";"TAB3",#N/A,TRUE,"GENERAL";"TAB4",#N/A,TRUE,"GENERAL";"TAB5",#N/A,TRUE,"GENERAL"}</definedName>
    <definedName name="ytrwyr" hidden="1">{"TAB1",#N/A,TRUE,"GENERAL";"TAB2",#N/A,TRUE,"GENERAL";"TAB3",#N/A,TRUE,"GENERAL";"TAB4",#N/A,TRUE,"GENERAL";"TAB5",#N/A,TRUE,"GENERAL"}</definedName>
    <definedName name="ytry" localSheetId="0" hidden="1">{"via1",#N/A,TRUE,"general";"via2",#N/A,TRUE,"general";"via3",#N/A,TRUE,"general"}</definedName>
    <definedName name="ytry" localSheetId="6" hidden="1">{"via1",#N/A,TRUE,"general";"via2",#N/A,TRUE,"general";"via3",#N/A,TRUE,"general"}</definedName>
    <definedName name="ytry" localSheetId="7" hidden="1">{"via1",#N/A,TRUE,"general";"via2",#N/A,TRUE,"general";"via3",#N/A,TRUE,"general"}</definedName>
    <definedName name="ytry" localSheetId="9" hidden="1">{"via1",#N/A,TRUE,"general";"via2",#N/A,TRUE,"general";"via3",#N/A,TRUE,"general"}</definedName>
    <definedName name="ytry" hidden="1">{"via1",#N/A,TRUE,"general";"via2",#N/A,TRUE,"general";"via3",#N/A,TRUE,"general"}</definedName>
    <definedName name="ytryrty" localSheetId="0" hidden="1">{"via1",#N/A,TRUE,"general";"via2",#N/A,TRUE,"general";"via3",#N/A,TRUE,"general"}</definedName>
    <definedName name="ytryrty" localSheetId="6" hidden="1">{"via1",#N/A,TRUE,"general";"via2",#N/A,TRUE,"general";"via3",#N/A,TRUE,"general"}</definedName>
    <definedName name="ytryrty" localSheetId="7" hidden="1">{"via1",#N/A,TRUE,"general";"via2",#N/A,TRUE,"general";"via3",#N/A,TRUE,"general"}</definedName>
    <definedName name="ytryrty" localSheetId="9" hidden="1">{"via1",#N/A,TRUE,"general";"via2",#N/A,TRUE,"general";"via3",#N/A,TRUE,"general"}</definedName>
    <definedName name="ytryrty" hidden="1">{"via1",#N/A,TRUE,"general";"via2",#N/A,TRUE,"general";"via3",#N/A,TRUE,"general"}</definedName>
    <definedName name="YTRYUYT" localSheetId="0" hidden="1">{"TAB1",#N/A,TRUE,"GENERAL";"TAB2",#N/A,TRUE,"GENERAL";"TAB3",#N/A,TRUE,"GENERAL";"TAB4",#N/A,TRUE,"GENERAL";"TAB5",#N/A,TRUE,"GENERAL"}</definedName>
    <definedName name="YTRYUYT" localSheetId="6" hidden="1">{"TAB1",#N/A,TRUE,"GENERAL";"TAB2",#N/A,TRUE,"GENERAL";"TAB3",#N/A,TRUE,"GENERAL";"TAB4",#N/A,TRUE,"GENERAL";"TAB5",#N/A,TRUE,"GENERAL"}</definedName>
    <definedName name="YTRYUYT" localSheetId="7" hidden="1">{"TAB1",#N/A,TRUE,"GENERAL";"TAB2",#N/A,TRUE,"GENERAL";"TAB3",#N/A,TRUE,"GENERAL";"TAB4",#N/A,TRUE,"GENERAL";"TAB5",#N/A,TRUE,"GENERAL"}</definedName>
    <definedName name="YTRYUYT" localSheetId="9" hidden="1">{"TAB1",#N/A,TRUE,"GENERAL";"TAB2",#N/A,TRUE,"GENERAL";"TAB3",#N/A,TRUE,"GENERAL";"TAB4",#N/A,TRUE,"GENERAL";"TAB5",#N/A,TRUE,"GENERAL"}</definedName>
    <definedName name="YTRYUYT" hidden="1">{"TAB1",#N/A,TRUE,"GENERAL";"TAB2",#N/A,TRUE,"GENERAL";"TAB3",#N/A,TRUE,"GENERAL";"TAB4",#N/A,TRUE,"GENERAL";"TAB5",#N/A,TRUE,"GENERAL"}</definedName>
    <definedName name="ytudfgd" localSheetId="0" hidden="1">{"TAB1",#N/A,TRUE,"GENERAL";"TAB2",#N/A,TRUE,"GENERAL";"TAB3",#N/A,TRUE,"GENERAL";"TAB4",#N/A,TRUE,"GENERAL";"TAB5",#N/A,TRUE,"GENERAL"}</definedName>
    <definedName name="ytudfgd" localSheetId="6" hidden="1">{"TAB1",#N/A,TRUE,"GENERAL";"TAB2",#N/A,TRUE,"GENERAL";"TAB3",#N/A,TRUE,"GENERAL";"TAB4",#N/A,TRUE,"GENERAL";"TAB5",#N/A,TRUE,"GENERAL"}</definedName>
    <definedName name="ytudfgd" localSheetId="7" hidden="1">{"TAB1",#N/A,TRUE,"GENERAL";"TAB2",#N/A,TRUE,"GENERAL";"TAB3",#N/A,TRUE,"GENERAL";"TAB4",#N/A,TRUE,"GENERAL";"TAB5",#N/A,TRUE,"GENERAL"}</definedName>
    <definedName name="ytudfgd" localSheetId="9" hidden="1">{"TAB1",#N/A,TRUE,"GENERAL";"TAB2",#N/A,TRUE,"GENERAL";"TAB3",#N/A,TRUE,"GENERAL";"TAB4",#N/A,TRUE,"GENERAL";"TAB5",#N/A,TRUE,"GENERAL"}</definedName>
    <definedName name="ytudfgd" hidden="1">{"TAB1",#N/A,TRUE,"GENERAL";"TAB2",#N/A,TRUE,"GENERAL";"TAB3",#N/A,TRUE,"GENERAL";"TAB4",#N/A,TRUE,"GENERAL";"TAB5",#N/A,TRUE,"GENERAL"}</definedName>
    <definedName name="yturtu7" localSheetId="0" hidden="1">{"TAB1",#N/A,TRUE,"GENERAL";"TAB2",#N/A,TRUE,"GENERAL";"TAB3",#N/A,TRUE,"GENERAL";"TAB4",#N/A,TRUE,"GENERAL";"TAB5",#N/A,TRUE,"GENERAL"}</definedName>
    <definedName name="yturtu7" localSheetId="6" hidden="1">{"TAB1",#N/A,TRUE,"GENERAL";"TAB2",#N/A,TRUE,"GENERAL";"TAB3",#N/A,TRUE,"GENERAL";"TAB4",#N/A,TRUE,"GENERAL";"TAB5",#N/A,TRUE,"GENERAL"}</definedName>
    <definedName name="yturtu7" localSheetId="7" hidden="1">{"TAB1",#N/A,TRUE,"GENERAL";"TAB2",#N/A,TRUE,"GENERAL";"TAB3",#N/A,TRUE,"GENERAL";"TAB4",#N/A,TRUE,"GENERAL";"TAB5",#N/A,TRUE,"GENERAL"}</definedName>
    <definedName name="yturtu7" localSheetId="9" hidden="1">{"TAB1",#N/A,TRUE,"GENERAL";"TAB2",#N/A,TRUE,"GENERAL";"TAB3",#N/A,TRUE,"GENERAL";"TAB4",#N/A,TRUE,"GENERAL";"TAB5",#N/A,TRUE,"GENERAL"}</definedName>
    <definedName name="yturtu7" hidden="1">{"TAB1",#N/A,TRUE,"GENERAL";"TAB2",#N/A,TRUE,"GENERAL";"TAB3",#N/A,TRUE,"GENERAL";"TAB4",#N/A,TRUE,"GENERAL";"TAB5",#N/A,TRUE,"GENERAL"}</definedName>
    <definedName name="yturu" localSheetId="0" hidden="1">{"TAB1",#N/A,TRUE,"GENERAL";"TAB2",#N/A,TRUE,"GENERAL";"TAB3",#N/A,TRUE,"GENERAL";"TAB4",#N/A,TRUE,"GENERAL";"TAB5",#N/A,TRUE,"GENERAL"}</definedName>
    <definedName name="yturu" localSheetId="6" hidden="1">{"TAB1",#N/A,TRUE,"GENERAL";"TAB2",#N/A,TRUE,"GENERAL";"TAB3",#N/A,TRUE,"GENERAL";"TAB4",#N/A,TRUE,"GENERAL";"TAB5",#N/A,TRUE,"GENERAL"}</definedName>
    <definedName name="yturu" localSheetId="7" hidden="1">{"TAB1",#N/A,TRUE,"GENERAL";"TAB2",#N/A,TRUE,"GENERAL";"TAB3",#N/A,TRUE,"GENERAL";"TAB4",#N/A,TRUE,"GENERAL";"TAB5",#N/A,TRUE,"GENERAL"}</definedName>
    <definedName name="yturu" localSheetId="9" hidden="1">{"TAB1",#N/A,TRUE,"GENERAL";"TAB2",#N/A,TRUE,"GENERAL";"TAB3",#N/A,TRUE,"GENERAL";"TAB4",#N/A,TRUE,"GENERAL";"TAB5",#N/A,TRUE,"GENERAL"}</definedName>
    <definedName name="yturu" hidden="1">{"TAB1",#N/A,TRUE,"GENERAL";"TAB2",#N/A,TRUE,"GENERAL";"TAB3",#N/A,TRUE,"GENERAL";"TAB4",#N/A,TRUE,"GENERAL";"TAB5",#N/A,TRUE,"GENERAL"}</definedName>
    <definedName name="ytuytfgh" localSheetId="0" hidden="1">{"via1",#N/A,TRUE,"general";"via2",#N/A,TRUE,"general";"via3",#N/A,TRUE,"general"}</definedName>
    <definedName name="ytuytfgh" localSheetId="6" hidden="1">{"via1",#N/A,TRUE,"general";"via2",#N/A,TRUE,"general";"via3",#N/A,TRUE,"general"}</definedName>
    <definedName name="ytuytfgh" localSheetId="7" hidden="1">{"via1",#N/A,TRUE,"general";"via2",#N/A,TRUE,"general";"via3",#N/A,TRUE,"general"}</definedName>
    <definedName name="ytuytfgh" localSheetId="9" hidden="1">{"via1",#N/A,TRUE,"general";"via2",#N/A,TRUE,"general";"via3",#N/A,TRUE,"general"}</definedName>
    <definedName name="ytuytfgh" hidden="1">{"via1",#N/A,TRUE,"general";"via2",#N/A,TRUE,"general";"via3",#N/A,TRUE,"general"}</definedName>
    <definedName name="yty" localSheetId="0" hidden="1">{"TAB1",#N/A,TRUE,"GENERAL";"TAB2",#N/A,TRUE,"GENERAL";"TAB3",#N/A,TRUE,"GENERAL";"TAB4",#N/A,TRUE,"GENERAL";"TAB5",#N/A,TRUE,"GENERAL"}</definedName>
    <definedName name="yty" localSheetId="6" hidden="1">{"TAB1",#N/A,TRUE,"GENERAL";"TAB2",#N/A,TRUE,"GENERAL";"TAB3",#N/A,TRUE,"GENERAL";"TAB4",#N/A,TRUE,"GENERAL";"TAB5",#N/A,TRUE,"GENERAL"}</definedName>
    <definedName name="yty" localSheetId="7" hidden="1">{"TAB1",#N/A,TRUE,"GENERAL";"TAB2",#N/A,TRUE,"GENERAL";"TAB3",#N/A,TRUE,"GENERAL";"TAB4",#N/A,TRUE,"GENERAL";"TAB5",#N/A,TRUE,"GENERAL"}</definedName>
    <definedName name="yty" localSheetId="9" hidden="1">{"TAB1",#N/A,TRUE,"GENERAL";"TAB2",#N/A,TRUE,"GENERAL";"TAB3",#N/A,TRUE,"GENERAL";"TAB4",#N/A,TRUE,"GENERAL";"TAB5",#N/A,TRUE,"GENERAL"}</definedName>
    <definedName name="yty" hidden="1">{"TAB1",#N/A,TRUE,"GENERAL";"TAB2",#N/A,TRUE,"GENERAL";"TAB3",#N/A,TRUE,"GENERAL";"TAB4",#N/A,TRUE,"GENERAL";"TAB5",#N/A,TRUE,"GENERAL"}</definedName>
    <definedName name="ytyyh" localSheetId="0" hidden="1">{"via1",#N/A,TRUE,"general";"via2",#N/A,TRUE,"general";"via3",#N/A,TRUE,"general"}</definedName>
    <definedName name="ytyyh" localSheetId="6" hidden="1">{"via1",#N/A,TRUE,"general";"via2",#N/A,TRUE,"general";"via3",#N/A,TRUE,"general"}</definedName>
    <definedName name="ytyyh" localSheetId="7" hidden="1">{"via1",#N/A,TRUE,"general";"via2",#N/A,TRUE,"general";"via3",#N/A,TRUE,"general"}</definedName>
    <definedName name="ytyyh" localSheetId="9" hidden="1">{"via1",#N/A,TRUE,"general";"via2",#N/A,TRUE,"general";"via3",#N/A,TRUE,"general"}</definedName>
    <definedName name="ytyyh" hidden="1">{"via1",#N/A,TRUE,"general";"via2",#N/A,TRUE,"general";"via3",#N/A,TRUE,"general"}</definedName>
    <definedName name="ytzacdfg" localSheetId="0" hidden="1">{"TAB1",#N/A,TRUE,"GENERAL";"TAB2",#N/A,TRUE,"GENERAL";"TAB3",#N/A,TRUE,"GENERAL";"TAB4",#N/A,TRUE,"GENERAL";"TAB5",#N/A,TRUE,"GENERAL"}</definedName>
    <definedName name="ytzacdfg" localSheetId="6" hidden="1">{"TAB1",#N/A,TRUE,"GENERAL";"TAB2",#N/A,TRUE,"GENERAL";"TAB3",#N/A,TRUE,"GENERAL";"TAB4",#N/A,TRUE,"GENERAL";"TAB5",#N/A,TRUE,"GENERAL"}</definedName>
    <definedName name="ytzacdfg" localSheetId="7" hidden="1">{"TAB1",#N/A,TRUE,"GENERAL";"TAB2",#N/A,TRUE,"GENERAL";"TAB3",#N/A,TRUE,"GENERAL";"TAB4",#N/A,TRUE,"GENERAL";"TAB5",#N/A,TRUE,"GENERAL"}</definedName>
    <definedName name="ytzacdfg" localSheetId="9" hidden="1">{"TAB1",#N/A,TRUE,"GENERAL";"TAB2",#N/A,TRUE,"GENERAL";"TAB3",#N/A,TRUE,"GENERAL";"TAB4",#N/A,TRUE,"GENERAL";"TAB5",#N/A,TRUE,"GENERAL"}</definedName>
    <definedName name="ytzacdfg" hidden="1">{"TAB1",#N/A,TRUE,"GENERAL";"TAB2",#N/A,TRUE,"GENERAL";"TAB3",#N/A,TRUE,"GENERAL";"TAB4",#N/A,TRUE,"GENERAL";"TAB5",#N/A,TRUE,"GENERAL"}</definedName>
    <definedName name="yu" localSheetId="0" hidden="1">{"TAB1",#N/A,TRUE,"GENERAL";"TAB2",#N/A,TRUE,"GENERAL";"TAB3",#N/A,TRUE,"GENERAL";"TAB4",#N/A,TRUE,"GENERAL";"TAB5",#N/A,TRUE,"GENERAL"}</definedName>
    <definedName name="yu" localSheetId="6" hidden="1">{"TAB1",#N/A,TRUE,"GENERAL";"TAB2",#N/A,TRUE,"GENERAL";"TAB3",#N/A,TRUE,"GENERAL";"TAB4",#N/A,TRUE,"GENERAL";"TAB5",#N/A,TRUE,"GENERAL"}</definedName>
    <definedName name="yu" localSheetId="7" hidden="1">{"TAB1",#N/A,TRUE,"GENERAL";"TAB2",#N/A,TRUE,"GENERAL";"TAB3",#N/A,TRUE,"GENERAL";"TAB4",#N/A,TRUE,"GENERAL";"TAB5",#N/A,TRUE,"GENERAL"}</definedName>
    <definedName name="yu" localSheetId="9" hidden="1">{"TAB1",#N/A,TRUE,"GENERAL";"TAB2",#N/A,TRUE,"GENERAL";"TAB3",#N/A,TRUE,"GENERAL";"TAB4",#N/A,TRUE,"GENERAL";"TAB5",#N/A,TRUE,"GENERAL"}</definedName>
    <definedName name="yu" hidden="1">{"TAB1",#N/A,TRUE,"GENERAL";"TAB2",#N/A,TRUE,"GENERAL";"TAB3",#N/A,TRUE,"GENERAL";"TAB4",#N/A,TRUE,"GENERAL";"TAB5",#N/A,TRUE,"GENERAL"}</definedName>
    <definedName name="yudre54" localSheetId="0" hidden="1">{"TAB1",#N/A,TRUE,"GENERAL";"TAB2",#N/A,TRUE,"GENERAL";"TAB3",#N/A,TRUE,"GENERAL";"TAB4",#N/A,TRUE,"GENERAL";"TAB5",#N/A,TRUE,"GENERAL"}</definedName>
    <definedName name="yudre54" localSheetId="6" hidden="1">{"TAB1",#N/A,TRUE,"GENERAL";"TAB2",#N/A,TRUE,"GENERAL";"TAB3",#N/A,TRUE,"GENERAL";"TAB4",#N/A,TRUE,"GENERAL";"TAB5",#N/A,TRUE,"GENERAL"}</definedName>
    <definedName name="yudre54" localSheetId="7" hidden="1">{"TAB1",#N/A,TRUE,"GENERAL";"TAB2",#N/A,TRUE,"GENERAL";"TAB3",#N/A,TRUE,"GENERAL";"TAB4",#N/A,TRUE,"GENERAL";"TAB5",#N/A,TRUE,"GENERAL"}</definedName>
    <definedName name="yudre54" localSheetId="9" hidden="1">{"TAB1",#N/A,TRUE,"GENERAL";"TAB2",#N/A,TRUE,"GENERAL";"TAB3",#N/A,TRUE,"GENERAL";"TAB4",#N/A,TRUE,"GENERAL";"TAB5",#N/A,TRUE,"GENERAL"}</definedName>
    <definedName name="yudre54" hidden="1">{"TAB1",#N/A,TRUE,"GENERAL";"TAB2",#N/A,TRUE,"GENERAL";"TAB3",#N/A,TRUE,"GENERAL";"TAB4",#N/A,TRUE,"GENERAL";"TAB5",#N/A,TRUE,"GENERAL"}</definedName>
    <definedName name="yuhgh" localSheetId="0" hidden="1">{"TAB1",#N/A,TRUE,"GENERAL";"TAB2",#N/A,TRUE,"GENERAL";"TAB3",#N/A,TRUE,"GENERAL";"TAB4",#N/A,TRUE,"GENERAL";"TAB5",#N/A,TRUE,"GENERAL"}</definedName>
    <definedName name="yuhgh" localSheetId="6" hidden="1">{"TAB1",#N/A,TRUE,"GENERAL";"TAB2",#N/A,TRUE,"GENERAL";"TAB3",#N/A,TRUE,"GENERAL";"TAB4",#N/A,TRUE,"GENERAL";"TAB5",#N/A,TRUE,"GENERAL"}</definedName>
    <definedName name="yuhgh" localSheetId="7" hidden="1">{"TAB1",#N/A,TRUE,"GENERAL";"TAB2",#N/A,TRUE,"GENERAL";"TAB3",#N/A,TRUE,"GENERAL";"TAB4",#N/A,TRUE,"GENERAL";"TAB5",#N/A,TRUE,"GENERAL"}</definedName>
    <definedName name="yuhgh" localSheetId="9" hidden="1">{"TAB1",#N/A,TRUE,"GENERAL";"TAB2",#N/A,TRUE,"GENERAL";"TAB3",#N/A,TRUE,"GENERAL";"TAB4",#N/A,TRUE,"GENERAL";"TAB5",#N/A,TRUE,"GENERAL"}</definedName>
    <definedName name="yuhgh" hidden="1">{"TAB1",#N/A,TRUE,"GENERAL";"TAB2",#N/A,TRUE,"GENERAL";"TAB3",#N/A,TRUE,"GENERAL";"TAB4",#N/A,TRUE,"GENERAL";"TAB5",#N/A,TRUE,"GENERAL"}</definedName>
    <definedName name="yutu" localSheetId="0" hidden="1">{"via1",#N/A,TRUE,"general";"via2",#N/A,TRUE,"general";"via3",#N/A,TRUE,"general"}</definedName>
    <definedName name="yutu" localSheetId="6" hidden="1">{"via1",#N/A,TRUE,"general";"via2",#N/A,TRUE,"general";"via3",#N/A,TRUE,"general"}</definedName>
    <definedName name="yutu" localSheetId="7" hidden="1">{"via1",#N/A,TRUE,"general";"via2",#N/A,TRUE,"general";"via3",#N/A,TRUE,"general"}</definedName>
    <definedName name="yutu" localSheetId="9" hidden="1">{"via1",#N/A,TRUE,"general";"via2",#N/A,TRUE,"general";"via3",#N/A,TRUE,"general"}</definedName>
    <definedName name="yutu" hidden="1">{"via1",#N/A,TRUE,"general";"via2",#N/A,TRUE,"general";"via3",#N/A,TRUE,"general"}</definedName>
    <definedName name="yuuiiy" localSheetId="0" hidden="1">{"via1",#N/A,TRUE,"general";"via2",#N/A,TRUE,"general";"via3",#N/A,TRUE,"general"}</definedName>
    <definedName name="yuuiiy" localSheetId="6" hidden="1">{"via1",#N/A,TRUE,"general";"via2",#N/A,TRUE,"general";"via3",#N/A,TRUE,"general"}</definedName>
    <definedName name="yuuiiy" localSheetId="7" hidden="1">{"via1",#N/A,TRUE,"general";"via2",#N/A,TRUE,"general";"via3",#N/A,TRUE,"general"}</definedName>
    <definedName name="yuuiiy" localSheetId="9" hidden="1">{"via1",#N/A,TRUE,"general";"via2",#N/A,TRUE,"general";"via3",#N/A,TRUE,"general"}</definedName>
    <definedName name="yuuiiy" hidden="1">{"via1",#N/A,TRUE,"general";"via2",#N/A,TRUE,"general";"via3",#N/A,TRUE,"general"}</definedName>
    <definedName name="yuuuuuu" localSheetId="0" hidden="1">{"via1",#N/A,TRUE,"general";"via2",#N/A,TRUE,"general";"via3",#N/A,TRUE,"general"}</definedName>
    <definedName name="yuuuuuu" localSheetId="6" hidden="1">{"via1",#N/A,TRUE,"general";"via2",#N/A,TRUE,"general";"via3",#N/A,TRUE,"general"}</definedName>
    <definedName name="yuuuuuu" localSheetId="7" hidden="1">{"via1",#N/A,TRUE,"general";"via2",#N/A,TRUE,"general";"via3",#N/A,TRUE,"general"}</definedName>
    <definedName name="yuuuuuu" localSheetId="9" hidden="1">{"via1",#N/A,TRUE,"general";"via2",#N/A,TRUE,"general";"via3",#N/A,TRUE,"general"}</definedName>
    <definedName name="yuuuuuu" hidden="1">{"via1",#N/A,TRUE,"general";"via2",#N/A,TRUE,"general";"via3",#N/A,TRUE,"general"}</definedName>
    <definedName name="yy" localSheetId="0" hidden="1">{"via1",#N/A,TRUE,"general";"via2",#N/A,TRUE,"general";"via3",#N/A,TRUE,"general"}</definedName>
    <definedName name="yy" localSheetId="15">#REF!</definedName>
    <definedName name="yy" localSheetId="6" hidden="1">{"via1",#N/A,TRUE,"general";"via2",#N/A,TRUE,"general";"via3",#N/A,TRUE,"general"}</definedName>
    <definedName name="yy" localSheetId="7" hidden="1">{"via1",#N/A,TRUE,"general";"via2",#N/A,TRUE,"general";"via3",#N/A,TRUE,"general"}</definedName>
    <definedName name="yy" localSheetId="9" hidden="1">{"via1",#N/A,TRUE,"general";"via2",#N/A,TRUE,"general";"via3",#N/A,TRUE,"general"}</definedName>
    <definedName name="yy" hidden="1">{"via1",#N/A,TRUE,"general";"via2",#N/A,TRUE,"general";"via3",#N/A,TRUE,"general"}</definedName>
    <definedName name="yyy" localSheetId="0" hidden="1">{"TAB1",#N/A,TRUE,"GENERAL";"TAB2",#N/A,TRUE,"GENERAL";"TAB3",#N/A,TRUE,"GENERAL";"TAB4",#N/A,TRUE,"GENERAL";"TAB5",#N/A,TRUE,"GENERAL"}</definedName>
    <definedName name="YYY" localSheetId="15">#REF!</definedName>
    <definedName name="yyy" localSheetId="6" hidden="1">{"TAB1",#N/A,TRUE,"GENERAL";"TAB2",#N/A,TRUE,"GENERAL";"TAB3",#N/A,TRUE,"GENERAL";"TAB4",#N/A,TRUE,"GENERAL";"TAB5",#N/A,TRUE,"GENERAL"}</definedName>
    <definedName name="yyy" localSheetId="7" hidden="1">{"TAB1",#N/A,TRUE,"GENERAL";"TAB2",#N/A,TRUE,"GENERAL";"TAB3",#N/A,TRUE,"GENERAL";"TAB4",#N/A,TRUE,"GENERAL";"TAB5",#N/A,TRUE,"GENERAL"}</definedName>
    <definedName name="yyy" localSheetId="9" hidden="1">{"TAB1",#N/A,TRUE,"GENERAL";"TAB2",#N/A,TRUE,"GENERAL";"TAB3",#N/A,TRUE,"GENERAL";"TAB4",#N/A,TRUE,"GENERAL";"TAB5",#N/A,TRUE,"GENERAL"}</definedName>
    <definedName name="yyy" hidden="1">{"TAB1",#N/A,TRUE,"GENERAL";"TAB2",#N/A,TRUE,"GENERAL";"TAB3",#N/A,TRUE,"GENERAL";"TAB4",#N/A,TRUE,"GENERAL";"TAB5",#N/A,TRUE,"GENERAL"}</definedName>
    <definedName name="yyyuh" localSheetId="0" hidden="1">{"TAB1",#N/A,TRUE,"GENERAL";"TAB2",#N/A,TRUE,"GENERAL";"TAB3",#N/A,TRUE,"GENERAL";"TAB4",#N/A,TRUE,"GENERAL";"TAB5",#N/A,TRUE,"GENERAL"}</definedName>
    <definedName name="yyyuh" localSheetId="6" hidden="1">{"TAB1",#N/A,TRUE,"GENERAL";"TAB2",#N/A,TRUE,"GENERAL";"TAB3",#N/A,TRUE,"GENERAL";"TAB4",#N/A,TRUE,"GENERAL";"TAB5",#N/A,TRUE,"GENERAL"}</definedName>
    <definedName name="yyyuh" localSheetId="7" hidden="1">{"TAB1",#N/A,TRUE,"GENERAL";"TAB2",#N/A,TRUE,"GENERAL";"TAB3",#N/A,TRUE,"GENERAL";"TAB4",#N/A,TRUE,"GENERAL";"TAB5",#N/A,TRUE,"GENERAL"}</definedName>
    <definedName name="yyyuh" localSheetId="9" hidden="1">{"TAB1",#N/A,TRUE,"GENERAL";"TAB2",#N/A,TRUE,"GENERAL";"TAB3",#N/A,TRUE,"GENERAL";"TAB4",#N/A,TRUE,"GENERAL";"TAB5",#N/A,TRUE,"GENERAL"}</definedName>
    <definedName name="yyyuh" hidden="1">{"TAB1",#N/A,TRUE,"GENERAL";"TAB2",#N/A,TRUE,"GENERAL";"TAB3",#N/A,TRUE,"GENERAL";"TAB4",#N/A,TRUE,"GENERAL";"TAB5",#N/A,TRUE,"GENERAL"}</definedName>
    <definedName name="yyyyhhh" localSheetId="0" hidden="1">{"TAB1",#N/A,TRUE,"GENERAL";"TAB2",#N/A,TRUE,"GENERAL";"TAB3",#N/A,TRUE,"GENERAL";"TAB4",#N/A,TRUE,"GENERAL";"TAB5",#N/A,TRUE,"GENERAL"}</definedName>
    <definedName name="yyyyhhh" localSheetId="6" hidden="1">{"TAB1",#N/A,TRUE,"GENERAL";"TAB2",#N/A,TRUE,"GENERAL";"TAB3",#N/A,TRUE,"GENERAL";"TAB4",#N/A,TRUE,"GENERAL";"TAB5",#N/A,TRUE,"GENERAL"}</definedName>
    <definedName name="yyyyhhh" localSheetId="7" hidden="1">{"TAB1",#N/A,TRUE,"GENERAL";"TAB2",#N/A,TRUE,"GENERAL";"TAB3",#N/A,TRUE,"GENERAL";"TAB4",#N/A,TRUE,"GENERAL";"TAB5",#N/A,TRUE,"GENERAL"}</definedName>
    <definedName name="yyyyhhh" localSheetId="9" hidden="1">{"TAB1",#N/A,TRUE,"GENERAL";"TAB2",#N/A,TRUE,"GENERAL";"TAB3",#N/A,TRUE,"GENERAL";"TAB4",#N/A,TRUE,"GENERAL";"TAB5",#N/A,TRUE,"GENERAL"}</definedName>
    <definedName name="yyyyhhh" hidden="1">{"TAB1",#N/A,TRUE,"GENERAL";"TAB2",#N/A,TRUE,"GENERAL";"TAB3",#N/A,TRUE,"GENERAL";"TAB4",#N/A,TRUE,"GENERAL";"TAB5",#N/A,TRUE,"GENERAL"}</definedName>
    <definedName name="yyyyy" localSheetId="0" hidden="1">{#N/A,#N/A,FALSE,"Costos Productos 6A";#N/A,#N/A,FALSE,"Costo Unitario Total H-94-12"}</definedName>
    <definedName name="yyyyy" hidden="1">{#N/A,#N/A,FALSE,"Costos Productos 6A";#N/A,#N/A,FALSE,"Costo Unitario Total H-94-12"}</definedName>
    <definedName name="yyyyyf" localSheetId="0" hidden="1">{"via1",#N/A,TRUE,"general";"via2",#N/A,TRUE,"general";"via3",#N/A,TRUE,"general"}</definedName>
    <definedName name="yyyyyf" localSheetId="6" hidden="1">{"via1",#N/A,TRUE,"general";"via2",#N/A,TRUE,"general";"via3",#N/A,TRUE,"general"}</definedName>
    <definedName name="yyyyyf" localSheetId="7" hidden="1">{"via1",#N/A,TRUE,"general";"via2",#N/A,TRUE,"general";"via3",#N/A,TRUE,"general"}</definedName>
    <definedName name="yyyyyf" localSheetId="9" hidden="1">{"via1",#N/A,TRUE,"general";"via2",#N/A,TRUE,"general";"via3",#N/A,TRUE,"general"}</definedName>
    <definedName name="yyyyyf" hidden="1">{"via1",#N/A,TRUE,"general";"via2",#N/A,TRUE,"general";"via3",#N/A,TRUE,"general"}</definedName>
    <definedName name="yyyyyy" hidden="1">[105]MI!#REF!</definedName>
    <definedName name="yyyyyyyyyyy" localSheetId="0">#REF!</definedName>
    <definedName name="yyyyyyyyyyy">#REF!</definedName>
    <definedName name="yyyyyyyyyyyyyy" localSheetId="0">#REF!*#REF!</definedName>
    <definedName name="yyyyyyyyyyyyyy">#REF!*#REF!</definedName>
    <definedName name="Z" localSheetId="15">#REF!</definedName>
    <definedName name="Z">#REF!</definedName>
    <definedName name="Z_026CD6D7_F7CA_4BE8_B625_9A1778CFA739_.wvu.FilterData" hidden="1">#REF!</definedName>
    <definedName name="Z_026CD6D7_F7CA_4BE8_B625_9A1778CFA739_.wvu.PrintArea" hidden="1">#REF!</definedName>
    <definedName name="Z_026CD6D7_F7CA_4BE8_B625_9A1778CFA739_.wvu.PrintTitles" hidden="1">#REF!</definedName>
    <definedName name="Z_05670E35_1347_49D9_AD91_AA9A31A4EF61_.wvu.FilterData" hidden="1">#REF!</definedName>
    <definedName name="Z_05670E35_1347_49D9_AD91_AA9A31A4EF61_.wvu.PrintArea" hidden="1">#REF!</definedName>
    <definedName name="Z_05670E35_1347_49D9_AD91_AA9A31A4EF61_.wvu.PrintTitles" hidden="1">#REF!</definedName>
    <definedName name="Z_086A872D_15DF_436A_8459_CE22F6819FF4_.wvu.Rows" hidden="1">[57]Presentacion!#REF!</definedName>
    <definedName name="Z_0890F28A_A8C8_451C_A3E6_C3AFDD239B64_.wvu.FilterData" localSheetId="0" hidden="1">#REF!</definedName>
    <definedName name="Z_0890F28A_A8C8_451C_A3E6_C3AFDD239B64_.wvu.FilterData" hidden="1">#REF!</definedName>
    <definedName name="Z_0890F28A_A8C8_451C_A3E6_C3AFDD239B64_.wvu.PrintArea" localSheetId="0" hidden="1">#REF!</definedName>
    <definedName name="Z_0890F28A_A8C8_451C_A3E6_C3AFDD239B64_.wvu.PrintArea" hidden="1">#REF!</definedName>
    <definedName name="Z_0890F28A_A8C8_451C_A3E6_C3AFDD239B64_.wvu.PrintTitles" localSheetId="0" hidden="1">#REF!</definedName>
    <definedName name="Z_0890F28A_A8C8_451C_A3E6_C3AFDD239B64_.wvu.PrintTitles" hidden="1">#REF!</definedName>
    <definedName name="Z_0A4C2D72_EA87_11DA_B6F6_00609720E0A1_.wvu.FilterData" hidden="1">#REF!</definedName>
    <definedName name="Z_0A4C2D72_EA87_11DA_B6F6_00609720E0A1_.wvu.PrintArea" hidden="1">#REF!</definedName>
    <definedName name="Z_0A4C2D72_EA87_11DA_B6F6_00609720E0A1_.wvu.PrintTitles" hidden="1">#REF!</definedName>
    <definedName name="Z_0A4C2D73_EA87_11DA_B6F6_00609720E0A1_.wvu.FilterData" hidden="1">#REF!</definedName>
    <definedName name="Z_0A4C2D73_EA87_11DA_B6F6_00609720E0A1_.wvu.PrintArea" hidden="1">#REF!</definedName>
    <definedName name="Z_0A4C2D73_EA87_11DA_B6F6_00609720E0A1_.wvu.PrintTitles" hidden="1">#REF!</definedName>
    <definedName name="Z_0A4C2D74_EA87_11DA_B6F6_00609720E0A1_.wvu.FilterData" hidden="1">#REF!</definedName>
    <definedName name="Z_0A4C2D74_EA87_11DA_B6F6_00609720E0A1_.wvu.PrintArea" hidden="1">#REF!</definedName>
    <definedName name="Z_0A4C2D74_EA87_11DA_B6F6_00609720E0A1_.wvu.PrintTitles" hidden="1">#REF!</definedName>
    <definedName name="Z_0A4C2D75_EA87_11DA_B6F6_00609720E0A1_.wvu.FilterData" hidden="1">#REF!</definedName>
    <definedName name="Z_0A4C2D75_EA87_11DA_B6F6_00609720E0A1_.wvu.PrintArea" hidden="1">#REF!</definedName>
    <definedName name="Z_0A4C2D75_EA87_11DA_B6F6_00609720E0A1_.wvu.PrintTitles" hidden="1">#REF!</definedName>
    <definedName name="Z_0A4C2D76_EA87_11DA_B6F6_00609720E0A1_.wvu.FilterData" hidden="1">#REF!</definedName>
    <definedName name="Z_0A4C2D76_EA87_11DA_B6F6_00609720E0A1_.wvu.PrintArea" hidden="1">#REF!</definedName>
    <definedName name="Z_0A4C2D76_EA87_11DA_B6F6_00609720E0A1_.wvu.PrintTitles" hidden="1">#REF!</definedName>
    <definedName name="Z_0E0DE1F8_394A_4093_8E74_B2A631A3A88C_.wvu.FilterData" hidden="1">#REF!</definedName>
    <definedName name="Z_0E0DE1F8_394A_4093_8E74_B2A631A3A88C_.wvu.PrintArea" hidden="1">#REF!</definedName>
    <definedName name="Z_0E0DE1F8_394A_4093_8E74_B2A631A3A88C_.wvu.PrintTitles" hidden="1">#REF!</definedName>
    <definedName name="Z_18C710ED_70CF_48D0_92F5_038A88335068_.wvu.FilterData" hidden="1">#REF!</definedName>
    <definedName name="Z_18C710ED_70CF_48D0_92F5_038A88335068_.wvu.PrintArea" hidden="1">#REF!</definedName>
    <definedName name="Z_18C710ED_70CF_48D0_92F5_038A88335068_.wvu.PrintTitles" hidden="1">#REF!</definedName>
    <definedName name="Z_378D82E8_FE69_4712_AE73_9D578C4190DE_.wvu.FilterData" hidden="1">#REF!</definedName>
    <definedName name="Z_378D82E8_FE69_4712_AE73_9D578C4190DE_.wvu.PrintArea" hidden="1">#REF!</definedName>
    <definedName name="Z_378D82E8_FE69_4712_AE73_9D578C4190DE_.wvu.PrintTitles" hidden="1">#REF!</definedName>
    <definedName name="Z_381FCF61_DF95_4756_B103_A1118DFFDE02_.wvu.FilterData" hidden="1">#REF!</definedName>
    <definedName name="Z_381FCF61_DF95_4756_B103_A1118DFFDE02_.wvu.PrintArea" hidden="1">#REF!</definedName>
    <definedName name="Z_381FCF61_DF95_4756_B103_A1118DFFDE02_.wvu.PrintTitles" hidden="1">#REF!</definedName>
    <definedName name="Z_3B3C0CA1_2A9C_45FD_9823_50B200F6C0D1_.wvu.FilterData" hidden="1">#REF!</definedName>
    <definedName name="Z_3B3C0CA1_2A9C_45FD_9823_50B200F6C0D1_.wvu.PrintArea" hidden="1">#REF!</definedName>
    <definedName name="Z_3B3C0CA1_2A9C_45FD_9823_50B200F6C0D1_.wvu.PrintTitles" hidden="1">#REF!</definedName>
    <definedName name="Z_3E9430E5_6A83_435B_9E47_1B8F7E18D67C_.wvu.FilterData" hidden="1">#REF!</definedName>
    <definedName name="Z_3E9430E5_6A83_435B_9E47_1B8F7E18D67C_.wvu.PrintArea" hidden="1">#REF!</definedName>
    <definedName name="Z_3E9430E5_6A83_435B_9E47_1B8F7E18D67C_.wvu.PrintTitles" hidden="1">#REF!</definedName>
    <definedName name="Z_4A14CB5C_2287_4F6E_9A65_22F0A4D81D81_.wvu.FilterData" hidden="1">#REF!</definedName>
    <definedName name="Z_4A14CB5C_2287_4F6E_9A65_22F0A4D81D81_.wvu.PrintArea" hidden="1">#REF!</definedName>
    <definedName name="Z_4A14CB5C_2287_4F6E_9A65_22F0A4D81D81_.wvu.PrintTitles" hidden="1">#REF!</definedName>
    <definedName name="Z_4BBC24C4_A093_4EC9_8AFF_49C6F602CC39_.wvu.FilterData" hidden="1">#REF!</definedName>
    <definedName name="Z_4BBC24C4_A093_4EC9_8AFF_49C6F602CC39_.wvu.PrintArea" hidden="1">#REF!</definedName>
    <definedName name="Z_4BBC24C4_A093_4EC9_8AFF_49C6F602CC39_.wvu.PrintTitles" hidden="1">#REF!</definedName>
    <definedName name="Z_504A8F9D_2C46_439E_975A_DF1C1FA56E7B_.wvu.FilterData" hidden="1">#REF!</definedName>
    <definedName name="Z_504A8F9D_2C46_439E_975A_DF1C1FA56E7B_.wvu.PrintArea" hidden="1">#REF!</definedName>
    <definedName name="Z_504A8F9D_2C46_439E_975A_DF1C1FA56E7B_.wvu.PrintTitles" hidden="1">#REF!</definedName>
    <definedName name="Z_653348E7_CDAD_4F62_A236_641A4BB6425A_.wvu.FilterData" hidden="1">#REF!</definedName>
    <definedName name="Z_653348E7_CDAD_4F62_A236_641A4BB6425A_.wvu.PrintArea" hidden="1">#REF!</definedName>
    <definedName name="Z_653348E7_CDAD_4F62_A236_641A4BB6425A_.wvu.PrintTitles" hidden="1">#REF!</definedName>
    <definedName name="Z_68C48519_C8C2_4287_96F6_0F561F815CE8_.wvu.FilterData" hidden="1">#REF!</definedName>
    <definedName name="Z_68C48519_C8C2_4287_96F6_0F561F815CE8_.wvu.PrintArea" hidden="1">#REF!</definedName>
    <definedName name="Z_68C48519_C8C2_4287_96F6_0F561F815CE8_.wvu.PrintTitles" hidden="1">#REF!</definedName>
    <definedName name="Z_6BA141F2_E104_11DA_B6F6_00609720E0A1_.wvu.FilterData" hidden="1">#REF!</definedName>
    <definedName name="Z_6BA141F2_E104_11DA_B6F6_00609720E0A1_.wvu.PrintArea" hidden="1">#REF!</definedName>
    <definedName name="Z_6BA141F2_E104_11DA_B6F6_00609720E0A1_.wvu.PrintTitles" hidden="1">#REF!</definedName>
    <definedName name="Z_6BA141F3_E104_11DA_B6F6_00609720E0A1_.wvu.FilterData" hidden="1">#REF!</definedName>
    <definedName name="Z_6BA141F3_E104_11DA_B6F6_00609720E0A1_.wvu.PrintArea" hidden="1">#REF!</definedName>
    <definedName name="Z_6BA141F3_E104_11DA_B6F6_00609720E0A1_.wvu.PrintTitles" hidden="1">#REF!</definedName>
    <definedName name="Z_6BA141F4_E104_11DA_B6F6_00609720E0A1_.wvu.FilterData" hidden="1">#REF!</definedName>
    <definedName name="Z_6BA141F4_E104_11DA_B6F6_00609720E0A1_.wvu.PrintArea" hidden="1">#REF!</definedName>
    <definedName name="Z_6BA141F4_E104_11DA_B6F6_00609720E0A1_.wvu.PrintTitles" hidden="1">#REF!</definedName>
    <definedName name="Z_6BA141F5_E104_11DA_B6F6_00609720E0A1_.wvu.FilterData" hidden="1">#REF!</definedName>
    <definedName name="Z_6BA141F5_E104_11DA_B6F6_00609720E0A1_.wvu.PrintArea" hidden="1">#REF!</definedName>
    <definedName name="Z_6BA141F5_E104_11DA_B6F6_00609720E0A1_.wvu.PrintTitles" hidden="1">#REF!</definedName>
    <definedName name="Z_6BA141F6_E104_11DA_B6F6_00609720E0A1_.wvu.FilterData" hidden="1">#REF!</definedName>
    <definedName name="Z_6BA141F6_E104_11DA_B6F6_00609720E0A1_.wvu.PrintArea" hidden="1">#REF!</definedName>
    <definedName name="Z_6BA141F6_E104_11DA_B6F6_00609720E0A1_.wvu.PrintTitles" hidden="1">#REF!</definedName>
    <definedName name="Z_726673D2_C579_4EF3_83C7_45DC3792EA6A_.wvu.FilterData" hidden="1">#REF!</definedName>
    <definedName name="Z_726673D2_C579_4EF3_83C7_45DC3792EA6A_.wvu.PrintArea" hidden="1">#REF!</definedName>
    <definedName name="Z_726673D2_C579_4EF3_83C7_45DC3792EA6A_.wvu.PrintTitles" hidden="1">#REF!</definedName>
    <definedName name="Z_729969D8_DFDA_47B9_ADA2_E05CF62B3DEF_.wvu.FilterData" hidden="1">#REF!</definedName>
    <definedName name="Z_729969D8_DFDA_47B9_ADA2_E05CF62B3DEF_.wvu.PrintArea" hidden="1">#REF!</definedName>
    <definedName name="Z_729969D8_DFDA_47B9_ADA2_E05CF62B3DEF_.wvu.PrintTitles" hidden="1">#REF!</definedName>
    <definedName name="Z_75EDDC88_CA8C_4671_911D_25D74F37EC47_.wvu.FilterData" hidden="1">#REF!</definedName>
    <definedName name="Z_75EDDC88_CA8C_4671_911D_25D74F37EC47_.wvu.PrintArea" hidden="1">#REF!</definedName>
    <definedName name="Z_75EDDC88_CA8C_4671_911D_25D74F37EC47_.wvu.PrintTitles" hidden="1">#REF!</definedName>
    <definedName name="Z_80573755_2D8B_4158_BD3A_CC331B950748_.wvu.FilterData" hidden="1">#REF!</definedName>
    <definedName name="Z_80573755_2D8B_4158_BD3A_CC331B950748_.wvu.PrintArea" hidden="1">#REF!</definedName>
    <definedName name="Z_80573755_2D8B_4158_BD3A_CC331B950748_.wvu.PrintTitles" hidden="1">#REF!</definedName>
    <definedName name="Z_9C7B0D6D_4DDE_4C72_B23F_2E183F63ECB1_.wvu.FilterData" hidden="1">#REF!</definedName>
    <definedName name="Z_9C7B0D6D_4DDE_4C72_B23F_2E183F63ECB1_.wvu.PrintArea" hidden="1">#REF!</definedName>
    <definedName name="Z_9C7B0D6D_4DDE_4C72_B23F_2E183F63ECB1_.wvu.PrintTitles" hidden="1">#REF!</definedName>
    <definedName name="Z_9C8B6436_249F_426A_96DC_EEE5E7CB7D1B_.wvu.FilterData" hidden="1">#REF!</definedName>
    <definedName name="Z_9C8B6436_249F_426A_96DC_EEE5E7CB7D1B_.wvu.PrintArea" hidden="1">#REF!</definedName>
    <definedName name="Z_9C8B6436_249F_426A_96DC_EEE5E7CB7D1B_.wvu.PrintTitles" hidden="1">#REF!</definedName>
    <definedName name="Z_9FCFD0D5_270B_4F36_B422_02EF7A3700B8_.wvu.FilterData" hidden="1">#REF!</definedName>
    <definedName name="Z_9FCFD0D5_270B_4F36_B422_02EF7A3700B8_.wvu.PrintArea" hidden="1">#REF!</definedName>
    <definedName name="Z_9FCFD0D5_270B_4F36_B422_02EF7A3700B8_.wvu.PrintTitles" hidden="1">#REF!</definedName>
    <definedName name="Z_9FE8FF3F_4486_44D6_9AFB_43CC5B824BF9_.wvu.FilterData" hidden="1">#REF!</definedName>
    <definedName name="Z_9FE8FF3F_4486_44D6_9AFB_43CC5B824BF9_.wvu.PrintArea" hidden="1">#REF!</definedName>
    <definedName name="Z_9FE8FF3F_4486_44D6_9AFB_43CC5B824BF9_.wvu.PrintTitles" hidden="1">#REF!</definedName>
    <definedName name="Z_A3DE26BA_CF48_4654_9BE9_FAEB3C301C95_.wvu.FilterData" hidden="1">#REF!</definedName>
    <definedName name="Z_A3DE26BA_CF48_4654_9BE9_FAEB3C301C95_.wvu.PrintArea" hidden="1">#REF!</definedName>
    <definedName name="Z_A3DE26BA_CF48_4654_9BE9_FAEB3C301C95_.wvu.PrintTitles" hidden="1">#REF!</definedName>
    <definedName name="Z_AAA1DD33_F1E3_423A_B1F2_E8567F4D95A5_.wvu.FilterData" hidden="1">#REF!</definedName>
    <definedName name="Z_AAA1DD33_F1E3_423A_B1F2_E8567F4D95A5_.wvu.PrintArea" hidden="1">#REF!</definedName>
    <definedName name="Z_AAA1DD33_F1E3_423A_B1F2_E8567F4D95A5_.wvu.PrintTitles" hidden="1">#REF!</definedName>
    <definedName name="Z_B4899972_EBDC_11DA_B6F6_00609720E0A1_.wvu.FilterData" hidden="1">#REF!</definedName>
    <definedName name="Z_B4899972_EBDC_11DA_B6F6_00609720E0A1_.wvu.PrintArea" hidden="1">#REF!</definedName>
    <definedName name="Z_B4899972_EBDC_11DA_B6F6_00609720E0A1_.wvu.PrintTitles" hidden="1">#REF!</definedName>
    <definedName name="Z_B4899973_EBDC_11DA_B6F6_00609720E0A1_.wvu.FilterData" hidden="1">#REF!</definedName>
    <definedName name="Z_B4899973_EBDC_11DA_B6F6_00609720E0A1_.wvu.PrintArea" hidden="1">#REF!</definedName>
    <definedName name="Z_B4899973_EBDC_11DA_B6F6_00609720E0A1_.wvu.PrintTitles" hidden="1">#REF!</definedName>
    <definedName name="Z_B4899974_EBDC_11DA_B6F6_00609720E0A1_.wvu.FilterData" hidden="1">#REF!</definedName>
    <definedName name="Z_B4899974_EBDC_11DA_B6F6_00609720E0A1_.wvu.PrintArea" hidden="1">#REF!</definedName>
    <definedName name="Z_B4899974_EBDC_11DA_B6F6_00609720E0A1_.wvu.PrintTitles" hidden="1">#REF!</definedName>
    <definedName name="Z_B4899975_EBDC_11DA_B6F6_00609720E0A1_.wvu.FilterData" hidden="1">#REF!</definedName>
    <definedName name="Z_B4899975_EBDC_11DA_B6F6_00609720E0A1_.wvu.PrintArea" hidden="1">#REF!</definedName>
    <definedName name="Z_B4899975_EBDC_11DA_B6F6_00609720E0A1_.wvu.PrintTitles" hidden="1">#REF!</definedName>
    <definedName name="Z_B4899976_EBDC_11DA_B6F6_00609720E0A1_.wvu.FilterData" hidden="1">#REF!</definedName>
    <definedName name="Z_B4899976_EBDC_11DA_B6F6_00609720E0A1_.wvu.PrintArea" hidden="1">#REF!</definedName>
    <definedName name="Z_B4899976_EBDC_11DA_B6F6_00609720E0A1_.wvu.PrintTitles" hidden="1">#REF!</definedName>
    <definedName name="Z_C24E6469_C4CC_430B_8814_72DD019DF2C8_.wvu.FilterData" hidden="1">#REF!</definedName>
    <definedName name="Z_C24E6469_C4CC_430B_8814_72DD019DF2C8_.wvu.PrintArea" hidden="1">#REF!</definedName>
    <definedName name="Z_C24E6469_C4CC_430B_8814_72DD019DF2C8_.wvu.PrintTitles" hidden="1">#REF!</definedName>
    <definedName name="Z_CA61CA57_E7CE_4A4D_974A_F3124BCA2797_.wvu.FilterData" hidden="1">#REF!</definedName>
    <definedName name="Z_CA61CA57_E7CE_4A4D_974A_F3124BCA2797_.wvu.PrintArea" hidden="1">#REF!</definedName>
    <definedName name="Z_CA61CA57_E7CE_4A4D_974A_F3124BCA2797_.wvu.PrintTitles" hidden="1">#REF!</definedName>
    <definedName name="Z_D55C8B2E_861A_459E_9D09_3AF38A1DE99E_.wvu.Rows" hidden="1">[57]Presentacion!#REF!</definedName>
    <definedName name="Z_DA4D5A8F_12FA_42F5_A8BB_526600E97433_.wvu.FilterData" localSheetId="0" hidden="1">#REF!</definedName>
    <definedName name="Z_DA4D5A8F_12FA_42F5_A8BB_526600E97433_.wvu.FilterData" hidden="1">#REF!</definedName>
    <definedName name="Z_DA4D5A8F_12FA_42F5_A8BB_526600E97433_.wvu.PrintArea" localSheetId="0" hidden="1">#REF!</definedName>
    <definedName name="Z_DA4D5A8F_12FA_42F5_A8BB_526600E97433_.wvu.PrintArea" hidden="1">#REF!</definedName>
    <definedName name="Z_DA4D5A8F_12FA_42F5_A8BB_526600E97433_.wvu.PrintTitles" localSheetId="0" hidden="1">#REF!</definedName>
    <definedName name="Z_DA4D5A8F_12FA_42F5_A8BB_526600E97433_.wvu.PrintTitles" hidden="1">#REF!</definedName>
    <definedName name="Z_DFB4C5EB_A8D3_475E_B627_EA98F95F9220_.wvu.FilterData" hidden="1">#REF!</definedName>
    <definedName name="Z_DFB4C5EB_A8D3_475E_B627_EA98F95F9220_.wvu.PrintArea" hidden="1">#REF!</definedName>
    <definedName name="Z_DFB4C5EB_A8D3_475E_B627_EA98F95F9220_.wvu.PrintTitles" hidden="1">#REF!</definedName>
    <definedName name="Z_F2B990A1_57B3_4766_8C3D_4D3A5265BAEF_.wvu.FilterData" hidden="1">#REF!</definedName>
    <definedName name="Z_F2B990A1_57B3_4766_8C3D_4D3A5265BAEF_.wvu.PrintArea" hidden="1">#REF!</definedName>
    <definedName name="Z_F2B990A1_57B3_4766_8C3D_4D3A5265BAEF_.wvu.PrintTitles" hidden="1">#REF!</definedName>
    <definedName name="Z_F540D718_D9AA_403F_AE49_60D937FD77E5_.wvu.Rows" hidden="1">[57]Presentacion!#REF!</definedName>
    <definedName name="Z_F9482E1F_92B8_43D8_949A_7DDCF2E63A19_.wvu.FilterData" localSheetId="0" hidden="1">#REF!</definedName>
    <definedName name="Z_F9482E1F_92B8_43D8_949A_7DDCF2E63A19_.wvu.FilterData" hidden="1">#REF!</definedName>
    <definedName name="Z_F9482E1F_92B8_43D8_949A_7DDCF2E63A19_.wvu.PrintArea" localSheetId="0" hidden="1">#REF!</definedName>
    <definedName name="Z_F9482E1F_92B8_43D8_949A_7DDCF2E63A19_.wvu.PrintArea" hidden="1">#REF!</definedName>
    <definedName name="Z_F9482E1F_92B8_43D8_949A_7DDCF2E63A19_.wvu.PrintTitles" localSheetId="0" hidden="1">#REF!</definedName>
    <definedName name="Z_F9482E1F_92B8_43D8_949A_7DDCF2E63A19_.wvu.PrintTitles" hidden="1">#REF!</definedName>
    <definedName name="Z_L_I_T_E_N">#N/A</definedName>
    <definedName name="zdervr" localSheetId="0" hidden="1">{"via1",#N/A,TRUE,"general";"via2",#N/A,TRUE,"general";"via3",#N/A,TRUE,"general"}</definedName>
    <definedName name="zdervr" localSheetId="6" hidden="1">{"via1",#N/A,TRUE,"general";"via2",#N/A,TRUE,"general";"via3",#N/A,TRUE,"general"}</definedName>
    <definedName name="zdervr" localSheetId="7" hidden="1">{"via1",#N/A,TRUE,"general";"via2",#N/A,TRUE,"general";"via3",#N/A,TRUE,"general"}</definedName>
    <definedName name="zdervr" localSheetId="9" hidden="1">{"via1",#N/A,TRUE,"general";"via2",#N/A,TRUE,"general";"via3",#N/A,TRUE,"general"}</definedName>
    <definedName name="zdervr" hidden="1">{"via1",#N/A,TRUE,"general";"via2",#N/A,TRUE,"general";"via3",#N/A,TRUE,"general"}</definedName>
    <definedName name="zonas_verdes" localSheetId="12">#REF!</definedName>
    <definedName name="zonas_verdes" localSheetId="13">#REF!</definedName>
    <definedName name="zonas_verdes" localSheetId="14">#REF!</definedName>
    <definedName name="zonas_verdes" localSheetId="6">#REF!</definedName>
    <definedName name="zonas_verdes">#REF!</definedName>
    <definedName name="zxczds" localSheetId="0" hidden="1">{"TAB1",#N/A,TRUE,"GENERAL";"TAB2",#N/A,TRUE,"GENERAL";"TAB3",#N/A,TRUE,"GENERAL";"TAB4",#N/A,TRUE,"GENERAL";"TAB5",#N/A,TRUE,"GENERAL"}</definedName>
    <definedName name="zxczds" localSheetId="6" hidden="1">{"TAB1",#N/A,TRUE,"GENERAL";"TAB2",#N/A,TRUE,"GENERAL";"TAB3",#N/A,TRUE,"GENERAL";"TAB4",#N/A,TRUE,"GENERAL";"TAB5",#N/A,TRUE,"GENERAL"}</definedName>
    <definedName name="zxczds" localSheetId="7" hidden="1">{"TAB1",#N/A,TRUE,"GENERAL";"TAB2",#N/A,TRUE,"GENERAL";"TAB3",#N/A,TRUE,"GENERAL";"TAB4",#N/A,TRUE,"GENERAL";"TAB5",#N/A,TRUE,"GENERAL"}</definedName>
    <definedName name="zxczds" localSheetId="9" hidden="1">{"TAB1",#N/A,TRUE,"GENERAL";"TAB2",#N/A,TRUE,"GENERAL";"TAB3",#N/A,TRUE,"GENERAL";"TAB4",#N/A,TRUE,"GENERAL";"TAB5",#N/A,TRUE,"GENERAL"}</definedName>
    <definedName name="zxczds" hidden="1">{"TAB1",#N/A,TRUE,"GENERAL";"TAB2",#N/A,TRUE,"GENERAL";"TAB3",#N/A,TRUE,"GENERAL";"TAB4",#N/A,TRUE,"GENERAL";"TAB5",#N/A,TRUE,"GENERAL"}</definedName>
    <definedName name="zxsdftyu" localSheetId="0" hidden="1">{"via1",#N/A,TRUE,"general";"via2",#N/A,TRUE,"general";"via3",#N/A,TRUE,"general"}</definedName>
    <definedName name="zxsdftyu" localSheetId="6" hidden="1">{"via1",#N/A,TRUE,"general";"via2",#N/A,TRUE,"general";"via3",#N/A,TRUE,"general"}</definedName>
    <definedName name="zxsdftyu" localSheetId="7" hidden="1">{"via1",#N/A,TRUE,"general";"via2",#N/A,TRUE,"general";"via3",#N/A,TRUE,"general"}</definedName>
    <definedName name="zxsdftyu" localSheetId="9" hidden="1">{"via1",#N/A,TRUE,"general";"via2",#N/A,TRUE,"general";"via3",#N/A,TRUE,"general"}</definedName>
    <definedName name="zxsdftyu" hidden="1">{"via1",#N/A,TRUE,"general";"via2",#N/A,TRUE,"general";"via3",#N/A,TRUE,"general"}</definedName>
    <definedName name="zxvxczv" localSheetId="0" hidden="1">{"via1",#N/A,TRUE,"general";"via2",#N/A,TRUE,"general";"via3",#N/A,TRUE,"general"}</definedName>
    <definedName name="zxvxczv" localSheetId="6" hidden="1">{"via1",#N/A,TRUE,"general";"via2",#N/A,TRUE,"general";"via3",#N/A,TRUE,"general"}</definedName>
    <definedName name="zxvxczv" localSheetId="7" hidden="1">{"via1",#N/A,TRUE,"general";"via2",#N/A,TRUE,"general";"via3",#N/A,TRUE,"general"}</definedName>
    <definedName name="zxvxczv" localSheetId="9" hidden="1">{"via1",#N/A,TRUE,"general";"via2",#N/A,TRUE,"general";"via3",#N/A,TRUE,"general"}</definedName>
    <definedName name="zxvxczv" hidden="1">{"via1",#N/A,TRUE,"general";"via2",#N/A,TRUE,"general";"via3",#N/A,TRUE,"general"}</definedName>
    <definedName name="zz">#REF!</definedName>
    <definedName name="ZZZZZZZZZZZ" localSheetId="15">'[138]A. P. U.'!#REF!</definedName>
    <definedName name="ZZZZZZZZZZZ" localSheetId="7">'[138]A. P. U.'!#REF!</definedName>
    <definedName name="ZZZZZZZZZZZ">'[140]A. P. U.'!#REF!</definedName>
    <definedName name="ㄱ" localSheetId="0">#REF!</definedName>
    <definedName name="ㄱ">#REF!</definedName>
    <definedName name="강1" localSheetId="0">#REF!</definedName>
    <definedName name="강1">#REF!</definedName>
    <definedName name="강2" localSheetId="0">#REF!</definedName>
    <definedName name="강2">#REF!</definedName>
    <definedName name="강3">#REF!</definedName>
    <definedName name="건">#N/A</definedName>
    <definedName name="건축">#REF!</definedName>
    <definedName name="견적비교">#REF!</definedName>
    <definedName name="계획">#REF!</definedName>
    <definedName name="공일">#REF!</definedName>
    <definedName name="기계">#REF!</definedName>
    <definedName name="기계1">#REF!</definedName>
    <definedName name="기타">#REF!</definedName>
    <definedName name="김1">#REF!</definedName>
    <definedName name="김2">#REF!</definedName>
    <definedName name="김3">#REF!</definedName>
    <definedName name="김김김">#REF!</definedName>
    <definedName name="김성배_상무">#REF!</definedName>
    <definedName name="김전진행">#REF!</definedName>
    <definedName name="김전진행2">#REF!</definedName>
    <definedName name="김전청산">#REF!</definedName>
    <definedName name="김희진행">#REF!</definedName>
    <definedName name="김희진행2">#REF!</definedName>
    <definedName name="김희청산">#REF!</definedName>
    <definedName name="ㄴㄴㄴ">#N/A</definedName>
    <definedName name="ㄴㄴㄴㄴㅇ">#N/A</definedName>
    <definedName name="ㄴㅁㅁㄴㄴㅁ">#N/A</definedName>
    <definedName name="ㄴㅁㅇㄹ" localSheetId="0" hidden="1">{#N/A,#N/A,FALSE,"CCTV"}</definedName>
    <definedName name="ㄴㅁㅇㄹ" hidden="1">{#N/A,#N/A,FALSE,"CCTV"}</definedName>
    <definedName name="내장1">#REF!</definedName>
    <definedName name="내장2">#REF!</definedName>
    <definedName name="내장3">#REF!</definedName>
    <definedName name="내장4">#REF!</definedName>
    <definedName name="내장5">#REF!</definedName>
    <definedName name="내장6">#REF!</definedName>
    <definedName name="내장7">#REF!</definedName>
    <definedName name="년초99">#REF!</definedName>
    <definedName name="ㄷㄷ">#N/A</definedName>
    <definedName name="당초계획" hidden="1">#REF!</definedName>
    <definedName name="ㄹㄹㄹㄹㅀㅎ">#N/A</definedName>
    <definedName name="ㅁ">#N/A</definedName>
    <definedName name="ㅁ139">#REF!</definedName>
    <definedName name="ㅁ835">#REF!</definedName>
    <definedName name="ㅁㄴㅁㅁ">#N/A</definedName>
    <definedName name="ㅁㅁㅁ">#REF!</definedName>
    <definedName name="문1">#REF!</definedName>
    <definedName name="문10">#REF!</definedName>
    <definedName name="문11">#REF!</definedName>
    <definedName name="문12">#REF!</definedName>
    <definedName name="문13">#REF!</definedName>
    <definedName name="문14">#REF!</definedName>
    <definedName name="문15">#REF!</definedName>
    <definedName name="문16">#REF!</definedName>
    <definedName name="문17">#REF!</definedName>
    <definedName name="문18">#REF!</definedName>
    <definedName name="문19">#REF!</definedName>
    <definedName name="문2">#REF!</definedName>
    <definedName name="문20">#REF!</definedName>
    <definedName name="문21">#REF!</definedName>
    <definedName name="문22">#REF!</definedName>
    <definedName name="문3">#REF!</definedName>
    <definedName name="문4">#REF!</definedName>
    <definedName name="문5">#REF!</definedName>
    <definedName name="문7">#REF!</definedName>
    <definedName name="문8">#REF!</definedName>
    <definedName name="문9">#REF!</definedName>
    <definedName name="물품대">#REF!</definedName>
    <definedName name="미장1">#REF!</definedName>
    <definedName name="미장2">#REF!</definedName>
    <definedName name="미장3">#REF!</definedName>
    <definedName name="미장5">#REF!</definedName>
    <definedName name="ㅂ">#N/A</definedName>
    <definedName name="ㅂㅂㅂ">#N/A</definedName>
    <definedName name="ㅂㅂㅂㅂㅂ">#N/A</definedName>
    <definedName name="바보">#REF!</definedName>
    <definedName name="발표양식">#N/A</definedName>
    <definedName name="방수1">#REF!</definedName>
    <definedName name="방수2">#REF!</definedName>
    <definedName name="방수3">#REF!</definedName>
    <definedName name="방수4">#REF!</definedName>
    <definedName name="방수5">#REF!</definedName>
    <definedName name="방수7">#REF!</definedName>
    <definedName name="방수8">#REF!</definedName>
    <definedName name="보고양식1">#REF!</definedName>
    <definedName name="보고양식2">#REF!</definedName>
    <definedName name="보고양식3">#REF!</definedName>
    <definedName name="보충" hidden="1">#REF!</definedName>
    <definedName name="부대공사" hidden="1">#REF!</definedName>
    <definedName name="빈칸">#REF!</definedName>
    <definedName name="사업계획">#REF!</definedName>
    <definedName name="사업부양식2" hidden="1">#REF!</definedName>
    <definedName name="선투입추정">#REF!</definedName>
    <definedName name="소모비">#REF!</definedName>
    <definedName name="손익계산서" hidden="1">#REF!</definedName>
    <definedName name="수">#N/A</definedName>
    <definedName name="수수">#N/A</definedName>
    <definedName name="수수수">#N/A</definedName>
    <definedName name="수수실적7월">#N/A</definedName>
    <definedName name="신규">#REF!</definedName>
    <definedName name="신규계획97">#REF!</definedName>
    <definedName name="신규사업97">#REF!</definedName>
    <definedName name="신진공사">#REF!</definedName>
    <definedName name="신진자금">#REF!</definedName>
    <definedName name="실적">#N/A</definedName>
    <definedName name="ㅇ">#N/A</definedName>
    <definedName name="ㅇㄴㅁㄴㅁㄴㅇㄴㅇㅁㄴㅇㅁㄴㅇㅁㄴㅇㅇㄴㄴㅇㅇㄴㅁ">#N/A</definedName>
    <definedName name="ㅇㄴㅇ">#N/A</definedName>
    <definedName name="ㅇㄹㄹ">#N/A</definedName>
    <definedName name="ㅇㅇ">#N/A</definedName>
    <definedName name="ㅇㅇㅇ">#N/A</definedName>
    <definedName name="ㅇㅇㅇㅇ">#N/A</definedName>
    <definedName name="안성진행">#REF!</definedName>
    <definedName name="안성진행2">#REF!</definedName>
    <definedName name="안성청산">#REF!</definedName>
    <definedName name="안효진행">#REF!</definedName>
    <definedName name="안효청산">#REF!</definedName>
    <definedName name="연결1">#REF!</definedName>
    <definedName name="연결2">#REF!</definedName>
    <definedName name="연결3">#REF!</definedName>
    <definedName name="연결4">#REF!</definedName>
    <definedName name="연습">#REF!</definedName>
    <definedName name="오1">#REF!</definedName>
    <definedName name="오2">#REF!</definedName>
    <definedName name="오3">#REF!</definedName>
    <definedName name="완공">#REF!</definedName>
    <definedName name="우성공사">#REF!</definedName>
    <definedName name="월별영업">#REF!</definedName>
    <definedName name="유1">#REF!</definedName>
    <definedName name="유2">#REF!</definedName>
    <definedName name="유3">#REF!</definedName>
    <definedName name="이1">#REF!</definedName>
    <definedName name="이2">#REF!</definedName>
    <definedName name="이3">#REF!</definedName>
    <definedName name="이름" localSheetId="0" hidden="1">{#N/A,#N/A,FALSE,"CCTV"}</definedName>
    <definedName name="이름" hidden="1">{#N/A,#N/A,FALSE,"CCTV"}</definedName>
    <definedName name="인력투입">#REF!</definedName>
    <definedName name="입찰현장조직">#REF!</definedName>
    <definedName name="ㅈㄷㅈㄷ">#N/A</definedName>
    <definedName name="자금수급">#REF!</definedName>
    <definedName name="작성">#REF!</definedName>
    <definedName name="잡철1">#REF!</definedName>
    <definedName name="잡철2">#REF!</definedName>
    <definedName name="잡철3">#REF!</definedName>
    <definedName name="잡철4">#REF!</definedName>
    <definedName name="잡철5">#REF!</definedName>
    <definedName name="잡철6">#REF!</definedName>
    <definedName name="재정부">#REF!</definedName>
    <definedName name="전">#N/A</definedName>
    <definedName name="전기">#N/A</definedName>
    <definedName name="전기계장">#REF!</definedName>
    <definedName name="전기공사">#REF!</definedName>
    <definedName name="정전무사업">#REF!</definedName>
    <definedName name="정전무사업계획97">#REF!</definedName>
    <definedName name="제목">#REF!</definedName>
    <definedName name="조적1">#REF!</definedName>
    <definedName name="조적2">#REF!</definedName>
    <definedName name="조적3">#REF!</definedName>
    <definedName name="조적4">#REF!</definedName>
    <definedName name="조적5">#REF!</definedName>
    <definedName name="조적6">#REF!</definedName>
    <definedName name="주택사업본부">#REF!</definedName>
    <definedName name="중기">#REF!</definedName>
    <definedName name="중단공사">#REF!</definedName>
    <definedName name="지붕1">#REF!</definedName>
    <definedName name="지붕10">#REF!</definedName>
    <definedName name="지붕11">#REF!</definedName>
    <definedName name="지붕2">#REF!</definedName>
    <definedName name="지붕3">#REF!</definedName>
    <definedName name="지붕4">#REF!</definedName>
    <definedName name="지붕5">#REF!</definedName>
    <definedName name="지붕6">#REF!</definedName>
    <definedName name="지붕7">#REF!</definedName>
    <definedName name="지붕8">#REF!</definedName>
    <definedName name="지붕9">#REF!</definedName>
    <definedName name="진행">#REF!</definedName>
    <definedName name="진행1">#REF!</definedName>
    <definedName name="창1">#REF!</definedName>
    <definedName name="창10">#REF!</definedName>
    <definedName name="창11">#REF!</definedName>
    <definedName name="창2">#REF!</definedName>
    <definedName name="창3">#REF!</definedName>
    <definedName name="창4">#REF!</definedName>
    <definedName name="창5">#REF!</definedName>
    <definedName name="창6">#REF!</definedName>
    <definedName name="창7">#REF!</definedName>
    <definedName name="창8">#REF!</definedName>
    <definedName name="창9">#REF!</definedName>
    <definedName name="철구사업본부">#REF!</definedName>
    <definedName name="청상과부">#REF!</definedName>
    <definedName name="청상과부1">#REF!</definedName>
    <definedName name="최건진행">#REF!</definedName>
    <definedName name="최건청산">#REF!</definedName>
    <definedName name="최건청산2">#REF!</definedName>
    <definedName name="추정사업계획">#REF!</definedName>
    <definedName name="추진">#REF!</definedName>
    <definedName name="칠1">#REF!</definedName>
    <definedName name="칠2">#REF!</definedName>
    <definedName name="칠3">#REF!</definedName>
    <definedName name="칠4">#REF!</definedName>
    <definedName name="칠5">#REF!</definedName>
    <definedName name="칠6">#REF!</definedName>
    <definedName name="칠7">#REF!</definedName>
    <definedName name="칠8">#REF!</definedName>
    <definedName name="클_레_임">#N/A</definedName>
    <definedName name="타일1">#REF!</definedName>
    <definedName name="타일2">#REF!</definedName>
    <definedName name="타일3">#REF!</definedName>
    <definedName name="타일4">#REF!</definedName>
    <definedName name="타일5">#REF!</definedName>
    <definedName name="타일6">#REF!</definedName>
    <definedName name="태광공사">#REF!</definedName>
    <definedName name="토">#N/A</definedName>
    <definedName name="토목">#REF!</definedName>
    <definedName name="토목p">#REF!</definedName>
    <definedName name="토목이월">#REF!</definedName>
    <definedName name="토목이월1">#REF!</definedName>
    <definedName name="ㅍㅍㅍ">#N/A</definedName>
    <definedName name="플">#N/A</definedName>
    <definedName name="ㅎㅎ">#N/A</definedName>
    <definedName name="ㅏㅏ">#REF!</definedName>
    <definedName name="ㅏㅏㅏㅏㅏ">#N/A</definedName>
    <definedName name="ㅐ1236">#REF!</definedName>
    <definedName name="ㅑ3081">#REF!</definedName>
    <definedName name="ㅓㅓㅓㅓㅓ">#N/A</definedName>
    <definedName name="ㅓㅓㅗ라ㅓㄴ오라ㅓㅁㄴ오라넘오람ㄴ엄ㄴㅇㅇㄴㅁㅁㄴㅇㅇㄴㄴㅇㅁ">#N/A</definedName>
    <definedName name="ㅗㅗㅗㅗ">#N/A</definedName>
    <definedName name="ㅛㅕㅕㅕ">#N/A</definedName>
    <definedName name="ㅜㅜㅜ">#N/A</definedName>
    <definedName name="ㅠㅜㅠㅜㅜㅜ">#N/A</definedName>
    <definedName name="ㅣ1191">#REF!</definedName>
    <definedName name="ㅣㅣ">#REF!</definedName>
    <definedName name="中斷工事__小計">#REF!</definedName>
    <definedName name="全体">#REF!</definedName>
    <definedName name="全体１">#REF!</definedName>
    <definedName name="合____計">#N/A</definedName>
    <definedName name="完工工事_計">#N/A</definedName>
    <definedName name="新規工事__小計">#REF!</definedName>
    <definedName name="新規工事_小計">#REF!</definedName>
    <definedName name="新規工事_計">#N/A</definedName>
    <definedName name="新規推進__小計">#REF!</definedName>
    <definedName name="有價__券.1.A">#REF!</definedName>
    <definedName name="淸算工事__小計">#REF!</definedName>
    <definedName name="移越工事__小計">#REF!</definedName>
    <definedName name="行見出し">#REF!</definedName>
    <definedName name="進行工事__小計">#REF!</definedName>
    <definedName name="進行工事__小計1">#REF!</definedName>
  </definedNames>
  <calcPr calcId="191029"/>
</workbook>
</file>

<file path=xl/calcChain.xml><?xml version="1.0" encoding="utf-8"?>
<calcChain xmlns="http://schemas.openxmlformats.org/spreadsheetml/2006/main">
  <c r="A27" i="1173" l="1"/>
  <c r="I26" i="1173"/>
  <c r="J26" i="1173" s="1"/>
  <c r="J27" i="1173" s="1"/>
  <c r="A24" i="1173"/>
  <c r="J23" i="1173"/>
  <c r="J24" i="1173" s="1"/>
  <c r="I23" i="1173"/>
  <c r="A21" i="1173"/>
  <c r="I20" i="1173"/>
  <c r="J20" i="1173" s="1"/>
  <c r="J21" i="1173" s="1"/>
  <c r="A18" i="1173"/>
  <c r="I17" i="1173"/>
  <c r="J17" i="1173" s="1"/>
  <c r="J18" i="1173" s="1"/>
  <c r="A15" i="1173"/>
  <c r="J14" i="1173"/>
  <c r="J15" i="1173" s="1"/>
  <c r="A12" i="1173"/>
  <c r="I11" i="1173"/>
  <c r="J11" i="1173" s="1"/>
  <c r="J12" i="1173" s="1"/>
  <c r="J5" i="1173"/>
  <c r="C5" i="1173"/>
  <c r="J15" i="1172"/>
  <c r="A15" i="1172"/>
  <c r="J14" i="1172"/>
  <c r="A12" i="1172"/>
  <c r="I11" i="1172"/>
  <c r="J11" i="1172" s="1"/>
  <c r="J12" i="1172" s="1"/>
  <c r="J17" i="1172" s="1"/>
  <c r="G33" i="1153" s="1"/>
  <c r="J5" i="1172"/>
  <c r="C5" i="1172"/>
  <c r="A36" i="1171"/>
  <c r="I35" i="1171"/>
  <c r="J35" i="1171" s="1"/>
  <c r="J36" i="1171" s="1"/>
  <c r="A33" i="1171"/>
  <c r="J32" i="1171"/>
  <c r="J33" i="1171" s="1"/>
  <c r="A30" i="1171"/>
  <c r="J29" i="1171"/>
  <c r="J30" i="1171" s="1"/>
  <c r="A27" i="1171"/>
  <c r="J26" i="1171"/>
  <c r="J27" i="1171" s="1"/>
  <c r="A24" i="1171"/>
  <c r="I23" i="1171"/>
  <c r="J23" i="1171" s="1"/>
  <c r="J24" i="1171" s="1"/>
  <c r="A21" i="1171"/>
  <c r="J20" i="1171"/>
  <c r="J21" i="1171" s="1"/>
  <c r="A18" i="1171"/>
  <c r="I17" i="1171"/>
  <c r="J17" i="1171" s="1"/>
  <c r="J18" i="1171" s="1"/>
  <c r="A15" i="1171"/>
  <c r="I14" i="1171"/>
  <c r="J14" i="1171" s="1"/>
  <c r="J15" i="1171" s="1"/>
  <c r="A12" i="1171"/>
  <c r="J11" i="1171"/>
  <c r="J12" i="1171" s="1"/>
  <c r="I11" i="1171"/>
  <c r="J5" i="1171"/>
  <c r="C5" i="1171"/>
  <c r="J29" i="1173" l="1"/>
  <c r="G34" i="1153" s="1"/>
  <c r="J38" i="1171"/>
  <c r="G32" i="1153" s="1"/>
  <c r="H5" i="1169"/>
  <c r="B5" i="1169"/>
  <c r="B5" i="1165"/>
  <c r="J5" i="1165"/>
  <c r="B5" i="1163"/>
  <c r="J5" i="1163"/>
  <c r="J5" i="1164"/>
  <c r="B5" i="1164"/>
  <c r="G5" i="927"/>
  <c r="B5" i="927"/>
  <c r="C5" i="1154"/>
  <c r="E5" i="1154"/>
  <c r="F5" i="1161"/>
  <c r="V5" i="1161"/>
  <c r="E5" i="1155"/>
  <c r="C5" i="1155"/>
  <c r="I5" i="1160"/>
  <c r="D5" i="1160"/>
  <c r="I5" i="1159"/>
  <c r="C5" i="1159"/>
  <c r="L5" i="1158"/>
  <c r="D5" i="1158"/>
  <c r="J22" i="1158"/>
  <c r="J41" i="1158" s="1"/>
  <c r="F30" i="927"/>
  <c r="G10" i="927"/>
  <c r="B13" i="1154"/>
  <c r="J36" i="1158"/>
  <c r="A23" i="1153"/>
  <c r="A18" i="1153"/>
  <c r="A15" i="1153"/>
  <c r="B15" i="1154"/>
  <c r="A15" i="1154"/>
  <c r="A14" i="1154"/>
  <c r="A13" i="1154"/>
  <c r="A12" i="1154"/>
  <c r="B11" i="1154"/>
  <c r="C10" i="927" s="1"/>
  <c r="A11" i="1154"/>
  <c r="B10" i="927" s="1"/>
  <c r="A10" i="1154"/>
  <c r="F29" i="1153"/>
  <c r="F28" i="1153"/>
  <c r="C11" i="1169" l="1"/>
  <c r="C12" i="1169" s="1"/>
  <c r="C22" i="1169" s="1"/>
  <c r="C34" i="1169" s="1"/>
  <c r="G76" i="1169"/>
  <c r="G75" i="1169"/>
  <c r="G74" i="1169"/>
  <c r="G73" i="1169"/>
  <c r="G72" i="1169"/>
  <c r="G71" i="1169"/>
  <c r="G70" i="1169"/>
  <c r="G69" i="1169"/>
  <c r="G68" i="1169"/>
  <c r="G67" i="1169"/>
  <c r="G66" i="1169"/>
  <c r="G65" i="1169"/>
  <c r="G64" i="1169"/>
  <c r="G63" i="1169"/>
  <c r="G62" i="1169"/>
  <c r="G61" i="1169"/>
  <c r="G60" i="1169"/>
  <c r="G59" i="1169"/>
  <c r="G58" i="1169"/>
  <c r="G57" i="1169"/>
  <c r="G56" i="1169"/>
  <c r="G55" i="1169"/>
  <c r="G54" i="1169"/>
  <c r="G53" i="1169"/>
  <c r="G52" i="1169"/>
  <c r="G51" i="1169"/>
  <c r="G50" i="1169"/>
  <c r="G77" i="1169" s="1"/>
  <c r="G49" i="1169"/>
  <c r="G78" i="1169" s="1"/>
  <c r="C24" i="1169" l="1"/>
  <c r="C36" i="1169" s="1"/>
  <c r="C50" i="1169" s="1"/>
  <c r="C38" i="1169" l="1"/>
  <c r="C49" i="1169" s="1"/>
  <c r="E24" i="1169"/>
  <c r="C25" i="1169"/>
  <c r="C37" i="1169" s="1"/>
  <c r="D24" i="1169"/>
  <c r="G24" i="1169"/>
  <c r="F24" i="1169"/>
  <c r="C26" i="1169"/>
  <c r="G22" i="1169"/>
  <c r="C23" i="1169"/>
  <c r="C35" i="1169" s="1"/>
  <c r="F22" i="1169"/>
  <c r="D22" i="1169"/>
  <c r="E22" i="1169"/>
  <c r="C72" i="927" l="1"/>
  <c r="D72" i="927" s="1"/>
  <c r="E72" i="927" s="1"/>
  <c r="G72" i="927" s="1"/>
  <c r="C108" i="927"/>
  <c r="D108" i="927" s="1"/>
  <c r="E108" i="927" s="1"/>
  <c r="G108" i="927" s="1"/>
  <c r="C61" i="1169"/>
  <c r="C59" i="1169"/>
  <c r="C57" i="1169"/>
  <c r="C55" i="1169"/>
  <c r="C62" i="1169"/>
  <c r="C60" i="1169"/>
  <c r="C58" i="1169"/>
  <c r="C56" i="1169"/>
  <c r="C54" i="1169"/>
  <c r="C36" i="927"/>
  <c r="D36" i="927" s="1"/>
  <c r="E36" i="927" s="1"/>
  <c r="G36" i="927" s="1"/>
  <c r="D25" i="1169"/>
  <c r="D37" i="1169" s="1"/>
  <c r="D36" i="1169"/>
  <c r="C64" i="1169" s="1"/>
  <c r="F36" i="1169"/>
  <c r="C72" i="1169" s="1"/>
  <c r="F25" i="1169"/>
  <c r="F37" i="1169" s="1"/>
  <c r="E25" i="1169"/>
  <c r="E37" i="1169" s="1"/>
  <c r="E36" i="1169"/>
  <c r="C68" i="1169" s="1"/>
  <c r="G26" i="1169"/>
  <c r="G23" i="1169"/>
  <c r="G34" i="1169"/>
  <c r="D34" i="1169"/>
  <c r="D26" i="1169"/>
  <c r="D23" i="1169"/>
  <c r="F23" i="1169"/>
  <c r="F26" i="1169"/>
  <c r="F34" i="1169"/>
  <c r="E34" i="1169"/>
  <c r="E23" i="1169"/>
  <c r="E26" i="1169"/>
  <c r="C39" i="1169"/>
  <c r="C27" i="1169"/>
  <c r="G36" i="1169"/>
  <c r="C75" i="1169" s="1"/>
  <c r="G25" i="1169"/>
  <c r="G37" i="1169" s="1"/>
  <c r="C53" i="1169"/>
  <c r="C51" i="1169"/>
  <c r="C52" i="1169"/>
  <c r="C65" i="1169" l="1"/>
  <c r="D38" i="1169"/>
  <c r="C63" i="1169" s="1"/>
  <c r="C66" i="1169"/>
  <c r="F27" i="1169"/>
  <c r="F35" i="1169"/>
  <c r="F39" i="1169" s="1"/>
  <c r="C76" i="1169"/>
  <c r="G38" i="1169"/>
  <c r="C74" i="1169" s="1"/>
  <c r="C69" i="1169"/>
  <c r="E38" i="1169"/>
  <c r="C67" i="1169" s="1"/>
  <c r="C70" i="1169"/>
  <c r="D35" i="1169"/>
  <c r="D39" i="1169" s="1"/>
  <c r="D27" i="1169"/>
  <c r="G35" i="1169"/>
  <c r="G39" i="1169" s="1"/>
  <c r="G27" i="1169"/>
  <c r="C77" i="1169"/>
  <c r="C78" i="1169"/>
  <c r="E27" i="1169"/>
  <c r="E35" i="1169"/>
  <c r="E39" i="1169" s="1"/>
  <c r="C73" i="1169"/>
  <c r="F38" i="1169"/>
  <c r="C71" i="1169" s="1"/>
  <c r="G104" i="927" l="1"/>
  <c r="F102" i="927"/>
  <c r="E102" i="927"/>
  <c r="E93" i="927"/>
  <c r="G93" i="927" s="1"/>
  <c r="G98" i="927" s="1"/>
  <c r="D93" i="927"/>
  <c r="E86" i="927"/>
  <c r="G86" i="927" s="1"/>
  <c r="G89" i="927" s="1"/>
  <c r="D86" i="927"/>
  <c r="G68" i="927"/>
  <c r="F66" i="927"/>
  <c r="E66" i="927"/>
  <c r="E57" i="927"/>
  <c r="G57" i="927" s="1"/>
  <c r="G62" i="927" s="1"/>
  <c r="D57" i="927"/>
  <c r="E50" i="927"/>
  <c r="G50" i="927" s="1"/>
  <c r="G53" i="927" s="1"/>
  <c r="D50" i="927"/>
  <c r="E21" i="927"/>
  <c r="E30" i="927"/>
  <c r="G30" i="927" s="1"/>
  <c r="D21" i="927"/>
  <c r="E14" i="927"/>
  <c r="D14" i="927"/>
  <c r="F27" i="1153" l="1"/>
  <c r="G66" i="927"/>
  <c r="G102" i="927"/>
  <c r="G82" i="927" l="1"/>
  <c r="C82" i="927"/>
  <c r="B82" i="927"/>
  <c r="G46" i="927"/>
  <c r="C46" i="927"/>
  <c r="B46" i="927"/>
  <c r="G14" i="927"/>
  <c r="G17" i="927" s="1"/>
  <c r="G21" i="927"/>
  <c r="W62" i="1161"/>
  <c r="W37" i="1161"/>
  <c r="W56" i="1161" s="1"/>
  <c r="W57" i="1161" s="1"/>
  <c r="E15" i="1155" s="1"/>
  <c r="E17" i="1153" s="1"/>
  <c r="W12" i="1161"/>
  <c r="W31" i="1161" s="1"/>
  <c r="D59" i="1161"/>
  <c r="W59" i="1161"/>
  <c r="M59" i="1161"/>
  <c r="D34" i="1161"/>
  <c r="W34" i="1161"/>
  <c r="M34" i="1161"/>
  <c r="M9" i="1161"/>
  <c r="W9" i="1161"/>
  <c r="D9" i="1161"/>
  <c r="I58" i="1160"/>
  <c r="I46" i="1160"/>
  <c r="I31" i="1160"/>
  <c r="I14" i="1160"/>
  <c r="I16" i="1160" s="1"/>
  <c r="I13" i="1160"/>
  <c r="I19" i="1159"/>
  <c r="I21" i="1159" s="1"/>
  <c r="G14" i="1154"/>
  <c r="H14" i="1154" s="1"/>
  <c r="W81" i="1161" l="1"/>
  <c r="W82" i="1161" s="1"/>
  <c r="E19" i="1155" s="1"/>
  <c r="W32" i="1161"/>
  <c r="E12" i="1155" s="1"/>
  <c r="I24" i="1160"/>
  <c r="I64" i="1160" s="1"/>
  <c r="H15" i="1159" l="1"/>
  <c r="E14" i="1153"/>
  <c r="E22" i="1153"/>
  <c r="J44" i="1158"/>
  <c r="G12" i="1154" l="1"/>
  <c r="H12" i="1154" s="1"/>
  <c r="G76" i="927" l="1"/>
  <c r="G78" i="927" s="1"/>
  <c r="D220" i="1152"/>
  <c r="D297" i="1152"/>
  <c r="D296" i="1152"/>
  <c r="D295" i="1152"/>
  <c r="D301" i="1152"/>
  <c r="D204" i="1152"/>
  <c r="D177" i="1152"/>
  <c r="D176" i="1152"/>
  <c r="D262" i="1152"/>
  <c r="D175" i="1152"/>
  <c r="D174" i="1152"/>
  <c r="D260" i="1152"/>
  <c r="D377" i="1152"/>
  <c r="D376" i="1152"/>
  <c r="D375" i="1152"/>
  <c r="D374" i="1152"/>
  <c r="D373" i="1152"/>
  <c r="D372" i="1152"/>
  <c r="D371" i="1152"/>
  <c r="D370" i="1152"/>
  <c r="D369" i="1152"/>
  <c r="D368" i="1152"/>
  <c r="D367" i="1152"/>
  <c r="D366" i="1152"/>
  <c r="D365" i="1152"/>
  <c r="D364" i="1152"/>
  <c r="D363" i="1152"/>
  <c r="D362" i="1152"/>
  <c r="D172" i="1152"/>
  <c r="D171" i="1152"/>
  <c r="D170" i="1152"/>
  <c r="D169" i="1152"/>
  <c r="D168" i="1152"/>
  <c r="D167" i="1152"/>
  <c r="D166" i="1152"/>
  <c r="D165" i="1152"/>
  <c r="D164" i="1152"/>
  <c r="D163" i="1152"/>
  <c r="D162" i="1152"/>
  <c r="D161" i="1152"/>
  <c r="D160" i="1152"/>
  <c r="D159" i="1152"/>
  <c r="D158" i="1152"/>
  <c r="D157" i="1152"/>
  <c r="D156" i="1152"/>
  <c r="D155" i="1152"/>
  <c r="D154" i="1152"/>
  <c r="D153" i="1152"/>
  <c r="D152" i="1152"/>
  <c r="D151" i="1152"/>
  <c r="D150" i="1152"/>
  <c r="D149" i="1152"/>
  <c r="D148" i="1152"/>
  <c r="D147" i="1152"/>
  <c r="D146" i="1152"/>
  <c r="D145" i="1152"/>
  <c r="D144" i="1152"/>
  <c r="D143" i="1152"/>
  <c r="D142" i="1152"/>
  <c r="D141" i="1152"/>
  <c r="D140" i="1152"/>
  <c r="D139" i="1152"/>
  <c r="D138" i="1152"/>
  <c r="D137" i="1152"/>
  <c r="D136" i="1152"/>
  <c r="D135" i="1152"/>
  <c r="D134" i="1152"/>
  <c r="D133" i="1152"/>
  <c r="D132" i="1152"/>
  <c r="D131" i="1152"/>
  <c r="D130" i="1152"/>
  <c r="D129" i="1152"/>
  <c r="D128" i="1152"/>
  <c r="D127" i="1152"/>
  <c r="D126" i="1152"/>
  <c r="D125" i="1152"/>
  <c r="D124" i="1152"/>
  <c r="D123" i="1152"/>
  <c r="D122" i="1152"/>
  <c r="D121" i="1152"/>
  <c r="D120" i="1152"/>
  <c r="D119" i="1152"/>
  <c r="D118" i="1152"/>
  <c r="D117" i="1152"/>
  <c r="D116" i="1152"/>
  <c r="D115" i="1152"/>
  <c r="D114" i="1152"/>
  <c r="D113" i="1152"/>
  <c r="D112" i="1152"/>
  <c r="D111" i="1152"/>
  <c r="D110" i="1152"/>
  <c r="D109" i="1152"/>
  <c r="D108" i="1152"/>
  <c r="D107" i="1152"/>
  <c r="D106" i="1152"/>
  <c r="D105" i="1152"/>
  <c r="D104" i="1152"/>
  <c r="D103" i="1152"/>
  <c r="D102" i="1152"/>
  <c r="D101" i="1152"/>
  <c r="D100" i="1152"/>
  <c r="D99" i="1152"/>
  <c r="D98" i="1152"/>
  <c r="D97" i="1152"/>
  <c r="D96" i="1152"/>
  <c r="D95" i="1152"/>
  <c r="D94" i="1152"/>
  <c r="D93" i="1152"/>
  <c r="D92" i="1152"/>
  <c r="D91" i="1152"/>
  <c r="D90" i="1152"/>
  <c r="D89" i="1152"/>
  <c r="D88" i="1152"/>
  <c r="D87" i="1152"/>
  <c r="D86" i="1152"/>
  <c r="D85" i="1152"/>
  <c r="D84" i="1152"/>
  <c r="D83" i="1152"/>
  <c r="D82" i="1152"/>
  <c r="D81" i="1152"/>
  <c r="D80" i="1152"/>
  <c r="D79" i="1152"/>
  <c r="D78" i="1152"/>
  <c r="D77" i="1152"/>
  <c r="D76" i="1152"/>
  <c r="D75" i="1152"/>
  <c r="D74" i="1152"/>
  <c r="D73" i="1152"/>
  <c r="D72" i="1152"/>
  <c r="D71" i="1152"/>
  <c r="D70" i="1152"/>
  <c r="D69" i="1152"/>
  <c r="D68" i="1152"/>
  <c r="D67" i="1152"/>
  <c r="D66" i="1152"/>
  <c r="D65" i="1152"/>
  <c r="D64" i="1152"/>
  <c r="D63" i="1152"/>
  <c r="D62" i="1152"/>
  <c r="D61" i="1152"/>
  <c r="D60" i="1152"/>
  <c r="D59" i="1152"/>
  <c r="D58" i="1152"/>
  <c r="D361" i="1152"/>
  <c r="D360" i="1152"/>
  <c r="D359" i="1152"/>
  <c r="D258" i="1152"/>
  <c r="D257" i="1152"/>
  <c r="D256" i="1152"/>
  <c r="D255" i="1152"/>
  <c r="D254" i="1152"/>
  <c r="D57" i="1152"/>
  <c r="D253" i="1152"/>
  <c r="D56" i="1152"/>
  <c r="D252" i="1152"/>
  <c r="D55" i="1152"/>
  <c r="D54" i="1152"/>
  <c r="D53" i="1152"/>
  <c r="D52" i="1152"/>
  <c r="D51" i="1152"/>
  <c r="D50" i="1152"/>
  <c r="D49" i="1152"/>
  <c r="D48" i="1152"/>
  <c r="D47" i="1152"/>
  <c r="D46" i="1152"/>
  <c r="D45" i="1152"/>
  <c r="D44" i="1152"/>
  <c r="D43" i="1152"/>
  <c r="D42" i="1152"/>
  <c r="D251" i="1152"/>
  <c r="D250" i="1152"/>
  <c r="D249" i="1152"/>
  <c r="D248" i="1152"/>
  <c r="D247" i="1152"/>
  <c r="D41" i="1152"/>
  <c r="D40" i="1152"/>
  <c r="D39" i="1152"/>
  <c r="D38" i="1152"/>
  <c r="D37" i="1152"/>
  <c r="D36" i="1152"/>
  <c r="D35" i="1152"/>
  <c r="D34" i="1152"/>
  <c r="D415" i="1152"/>
  <c r="D414" i="1152"/>
  <c r="D413" i="1152"/>
  <c r="D412" i="1152"/>
  <c r="D227" i="1152"/>
  <c r="D226" i="1152"/>
  <c r="D225" i="1152"/>
  <c r="D224" i="1152"/>
  <c r="D235" i="1152"/>
  <c r="D219" i="1152"/>
  <c r="D218" i="1152"/>
  <c r="D217" i="1152"/>
  <c r="D216" i="1152"/>
  <c r="D215" i="1152"/>
  <c r="D33" i="1152"/>
  <c r="D32" i="1152"/>
  <c r="D31" i="1152"/>
  <c r="D30" i="1152"/>
  <c r="D358" i="1152"/>
  <c r="D357" i="1152"/>
  <c r="D356" i="1152"/>
  <c r="D355" i="1152"/>
  <c r="D354" i="1152"/>
  <c r="D353" i="1152"/>
  <c r="D352" i="1152"/>
  <c r="D29" i="1152"/>
  <c r="D289" i="1152"/>
  <c r="D288" i="1152"/>
  <c r="D287" i="1152"/>
  <c r="D246" i="1152"/>
  <c r="D286" i="1152"/>
  <c r="D285" i="1152"/>
  <c r="D284" i="1152"/>
  <c r="D28" i="1152"/>
  <c r="D283" i="1152"/>
  <c r="D282" i="1152"/>
  <c r="D281" i="1152"/>
  <c r="D351" i="1152"/>
  <c r="D350" i="1152"/>
  <c r="D349" i="1152"/>
  <c r="D348" i="1152"/>
  <c r="D280" i="1152"/>
  <c r="D279" i="1152"/>
  <c r="D278" i="1152"/>
  <c r="D347" i="1152"/>
  <c r="D394" i="1152"/>
  <c r="D299" i="1152"/>
  <c r="D298" i="1152"/>
  <c r="D393" i="1152"/>
  <c r="D392" i="1152"/>
  <c r="D385" i="1152"/>
  <c r="D384" i="1152"/>
  <c r="D245" i="1152"/>
  <c r="D244" i="1152"/>
  <c r="D223" i="1152"/>
  <c r="D27" i="1152"/>
  <c r="D294" i="1152"/>
  <c r="D197" i="1152"/>
  <c r="D293" i="1152"/>
  <c r="D292" i="1152"/>
  <c r="D291" i="1152"/>
  <c r="D290" i="1152"/>
  <c r="D277" i="1152"/>
  <c r="D276" i="1152"/>
  <c r="D26" i="1152"/>
  <c r="D25" i="1152"/>
  <c r="D24" i="1152"/>
  <c r="D23" i="1152"/>
  <c r="D346" i="1152"/>
  <c r="D345" i="1152"/>
  <c r="D344" i="1152"/>
  <c r="D343" i="1152"/>
  <c r="D342" i="1152"/>
  <c r="D275" i="1152"/>
  <c r="D274" i="1152"/>
  <c r="D22" i="1152"/>
  <c r="D21" i="1152"/>
  <c r="D20" i="1152"/>
  <c r="D19" i="1152"/>
  <c r="D18" i="1152"/>
  <c r="D17" i="1152"/>
  <c r="D16" i="1152"/>
  <c r="D15" i="1152"/>
  <c r="D14" i="1152"/>
  <c r="D13" i="1152"/>
  <c r="D12" i="1152"/>
  <c r="D341" i="1152"/>
  <c r="D340" i="1152"/>
  <c r="D339" i="1152"/>
  <c r="D338" i="1152"/>
  <c r="D337" i="1152"/>
  <c r="D336" i="1152"/>
  <c r="D335" i="1152"/>
  <c r="D334" i="1152"/>
  <c r="D333" i="1152"/>
  <c r="D332" i="1152"/>
  <c r="D331" i="1152"/>
  <c r="D330" i="1152"/>
  <c r="D329" i="1152"/>
  <c r="D328" i="1152"/>
  <c r="D327" i="1152"/>
  <c r="D326" i="1152"/>
  <c r="D234" i="1152"/>
  <c r="D186" i="1152"/>
  <c r="D185" i="1152"/>
  <c r="D184" i="1152"/>
  <c r="D183" i="1152"/>
  <c r="D182" i="1152"/>
  <c r="D181" i="1152"/>
  <c r="D180" i="1152"/>
  <c r="D206" i="1152"/>
  <c r="D205" i="1152"/>
  <c r="D273" i="1152"/>
  <c r="D272" i="1152"/>
  <c r="D271" i="1152"/>
  <c r="D190" i="1152"/>
  <c r="D189" i="1152"/>
  <c r="D325" i="1152"/>
  <c r="D320" i="1152"/>
  <c r="D319" i="1152"/>
  <c r="D322" i="1152"/>
  <c r="D321" i="1152"/>
  <c r="D231" i="1152"/>
  <c r="D232" i="1152"/>
  <c r="D214" i="1152"/>
  <c r="D213" i="1152"/>
  <c r="D195" i="1152"/>
  <c r="D193" i="1152"/>
  <c r="D188" i="1152"/>
  <c r="D187" i="1152"/>
  <c r="D192" i="1152"/>
  <c r="D191" i="1152"/>
  <c r="D391" i="1152"/>
  <c r="D383" i="1152"/>
  <c r="D382" i="1152"/>
  <c r="D381" i="1152"/>
  <c r="D380" i="1152"/>
  <c r="D379" i="1152"/>
  <c r="D378" i="1152"/>
  <c r="D238" i="1152"/>
  <c r="D237" i="1152"/>
  <c r="D390" i="1152"/>
  <c r="D212" i="1152"/>
  <c r="D211" i="1152"/>
  <c r="D210" i="1152"/>
  <c r="D9" i="1152"/>
  <c r="D8" i="1152"/>
  <c r="D7" i="1152"/>
  <c r="D389" i="1152"/>
  <c r="D388" i="1152"/>
  <c r="D387" i="1152"/>
  <c r="D386" i="1152"/>
  <c r="D179" i="1152"/>
  <c r="D178" i="1152"/>
  <c r="D243" i="1152"/>
  <c r="D303" i="1152"/>
  <c r="D241" i="1152"/>
  <c r="D240" i="1152"/>
  <c r="D222" i="1152"/>
  <c r="D11" i="1152"/>
  <c r="D200" i="1152"/>
  <c r="D199" i="1152"/>
  <c r="D198" i="1152"/>
  <c r="D270" i="1152"/>
  <c r="D209" i="1152"/>
  <c r="D208" i="1152"/>
  <c r="D269" i="1152"/>
  <c r="D207" i="1152"/>
  <c r="D10" i="1152"/>
  <c r="D268" i="1152"/>
  <c r="D267" i="1152"/>
  <c r="D266" i="1152"/>
  <c r="D265" i="1152"/>
  <c r="D264" i="1152"/>
  <c r="D317" i="1152"/>
  <c r="D316" i="1152"/>
  <c r="D315" i="1152"/>
  <c r="D314" i="1152"/>
  <c r="D313" i="1152"/>
  <c r="D312" i="1152"/>
  <c r="D311" i="1152"/>
  <c r="D310" i="1152"/>
  <c r="E13" i="1154" l="1"/>
  <c r="G112" i="927"/>
  <c r="G114" i="927" s="1"/>
  <c r="G13" i="1154" l="1"/>
  <c r="H13" i="1154" s="1"/>
  <c r="F17" i="1153"/>
  <c r="G17" i="1153" s="1"/>
  <c r="E15" i="1154"/>
  <c r="G15" i="1154" s="1"/>
  <c r="H15" i="1154" s="1"/>
  <c r="I15" i="1154" s="1"/>
  <c r="G37" i="1018"/>
  <c r="G36" i="1018"/>
  <c r="G24" i="1018"/>
  <c r="G23" i="1018"/>
  <c r="G22" i="1018"/>
  <c r="G21" i="1018"/>
  <c r="G20" i="1018"/>
  <c r="G18" i="1153" l="1"/>
  <c r="G14" i="1018"/>
  <c r="G13" i="1018"/>
  <c r="G38" i="1018"/>
  <c r="H9" i="1018" l="1"/>
  <c r="D9" i="1018"/>
  <c r="C9" i="1018"/>
  <c r="H32" i="1018"/>
  <c r="F23" i="1018"/>
  <c r="H23" i="1018" s="1"/>
  <c r="F22" i="1018"/>
  <c r="H22" i="1018" s="1"/>
  <c r="F21" i="1018"/>
  <c r="H21" i="1018" s="1"/>
  <c r="F20" i="1018"/>
  <c r="H20" i="1018" s="1"/>
  <c r="F13" i="1018"/>
  <c r="H13" i="1018" s="1"/>
  <c r="D37" i="1018" l="1"/>
  <c r="E37" i="1018" s="1"/>
  <c r="F37" i="1018" s="1"/>
  <c r="H37" i="1018" s="1"/>
  <c r="F24" i="1018"/>
  <c r="H24" i="1018" s="1"/>
  <c r="H26" i="1018" s="1"/>
  <c r="D36" i="1018"/>
  <c r="E36" i="1018" s="1"/>
  <c r="F36" i="1018" s="1"/>
  <c r="H36" i="1018" s="1"/>
  <c r="D38" i="1018"/>
  <c r="E38" i="1018" s="1"/>
  <c r="F38" i="1018" s="1"/>
  <c r="H38" i="1018" s="1"/>
  <c r="F14" i="1018" l="1"/>
  <c r="H14" i="1018" s="1"/>
  <c r="H16" i="1018" s="1"/>
  <c r="H40" i="1018"/>
  <c r="H42" i="1018" l="1"/>
  <c r="G32" i="927" l="1"/>
  <c r="G26" i="927" l="1"/>
  <c r="G40" i="927" l="1"/>
  <c r="G42" i="927" l="1"/>
  <c r="E11" i="1154" s="1"/>
  <c r="F22" i="1153" l="1"/>
  <c r="G22" i="1153" s="1"/>
  <c r="F14" i="1153"/>
  <c r="G14" i="1153" s="1"/>
  <c r="G11" i="1154"/>
  <c r="H11" i="1154" s="1"/>
  <c r="G23" i="1153" l="1"/>
  <c r="G15" i="1153"/>
  <c r="G24" i="1153" l="1"/>
  <c r="L9" i="1158" s="1"/>
  <c r="L13" i="1158" s="1"/>
  <c r="G25" i="1153"/>
  <c r="L39" i="1158" l="1"/>
  <c r="L21" i="1158"/>
  <c r="L17" i="1158"/>
  <c r="L19" i="1158"/>
  <c r="L24" i="1158"/>
  <c r="G29" i="1153"/>
  <c r="G28" i="1153"/>
  <c r="G27" i="1153"/>
  <c r="G30" i="1153" l="1"/>
  <c r="G36" i="1153" s="1"/>
  <c r="G38" i="1153" s="1"/>
  <c r="L41" i="1158"/>
  <c r="L14" i="1158"/>
  <c r="L43" i="1158"/>
  <c r="L44" i="1158"/>
  <c r="L34" i="1158"/>
  <c r="L27" i="1158"/>
  <c r="L42" i="1158"/>
  <c r="L33" i="1158"/>
  <c r="L26" i="1158"/>
  <c r="L25" i="1158"/>
  <c r="L40" i="1158"/>
  <c r="L35" i="1158"/>
  <c r="L28" i="1158"/>
  <c r="L32" i="1158"/>
  <c r="L31" i="1158"/>
  <c r="L29" i="1158"/>
  <c r="L15" i="1158"/>
  <c r="L16" i="1158"/>
  <c r="I15" i="1159" l="1"/>
  <c r="I16" i="1159" s="1"/>
  <c r="I23" i="1159" l="1"/>
  <c r="I24" i="1159" s="1"/>
  <c r="I25" i="1159" s="1"/>
  <c r="G40" i="1153" s="1"/>
  <c r="G41" i="1153" l="1"/>
  <c r="G43" i="1153" s="1"/>
  <c r="G45" i="1153" s="1"/>
  <c r="G47" i="1153" s="1"/>
  <c r="F40" i="11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Leidy Tatiana Diaz Silva</author>
  </authors>
  <commentList>
    <comment ref="D374" authorId="0" shapeId="0" xr:uid="{2161A82A-6446-5946-90D6-185D870EE903}">
      <text>
        <r>
          <rPr>
            <b/>
            <sz val="9"/>
            <color indexed="81"/>
            <rFont val="Tahoma"/>
            <family val="2"/>
          </rPr>
          <t>13.396.800</t>
        </r>
      </text>
    </comment>
  </commentList>
</comments>
</file>

<file path=xl/sharedStrings.xml><?xml version="1.0" encoding="utf-8"?>
<sst xmlns="http://schemas.openxmlformats.org/spreadsheetml/2006/main" count="3074" uniqueCount="1372">
  <si>
    <t>UNIDAD</t>
  </si>
  <si>
    <t>ÍTEM:</t>
  </si>
  <si>
    <t>I. EQUIPO</t>
  </si>
  <si>
    <t>Descripción</t>
  </si>
  <si>
    <t>Marca</t>
  </si>
  <si>
    <t>Tipo</t>
  </si>
  <si>
    <t>Valor Unitario</t>
  </si>
  <si>
    <t>Subtotal   $</t>
  </si>
  <si>
    <t>II - MATERIALES</t>
  </si>
  <si>
    <t>Unidad</t>
  </si>
  <si>
    <t>Precio Unit.</t>
  </si>
  <si>
    <t>Cantidad</t>
  </si>
  <si>
    <t>III - TRANSPORTES</t>
  </si>
  <si>
    <t>Material</t>
  </si>
  <si>
    <t>Volum/Peso</t>
  </si>
  <si>
    <t>Distancia</t>
  </si>
  <si>
    <t>m3/Km</t>
  </si>
  <si>
    <t>Rend./Dia</t>
  </si>
  <si>
    <t>IV. MANO DE OBRA</t>
  </si>
  <si>
    <t>Personal</t>
  </si>
  <si>
    <t>Jornal/dia</t>
  </si>
  <si>
    <t>Prestaciones</t>
  </si>
  <si>
    <t>Total Jornal/Dia</t>
  </si>
  <si>
    <t>TOTAL COSTO DIRECTO</t>
  </si>
  <si>
    <t>Tarifa</t>
  </si>
  <si>
    <t>KG</t>
  </si>
  <si>
    <t>UN</t>
  </si>
  <si>
    <t>ML</t>
  </si>
  <si>
    <t>PRECIO</t>
  </si>
  <si>
    <t>DESCRIPCIÓN</t>
  </si>
  <si>
    <t>NOMBRE</t>
  </si>
  <si>
    <t>Rendimiento/hora</t>
  </si>
  <si>
    <t>ESTUDIOS Y DISEÑOS DE LA AMPLIACIÓN DEL SUBSISTEMA DE TRANSPORTE DE LA SABANA DE OCCIDENTE Y TEQUENDAMA QUE TRANSPORTA AGUA SUMINISTRADA POR LA EMPRESA DE ACUEDUCTO, ALCANTARILLADO Y ASEO DE BOGOTÁ EAB.</t>
  </si>
  <si>
    <t>CONTRATO No CONSULTORÍA.
1-2-25400-00716-2017</t>
  </si>
  <si>
    <t>CÓDIGO O REFERENCIA</t>
  </si>
  <si>
    <t>PROVEEDOR O FUENTE
DE INFORMACIÓN</t>
  </si>
  <si>
    <t>CONTRATO CONSULTORÍA No 
1-2-25400-00716-2017</t>
  </si>
  <si>
    <t>ANALISIS DE PRECIOS UNITARIOS</t>
  </si>
  <si>
    <t>M2</t>
  </si>
  <si>
    <t xml:space="preserve">Suministro de base prefabricada en concreto reforzado para pozo </t>
  </si>
  <si>
    <t>Suministro de Sección Cilindrica prefabricada H=1,00m</t>
  </si>
  <si>
    <t>Suministro de placa cubierta -cargue en concreto e=25cm D=1,7m cilíndrico</t>
  </si>
  <si>
    <t>Suministro de Sección Cilindrica prefabricada H=0,25m</t>
  </si>
  <si>
    <t>Suministro de Sección Cilindrica prefabricada H=0,50m</t>
  </si>
  <si>
    <t>Suministro de tubería WSP para acueducto D42" clase 150</t>
  </si>
  <si>
    <t>M</t>
  </si>
  <si>
    <t xml:space="preserve">Suministro de válvula de compuerta sello bronce HD D 6" </t>
  </si>
  <si>
    <t>Suministro de codo WSP para acueducto D42" 5° - 22,5°, extremos lisos</t>
  </si>
  <si>
    <t>Suministro de codo WSP para acueducto D42" 22,5° - 45°, extremos lisos</t>
  </si>
  <si>
    <t>Suministro de codo WSP para acueducto D42" 45° - 67,5°, extremos lisos</t>
  </si>
  <si>
    <t>Suministro de codo WSP para acueducto D42" 67,5° - 90°, extremos lisos</t>
  </si>
  <si>
    <t>Suministro de unión brida x universal HD D 6"</t>
  </si>
  <si>
    <t>Suministro de tapa tipo convencional en material no reciclable para alcantarillado D0.67m</t>
  </si>
  <si>
    <t>Suministro de brida ciega HD D24"</t>
  </si>
  <si>
    <t>Ayudante AA</t>
  </si>
  <si>
    <t>Oficial AA</t>
  </si>
  <si>
    <t>Oficial BB</t>
  </si>
  <si>
    <t>Ayudante BB</t>
  </si>
  <si>
    <t>jornal/día</t>
  </si>
  <si>
    <t>Compresor con dos martillos y operario</t>
  </si>
  <si>
    <t>M3</t>
  </si>
  <si>
    <t>Sub base granular ET-2011 SBG-A (puesto en obra)</t>
  </si>
  <si>
    <t>Cilindro benitín 4 ton, operario sentado y combustible</t>
  </si>
  <si>
    <t>Cargador minicargador, con operario stand by 8h</t>
  </si>
  <si>
    <t>Recebo común tipo B200 puesto en obra</t>
  </si>
  <si>
    <t>Canguro gasolina 50cm</t>
  </si>
  <si>
    <t>Grava de 1/2" - 1 1/2", puesto en obra</t>
  </si>
  <si>
    <t>Tierra negra, puesto en obra</t>
  </si>
  <si>
    <t>Cespedón para empradizar, puesto en obra</t>
  </si>
  <si>
    <t>Agua</t>
  </si>
  <si>
    <t>Geotextil NT 2500</t>
  </si>
  <si>
    <t>Concreto 14MPa (140kg/cm2)</t>
  </si>
  <si>
    <t>Vibrador eléctrico</t>
  </si>
  <si>
    <t>Bomba estacionaria</t>
  </si>
  <si>
    <t>Concreto 21MPa (210kg/cm2)</t>
  </si>
  <si>
    <t>Impermeabilizante integral</t>
  </si>
  <si>
    <t>Acero de refuerzo fy=420MPa</t>
  </si>
  <si>
    <t>Alambre negro No. 18</t>
  </si>
  <si>
    <t>Cinta Sika PVC V-15 (rollo de 30m)</t>
  </si>
  <si>
    <t>SikaRod para fondo de junto D 1 1/4"</t>
  </si>
  <si>
    <t>Icopor en láminas 1"</t>
  </si>
  <si>
    <t>Sikadur-32 Primer</t>
  </si>
  <si>
    <t>Sikaflex Construction (cartucho de 300cc)</t>
  </si>
  <si>
    <t>Adhesivo para anclaje de pernos tipo Sikadur AnchorFix 600cc</t>
  </si>
  <si>
    <t>Taladro rotomartillo Bosch con broca</t>
  </si>
  <si>
    <t>Lámina de neopreno D60 e=3cm</t>
  </si>
  <si>
    <t>Lámina de neopreno D60 50cm x 10cm x 2cm</t>
  </si>
  <si>
    <t>Ángulo 2" x 1/4"</t>
  </si>
  <si>
    <t>Soldadura - electrodo xl 610 1/8</t>
  </si>
  <si>
    <t>Soldador</t>
  </si>
  <si>
    <t>Equipo soldadura eléctrico - trifásico</t>
  </si>
  <si>
    <t>Pulidora</t>
  </si>
  <si>
    <t>Tubo PVC soldar acueducto RDE 21 D 1 1/4"</t>
  </si>
  <si>
    <t>Platina 1 1/2" x 1/4"</t>
  </si>
  <si>
    <t>Paso en polipropileno de alto impacto alma de acero para pozo</t>
  </si>
  <si>
    <t>Sikadur-42 Anclaje</t>
  </si>
  <si>
    <t>Hipoclorito de sodio</t>
  </si>
  <si>
    <t>Codo 90° HG D 4"</t>
  </si>
  <si>
    <t>Tubería HG D 4"</t>
  </si>
  <si>
    <t>Tubo PVC U mecánica RDE 32,5 D 12"</t>
  </si>
  <si>
    <t>Tapa válvula tráfico pesado tipo chorote</t>
  </si>
  <si>
    <t>Tapa seguridad circular tráfico pesado tipo 1</t>
  </si>
  <si>
    <t>Construcción de pavimento flexible MDC - 1 (Todo costo)</t>
  </si>
  <si>
    <t>Construcción de pavimento flexible MDC - 3 (Todo costo)</t>
  </si>
  <si>
    <t>Malla electrosoldada</t>
  </si>
  <si>
    <t>Sardinel prefabricado L=80cm B=20cm y H=50cm</t>
  </si>
  <si>
    <t>Bordillo prefabricado L=80cm B=20cm y H=35cm</t>
  </si>
  <si>
    <t>Disco diamantado</t>
  </si>
  <si>
    <t>ACPM</t>
  </si>
  <si>
    <t>GAL</t>
  </si>
  <si>
    <t>Cortadora de pavimento sin disco ni operario</t>
  </si>
  <si>
    <t>Tapones accesorios</t>
  </si>
  <si>
    <t>Tubería presión 3/4" (tubo de 6m)</t>
  </si>
  <si>
    <t>Brida ciega D42" (empaques y tornillos)</t>
  </si>
  <si>
    <t>Bomba sumergible 3" 6m de manguera</t>
  </si>
  <si>
    <t>Cemento gris</t>
  </si>
  <si>
    <t>Arena de peña, puesto en obra</t>
  </si>
  <si>
    <t>%</t>
  </si>
  <si>
    <t>h</t>
  </si>
  <si>
    <t>Base granular ET-2011 BG-A (puesto en obra)</t>
  </si>
  <si>
    <t>Registro de bola (3/4")</t>
  </si>
  <si>
    <t>JORNALES - MANO DE OBRA</t>
  </si>
  <si>
    <t>EQUIPOS</t>
  </si>
  <si>
    <t>RETIRO DE MATERIAL SOBRANTE</t>
  </si>
  <si>
    <t>AGREGADOS PÉTREOS - EMPRADIZACIÓN</t>
  </si>
  <si>
    <t>GEOTEXTILES</t>
  </si>
  <si>
    <t>CONCRETOS - ACEROS</t>
  </si>
  <si>
    <t>FERRETERÍA</t>
  </si>
  <si>
    <t>NEOPRENOS</t>
  </si>
  <si>
    <t>OTROS</t>
  </si>
  <si>
    <t>PAVIMENTO FLEXIBLE</t>
  </si>
  <si>
    <t>PREFABRICADOS - POZOS</t>
  </si>
  <si>
    <t>Rajón, puesto en obra</t>
  </si>
  <si>
    <t>FORMALETA - MADERA</t>
  </si>
  <si>
    <t>Durmiente de madera</t>
  </si>
  <si>
    <t>Puntilla común</t>
  </si>
  <si>
    <t>Pintura tipo tráfico</t>
  </si>
  <si>
    <t>Triturado 1/2" - 2", puesto en obra</t>
  </si>
  <si>
    <t>Retiro de escombro con cargue</t>
  </si>
  <si>
    <t>Retroexcavadora 200 (sin operario ni combustible)</t>
  </si>
  <si>
    <t>Retroexcavadora 120 (con operario y combustible)</t>
  </si>
  <si>
    <t>Hilo Nylon x 500m</t>
  </si>
  <si>
    <t>RLL</t>
  </si>
  <si>
    <t>Pistola doble calafateo</t>
  </si>
  <si>
    <t>Operador</t>
  </si>
  <si>
    <t>TUNNEL LINER</t>
  </si>
  <si>
    <t xml:space="preserve">Suministro de pieza especial en WSP 42" con salida normal para ventosa de 6" L X L X B con dos anillos pasamuro  </t>
  </si>
  <si>
    <t xml:space="preserve">Suministro de pieza especial en WSP 42" con salida normal para manhole de 24" y salida tangencial de 6" L X L X B X B con dos anillos pasamuro </t>
  </si>
  <si>
    <t>Suministro de pieza especial en WSP 42" con salida tangencial para purga de 6" L X L X B con dos anillos pasamuro</t>
  </si>
  <si>
    <t xml:space="preserve">Suministro de pieza especial en WSP 42" con dos salidas normales de 1 1/2" LXL con dos anillos pasamuro </t>
  </si>
  <si>
    <t>Suministro de Codo 90° BXB HD D 6"</t>
  </si>
  <si>
    <t>Suministro de unión de desmontaje autoportante HD D 42"</t>
  </si>
  <si>
    <t>Suministro de unión dresser HD D 6"</t>
  </si>
  <si>
    <t>Suministro de válvula de ventosa triple acción HD D 6"</t>
  </si>
  <si>
    <t>Suministro de válvula de mariposa HD D 42"</t>
  </si>
  <si>
    <t>Suministro kit de empaques y tornillos D 6"</t>
  </si>
  <si>
    <t>Suministro kit de empaques y tornillos D 24"</t>
  </si>
  <si>
    <t>Suministro kit de empaques y tornillos D 42"</t>
  </si>
  <si>
    <t>Tubería en acero D 6"</t>
  </si>
  <si>
    <t>Brida en acero D 6"</t>
  </si>
  <si>
    <t>Anillo pasamuro en acero D 6"</t>
  </si>
  <si>
    <t>Prieto &amp; Prieto Ingenieros SAS</t>
  </si>
  <si>
    <t>VR. UNITARIO</t>
  </si>
  <si>
    <t>Registro de incorporación D 1 1/2"</t>
  </si>
  <si>
    <t>Manómetro conexión 1/4"</t>
  </si>
  <si>
    <t>Multiequip</t>
  </si>
  <si>
    <t>Alfaequipos</t>
  </si>
  <si>
    <t>Sika - Coval</t>
  </si>
  <si>
    <t>Marpecol</t>
  </si>
  <si>
    <t>Alforequipos</t>
  </si>
  <si>
    <t>Gorgonzola</t>
  </si>
  <si>
    <t>Rex Ingeniería</t>
  </si>
  <si>
    <t>Arboleda SAS</t>
  </si>
  <si>
    <t>Gerfor</t>
  </si>
  <si>
    <t>Acero GYJ</t>
  </si>
  <si>
    <t>Ferrexito</t>
  </si>
  <si>
    <t>Easy</t>
  </si>
  <si>
    <t>Cauchos Los Comuneros</t>
  </si>
  <si>
    <t>Obras civiles y soluciones hidráulicas</t>
  </si>
  <si>
    <t>Arcipres</t>
  </si>
  <si>
    <t>Metacol</t>
  </si>
  <si>
    <t>Pavco</t>
  </si>
  <si>
    <t>Coval</t>
  </si>
  <si>
    <t>Helbert</t>
  </si>
  <si>
    <t>Apolo</t>
  </si>
  <si>
    <t>Soluciones tubulares</t>
  </si>
  <si>
    <t>Petroindustriales</t>
  </si>
  <si>
    <t>Valveco</t>
  </si>
  <si>
    <t>Arapiaguas</t>
  </si>
  <si>
    <t>Min Minas</t>
  </si>
  <si>
    <t>Soluciones en diseño e ingeniería</t>
  </si>
  <si>
    <t>ÍTEM</t>
  </si>
  <si>
    <t>Geomalla repavimentación fibra de vidrio 100KN/m</t>
  </si>
  <si>
    <t>Suministro de pieza especial en WSP 42" con una salida normal bridado de 24" para Manhole L X L X B con dos anillos pasamuro</t>
  </si>
  <si>
    <t>Pamcol</t>
  </si>
  <si>
    <t>Concreto 42MPa (420kg/cm2)</t>
  </si>
  <si>
    <t>Tubo PVC Novafort D 12"</t>
  </si>
  <si>
    <t xml:space="preserve">Pieza especial en WSP 42" con salida tangencial de 8" para by pass L X B X B con anillo pasamuro </t>
  </si>
  <si>
    <t>Pieza especial en WSP 42" con salida normal de 6" para ventosa y salida tangencial de 8" para by pass L X B X B X B con anillo pasamuro</t>
  </si>
  <si>
    <t>Pieza especial 42" con salida de 24" para manhole, una salida tangencial para purga de 6" y una salida tangencial para by pass de 8"</t>
  </si>
  <si>
    <t>Tubería en acero D 8"</t>
  </si>
  <si>
    <t>Brida en acero D 8"</t>
  </si>
  <si>
    <t>Suministro de Codo 90° BXB HD D 8"</t>
  </si>
  <si>
    <t>Suministro de unión dresser HD D 8"</t>
  </si>
  <si>
    <t xml:space="preserve">Suministro de válvula de compuerta sello bronce HD D 8" </t>
  </si>
  <si>
    <t>Suministro kit de empaques y tornillos D 8"</t>
  </si>
  <si>
    <t>Anillo pasamuro en acero D 8"</t>
  </si>
  <si>
    <t>Adoquín peatonal 20x10x6</t>
  </si>
  <si>
    <t>Arcillas el constructor</t>
  </si>
  <si>
    <t>Alquiler de formaleta en madera</t>
  </si>
  <si>
    <t>Construcción de tunnel liner de 64", incluye excavación en terreno, láminas, armado de láminas de túnel, campamentos, equipos y herramientas. Inyección de contacto con mortero relación 1:4 e  instalación de tubería interna</t>
  </si>
  <si>
    <t>SAI 2018. Sin prestaciones</t>
  </si>
  <si>
    <t>Chafik Ingeniería SAS</t>
  </si>
  <si>
    <t>Homecenter</t>
  </si>
  <si>
    <t>ESV Renta equipos</t>
  </si>
  <si>
    <t>Rumarco</t>
  </si>
  <si>
    <t>Durman</t>
  </si>
  <si>
    <t>Tremix</t>
  </si>
  <si>
    <t>Ferretería El Condor</t>
  </si>
  <si>
    <t>ADHESIVOS, IMPERMEABILIZANTES, EPOXICOS</t>
  </si>
  <si>
    <t>Sika - Homecenter</t>
  </si>
  <si>
    <t>El Precon</t>
  </si>
  <si>
    <t>Incpropol</t>
  </si>
  <si>
    <t>TUBERÍAS Y ACCESORIOS</t>
  </si>
  <si>
    <t>Tuvaltech</t>
  </si>
  <si>
    <t>Ecoquímicos</t>
  </si>
  <si>
    <t>EQP</t>
  </si>
  <si>
    <t>EQP-INS-01</t>
  </si>
  <si>
    <t>EQP-INS-02</t>
  </si>
  <si>
    <t>EQP-INS-03</t>
  </si>
  <si>
    <t>EQP-INS-04</t>
  </si>
  <si>
    <t>EQP-INS-05</t>
  </si>
  <si>
    <t>EQP-INS-06</t>
  </si>
  <si>
    <t>EQP-INS-07</t>
  </si>
  <si>
    <t>EQP-INS-08</t>
  </si>
  <si>
    <t>EQP-INS-09</t>
  </si>
  <si>
    <t>EQP-INS-10</t>
  </si>
  <si>
    <t>EQP-INS-11</t>
  </si>
  <si>
    <t>EQP-INS-12</t>
  </si>
  <si>
    <t>EQP-INS-13</t>
  </si>
  <si>
    <t>RET</t>
  </si>
  <si>
    <t>RET-INS-01</t>
  </si>
  <si>
    <t>MAD</t>
  </si>
  <si>
    <t>MAD-INS-01</t>
  </si>
  <si>
    <t>MAD-INS-02</t>
  </si>
  <si>
    <t>PET</t>
  </si>
  <si>
    <t>PET-INS-01</t>
  </si>
  <si>
    <t>PET-INS-02</t>
  </si>
  <si>
    <t>PET-INS-03</t>
  </si>
  <si>
    <t>PET-INS-04</t>
  </si>
  <si>
    <t>PET-INS-05</t>
  </si>
  <si>
    <t>PET-INS-06</t>
  </si>
  <si>
    <t>PET-INS-07</t>
  </si>
  <si>
    <t>PET-INS-08</t>
  </si>
  <si>
    <t>PET-INS-09</t>
  </si>
  <si>
    <t>GTXT</t>
  </si>
  <si>
    <t>GTXT-INS-01</t>
  </si>
  <si>
    <t>GTXT-INS-02</t>
  </si>
  <si>
    <t>CON</t>
  </si>
  <si>
    <t>CON-INS-01</t>
  </si>
  <si>
    <t>CON-INS-02</t>
  </si>
  <si>
    <t>CON-INS-03</t>
  </si>
  <si>
    <t>CON-INS-04</t>
  </si>
  <si>
    <t>CON-INS-05</t>
  </si>
  <si>
    <t>CON-INS-06</t>
  </si>
  <si>
    <t>CON-INS-07</t>
  </si>
  <si>
    <t>CON-INS-08</t>
  </si>
  <si>
    <t>CON-INS-09</t>
  </si>
  <si>
    <t>CON-INS-10</t>
  </si>
  <si>
    <t>FER</t>
  </si>
  <si>
    <t>FER-INS-01</t>
  </si>
  <si>
    <t>FER-INS-02</t>
  </si>
  <si>
    <t>FER-INS-03</t>
  </si>
  <si>
    <t>FER-INS-04</t>
  </si>
  <si>
    <t>FER-INS-05</t>
  </si>
  <si>
    <t>FER-INS-06</t>
  </si>
  <si>
    <t>ADH</t>
  </si>
  <si>
    <t>ADH-INS-01</t>
  </si>
  <si>
    <t>ADH-INS-02</t>
  </si>
  <si>
    <t>ADH-INS-03</t>
  </si>
  <si>
    <t>ADH-INS-04</t>
  </si>
  <si>
    <t>ADH-INS-05</t>
  </si>
  <si>
    <t>ADH-INS-06</t>
  </si>
  <si>
    <t>ADH-INS-07</t>
  </si>
  <si>
    <t>NPN</t>
  </si>
  <si>
    <t>NPN-INS-01</t>
  </si>
  <si>
    <t>NPN-INS-02</t>
  </si>
  <si>
    <t>PAV</t>
  </si>
  <si>
    <t>PAV-INS-01</t>
  </si>
  <si>
    <t>PAV-INS-02</t>
  </si>
  <si>
    <t>PREF</t>
  </si>
  <si>
    <t>PREF-INS-01</t>
  </si>
  <si>
    <t>PREF-INS-02</t>
  </si>
  <si>
    <t>PREF-INS-03</t>
  </si>
  <si>
    <t>PREF-INS-04</t>
  </si>
  <si>
    <t>PREF-INS-05</t>
  </si>
  <si>
    <t>PREF-INS-06</t>
  </si>
  <si>
    <t>PREF-INS-07</t>
  </si>
  <si>
    <t>PREF-INS-08</t>
  </si>
  <si>
    <t>PREF-INS-09</t>
  </si>
  <si>
    <t>PREF-INS-10</t>
  </si>
  <si>
    <t>TUB</t>
  </si>
  <si>
    <t>TUB-INS-01</t>
  </si>
  <si>
    <t>TUB-INS-02</t>
  </si>
  <si>
    <t>TUB-INS-03</t>
  </si>
  <si>
    <t>TUB-INS-04</t>
  </si>
  <si>
    <t>TUB-INS-05</t>
  </si>
  <si>
    <t>TUB-INS-06</t>
  </si>
  <si>
    <t>TUB-INS-07</t>
  </si>
  <si>
    <t>TUB-INS-08</t>
  </si>
  <si>
    <t>TUB-INS-09</t>
  </si>
  <si>
    <t>TUB-INS-10</t>
  </si>
  <si>
    <t>TUB-INS-11</t>
  </si>
  <si>
    <t>TUB-INS-12</t>
  </si>
  <si>
    <t>TUB-INS-13</t>
  </si>
  <si>
    <t>TUB-INS-14</t>
  </si>
  <si>
    <t>TUB-INS-15</t>
  </si>
  <si>
    <t>TUB-INS-16</t>
  </si>
  <si>
    <t>TUB-INS-17</t>
  </si>
  <si>
    <t>TUB-INS-18</t>
  </si>
  <si>
    <t>TUB-INS-19</t>
  </si>
  <si>
    <t>TUB-INS-20</t>
  </si>
  <si>
    <t>TUB-INS-21</t>
  </si>
  <si>
    <t>TUB-INS-22</t>
  </si>
  <si>
    <t>TUB-INS-23</t>
  </si>
  <si>
    <t>TUB-INS-24</t>
  </si>
  <si>
    <t>TUB-INS-25</t>
  </si>
  <si>
    <t>TUB-INS-26</t>
  </si>
  <si>
    <t>TUB-INS-27</t>
  </si>
  <si>
    <t>TUB-INS-28</t>
  </si>
  <si>
    <t>TUB-INS-29</t>
  </si>
  <si>
    <t>TUB-INS-30</t>
  </si>
  <si>
    <t>TUB-INS-31</t>
  </si>
  <si>
    <t>TUB-INS-32</t>
  </si>
  <si>
    <t>TUB-INS-33</t>
  </si>
  <si>
    <t>TUB-INS-34</t>
  </si>
  <si>
    <t>TUB-INS-35</t>
  </si>
  <si>
    <t>TUB-INS-36</t>
  </si>
  <si>
    <t>TUB-INS-37</t>
  </si>
  <si>
    <t>TUB-INS-38</t>
  </si>
  <si>
    <t>TUB-INS-39</t>
  </si>
  <si>
    <t>TUB-INS-40</t>
  </si>
  <si>
    <t>TUB-INS-41</t>
  </si>
  <si>
    <t>TUB-INS-42</t>
  </si>
  <si>
    <t>TUB-INS-43</t>
  </si>
  <si>
    <t>TUB-INS-44</t>
  </si>
  <si>
    <t>TUB-INS-45</t>
  </si>
  <si>
    <t>TUB-INS-46</t>
  </si>
  <si>
    <t>TUB-INS-47</t>
  </si>
  <si>
    <t>TUB-INS-48</t>
  </si>
  <si>
    <t>OTR</t>
  </si>
  <si>
    <t>OTR-INS-01</t>
  </si>
  <si>
    <t>OTR-INS-02</t>
  </si>
  <si>
    <t>OTR-INS-03</t>
  </si>
  <si>
    <t>TUNL</t>
  </si>
  <si>
    <t>TUNL-INS-01</t>
  </si>
  <si>
    <t>MO</t>
  </si>
  <si>
    <t>MO-INS-01</t>
  </si>
  <si>
    <t>MO-INS-02</t>
  </si>
  <si>
    <t>MO-INS-03</t>
  </si>
  <si>
    <t>MO-INS-04</t>
  </si>
  <si>
    <t>MO-INS-05</t>
  </si>
  <si>
    <t>MO-INS-06</t>
  </si>
  <si>
    <t>MO-INS-07</t>
  </si>
  <si>
    <t>Concreto 28MPa (280kg/cm2) impermeabilizado y adicionado con fibra de Nylon</t>
  </si>
  <si>
    <t>CON-INS-11</t>
  </si>
  <si>
    <t>Lámina metálica e=1/2" 13mm</t>
  </si>
  <si>
    <t>Perfil 135 x 135 x 5</t>
  </si>
  <si>
    <t>Perfil 200 x 100 x 4</t>
  </si>
  <si>
    <t>Perfil 250 x 250 x 9</t>
  </si>
  <si>
    <t>Perfil 250 x 150 x 5</t>
  </si>
  <si>
    <t>Lámina metálica e=5/8" 16mm</t>
  </si>
  <si>
    <t>Gravilla, puesto en obra</t>
  </si>
  <si>
    <t>Láminas y cortes Bogotá SAS</t>
  </si>
  <si>
    <t>Suministro de tee WSP 42"x42"</t>
  </si>
  <si>
    <t>Suministro de yee WSP 36"</t>
  </si>
  <si>
    <t>Suministro de válvula de mariposa HD D 36"</t>
  </si>
  <si>
    <t>Suministro kit de empaques y tornillos D 36"</t>
  </si>
  <si>
    <t>Suministro de reducción WSP 42"x36"</t>
  </si>
  <si>
    <t>Suministro de unión de desmontaje autoportante HD D 36"</t>
  </si>
  <si>
    <t>Cinturón de cierre D 36"</t>
  </si>
  <si>
    <t>Cinturón de cierre D 42"</t>
  </si>
  <si>
    <t>PET-INS-10</t>
  </si>
  <si>
    <t>CON-INS-12</t>
  </si>
  <si>
    <t>CON-INS-13</t>
  </si>
  <si>
    <t>CON-INS-14</t>
  </si>
  <si>
    <t>CON-INS-15</t>
  </si>
  <si>
    <t>CON-INS-16</t>
  </si>
  <si>
    <t>CON-INS-17</t>
  </si>
  <si>
    <t>PAV-INS-03</t>
  </si>
  <si>
    <t>Construcción de pavimento flexible MD - 20 (Todo costo)</t>
  </si>
  <si>
    <t>MAC</t>
  </si>
  <si>
    <t>MACROMEDIDORES</t>
  </si>
  <si>
    <t>MAC-INS-01</t>
  </si>
  <si>
    <t>Macromedidor electromagnético, incluye sondas intrusivas</t>
  </si>
  <si>
    <t>Fluidis</t>
  </si>
  <si>
    <t>TUB-INS-49</t>
  </si>
  <si>
    <t>TUB-INS-50</t>
  </si>
  <si>
    <t>TUB-INS-51</t>
  </si>
  <si>
    <t>TUB-INS-52</t>
  </si>
  <si>
    <t>TUB-INS-53</t>
  </si>
  <si>
    <t>TUB-INS-54</t>
  </si>
  <si>
    <t>TUB-INS-55</t>
  </si>
  <si>
    <t>TUB-INS-56</t>
  </si>
  <si>
    <t>TUB-INS-57</t>
  </si>
  <si>
    <t>Suministro de tubería WSP para acueducto D30" clase 150</t>
  </si>
  <si>
    <t>Suministro de codo WSP para acueducto D30" 5° - 22,5°, extremos lisos</t>
  </si>
  <si>
    <t>Suministro de codo WSP para acueducto D30" 22,5° - 45°, extremos lisos</t>
  </si>
  <si>
    <t>Suministro de codo WSP para acueducto D30" 45° - 67,5°, extremos lisos</t>
  </si>
  <si>
    <t>Suministro de codo WSP para acueducto D30" 67,5° - 90°, extremos lisos</t>
  </si>
  <si>
    <t>Suministro de brida ciega HD D30"</t>
  </si>
  <si>
    <t xml:space="preserve">Suministro de tubería HD para acueducto D20" </t>
  </si>
  <si>
    <t>Suministro de codo HD para acueducto D20" 11,25° extremos lisos</t>
  </si>
  <si>
    <t>Suministro de codo HD para acueducto D20" 22,50° extremos lisos</t>
  </si>
  <si>
    <t>Suministro de codo HD para acueducto D20" 45,00° extremos lisos</t>
  </si>
  <si>
    <t>Suministro de codo HD para acueducto D20" 90,00° extremos lisos</t>
  </si>
  <si>
    <t>Suministro de brida ciega HD D20"</t>
  </si>
  <si>
    <t>Suministro kit de empaques y tornillos D 20"</t>
  </si>
  <si>
    <t>Suministro kit de empaques y tornillos D 30"</t>
  </si>
  <si>
    <t xml:space="preserve">Suministro de tubería HD para acueducto D12" </t>
  </si>
  <si>
    <t>Suministro de codo HD para acueducto D12" 11,25° extremos lisos</t>
  </si>
  <si>
    <t>Suministro de codo HD para acueducto D12" 22,50° extremos lisos</t>
  </si>
  <si>
    <t>Suministro de codo HD para acueducto D12" 45,00° extremos lisos</t>
  </si>
  <si>
    <t>Suministro de codo HD para acueducto D12" 90,00° extremos lisos</t>
  </si>
  <si>
    <t xml:space="preserve">Suministro de tubería HD para acueducto D16" </t>
  </si>
  <si>
    <t>Suministro de codo HD para acueducto D16" 11,25° extremos lisos</t>
  </si>
  <si>
    <t>Suministro de codo HD para acueducto D16" 22,50° extremos lisos</t>
  </si>
  <si>
    <t>Suministro de codo HD para acueducto D16" 45,00° extremos lisos</t>
  </si>
  <si>
    <t>Suministro de codo HD para acueducto D16" 90,00° extremos lisos</t>
  </si>
  <si>
    <t>Suministro de brida ciega HD D16"</t>
  </si>
  <si>
    <t>Suministro kit de empaques y tornillos D 12"</t>
  </si>
  <si>
    <t>Suministro kit de empaques y tornillos D 16"</t>
  </si>
  <si>
    <t>Suministro kit de empaques y tornillos D 4"</t>
  </si>
  <si>
    <t xml:space="preserve">Suministro de pieza especial en WSP D 30" con dos salidas normales de 1 1/2" LXL con dos anillos pasamuro </t>
  </si>
  <si>
    <t>Suministro de reducción WSP 36"x30"</t>
  </si>
  <si>
    <t>Suministro de unión de desmontaje autoportante HD D 30"</t>
  </si>
  <si>
    <t>Suministro de válvula de mariposa HD D 30"</t>
  </si>
  <si>
    <t xml:space="preserve">Suministro de válvula de compuerta sello bronce HD D 4" </t>
  </si>
  <si>
    <t>Suministro de válvula de ventosa triple acción HD D 4"</t>
  </si>
  <si>
    <t>Suministro de unión dresser HD D 4"</t>
  </si>
  <si>
    <t>Suministro kit de empaques y tornillos D 3"</t>
  </si>
  <si>
    <t>Suministro de tee reducida HD 20"x3" BXBXB</t>
  </si>
  <si>
    <t>Suministro de tee reducida HD 20"x4" LXLXB</t>
  </si>
  <si>
    <t>Suministro de unión brida x universal HD D 4"</t>
  </si>
  <si>
    <t>Suministro de unión de desmontaje autoportante HD D 12"</t>
  </si>
  <si>
    <t>Suministro de unión de desmontaje autoportante HD D 20"</t>
  </si>
  <si>
    <t xml:space="preserve">Suministro de válvula de compuerta sello bronce HD D 3" </t>
  </si>
  <si>
    <t>Suministro de válvula de mariposa HD D 12"</t>
  </si>
  <si>
    <t>Suministro de válvula de mariposa HD D 20"</t>
  </si>
  <si>
    <t>Suministro de válvula de ventosa triple acción HD D 3"</t>
  </si>
  <si>
    <t>Suministro de válvula tipo Bermad - modelo 700 C2 D 12"</t>
  </si>
  <si>
    <t>Suministro de válvula tipo Bailey modelo B10 D 12"</t>
  </si>
  <si>
    <t>Suministro de pieza especial en WSP D 30" con salida normal bridada de 4" para ventosa LXLXB con dos anillos pasamuro</t>
  </si>
  <si>
    <t>Suministro de pieza especial en WSP D 30" con salida normal bridada de 4" para by pass y salida normal bridada de 4" para purga LXLXBXB con anillo pasamuro</t>
  </si>
  <si>
    <t>Suministro de tee HD 12" BXBXB</t>
  </si>
  <si>
    <t>Suministro de brida ciega HD D12"</t>
  </si>
  <si>
    <t>Suministro de tee reducida HD 12"x4" LXLXB</t>
  </si>
  <si>
    <t>Suministro de codo 45° BXB HD D 4"</t>
  </si>
  <si>
    <t>Suministro de codo 90° BXB HD D 4"</t>
  </si>
  <si>
    <t>Suministro de codo 90° BXB HD D 12"</t>
  </si>
  <si>
    <t>Suministro de tee reducida HD 16"x3" BXBXB</t>
  </si>
  <si>
    <t>Suministro de tee reducida HD 16"x4" LXLXB</t>
  </si>
  <si>
    <t>Suministro de codo 90° BXB HD D 16"</t>
  </si>
  <si>
    <t>Suministro de tee HD 16" BXBXB</t>
  </si>
  <si>
    <t>Suministro de unión de desmontaje autoportante HD D 16"</t>
  </si>
  <si>
    <t>Suministro de válvula de mariposa HD D 16"</t>
  </si>
  <si>
    <t>Suministro de válvula tipo Bermad - modelo 700 C2 D 16"</t>
  </si>
  <si>
    <t>Suministro de válvula tipo Bailey modelo B10 D 16"</t>
  </si>
  <si>
    <t>Suministro de pieza especial en WSP D36" con salida normal bridada de 20", extremos lisos para cinturón de cierre</t>
  </si>
  <si>
    <t>Suministro de pieza especial en WSP D 30" con salida normal bridada de 4" para by pass ó purga LXLXB con anillo pasamuro</t>
  </si>
  <si>
    <t>RAMMING</t>
  </si>
  <si>
    <t>Suministro de reducción HD 20"x14" BXB</t>
  </si>
  <si>
    <t>Suministro de tee HD 14" BXBXB</t>
  </si>
  <si>
    <t>Suministro de codo 90° BXB HD D 14"</t>
  </si>
  <si>
    <t>Suministro de válvula de mariposa HD D 14"</t>
  </si>
  <si>
    <t>Suministro de unión de desmontaje autoportante HD D 14"</t>
  </si>
  <si>
    <t>Suministro de válvula tipo Bermad - modelo 700 C2 D 10"</t>
  </si>
  <si>
    <t>Suministro de válvula tipo Bermad - modelo 700 C2 D 14"</t>
  </si>
  <si>
    <t>Suministro de válvula tipo Bailey modelo B10 D 10"</t>
  </si>
  <si>
    <t>Suministro de válvula tipo Bailey modelo B10 D 14"</t>
  </si>
  <si>
    <t>Suministro kit de empaques y tornillos D 10"</t>
  </si>
  <si>
    <t>Suministro kit de empaques y tornillos D 14"</t>
  </si>
  <si>
    <t>Suministro de reducción HD 20"x12" BXB</t>
  </si>
  <si>
    <t>Suministro de reducción HD 20"x16" BXB</t>
  </si>
  <si>
    <t>Suministro de reducción HD 12"x10" BXB</t>
  </si>
  <si>
    <t>Suministro de tee HD 10" BXBXB</t>
  </si>
  <si>
    <t>Suministro de codo 90° BXB HD D 10"</t>
  </si>
  <si>
    <t>Suministro de válvula de mariposa HD D 10"</t>
  </si>
  <si>
    <t>Suministro de unión de desmontaje autoportante HD D 10"</t>
  </si>
  <si>
    <t>Suministro de reducción HD 16"x10" BXB</t>
  </si>
  <si>
    <t>Suministro de tee reducida HD 12"x3" BXBXB</t>
  </si>
  <si>
    <t>Acelerante tipo Sika Set-L</t>
  </si>
  <si>
    <t>Cepillo texturizador</t>
  </si>
  <si>
    <t>Flota canal</t>
  </si>
  <si>
    <t>Llana alisadora</t>
  </si>
  <si>
    <t>Regla Vibratoria</t>
  </si>
  <si>
    <t>Perforación e instalación de camisa en acero de 30" con el sistema ramming (incluye equipos, camisa, soldadura)</t>
  </si>
  <si>
    <t>RAM</t>
  </si>
  <si>
    <t>RAM-INS-01</t>
  </si>
  <si>
    <t>Brida ciega D36" (empaques y tornillos)</t>
  </si>
  <si>
    <t>Suministro de pieza especial, Tee en acero 30” x 30” con extremo brida/liso en la tubería principal y campana en la derivación, soldado a reducción de 30” x 20”en la tubería principal y extremo bridado en 20”.</t>
  </si>
  <si>
    <t>Cinturón de cierre D 30"</t>
  </si>
  <si>
    <t>Suministro de pieza especial en WSP D 30" con salida normal bridada de 20" para derivación LXLXB</t>
  </si>
  <si>
    <t>Cinturón de cierre D 20"</t>
  </si>
  <si>
    <t>Mortero grouting 2000psi</t>
  </si>
  <si>
    <t>EQP-INS-14</t>
  </si>
  <si>
    <t>EQP-INS-15</t>
  </si>
  <si>
    <t>EQP-INS-16</t>
  </si>
  <si>
    <t>EQP-INS-17</t>
  </si>
  <si>
    <t>Dimacro</t>
  </si>
  <si>
    <t>CON-INS-18</t>
  </si>
  <si>
    <t>CON-INS-19</t>
  </si>
  <si>
    <t>Cemex</t>
  </si>
  <si>
    <t>ADH-INS-08</t>
  </si>
  <si>
    <t>TUB-INS-58</t>
  </si>
  <si>
    <t>TUB-INS-59</t>
  </si>
  <si>
    <t>TUB-INS-60</t>
  </si>
  <si>
    <t>TUB-INS-61</t>
  </si>
  <si>
    <t>TUB-INS-62</t>
  </si>
  <si>
    <t>TUB-INS-63</t>
  </si>
  <si>
    <t>TUB-INS-64</t>
  </si>
  <si>
    <t>TUB-INS-65</t>
  </si>
  <si>
    <t>TUB-INS-66</t>
  </si>
  <si>
    <t>TUB-INS-67</t>
  </si>
  <si>
    <t>TUB-INS-68</t>
  </si>
  <si>
    <t>TUB-INS-69</t>
  </si>
  <si>
    <t>TUB-INS-70</t>
  </si>
  <si>
    <t>TUB-INS-71</t>
  </si>
  <si>
    <t>TUB-INS-72</t>
  </si>
  <si>
    <t>TUB-INS-73</t>
  </si>
  <si>
    <t>TUB-INS-74</t>
  </si>
  <si>
    <t>TUB-INS-75</t>
  </si>
  <si>
    <t>TUB-INS-76</t>
  </si>
  <si>
    <t>TUB-INS-77</t>
  </si>
  <si>
    <t>TUB-INS-78</t>
  </si>
  <si>
    <t>TUB-INS-79</t>
  </si>
  <si>
    <t>TUB-INS-80</t>
  </si>
  <si>
    <t>TUB-INS-81</t>
  </si>
  <si>
    <t>TUB-INS-82</t>
  </si>
  <si>
    <t>TUB-INS-83</t>
  </si>
  <si>
    <t>TUB-INS-84</t>
  </si>
  <si>
    <t>TUB-INS-85</t>
  </si>
  <si>
    <t>TUB-INS-86</t>
  </si>
  <si>
    <t>TUB-INS-87</t>
  </si>
  <si>
    <t>TUB-INS-88</t>
  </si>
  <si>
    <t>TUB-INS-89</t>
  </si>
  <si>
    <t>TUB-INS-90</t>
  </si>
  <si>
    <t>TUB-INS-91</t>
  </si>
  <si>
    <t>TUB-INS-92</t>
  </si>
  <si>
    <t>TUB-INS-93</t>
  </si>
  <si>
    <t>TUB-INS-94</t>
  </si>
  <si>
    <t>TUB-INS-95</t>
  </si>
  <si>
    <t>TUB-INS-96</t>
  </si>
  <si>
    <t>TUB-INS-97</t>
  </si>
  <si>
    <t>TUB-INS-98</t>
  </si>
  <si>
    <t>TUB-INS-99</t>
  </si>
  <si>
    <t>TUB-INS-100</t>
  </si>
  <si>
    <t>TUB-INS-101</t>
  </si>
  <si>
    <t>TUB-INS-102</t>
  </si>
  <si>
    <t>TUB-INS-103</t>
  </si>
  <si>
    <t>TUB-INS-104</t>
  </si>
  <si>
    <t>TUB-INS-105</t>
  </si>
  <si>
    <t>TUB-INS-106</t>
  </si>
  <si>
    <t>TUB-INS-107</t>
  </si>
  <si>
    <t>TUB-INS-108</t>
  </si>
  <si>
    <t>TUB-INS-109</t>
  </si>
  <si>
    <t>TUB-INS-110</t>
  </si>
  <si>
    <t>TUB-INS-111</t>
  </si>
  <si>
    <t>TUB-INS-112</t>
  </si>
  <si>
    <t>TUB-INS-113</t>
  </si>
  <si>
    <t>TUB-INS-114</t>
  </si>
  <si>
    <t>TUB-INS-115</t>
  </si>
  <si>
    <t>TUB-INS-116</t>
  </si>
  <si>
    <t>TUB-INS-117</t>
  </si>
  <si>
    <t>TUB-INS-118</t>
  </si>
  <si>
    <t>TUB-INS-119</t>
  </si>
  <si>
    <t>TUB-INS-120</t>
  </si>
  <si>
    <t>TUB-INS-121</t>
  </si>
  <si>
    <t>TUB-INS-122</t>
  </si>
  <si>
    <t>TUB-INS-123</t>
  </si>
  <si>
    <t>TUB-INS-124</t>
  </si>
  <si>
    <t>TUB-INS-125</t>
  </si>
  <si>
    <t>TUB-INS-126</t>
  </si>
  <si>
    <t>TUB-INS-127</t>
  </si>
  <si>
    <t>TUB-INS-128</t>
  </si>
  <si>
    <t>TUB-INS-129</t>
  </si>
  <si>
    <t>TUB-INS-130</t>
  </si>
  <si>
    <t>TUB-INS-131</t>
  </si>
  <si>
    <t>TUB-INS-132</t>
  </si>
  <si>
    <t>TUB-INS-133</t>
  </si>
  <si>
    <t>TUB-INS-134</t>
  </si>
  <si>
    <t>TUB-INS-135</t>
  </si>
  <si>
    <t>TUB-INS-136</t>
  </si>
  <si>
    <t>TUB-INS-137</t>
  </si>
  <si>
    <t>TUB-INS-138</t>
  </si>
  <si>
    <t>TUB-INS-139</t>
  </si>
  <si>
    <t>TUB-INS-140</t>
  </si>
  <si>
    <t>TUB-INS-141</t>
  </si>
  <si>
    <t>TUB-INS-142</t>
  </si>
  <si>
    <t>TUB-INS-143</t>
  </si>
  <si>
    <t>TUB-INS-144</t>
  </si>
  <si>
    <t>TUB-INS-145</t>
  </si>
  <si>
    <t>TUB-INS-146</t>
  </si>
  <si>
    <t>TUB-INS-147</t>
  </si>
  <si>
    <t>TUB-INS-148</t>
  </si>
  <si>
    <t>Fimaca</t>
  </si>
  <si>
    <t>Perfotécnica</t>
  </si>
  <si>
    <t xml:space="preserve">Concreto MR 45 </t>
  </si>
  <si>
    <t>CON-INS-20</t>
  </si>
  <si>
    <t>TUB-INS-149</t>
  </si>
  <si>
    <t>Niple Fundido H.D. 4" x 0.50m</t>
  </si>
  <si>
    <t>TUB-INS-150</t>
  </si>
  <si>
    <t>Niple Fundido H.D. 4" x 1.00m</t>
  </si>
  <si>
    <t>TUB-INS-151</t>
  </si>
  <si>
    <t>Niple Tuberia H.D. 4" x 1.50m</t>
  </si>
  <si>
    <t>TUB-INS-152</t>
  </si>
  <si>
    <t>Niple Tuberia H.D. 4" x 2.00m</t>
  </si>
  <si>
    <t>TUB-INS-153</t>
  </si>
  <si>
    <t>Niple Tuberia H.D. 4" x 2.50m</t>
  </si>
  <si>
    <t>TUB-INS-154</t>
  </si>
  <si>
    <t>Niple Tuberia H.D. 4" x 3.00m</t>
  </si>
  <si>
    <t>TUB-INS-155</t>
  </si>
  <si>
    <t>Niple Tuberia H.D. 4" x 3.50m</t>
  </si>
  <si>
    <t>TUB-INS-156</t>
  </si>
  <si>
    <t>Niple Tuberia H.D. 4" x 4.00m</t>
  </si>
  <si>
    <t>TUB-INS-157</t>
  </si>
  <si>
    <t>Niple Tuberia H.D. 4" x 4.50m</t>
  </si>
  <si>
    <t>TUB-INS-158</t>
  </si>
  <si>
    <t>Niple Tuberia H.D. 4" x 5.00m</t>
  </si>
  <si>
    <t>TUB-INS-159</t>
  </si>
  <si>
    <t>Niple Fundido H.D. 6" x 0.50m</t>
  </si>
  <si>
    <t>TUB-INS-160</t>
  </si>
  <si>
    <t>Niple Fundido H.D. 6" x 1.00m</t>
  </si>
  <si>
    <t>TUB-INS-161</t>
  </si>
  <si>
    <t>Niple Tuberia H.D. 6" x 1.50m</t>
  </si>
  <si>
    <t>TUB-INS-162</t>
  </si>
  <si>
    <t>Niple Tuberia H.D. 6" x 2.00m</t>
  </si>
  <si>
    <t>TUB-INS-163</t>
  </si>
  <si>
    <t>Niple Tuberia H.D. 6" x 2.50m</t>
  </si>
  <si>
    <t>TUB-INS-164</t>
  </si>
  <si>
    <t>Niple Tuberia H.D. 6" x 3.00m</t>
  </si>
  <si>
    <t>TUB-INS-165</t>
  </si>
  <si>
    <t>Niple Tuberia H.D. 6" x 3.50m</t>
  </si>
  <si>
    <t>TUB-INS-166</t>
  </si>
  <si>
    <t>Niple Tuberia H.D. 6" x 4.00m</t>
  </si>
  <si>
    <t>TUB-INS-167</t>
  </si>
  <si>
    <t>Niple Tuberia H.D. 6" x 4.50m</t>
  </si>
  <si>
    <t>TUB-INS-168</t>
  </si>
  <si>
    <t>Niple Tuberia H.D. 6" x 5.00m</t>
  </si>
  <si>
    <t>TUB-INS-169</t>
  </si>
  <si>
    <t>Niple Tuberia H.D. 6" x 5.50m</t>
  </si>
  <si>
    <t>TUB-INS-170</t>
  </si>
  <si>
    <t>Niple Fundido H.D. 10" x 0.50m</t>
  </si>
  <si>
    <t>TUB-INS-171</t>
  </si>
  <si>
    <t>Niple Fundido H.D. 10" x 1.00m</t>
  </si>
  <si>
    <t>TUB-INS-172</t>
  </si>
  <si>
    <t>Niple Tuberia H.D. 10" x 1.50m</t>
  </si>
  <si>
    <t>TUB-INS-173</t>
  </si>
  <si>
    <t>Niple Tuberia H.D. 10" x 2.00m</t>
  </si>
  <si>
    <t>TUB-INS-174</t>
  </si>
  <si>
    <t>Niple Tuberia H.D. 10" x 2.50m</t>
  </si>
  <si>
    <t>TUB-INS-175</t>
  </si>
  <si>
    <t>Niple Tuberia H.D. 10" x 3.00m</t>
  </si>
  <si>
    <t>TUB-INS-176</t>
  </si>
  <si>
    <t>Niple Tuberia H.D. 10" x 3.50m</t>
  </si>
  <si>
    <t>TUB-INS-177</t>
  </si>
  <si>
    <t>Niple Tuberia H.D. 10" x 4.00m</t>
  </si>
  <si>
    <t>TUB-INS-178</t>
  </si>
  <si>
    <t>Niple Tuberia H.D. 10" x 4.50m</t>
  </si>
  <si>
    <t>TUB-INS-179</t>
  </si>
  <si>
    <t>Niple Tuberia H.D. 10" x 5.00m</t>
  </si>
  <si>
    <t>TUB-INS-180</t>
  </si>
  <si>
    <t>Niple Tuberia H.D. 10" x 5.50m</t>
  </si>
  <si>
    <t>TUB-INS-181</t>
  </si>
  <si>
    <t>Niple Fundido H.D. 12" x 0.50m</t>
  </si>
  <si>
    <t>TUB-INS-182</t>
  </si>
  <si>
    <t>Niple Fundido H.D. 12" x 1.00m</t>
  </si>
  <si>
    <t>TUB-INS-183</t>
  </si>
  <si>
    <t>Niple Tuberia H.D. 12" x 1.50m</t>
  </si>
  <si>
    <t>TUB-INS-184</t>
  </si>
  <si>
    <t>Niple Tuberia H.D. 12" x 2.00m</t>
  </si>
  <si>
    <t>TUB-INS-185</t>
  </si>
  <si>
    <t>Niple Tuberia H.D. 12" x 2.50m</t>
  </si>
  <si>
    <t>TUB-INS-186</t>
  </si>
  <si>
    <t>Niple Tuberia H.D. 12" x 3.00m</t>
  </si>
  <si>
    <t>TUB-INS-187</t>
  </si>
  <si>
    <t>Niple Tuberia H.D. 12" x 3.50m</t>
  </si>
  <si>
    <t>TUB-INS-188</t>
  </si>
  <si>
    <t>Niple Tuberia H.D. 12" x 4.00m</t>
  </si>
  <si>
    <t>TUB-INS-189</t>
  </si>
  <si>
    <t>Niple Tuberia H.D. 12" x 4.50m</t>
  </si>
  <si>
    <t>TUB-INS-190</t>
  </si>
  <si>
    <t>Niple Tuberia H.D. 12" x 5.00m</t>
  </si>
  <si>
    <t>TUB-INS-191</t>
  </si>
  <si>
    <t>Niple Tuberia H.D. 12" x 5.50m</t>
  </si>
  <si>
    <t>TUB-INS-192</t>
  </si>
  <si>
    <t>Niple Fundido H.D. 14" x 0.50m</t>
  </si>
  <si>
    <t>TUB-INS-193</t>
  </si>
  <si>
    <t>Niple Fundido H.D. 14" x 1.00m</t>
  </si>
  <si>
    <t>TUB-INS-194</t>
  </si>
  <si>
    <t>Niple Tuberia H.D. 14" x 1.50m</t>
  </si>
  <si>
    <t>TUB-INS-195</t>
  </si>
  <si>
    <t>Niple Tuberia H.D. 14" x 2.00m</t>
  </si>
  <si>
    <t>TUB-INS-196</t>
  </si>
  <si>
    <t>Niple Tuberia H.D. 14" x 2.50m</t>
  </si>
  <si>
    <t>TUB-INS-197</t>
  </si>
  <si>
    <t>Niple Tuberia H.D. 14" x 3.00m</t>
  </si>
  <si>
    <t>TUB-INS-198</t>
  </si>
  <si>
    <t>Niple Tuberia H.D. 14" x 3.50m</t>
  </si>
  <si>
    <t>TUB-INS-199</t>
  </si>
  <si>
    <t>Niple Tuberia H.D. 14" x 4.00m</t>
  </si>
  <si>
    <t>TUB-INS-200</t>
  </si>
  <si>
    <t>Niple Tuberia H.D. 14" x 4.50m</t>
  </si>
  <si>
    <t>TUB-INS-201</t>
  </si>
  <si>
    <t>Niple Tuberia H.D. 14" x 5.00m</t>
  </si>
  <si>
    <t>TUB-INS-202</t>
  </si>
  <si>
    <t>Niple Tuberia H.D. 14" x 5.50m</t>
  </si>
  <si>
    <t>TUB-INS-203</t>
  </si>
  <si>
    <t>Niple Fundido H.D. 16" x 0.50m</t>
  </si>
  <si>
    <t>TUB-INS-204</t>
  </si>
  <si>
    <t>Niple Fundido H.D. 16" x 1.00m</t>
  </si>
  <si>
    <t>TUB-INS-205</t>
  </si>
  <si>
    <t>Niple Tuberia H.D. 16" x 1.50m</t>
  </si>
  <si>
    <t>TUB-INS-206</t>
  </si>
  <si>
    <t>Niple Tuberia H.D. 16" x 2.00m</t>
  </si>
  <si>
    <t>TUB-INS-207</t>
  </si>
  <si>
    <t>Niple Tuberia H.D. 16" x 2.50m</t>
  </si>
  <si>
    <t>TUB-INS-208</t>
  </si>
  <si>
    <t>Niple Tuberia H.D. 16" x 3.00m</t>
  </si>
  <si>
    <t>TUB-INS-209</t>
  </si>
  <si>
    <t>Niple Tuberia H.D. 16" x 3.50m</t>
  </si>
  <si>
    <t>TUB-INS-210</t>
  </si>
  <si>
    <t>Niple Tuberia H.D. 16" x 4.00m</t>
  </si>
  <si>
    <t>TUB-INS-211</t>
  </si>
  <si>
    <t>Niple Tuberia H.D. 16" x 4.50m</t>
  </si>
  <si>
    <t>TUB-INS-212</t>
  </si>
  <si>
    <t>Niple Tuberia H.D. 16" x 5.00m</t>
  </si>
  <si>
    <t>TUB-INS-213</t>
  </si>
  <si>
    <t>Niple Tuberia H.D. 16" x 5.50m</t>
  </si>
  <si>
    <t>TUB-INS-214</t>
  </si>
  <si>
    <t>Niple Fundido H.D. 20" x 0.50m</t>
  </si>
  <si>
    <t>TUB-INS-215</t>
  </si>
  <si>
    <t>Niple Fundido H.D. 20" x 1.00m</t>
  </si>
  <si>
    <t>TUB-INS-216</t>
  </si>
  <si>
    <t>Niple Tuberia H.D. 20" x 1.50m</t>
  </si>
  <si>
    <t>TUB-INS-217</t>
  </si>
  <si>
    <t>Niple Tuberia H.D. 20" x 2.00m</t>
  </si>
  <si>
    <t>TUB-INS-218</t>
  </si>
  <si>
    <t>Niple Tuberia H.D. 20" x 2.50m</t>
  </si>
  <si>
    <t>TUB-INS-219</t>
  </si>
  <si>
    <t>Niple Tuberia H.D. 20" x 3.00m</t>
  </si>
  <si>
    <t>TUB-INS-220</t>
  </si>
  <si>
    <t>Niple Tuberia H.D. 20" x 3.50m</t>
  </si>
  <si>
    <t>TUB-INS-221</t>
  </si>
  <si>
    <t>Niple Tuberia H.D. 20" x 4.00m</t>
  </si>
  <si>
    <t>TUB-INS-222</t>
  </si>
  <si>
    <t>Niple Tuberia H.D. 20" x 4.50m</t>
  </si>
  <si>
    <t>TUB-INS-223</t>
  </si>
  <si>
    <t>Niple Tuberia H.D. 20" x 5.00m</t>
  </si>
  <si>
    <t>TUB-INS-224</t>
  </si>
  <si>
    <t>Niple Tuberia H.D. 20" x 5.50m</t>
  </si>
  <si>
    <t>TUB-INS-225</t>
  </si>
  <si>
    <t>Brida H.D. Fundida 4"</t>
  </si>
  <si>
    <t>TUB-INS-226</t>
  </si>
  <si>
    <t>Brida H.D. Fundida 10"</t>
  </si>
  <si>
    <t>TUB-INS-227</t>
  </si>
  <si>
    <t>Brida H.D. Fundida 12"</t>
  </si>
  <si>
    <t>TUB-INS-228</t>
  </si>
  <si>
    <t>Brida H.D. Fundida 14"</t>
  </si>
  <si>
    <t>TUB-INS-229</t>
  </si>
  <si>
    <t>Brida H.D. Fundida 16"</t>
  </si>
  <si>
    <t>TUB-INS-230</t>
  </si>
  <si>
    <t>Brida H.D. Fundida 20"</t>
  </si>
  <si>
    <t>TUB-INS-231</t>
  </si>
  <si>
    <t>Brida H.D. Soldada 4"</t>
  </si>
  <si>
    <t>TUB-INS-232</t>
  </si>
  <si>
    <t>Brida H.D. Soldada 10"</t>
  </si>
  <si>
    <t>TUB-INS-233</t>
  </si>
  <si>
    <t>Brida H.D. Soldada 12"</t>
  </si>
  <si>
    <t>TUB-INS-234</t>
  </si>
  <si>
    <t>Brida H.D. Soldada 14"</t>
  </si>
  <si>
    <t>TUB-INS-235</t>
  </si>
  <si>
    <t>Brida H.D. Soldada 16"</t>
  </si>
  <si>
    <t>TUB-INS-236</t>
  </si>
  <si>
    <t>Brida H.D. Soldada 20"</t>
  </si>
  <si>
    <t>TUB-INS-237</t>
  </si>
  <si>
    <t>Espigo para PVC 4"</t>
  </si>
  <si>
    <t>TUB-INS-238</t>
  </si>
  <si>
    <t>Espigo para PVC 10"</t>
  </si>
  <si>
    <t>TUB-INS-239</t>
  </si>
  <si>
    <t>Espigo para PVC 12"</t>
  </si>
  <si>
    <t>TUB-INS-240</t>
  </si>
  <si>
    <t>Espigo para PVC 14"</t>
  </si>
  <si>
    <t>TUB-INS-241</t>
  </si>
  <si>
    <t>Espigo para PVC 16"</t>
  </si>
  <si>
    <t>TUB-INS-242</t>
  </si>
  <si>
    <t>Espigo para PVC 20"</t>
  </si>
  <si>
    <t>TUB-INS-243</t>
  </si>
  <si>
    <t>Ruana o Z Fundida 4"</t>
  </si>
  <si>
    <t>TUB-INS-244</t>
  </si>
  <si>
    <t>Ruana o Z Fundida 10"</t>
  </si>
  <si>
    <t>TUB-INS-245</t>
  </si>
  <si>
    <t>Ruana o Z Fundida 12"</t>
  </si>
  <si>
    <t>TUB-INS-246</t>
  </si>
  <si>
    <t>Ruana o Z Fundida 14"</t>
  </si>
  <si>
    <t>TUB-INS-247</t>
  </si>
  <si>
    <t>Ruana o Z Fundida 16"</t>
  </si>
  <si>
    <t>TUB-INS-248</t>
  </si>
  <si>
    <t>Ruana o Z Fundida 20"</t>
  </si>
  <si>
    <t>TUB-INS-249</t>
  </si>
  <si>
    <t>Ruana o Z Soldada 4"</t>
  </si>
  <si>
    <t>TUB-INS-250</t>
  </si>
  <si>
    <t>Ruana o Z Soldada 10"</t>
  </si>
  <si>
    <t>TUB-INS-251</t>
  </si>
  <si>
    <t>Ruana o Z Soldada 12"</t>
  </si>
  <si>
    <t>TUB-INS-252</t>
  </si>
  <si>
    <t>Ruana o Z Soldada 14"</t>
  </si>
  <si>
    <t>TUB-INS-253</t>
  </si>
  <si>
    <t>Ruana o Z Soldada 16"</t>
  </si>
  <si>
    <t>TUB-INS-254</t>
  </si>
  <si>
    <t>Ruana o Z Soldada 20"</t>
  </si>
  <si>
    <t>TUB-INS-255</t>
  </si>
  <si>
    <t>Niple Fundido H.D. 3" x 0.50m</t>
  </si>
  <si>
    <t>Suministro de tee reducida HD 16"x3" LXLXB</t>
  </si>
  <si>
    <t>Suministro de codo WSP para acueducto D36" 5° - 22,5°, extremos lisos</t>
  </si>
  <si>
    <t>Suministro de codo WSP para acueducto D36" 22,5° - 45°, extremos lisos</t>
  </si>
  <si>
    <t>Suministro de tubería WSP para acueducto D36" clase 150</t>
  </si>
  <si>
    <t>Suministro de codo WSP para acueducto D36" 45° - 67,5°, extremos lisos</t>
  </si>
  <si>
    <t>Suministro de codo WSP para acueducto D36" 67,5° - 90°, extremos lisos</t>
  </si>
  <si>
    <t xml:space="preserve">Suministro de pieza especial en WSP D 36" con dos salidas normales de 1 1/2" LXL con dos anillos pasamuro </t>
  </si>
  <si>
    <t>Suministro de pieza especial en WSP D 36" con salida tangencial bridada de 4" para by pass ó purga LXLXB con dos anillos pasamuro</t>
  </si>
  <si>
    <t>TUB-INS-256</t>
  </si>
  <si>
    <t>TUB-INS-257</t>
  </si>
  <si>
    <t>TUB-INS-258</t>
  </si>
  <si>
    <t>TUB-INS-259</t>
  </si>
  <si>
    <t>TUB-INS-260</t>
  </si>
  <si>
    <t>TUB-INS-261</t>
  </si>
  <si>
    <t>TUB-INS-262</t>
  </si>
  <si>
    <t>TUB-INS-263</t>
  </si>
  <si>
    <t>TUB-INS-264</t>
  </si>
  <si>
    <t>TUB-INS-265</t>
  </si>
  <si>
    <t>Malla eslabonada calibre 10 espacios  de 0,05x0,05 m</t>
  </si>
  <si>
    <t>Tubería HG de 2" para cerramiento</t>
  </si>
  <si>
    <t>Alambre de púas galvanizado (rollo 400m)</t>
  </si>
  <si>
    <t>ROLLO</t>
  </si>
  <si>
    <t>FER-INS-07</t>
  </si>
  <si>
    <t>FER-INS-08</t>
  </si>
  <si>
    <t>FER-INS-09</t>
  </si>
  <si>
    <t>Homecenter - Proalco</t>
  </si>
  <si>
    <t>Homecenter - Acesco</t>
  </si>
  <si>
    <t>Homecenter - Puma</t>
  </si>
  <si>
    <t>Concreto 28MPa (280kg/cm2)</t>
  </si>
  <si>
    <t>CON-INS-21</t>
  </si>
  <si>
    <t>Construcción de pilotes preexcavados tipo Kelly D=0,40m, incluye excavación y manejo de lodos bentónicos</t>
  </si>
  <si>
    <t>Transporte de equipos construcción de pilotes</t>
  </si>
  <si>
    <t>GL</t>
  </si>
  <si>
    <t>Concreto Tremie f'c=28MPa</t>
  </si>
  <si>
    <t>CON-INS-22</t>
  </si>
  <si>
    <t>CON-INS-23</t>
  </si>
  <si>
    <t>Botero Ibañez</t>
  </si>
  <si>
    <t>CON-INS-24</t>
  </si>
  <si>
    <t xml:space="preserve">Suministro de pieza especial, Yee en acero 30” x 20” con extremos lisos en la tubería principal y liso para cinturón de cierre en la derivación </t>
  </si>
  <si>
    <t>Pieza especial en WSP de 20" BxL (para cinturón de cierre) con una salida de 4" x 50cm para By-Pass (B) y una salida de 4" x 50cm para ventosa (B), L=2,48 m con anillo pasamuro</t>
  </si>
  <si>
    <t>Pieza especial en WSP de 20" BxL (para cinturón de cierre) con una salida de 4" x 50cm para By-Pass (B) y una salida de 4" x 50cm para ventosa (B), L=2,95 m con anillo pasamuro</t>
  </si>
  <si>
    <t>Suministro de válvula de Globo HD D 4"</t>
  </si>
  <si>
    <t>Pieza especial en WSP de 30" BxL (para cinturón de cierre) con una salida de 4" x 50cm para By-Pass (B) y una salida de 4" x 50cm para ventosa (B), L=2,48 m con anillo pasamuro</t>
  </si>
  <si>
    <t>Pieza especial en WSP de 30" BxL (para cinturón de cierre) con una salida de 4" x 50cm para By-Pass (B) y una salida de 4" x 50cm para ventosa (B), L=2,95 m con anillo pasamuro</t>
  </si>
  <si>
    <t>TUB-INS-266</t>
  </si>
  <si>
    <t>TUB-INS-267</t>
  </si>
  <si>
    <t>TUB-INS-268</t>
  </si>
  <si>
    <t>TUB-INS-269</t>
  </si>
  <si>
    <t>TUB-INS-270</t>
  </si>
  <si>
    <t>TUB-INS-271</t>
  </si>
  <si>
    <t>PERFORACIÓN HORIZONTAL DIRIGIDA</t>
  </si>
  <si>
    <t>PHD-1</t>
  </si>
  <si>
    <t>Pega por termofusión tubería PEAD D16"</t>
  </si>
  <si>
    <t>PHD</t>
  </si>
  <si>
    <t>PHD-2</t>
  </si>
  <si>
    <t>Suministro e instalación de camisa D24" con tecnología PHD (Incluye halado de tubería PEAD 16")</t>
  </si>
  <si>
    <t>Suministro de unión brida x universal HD D 16"</t>
  </si>
  <si>
    <t>Suministro de Portaflance PEAD H16"</t>
  </si>
  <si>
    <t>Suministro de Brida loca HD H16"</t>
  </si>
  <si>
    <t>TUB-INS-272</t>
  </si>
  <si>
    <t>TUB-INS-273</t>
  </si>
  <si>
    <t>TUB-INS-274</t>
  </si>
  <si>
    <t>TUB-INS-275</t>
  </si>
  <si>
    <t>Suministro de tubería PEAD PN10 D16"</t>
  </si>
  <si>
    <t>Perfil 75 x 75 x 5</t>
  </si>
  <si>
    <t>Perfil 100 x 100 x 4</t>
  </si>
  <si>
    <t>CON-INS-25</t>
  </si>
  <si>
    <t>CON-INS-26</t>
  </si>
  <si>
    <t>S&amp;E</t>
  </si>
  <si>
    <t xml:space="preserve">PROVEEDOR  </t>
  </si>
  <si>
    <t>TUB-INS-276</t>
  </si>
  <si>
    <t>Suministro de tee reducida HD 16"x2" BXBXB</t>
  </si>
  <si>
    <t>TUB-INS-277</t>
  </si>
  <si>
    <t xml:space="preserve">Suministro de válvula de compuerta sello bronce HD D 2" </t>
  </si>
  <si>
    <t>TUB-INS-278</t>
  </si>
  <si>
    <t>Suministro de válvula de ventosa triple acción HD D 2"</t>
  </si>
  <si>
    <t>TUB-INS-279</t>
  </si>
  <si>
    <t>Suministro kit de empaques y tornillos D 2"</t>
  </si>
  <si>
    <t>Kaizen</t>
  </si>
  <si>
    <t>Planta Eléctrica 25 W</t>
  </si>
  <si>
    <t>Equipo Acetileno Oxicorte</t>
  </si>
  <si>
    <t>Pintura anticorrosiva</t>
  </si>
  <si>
    <t>Lámina A 572</t>
  </si>
  <si>
    <t>MO-INS-08</t>
  </si>
  <si>
    <t>MO-INS-09</t>
  </si>
  <si>
    <t>Oficial CC</t>
  </si>
  <si>
    <t>Ayudante CC</t>
  </si>
  <si>
    <t>FER-INS-10</t>
  </si>
  <si>
    <t>Pintuco - Coval</t>
  </si>
  <si>
    <t>EQP-INS-18</t>
  </si>
  <si>
    <t>EQP-INS-19</t>
  </si>
  <si>
    <t>día</t>
  </si>
  <si>
    <t>TUB-INS-280</t>
  </si>
  <si>
    <t>Suministro de reducción HD 20"x18" BXB</t>
  </si>
  <si>
    <t>Suministro kit de empaques y tornillos D 18"</t>
  </si>
  <si>
    <t>TUB-INS-281</t>
  </si>
  <si>
    <t>TUB-INS-282</t>
  </si>
  <si>
    <t>Suministro de brida ciega HD D218"</t>
  </si>
  <si>
    <t>TUB-INS-283</t>
  </si>
  <si>
    <t>Suministro de pieza especial en WSP de 30" E/C X B X B X E/C L=4,80m con dos anillos pasamuro con salida tangencial bridada de 4" para purga y salida normal bridada de 24" para manhole</t>
  </si>
  <si>
    <t>Suministro de tee HD 20" BXBXB</t>
  </si>
  <si>
    <t>Suministro de niple en WSP 20", extremos L X B (liso para cinturón de cierre) L=1,00m</t>
  </si>
  <si>
    <t>Suministro de tee HD 20" LXLXL</t>
  </si>
  <si>
    <t>TUB-INS-284</t>
  </si>
  <si>
    <t>TUB-INS-285</t>
  </si>
  <si>
    <t>TUB-INS-286</t>
  </si>
  <si>
    <t>TUB-INS-287</t>
  </si>
  <si>
    <t>Suministro de pieza especial en WSP 36" con una salida tangencial bridada de 8" para by pass L X B X B con un anillo pasamuro</t>
  </si>
  <si>
    <t>Suministro de pieza especial, niple en WSP D 36" C-B-B con salida normal bridada de 4" para ventosa y anillo pasamuro</t>
  </si>
  <si>
    <t>Suministro de pieza especial, niple en WSP D 36"C-B-B con salida normal bridada de 6" para ventosa y anillo pasamuro</t>
  </si>
  <si>
    <t>Compañía general de aceros</t>
  </si>
  <si>
    <t xml:space="preserve">Suministro de salida normal bridada en WSP D 20", instalada en fábrica sobre tubo de 30" </t>
  </si>
  <si>
    <t>LISTA DE INSUMOS 2020</t>
  </si>
  <si>
    <t>GIANCARLO</t>
  </si>
  <si>
    <t>ANDRÉS</t>
  </si>
  <si>
    <t>DANIELA</t>
  </si>
  <si>
    <t>GIANK</t>
  </si>
  <si>
    <t xml:space="preserve">ÍTEM </t>
  </si>
  <si>
    <t>No. APU</t>
  </si>
  <si>
    <t>DESCRIPCIÓN DE ÍTEMS</t>
  </si>
  <si>
    <t>CANTIDAD</t>
  </si>
  <si>
    <t>VALOR TOTAL</t>
  </si>
  <si>
    <t>1.1</t>
  </si>
  <si>
    <t>2.1</t>
  </si>
  <si>
    <t>3.1</t>
  </si>
  <si>
    <t>COSTOS DIRECTOS</t>
  </si>
  <si>
    <t>ADMINISTRACIÓN</t>
  </si>
  <si>
    <t>IMPREVISTOS</t>
  </si>
  <si>
    <t>UTILIDAD</t>
  </si>
  <si>
    <t>COSTO TOTAL DEL PROYECTO</t>
  </si>
  <si>
    <t>LISTADO DE ANÁLISIS DE PRECIOS UNITARIOS - APU</t>
  </si>
  <si>
    <t/>
  </si>
  <si>
    <t>INCREMENTO ($)</t>
  </si>
  <si>
    <t>INCREMENTO (%)</t>
  </si>
  <si>
    <t>INCREMENTO&gt;10%</t>
  </si>
  <si>
    <t>VALOR ANTERIOR</t>
  </si>
  <si>
    <t>OBRA CIVIL</t>
  </si>
  <si>
    <t>INTERVENTORÍA OBRA CIVIL</t>
  </si>
  <si>
    <t>COSTO TOTAL INTERVENTORÍA</t>
  </si>
  <si>
    <t xml:space="preserve">Código: </t>
  </si>
  <si>
    <t xml:space="preserve">Versión: </t>
  </si>
  <si>
    <t xml:space="preserve">Fecha: </t>
  </si>
  <si>
    <t>&lt;PRE-1&gt;</t>
  </si>
  <si>
    <t>VALOR UNITARIO</t>
  </si>
  <si>
    <t>A. Redes / Pozos / Cámaras / Desarenador / Bocatoma</t>
  </si>
  <si>
    <t>B. Redes / Pozos / Cámaras / Desarenador / Bocatoma</t>
  </si>
  <si>
    <t>&lt;ÍTEM&gt;</t>
  </si>
  <si>
    <t>&lt;Unidad&gt;</t>
  </si>
  <si>
    <t>&lt;EXC-1&gt;</t>
  </si>
  <si>
    <t>COSTO REMUNERACIÓN GESTOR</t>
  </si>
  <si>
    <t>ADMINISTRACION DE OBRA</t>
  </si>
  <si>
    <t>a.</t>
  </si>
  <si>
    <t>b.</t>
  </si>
  <si>
    <t>Direccion de obra</t>
  </si>
  <si>
    <t xml:space="preserve">c. </t>
  </si>
  <si>
    <t>Instalaciones provisionales</t>
  </si>
  <si>
    <t xml:space="preserve">d. </t>
  </si>
  <si>
    <t>Estudios especiales</t>
  </si>
  <si>
    <t>e.</t>
  </si>
  <si>
    <t>LEGALIZACION, IMPUESTOS Y SEGUROS</t>
  </si>
  <si>
    <t>Gastos legales</t>
  </si>
  <si>
    <t>Reteica 9 x mil</t>
  </si>
  <si>
    <t>Impuesto de Guerra</t>
  </si>
  <si>
    <t>Publicacion</t>
  </si>
  <si>
    <t>Impuesto de timbre</t>
  </si>
  <si>
    <t>Retencion en la fuente</t>
  </si>
  <si>
    <t>Estampillas para cuentas de cobro</t>
  </si>
  <si>
    <t>Prodesarrollo</t>
  </si>
  <si>
    <t>Prohospitales</t>
  </si>
  <si>
    <t>Anciano</t>
  </si>
  <si>
    <t>Cultura</t>
  </si>
  <si>
    <t>Prouniversidad</t>
  </si>
  <si>
    <t>Subtotal</t>
  </si>
  <si>
    <t>Garantias y seguros</t>
  </si>
  <si>
    <t>Garantia de la propuesta</t>
  </si>
  <si>
    <t>Garantia de cumplimiento,anticipo,prestaciones, estabilida</t>
  </si>
  <si>
    <t>Garantia pago responsabilidad civil extracontractual</t>
  </si>
  <si>
    <t>TOTAL ADMINISTRACION (A)</t>
  </si>
  <si>
    <t>UTILIDADES</t>
  </si>
  <si>
    <t>TOTAL A.I.U</t>
  </si>
  <si>
    <t>TOTAL COSTO DIRECTO OBRA CIVIL</t>
  </si>
  <si>
    <t>LISTA DE PERSONAL, RECURSOS Y COSTOS</t>
  </si>
  <si>
    <t xml:space="preserve">PLAZO DE EJECUCIÓN:  </t>
  </si>
  <si>
    <t>MESES</t>
  </si>
  <si>
    <t>1. COSTOS DE PERSONAL</t>
  </si>
  <si>
    <t>CARGO</t>
  </si>
  <si>
    <t>SUBTOTAL (1)</t>
  </si>
  <si>
    <t>2. COSTOS DIRECTOS</t>
  </si>
  <si>
    <t>SUBTOTAL (2)</t>
  </si>
  <si>
    <t>SUBTOTAL (1 + 2)</t>
  </si>
  <si>
    <t xml:space="preserve">IVA 19% </t>
  </si>
  <si>
    <t>TOTAL</t>
  </si>
  <si>
    <t>COSTO TOTAL</t>
  </si>
  <si>
    <t>TARIFA MES</t>
  </si>
  <si>
    <t>DEDICACIÓN</t>
  </si>
  <si>
    <t>TARIFA SALARIO MES</t>
  </si>
  <si>
    <t>&lt;Nombre del cargo&gt;</t>
  </si>
  <si>
    <t>&lt;unidad&gt;</t>
  </si>
  <si>
    <t>&lt;No asociado a personal&gt;</t>
  </si>
  <si>
    <t>CONCEPTO</t>
  </si>
  <si>
    <t>PORCENTAJE</t>
  </si>
  <si>
    <t>1.</t>
  </si>
  <si>
    <t>Salarios y Prestaciones Sociales de Personal Facturable</t>
  </si>
  <si>
    <t>1.1.</t>
  </si>
  <si>
    <t xml:space="preserve">Salarios </t>
  </si>
  <si>
    <t>1.2.</t>
  </si>
  <si>
    <t>Prima anual (legal)</t>
  </si>
  <si>
    <t xml:space="preserve"> ÷ 12 =</t>
  </si>
  <si>
    <t>1.3.</t>
  </si>
  <si>
    <t>Cesantía</t>
  </si>
  <si>
    <t>1.4.</t>
  </si>
  <si>
    <t>Intereses de cesantía</t>
  </si>
  <si>
    <t xml:space="preserve"> x 1.3. =</t>
  </si>
  <si>
    <t>1.5.</t>
  </si>
  <si>
    <t>Vacaciones</t>
  </si>
  <si>
    <t>1.6.</t>
  </si>
  <si>
    <t>Seguridad Social (salud + pensión)</t>
  </si>
  <si>
    <t>1.7.</t>
  </si>
  <si>
    <t>Caja de Compensación Familiar</t>
  </si>
  <si>
    <t>1.8.</t>
  </si>
  <si>
    <t>ARL</t>
  </si>
  <si>
    <t>1.9.</t>
  </si>
  <si>
    <t>Sena</t>
  </si>
  <si>
    <t>1.10.</t>
  </si>
  <si>
    <t>ICBF</t>
  </si>
  <si>
    <t>1.11.</t>
  </si>
  <si>
    <t>Otros (Auxilios varios, prestaciones extralegales, Incapacidades no cubertas)</t>
  </si>
  <si>
    <t>1.12.</t>
  </si>
  <si>
    <t>Dotación</t>
  </si>
  <si>
    <t>Sub-total</t>
  </si>
  <si>
    <t>2.</t>
  </si>
  <si>
    <t>Gastos Directos</t>
  </si>
  <si>
    <t>2.1.</t>
  </si>
  <si>
    <t>Arriendo oficina</t>
  </si>
  <si>
    <t>2.2.</t>
  </si>
  <si>
    <t>Administración edificio</t>
  </si>
  <si>
    <t>3.2.</t>
  </si>
  <si>
    <t>Servicios públicos</t>
  </si>
  <si>
    <t>3.</t>
  </si>
  <si>
    <t>Gastos Generales</t>
  </si>
  <si>
    <t>3.1.</t>
  </si>
  <si>
    <t>Preparación de Propuesta</t>
  </si>
  <si>
    <t xml:space="preserve">Asesoria Contable Tributaria  y Juridica </t>
  </si>
  <si>
    <t>3.3.</t>
  </si>
  <si>
    <t>Equipos y mantenimiento Oficina (Aseo)</t>
  </si>
  <si>
    <t>3.4.</t>
  </si>
  <si>
    <t>Gastos de vehículo</t>
  </si>
  <si>
    <t>3.5.</t>
  </si>
  <si>
    <t>Seguros de robo e incendio</t>
  </si>
  <si>
    <t>3.6.</t>
  </si>
  <si>
    <t>Documentación Técnica</t>
  </si>
  <si>
    <t>3.7.</t>
  </si>
  <si>
    <t>Papelería y útiles de oficina</t>
  </si>
  <si>
    <t>3.8.</t>
  </si>
  <si>
    <t>Personal Administrativo no facturado</t>
  </si>
  <si>
    <t>3.9.</t>
  </si>
  <si>
    <t>Personal Profesional no facturado</t>
  </si>
  <si>
    <t>3.10.</t>
  </si>
  <si>
    <t>Depreciación de muebles y equipos</t>
  </si>
  <si>
    <t>3.11.</t>
  </si>
  <si>
    <t>Licenciamiento de software</t>
  </si>
  <si>
    <t>Correo y otros</t>
  </si>
  <si>
    <t>4.</t>
  </si>
  <si>
    <t>Costos Directos no Reembolsables</t>
  </si>
  <si>
    <t>Poliza de Calidad</t>
  </si>
  <si>
    <t>Póliza Cumplimiento</t>
  </si>
  <si>
    <t>Póliza Salarios y prestaciones Sociales</t>
  </si>
  <si>
    <t>Retefuente</t>
  </si>
  <si>
    <t>ReteICA</t>
  </si>
  <si>
    <t>Impuestos Municipales y otros</t>
  </si>
  <si>
    <t>Gastos Bancarios</t>
  </si>
  <si>
    <t>4X1000</t>
  </si>
  <si>
    <t>5.</t>
  </si>
  <si>
    <t>Honorarios (Utilidad del consultor y costos no previstos)</t>
  </si>
  <si>
    <t>T  O  T  A  L</t>
  </si>
  <si>
    <t>CANTIDADES DE OBRA</t>
  </si>
  <si>
    <t>MEMORIA DE CANTIDADES</t>
  </si>
  <si>
    <t>DIMENSIONES</t>
  </si>
  <si>
    <t>No. ELEMENTOS</t>
  </si>
  <si>
    <t>MEDIDA TOTAL</t>
  </si>
  <si>
    <t xml:space="preserve">LARGO </t>
  </si>
  <si>
    <t>ALTO</t>
  </si>
  <si>
    <t>ANCHO</t>
  </si>
  <si>
    <t>SUBTOTAL</t>
  </si>
  <si>
    <t>OBSERVACIONES:</t>
  </si>
  <si>
    <t>&lt;Plano o esquema&gt;</t>
  </si>
  <si>
    <t>&lt;Nombre&gt;</t>
  </si>
  <si>
    <t>&lt;Cargo&gt;</t>
  </si>
  <si>
    <t>Análisis de Precios Unitarios (APU)</t>
  </si>
  <si>
    <t>&lt;Equipo requerido para la actividad&gt;</t>
  </si>
  <si>
    <t>&lt;Material requerido para la actividad&gt;</t>
  </si>
  <si>
    <t>&lt;Transporte requerido para la actividad&gt;</t>
  </si>
  <si>
    <t>LISTA DE EQUIPOS</t>
  </si>
  <si>
    <t>N°</t>
  </si>
  <si>
    <t>LISTA DE TRANSPORTE</t>
  </si>
  <si>
    <t>Personal Auxiliar</t>
  </si>
  <si>
    <t>&lt;Personal auxiliar&gt;</t>
  </si>
  <si>
    <t>&lt;Personal Profesional&gt;</t>
  </si>
  <si>
    <t>&lt;Instalaciones&gt;</t>
  </si>
  <si>
    <t>&lt;Estidos especializados&gt;</t>
  </si>
  <si>
    <t>&lt;Otros Gastos&gt;</t>
  </si>
  <si>
    <t>ANÁLISIS DETALLADO DE COSTOS INTERVENTORÍA DE OBRA</t>
  </si>
  <si>
    <t>COSTO DE PERSONAL DE OBRA</t>
  </si>
  <si>
    <t>VR ($) MES SALARIO MÍNIMO (SIN AUX. TRANSPORTE)</t>
  </si>
  <si>
    <t>VR ($) DÍA SALARIO MÍNIMO (S.A.T)</t>
  </si>
  <si>
    <t>VR ($) HORA SALARIO MÍNIMO (S.A.T)</t>
  </si>
  <si>
    <t>FACTOR SALARIOS MÍNIMOS PARA AYUDANTE</t>
  </si>
  <si>
    <t>FACTOR SALARIOS MÍNIMOS PARA OFICIAL</t>
  </si>
  <si>
    <t>FACTOR PRESTACIONAL PARA AYUDANTE</t>
  </si>
  <si>
    <t>FACTOR PRESTACIONAL PARA OFICIAL</t>
  </si>
  <si>
    <t>VALOR ($)</t>
  </si>
  <si>
    <t>MANO DE OBRA</t>
  </si>
  <si>
    <t>MANO DE OBRA AA</t>
  </si>
  <si>
    <t>MANO DE OBRA BB</t>
  </si>
  <si>
    <t>MANO DE OBRA CC</t>
  </si>
  <si>
    <t>MANO DE OBRA DD</t>
  </si>
  <si>
    <t>MANO DE OBRA EE</t>
  </si>
  <si>
    <t>GENERALES</t>
  </si>
  <si>
    <t>Generales</t>
  </si>
  <si>
    <t>Vias</t>
  </si>
  <si>
    <t>Plomerias</t>
  </si>
  <si>
    <t>Cableado Estructurado - Programación</t>
  </si>
  <si>
    <t>(AA + 10 %)</t>
  </si>
  <si>
    <t>(AA + 15 %)</t>
  </si>
  <si>
    <t xml:space="preserve">(AA + 20 %) </t>
  </si>
  <si>
    <t xml:space="preserve">(AA + 30 %) </t>
  </si>
  <si>
    <t>HORA DIURNA AYUDANTE SIN PRESTACIONES</t>
  </si>
  <si>
    <t>HORA DIURNA AYUDANTE CON PRESTACIONES</t>
  </si>
  <si>
    <t>HORA DIURNA OFICIAL SIN PRESTACIONES</t>
  </si>
  <si>
    <t>HORA DIURNA OFICIAL CON PRESTACIONES</t>
  </si>
  <si>
    <t>HORA DIURNA CUADRILLA SIN PRESTACIONES</t>
  </si>
  <si>
    <t>HORA DIURNA CUADRILLA CON PRESTACIONES</t>
  </si>
  <si>
    <t>HORA NOCTURNA AYUDANTE SIN PRESTACIONES</t>
  </si>
  <si>
    <t>HORA NOCTURNA AYUDANTE CON PRESTACIONES</t>
  </si>
  <si>
    <t>HORA NOCTURNA OFICIAL SIN PRESTACIONES</t>
  </si>
  <si>
    <t>HORA NOCTURNA OFICIAL CON PRESTACIONES</t>
  </si>
  <si>
    <t>HORA NOCTURNA CUADRILLA SIN PRESTACIONES</t>
  </si>
  <si>
    <t>HORA NOCTURNA CUADRILLA CON PRESTACIONES</t>
  </si>
  <si>
    <t>JORNAL AYUDANTE SIN PRESTACIONES</t>
  </si>
  <si>
    <t>JORNAL AYUDANTE CON PRESTACIONES</t>
  </si>
  <si>
    <t>JORNAL OFICIAL SIN PRESTACIONES</t>
  </si>
  <si>
    <t>JORNAL OFICIAL CON PRESTACIONES</t>
  </si>
  <si>
    <t>JORNAL CUADRILLA SIN PRESTACIONES</t>
  </si>
  <si>
    <t>JORNAL CUADRILLA CON PRESTACIONES</t>
  </si>
  <si>
    <t>JORNAL NOCTURNO AYUDANTE SIN PRESTACIONES</t>
  </si>
  <si>
    <t>JORNAL NOCTURNO AYUDANTE CON PRESTACIONES</t>
  </si>
  <si>
    <t>JORNAL NOCTURNO OFICIAL CON PRESTACIONES</t>
  </si>
  <si>
    <t>JORNAL NOCTURNO CUADRILLA SIN PRESTACIONES</t>
  </si>
  <si>
    <t>JORNAL NOCTURNO CUADRILLA CON PRESTACIONES</t>
  </si>
  <si>
    <t>MANO DE OBRA DIURNA</t>
  </si>
  <si>
    <t>MANO DE OBRA NOCTURNA</t>
  </si>
  <si>
    <t>OFICIAL (1) AA</t>
  </si>
  <si>
    <t>OFICIAL (2) AA</t>
  </si>
  <si>
    <t>OFICIAL (3) AA</t>
  </si>
  <si>
    <t>OFICIAL (7) AA</t>
  </si>
  <si>
    <t>AYUDANTE (1) AA</t>
  </si>
  <si>
    <t>AYUDANTE (2) AA</t>
  </si>
  <si>
    <t>AYUDANTE (3) AA</t>
  </si>
  <si>
    <t>AYUDANTE (4) AA</t>
  </si>
  <si>
    <t>AYUDANTE (5) AA</t>
  </si>
  <si>
    <t>AYUDANTE (6) AA</t>
  </si>
  <si>
    <t>AYUDANTE (7) AA</t>
  </si>
  <si>
    <t>AYUDANTE (8) AA</t>
  </si>
  <si>
    <t>AYUDANTE (9) AA</t>
  </si>
  <si>
    <t>OFICIAL (1) BB</t>
  </si>
  <si>
    <t>AYUDANTE (1) BB</t>
  </si>
  <si>
    <t>AYUDANTE (2) BB</t>
  </si>
  <si>
    <t>OFICIAL (1) CC</t>
  </si>
  <si>
    <t>AYUDANTE (1) CC</t>
  </si>
  <si>
    <t>AYUDANTE (2) CC</t>
  </si>
  <si>
    <t>OFICIAL (1) DD</t>
  </si>
  <si>
    <t>AYUDANTE (1) DD</t>
  </si>
  <si>
    <t>OFICIAL (1) EE</t>
  </si>
  <si>
    <t>AYUDANTE (1) EE</t>
  </si>
  <si>
    <t>TOPOGRAFO</t>
  </si>
  <si>
    <t>CADENERO</t>
  </si>
  <si>
    <t>Componente</t>
  </si>
  <si>
    <t>Capítulo A.</t>
  </si>
  <si>
    <t>Nombre Subcapítulo 1</t>
  </si>
  <si>
    <t>Nombre Subcapítulo 2</t>
  </si>
  <si>
    <t>Nombre Subcapítulo 3</t>
  </si>
  <si>
    <t>Capítulo B.</t>
  </si>
  <si>
    <t>&lt;SPRE-1&gt;</t>
  </si>
  <si>
    <t>COSTO TOTAL OBRA + INTERVENTORÍA</t>
  </si>
  <si>
    <t>PRESUPUESTO GENERAL</t>
  </si>
  <si>
    <t>Interventor</t>
  </si>
  <si>
    <t>LISTADO DE MATERIALES</t>
  </si>
  <si>
    <t>Nombre</t>
  </si>
  <si>
    <t>Valor</t>
  </si>
  <si>
    <t>PROVEEDOR O FUENTE
DE INFORMACIÓN 1</t>
  </si>
  <si>
    <t>PROVEEDOR O FUENTE
DE INFORMACIÓN 2</t>
  </si>
  <si>
    <t>PROVEEDOR O FUENTE
DE INFORMACIÓN 3</t>
  </si>
  <si>
    <t>&lt;Ítem&gt;</t>
  </si>
  <si>
    <t>NOMBRE DEL PROYECTO:</t>
  </si>
  <si>
    <t>FECHA DE ELABORACIÓN:</t>
  </si>
  <si>
    <t>A.</t>
  </si>
  <si>
    <t>B.</t>
  </si>
  <si>
    <t xml:space="preserve">No. APU </t>
  </si>
  <si>
    <t>C.</t>
  </si>
  <si>
    <t>D.</t>
  </si>
  <si>
    <t>E.</t>
  </si>
  <si>
    <t>F.</t>
  </si>
  <si>
    <t>G.</t>
  </si>
  <si>
    <t>NOMBRE SUBCAPITULO</t>
  </si>
  <si>
    <t>FACTOR MULTIPLICADOR (FM)</t>
  </si>
  <si>
    <t>Este porcentaje siempre es del cuatro porciento (4%).</t>
  </si>
  <si>
    <t>&lt;Cargo definido 
dentro de la consultoria&gt;</t>
  </si>
  <si>
    <t>CONSULTOR</t>
  </si>
  <si>
    <t>INTERVENTOR</t>
  </si>
  <si>
    <t>&lt;Cargo definido 
dentro de la Interventoria&gt;</t>
  </si>
  <si>
    <t>FIRMA</t>
  </si>
  <si>
    <t>A. Redes / Pozos / Cámaras / Desarenador / Bocatoma…</t>
  </si>
  <si>
    <t>Acueducto / Alcantarillado Sanitario / Alcantarillado Pluvial / Planta de tratamiento de Agua Potable / Planta de Tratamiento de Agua Residual…</t>
  </si>
  <si>
    <t>B. Redes / Pozos / Cámaras / Desarenador / Bocatoma…</t>
  </si>
  <si>
    <t>1. ADMINISTRACIÓN DE OBRA</t>
  </si>
  <si>
    <t>En esta seccion se deben incorporar personal auxiliar, profesional, instalaciones, estudios, gastos varios, etc.</t>
  </si>
  <si>
    <t>El porcentaje de cada ítem.</t>
  </si>
  <si>
    <t>El porcentaje de dedicación del personal.</t>
  </si>
  <si>
    <t xml:space="preserve">Subtotal </t>
  </si>
  <si>
    <t>2. LEGALIZACION, IMPUESTOS Y SEGUROS</t>
  </si>
  <si>
    <t>En esta seccion se deben incorporar Gastos legales, Publicaciones, Estampillas, Garantias y seguros, etc.</t>
  </si>
  <si>
    <t>Se sugiere que este porcentaje sea de máximo el 25,25 % sobre el Total Costo Directo Obra Civil.</t>
  </si>
  <si>
    <t>Se sugiere que este porcentaje sea de máximo el 1 % sobre el Total Costo Directo Obra Civil.</t>
  </si>
  <si>
    <t>Se sugiere que este porcentaje sea de máximo el 5 % sobre el Total Costo Directo Obra Civil.</t>
  </si>
  <si>
    <t>ANÁLISIS DE AIU</t>
  </si>
  <si>
    <t>En las casillas de DEDICACIÓN se coloca el porcentaje de dedicación del cargo.
En las casillas de MESES se coloca el tiempo de dedicación del cargo.</t>
  </si>
  <si>
    <t>En las casillas de DEDICACIÓN se coloca el porcentaje de dedicación del ítem no asociado a personal.
En las casillas de MESES se coloca el tiempo de dedicación del ítem no asociado a personal.</t>
  </si>
  <si>
    <t>Codificación del ítem, de manera consecutiva por subcapítulos. Ejemplo: Subcapítulo 1. Actividades de subcapítulo 1; 1.1.</t>
  </si>
  <si>
    <t>Se coloca la actividad, suministro, etc.</t>
  </si>
  <si>
    <t>Espacio &lt;Plano o esquema&gt;</t>
  </si>
  <si>
    <t>RENDIMIENTO/HORA</t>
  </si>
  <si>
    <t>Cantidad de material requerido para realizar la actividad.</t>
  </si>
  <si>
    <t>DISTANCIA</t>
  </si>
  <si>
    <t>Distancia necesaria de transporte en km.</t>
  </si>
  <si>
    <t>Valor del transporte de m3 de material por kilometro de recorrido.</t>
  </si>
  <si>
    <t>Rendimiento de mano de obra al día en decimales.</t>
  </si>
  <si>
    <t>Rendimiento del equipo por hora en decimales.</t>
  </si>
  <si>
    <t xml:space="preserve">PROVEEDOR O FUENTE DE INFORMACIÓN </t>
  </si>
  <si>
    <r>
      <t xml:space="preserve">VALORES POR HORA AÑO </t>
    </r>
    <r>
      <rPr>
        <b/>
        <sz val="12"/>
        <color rgb="FFFF0000"/>
        <rFont val="Tahoma"/>
        <family val="2"/>
      </rPr>
      <t>&lt;Año de creación&gt;</t>
    </r>
  </si>
  <si>
    <t>Se debe colocar el promedio de las tres cotizaciones o el valor más bajo, según el criterio y análisis del consultor.</t>
  </si>
  <si>
    <r>
      <t>En este espacio se colocan las unidades correspondientes a las cantidades de los Ítems. Ejemplo; ml, m</t>
    </r>
    <r>
      <rPr>
        <sz val="12"/>
        <color indexed="8"/>
        <rFont val="Calibri"/>
        <family val="2"/>
      </rPr>
      <t>³</t>
    </r>
    <r>
      <rPr>
        <sz val="11.3"/>
        <color indexed="8"/>
        <rFont val="Tahoma"/>
        <family val="2"/>
      </rPr>
      <t>, entre otras.</t>
    </r>
  </si>
  <si>
    <t>&lt;Tiempo de ejecución en numero&gt;</t>
  </si>
  <si>
    <t>FACTOR MULTIPLICADOR ( FM ) EMPRESAS DE CONSULTORIA</t>
  </si>
  <si>
    <t>No APU</t>
  </si>
  <si>
    <t>Se debe insertar plano o esquema de la actividad.</t>
  </si>
  <si>
    <t>&lt;Nombre completo&gt;</t>
  </si>
  <si>
    <t>Rendimiento /Dia</t>
  </si>
  <si>
    <t>RENDIMIENTO /DIA</t>
  </si>
  <si>
    <t>NOTA ACLARATORIA:</t>
  </si>
  <si>
    <t>*Colocar el proveedor, cotización o lista de donde se saca el precio, así como el valor exacto del material considerando su IVA si es el caso. Por favor ser muy claros con el nombre, que corresponda al mismo que se encontrará en la carpeta de cotizaciones.
*Se debe anexar al presupuesto una carpeta con las cotizaciones correspondientes con máximo 3 meses de antigüedad.</t>
  </si>
  <si>
    <t>*Colocar el proveedor, cotización o lista de donde se saca el precio, así como el valor exacto del alquiler o compra del equipo. Por favor ser  muy claros con el nombre, que corresponda al mismo que se encontrará en la carpeta de cotizaciones.
*Se debe anexar al presupuesto una carpeta con las cotizaciones correspondientes con máximo 3 meses de antigüedad.</t>
  </si>
  <si>
    <t>*Colocar el proveedor, cotización o lista de donde se saca el precio, así como el valor exacto del transporte.Por favor ser  muy claros con el nombre, que corresponda al mismo que se encontrará en la carpeta de cotizaciones.
*Se debe anexar al presupuesto una carpeta con las cotizaciones correspondientes con máximo 3 meses de antigüedad.</t>
  </si>
  <si>
    <t>VALOR JORNAL SIN PRESTACIONES</t>
  </si>
  <si>
    <t xml:space="preserve">Los subcapitulos se nombrarán de acuerdo con los Ítem a realizar; es decir Actividades; Preliminares, Excavaciones, Retiro, Rellenos, Suministros e Instalación, entre otras. </t>
  </si>
  <si>
    <t>En las casillas de descripción del ítem se nombrarán los Ítems específicos a realizar; es decir Actividades específicas: localización, excavación en roca, relleno, cargue y retiro, concreto, etc.</t>
  </si>
  <si>
    <t>&lt;Descripción de actividad, suministro e instalavión, etc.&gt;</t>
  </si>
  <si>
    <t>Código: GP-F442</t>
  </si>
  <si>
    <t>PRESUPUESTO PROYECTO DE OBRA MENOR A 2000 SMLV</t>
  </si>
  <si>
    <t>ANEXO No.1 FORMATO GP-F442 - PRESUPUESTO PROYECTO DE OBRA MENOR A 2000 SMLV</t>
  </si>
  <si>
    <t>ANEXO No.5 FORMATO GP-F442 - PRESUPUESTO PROYECTO DE OBRA MENOR A 2000 SMLV</t>
  </si>
  <si>
    <t>ANEXO No.6 FORMATO GP-F442 - PRESUPUESTO PROYECTO DE OBRA MENOR A 2000 SMLV</t>
  </si>
  <si>
    <t>ANEXO No.7 FORMATO GP-F442 - PRESUPUESTO PROYECTO DE OBRA MENOR A 2000 SMLV</t>
  </si>
  <si>
    <t>ANEXO No.9 FORMATO GP-F442 - PRESUPUESTO PROYECTO DE OBRA MENOR A 2000 SMLV</t>
  </si>
  <si>
    <t>ANEXO No.10 FORMATO GP-F442 - PRESUPUESTO PROYECTO DE OBRA MENOR A 2000 SMLV</t>
  </si>
  <si>
    <t>Presupuesto General</t>
  </si>
  <si>
    <t>Anex. 1. AIU.</t>
  </si>
  <si>
    <t>Codificación del ítem, de manera consecutiva por apartado. Ejemplo: Apartado 1. Actividades de apartado 1; 1.1.</t>
  </si>
  <si>
    <t>En las casillas de descripción del ítem se nombrarán los Ítems específicos a realizar; es decir Actividades específicas: residente ambiental, carretilla, materiales absorbentes, carrotanque, protección escombros, etc.</t>
  </si>
  <si>
    <t>Costo de la actividad descrtia en el ítem por unidad del mismo</t>
  </si>
  <si>
    <t>% DEDICACIÓIN</t>
  </si>
  <si>
    <t>VALOR MES</t>
  </si>
  <si>
    <t>Es el valor unitario por la cantidad del ítem.</t>
  </si>
  <si>
    <t>*Los subcapitulos se nombrarán de acuerdo con los Ítem a realizar; es decir Actividades; Preliminares, Excavaciones, Retiro, Rellenos, Instalación, Suministro, entre otras. 
*Los subcapítulos en cada capitulo deben ir separados OBRA CIVIL y SUMINISTROS.</t>
  </si>
  <si>
    <t>*En las casillas de descripción del ítem se nombrarán los Ítems específicos a realizar; es decir Actividades específicas: localización, excavación en roca, relleno, cargue y retiro intalación de tuberia, tubería, concreto, entre otras.
*Los subcapítulos en cada capitulo deben ir separados OBRA CIVIL y SUMINISTROS.</t>
  </si>
  <si>
    <t>Se debe diligenciar la actividad: suministro, etc.</t>
  </si>
  <si>
    <t>En las casillas de descripción del ítem se nombrarán los Ítems específicos a realizar; es decir Actividades específicas: localización, excavación en roca, relleno, cargue y retiro intalación de tuberia, tubería, concreto, entre otras.</t>
  </si>
  <si>
    <t>PRESUPUESTO IMPLEMENTACIÓN PLAN DE MANEJO AMBIENTAL</t>
  </si>
  <si>
    <t>% DEDICACIÓN</t>
  </si>
  <si>
    <t>1. PERSONAL DEL EQUIPO AMBIENTAL DE OBRA</t>
  </si>
  <si>
    <t>2. PERSONAL MANEJO FORESTAL</t>
  </si>
  <si>
    <t>3. HERRAMIENTA Y EQUIPO CUADRILLA</t>
  </si>
  <si>
    <t>N/A</t>
  </si>
  <si>
    <t>4. MANEJO DE RESIDUOS LÍQUIDOS (DOMÉSTICOS E INDUSTRIALES)</t>
  </si>
  <si>
    <t>4.1</t>
  </si>
  <si>
    <t>5. CONTROL DE RUIDO, EMISIÓN DE PARTÍCULAS, GASES A LA ATMÓSFERA y CONTAMINACIÓN VISUAL</t>
  </si>
  <si>
    <t>5.1</t>
  </si>
  <si>
    <t>6. REMOCIÓN, MANEJO DE RESIDUOS VEGETALES, DESMONTE Y DESCAPOTE</t>
  </si>
  <si>
    <t>6.1</t>
  </si>
  <si>
    <t>7. TRATAMIENTO SILVICULTURAL</t>
  </si>
  <si>
    <t>7.1</t>
  </si>
  <si>
    <t>8. MANEJO DE EXCAVACIONES</t>
  </si>
  <si>
    <t>8.1</t>
  </si>
  <si>
    <t>9. MANEJO DE RESIDUOS SÓLIDOS, ESCOMBROS Y SOBRANTES DE OBRA</t>
  </si>
  <si>
    <t>9.1</t>
  </si>
  <si>
    <t>COSTO TOTAL PMA</t>
  </si>
  <si>
    <t>PRESUPUESTO IMPLEMENTACIÓN PLAN DE MANEJO DE TRÁNSITO</t>
  </si>
  <si>
    <t>1. PERSONAL DEL EQUIPO PLAN MANEJO DE TRÁNSITO</t>
  </si>
  <si>
    <t>2. DESVIOS TRÁFICO VEHICULAR</t>
  </si>
  <si>
    <t>COSTO TOTAL PMT</t>
  </si>
  <si>
    <t>PRESUPUESTO IMPLEMENTACIÓN PLAN DE GESTIÓN SOCIAL</t>
  </si>
  <si>
    <t>1. PERSONAL DEL EQUIPO GESTIÓN SOCIAL</t>
  </si>
  <si>
    <t>2. EQUIPOS Y DOTACIÓN DE GESTIÓN SOCIAL</t>
  </si>
  <si>
    <t>3. PROGRAMA DE INFORMACIÓN Y COMUNICACIÓN</t>
  </si>
  <si>
    <t>4. PROGRAMA DE ORGANIZACIÓN Y PARTICIPACIÓN</t>
  </si>
  <si>
    <t>5. PROGRAMA DE EDUCACIÓN</t>
  </si>
  <si>
    <t>6. PROGRAMA DE SOSTENIBILIDAD</t>
  </si>
  <si>
    <t>COSTO TOTAL PGS</t>
  </si>
  <si>
    <t>COSTOS AIU</t>
  </si>
  <si>
    <t>COSTO OBRA</t>
  </si>
  <si>
    <t>COSTO OBRA + INDIRECTOS</t>
  </si>
  <si>
    <t>COSTOS INDIRECTOS</t>
  </si>
  <si>
    <t>Gastos varios (Dotación, equipos, herramientas menores, EPP, plan de emergencia, etc.)</t>
  </si>
  <si>
    <t>ANEXO No.11 FORMATO GP-F442 - PRESUPUESTO PROYECTO DE OBRA MENOR A 2000 SMLV</t>
  </si>
  <si>
    <t>ANEXO No.12 FORMATO GP-F442 - PRESUPUESTO PROYECTO DE OBRA MENOR A 2000 SMLV</t>
  </si>
  <si>
    <t>ANEXO No.13 FORMATO GP-F442 - PRESUPUESTO PROYECTO DE OBRA MENOR A 2000 SMLV</t>
  </si>
  <si>
    <t>ANEXO No.14 FORMATO GP-F442 - PRESUPUESTO PROYECTO DE OBRA MENOR A 2000 SMLV</t>
  </si>
  <si>
    <t>Anex. 2. PMA.</t>
  </si>
  <si>
    <t>Anex. 3. PMT.</t>
  </si>
  <si>
    <t>Anex. 4. PGS.</t>
  </si>
  <si>
    <t>Anex. 5. Interv. Obra Civil.</t>
  </si>
  <si>
    <t>Anex. 7. Lista Cantidades.</t>
  </si>
  <si>
    <t>Anex. 8. Memoria Cantidades.</t>
  </si>
  <si>
    <t>Anex. 9. Lista APU.</t>
  </si>
  <si>
    <t>Anex. 10. APU´s.</t>
  </si>
  <si>
    <t>Anex. 11. Materiales.</t>
  </si>
  <si>
    <t>Los suministros y la instalación también deben tener su APU correspondiente.</t>
  </si>
  <si>
    <t>Anex. 12. Equipos.</t>
  </si>
  <si>
    <t>Anex. 13. Transporte.</t>
  </si>
  <si>
    <t>PLAN DE MANEJO AMBIENTAL</t>
  </si>
  <si>
    <t>PLAN DE MANEJO DE TRÁFICO</t>
  </si>
  <si>
    <t>PLAN DE GESTIÓN SOCIAL</t>
  </si>
  <si>
    <t>Versión: 1</t>
  </si>
  <si>
    <t>Fecha: 21/05/2025</t>
  </si>
  <si>
    <t>ANEXO No.8 FORMATO GP-F442 - PRESUPUESTO PROYECTO DE OBRA MENOR A 2000 SMLV</t>
  </si>
  <si>
    <t>ANEXO No.4 FORMATO GP-F442 -  PRESUPUESTO PROYECTO DE OBRA MENOR A 2000 SMMLV</t>
  </si>
  <si>
    <t>ANEXO No.3 FORMATO GP-F442 -  PRESUPUESTO PROYECTO DE OBRA MENOR A 2000 SMMLV</t>
  </si>
  <si>
    <t>ANEXO No.2 FORMATO GP-F442 -  PRESUPUESTO PROYECTO DE OBRA MENOR A 2000 SMMLV</t>
  </si>
  <si>
    <t>A continuación se encuentran los aclaratorios de diligenciamiento de cada una de las hojas del presente Formato:
- Presupuesto General.
- Anex. 1. AIU.
- Anex. 2. PMA.
- Anex. 3. PMT.
- Anex. 4. PGS.
- Anex. 5. Interv. Obra Civil.
- Anex. 6. FM.
- Anex. 7. Lista Cantidades.
- Anex. 8. Memoria Cantidades.
- Anex. 9. Lista APU.
- Anex. 10. APU´s.
- Anex. 11. Materiales.
- Anex. 12. Equipos.
- Anex. 13. Transporte.
- Anex. 14. Mano de Obra</t>
  </si>
  <si>
    <r>
      <t xml:space="preserve">*Debe ser un código único, el cual se conformara de las tres (3) primeras letras del subcapítulo + numeración continua, ejemplo: NOMBRE DEL SUBCAPITULO: PRELIMINAR, es decir que el primer APU se nombraria: PRE-1 y el siguiente PRE-2, PRE-3, etc. Otro ejemplo de SUBCAPITULO ES EXCAVACIONES, por ende los No. APU serían: EXC-1, EXC-2, EXC-3...
*Esta codificación debe ser igual que la mencionada en la pestaña </t>
    </r>
    <r>
      <rPr>
        <u/>
        <sz val="12"/>
        <color theme="1"/>
        <rFont val="Tahoma"/>
        <family val="2"/>
      </rPr>
      <t>Lista APU;</t>
    </r>
    <r>
      <rPr>
        <sz val="12"/>
        <color theme="1"/>
        <rFont val="Tahoma"/>
        <family val="2"/>
      </rPr>
      <t xml:space="preserve"> Anexo No.9 Formato GP-F442 y en la pestaña </t>
    </r>
    <r>
      <rPr>
        <u/>
        <sz val="12"/>
        <color theme="1"/>
        <rFont val="Tahoma"/>
        <family val="2"/>
      </rPr>
      <t>APU's;</t>
    </r>
    <r>
      <rPr>
        <sz val="12"/>
        <color theme="1"/>
        <rFont val="Tahoma"/>
        <family val="2"/>
      </rPr>
      <t xml:space="preserve"> Anexo No.10 Formato GP-F442 pues deben ir enlazados entre si. Es decir, debe llevar el mismo consecutivo asignado. Ejemplo: PRE-1, EXC-2...</t>
    </r>
  </si>
  <si>
    <t>Anex. 6. FM</t>
  </si>
  <si>
    <r>
      <t xml:space="preserve">*Debe ser el mismo referenciado en las pestañas: </t>
    </r>
    <r>
      <rPr>
        <u/>
        <sz val="12"/>
        <color rgb="FF000000"/>
        <rFont val="Tahoma"/>
        <family val="2"/>
      </rPr>
      <t>Lista APU</t>
    </r>
    <r>
      <rPr>
        <sz val="12"/>
        <color rgb="FF000000"/>
        <rFont val="Tahoma"/>
        <family val="2"/>
      </rPr>
      <t xml:space="preserve"> </t>
    </r>
    <r>
      <rPr>
        <sz val="12"/>
        <color indexed="8"/>
        <rFont val="Tahoma"/>
        <family val="2"/>
      </rPr>
      <t xml:space="preserve">- Anexo No.9 Formato GP-F442 y </t>
    </r>
    <r>
      <rPr>
        <u/>
        <sz val="12"/>
        <color rgb="FF000000"/>
        <rFont val="Tahoma"/>
        <family val="2"/>
      </rPr>
      <t>APU's</t>
    </r>
    <r>
      <rPr>
        <sz val="12"/>
        <color indexed="8"/>
        <rFont val="Tahoma"/>
        <family val="2"/>
      </rPr>
      <t xml:space="preserve"> - Anexo No.10 Formato GP-F442 correspondientes, así como a la pestaña </t>
    </r>
    <r>
      <rPr>
        <u/>
        <sz val="12"/>
        <color rgb="FF000000"/>
        <rFont val="Tahoma"/>
        <family val="2"/>
      </rPr>
      <t>Presupuesto General</t>
    </r>
    <r>
      <rPr>
        <sz val="12"/>
        <color indexed="8"/>
        <rFont val="Tahoma"/>
        <family val="2"/>
      </rPr>
      <t xml:space="preserve"> ya que deben ir enlazados entre si. Es decir, debe llevar el mismo consecutivo asignado. Ejemplo: PRE-1, EXC-2...
*Debe ser un código único, el cual se conformara de las tres (3) primeras letras del subcapítulo + numeración continua, ejemplo: NOMBRE DEL SUBCAPITULO: PRELIMINAR, es decir que el primer APU se nombraria: PRE-1 y el siguiente PRE-2, PRE-3. Otro ejemplo de SUBCAPITULO ES EXCAVACIONES, por ende los No. APU serían: EXC-1, EXC-2, EXC-3...
*Se incluyen los suministros (SA-1, SB-1...).</t>
    </r>
  </si>
  <si>
    <t>Anex. 14. Mano de Obra.</t>
  </si>
  <si>
    <t>Estos írtems son propuestos, sin embargo deben ser validados, actualizados o modificados según lo establecido por ley en cuanto a prestaciones sociales, gastos directos, henerales, honorarios, etc; al momento de elaboración.</t>
  </si>
  <si>
    <t>Igual que en el concepto los porcentajes de cada ítem deben ser validados, actualizados o modificados según lo establecido por ley en cuanto a prestaciones sociales, gastos directos, henerales, honorarios, etc; al momento de elaboración.</t>
  </si>
  <si>
    <t>VALORES POR HORA AÑO</t>
  </si>
  <si>
    <t>Se coloca el año en el que se toma el SMMLV para definir los costos de mano de obra.</t>
  </si>
  <si>
    <t>Es el SMMLV al año que se especifica en VALORES POR HORA AÑO, sin tener en cuenta el auxilio de transporte.</t>
  </si>
  <si>
    <t>Los ítems de mano de obra pueden ser modificados según se requiuera, teniendo en cuenta el manejo específico que se ha propuesto en este anexo.</t>
  </si>
  <si>
    <r>
      <t xml:space="preserve">*Debe ser el mismo referenciado en las pestañas: </t>
    </r>
    <r>
      <rPr>
        <u/>
        <sz val="12"/>
        <color rgb="FF000000"/>
        <rFont val="Tahoma"/>
        <family val="2"/>
      </rPr>
      <t>Lista Cantidades</t>
    </r>
    <r>
      <rPr>
        <sz val="12"/>
        <color indexed="8"/>
        <rFont val="Tahoma"/>
        <family val="2"/>
      </rPr>
      <t xml:space="preserve">- Anexo No.7 Formato GP-F442 y </t>
    </r>
    <r>
      <rPr>
        <u/>
        <sz val="12"/>
        <color rgb="FF000000"/>
        <rFont val="Tahoma"/>
        <family val="2"/>
      </rPr>
      <t xml:space="preserve">APU's </t>
    </r>
    <r>
      <rPr>
        <sz val="12"/>
        <color indexed="8"/>
        <rFont val="Tahoma"/>
        <family val="2"/>
      </rPr>
      <t xml:space="preserve">- Anexo No.10 Formato GP-F442 correspondientes, así como a la pestaña </t>
    </r>
    <r>
      <rPr>
        <u/>
        <sz val="12"/>
        <color rgb="FF000000"/>
        <rFont val="Tahoma"/>
        <family val="2"/>
      </rPr>
      <t>Presupuesto General</t>
    </r>
    <r>
      <rPr>
        <sz val="12"/>
        <color indexed="8"/>
        <rFont val="Tahoma"/>
        <family val="2"/>
      </rPr>
      <t xml:space="preserve"> ya que deben ir enlazados entre si. Es decir, debe llevar el mismo consecutivo asignado. Ejemplo: PRE-1, EXC-2...
*Debe ser un código único, el cual se conformara de las tres (3) primeras letras del subcapítulo + numeración continua, ejemplo: NOMBRE DEL SUBCAPITULO: PRELIMINAR, es decir que el primer APU se nombraria: PRE-1 y el siguiente PRE-2, PRE-3, etc. Otro ejemplo de SUBCAPITULO ES EXCAVACIONES, por ende los No. APU serían: EXC-1, EXC-2, EXC-3...
*Se incluyen los suministros (SA-1, S-B1...).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</si>
</sst>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4" formatCode="_-&quot;$&quot;\ * #,##0.00_-;\-&quot;$&quot;\ * #,##0.00_-;_-&quot;$&quot;\ * &quot;-&quot;??_-;_-@_-"/>
    <numFmt numFmtId="164" formatCode="_-&quot;$&quot;* #,##0_-;\-&quot;$&quot;* #,##0_-;_-&quot;$&quot;* &quot;-&quot;_-;_-@_-"/>
    <numFmt numFmtId="165" formatCode="_(&quot;$&quot;\ * #,##0_);_(&quot;$&quot;\ * \(#,##0\);_(&quot;$&quot;\ * &quot;-&quot;_);_(@_)"/>
    <numFmt numFmtId="166" formatCode="_(* #,##0_);_(* \(#,##0\);_(* &quot;-&quot;_);_(@_)"/>
    <numFmt numFmtId="167" formatCode="_(&quot;$&quot;\ * #,##0.00_);_(&quot;$&quot;\ * \(#,##0.00\);_(&quot;$&quot;\ * &quot;-&quot;??_);_(@_)"/>
    <numFmt numFmtId="168" formatCode="_(* #,##0.00_);_(* \(#,##0.00\);_(* &quot;-&quot;??_);_(@_)"/>
    <numFmt numFmtId="169" formatCode="_-* #,##0.00\ [$€]_-;\-* #,##0.00\ [$€]_-;_-* &quot;-&quot;??\ [$€]_-;_-@_-"/>
    <numFmt numFmtId="170" formatCode="\$#,##0.00"/>
    <numFmt numFmtId="171" formatCode="0.0"/>
    <numFmt numFmtId="172" formatCode="0.000"/>
    <numFmt numFmtId="173" formatCode="#,##0.000"/>
    <numFmt numFmtId="174" formatCode="&quot;$&quot;\ #,##0"/>
    <numFmt numFmtId="175" formatCode="&quot;$&quot;\ #,##0;[Red]&quot;$&quot;\ \-#,##0"/>
    <numFmt numFmtId="176" formatCode="_([$€]* #,##0.00_);_([$€]* \(#,##0.00\);_([$€]* &quot;-&quot;??_);_(@_)"/>
    <numFmt numFmtId="177" formatCode="_ * #,##0.0_ ;_ * \-#,##0.0_ ;_ * &quot;-&quot;?_ ;_ @_ "/>
    <numFmt numFmtId="178" formatCode="_ * #,##0.00_ ;_ * \-#,##0.00_ ;_ * &quot;-&quot;??_ ;_ @_ "/>
    <numFmt numFmtId="179" formatCode="0.00000"/>
    <numFmt numFmtId="180" formatCode="#,##0.00&quot;Pts&quot;_);\(#,##0.00&quot;Pts&quot;\)"/>
    <numFmt numFmtId="181" formatCode="_-&quot;$&quot;* #,##0.00_-;\-&quot;$&quot;* #,##0.00_-;_-&quot;$&quot;* &quot;-&quot;_-;_-@_-"/>
    <numFmt numFmtId="182" formatCode="_(* #,##0_);_(* \(#,##0\);_(* &quot;-&quot;??_);_(@_)"/>
    <numFmt numFmtId="183" formatCode="0.000%"/>
    <numFmt numFmtId="184" formatCode="_-* #,##0.00\ _P_t_s_-;\-* #,##0.00\ _P_t_s_-;_-* &quot;-&quot;??\ _P_t_s_-;_-@_-"/>
    <numFmt numFmtId="185" formatCode="&quot;$&quot;\ #,##0.00"/>
    <numFmt numFmtId="186" formatCode="_-[$$-240A]\ * #,##0.00_-;\-[$$-240A]\ * #,##0.00_-;_-[$$-240A]\ * &quot;-&quot;??_-;_-@_-"/>
    <numFmt numFmtId="187" formatCode="_(&quot;$&quot;\ * #,##0.000000_);_(&quot;$&quot;\ * \(#,##0.000000\);_(&quot;$&quot;\ * &quot;-&quot;??_);_(@_)"/>
  </numFmts>
  <fonts count="65" x14ac:knownFonts="1">
    <font>
      <sz val="11"/>
      <color theme="1"/>
      <name val="Calibri"/>
      <family val="2"/>
      <scheme val="minor"/>
    </font>
    <font>
      <sz val="10"/>
      <name val="Arial"/>
      <family val="2"/>
    </font>
    <font>
      <b/>
      <sz val="9"/>
      <name val="Arial"/>
      <family val="2"/>
    </font>
    <font>
      <sz val="10"/>
      <name val="Arial"/>
      <family val="2"/>
    </font>
    <font>
      <sz val="8"/>
      <name val="Arial"/>
      <family val="2"/>
    </font>
    <font>
      <b/>
      <sz val="8"/>
      <name val="Arial"/>
      <family val="2"/>
    </font>
    <font>
      <sz val="11"/>
      <color theme="1"/>
      <name val="Calibri"/>
      <family val="2"/>
      <scheme val="minor"/>
    </font>
    <font>
      <sz val="10"/>
      <name val="Arial Narrow"/>
      <family val="2"/>
    </font>
    <font>
      <sz val="10"/>
      <color indexed="8"/>
      <name val="MS Sans Serif"/>
      <family val="2"/>
    </font>
    <font>
      <u/>
      <sz val="11"/>
      <color theme="10"/>
      <name val="Calibri"/>
      <family val="2"/>
    </font>
    <font>
      <sz val="11"/>
      <color rgb="FF000000"/>
      <name val="Calibri"/>
      <family val="2"/>
      <scheme val="minor"/>
    </font>
    <font>
      <b/>
      <sz val="9"/>
      <color rgb="FF000000"/>
      <name val="Arial"/>
      <family val="2"/>
    </font>
    <font>
      <sz val="10"/>
      <name val="Arial Narrow"/>
      <family val="2"/>
    </font>
    <font>
      <sz val="11"/>
      <color indexed="8"/>
      <name val="Calibri"/>
      <family val="2"/>
    </font>
    <font>
      <b/>
      <sz val="11"/>
      <color theme="1"/>
      <name val="Calibri"/>
      <family val="2"/>
      <scheme val="minor"/>
    </font>
    <font>
      <sz val="8"/>
      <color indexed="10"/>
      <name val="Arial"/>
      <family val="2"/>
    </font>
    <font>
      <sz val="8"/>
      <color indexed="8"/>
      <name val="Calibri"/>
      <family val="2"/>
    </font>
    <font>
      <u/>
      <sz val="11"/>
      <color theme="10"/>
      <name val="Calibri"/>
      <family val="2"/>
      <scheme val="minor"/>
    </font>
    <font>
      <sz val="10"/>
      <color theme="1"/>
      <name val="Arial"/>
      <family val="2"/>
    </font>
    <font>
      <sz val="7.9"/>
      <color indexed="8"/>
      <name val="Arial"/>
      <family val="2"/>
    </font>
    <font>
      <sz val="10"/>
      <name val="Courier"/>
      <family val="3"/>
    </font>
    <font>
      <sz val="11"/>
      <color theme="1"/>
      <name val="Century Gothic"/>
      <family val="2"/>
    </font>
    <font>
      <sz val="11"/>
      <color indexed="8"/>
      <name val="Calibri"/>
      <family val="2"/>
      <scheme val="minor"/>
    </font>
    <font>
      <b/>
      <sz val="10"/>
      <color rgb="FF000000"/>
      <name val="Arial"/>
      <family val="2"/>
    </font>
    <font>
      <sz val="11"/>
      <name val="Calibri"/>
      <family val="2"/>
      <scheme val="minor"/>
    </font>
    <font>
      <b/>
      <sz val="9"/>
      <color indexed="81"/>
      <name val="Tahoma"/>
      <family val="2"/>
    </font>
    <font>
      <sz val="11"/>
      <color indexed="8"/>
      <name val="Arial"/>
      <family val="2"/>
    </font>
    <font>
      <sz val="11"/>
      <color indexed="8"/>
      <name val="Arial Narrow"/>
      <family val="2"/>
    </font>
    <font>
      <b/>
      <sz val="11"/>
      <color indexed="8"/>
      <name val="Arial"/>
      <family val="2"/>
    </font>
    <font>
      <b/>
      <sz val="11"/>
      <color indexed="8"/>
      <name val="Arial Narrow"/>
      <family val="2"/>
    </font>
    <font>
      <b/>
      <sz val="10"/>
      <name val="Arial"/>
      <family val="2"/>
    </font>
    <font>
      <b/>
      <sz val="12"/>
      <name val="Tahoma"/>
      <family val="2"/>
    </font>
    <font>
      <b/>
      <sz val="12"/>
      <color rgb="FF000000"/>
      <name val="Tahoma"/>
      <family val="2"/>
    </font>
    <font>
      <sz val="10"/>
      <color rgb="FFFF0000"/>
      <name val="Arial"/>
      <family val="2"/>
    </font>
    <font>
      <sz val="11"/>
      <color theme="1"/>
      <name val="Arial"/>
      <family val="2"/>
    </font>
    <font>
      <sz val="10"/>
      <color theme="0"/>
      <name val="Arial"/>
      <family val="2"/>
    </font>
    <font>
      <sz val="10"/>
      <color indexed="8"/>
      <name val="Arial"/>
      <family val="2"/>
    </font>
    <font>
      <sz val="10"/>
      <color indexed="17"/>
      <name val="Arial"/>
      <family val="2"/>
    </font>
    <font>
      <b/>
      <sz val="10"/>
      <color indexed="8"/>
      <name val="Arial"/>
      <family val="2"/>
    </font>
    <font>
      <sz val="12"/>
      <color theme="1"/>
      <name val="Arial"/>
      <family val="2"/>
    </font>
    <font>
      <u/>
      <sz val="11"/>
      <color indexed="8"/>
      <name val="Arial"/>
      <family val="2"/>
    </font>
    <font>
      <b/>
      <sz val="11"/>
      <color rgb="FF000000"/>
      <name val="Arial"/>
      <family val="2"/>
    </font>
    <font>
      <b/>
      <sz val="12"/>
      <color indexed="8"/>
      <name val="Tahoma"/>
      <family val="2"/>
    </font>
    <font>
      <sz val="12"/>
      <color theme="1"/>
      <name val="Tahoma"/>
      <family val="2"/>
    </font>
    <font>
      <b/>
      <sz val="12"/>
      <color rgb="FFFF0000"/>
      <name val="Tahoma"/>
      <family val="2"/>
    </font>
    <font>
      <sz val="12"/>
      <color rgb="FFFF0000"/>
      <name val="Tahoma"/>
      <family val="2"/>
    </font>
    <font>
      <sz val="12"/>
      <color indexed="8"/>
      <name val="Tahoma"/>
      <family val="2"/>
    </font>
    <font>
      <sz val="12"/>
      <name val="Tahoma"/>
      <family val="2"/>
    </font>
    <font>
      <b/>
      <sz val="12"/>
      <color theme="1"/>
      <name val="Tahoma"/>
      <family val="2"/>
    </font>
    <font>
      <b/>
      <sz val="11"/>
      <color indexed="8"/>
      <name val="Tahoma"/>
      <family val="2"/>
    </font>
    <font>
      <u/>
      <sz val="12"/>
      <color theme="1"/>
      <name val="Tahoma"/>
      <family val="2"/>
    </font>
    <font>
      <u/>
      <sz val="12"/>
      <color rgb="FF000000"/>
      <name val="Tahoma"/>
      <family val="2"/>
    </font>
    <font>
      <sz val="12"/>
      <color indexed="8"/>
      <name val="Calibri"/>
      <family val="2"/>
    </font>
    <font>
      <sz val="11.3"/>
      <color indexed="8"/>
      <name val="Tahoma"/>
      <family val="2"/>
    </font>
    <font>
      <b/>
      <sz val="11"/>
      <name val="Tahoma"/>
      <family val="2"/>
    </font>
    <font>
      <b/>
      <sz val="11"/>
      <color rgb="FF000000"/>
      <name val="Tahoma"/>
      <family val="2"/>
    </font>
    <font>
      <u/>
      <sz val="12"/>
      <name val="Tahoma"/>
      <family val="2"/>
    </font>
    <font>
      <u/>
      <sz val="12"/>
      <color rgb="FFFF0000"/>
      <name val="Tahoma"/>
      <family val="2"/>
    </font>
    <font>
      <b/>
      <u/>
      <sz val="12"/>
      <name val="Tahoma"/>
      <family val="2"/>
    </font>
    <font>
      <sz val="12"/>
      <color theme="0"/>
      <name val="Tahoma"/>
      <family val="2"/>
    </font>
    <font>
      <b/>
      <u/>
      <sz val="12"/>
      <color indexed="8"/>
      <name val="Tahoma"/>
      <family val="2"/>
    </font>
    <font>
      <sz val="12"/>
      <color rgb="FF000000"/>
      <name val="Tahoma"/>
      <family val="2"/>
    </font>
    <font>
      <sz val="11"/>
      <color indexed="8"/>
      <name val="Tahoma"/>
      <family val="2"/>
    </font>
    <font>
      <sz val="11"/>
      <name val="Tahoma"/>
      <family val="2"/>
    </font>
    <font>
      <i/>
      <sz val="12"/>
      <name val="Tahoma"/>
      <family val="2"/>
    </font>
  </fonts>
  <fills count="14">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3" tint="0.79998168889431442"/>
        <bgColor indexed="64"/>
      </patternFill>
    </fill>
  </fills>
  <borders count="147">
    <border>
      <left/>
      <right/>
      <top/>
      <bottom/>
      <diagonal/>
    </border>
    <border>
      <left style="medium">
        <color indexed="64"/>
      </left>
      <right style="thin">
        <color indexed="64"/>
      </right>
      <top style="hair">
        <color indexed="64"/>
      </top>
      <bottom style="hair">
        <color indexed="64"/>
      </bottom>
      <diagonal/>
    </border>
    <border>
      <left/>
      <right/>
      <top style="medium">
        <color rgb="FF000000"/>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medium">
        <color auto="1"/>
      </right>
      <top style="double">
        <color auto="1"/>
      </top>
      <bottom style="double">
        <color auto="1"/>
      </bottom>
      <diagonal/>
    </border>
    <border>
      <left/>
      <right style="thin">
        <color auto="1"/>
      </right>
      <top style="double">
        <color auto="1"/>
      </top>
      <bottom style="thin">
        <color auto="1"/>
      </bottom>
      <diagonal/>
    </border>
    <border>
      <left/>
      <right/>
      <top style="thin">
        <color auto="1"/>
      </top>
      <bottom style="thin">
        <color auto="1"/>
      </bottom>
      <diagonal/>
    </border>
    <border>
      <left/>
      <right style="thin">
        <color auto="1"/>
      </right>
      <top style="thin">
        <color auto="1"/>
      </top>
      <bottom style="double">
        <color auto="1"/>
      </bottom>
      <diagonal/>
    </border>
    <border>
      <left style="double">
        <color auto="1"/>
      </left>
      <right style="double">
        <color auto="1"/>
      </right>
      <top/>
      <bottom style="double">
        <color auto="1"/>
      </bottom>
      <diagonal/>
    </border>
    <border>
      <left style="double">
        <color auto="1"/>
      </left>
      <right style="medium">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medium">
        <color auto="1"/>
      </right>
      <top style="double">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medium">
        <color rgb="FF000000"/>
      </bottom>
      <diagonal/>
    </border>
    <border>
      <left style="medium">
        <color auto="1"/>
      </left>
      <right style="medium">
        <color auto="1"/>
      </right>
      <top/>
      <bottom/>
      <diagonal/>
    </border>
    <border>
      <left/>
      <right style="medium">
        <color auto="1"/>
      </right>
      <top/>
      <bottom style="medium">
        <color rgb="FF000000"/>
      </bottom>
      <diagonal/>
    </border>
    <border>
      <left style="medium">
        <color auto="1"/>
      </left>
      <right/>
      <top style="medium">
        <color rgb="FF000000"/>
      </top>
      <bottom/>
      <diagonal/>
    </border>
    <border>
      <left style="medium">
        <color auto="1"/>
      </left>
      <right style="thin">
        <color auto="1"/>
      </right>
      <top style="double">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auto="1"/>
      </left>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medium">
        <color indexed="64"/>
      </bottom>
      <diagonal/>
    </border>
    <border>
      <left/>
      <right style="medium">
        <color indexed="64"/>
      </right>
      <top style="medium">
        <color rgb="FF000000"/>
      </top>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indexed="64"/>
      </right>
      <top/>
      <bottom/>
      <diagonal/>
    </border>
    <border>
      <left style="thin">
        <color auto="1"/>
      </left>
      <right/>
      <top/>
      <bottom style="thin">
        <color indexed="64"/>
      </bottom>
      <diagonal/>
    </border>
    <border>
      <left/>
      <right style="thin">
        <color indexed="64"/>
      </right>
      <top/>
      <bottom style="thin">
        <color indexed="64"/>
      </bottom>
      <diagonal/>
    </border>
    <border>
      <left/>
      <right/>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auto="1"/>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auto="1"/>
      </bottom>
      <diagonal/>
    </border>
    <border>
      <left/>
      <right style="thin">
        <color auto="1"/>
      </right>
      <top style="thin">
        <color auto="1"/>
      </top>
      <bottom style="medium">
        <color indexed="64"/>
      </bottom>
      <diagonal/>
    </border>
    <border>
      <left style="thin">
        <color auto="1"/>
      </left>
      <right style="thin">
        <color auto="1"/>
      </right>
      <top/>
      <bottom style="thin">
        <color auto="1"/>
      </bottom>
      <diagonal/>
    </border>
    <border>
      <left/>
      <right style="medium">
        <color auto="1"/>
      </right>
      <top/>
      <bottom style="thin">
        <color auto="1"/>
      </bottom>
      <diagonal/>
    </border>
    <border>
      <left style="dashed">
        <color indexed="64"/>
      </left>
      <right/>
      <top style="medium">
        <color auto="1"/>
      </top>
      <bottom style="medium">
        <color auto="1"/>
      </bottom>
      <diagonal/>
    </border>
    <border>
      <left/>
      <right style="dashed">
        <color indexed="64"/>
      </right>
      <top style="medium">
        <color auto="1"/>
      </top>
      <bottom style="medium">
        <color auto="1"/>
      </bottom>
      <diagonal/>
    </border>
    <border>
      <left style="dashed">
        <color indexed="64"/>
      </left>
      <right style="dashed">
        <color indexed="64"/>
      </right>
      <top style="medium">
        <color auto="1"/>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auto="1"/>
      </right>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auto="1"/>
      </right>
      <top style="dashed">
        <color indexed="64"/>
      </top>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bottom style="dotted">
        <color indexed="64"/>
      </bottom>
      <diagonal/>
    </border>
    <border>
      <left/>
      <right style="dashed">
        <color indexed="64"/>
      </right>
      <top style="medium">
        <color auto="1"/>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top style="medium">
        <color auto="1"/>
      </top>
      <bottom style="dashed">
        <color indexed="64"/>
      </bottom>
      <diagonal/>
    </border>
    <border>
      <left style="medium">
        <color indexed="64"/>
      </left>
      <right/>
      <top style="medium">
        <color indexed="64"/>
      </top>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auto="1"/>
      </bottom>
      <diagonal/>
    </border>
    <border>
      <left style="thin">
        <color indexed="64"/>
      </left>
      <right/>
      <top style="thin">
        <color indexed="64"/>
      </top>
      <bottom style="medium">
        <color indexed="64"/>
      </bottom>
      <diagonal/>
    </border>
    <border>
      <left style="medium">
        <color indexed="64"/>
      </left>
      <right style="medium">
        <color auto="1"/>
      </right>
      <top/>
      <bottom style="medium">
        <color indexed="64"/>
      </bottom>
      <diagonal/>
    </border>
    <border>
      <left style="thin">
        <color auto="1"/>
      </left>
      <right style="thin">
        <color auto="1"/>
      </right>
      <top/>
      <bottom/>
      <diagonal/>
    </border>
    <border>
      <left/>
      <right/>
      <top style="dashed">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medium">
        <color auto="1"/>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auto="1"/>
      </right>
      <top/>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medium">
        <color auto="1"/>
      </right>
      <top style="thin">
        <color indexed="64"/>
      </top>
      <bottom style="medium">
        <color indexed="64"/>
      </bottom>
      <diagonal/>
    </border>
    <border>
      <left/>
      <right style="thin">
        <color indexed="64"/>
      </right>
      <top style="medium">
        <color indexed="64"/>
      </top>
      <bottom style="medium">
        <color indexed="64"/>
      </bottom>
      <diagonal/>
    </border>
    <border>
      <left/>
      <right style="medium">
        <color auto="1"/>
      </right>
      <top style="thin">
        <color auto="1"/>
      </top>
      <bottom style="thin">
        <color auto="1"/>
      </bottom>
      <diagonal/>
    </border>
    <border>
      <left style="dashed">
        <color indexed="64"/>
      </left>
      <right/>
      <top/>
      <bottom style="medium">
        <color auto="1"/>
      </bottom>
      <diagonal/>
    </border>
    <border>
      <left style="medium">
        <color indexed="64"/>
      </left>
      <right style="thin">
        <color auto="1"/>
      </right>
      <top/>
      <bottom/>
      <diagonal/>
    </border>
    <border>
      <left style="medium">
        <color indexed="64"/>
      </left>
      <right style="dotted">
        <color indexed="64"/>
      </right>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dotted">
        <color indexed="64"/>
      </right>
      <top/>
      <bottom style="dotted">
        <color indexed="64"/>
      </bottom>
      <diagonal/>
    </border>
    <border>
      <left style="dotted">
        <color indexed="64"/>
      </left>
      <right/>
      <top/>
      <bottom style="dotted">
        <color indexed="64"/>
      </bottom>
      <diagonal/>
    </border>
    <border>
      <left style="dotted">
        <color indexed="64"/>
      </left>
      <right style="medium">
        <color indexed="64"/>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medium">
        <color indexed="64"/>
      </left>
      <right/>
      <top style="medium">
        <color auto="1"/>
      </top>
      <bottom style="dashed">
        <color indexed="64"/>
      </bottom>
      <diagonal/>
    </border>
    <border>
      <left/>
      <right style="medium">
        <color auto="1"/>
      </right>
      <top style="medium">
        <color auto="1"/>
      </top>
      <bottom style="dashed">
        <color indexed="64"/>
      </bottom>
      <diagonal/>
    </border>
    <border>
      <left style="dotted">
        <color indexed="64"/>
      </left>
      <right style="dashed">
        <color indexed="64"/>
      </right>
      <top style="dashed">
        <color indexed="64"/>
      </top>
      <bottom style="dashed">
        <color indexed="64"/>
      </bottom>
      <diagonal/>
    </border>
    <border>
      <left style="medium">
        <color indexed="64"/>
      </left>
      <right/>
      <top style="dotted">
        <color indexed="64"/>
      </top>
      <bottom/>
      <diagonal/>
    </border>
    <border>
      <left/>
      <right/>
      <top style="dotted">
        <color indexed="64"/>
      </top>
      <bottom/>
      <diagonal/>
    </border>
    <border>
      <left/>
      <right style="dashed">
        <color indexed="64"/>
      </right>
      <top style="dotted">
        <color indexed="64"/>
      </top>
      <bottom/>
      <diagonal/>
    </border>
    <border>
      <left style="dashed">
        <color indexed="64"/>
      </left>
      <right/>
      <top style="dashed">
        <color indexed="64"/>
      </top>
      <bottom/>
      <diagonal/>
    </border>
    <border>
      <left/>
      <right style="medium">
        <color indexed="64"/>
      </right>
      <top style="dotted">
        <color indexed="64"/>
      </top>
      <bottom style="medium">
        <color indexed="64"/>
      </bottom>
      <diagonal/>
    </border>
  </borders>
  <cellStyleXfs count="83">
    <xf numFmtId="0" fontId="0" fillId="0" borderId="0"/>
    <xf numFmtId="0" fontId="1" fillId="0" borderId="0"/>
    <xf numFmtId="0" fontId="3" fillId="0" borderId="0"/>
    <xf numFmtId="0" fontId="1" fillId="0" borderId="0"/>
    <xf numFmtId="0" fontId="4" fillId="0" borderId="1" applyNumberFormat="0" applyBorder="0" applyAlignment="0"/>
    <xf numFmtId="169" fontId="1" fillId="0" borderId="0" applyFont="0" applyFill="0" applyBorder="0" applyAlignment="0" applyProtection="0"/>
    <xf numFmtId="168" fontId="1"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168" fontId="7" fillId="0" borderId="0" applyFont="0" applyFill="0" applyBorder="0" applyAlignment="0" applyProtection="0"/>
    <xf numFmtId="0" fontId="7" fillId="0" borderId="0"/>
    <xf numFmtId="0" fontId="12" fillId="0" borderId="0"/>
    <xf numFmtId="0" fontId="7" fillId="0" borderId="0"/>
    <xf numFmtId="0" fontId="12" fillId="0" borderId="0"/>
    <xf numFmtId="167" fontId="6" fillId="0" borderId="0" applyFont="0" applyFill="0" applyBorder="0" applyAlignment="0" applyProtection="0"/>
    <xf numFmtId="0" fontId="7" fillId="0" borderId="0"/>
    <xf numFmtId="176" fontId="1" fillId="0" borderId="0" applyFont="0" applyFill="0" applyBorder="0" applyAlignment="0" applyProtection="0"/>
    <xf numFmtId="175" fontId="1"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169" fontId="1" fillId="0" borderId="0" applyFont="0" applyFill="0" applyBorder="0" applyAlignment="0" applyProtection="0"/>
    <xf numFmtId="176" fontId="1" fillId="0" borderId="0" applyFont="0" applyFill="0" applyBorder="0" applyAlignment="0" applyProtection="0"/>
    <xf numFmtId="0" fontId="1" fillId="0" borderId="0"/>
    <xf numFmtId="168" fontId="6" fillId="0" borderId="0" applyFont="0" applyFill="0" applyBorder="0" applyAlignment="0" applyProtection="0"/>
    <xf numFmtId="168" fontId="7" fillId="0" borderId="0" applyFont="0" applyFill="0" applyBorder="0" applyAlignment="0" applyProtection="0"/>
    <xf numFmtId="0" fontId="7" fillId="0" borderId="0"/>
    <xf numFmtId="167" fontId="6" fillId="0" borderId="0" applyFont="0" applyFill="0" applyBorder="0" applyAlignment="0" applyProtection="0"/>
    <xf numFmtId="0" fontId="1" fillId="0" borderId="0"/>
    <xf numFmtId="168" fontId="13" fillId="0" borderId="0" applyFont="0" applyFill="0" applyBorder="0" applyAlignment="0" applyProtection="0"/>
    <xf numFmtId="0" fontId="1" fillId="0" borderId="0"/>
    <xf numFmtId="178" fontId="1" fillId="0" borderId="0" applyFont="0" applyFill="0" applyBorder="0" applyAlignment="0" applyProtection="0"/>
    <xf numFmtId="168" fontId="13"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6"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79" fontId="19" fillId="0" borderId="0" applyFont="0" applyFill="0" applyBorder="0" applyAlignment="0" applyProtection="0"/>
    <xf numFmtId="167" fontId="6"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67" fontId="1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180" fontId="20" fillId="0" borderId="0"/>
    <xf numFmtId="180" fontId="20" fillId="0" borderId="0"/>
    <xf numFmtId="180" fontId="20" fillId="0" borderId="0"/>
    <xf numFmtId="0" fontId="21"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41" fontId="6" fillId="0" borderId="0" applyFont="0" applyFill="0" applyBorder="0" applyAlignment="0" applyProtection="0"/>
    <xf numFmtId="168" fontId="13"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84" fontId="1" fillId="0" borderId="0" applyFont="0" applyFill="0" applyBorder="0" applyAlignment="0" applyProtection="0"/>
    <xf numFmtId="0" fontId="6" fillId="0" borderId="0"/>
    <xf numFmtId="9" fontId="1" fillId="0" borderId="0" applyFont="0" applyFill="0" applyBorder="0" applyAlignment="0" applyProtection="0"/>
    <xf numFmtId="167" fontId="1" fillId="0" borderId="0" applyFont="0" applyFill="0" applyBorder="0" applyAlignment="0" applyProtection="0"/>
    <xf numFmtId="0" fontId="1" fillId="0" borderId="0"/>
  </cellStyleXfs>
  <cellXfs count="1063">
    <xf numFmtId="0" fontId="0" fillId="0" borderId="0" xfId="0"/>
    <xf numFmtId="0" fontId="0" fillId="2" borderId="0" xfId="3" applyFont="1" applyFill="1"/>
    <xf numFmtId="0" fontId="4" fillId="2" borderId="21" xfId="3" applyFont="1" applyFill="1" applyBorder="1" applyAlignment="1">
      <alignment horizontal="center" vertical="center"/>
    </xf>
    <xf numFmtId="3" fontId="0" fillId="2" borderId="0" xfId="3" applyNumberFormat="1" applyFont="1" applyFill="1"/>
    <xf numFmtId="0" fontId="4" fillId="2" borderId="0" xfId="3" applyFont="1" applyFill="1" applyAlignment="1">
      <alignment horizontal="center"/>
    </xf>
    <xf numFmtId="3" fontId="5" fillId="2" borderId="0" xfId="3" applyNumberFormat="1" applyFont="1" applyFill="1" applyAlignment="1">
      <alignment horizontal="right"/>
    </xf>
    <xf numFmtId="0" fontId="5" fillId="2" borderId="5" xfId="3" applyFont="1" applyFill="1" applyBorder="1"/>
    <xf numFmtId="0" fontId="5" fillId="2" borderId="0" xfId="3" applyFont="1" applyFill="1" applyAlignment="1">
      <alignment horizontal="center"/>
    </xf>
    <xf numFmtId="3" fontId="5" fillId="2" borderId="6" xfId="3" applyNumberFormat="1" applyFont="1" applyFill="1" applyBorder="1" applyAlignment="1">
      <alignment horizontal="right"/>
    </xf>
    <xf numFmtId="3" fontId="5" fillId="2" borderId="6" xfId="6" applyNumberFormat="1" applyFont="1" applyFill="1" applyBorder="1" applyAlignment="1">
      <alignment horizontal="right"/>
    </xf>
    <xf numFmtId="3" fontId="5" fillId="2" borderId="14" xfId="3" applyNumberFormat="1" applyFont="1" applyFill="1" applyBorder="1" applyAlignment="1">
      <alignment horizontal="right" vertical="center"/>
    </xf>
    <xf numFmtId="0" fontId="4" fillId="2" borderId="17" xfId="3" applyFont="1" applyFill="1" applyBorder="1" applyAlignment="1">
      <alignment horizontal="center" vertical="center"/>
    </xf>
    <xf numFmtId="4" fontId="4" fillId="2" borderId="17" xfId="3" applyNumberFormat="1" applyFont="1" applyFill="1" applyBorder="1" applyAlignment="1">
      <alignment horizontal="center" vertical="center"/>
    </xf>
    <xf numFmtId="3" fontId="4" fillId="2" borderId="18" xfId="3" applyNumberFormat="1" applyFont="1" applyFill="1" applyBorder="1" applyAlignment="1">
      <alignment horizontal="right" vertical="center"/>
    </xf>
    <xf numFmtId="4" fontId="4" fillId="2" borderId="21" xfId="3" applyNumberFormat="1" applyFont="1" applyFill="1" applyBorder="1" applyAlignment="1">
      <alignment vertical="center"/>
    </xf>
    <xf numFmtId="4" fontId="4" fillId="2" borderId="21" xfId="3" applyNumberFormat="1" applyFont="1" applyFill="1" applyBorder="1" applyAlignment="1">
      <alignment horizontal="center" vertical="center"/>
    </xf>
    <xf numFmtId="172" fontId="4" fillId="2" borderId="21" xfId="3" applyNumberFormat="1" applyFont="1" applyFill="1" applyBorder="1" applyAlignment="1">
      <alignment horizontal="center" vertical="center"/>
    </xf>
    <xf numFmtId="3" fontId="4" fillId="2" borderId="22" xfId="3" applyNumberFormat="1" applyFont="1" applyFill="1" applyBorder="1" applyAlignment="1">
      <alignment horizontal="right" vertical="center"/>
    </xf>
    <xf numFmtId="0" fontId="4" fillId="2" borderId="5" xfId="3" applyFont="1" applyFill="1" applyBorder="1"/>
    <xf numFmtId="0" fontId="4" fillId="2" borderId="23" xfId="3" applyFont="1" applyFill="1" applyBorder="1" applyAlignment="1">
      <alignment horizontal="center"/>
    </xf>
    <xf numFmtId="3" fontId="4" fillId="2" borderId="24" xfId="3" applyNumberFormat="1" applyFont="1" applyFill="1" applyBorder="1" applyAlignment="1">
      <alignment horizontal="right"/>
    </xf>
    <xf numFmtId="3" fontId="4" fillId="2" borderId="6" xfId="3" applyNumberFormat="1" applyFont="1" applyFill="1" applyBorder="1" applyAlignment="1">
      <alignment horizontal="right"/>
    </xf>
    <xf numFmtId="0" fontId="4" fillId="2" borderId="5" xfId="3" applyFont="1" applyFill="1" applyBorder="1" applyAlignment="1">
      <alignment vertical="center"/>
    </xf>
    <xf numFmtId="0" fontId="4" fillId="2" borderId="0" xfId="3" applyFont="1" applyFill="1" applyAlignment="1">
      <alignment horizontal="center" vertical="center"/>
    </xf>
    <xf numFmtId="170" fontId="4" fillId="2" borderId="0" xfId="3" applyNumberFormat="1" applyFont="1" applyFill="1" applyAlignment="1">
      <alignment horizontal="center" vertical="center"/>
    </xf>
    <xf numFmtId="3" fontId="4" fillId="2" borderId="6" xfId="3" quotePrefix="1" applyNumberFormat="1" applyFont="1" applyFill="1" applyBorder="1" applyAlignment="1">
      <alignment horizontal="right"/>
    </xf>
    <xf numFmtId="0" fontId="5" fillId="2" borderId="17" xfId="3" applyFont="1" applyFill="1" applyBorder="1" applyAlignment="1">
      <alignment horizontal="center" vertical="center"/>
    </xf>
    <xf numFmtId="3" fontId="5" fillId="2" borderId="18" xfId="3" applyNumberFormat="1" applyFont="1" applyFill="1" applyBorder="1" applyAlignment="1">
      <alignment horizontal="right" vertical="center"/>
    </xf>
    <xf numFmtId="4" fontId="4" fillId="2" borderId="21" xfId="3" applyNumberFormat="1" applyFont="1" applyFill="1" applyBorder="1" applyAlignment="1">
      <alignment horizontal="center"/>
    </xf>
    <xf numFmtId="3" fontId="5" fillId="2" borderId="22" xfId="3" applyNumberFormat="1" applyFont="1" applyFill="1" applyBorder="1" applyAlignment="1">
      <alignment horizontal="right"/>
    </xf>
    <xf numFmtId="0" fontId="5" fillId="2" borderId="13" xfId="3" applyFont="1" applyFill="1" applyBorder="1" applyAlignment="1">
      <alignment horizontal="center" vertical="justify" wrapText="1"/>
    </xf>
    <xf numFmtId="4" fontId="4" fillId="2" borderId="21" xfId="3" applyNumberFormat="1" applyFont="1" applyFill="1" applyBorder="1" applyAlignment="1">
      <alignment horizontal="right" vertical="center"/>
    </xf>
    <xf numFmtId="2" fontId="4" fillId="2" borderId="21" xfId="8" applyNumberFormat="1" applyFont="1" applyFill="1" applyBorder="1" applyAlignment="1">
      <alignment horizontal="center" vertical="center"/>
    </xf>
    <xf numFmtId="171" fontId="4" fillId="2" borderId="0" xfId="3" applyNumberFormat="1" applyFont="1" applyFill="1" applyAlignment="1">
      <alignment horizontal="center"/>
    </xf>
    <xf numFmtId="4" fontId="4" fillId="2" borderId="0" xfId="3" applyNumberFormat="1" applyFont="1" applyFill="1" applyAlignment="1">
      <alignment horizontal="center" vertical="center"/>
    </xf>
    <xf numFmtId="10" fontId="4" fillId="2" borderId="0" xfId="3" applyNumberFormat="1" applyFont="1" applyFill="1" applyAlignment="1">
      <alignment horizontal="center" vertical="center"/>
    </xf>
    <xf numFmtId="0" fontId="4" fillId="2" borderId="28" xfId="3" applyFont="1" applyFill="1" applyBorder="1" applyAlignment="1">
      <alignment horizontal="center"/>
    </xf>
    <xf numFmtId="3" fontId="4" fillId="2" borderId="29" xfId="3" applyNumberFormat="1" applyFont="1" applyFill="1" applyBorder="1" applyAlignment="1">
      <alignment horizontal="right"/>
    </xf>
    <xf numFmtId="4" fontId="4" fillId="2" borderId="0" xfId="3" applyNumberFormat="1" applyFont="1" applyFill="1" applyAlignment="1">
      <alignment horizontal="center"/>
    </xf>
    <xf numFmtId="0" fontId="4" fillId="2" borderId="5" xfId="3" applyFont="1" applyFill="1" applyBorder="1" applyAlignment="1">
      <alignment horizontal="center" vertical="center"/>
    </xf>
    <xf numFmtId="3" fontId="5" fillId="2" borderId="32" xfId="3" applyNumberFormat="1" applyFont="1" applyFill="1" applyBorder="1" applyAlignment="1">
      <alignment horizontal="right"/>
    </xf>
    <xf numFmtId="0" fontId="5" fillId="2" borderId="0" xfId="3" applyFont="1" applyFill="1"/>
    <xf numFmtId="0" fontId="5" fillId="2" borderId="39" xfId="3" applyFont="1" applyFill="1" applyBorder="1"/>
    <xf numFmtId="0" fontId="4" fillId="2" borderId="40" xfId="3" applyFont="1" applyFill="1" applyBorder="1" applyAlignment="1">
      <alignment horizontal="center"/>
    </xf>
    <xf numFmtId="3" fontId="4" fillId="2" borderId="41" xfId="3" applyNumberFormat="1" applyFont="1" applyFill="1" applyBorder="1" applyAlignment="1">
      <alignment horizontal="right"/>
    </xf>
    <xf numFmtId="0" fontId="4" fillId="2" borderId="0" xfId="3" applyFont="1" applyFill="1"/>
    <xf numFmtId="173" fontId="4" fillId="2" borderId="17" xfId="3" applyNumberFormat="1" applyFont="1" applyFill="1" applyBorder="1" applyAlignment="1">
      <alignment horizontal="center" vertical="center"/>
    </xf>
    <xf numFmtId="0" fontId="4" fillId="2" borderId="42" xfId="3" applyFont="1" applyFill="1" applyBorder="1" applyAlignment="1">
      <alignment horizontal="center" vertical="center"/>
    </xf>
    <xf numFmtId="0" fontId="15" fillId="2" borderId="21" xfId="3" applyFont="1" applyFill="1" applyBorder="1" applyAlignment="1">
      <alignment horizontal="center" vertical="center"/>
    </xf>
    <xf numFmtId="170" fontId="0" fillId="2" borderId="0" xfId="3" applyNumberFormat="1" applyFont="1" applyFill="1"/>
    <xf numFmtId="0" fontId="5" fillId="2" borderId="0" xfId="3" applyFont="1" applyFill="1" applyAlignment="1">
      <alignment horizontal="right" vertical="center"/>
    </xf>
    <xf numFmtId="3" fontId="5" fillId="2" borderId="0" xfId="6" applyNumberFormat="1" applyFont="1" applyFill="1" applyBorder="1" applyAlignment="1">
      <alignment horizontal="right"/>
    </xf>
    <xf numFmtId="0" fontId="5" fillId="2" borderId="13" xfId="3" applyFont="1" applyFill="1" applyBorder="1" applyAlignment="1">
      <alignment horizontal="center" vertical="center"/>
    </xf>
    <xf numFmtId="3" fontId="5" fillId="2" borderId="6" xfId="3" applyNumberFormat="1" applyFont="1" applyFill="1" applyBorder="1" applyAlignment="1">
      <alignment horizontal="right" wrapText="1"/>
    </xf>
    <xf numFmtId="167" fontId="4" fillId="2" borderId="18" xfId="69" applyFont="1" applyFill="1" applyBorder="1" applyAlignment="1">
      <alignment horizontal="right" vertical="center"/>
    </xf>
    <xf numFmtId="167" fontId="16" fillId="2" borderId="17" xfId="69" applyFont="1" applyFill="1" applyBorder="1" applyAlignment="1">
      <alignment horizontal="center" vertical="center"/>
    </xf>
    <xf numFmtId="167" fontId="4" fillId="2" borderId="17" xfId="69" applyFont="1" applyFill="1" applyBorder="1" applyAlignment="1">
      <alignment horizontal="center" vertical="center"/>
    </xf>
    <xf numFmtId="0" fontId="4" fillId="2" borderId="15" xfId="3" applyFont="1" applyFill="1" applyBorder="1" applyAlignment="1">
      <alignment horizontal="left" vertical="center" wrapText="1"/>
    </xf>
    <xf numFmtId="0" fontId="4" fillId="2" borderId="26" xfId="3" applyFont="1" applyFill="1" applyBorder="1" applyAlignment="1">
      <alignment horizontal="left" vertical="center" wrapText="1"/>
    </xf>
    <xf numFmtId="0" fontId="4" fillId="2" borderId="16" xfId="3" applyFont="1" applyFill="1" applyBorder="1" applyAlignment="1">
      <alignment horizontal="left" vertical="center" wrapText="1"/>
    </xf>
    <xf numFmtId="2" fontId="4" fillId="0" borderId="17" xfId="3" applyNumberFormat="1" applyFont="1" applyBorder="1" applyAlignment="1">
      <alignment horizontal="center" vertical="center"/>
    </xf>
    <xf numFmtId="0" fontId="0" fillId="3" borderId="0" xfId="3" applyFont="1" applyFill="1"/>
    <xf numFmtId="0" fontId="5" fillId="3" borderId="7" xfId="3" applyFont="1" applyFill="1" applyBorder="1" applyAlignment="1">
      <alignment horizontal="center" vertical="center" wrapText="1"/>
    </xf>
    <xf numFmtId="0" fontId="2" fillId="3" borderId="8" xfId="3" applyFont="1" applyFill="1" applyBorder="1" applyAlignment="1">
      <alignment horizontal="center" vertical="center" wrapText="1"/>
    </xf>
    <xf numFmtId="0" fontId="5" fillId="3" borderId="8" xfId="3" applyFont="1" applyFill="1" applyBorder="1" applyAlignment="1">
      <alignment horizontal="center" vertical="center" wrapText="1"/>
    </xf>
    <xf numFmtId="3" fontId="5" fillId="3" borderId="8" xfId="3" applyNumberFormat="1" applyFont="1" applyFill="1" applyBorder="1" applyAlignment="1">
      <alignment horizontal="center" vertical="center" wrapText="1"/>
    </xf>
    <xf numFmtId="167" fontId="5" fillId="2" borderId="13" xfId="69" applyFont="1" applyFill="1" applyBorder="1" applyAlignment="1">
      <alignment horizontal="center" vertical="center"/>
    </xf>
    <xf numFmtId="164" fontId="22" fillId="0" borderId="65" xfId="68" applyFont="1" applyFill="1" applyBorder="1" applyAlignment="1" applyProtection="1">
      <alignment horizontal="center" vertical="center"/>
    </xf>
    <xf numFmtId="164" fontId="22" fillId="0" borderId="65" xfId="68" applyFont="1" applyFill="1" applyBorder="1" applyAlignment="1" applyProtection="1">
      <alignment horizontal="center" vertical="center" wrapText="1"/>
    </xf>
    <xf numFmtId="3" fontId="0" fillId="3" borderId="0" xfId="3" applyNumberFormat="1" applyFont="1" applyFill="1"/>
    <xf numFmtId="0" fontId="0" fillId="0" borderId="75" xfId="0" applyBorder="1" applyAlignment="1">
      <alignment horizontal="center" vertical="center"/>
    </xf>
    <xf numFmtId="0" fontId="0" fillId="0" borderId="72" xfId="0" applyBorder="1" applyAlignment="1">
      <alignment horizontal="center" vertical="center"/>
    </xf>
    <xf numFmtId="0" fontId="22" fillId="0" borderId="18" xfId="14" applyFont="1" applyBorder="1" applyAlignment="1">
      <alignment horizontal="left" vertical="center" wrapText="1"/>
    </xf>
    <xf numFmtId="0" fontId="0" fillId="0" borderId="18" xfId="0" applyBorder="1" applyAlignment="1">
      <alignment horizontal="left" vertical="center" wrapText="1"/>
    </xf>
    <xf numFmtId="0" fontId="22" fillId="0" borderId="64" xfId="14" applyFont="1" applyBorder="1" applyAlignment="1">
      <alignment vertical="center" wrapText="1"/>
    </xf>
    <xf numFmtId="0" fontId="0" fillId="0" borderId="0" xfId="0" applyAlignment="1">
      <alignment horizontal="left"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xf>
    <xf numFmtId="164" fontId="14" fillId="0" borderId="70" xfId="68" applyFont="1" applyFill="1" applyBorder="1" applyAlignment="1">
      <alignment horizontal="center" vertical="center"/>
    </xf>
    <xf numFmtId="0" fontId="14" fillId="0" borderId="71" xfId="0" applyFont="1" applyBorder="1" applyAlignment="1">
      <alignment horizontal="center" vertical="center" wrapText="1"/>
    </xf>
    <xf numFmtId="0" fontId="14" fillId="0" borderId="74" xfId="0" applyFont="1" applyBorder="1" applyAlignment="1">
      <alignment horizontal="center" vertical="center" wrapText="1"/>
    </xf>
    <xf numFmtId="0" fontId="14" fillId="0" borderId="66" xfId="0" applyFont="1" applyBorder="1" applyAlignment="1">
      <alignment vertical="center" wrapText="1"/>
    </xf>
    <xf numFmtId="0" fontId="14" fillId="0" borderId="67" xfId="0" applyFont="1" applyBorder="1" applyAlignment="1">
      <alignment vertical="center" wrapText="1"/>
    </xf>
    <xf numFmtId="0" fontId="22" fillId="0" borderId="65" xfId="14" applyFont="1" applyBorder="1" applyAlignment="1">
      <alignment vertical="center" wrapText="1"/>
    </xf>
    <xf numFmtId="0" fontId="22" fillId="0" borderId="18" xfId="14" applyFont="1" applyBorder="1" applyAlignment="1">
      <alignment horizontal="center" vertical="center" wrapText="1"/>
    </xf>
    <xf numFmtId="0" fontId="0" fillId="0" borderId="0" xfId="0" applyAlignment="1">
      <alignment horizontal="left" vertical="center"/>
    </xf>
    <xf numFmtId="0" fontId="22" fillId="0" borderId="46" xfId="14" applyFont="1" applyBorder="1" applyAlignment="1">
      <alignment vertical="center" wrapText="1"/>
    </xf>
    <xf numFmtId="0" fontId="22" fillId="0" borderId="55" xfId="14" applyFont="1" applyBorder="1" applyAlignment="1">
      <alignment horizontal="center" vertical="center" wrapText="1"/>
    </xf>
    <xf numFmtId="0" fontId="22" fillId="0" borderId="47" xfId="14" applyFont="1" applyBorder="1" applyAlignment="1">
      <alignment horizontal="center" vertical="center" wrapText="1"/>
    </xf>
    <xf numFmtId="0" fontId="0" fillId="0" borderId="73" xfId="0" applyBorder="1" applyAlignment="1">
      <alignment horizontal="center" vertical="center"/>
    </xf>
    <xf numFmtId="164" fontId="22" fillId="0" borderId="46" xfId="68" applyFont="1" applyFill="1" applyBorder="1" applyAlignment="1" applyProtection="1">
      <alignment horizontal="center" vertical="center" wrapText="1"/>
    </xf>
    <xf numFmtId="0" fontId="0" fillId="0" borderId="15" xfId="0" applyBorder="1" applyAlignment="1">
      <alignment horizontal="center" vertical="center"/>
    </xf>
    <xf numFmtId="164" fontId="0" fillId="0" borderId="65" xfId="68" applyFont="1" applyFill="1" applyBorder="1" applyAlignment="1">
      <alignment horizontal="center" vertical="center" wrapText="1"/>
    </xf>
    <xf numFmtId="0" fontId="22" fillId="0" borderId="51" xfId="14" applyFont="1" applyBorder="1" applyAlignment="1">
      <alignment horizontal="center" vertical="center" wrapText="1"/>
    </xf>
    <xf numFmtId="164" fontId="22" fillId="0" borderId="76" xfId="68" applyFont="1" applyFill="1" applyBorder="1" applyAlignment="1" applyProtection="1">
      <alignment horizontal="center" vertical="center" wrapText="1"/>
    </xf>
    <xf numFmtId="0" fontId="22" fillId="0" borderId="5" xfId="14" applyFont="1" applyBorder="1" applyAlignment="1">
      <alignment vertical="center" wrapText="1"/>
    </xf>
    <xf numFmtId="164" fontId="0" fillId="0" borderId="65" xfId="68" applyFont="1" applyFill="1" applyBorder="1" applyAlignment="1">
      <alignment horizontal="center" vertical="center"/>
    </xf>
    <xf numFmtId="0" fontId="22" fillId="0" borderId="55" xfId="14" applyFont="1" applyBorder="1" applyAlignment="1">
      <alignment horizontal="left" vertical="center" wrapText="1"/>
    </xf>
    <xf numFmtId="164" fontId="6" fillId="0" borderId="65" xfId="68" applyFont="1" applyFill="1" applyBorder="1" applyAlignment="1">
      <alignment horizontal="center" vertical="center"/>
    </xf>
    <xf numFmtId="0" fontId="22" fillId="0" borderId="18" xfId="14" applyFont="1" applyBorder="1" applyAlignment="1">
      <alignment horizontal="left" vertical="center"/>
    </xf>
    <xf numFmtId="0" fontId="22" fillId="0" borderId="68" xfId="14" applyFont="1" applyBorder="1" applyAlignment="1">
      <alignment vertical="center" wrapText="1"/>
    </xf>
    <xf numFmtId="49" fontId="0" fillId="0" borderId="0" xfId="0" applyNumberFormat="1" applyAlignment="1">
      <alignment horizontal="left" vertical="center"/>
    </xf>
    <xf numFmtId="0" fontId="0" fillId="0" borderId="0" xfId="0" applyAlignment="1">
      <alignment vertical="center"/>
    </xf>
    <xf numFmtId="0" fontId="22" fillId="0" borderId="0" xfId="14" applyFont="1" applyAlignment="1">
      <alignment vertical="center" wrapText="1"/>
    </xf>
    <xf numFmtId="0" fontId="22" fillId="0" borderId="0" xfId="14" applyFont="1" applyAlignment="1">
      <alignment horizontal="center" vertical="center" wrapText="1"/>
    </xf>
    <xf numFmtId="164" fontId="22" fillId="0" borderId="0" xfId="68" applyFont="1" applyFill="1" applyBorder="1" applyAlignment="1" applyProtection="1">
      <alignment horizontal="center" vertical="center" wrapText="1"/>
    </xf>
    <xf numFmtId="0" fontId="0" fillId="0" borderId="0" xfId="0" applyAlignment="1">
      <alignment horizontal="justify" vertical="center" wrapText="1"/>
    </xf>
    <xf numFmtId="164" fontId="0" fillId="0" borderId="0" xfId="68" applyFont="1" applyFill="1"/>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14" fillId="0" borderId="0" xfId="0" applyFont="1" applyAlignment="1">
      <alignment horizontal="center"/>
    </xf>
    <xf numFmtId="0" fontId="0" fillId="0" borderId="74" xfId="0" applyBorder="1" applyAlignment="1">
      <alignment horizontal="center" vertical="center"/>
    </xf>
    <xf numFmtId="0" fontId="14" fillId="0" borderId="72" xfId="0" applyFont="1" applyBorder="1" applyAlignment="1">
      <alignment horizontal="center" vertical="center" wrapText="1"/>
    </xf>
    <xf numFmtId="0" fontId="0" fillId="0" borderId="66" xfId="0" applyBorder="1" applyAlignment="1">
      <alignment horizontal="center" vertical="center"/>
    </xf>
    <xf numFmtId="0" fontId="14" fillId="0" borderId="75" xfId="0" applyFont="1" applyBorder="1" applyAlignment="1">
      <alignment horizontal="center" vertical="center" wrapText="1"/>
    </xf>
    <xf numFmtId="0" fontId="14" fillId="0" borderId="72" xfId="0" applyFont="1" applyBorder="1" applyAlignment="1">
      <alignment horizontal="center" vertical="center"/>
    </xf>
    <xf numFmtId="0" fontId="22" fillId="0" borderId="66" xfId="14" applyFont="1" applyBorder="1" applyAlignment="1">
      <alignment vertical="center" wrapText="1"/>
    </xf>
    <xf numFmtId="0" fontId="14" fillId="0" borderId="64" xfId="0" applyFont="1" applyBorder="1" applyAlignment="1">
      <alignment vertical="center" wrapText="1"/>
    </xf>
    <xf numFmtId="0" fontId="14" fillId="0" borderId="65" xfId="0" applyFont="1" applyBorder="1" applyAlignment="1">
      <alignment vertical="center" wrapText="1"/>
    </xf>
    <xf numFmtId="0" fontId="14" fillId="0" borderId="46" xfId="0" applyFont="1" applyBorder="1" applyAlignment="1">
      <alignment vertical="center" wrapText="1"/>
    </xf>
    <xf numFmtId="0" fontId="24" fillId="0" borderId="46" xfId="7" applyFont="1" applyBorder="1" applyAlignment="1">
      <alignment horizontal="justify" vertical="center" wrapText="1"/>
    </xf>
    <xf numFmtId="0" fontId="22" fillId="0" borderId="17" xfId="14" applyFont="1" applyBorder="1" applyAlignment="1">
      <alignment vertical="center" wrapText="1"/>
    </xf>
    <xf numFmtId="0" fontId="22" fillId="0" borderId="67" xfId="14" applyFont="1" applyBorder="1" applyAlignment="1">
      <alignment horizontal="center" vertical="center" wrapText="1"/>
    </xf>
    <xf numFmtId="0" fontId="14" fillId="0" borderId="54" xfId="0" applyFont="1" applyBorder="1" applyAlignment="1">
      <alignment vertical="center" wrapText="1"/>
    </xf>
    <xf numFmtId="0" fontId="14" fillId="0" borderId="18" xfId="0" applyFont="1" applyBorder="1" applyAlignment="1">
      <alignment vertical="center" wrapText="1"/>
    </xf>
    <xf numFmtId="0" fontId="14" fillId="0" borderId="55" xfId="0" applyFont="1" applyBorder="1" applyAlignment="1">
      <alignment vertical="center" wrapText="1"/>
    </xf>
    <xf numFmtId="0" fontId="22" fillId="0" borderId="62" xfId="14" applyFont="1" applyBorder="1" applyAlignment="1">
      <alignment horizontal="center" vertical="center" wrapText="1"/>
    </xf>
    <xf numFmtId="164" fontId="22" fillId="0" borderId="80" xfId="68" applyFont="1" applyFill="1" applyBorder="1" applyAlignment="1" applyProtection="1">
      <alignment horizontal="center" vertical="center" wrapText="1"/>
    </xf>
    <xf numFmtId="0" fontId="14" fillId="0" borderId="53" xfId="0" applyFont="1" applyBorder="1" applyAlignment="1">
      <alignment vertical="center" wrapText="1"/>
    </xf>
    <xf numFmtId="164" fontId="22" fillId="0" borderId="66" xfId="68" applyFont="1" applyFill="1" applyBorder="1" applyAlignment="1" applyProtection="1">
      <alignment horizontal="center" vertical="center" wrapText="1"/>
    </xf>
    <xf numFmtId="181" fontId="22" fillId="0" borderId="65" xfId="68" applyNumberFormat="1" applyFont="1" applyFill="1" applyBorder="1" applyAlignment="1" applyProtection="1">
      <alignment horizontal="center" vertical="center" wrapText="1"/>
    </xf>
    <xf numFmtId="164" fontId="22" fillId="0" borderId="16" xfId="68" applyFont="1" applyFill="1" applyBorder="1" applyAlignment="1" applyProtection="1">
      <alignment horizontal="center" vertical="center"/>
    </xf>
    <xf numFmtId="9" fontId="22" fillId="0" borderId="65" xfId="71" applyFont="1" applyFill="1" applyBorder="1" applyAlignment="1" applyProtection="1">
      <alignment horizontal="center" vertical="center" wrapText="1"/>
    </xf>
    <xf numFmtId="164" fontId="22" fillId="0" borderId="16" xfId="68" applyFont="1" applyFill="1" applyBorder="1" applyAlignment="1" applyProtection="1">
      <alignment horizontal="center" vertical="center" wrapText="1"/>
    </xf>
    <xf numFmtId="0" fontId="22" fillId="0" borderId="67" xfId="14" applyFont="1" applyBorder="1" applyAlignment="1">
      <alignment horizontal="left" vertical="center" wrapText="1"/>
    </xf>
    <xf numFmtId="0" fontId="14" fillId="0" borderId="83" xfId="0" applyFont="1" applyBorder="1" applyAlignment="1">
      <alignment vertical="center" wrapText="1"/>
    </xf>
    <xf numFmtId="0" fontId="22" fillId="0" borderId="67" xfId="14" applyFont="1" applyBorder="1" applyAlignment="1">
      <alignment horizontal="left" vertical="center"/>
    </xf>
    <xf numFmtId="0" fontId="22" fillId="0" borderId="79" xfId="14" applyFont="1" applyBorder="1" applyAlignment="1">
      <alignment horizontal="left" vertical="center" wrapText="1"/>
    </xf>
    <xf numFmtId="0" fontId="22" fillId="0" borderId="55" xfId="14" applyFont="1" applyBorder="1" applyAlignment="1">
      <alignment horizontal="left" vertical="center"/>
    </xf>
    <xf numFmtId="0" fontId="22" fillId="0" borderId="47" xfId="14" applyFont="1" applyBorder="1" applyAlignment="1">
      <alignment horizontal="left" vertical="center" wrapText="1"/>
    </xf>
    <xf numFmtId="0" fontId="0" fillId="0" borderId="35" xfId="0" applyBorder="1" applyAlignment="1">
      <alignment horizontal="center" vertical="center"/>
    </xf>
    <xf numFmtId="164" fontId="22" fillId="0" borderId="81" xfId="68" applyFont="1" applyFill="1" applyBorder="1" applyAlignment="1" applyProtection="1">
      <alignment horizontal="center" vertical="center"/>
    </xf>
    <xf numFmtId="164" fontId="22" fillId="0" borderId="78" xfId="68" applyFont="1" applyFill="1" applyBorder="1" applyAlignment="1" applyProtection="1">
      <alignment horizontal="center" vertical="center"/>
    </xf>
    <xf numFmtId="0" fontId="0" fillId="0" borderId="67" xfId="0" applyBorder="1" applyAlignment="1">
      <alignment horizontal="left" vertical="center" wrapText="1"/>
    </xf>
    <xf numFmtId="0" fontId="22" fillId="0" borderId="77" xfId="14" applyFont="1" applyBorder="1" applyAlignment="1">
      <alignment horizontal="left" vertical="center"/>
    </xf>
    <xf numFmtId="0" fontId="27" fillId="0" borderId="0" xfId="0"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0" fontId="27" fillId="0" borderId="17" xfId="0" applyFont="1" applyBorder="1" applyAlignment="1">
      <alignment vertical="center" wrapText="1"/>
    </xf>
    <xf numFmtId="0" fontId="26" fillId="2" borderId="0" xfId="0" applyFont="1" applyFill="1" applyAlignment="1">
      <alignment horizontal="center" vertical="center"/>
    </xf>
    <xf numFmtId="0" fontId="26" fillId="0" borderId="0" xfId="0" applyFont="1" applyAlignment="1">
      <alignment vertical="center"/>
    </xf>
    <xf numFmtId="0" fontId="26" fillId="0" borderId="0" xfId="0" applyFont="1" applyAlignment="1">
      <alignment horizontal="center" vertical="center"/>
    </xf>
    <xf numFmtId="0" fontId="31" fillId="0" borderId="17" xfId="0" applyFont="1" applyBorder="1" applyAlignment="1" applyProtection="1">
      <alignment horizontal="right" vertical="center" wrapText="1"/>
      <protection locked="0"/>
    </xf>
    <xf numFmtId="0" fontId="31" fillId="0" borderId="17" xfId="0" applyFont="1" applyBorder="1" applyAlignment="1" applyProtection="1">
      <alignment horizontal="right" vertical="top" wrapText="1"/>
      <protection locked="0"/>
    </xf>
    <xf numFmtId="0" fontId="4" fillId="0" borderId="0" xfId="74" applyFont="1" applyAlignment="1">
      <alignment vertical="center"/>
    </xf>
    <xf numFmtId="4" fontId="4" fillId="0" borderId="0" xfId="74" applyNumberFormat="1" applyFont="1" applyAlignment="1">
      <alignment vertical="center"/>
    </xf>
    <xf numFmtId="0" fontId="4" fillId="0" borderId="0" xfId="74" applyFont="1"/>
    <xf numFmtId="10" fontId="4" fillId="0" borderId="0" xfId="74" applyNumberFormat="1" applyFont="1"/>
    <xf numFmtId="0" fontId="5" fillId="0" borderId="0" xfId="74" applyFont="1"/>
    <xf numFmtId="0" fontId="28" fillId="0" borderId="0" xfId="0" applyFont="1" applyAlignment="1">
      <alignment vertical="center" wrapText="1"/>
    </xf>
    <xf numFmtId="0" fontId="1" fillId="0" borderId="0" xfId="76"/>
    <xf numFmtId="0" fontId="1" fillId="0" borderId="0" xfId="76" applyAlignment="1">
      <alignment horizontal="center"/>
    </xf>
    <xf numFmtId="0" fontId="1" fillId="0" borderId="0" xfId="77"/>
    <xf numFmtId="0" fontId="34" fillId="0" borderId="0" xfId="52" applyFont="1"/>
    <xf numFmtId="0" fontId="1" fillId="0" borderId="0" xfId="76" applyAlignment="1">
      <alignment vertical="center" wrapText="1"/>
    </xf>
    <xf numFmtId="0" fontId="33" fillId="0" borderId="0" xfId="76" applyFont="1" applyAlignment="1">
      <alignment vertical="center" wrapText="1"/>
    </xf>
    <xf numFmtId="185" fontId="35" fillId="0" borderId="0" xfId="76" applyNumberFormat="1" applyFont="1" applyAlignment="1">
      <alignment vertical="center" wrapText="1"/>
    </xf>
    <xf numFmtId="0" fontId="30" fillId="0" borderId="0" xfId="76" applyFont="1" applyAlignment="1">
      <alignment vertical="center" wrapText="1"/>
    </xf>
    <xf numFmtId="0" fontId="35" fillId="0" borderId="0" xfId="76" applyFont="1" applyAlignment="1">
      <alignment vertical="center" wrapText="1"/>
    </xf>
    <xf numFmtId="174" fontId="1" fillId="0" borderId="0" xfId="76" applyNumberFormat="1" applyAlignment="1">
      <alignment vertical="center" wrapText="1"/>
    </xf>
    <xf numFmtId="17" fontId="1" fillId="0" borderId="0" xfId="76" applyNumberFormat="1"/>
    <xf numFmtId="17" fontId="1" fillId="0" borderId="0" xfId="76" applyNumberFormat="1" applyAlignment="1">
      <alignment horizontal="center"/>
    </xf>
    <xf numFmtId="10" fontId="1" fillId="0" borderId="0" xfId="76" applyNumberFormat="1"/>
    <xf numFmtId="10" fontId="1" fillId="0" borderId="0" xfId="76" applyNumberFormat="1" applyAlignment="1">
      <alignment horizontal="center"/>
    </xf>
    <xf numFmtId="9" fontId="1" fillId="0" borderId="0" xfId="76" applyNumberFormat="1" applyAlignment="1">
      <alignment horizontal="center"/>
    </xf>
    <xf numFmtId="10" fontId="37" fillId="0" borderId="0" xfId="0" applyNumberFormat="1" applyFont="1"/>
    <xf numFmtId="0" fontId="18" fillId="0" borderId="0" xfId="52" applyFont="1"/>
    <xf numFmtId="0" fontId="18" fillId="0" borderId="0" xfId="0" applyFont="1"/>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30" fillId="0" borderId="17" xfId="0" applyFont="1" applyBorder="1" applyAlignment="1" applyProtection="1">
      <alignment horizontal="right" vertical="center" wrapText="1"/>
      <protection locked="0"/>
    </xf>
    <xf numFmtId="0" fontId="38" fillId="0" borderId="59" xfId="0" applyFont="1" applyBorder="1" applyAlignment="1">
      <alignment vertical="center" wrapText="1"/>
    </xf>
    <xf numFmtId="0" fontId="36" fillId="0" borderId="0" xfId="0" applyFont="1" applyAlignment="1">
      <alignment vertical="center"/>
    </xf>
    <xf numFmtId="0" fontId="30" fillId="0" borderId="17" xfId="0" applyFont="1" applyBorder="1" applyAlignment="1" applyProtection="1">
      <alignment horizontal="right" vertical="top" wrapText="1"/>
      <protection locked="0"/>
    </xf>
    <xf numFmtId="0" fontId="38" fillId="0" borderId="61" xfId="0" applyFont="1" applyBorder="1" applyAlignment="1">
      <alignment vertical="center" wrapText="1"/>
    </xf>
    <xf numFmtId="0" fontId="38" fillId="0" borderId="0" xfId="0" applyFont="1" applyAlignment="1">
      <alignment vertical="center" wrapText="1"/>
    </xf>
    <xf numFmtId="0" fontId="23" fillId="0" borderId="17" xfId="0" applyFont="1" applyBorder="1" applyAlignment="1">
      <alignment horizontal="right" vertical="center"/>
    </xf>
    <xf numFmtId="0" fontId="38" fillId="0" borderId="63" xfId="0" applyFont="1" applyBorder="1" applyAlignment="1">
      <alignment vertical="center" wrapText="1"/>
    </xf>
    <xf numFmtId="0" fontId="36" fillId="0" borderId="17" xfId="0" applyFont="1" applyBorder="1" applyAlignment="1">
      <alignment vertical="center" wrapText="1"/>
    </xf>
    <xf numFmtId="41" fontId="1" fillId="0" borderId="0" xfId="72" applyFont="1" applyAlignment="1">
      <alignment horizontal="right" vertical="center" wrapText="1"/>
    </xf>
    <xf numFmtId="1" fontId="1" fillId="0" borderId="0" xfId="7" applyNumberFormat="1" applyAlignment="1">
      <alignment horizontal="right" vertical="center" wrapText="1"/>
    </xf>
    <xf numFmtId="0" fontId="36" fillId="0" borderId="0" xfId="0" applyFont="1" applyAlignment="1">
      <alignment vertical="center" wrapText="1"/>
    </xf>
    <xf numFmtId="41" fontId="18" fillId="0" borderId="0" xfId="72" applyFont="1"/>
    <xf numFmtId="0" fontId="1" fillId="0" borderId="0" xfId="0" applyFont="1" applyAlignment="1">
      <alignment horizontal="center" vertical="center"/>
    </xf>
    <xf numFmtId="164" fontId="18" fillId="0" borderId="0" xfId="68" applyFont="1" applyFill="1" applyAlignment="1">
      <alignment horizontal="center" vertical="center"/>
    </xf>
    <xf numFmtId="0" fontId="0" fillId="3" borderId="0" xfId="0" applyFill="1" applyAlignment="1">
      <alignment vertical="center"/>
    </xf>
    <xf numFmtId="0" fontId="0" fillId="3" borderId="0" xfId="0" applyFill="1"/>
    <xf numFmtId="164" fontId="0" fillId="3" borderId="0" xfId="68" applyFont="1" applyFill="1"/>
    <xf numFmtId="0" fontId="0" fillId="3" borderId="0" xfId="0" applyFill="1" applyAlignment="1">
      <alignment horizontal="left"/>
    </xf>
    <xf numFmtId="0" fontId="22" fillId="3" borderId="0" xfId="14" applyFont="1" applyFill="1" applyAlignment="1">
      <alignment vertical="center" wrapText="1"/>
    </xf>
    <xf numFmtId="0" fontId="22" fillId="3" borderId="0" xfId="14" applyFont="1" applyFill="1" applyAlignment="1">
      <alignment horizontal="center" vertical="center" wrapText="1"/>
    </xf>
    <xf numFmtId="164" fontId="22" fillId="3" borderId="0" xfId="68" applyFont="1" applyFill="1" applyBorder="1" applyAlignment="1" applyProtection="1">
      <alignment horizontal="center" vertical="center" wrapText="1"/>
    </xf>
    <xf numFmtId="0" fontId="0" fillId="3" borderId="0" xfId="0" applyFill="1" applyAlignment="1">
      <alignment horizontal="left" vertical="center"/>
    </xf>
    <xf numFmtId="0" fontId="0" fillId="3" borderId="0" xfId="0" applyFill="1" applyAlignment="1">
      <alignment horizontal="justify" vertical="center" wrapText="1"/>
    </xf>
    <xf numFmtId="0" fontId="0" fillId="3" borderId="0" xfId="0" applyFill="1" applyAlignment="1">
      <alignment wrapText="1"/>
    </xf>
    <xf numFmtId="0" fontId="4" fillId="0" borderId="48" xfId="74" applyFont="1" applyBorder="1"/>
    <xf numFmtId="0" fontId="28" fillId="0" borderId="58" xfId="0" applyFont="1" applyBorder="1" applyAlignment="1">
      <alignment horizontal="center" vertical="center" wrapText="1"/>
    </xf>
    <xf numFmtId="0" fontId="21" fillId="0" borderId="0" xfId="0" applyFont="1"/>
    <xf numFmtId="0" fontId="29" fillId="0" borderId="0" xfId="0" applyFont="1" applyAlignment="1">
      <alignment horizontal="left" vertical="center" wrapText="1"/>
    </xf>
    <xf numFmtId="0" fontId="43" fillId="0" borderId="64" xfId="0" applyFont="1" applyBorder="1" applyAlignment="1">
      <alignment horizontal="left" vertical="center"/>
    </xf>
    <xf numFmtId="0" fontId="44" fillId="0" borderId="0" xfId="0" applyFont="1" applyAlignment="1">
      <alignment horizontal="left" vertical="center"/>
    </xf>
    <xf numFmtId="0" fontId="45" fillId="0" borderId="0" xfId="0" applyFont="1" applyAlignment="1">
      <alignment horizontal="left" vertical="center"/>
    </xf>
    <xf numFmtId="0" fontId="43" fillId="0" borderId="0" xfId="0" applyFont="1" applyAlignment="1">
      <alignment horizontal="left" vertical="center"/>
    </xf>
    <xf numFmtId="0" fontId="43" fillId="0" borderId="0" xfId="0" applyFont="1" applyAlignment="1">
      <alignment vertical="center"/>
    </xf>
    <xf numFmtId="0" fontId="43" fillId="0" borderId="0" xfId="0" applyFont="1" applyAlignment="1">
      <alignment horizontal="center" vertical="center"/>
    </xf>
    <xf numFmtId="0" fontId="46" fillId="0" borderId="0" xfId="0" applyFont="1" applyAlignment="1">
      <alignment horizontal="center" vertical="center"/>
    </xf>
    <xf numFmtId="41" fontId="46" fillId="0" borderId="0" xfId="72" applyFont="1" applyAlignment="1">
      <alignment vertical="center"/>
    </xf>
    <xf numFmtId="0" fontId="46" fillId="0" borderId="0" xfId="0" applyFont="1" applyAlignment="1">
      <alignment vertical="center"/>
    </xf>
    <xf numFmtId="41" fontId="42" fillId="0" borderId="0" xfId="72" applyFont="1" applyAlignment="1">
      <alignment vertical="center" wrapText="1"/>
    </xf>
    <xf numFmtId="0" fontId="42" fillId="0" borderId="0" xfId="0" applyFont="1" applyAlignment="1">
      <alignment vertical="center" wrapText="1"/>
    </xf>
    <xf numFmtId="41" fontId="47" fillId="0" borderId="0" xfId="72" applyFont="1" applyAlignment="1">
      <alignment horizontal="right" vertical="center" wrapText="1"/>
    </xf>
    <xf numFmtId="1" fontId="47" fillId="0" borderId="0" xfId="7" applyNumberFormat="1" applyFont="1" applyAlignment="1">
      <alignment horizontal="right" vertical="center" wrapText="1"/>
    </xf>
    <xf numFmtId="0" fontId="46" fillId="0" borderId="0" xfId="0" applyFont="1" applyAlignment="1">
      <alignment vertical="center" wrapText="1"/>
    </xf>
    <xf numFmtId="0" fontId="46" fillId="0" borderId="17" xfId="0" applyFont="1" applyBorder="1" applyAlignment="1">
      <alignment vertical="center" wrapText="1"/>
    </xf>
    <xf numFmtId="0" fontId="46" fillId="0" borderId="0" xfId="0" applyFont="1" applyAlignment="1">
      <alignment horizontal="left" vertical="center"/>
    </xf>
    <xf numFmtId="41" fontId="47" fillId="0" borderId="0" xfId="72" applyFont="1" applyAlignment="1">
      <alignment horizontal="left" vertical="center" wrapText="1"/>
    </xf>
    <xf numFmtId="1" fontId="47" fillId="0" borderId="0" xfId="7" applyNumberFormat="1" applyFont="1" applyAlignment="1">
      <alignment horizontal="left" vertical="center" wrapText="1"/>
    </xf>
    <xf numFmtId="0" fontId="46" fillId="0" borderId="0" xfId="0" applyFont="1" applyAlignment="1">
      <alignment horizontal="left" vertical="center" wrapText="1"/>
    </xf>
    <xf numFmtId="0" fontId="42" fillId="0" borderId="0" xfId="0" applyFont="1" applyAlignment="1">
      <alignment vertical="center"/>
    </xf>
    <xf numFmtId="41" fontId="48" fillId="0" borderId="17" xfId="72" applyFont="1" applyBorder="1" applyAlignment="1">
      <alignment horizontal="center" vertical="center"/>
    </xf>
    <xf numFmtId="0" fontId="48" fillId="0" borderId="17" xfId="0" applyFont="1" applyBorder="1" applyAlignment="1">
      <alignment horizontal="center" vertical="center"/>
    </xf>
    <xf numFmtId="41" fontId="48" fillId="0" borderId="0" xfId="72" applyFont="1" applyBorder="1" applyAlignment="1">
      <alignment horizontal="center" vertical="center"/>
    </xf>
    <xf numFmtId="0" fontId="48" fillId="0" borderId="0" xfId="0" applyFont="1" applyAlignment="1">
      <alignment horizontal="center" vertical="center"/>
    </xf>
    <xf numFmtId="0" fontId="47" fillId="3" borderId="87" xfId="0" applyFont="1" applyFill="1" applyBorder="1" applyAlignment="1">
      <alignment horizontal="center" vertical="center"/>
    </xf>
    <xf numFmtId="0" fontId="45" fillId="3" borderId="88" xfId="0" applyFont="1" applyFill="1" applyBorder="1" applyAlignment="1">
      <alignment horizontal="center" vertical="center"/>
    </xf>
    <xf numFmtId="0" fontId="45" fillId="3" borderId="88" xfId="7" applyFont="1" applyFill="1" applyBorder="1" applyAlignment="1">
      <alignment vertical="center" wrapText="1"/>
    </xf>
    <xf numFmtId="0" fontId="45" fillId="3" borderId="88" xfId="7" applyFont="1" applyFill="1" applyBorder="1" applyAlignment="1">
      <alignment horizontal="center" vertical="center" wrapText="1"/>
    </xf>
    <xf numFmtId="4" fontId="47" fillId="3" borderId="88" xfId="7" applyNumberFormat="1" applyFont="1" applyFill="1" applyBorder="1" applyAlignment="1">
      <alignment horizontal="center" vertical="center" wrapText="1"/>
    </xf>
    <xf numFmtId="164" fontId="47" fillId="3" borderId="88" xfId="68" applyFont="1" applyFill="1" applyBorder="1" applyAlignment="1">
      <alignment horizontal="center" vertical="center" wrapText="1"/>
    </xf>
    <xf numFmtId="164" fontId="47" fillId="0" borderId="89" xfId="68" applyFont="1" applyFill="1" applyBorder="1" applyAlignment="1">
      <alignment horizontal="center" vertical="center" wrapText="1"/>
    </xf>
    <xf numFmtId="0" fontId="46" fillId="3" borderId="0" xfId="0" applyFont="1" applyFill="1" applyAlignment="1">
      <alignment vertical="center"/>
    </xf>
    <xf numFmtId="41" fontId="46" fillId="3" borderId="0" xfId="72" applyFont="1" applyFill="1" applyAlignment="1">
      <alignment vertical="center"/>
    </xf>
    <xf numFmtId="164" fontId="46" fillId="3" borderId="0" xfId="0" applyNumberFormat="1" applyFont="1" applyFill="1" applyAlignment="1">
      <alignment vertical="center"/>
    </xf>
    <xf numFmtId="2" fontId="46" fillId="0" borderId="0" xfId="0" applyNumberFormat="1" applyFont="1" applyAlignment="1">
      <alignment vertical="center"/>
    </xf>
    <xf numFmtId="168" fontId="43" fillId="3" borderId="0" xfId="34" applyFont="1" applyFill="1" applyAlignment="1">
      <alignment horizontal="center"/>
    </xf>
    <xf numFmtId="164" fontId="31" fillId="0" borderId="92" xfId="68" applyFont="1" applyFill="1" applyBorder="1" applyAlignment="1">
      <alignment horizontal="center" vertical="center" wrapText="1"/>
    </xf>
    <xf numFmtId="41" fontId="42" fillId="0" borderId="0" xfId="72" applyFont="1" applyAlignment="1">
      <alignment vertical="center"/>
    </xf>
    <xf numFmtId="164" fontId="42" fillId="3" borderId="0" xfId="0" applyNumberFormat="1" applyFont="1" applyFill="1" applyAlignment="1">
      <alignment vertical="center"/>
    </xf>
    <xf numFmtId="2" fontId="42" fillId="0" borderId="0" xfId="0" applyNumberFormat="1" applyFont="1" applyAlignment="1">
      <alignment vertical="center"/>
    </xf>
    <xf numFmtId="168" fontId="48" fillId="3" borderId="0" xfId="34" applyFont="1" applyFill="1" applyAlignment="1">
      <alignment horizontal="center"/>
    </xf>
    <xf numFmtId="164" fontId="31" fillId="6" borderId="8" xfId="68" applyFont="1" applyFill="1" applyBorder="1" applyAlignment="1">
      <alignment horizontal="center" vertical="center"/>
    </xf>
    <xf numFmtId="164" fontId="46" fillId="0" borderId="0" xfId="68" applyFont="1" applyFill="1" applyAlignment="1">
      <alignment horizontal="center" vertical="center"/>
    </xf>
    <xf numFmtId="0" fontId="47" fillId="0" borderId="93" xfId="7" applyFont="1" applyBorder="1" applyAlignment="1">
      <alignment horizontal="center" vertical="center" wrapText="1"/>
    </xf>
    <xf numFmtId="164" fontId="47" fillId="0" borderId="92" xfId="68" applyFont="1" applyFill="1" applyBorder="1" applyAlignment="1">
      <alignment horizontal="center" vertical="center" wrapText="1"/>
    </xf>
    <xf numFmtId="10" fontId="45" fillId="0" borderId="94" xfId="71" applyNumberFormat="1" applyFont="1" applyFill="1" applyBorder="1" applyAlignment="1">
      <alignment horizontal="center" vertical="center" wrapText="1"/>
    </xf>
    <xf numFmtId="9" fontId="45" fillId="0" borderId="94" xfId="71" applyFont="1" applyFill="1" applyBorder="1" applyAlignment="1">
      <alignment horizontal="center" vertical="center" wrapText="1"/>
    </xf>
    <xf numFmtId="164" fontId="46" fillId="0" borderId="0" xfId="68" applyFont="1" applyFill="1" applyAlignment="1">
      <alignment vertical="center"/>
    </xf>
    <xf numFmtId="164" fontId="46" fillId="0" borderId="0" xfId="0" applyNumberFormat="1" applyFont="1" applyAlignment="1">
      <alignment vertical="center"/>
    </xf>
    <xf numFmtId="0" fontId="43" fillId="0" borderId="64" xfId="0" applyFont="1" applyBorder="1" applyAlignment="1">
      <alignment vertical="center"/>
    </xf>
    <xf numFmtId="0" fontId="46" fillId="2" borderId="0" xfId="0" applyFont="1" applyFill="1" applyAlignment="1">
      <alignment horizontal="center" vertical="center"/>
    </xf>
    <xf numFmtId="182" fontId="46" fillId="0" borderId="0" xfId="31" applyNumberFormat="1" applyFont="1" applyFill="1" applyAlignment="1">
      <alignment horizontal="center" vertical="center"/>
    </xf>
    <xf numFmtId="164" fontId="46" fillId="2" borderId="0" xfId="68" applyFont="1" applyFill="1" applyAlignment="1">
      <alignment horizontal="center" vertical="center"/>
    </xf>
    <xf numFmtId="14" fontId="32" fillId="0" borderId="17" xfId="0" applyNumberFormat="1" applyFont="1" applyBorder="1" applyAlignment="1">
      <alignment horizontal="left" vertical="center"/>
    </xf>
    <xf numFmtId="0" fontId="31" fillId="9" borderId="8" xfId="7" applyFont="1" applyFill="1" applyBorder="1" applyAlignment="1">
      <alignment horizontal="center" vertical="center" wrapText="1"/>
    </xf>
    <xf numFmtId="4" fontId="31" fillId="9" borderId="8" xfId="7" applyNumberFormat="1" applyFont="1" applyFill="1" applyBorder="1" applyAlignment="1">
      <alignment horizontal="center" vertical="center" wrapText="1"/>
    </xf>
    <xf numFmtId="0" fontId="31" fillId="9" borderId="8" xfId="7" quotePrefix="1" applyFont="1" applyFill="1" applyBorder="1" applyAlignment="1">
      <alignment horizontal="center" vertical="center" wrapText="1"/>
    </xf>
    <xf numFmtId="164" fontId="31" fillId="9" borderId="8" xfId="68" applyFont="1" applyFill="1" applyBorder="1" applyAlignment="1">
      <alignment horizontal="center" vertical="center" wrapText="1"/>
    </xf>
    <xf numFmtId="0" fontId="42" fillId="0" borderId="17" xfId="0" applyFont="1" applyBorder="1" applyAlignment="1">
      <alignment horizontal="center" vertical="center"/>
    </xf>
    <xf numFmtId="0" fontId="42" fillId="9" borderId="17" xfId="0" applyFont="1" applyFill="1" applyBorder="1" applyAlignment="1">
      <alignment horizontal="left" vertical="center" wrapText="1"/>
    </xf>
    <xf numFmtId="0" fontId="42" fillId="0" borderId="17" xfId="0" applyFont="1" applyBorder="1" applyAlignment="1">
      <alignment horizontal="center" vertical="center" wrapText="1"/>
    </xf>
    <xf numFmtId="0" fontId="47" fillId="3" borderId="119" xfId="0" applyFont="1" applyFill="1" applyBorder="1" applyAlignment="1">
      <alignment horizontal="center" vertical="center"/>
    </xf>
    <xf numFmtId="0" fontId="45" fillId="3" borderId="120" xfId="0" applyFont="1" applyFill="1" applyBorder="1" applyAlignment="1">
      <alignment horizontal="center" vertical="center"/>
    </xf>
    <xf numFmtId="0" fontId="45" fillId="3" borderId="91" xfId="7" applyFont="1" applyFill="1" applyBorder="1" applyAlignment="1">
      <alignment horizontal="center" vertical="center" wrapText="1"/>
    </xf>
    <xf numFmtId="4" fontId="47" fillId="3" borderId="91" xfId="7" applyNumberFormat="1" applyFont="1" applyFill="1" applyBorder="1" applyAlignment="1">
      <alignment horizontal="center" vertical="center" wrapText="1"/>
    </xf>
    <xf numFmtId="164" fontId="47" fillId="3" borderId="91" xfId="68" applyFont="1" applyFill="1" applyBorder="1" applyAlignment="1">
      <alignment horizontal="center" vertical="center" wrapText="1"/>
    </xf>
    <xf numFmtId="164" fontId="47" fillId="0" borderId="121" xfId="68" applyFont="1" applyFill="1" applyBorder="1" applyAlignment="1">
      <alignment horizontal="center" vertical="center" wrapText="1"/>
    </xf>
    <xf numFmtId="164" fontId="31" fillId="0" borderId="124" xfId="68" applyFont="1" applyFill="1" applyBorder="1" applyAlignment="1">
      <alignment horizontal="center" vertical="center" wrapText="1"/>
    </xf>
    <xf numFmtId="0" fontId="42" fillId="0" borderId="17" xfId="0" applyFont="1" applyBorder="1" applyAlignment="1">
      <alignment horizontal="left" vertical="center" wrapText="1"/>
    </xf>
    <xf numFmtId="1" fontId="31" fillId="7" borderId="17" xfId="7" applyNumberFormat="1" applyFont="1" applyFill="1" applyBorder="1" applyAlignment="1">
      <alignment horizontal="center" vertical="center" wrapText="1"/>
    </xf>
    <xf numFmtId="1" fontId="44" fillId="7" borderId="17" xfId="7" applyNumberFormat="1" applyFont="1" applyFill="1" applyBorder="1" applyAlignment="1">
      <alignment horizontal="center" vertical="center" wrapText="1"/>
    </xf>
    <xf numFmtId="0" fontId="44" fillId="7" borderId="96" xfId="7" applyFont="1" applyFill="1" applyBorder="1" applyAlignment="1">
      <alignment horizontal="center" vertical="center" wrapText="1"/>
    </xf>
    <xf numFmtId="0" fontId="31" fillId="7" borderId="86" xfId="7" applyFont="1" applyFill="1" applyBorder="1" applyAlignment="1">
      <alignment horizontal="center" vertical="center" wrapText="1"/>
    </xf>
    <xf numFmtId="164" fontId="31" fillId="7" borderId="86" xfId="68" applyFont="1" applyFill="1" applyBorder="1" applyAlignment="1">
      <alignment horizontal="center" vertical="center" wrapText="1"/>
    </xf>
    <xf numFmtId="164" fontId="31" fillId="7" borderId="8" xfId="68" applyFont="1" applyFill="1" applyBorder="1" applyAlignment="1">
      <alignment horizontal="center" vertical="center"/>
    </xf>
    <xf numFmtId="0" fontId="31" fillId="0" borderId="0" xfId="7" applyFont="1" applyAlignment="1">
      <alignment horizontal="right" vertical="center"/>
    </xf>
    <xf numFmtId="164" fontId="31" fillId="0" borderId="0" xfId="68" applyFont="1" applyFill="1" applyBorder="1" applyAlignment="1">
      <alignment horizontal="center" vertical="center"/>
    </xf>
    <xf numFmtId="41" fontId="42" fillId="0" borderId="0" xfId="72" applyFont="1" applyFill="1" applyAlignment="1">
      <alignment vertical="center"/>
    </xf>
    <xf numFmtId="164" fontId="42" fillId="0" borderId="0" xfId="0" applyNumberFormat="1" applyFont="1" applyAlignment="1">
      <alignment vertical="center"/>
    </xf>
    <xf numFmtId="168" fontId="48" fillId="0" borderId="0" xfId="34" applyFont="1" applyFill="1" applyAlignment="1">
      <alignment horizontal="center"/>
    </xf>
    <xf numFmtId="0" fontId="42" fillId="0" borderId="65" xfId="0" applyFont="1" applyBorder="1" applyAlignment="1">
      <alignment horizontal="center" vertical="center"/>
    </xf>
    <xf numFmtId="0" fontId="42" fillId="9" borderId="17" xfId="0" applyFont="1" applyFill="1" applyBorder="1" applyAlignment="1">
      <alignment vertical="center" wrapText="1"/>
    </xf>
    <xf numFmtId="0" fontId="42" fillId="9" borderId="47" xfId="0" applyFont="1" applyFill="1" applyBorder="1" applyAlignment="1">
      <alignment vertical="center" wrapText="1"/>
    </xf>
    <xf numFmtId="0" fontId="47" fillId="0" borderId="0" xfId="74" applyFont="1" applyAlignment="1">
      <alignment vertical="center"/>
    </xf>
    <xf numFmtId="0" fontId="47" fillId="0" borderId="50" xfId="74" applyFont="1" applyBorder="1" applyAlignment="1">
      <alignment vertical="center"/>
    </xf>
    <xf numFmtId="164" fontId="31" fillId="10" borderId="8" xfId="68" applyFont="1" applyFill="1" applyBorder="1" applyAlignment="1">
      <alignment horizontal="center" vertical="center"/>
    </xf>
    <xf numFmtId="0" fontId="31" fillId="0" borderId="65" xfId="74" applyFont="1" applyBorder="1" applyAlignment="1">
      <alignment vertical="center"/>
    </xf>
    <xf numFmtId="0" fontId="47" fillId="0" borderId="16" xfId="74" applyFont="1" applyBorder="1" applyAlignment="1">
      <alignment vertical="center"/>
    </xf>
    <xf numFmtId="4" fontId="31" fillId="0" borderId="18" xfId="74" applyNumberFormat="1" applyFont="1" applyBorder="1" applyAlignment="1">
      <alignment horizontal="center" vertical="center" wrapText="1"/>
    </xf>
    <xf numFmtId="0" fontId="47" fillId="0" borderId="53" xfId="74" applyFont="1" applyBorder="1" applyAlignment="1">
      <alignment vertical="center"/>
    </xf>
    <xf numFmtId="10" fontId="44" fillId="0" borderId="59" xfId="71" applyNumberFormat="1" applyFont="1" applyBorder="1" applyAlignment="1">
      <alignment vertical="center"/>
    </xf>
    <xf numFmtId="4" fontId="31" fillId="0" borderId="18" xfId="74" applyNumberFormat="1" applyFont="1" applyBorder="1" applyAlignment="1">
      <alignment horizontal="center" vertical="center"/>
    </xf>
    <xf numFmtId="0" fontId="47" fillId="0" borderId="65" xfId="74" applyFont="1" applyBorder="1" applyAlignment="1">
      <alignment vertical="center"/>
    </xf>
    <xf numFmtId="183" fontId="45" fillId="0" borderId="16" xfId="75" applyNumberFormat="1" applyFont="1" applyBorder="1" applyAlignment="1">
      <alignment vertical="center"/>
    </xf>
    <xf numFmtId="4" fontId="47" fillId="0" borderId="18" xfId="74" applyNumberFormat="1" applyFont="1" applyBorder="1" applyAlignment="1">
      <alignment vertical="center"/>
    </xf>
    <xf numFmtId="9" fontId="47" fillId="0" borderId="17" xfId="75" applyFont="1" applyBorder="1" applyAlignment="1">
      <alignment vertical="center"/>
    </xf>
    <xf numFmtId="183" fontId="44" fillId="0" borderId="16" xfId="71" applyNumberFormat="1" applyFont="1" applyBorder="1" applyAlignment="1">
      <alignment vertical="center"/>
    </xf>
    <xf numFmtId="183" fontId="47" fillId="0" borderId="16" xfId="75" applyNumberFormat="1" applyFont="1" applyBorder="1" applyAlignment="1">
      <alignment vertical="center"/>
    </xf>
    <xf numFmtId="183" fontId="47" fillId="0" borderId="0" xfId="74" applyNumberFormat="1" applyFont="1" applyAlignment="1">
      <alignment vertical="center"/>
    </xf>
    <xf numFmtId="0" fontId="31" fillId="0" borderId="53" xfId="74" applyFont="1" applyBorder="1" applyAlignment="1">
      <alignment vertical="center"/>
    </xf>
    <xf numFmtId="183" fontId="47" fillId="0" borderId="17" xfId="75" applyNumberFormat="1" applyFont="1" applyBorder="1" applyAlignment="1">
      <alignment vertical="center"/>
    </xf>
    <xf numFmtId="10" fontId="45" fillId="0" borderId="16" xfId="75" applyNumberFormat="1" applyFont="1" applyBorder="1" applyAlignment="1">
      <alignment vertical="center"/>
    </xf>
    <xf numFmtId="10" fontId="47" fillId="0" borderId="16" xfId="75" applyNumberFormat="1" applyFont="1" applyBorder="1" applyAlignment="1">
      <alignment vertical="center"/>
    </xf>
    <xf numFmtId="0" fontId="47" fillId="0" borderId="78" xfId="74" applyFont="1" applyBorder="1" applyAlignment="1">
      <alignment vertical="center"/>
    </xf>
    <xf numFmtId="0" fontId="47" fillId="0" borderId="63" xfId="74" applyFont="1" applyBorder="1" applyAlignment="1">
      <alignment vertical="center"/>
    </xf>
    <xf numFmtId="0" fontId="47" fillId="0" borderId="17" xfId="74" applyFont="1" applyBorder="1" applyAlignment="1">
      <alignment vertical="center"/>
    </xf>
    <xf numFmtId="10" fontId="44" fillId="10" borderId="16" xfId="75" applyNumberFormat="1" applyFont="1" applyFill="1" applyBorder="1" applyAlignment="1">
      <alignment vertical="center"/>
    </xf>
    <xf numFmtId="10" fontId="44" fillId="10" borderId="59" xfId="74" applyNumberFormat="1" applyFont="1" applyFill="1" applyBorder="1" applyAlignment="1">
      <alignment vertical="center"/>
    </xf>
    <xf numFmtId="0" fontId="31" fillId="0" borderId="16" xfId="74" applyFont="1" applyBorder="1" applyAlignment="1">
      <alignment vertical="center"/>
    </xf>
    <xf numFmtId="0" fontId="31" fillId="0" borderId="16" xfId="74" applyFont="1" applyBorder="1" applyAlignment="1">
      <alignment horizontal="center" vertical="center"/>
    </xf>
    <xf numFmtId="0" fontId="47" fillId="0" borderId="0" xfId="74" applyFont="1" applyAlignment="1">
      <alignment horizontal="center" vertical="center"/>
    </xf>
    <xf numFmtId="0" fontId="31" fillId="0" borderId="59" xfId="74" applyFont="1" applyBorder="1" applyAlignment="1">
      <alignment vertical="center"/>
    </xf>
    <xf numFmtId="0" fontId="42" fillId="0" borderId="0" xfId="0" applyFont="1" applyAlignment="1">
      <alignment horizontal="left" vertical="center" wrapText="1"/>
    </xf>
    <xf numFmtId="0" fontId="43" fillId="0" borderId="0" xfId="52" applyFont="1"/>
    <xf numFmtId="0" fontId="47" fillId="0" borderId="0" xfId="77" applyFont="1"/>
    <xf numFmtId="0" fontId="31" fillId="0" borderId="0" xfId="76" applyFont="1" applyAlignment="1">
      <alignment horizontal="center" vertical="center"/>
    </xf>
    <xf numFmtId="0" fontId="31" fillId="10" borderId="125" xfId="76" applyFont="1" applyFill="1" applyBorder="1" applyAlignment="1">
      <alignment horizontal="center" vertical="center" wrapText="1"/>
    </xf>
    <xf numFmtId="0" fontId="31" fillId="10" borderId="103" xfId="76" applyFont="1" applyFill="1" applyBorder="1" applyAlignment="1">
      <alignment horizontal="center" vertical="center" wrapText="1"/>
    </xf>
    <xf numFmtId="0" fontId="31" fillId="10" borderId="104" xfId="76" applyFont="1" applyFill="1" applyBorder="1" applyAlignment="1">
      <alignment horizontal="center" vertical="center" wrapText="1"/>
    </xf>
    <xf numFmtId="0" fontId="31" fillId="10" borderId="105" xfId="76" applyFont="1" applyFill="1" applyBorder="1" applyAlignment="1">
      <alignment horizontal="center" vertical="center" wrapText="1"/>
    </xf>
    <xf numFmtId="0" fontId="45" fillId="0" borderId="44" xfId="76" applyFont="1" applyBorder="1" applyAlignment="1">
      <alignment horizontal="center" vertical="center" wrapText="1"/>
    </xf>
    <xf numFmtId="4" fontId="45" fillId="0" borderId="44" xfId="76" applyNumberFormat="1" applyFont="1" applyBorder="1" applyAlignment="1">
      <alignment horizontal="center" vertical="center" wrapText="1"/>
    </xf>
    <xf numFmtId="2" fontId="45" fillId="0" borderId="44" xfId="74" applyNumberFormat="1" applyFont="1" applyBorder="1" applyAlignment="1">
      <alignment horizontal="center" vertical="center"/>
    </xf>
    <xf numFmtId="174" fontId="45" fillId="0" borderId="44" xfId="78" applyNumberFormat="1" applyFont="1" applyBorder="1" applyAlignment="1">
      <alignment horizontal="right" vertical="center" wrapText="1" indent="1"/>
    </xf>
    <xf numFmtId="2" fontId="47" fillId="0" borderId="44" xfId="74" applyNumberFormat="1" applyFont="1" applyBorder="1" applyAlignment="1">
      <alignment horizontal="center" vertical="center"/>
    </xf>
    <xf numFmtId="174" fontId="47" fillId="0" borderId="45" xfId="76" applyNumberFormat="1" applyFont="1" applyBorder="1" applyAlignment="1">
      <alignment horizontal="right" vertical="center" wrapText="1" indent="1"/>
    </xf>
    <xf numFmtId="0" fontId="47" fillId="0" borderId="52" xfId="76" applyFont="1" applyBorder="1" applyAlignment="1">
      <alignment vertical="center" wrapText="1"/>
    </xf>
    <xf numFmtId="3" fontId="31" fillId="0" borderId="52" xfId="76" applyNumberFormat="1" applyFont="1" applyBorder="1" applyAlignment="1">
      <alignment horizontal="right" vertical="center" indent="1"/>
    </xf>
    <xf numFmtId="174" fontId="31" fillId="0" borderId="55" xfId="76" applyNumberFormat="1" applyFont="1" applyBorder="1" applyAlignment="1">
      <alignment horizontal="right" vertical="center" wrapText="1" indent="1"/>
    </xf>
    <xf numFmtId="0" fontId="31" fillId="10" borderId="44" xfId="76" applyFont="1" applyFill="1" applyBorder="1" applyAlignment="1">
      <alignment horizontal="center" vertical="center" wrapText="1"/>
    </xf>
    <xf numFmtId="0" fontId="31" fillId="10" borderId="45" xfId="76" applyFont="1" applyFill="1" applyBorder="1" applyAlignment="1">
      <alignment horizontal="center" vertical="center" wrapText="1"/>
    </xf>
    <xf numFmtId="0" fontId="45" fillId="0" borderId="17" xfId="76" applyFont="1" applyBorder="1" applyAlignment="1">
      <alignment horizontal="center" vertical="center" wrapText="1"/>
    </xf>
    <xf numFmtId="4" fontId="45" fillId="0" borderId="17" xfId="76" applyNumberFormat="1" applyFont="1" applyBorder="1" applyAlignment="1">
      <alignment horizontal="center" vertical="center" wrapText="1"/>
    </xf>
    <xf numFmtId="2" fontId="45" fillId="0" borderId="17" xfId="74" applyNumberFormat="1" applyFont="1" applyBorder="1" applyAlignment="1">
      <alignment horizontal="center" vertical="center"/>
    </xf>
    <xf numFmtId="174" fontId="47" fillId="0" borderId="18" xfId="76" applyNumberFormat="1" applyFont="1" applyBorder="1" applyAlignment="1">
      <alignment horizontal="right" vertical="center" wrapText="1" indent="1"/>
    </xf>
    <xf numFmtId="0" fontId="47" fillId="0" borderId="108" xfId="76" applyFont="1" applyBorder="1" applyAlignment="1">
      <alignment horizontal="center" vertical="center" wrapText="1"/>
    </xf>
    <xf numFmtId="4" fontId="47" fillId="0" borderId="108" xfId="76" applyNumberFormat="1" applyFont="1" applyBorder="1" applyAlignment="1">
      <alignment horizontal="center" vertical="center" wrapText="1"/>
    </xf>
    <xf numFmtId="2" fontId="47" fillId="0" borderId="108" xfId="76" applyNumberFormat="1" applyFont="1" applyBorder="1" applyAlignment="1">
      <alignment horizontal="center" vertical="center" wrapText="1"/>
    </xf>
    <xf numFmtId="174" fontId="47" fillId="0" borderId="108" xfId="74" applyNumberFormat="1" applyFont="1" applyBorder="1" applyAlignment="1">
      <alignment horizontal="right" vertical="center" indent="1"/>
    </xf>
    <xf numFmtId="174" fontId="47" fillId="0" borderId="77" xfId="76" applyNumberFormat="1" applyFont="1" applyBorder="1" applyAlignment="1">
      <alignment horizontal="right" vertical="center" wrapText="1" indent="1"/>
    </xf>
    <xf numFmtId="0" fontId="47" fillId="0" borderId="76" xfId="74" applyFont="1" applyBorder="1" applyAlignment="1">
      <alignment vertical="center"/>
    </xf>
    <xf numFmtId="0" fontId="47" fillId="0" borderId="107" xfId="74" applyFont="1" applyBorder="1" applyAlignment="1">
      <alignment vertical="center"/>
    </xf>
    <xf numFmtId="0" fontId="47" fillId="0" borderId="108" xfId="74" applyFont="1" applyBorder="1" applyAlignment="1">
      <alignment vertical="center"/>
    </xf>
    <xf numFmtId="0" fontId="31" fillId="0" borderId="108" xfId="76" applyFont="1" applyBorder="1" applyAlignment="1">
      <alignment horizontal="right" vertical="center" indent="1"/>
    </xf>
    <xf numFmtId="174" fontId="31" fillId="0" borderId="77" xfId="76" applyNumberFormat="1" applyFont="1" applyBorder="1" applyAlignment="1">
      <alignment horizontal="right" vertical="center" wrapText="1" indent="1"/>
    </xf>
    <xf numFmtId="0" fontId="31" fillId="0" borderId="0" xfId="76" applyFont="1" applyAlignment="1">
      <alignment horizontal="center" vertical="center" wrapText="1"/>
    </xf>
    <xf numFmtId="174" fontId="31" fillId="0" borderId="0" xfId="76" applyNumberFormat="1" applyFont="1" applyAlignment="1">
      <alignment horizontal="right" vertical="center" wrapText="1"/>
    </xf>
    <xf numFmtId="167" fontId="31" fillId="0" borderId="8" xfId="69" applyFont="1" applyFill="1" applyBorder="1" applyAlignment="1">
      <alignment horizontal="right" vertical="center"/>
    </xf>
    <xf numFmtId="0" fontId="47" fillId="0" borderId="0" xfId="76" applyFont="1" applyAlignment="1">
      <alignment vertical="center" wrapText="1"/>
    </xf>
    <xf numFmtId="0" fontId="47" fillId="0" borderId="0" xfId="76" applyFont="1" applyAlignment="1">
      <alignment horizontal="center" vertical="center" wrapText="1"/>
    </xf>
    <xf numFmtId="0" fontId="47" fillId="0" borderId="0" xfId="76" applyFont="1" applyAlignment="1">
      <alignment horizontal="right" vertical="center" wrapText="1" indent="1"/>
    </xf>
    <xf numFmtId="0" fontId="45" fillId="0" borderId="0" xfId="76" applyFont="1" applyAlignment="1">
      <alignment vertical="center" wrapText="1"/>
    </xf>
    <xf numFmtId="185" fontId="59" fillId="0" borderId="0" xfId="76" applyNumberFormat="1" applyFont="1" applyAlignment="1">
      <alignment vertical="center" wrapText="1"/>
    </xf>
    <xf numFmtId="0" fontId="42" fillId="0" borderId="15" xfId="0" applyFont="1" applyBorder="1" applyAlignment="1">
      <alignment horizontal="center" vertical="center"/>
    </xf>
    <xf numFmtId="0" fontId="31" fillId="0" borderId="5" xfId="76" applyFont="1" applyBorder="1" applyAlignment="1">
      <alignment vertical="center"/>
    </xf>
    <xf numFmtId="0" fontId="31" fillId="0" borderId="0" xfId="76" applyFont="1" applyAlignment="1">
      <alignment vertical="center"/>
    </xf>
    <xf numFmtId="0" fontId="47" fillId="0" borderId="0" xfId="77" applyFont="1" applyAlignment="1">
      <alignment vertical="center"/>
    </xf>
    <xf numFmtId="9" fontId="45" fillId="0" borderId="44" xfId="71" applyFont="1" applyBorder="1" applyAlignment="1">
      <alignment horizontal="center" vertical="center" wrapText="1"/>
    </xf>
    <xf numFmtId="0" fontId="43" fillId="0" borderId="0" xfId="0" applyFont="1"/>
    <xf numFmtId="1" fontId="31" fillId="4" borderId="50" xfId="7" applyNumberFormat="1" applyFont="1" applyFill="1" applyBorder="1" applyAlignment="1">
      <alignment vertical="center"/>
    </xf>
    <xf numFmtId="0" fontId="42" fillId="0" borderId="62" xfId="0" applyFont="1" applyBorder="1" applyAlignment="1">
      <alignment horizontal="left"/>
    </xf>
    <xf numFmtId="0" fontId="46" fillId="0" borderId="17" xfId="0" applyFont="1" applyBorder="1"/>
    <xf numFmtId="0" fontId="46" fillId="0" borderId="17" xfId="0" applyFont="1" applyBorder="1" applyAlignment="1">
      <alignment horizontal="left"/>
    </xf>
    <xf numFmtId="10" fontId="45" fillId="0" borderId="17" xfId="0" applyNumberFormat="1" applyFont="1" applyBorder="1"/>
    <xf numFmtId="10" fontId="46" fillId="0" borderId="26" xfId="0" applyNumberFormat="1" applyFont="1" applyBorder="1"/>
    <xf numFmtId="0" fontId="46" fillId="0" borderId="26" xfId="0" applyFont="1" applyBorder="1" applyAlignment="1">
      <alignment horizontal="left"/>
    </xf>
    <xf numFmtId="0" fontId="42" fillId="0" borderId="17" xfId="0" applyFont="1" applyBorder="1" applyAlignment="1">
      <alignment horizontal="left"/>
    </xf>
    <xf numFmtId="0" fontId="42" fillId="0" borderId="17" xfId="0" applyFont="1" applyBorder="1" applyAlignment="1">
      <alignment horizontal="left" vertical="center"/>
    </xf>
    <xf numFmtId="0" fontId="18" fillId="0" borderId="0" xfId="0" applyFont="1" applyAlignment="1">
      <alignment wrapText="1"/>
    </xf>
    <xf numFmtId="1" fontId="44" fillId="4" borderId="84" xfId="7" applyNumberFormat="1" applyFont="1" applyFill="1" applyBorder="1" applyAlignment="1">
      <alignment vertical="center"/>
    </xf>
    <xf numFmtId="1" fontId="31" fillId="4" borderId="10" xfId="7" applyNumberFormat="1" applyFont="1" applyFill="1" applyBorder="1" applyAlignment="1">
      <alignment vertical="center"/>
    </xf>
    <xf numFmtId="1" fontId="31" fillId="4" borderId="85" xfId="7" applyNumberFormat="1" applyFont="1" applyFill="1" applyBorder="1" applyAlignment="1">
      <alignment vertical="center"/>
    </xf>
    <xf numFmtId="1" fontId="31" fillId="4" borderId="86" xfId="7" applyNumberFormat="1" applyFont="1" applyFill="1" applyBorder="1" applyAlignment="1">
      <alignment horizontal="center" vertical="center" wrapText="1"/>
    </xf>
    <xf numFmtId="0" fontId="47" fillId="4" borderId="86" xfId="7" applyFont="1" applyFill="1" applyBorder="1" applyAlignment="1">
      <alignment horizontal="center" vertical="center" wrapText="1"/>
    </xf>
    <xf numFmtId="0" fontId="31" fillId="4" borderId="86" xfId="7" applyFont="1" applyFill="1" applyBorder="1" applyAlignment="1">
      <alignment horizontal="center" vertical="center" wrapText="1"/>
    </xf>
    <xf numFmtId="0" fontId="31" fillId="0" borderId="90" xfId="0" applyFont="1" applyBorder="1" applyAlignment="1">
      <alignment vertical="center"/>
    </xf>
    <xf numFmtId="0" fontId="31" fillId="0" borderId="91" xfId="0" applyFont="1" applyBorder="1" applyAlignment="1">
      <alignment vertical="center"/>
    </xf>
    <xf numFmtId="0" fontId="44" fillId="0" borderId="91" xfId="0" applyFont="1" applyBorder="1" applyAlignment="1">
      <alignment vertical="center"/>
    </xf>
    <xf numFmtId="0" fontId="44" fillId="4" borderId="86" xfId="7" applyFont="1" applyFill="1" applyBorder="1" applyAlignment="1">
      <alignment horizontal="center" vertical="center" wrapText="1"/>
    </xf>
    <xf numFmtId="0" fontId="45" fillId="0" borderId="95" xfId="7" applyFont="1" applyBorder="1" applyAlignment="1">
      <alignment horizontal="center" vertical="center" wrapText="1"/>
    </xf>
    <xf numFmtId="4" fontId="47" fillId="0" borderId="94" xfId="7" applyNumberFormat="1" applyFont="1" applyBorder="1" applyAlignment="1">
      <alignment horizontal="center" vertical="center" wrapText="1"/>
    </xf>
    <xf numFmtId="0" fontId="42" fillId="0" borderId="17" xfId="0" applyFont="1" applyBorder="1" applyAlignment="1">
      <alignment vertical="center" wrapText="1"/>
    </xf>
    <xf numFmtId="1" fontId="44" fillId="4" borderId="127" xfId="7" applyNumberFormat="1" applyFont="1" applyFill="1" applyBorder="1" applyAlignment="1">
      <alignment vertical="center"/>
    </xf>
    <xf numFmtId="1" fontId="31" fillId="4" borderId="118" xfId="7" applyNumberFormat="1" applyFont="1" applyFill="1" applyBorder="1" applyAlignment="1">
      <alignment vertical="center"/>
    </xf>
    <xf numFmtId="0" fontId="31" fillId="10" borderId="69" xfId="76" applyFont="1" applyFill="1" applyBorder="1" applyAlignment="1">
      <alignment horizontal="center" vertical="center" wrapText="1"/>
    </xf>
    <xf numFmtId="0" fontId="31" fillId="10" borderId="70" xfId="76" applyFont="1" applyFill="1" applyBorder="1" applyAlignment="1">
      <alignment horizontal="center" vertical="center" wrapText="1"/>
    </xf>
    <xf numFmtId="0" fontId="31" fillId="10" borderId="9" xfId="76" applyFont="1" applyFill="1" applyBorder="1" applyAlignment="1">
      <alignment horizontal="center" vertical="center" wrapText="1"/>
    </xf>
    <xf numFmtId="0" fontId="44" fillId="12" borderId="96" xfId="7" applyFont="1" applyFill="1" applyBorder="1" applyAlignment="1">
      <alignment horizontal="center" vertical="center" wrapText="1"/>
    </xf>
    <xf numFmtId="0" fontId="48" fillId="0" borderId="44" xfId="0" applyFont="1" applyBorder="1" applyAlignment="1">
      <alignment horizontal="center" vertical="center"/>
    </xf>
    <xf numFmtId="0" fontId="45" fillId="0" borderId="45" xfId="0" applyFont="1" applyBorder="1" applyAlignment="1">
      <alignment horizontal="center" vertical="center"/>
    </xf>
    <xf numFmtId="2" fontId="48" fillId="0" borderId="17" xfId="0" applyNumberFormat="1" applyFont="1" applyBorder="1" applyAlignment="1">
      <alignment horizontal="center" vertical="center"/>
    </xf>
    <xf numFmtId="2" fontId="43" fillId="0" borderId="17" xfId="0" applyNumberFormat="1" applyFont="1" applyBorder="1" applyAlignment="1">
      <alignment horizontal="center" vertical="center"/>
    </xf>
    <xf numFmtId="2" fontId="43" fillId="0" borderId="18" xfId="0" applyNumberFormat="1" applyFont="1" applyBorder="1" applyAlignment="1">
      <alignment horizontal="center" vertical="center"/>
    </xf>
    <xf numFmtId="0" fontId="43" fillId="0" borderId="18" xfId="0" applyFont="1" applyBorder="1" applyAlignment="1">
      <alignment vertical="center"/>
    </xf>
    <xf numFmtId="2" fontId="43" fillId="0" borderId="55" xfId="0" applyNumberFormat="1" applyFont="1" applyBorder="1" applyAlignment="1">
      <alignment horizontal="center" vertical="center"/>
    </xf>
    <xf numFmtId="0" fontId="49" fillId="0" borderId="0" xfId="0" applyFont="1" applyAlignment="1">
      <alignment vertical="center" wrapText="1"/>
    </xf>
    <xf numFmtId="41" fontId="48" fillId="0" borderId="0" xfId="72" applyFont="1" applyAlignment="1">
      <alignment vertical="center" wrapText="1"/>
    </xf>
    <xf numFmtId="0" fontId="48" fillId="0" borderId="0" xfId="0" applyFont="1" applyAlignment="1">
      <alignment vertical="center" wrapText="1"/>
    </xf>
    <xf numFmtId="41" fontId="43" fillId="0" borderId="0" xfId="72" applyFont="1"/>
    <xf numFmtId="0" fontId="45" fillId="3" borderId="98" xfId="7" applyFont="1" applyFill="1" applyBorder="1" applyAlignment="1">
      <alignment horizontal="center" vertical="center" wrapText="1"/>
    </xf>
    <xf numFmtId="164" fontId="43" fillId="0" borderId="0" xfId="0" applyNumberFormat="1" applyFont="1"/>
    <xf numFmtId="2" fontId="43" fillId="0" borderId="0" xfId="0" applyNumberFormat="1" applyFont="1"/>
    <xf numFmtId="41" fontId="47" fillId="0" borderId="0" xfId="72" applyFont="1" applyAlignment="1">
      <alignment horizontal="left" vertical="center"/>
    </xf>
    <xf numFmtId="0" fontId="47" fillId="0" borderId="0" xfId="0" applyFont="1" applyAlignment="1">
      <alignment vertical="center"/>
    </xf>
    <xf numFmtId="0" fontId="42" fillId="0" borderId="10" xfId="0" applyFont="1" applyBorder="1" applyAlignment="1">
      <alignment vertical="center"/>
    </xf>
    <xf numFmtId="0" fontId="42" fillId="0" borderId="50" xfId="0" applyFont="1" applyBorder="1" applyAlignment="1">
      <alignment vertical="center"/>
    </xf>
    <xf numFmtId="0" fontId="45" fillId="3" borderId="116" xfId="7" applyFont="1" applyFill="1" applyBorder="1" applyAlignment="1">
      <alignment horizontal="center" vertical="center" wrapText="1"/>
    </xf>
    <xf numFmtId="41" fontId="48" fillId="0" borderId="16" xfId="72" applyFont="1" applyBorder="1" applyAlignment="1">
      <alignment horizontal="center" vertical="center"/>
    </xf>
    <xf numFmtId="164" fontId="47" fillId="0" borderId="18" xfId="68" applyFont="1" applyFill="1" applyBorder="1" applyAlignment="1">
      <alignment horizontal="center" vertical="center"/>
    </xf>
    <xf numFmtId="0" fontId="57" fillId="0" borderId="128" xfId="35" applyFont="1" applyFill="1" applyBorder="1" applyAlignment="1" applyProtection="1">
      <alignment horizontal="center" vertical="center"/>
    </xf>
    <xf numFmtId="0" fontId="57" fillId="0" borderId="78" xfId="35" applyFont="1" applyFill="1" applyBorder="1" applyAlignment="1" applyProtection="1">
      <alignment horizontal="center" vertical="center"/>
    </xf>
    <xf numFmtId="0" fontId="57" fillId="0" borderId="65" xfId="0" applyFont="1" applyBorder="1" applyAlignment="1">
      <alignment horizontal="center" vertical="center"/>
    </xf>
    <xf numFmtId="0" fontId="48" fillId="3" borderId="0" xfId="3" applyFont="1" applyFill="1" applyAlignment="1">
      <alignment horizontal="left"/>
    </xf>
    <xf numFmtId="0" fontId="43" fillId="3" borderId="0" xfId="3" applyFont="1" applyFill="1"/>
    <xf numFmtId="0" fontId="61" fillId="3" borderId="0" xfId="0" applyFont="1" applyFill="1" applyAlignment="1">
      <alignment horizontal="center" vertical="center" wrapText="1"/>
    </xf>
    <xf numFmtId="0" fontId="32" fillId="3" borderId="0" xfId="0" applyFont="1" applyFill="1" applyAlignment="1">
      <alignment horizontal="center" vertical="center" wrapText="1" readingOrder="1"/>
    </xf>
    <xf numFmtId="3" fontId="61" fillId="3" borderId="0" xfId="0" applyNumberFormat="1" applyFont="1" applyFill="1" applyAlignment="1">
      <alignment horizontal="center"/>
    </xf>
    <xf numFmtId="0" fontId="47" fillId="3" borderId="0" xfId="3" applyFont="1" applyFill="1"/>
    <xf numFmtId="0" fontId="47" fillId="3" borderId="0" xfId="3" applyFont="1" applyFill="1" applyAlignment="1">
      <alignment horizontal="center"/>
    </xf>
    <xf numFmtId="3" fontId="31" fillId="3" borderId="0" xfId="3" applyNumberFormat="1" applyFont="1" applyFill="1" applyAlignment="1">
      <alignment horizontal="right"/>
    </xf>
    <xf numFmtId="0" fontId="31" fillId="3" borderId="5" xfId="3" applyFont="1" applyFill="1" applyBorder="1"/>
    <xf numFmtId="0" fontId="31" fillId="3" borderId="0" xfId="3" applyFont="1" applyFill="1" applyAlignment="1">
      <alignment horizontal="center"/>
    </xf>
    <xf numFmtId="3" fontId="31" fillId="3" borderId="6" xfId="3" applyNumberFormat="1" applyFont="1" applyFill="1" applyBorder="1" applyAlignment="1">
      <alignment horizontal="right"/>
    </xf>
    <xf numFmtId="3" fontId="31" fillId="3" borderId="6" xfId="6" applyNumberFormat="1" applyFont="1" applyFill="1" applyBorder="1" applyAlignment="1">
      <alignment horizontal="right"/>
    </xf>
    <xf numFmtId="0" fontId="31" fillId="3" borderId="13" xfId="3" applyFont="1" applyFill="1" applyBorder="1" applyAlignment="1">
      <alignment horizontal="center" vertical="center"/>
    </xf>
    <xf numFmtId="3" fontId="31" fillId="3" borderId="14" xfId="3" applyNumberFormat="1" applyFont="1" applyFill="1" applyBorder="1" applyAlignment="1">
      <alignment horizontal="right" vertical="center"/>
    </xf>
    <xf numFmtId="4" fontId="45" fillId="3" borderId="17" xfId="3" applyNumberFormat="1" applyFont="1" applyFill="1" applyBorder="1" applyAlignment="1">
      <alignment horizontal="center" vertical="center"/>
    </xf>
    <xf numFmtId="167" fontId="45" fillId="3" borderId="17" xfId="69" applyFont="1" applyFill="1" applyBorder="1" applyAlignment="1">
      <alignment horizontal="center" vertical="center"/>
    </xf>
    <xf numFmtId="2" fontId="45" fillId="3" borderId="17" xfId="3" applyNumberFormat="1" applyFont="1" applyFill="1" applyBorder="1" applyAlignment="1">
      <alignment horizontal="center" vertical="center"/>
    </xf>
    <xf numFmtId="3" fontId="47" fillId="3" borderId="18" xfId="3" applyNumberFormat="1" applyFont="1" applyFill="1" applyBorder="1" applyAlignment="1">
      <alignment horizontal="right" vertical="center"/>
    </xf>
    <xf numFmtId="4" fontId="47" fillId="3" borderId="17" xfId="3" applyNumberFormat="1" applyFont="1" applyFill="1" applyBorder="1" applyAlignment="1">
      <alignment horizontal="center" vertical="center"/>
    </xf>
    <xf numFmtId="2" fontId="47" fillId="3" borderId="17" xfId="3" applyNumberFormat="1" applyFont="1" applyFill="1" applyBorder="1" applyAlignment="1">
      <alignment horizontal="center" vertical="center"/>
    </xf>
    <xf numFmtId="170" fontId="43" fillId="3" borderId="0" xfId="3" applyNumberFormat="1" applyFont="1" applyFill="1"/>
    <xf numFmtId="4" fontId="47" fillId="3" borderId="21" xfId="3" applyNumberFormat="1" applyFont="1" applyFill="1" applyBorder="1" applyAlignment="1">
      <alignment vertical="center"/>
    </xf>
    <xf numFmtId="4" fontId="47" fillId="3" borderId="21" xfId="3" applyNumberFormat="1" applyFont="1" applyFill="1" applyBorder="1" applyAlignment="1">
      <alignment horizontal="center" vertical="center"/>
    </xf>
    <xf numFmtId="172" fontId="47" fillId="3" borderId="21" xfId="3" applyNumberFormat="1" applyFont="1" applyFill="1" applyBorder="1" applyAlignment="1">
      <alignment horizontal="center" vertical="center"/>
    </xf>
    <xf numFmtId="3" fontId="47" fillId="3" borderId="22" xfId="3" applyNumberFormat="1" applyFont="1" applyFill="1" applyBorder="1" applyAlignment="1">
      <alignment horizontal="right" vertical="center"/>
    </xf>
    <xf numFmtId="0" fontId="47" fillId="3" borderId="5" xfId="3" applyFont="1" applyFill="1" applyBorder="1"/>
    <xf numFmtId="0" fontId="47" fillId="3" borderId="23" xfId="3" applyFont="1" applyFill="1" applyBorder="1" applyAlignment="1">
      <alignment horizontal="center"/>
    </xf>
    <xf numFmtId="3" fontId="47" fillId="3" borderId="24" xfId="3" applyNumberFormat="1" applyFont="1" applyFill="1" applyBorder="1" applyAlignment="1">
      <alignment horizontal="right"/>
    </xf>
    <xf numFmtId="3" fontId="47" fillId="3" borderId="6" xfId="3" applyNumberFormat="1" applyFont="1" applyFill="1" applyBorder="1" applyAlignment="1">
      <alignment horizontal="right"/>
    </xf>
    <xf numFmtId="173" fontId="45" fillId="3" borderId="17" xfId="3" applyNumberFormat="1" applyFont="1" applyFill="1" applyBorder="1" applyAlignment="1">
      <alignment horizontal="center" vertical="center"/>
    </xf>
    <xf numFmtId="0" fontId="45" fillId="3" borderId="17" xfId="3" applyFont="1" applyFill="1" applyBorder="1" applyAlignment="1">
      <alignment horizontal="center" vertical="center"/>
    </xf>
    <xf numFmtId="0" fontId="45" fillId="3" borderId="42" xfId="3" applyFont="1" applyFill="1" applyBorder="1" applyAlignment="1">
      <alignment horizontal="center" vertical="center"/>
    </xf>
    <xf numFmtId="0" fontId="45" fillId="3" borderId="57" xfId="3" applyFont="1" applyFill="1" applyBorder="1" applyAlignment="1">
      <alignment horizontal="left" vertical="center" wrapText="1"/>
    </xf>
    <xf numFmtId="0" fontId="45" fillId="3" borderId="58" xfId="3" applyFont="1" applyFill="1" applyBorder="1" applyAlignment="1">
      <alignment horizontal="left" vertical="center" wrapText="1"/>
    </xf>
    <xf numFmtId="0" fontId="45" fillId="3" borderId="59" xfId="3" applyFont="1" applyFill="1" applyBorder="1" applyAlignment="1">
      <alignment horizontal="left" vertical="center" wrapText="1"/>
    </xf>
    <xf numFmtId="0" fontId="45" fillId="3" borderId="21" xfId="3" applyFont="1" applyFill="1" applyBorder="1" applyAlignment="1">
      <alignment horizontal="center" vertical="center"/>
    </xf>
    <xf numFmtId="167" fontId="45" fillId="3" borderId="21" xfId="69" applyFont="1" applyFill="1" applyBorder="1" applyAlignment="1">
      <alignment horizontal="center" vertical="center"/>
    </xf>
    <xf numFmtId="0" fontId="47" fillId="3" borderId="5" xfId="3" applyFont="1" applyFill="1" applyBorder="1" applyAlignment="1">
      <alignment vertical="center"/>
    </xf>
    <xf numFmtId="0" fontId="47" fillId="3" borderId="0" xfId="3" applyFont="1" applyFill="1" applyAlignment="1">
      <alignment horizontal="center" vertical="center"/>
    </xf>
    <xf numFmtId="170" fontId="47" fillId="3" borderId="0" xfId="3" applyNumberFormat="1" applyFont="1" applyFill="1" applyAlignment="1">
      <alignment horizontal="center" vertical="center"/>
    </xf>
    <xf numFmtId="3" fontId="47" fillId="3" borderId="6" xfId="3" quotePrefix="1" applyNumberFormat="1" applyFont="1" applyFill="1" applyBorder="1" applyAlignment="1">
      <alignment horizontal="right"/>
    </xf>
    <xf numFmtId="0" fontId="31" fillId="3" borderId="17" xfId="3" applyFont="1" applyFill="1" applyBorder="1" applyAlignment="1">
      <alignment horizontal="center" vertical="center"/>
    </xf>
    <xf numFmtId="3" fontId="31" fillId="3" borderId="18" xfId="3" applyNumberFormat="1" applyFont="1" applyFill="1" applyBorder="1" applyAlignment="1">
      <alignment horizontal="right" vertical="center"/>
    </xf>
    <xf numFmtId="4" fontId="47" fillId="3" borderId="21" xfId="3" applyNumberFormat="1" applyFont="1" applyFill="1" applyBorder="1" applyAlignment="1">
      <alignment horizontal="center"/>
    </xf>
    <xf numFmtId="3" fontId="31" fillId="3" borderId="22" xfId="3" applyNumberFormat="1" applyFont="1" applyFill="1" applyBorder="1" applyAlignment="1">
      <alignment horizontal="right"/>
    </xf>
    <xf numFmtId="0" fontId="31" fillId="3" borderId="13" xfId="3" applyFont="1" applyFill="1" applyBorder="1" applyAlignment="1">
      <alignment horizontal="center" vertical="center" wrapText="1"/>
    </xf>
    <xf numFmtId="44" fontId="47" fillId="3" borderId="18" xfId="69" applyNumberFormat="1" applyFont="1" applyFill="1" applyBorder="1" applyAlignment="1">
      <alignment horizontal="right" vertical="center"/>
    </xf>
    <xf numFmtId="174" fontId="45" fillId="3" borderId="17" xfId="0" applyNumberFormat="1" applyFont="1" applyFill="1" applyBorder="1" applyAlignment="1">
      <alignment horizontal="center" vertical="center"/>
    </xf>
    <xf numFmtId="2" fontId="45" fillId="3" borderId="17" xfId="8" applyNumberFormat="1" applyFont="1" applyFill="1" applyBorder="1" applyAlignment="1">
      <alignment horizontal="center" vertical="center"/>
    </xf>
    <xf numFmtId="172" fontId="45" fillId="3" borderId="17" xfId="3" applyNumberFormat="1" applyFont="1" applyFill="1" applyBorder="1" applyAlignment="1">
      <alignment horizontal="center" vertical="center"/>
    </xf>
    <xf numFmtId="4" fontId="47" fillId="3" borderId="21" xfId="3" applyNumberFormat="1" applyFont="1" applyFill="1" applyBorder="1" applyAlignment="1">
      <alignment horizontal="right" vertical="center"/>
    </xf>
    <xf numFmtId="2" fontId="47" fillId="3" borderId="21" xfId="8" applyNumberFormat="1" applyFont="1" applyFill="1" applyBorder="1" applyAlignment="1">
      <alignment horizontal="center" vertical="center"/>
    </xf>
    <xf numFmtId="171" fontId="47" fillId="3" borderId="0" xfId="3" applyNumberFormat="1" applyFont="1" applyFill="1" applyAlignment="1">
      <alignment horizontal="center"/>
    </xf>
    <xf numFmtId="4" fontId="47" fillId="3" borderId="0" xfId="3" applyNumberFormat="1" applyFont="1" applyFill="1" applyAlignment="1">
      <alignment horizontal="center" vertical="center"/>
    </xf>
    <xf numFmtId="10" fontId="47" fillId="3" borderId="0" xfId="3" applyNumberFormat="1" applyFont="1" applyFill="1" applyAlignment="1">
      <alignment horizontal="center" vertical="center"/>
    </xf>
    <xf numFmtId="0" fontId="47" fillId="3" borderId="28" xfId="3" applyFont="1" applyFill="1" applyBorder="1" applyAlignment="1">
      <alignment horizontal="center"/>
    </xf>
    <xf numFmtId="3" fontId="47" fillId="3" borderId="29" xfId="3" applyNumberFormat="1" applyFont="1" applyFill="1" applyBorder="1" applyAlignment="1">
      <alignment horizontal="right"/>
    </xf>
    <xf numFmtId="4" fontId="47" fillId="3" borderId="0" xfId="3" applyNumberFormat="1" applyFont="1" applyFill="1" applyAlignment="1">
      <alignment horizontal="center"/>
    </xf>
    <xf numFmtId="0" fontId="47" fillId="3" borderId="5" xfId="3" applyFont="1" applyFill="1" applyBorder="1" applyAlignment="1">
      <alignment horizontal="center" vertical="center"/>
    </xf>
    <xf numFmtId="167" fontId="31" fillId="3" borderId="32" xfId="69" applyFont="1" applyFill="1" applyBorder="1" applyAlignment="1">
      <alignment horizontal="right"/>
    </xf>
    <xf numFmtId="3" fontId="43" fillId="3" borderId="0" xfId="3" applyNumberFormat="1" applyFont="1" applyFill="1"/>
    <xf numFmtId="0" fontId="31" fillId="3" borderId="39" xfId="3" applyFont="1" applyFill="1" applyBorder="1"/>
    <xf numFmtId="0" fontId="47" fillId="3" borderId="40" xfId="3" applyFont="1" applyFill="1" applyBorder="1" applyAlignment="1">
      <alignment horizontal="center"/>
    </xf>
    <xf numFmtId="3" fontId="47" fillId="3" borderId="41" xfId="3" applyNumberFormat="1" applyFont="1" applyFill="1" applyBorder="1" applyAlignment="1">
      <alignment horizontal="right"/>
    </xf>
    <xf numFmtId="0" fontId="31" fillId="3" borderId="0" xfId="3" applyFont="1" applyFill="1"/>
    <xf numFmtId="0" fontId="31" fillId="3" borderId="0" xfId="3" applyFont="1" applyFill="1" applyAlignment="1">
      <alignment horizontal="right" vertical="center"/>
    </xf>
    <xf numFmtId="3" fontId="31" fillId="3" borderId="0" xfId="6" applyNumberFormat="1" applyFont="1" applyFill="1" applyBorder="1" applyAlignment="1">
      <alignment horizontal="right"/>
    </xf>
    <xf numFmtId="3" fontId="31" fillId="3" borderId="6" xfId="3" applyNumberFormat="1" applyFont="1" applyFill="1" applyBorder="1" applyAlignment="1">
      <alignment horizontal="right" wrapText="1"/>
    </xf>
    <xf numFmtId="0" fontId="42" fillId="9" borderId="69" xfId="0" applyFont="1" applyFill="1" applyBorder="1" applyAlignment="1">
      <alignment vertical="center" wrapText="1"/>
    </xf>
    <xf numFmtId="0" fontId="42" fillId="9" borderId="7" xfId="0" applyFont="1" applyFill="1" applyBorder="1" applyAlignment="1">
      <alignment vertical="center" wrapText="1"/>
    </xf>
    <xf numFmtId="0" fontId="26" fillId="0" borderId="0" xfId="0" applyFont="1" applyAlignment="1">
      <alignment vertical="center" wrapText="1"/>
    </xf>
    <xf numFmtId="0" fontId="26" fillId="0" borderId="17" xfId="0" applyFont="1" applyBorder="1" applyAlignment="1">
      <alignment vertical="center" wrapText="1"/>
    </xf>
    <xf numFmtId="0" fontId="43" fillId="3" borderId="0" xfId="0" applyFont="1" applyFill="1"/>
    <xf numFmtId="0" fontId="43" fillId="3" borderId="17" xfId="0" applyFont="1" applyFill="1" applyBorder="1"/>
    <xf numFmtId="0" fontId="45" fillId="3" borderId="17" xfId="14" applyFont="1" applyFill="1" applyBorder="1" applyAlignment="1">
      <alignment horizontal="center" vertical="center" wrapText="1"/>
    </xf>
    <xf numFmtId="0" fontId="45" fillId="3" borderId="17" xfId="14" applyFont="1" applyFill="1" applyBorder="1" applyAlignment="1">
      <alignment vertical="center" wrapText="1"/>
    </xf>
    <xf numFmtId="186" fontId="45" fillId="3" borderId="17" xfId="14" applyNumberFormat="1" applyFont="1" applyFill="1" applyBorder="1" applyAlignment="1">
      <alignment horizontal="left" vertical="center" wrapText="1"/>
    </xf>
    <xf numFmtId="0" fontId="46" fillId="3" borderId="17" xfId="14" applyFont="1" applyFill="1" applyBorder="1" applyAlignment="1">
      <alignment horizontal="left" vertical="center" wrapText="1"/>
    </xf>
    <xf numFmtId="0" fontId="43" fillId="3" borderId="0" xfId="0" applyFont="1" applyFill="1" applyAlignment="1">
      <alignment vertical="center"/>
    </xf>
    <xf numFmtId="0" fontId="46" fillId="3" borderId="0" xfId="14" applyFont="1" applyFill="1" applyAlignment="1">
      <alignment vertical="center" wrapText="1"/>
    </xf>
    <xf numFmtId="0" fontId="46" fillId="3" borderId="0" xfId="14" applyFont="1" applyFill="1" applyAlignment="1">
      <alignment horizontal="center" vertical="center" wrapText="1"/>
    </xf>
    <xf numFmtId="164" fontId="46" fillId="3" borderId="0" xfId="68" applyFont="1" applyFill="1" applyBorder="1" applyAlignment="1" applyProtection="1">
      <alignment horizontal="center" vertical="center" wrapText="1"/>
    </xf>
    <xf numFmtId="0" fontId="43" fillId="3" borderId="0" xfId="0" applyFont="1" applyFill="1" applyAlignment="1">
      <alignment horizontal="left" vertical="center"/>
    </xf>
    <xf numFmtId="0" fontId="62" fillId="0" borderId="0" xfId="0" applyFont="1" applyAlignment="1">
      <alignment vertical="center"/>
    </xf>
    <xf numFmtId="0" fontId="62" fillId="0" borderId="0" xfId="0" applyFont="1" applyAlignment="1">
      <alignment vertical="center" wrapText="1"/>
    </xf>
    <xf numFmtId="0" fontId="62" fillId="0" borderId="17" xfId="0" applyFont="1" applyBorder="1" applyAlignment="1">
      <alignment vertical="center" wrapText="1"/>
    </xf>
    <xf numFmtId="1" fontId="63" fillId="0" borderId="0" xfId="7" applyNumberFormat="1" applyFont="1" applyAlignment="1">
      <alignment horizontal="right" vertical="center" wrapText="1"/>
    </xf>
    <xf numFmtId="1" fontId="31" fillId="0" borderId="0" xfId="7" applyNumberFormat="1" applyFont="1" applyAlignment="1">
      <alignment horizontal="right" vertical="center" wrapText="1"/>
    </xf>
    <xf numFmtId="0" fontId="47" fillId="0" borderId="17" xfId="0" applyFont="1" applyBorder="1"/>
    <xf numFmtId="167" fontId="47" fillId="0" borderId="17" xfId="69" applyFont="1" applyFill="1" applyBorder="1" applyAlignment="1">
      <alignment horizontal="right"/>
    </xf>
    <xf numFmtId="0" fontId="43" fillId="0" borderId="17" xfId="0" applyFont="1" applyBorder="1"/>
    <xf numFmtId="4" fontId="43" fillId="0" borderId="17" xfId="0" applyNumberFormat="1" applyFont="1" applyBorder="1" applyAlignment="1">
      <alignment horizontal="right"/>
    </xf>
    <xf numFmtId="0" fontId="48" fillId="0" borderId="17" xfId="0" applyFont="1" applyBorder="1" applyAlignment="1">
      <alignment horizontal="left"/>
    </xf>
    <xf numFmtId="167" fontId="48" fillId="0" borderId="17" xfId="69" applyFont="1" applyFill="1" applyBorder="1"/>
    <xf numFmtId="0" fontId="43" fillId="0" borderId="17" xfId="0" applyFont="1" applyBorder="1" applyAlignment="1">
      <alignment horizontal="left"/>
    </xf>
    <xf numFmtId="167" fontId="43" fillId="0" borderId="17" xfId="69" applyFont="1" applyFill="1" applyBorder="1"/>
    <xf numFmtId="4" fontId="48" fillId="0" borderId="17" xfId="0" applyNumberFormat="1" applyFont="1" applyBorder="1"/>
    <xf numFmtId="4" fontId="43" fillId="0" borderId="17" xfId="0" applyNumberFormat="1" applyFont="1" applyBorder="1"/>
    <xf numFmtId="187" fontId="43" fillId="0" borderId="17" xfId="69" applyNumberFormat="1" applyFont="1" applyFill="1" applyBorder="1"/>
    <xf numFmtId="0" fontId="46" fillId="3" borderId="0" xfId="0" applyFont="1" applyFill="1" applyAlignment="1">
      <alignment horizontal="left" vertical="center" wrapText="1"/>
    </xf>
    <xf numFmtId="0" fontId="31" fillId="10" borderId="17" xfId="74" applyFont="1" applyFill="1" applyBorder="1" applyAlignment="1">
      <alignment vertical="center"/>
    </xf>
    <xf numFmtId="9" fontId="45" fillId="10" borderId="17" xfId="75" applyFont="1" applyFill="1" applyBorder="1" applyAlignment="1">
      <alignment vertical="center"/>
    </xf>
    <xf numFmtId="183" fontId="31" fillId="7" borderId="17" xfId="75" applyNumberFormat="1" applyFont="1" applyFill="1" applyBorder="1" applyAlignment="1">
      <alignment vertical="center"/>
    </xf>
    <xf numFmtId="10" fontId="31" fillId="7" borderId="17" xfId="75" applyNumberFormat="1" applyFont="1" applyFill="1" applyBorder="1" applyAlignment="1">
      <alignment vertical="center"/>
    </xf>
    <xf numFmtId="0" fontId="44" fillId="0" borderId="0" xfId="76" applyFont="1" applyAlignment="1">
      <alignment horizontal="center" vertical="center" wrapText="1"/>
    </xf>
    <xf numFmtId="1" fontId="31" fillId="13" borderId="8" xfId="7" applyNumberFormat="1" applyFont="1" applyFill="1" applyBorder="1" applyAlignment="1">
      <alignment vertical="center"/>
    </xf>
    <xf numFmtId="10" fontId="44" fillId="7" borderId="17" xfId="0" applyNumberFormat="1" applyFont="1" applyFill="1" applyBorder="1"/>
    <xf numFmtId="10" fontId="44" fillId="7" borderId="17" xfId="0" applyNumberFormat="1" applyFont="1" applyFill="1" applyBorder="1" applyAlignment="1">
      <alignment vertical="center"/>
    </xf>
    <xf numFmtId="10" fontId="44" fillId="11" borderId="8" xfId="0" applyNumberFormat="1" applyFont="1" applyFill="1" applyBorder="1"/>
    <xf numFmtId="14" fontId="41" fillId="0" borderId="17" xfId="0" applyNumberFormat="1" applyFont="1" applyBorder="1" applyAlignment="1">
      <alignment vertical="center"/>
    </xf>
    <xf numFmtId="14" fontId="42" fillId="0" borderId="17" xfId="0" applyNumberFormat="1" applyFont="1" applyBorder="1" applyAlignment="1">
      <alignment horizontal="left" vertical="center" wrapText="1"/>
    </xf>
    <xf numFmtId="14" fontId="42" fillId="0" borderId="17" xfId="0" applyNumberFormat="1" applyFont="1" applyBorder="1" applyAlignment="1">
      <alignment vertical="center" wrapText="1"/>
    </xf>
    <xf numFmtId="0" fontId="39" fillId="0" borderId="0" xfId="0" applyFont="1" applyAlignment="1">
      <alignment vertical="center"/>
    </xf>
    <xf numFmtId="0" fontId="31" fillId="10" borderId="43" xfId="0" applyFont="1" applyFill="1" applyBorder="1" applyAlignment="1">
      <alignment horizontal="center" vertical="center"/>
    </xf>
    <xf numFmtId="0" fontId="48" fillId="10" borderId="44" xfId="0" applyFont="1" applyFill="1" applyBorder="1" applyAlignment="1">
      <alignment horizontal="center" vertical="center"/>
    </xf>
    <xf numFmtId="0" fontId="48" fillId="10" borderId="45" xfId="0" applyFont="1" applyFill="1" applyBorder="1" applyAlignment="1">
      <alignment horizontal="center" vertical="center"/>
    </xf>
    <xf numFmtId="14" fontId="32" fillId="0" borderId="8" xfId="0" applyNumberFormat="1" applyFont="1" applyBorder="1" applyAlignment="1">
      <alignment horizontal="left" vertical="center"/>
    </xf>
    <xf numFmtId="1" fontId="31" fillId="10" borderId="8" xfId="7" applyNumberFormat="1" applyFont="1" applyFill="1" applyBorder="1" applyAlignment="1">
      <alignment horizontal="center" vertical="center" wrapText="1"/>
    </xf>
    <xf numFmtId="1" fontId="44" fillId="10" borderId="8" xfId="7" applyNumberFormat="1" applyFont="1" applyFill="1" applyBorder="1" applyAlignment="1">
      <alignment horizontal="center" vertical="center" wrapText="1"/>
    </xf>
    <xf numFmtId="1" fontId="44" fillId="10" borderId="9" xfId="7" applyNumberFormat="1" applyFont="1" applyFill="1" applyBorder="1" applyAlignment="1">
      <alignment horizontal="center" vertical="center" wrapText="1"/>
    </xf>
    <xf numFmtId="0" fontId="48" fillId="7" borderId="17" xfId="0" applyFont="1" applyFill="1" applyBorder="1" applyAlignment="1">
      <alignment horizontal="center"/>
    </xf>
    <xf numFmtId="14" fontId="31" fillId="0" borderId="17" xfId="7" applyNumberFormat="1" applyFont="1" applyBorder="1" applyAlignment="1">
      <alignment horizontal="left" vertical="center" wrapText="1"/>
    </xf>
    <xf numFmtId="0" fontId="48" fillId="10" borderId="17" xfId="0" applyFont="1" applyFill="1" applyBorder="1" applyAlignment="1">
      <alignment horizontal="center" vertical="center"/>
    </xf>
    <xf numFmtId="0" fontId="48" fillId="10" borderId="17" xfId="0" applyFont="1" applyFill="1" applyBorder="1" applyAlignment="1">
      <alignment horizontal="center" vertical="center" wrapText="1"/>
    </xf>
    <xf numFmtId="14" fontId="32" fillId="0" borderId="17" xfId="0" applyNumberFormat="1" applyFont="1" applyBorder="1" applyAlignment="1">
      <alignment horizontal="right" vertical="center"/>
    </xf>
    <xf numFmtId="0" fontId="48" fillId="7" borderId="17" xfId="0" applyFont="1" applyFill="1" applyBorder="1" applyAlignment="1">
      <alignment horizontal="center" vertical="center" wrapText="1"/>
    </xf>
    <xf numFmtId="0" fontId="42" fillId="0" borderId="110" xfId="0" applyFont="1" applyBorder="1" applyAlignment="1">
      <alignment horizontal="center" vertical="center" wrapText="1"/>
    </xf>
    <xf numFmtId="0" fontId="42" fillId="0" borderId="47" xfId="0" applyFont="1" applyBorder="1" applyAlignment="1">
      <alignment horizontal="center" vertical="center" wrapText="1"/>
    </xf>
    <xf numFmtId="0" fontId="42" fillId="0" borderId="46" xfId="0" applyFont="1" applyBorder="1" applyAlignment="1">
      <alignment horizontal="center" vertical="center"/>
    </xf>
    <xf numFmtId="0" fontId="42" fillId="0" borderId="52" xfId="0" applyFont="1" applyBorder="1" applyAlignment="1">
      <alignment horizontal="center" vertical="center" wrapText="1"/>
    </xf>
    <xf numFmtId="0" fontId="42" fillId="0" borderId="73" xfId="0" applyFont="1" applyBorder="1" applyAlignment="1">
      <alignment horizontal="center" vertical="center"/>
    </xf>
    <xf numFmtId="0" fontId="42" fillId="0" borderId="52" xfId="0" applyFont="1" applyBorder="1" applyAlignment="1">
      <alignment horizontal="center" vertical="center"/>
    </xf>
    <xf numFmtId="0" fontId="31" fillId="11" borderId="33" xfId="7" applyFont="1" applyFill="1" applyBorder="1" applyAlignment="1">
      <alignment horizontal="center" vertical="center" wrapText="1"/>
    </xf>
    <xf numFmtId="4" fontId="31" fillId="11" borderId="33" xfId="7" applyNumberFormat="1" applyFont="1" applyFill="1" applyBorder="1" applyAlignment="1">
      <alignment horizontal="center" vertical="center" wrapText="1"/>
    </xf>
    <xf numFmtId="0" fontId="31" fillId="11" borderId="33" xfId="7" quotePrefix="1" applyFont="1" applyFill="1" applyBorder="1" applyAlignment="1">
      <alignment horizontal="center" vertical="center" wrapText="1"/>
    </xf>
    <xf numFmtId="164" fontId="31" fillId="11" borderId="33" xfId="68" applyFont="1" applyFill="1" applyBorder="1" applyAlignment="1">
      <alignment horizontal="center" vertical="center" wrapText="1"/>
    </xf>
    <xf numFmtId="0" fontId="47" fillId="3" borderId="129" xfId="0" applyFont="1" applyFill="1" applyBorder="1" applyAlignment="1">
      <alignment horizontal="center" vertical="center"/>
    </xf>
    <xf numFmtId="0" fontId="45" fillId="3" borderId="132" xfId="7" applyFont="1" applyFill="1" applyBorder="1" applyAlignment="1">
      <alignment horizontal="center" vertical="center" wrapText="1"/>
    </xf>
    <xf numFmtId="4" fontId="45" fillId="3" borderId="132" xfId="7" applyNumberFormat="1" applyFont="1" applyFill="1" applyBorder="1" applyAlignment="1">
      <alignment horizontal="center" vertical="center" wrapText="1"/>
    </xf>
    <xf numFmtId="167" fontId="45" fillId="3" borderId="132" xfId="69" applyFont="1" applyFill="1" applyBorder="1" applyAlignment="1">
      <alignment horizontal="center" vertical="center" wrapText="1"/>
    </xf>
    <xf numFmtId="9" fontId="45" fillId="3" borderId="133" xfId="71" applyFont="1" applyFill="1" applyBorder="1" applyAlignment="1">
      <alignment horizontal="center" vertical="center" wrapText="1"/>
    </xf>
    <xf numFmtId="2" fontId="45" fillId="3" borderId="133" xfId="68" applyNumberFormat="1" applyFont="1" applyFill="1" applyBorder="1" applyAlignment="1">
      <alignment horizontal="center" vertical="center" wrapText="1"/>
    </xf>
    <xf numFmtId="167" fontId="47" fillId="3" borderId="133" xfId="69" applyFont="1" applyFill="1" applyBorder="1" applyAlignment="1">
      <alignment horizontal="center" vertical="center" wrapText="1"/>
    </xf>
    <xf numFmtId="164" fontId="47" fillId="0" borderId="134" xfId="68" applyFont="1" applyFill="1" applyBorder="1" applyAlignment="1">
      <alignment horizontal="center" vertical="center" wrapText="1"/>
    </xf>
    <xf numFmtId="164" fontId="31" fillId="0" borderId="138" xfId="68" applyFont="1" applyFill="1" applyBorder="1" applyAlignment="1">
      <alignment horizontal="center" vertical="center" wrapText="1"/>
    </xf>
    <xf numFmtId="9" fontId="64" fillId="3" borderId="133" xfId="71" applyFont="1" applyFill="1" applyBorder="1" applyAlignment="1">
      <alignment horizontal="center" vertical="center" wrapText="1"/>
    </xf>
    <xf numFmtId="2" fontId="64" fillId="3" borderId="133" xfId="68" applyNumberFormat="1" applyFont="1" applyFill="1" applyBorder="1" applyAlignment="1">
      <alignment horizontal="center" vertical="center" wrapText="1"/>
    </xf>
    <xf numFmtId="167" fontId="64" fillId="3" borderId="133" xfId="69" applyFont="1" applyFill="1" applyBorder="1" applyAlignment="1">
      <alignment horizontal="center" vertical="center" wrapText="1"/>
    </xf>
    <xf numFmtId="167" fontId="45" fillId="3" borderId="133" xfId="69" applyFont="1" applyFill="1" applyBorder="1" applyAlignment="1">
      <alignment horizontal="center" vertical="center" wrapText="1"/>
    </xf>
    <xf numFmtId="9" fontId="47" fillId="0" borderId="141" xfId="71" applyFont="1" applyBorder="1" applyAlignment="1">
      <alignment vertical="center" wrapText="1"/>
    </xf>
    <xf numFmtId="9" fontId="47" fillId="0" borderId="120" xfId="71" applyFont="1" applyFill="1" applyBorder="1" applyAlignment="1">
      <alignment horizontal="center" vertical="center" wrapText="1"/>
    </xf>
    <xf numFmtId="183" fontId="44" fillId="0" borderId="17" xfId="71" applyNumberFormat="1" applyFont="1" applyBorder="1" applyAlignment="1">
      <alignment vertical="center"/>
    </xf>
    <xf numFmtId="0" fontId="48" fillId="0" borderId="17" xfId="0" applyFont="1" applyBorder="1" applyAlignment="1">
      <alignment horizontal="right" vertical="center"/>
    </xf>
    <xf numFmtId="0" fontId="42" fillId="12" borderId="73" xfId="0" applyFont="1" applyFill="1" applyBorder="1" applyAlignment="1">
      <alignment horizontal="center" vertical="center"/>
    </xf>
    <xf numFmtId="0" fontId="42" fillId="12" borderId="81" xfId="0" applyFont="1" applyFill="1" applyBorder="1" applyAlignment="1">
      <alignment horizontal="center" vertical="center"/>
    </xf>
    <xf numFmtId="0" fontId="46" fillId="12" borderId="52" xfId="0" applyFont="1" applyFill="1" applyBorder="1" applyAlignment="1">
      <alignment horizontal="left" vertical="center" wrapText="1"/>
    </xf>
    <xf numFmtId="0" fontId="46" fillId="12" borderId="55" xfId="0" applyFont="1" applyFill="1" applyBorder="1" applyAlignment="1">
      <alignment horizontal="left" vertical="center" wrapText="1"/>
    </xf>
    <xf numFmtId="0" fontId="42" fillId="11" borderId="66" xfId="0" applyFont="1" applyFill="1" applyBorder="1" applyAlignment="1">
      <alignment horizontal="center" vertical="center" wrapText="1"/>
    </xf>
    <xf numFmtId="0" fontId="42" fillId="11" borderId="80" xfId="0" applyFont="1" applyFill="1" applyBorder="1" applyAlignment="1">
      <alignment horizontal="center" vertical="center" wrapText="1"/>
    </xf>
    <xf numFmtId="0" fontId="42" fillId="11" borderId="67" xfId="0" applyFont="1" applyFill="1" applyBorder="1" applyAlignment="1">
      <alignment horizontal="center" vertical="center" wrapText="1"/>
    </xf>
    <xf numFmtId="0" fontId="46" fillId="0" borderId="60" xfId="0" applyFont="1" applyBorder="1" applyAlignment="1">
      <alignment horizontal="center" vertical="center" wrapText="1"/>
    </xf>
    <xf numFmtId="0" fontId="46" fillId="0" borderId="59" xfId="0" applyFont="1" applyBorder="1" applyAlignment="1">
      <alignment horizontal="center" vertical="center" wrapText="1"/>
    </xf>
    <xf numFmtId="0" fontId="46" fillId="0" borderId="48" xfId="0" applyFont="1" applyBorder="1" applyAlignment="1">
      <alignment horizontal="center" vertical="center" wrapText="1"/>
    </xf>
    <xf numFmtId="0" fontId="46" fillId="0" borderId="61" xfId="0" applyFont="1" applyBorder="1" applyAlignment="1">
      <alignment horizontal="center" vertical="center" wrapText="1"/>
    </xf>
    <xf numFmtId="0" fontId="46" fillId="0" borderId="62" xfId="0" applyFont="1" applyBorder="1" applyAlignment="1">
      <alignment horizontal="center" vertical="center" wrapText="1"/>
    </xf>
    <xf numFmtId="0" fontId="46" fillId="0" borderId="63" xfId="0" applyFont="1" applyBorder="1" applyAlignment="1">
      <alignment horizontal="center" vertical="center" wrapText="1"/>
    </xf>
    <xf numFmtId="0" fontId="42" fillId="0" borderId="60" xfId="0" applyFont="1" applyBorder="1" applyAlignment="1">
      <alignment horizontal="center" vertical="center" wrapText="1"/>
    </xf>
    <xf numFmtId="0" fontId="42" fillId="0" borderId="58" xfId="0" applyFont="1" applyBorder="1" applyAlignment="1">
      <alignment horizontal="center" vertical="center" wrapText="1"/>
    </xf>
    <xf numFmtId="0" fontId="42" fillId="0" borderId="59" xfId="0" applyFont="1" applyBorder="1" applyAlignment="1">
      <alignment horizontal="center" vertical="center" wrapText="1"/>
    </xf>
    <xf numFmtId="0" fontId="42" fillId="0" borderId="48" xfId="0" applyFont="1" applyBorder="1" applyAlignment="1">
      <alignment horizontal="center" vertical="center" wrapText="1"/>
    </xf>
    <xf numFmtId="0" fontId="42" fillId="0" borderId="0" xfId="0" applyFont="1" applyAlignment="1">
      <alignment horizontal="center" vertical="center" wrapText="1"/>
    </xf>
    <xf numFmtId="0" fontId="42" fillId="0" borderId="61" xfId="0" applyFont="1" applyBorder="1" applyAlignment="1">
      <alignment horizontal="center" vertical="center" wrapText="1"/>
    </xf>
    <xf numFmtId="0" fontId="42" fillId="0" borderId="62" xfId="0" applyFont="1" applyBorder="1" applyAlignment="1">
      <alignment horizontal="center" vertical="center" wrapText="1"/>
    </xf>
    <xf numFmtId="0" fontId="42" fillId="0" borderId="64" xfId="0" applyFont="1" applyBorder="1" applyAlignment="1">
      <alignment horizontal="center" vertical="center" wrapText="1"/>
    </xf>
    <xf numFmtId="0" fontId="42" fillId="0" borderId="63" xfId="0" applyFont="1" applyBorder="1" applyAlignment="1">
      <alignment horizontal="center" vertical="center" wrapText="1"/>
    </xf>
    <xf numFmtId="0" fontId="46" fillId="0" borderId="58" xfId="0" applyFont="1" applyBorder="1" applyAlignment="1">
      <alignment horizontal="center" vertical="center" wrapText="1"/>
    </xf>
    <xf numFmtId="0" fontId="46" fillId="7" borderId="47" xfId="0" applyFont="1" applyFill="1" applyBorder="1" applyAlignment="1">
      <alignment horizontal="left" vertical="top" wrapText="1"/>
    </xf>
    <xf numFmtId="0" fontId="46" fillId="7" borderId="26" xfId="0" applyFont="1" applyFill="1" applyBorder="1" applyAlignment="1">
      <alignment horizontal="left" vertical="top" wrapText="1"/>
    </xf>
    <xf numFmtId="0" fontId="46" fillId="7" borderId="16" xfId="0" applyFont="1" applyFill="1" applyBorder="1" applyAlignment="1">
      <alignment horizontal="left" vertical="top" wrapText="1"/>
    </xf>
    <xf numFmtId="0" fontId="42" fillId="0" borderId="110" xfId="0" applyFont="1" applyBorder="1" applyAlignment="1">
      <alignment horizontal="center" vertical="center" wrapText="1"/>
    </xf>
    <xf numFmtId="0" fontId="42" fillId="0" borderId="101" xfId="0" applyFont="1" applyBorder="1" applyAlignment="1">
      <alignment horizontal="center" vertical="center" wrapText="1"/>
    </xf>
    <xf numFmtId="0" fontId="42" fillId="0" borderId="81" xfId="0" applyFont="1" applyBorder="1" applyAlignment="1">
      <alignment horizontal="center" vertical="center" wrapText="1"/>
    </xf>
    <xf numFmtId="0" fontId="46" fillId="0" borderId="52" xfId="0" applyFont="1" applyBorder="1" applyAlignment="1">
      <alignment horizontal="left" vertical="center" wrapText="1"/>
    </xf>
    <xf numFmtId="0" fontId="46" fillId="0" borderId="55" xfId="0" applyFont="1" applyBorder="1" applyAlignment="1">
      <alignment horizontal="left" vertical="center" wrapText="1"/>
    </xf>
    <xf numFmtId="0" fontId="42" fillId="0" borderId="50" xfId="0" applyFont="1" applyBorder="1" applyAlignment="1">
      <alignment horizontal="center" vertical="center"/>
    </xf>
    <xf numFmtId="0" fontId="46" fillId="0" borderId="17" xfId="0" applyFont="1" applyBorder="1" applyAlignment="1">
      <alignment horizontal="left" vertical="center" wrapText="1"/>
    </xf>
    <xf numFmtId="0" fontId="46" fillId="0" borderId="18" xfId="0" applyFont="1" applyBorder="1" applyAlignment="1">
      <alignment horizontal="left" vertical="center" wrapText="1"/>
    </xf>
    <xf numFmtId="0" fontId="43" fillId="0" borderId="17" xfId="0" applyFont="1" applyBorder="1" applyAlignment="1">
      <alignment horizontal="left" vertical="center" wrapText="1"/>
    </xf>
    <xf numFmtId="0" fontId="43" fillId="0" borderId="18" xfId="0" applyFont="1" applyBorder="1" applyAlignment="1">
      <alignment horizontal="left" vertical="center" wrapText="1"/>
    </xf>
    <xf numFmtId="0" fontId="46" fillId="0" borderId="47" xfId="0" applyFont="1" applyBorder="1" applyAlignment="1">
      <alignment horizontal="left" vertical="center" wrapText="1"/>
    </xf>
    <xf numFmtId="0" fontId="46" fillId="0" borderId="26" xfId="0" applyFont="1" applyBorder="1" applyAlignment="1">
      <alignment horizontal="left" vertical="center" wrapText="1"/>
    </xf>
    <xf numFmtId="0" fontId="46" fillId="0" borderId="126" xfId="0" applyFont="1" applyBorder="1" applyAlignment="1">
      <alignment horizontal="left" vertical="center" wrapText="1"/>
    </xf>
    <xf numFmtId="0" fontId="43" fillId="0" borderId="47" xfId="0" applyFont="1" applyBorder="1" applyAlignment="1">
      <alignment horizontal="left" vertical="center" wrapText="1"/>
    </xf>
    <xf numFmtId="0" fontId="43" fillId="0" borderId="26" xfId="0" applyFont="1" applyBorder="1" applyAlignment="1">
      <alignment horizontal="left" vertical="center" wrapText="1"/>
    </xf>
    <xf numFmtId="0" fontId="43" fillId="0" borderId="126" xfId="0" applyFont="1" applyBorder="1" applyAlignment="1">
      <alignment horizontal="left" vertical="center" wrapText="1"/>
    </xf>
    <xf numFmtId="0" fontId="43" fillId="0" borderId="47" xfId="0" applyFont="1" applyBorder="1" applyAlignment="1">
      <alignment vertical="center" wrapText="1"/>
    </xf>
    <xf numFmtId="0" fontId="43" fillId="0" borderId="26" xfId="0" applyFont="1" applyBorder="1" applyAlignment="1">
      <alignment vertical="center" wrapText="1"/>
    </xf>
    <xf numFmtId="0" fontId="43" fillId="0" borderId="126" xfId="0" applyFont="1" applyBorder="1" applyAlignment="1">
      <alignment vertical="center" wrapText="1"/>
    </xf>
    <xf numFmtId="0" fontId="43" fillId="0" borderId="110" xfId="0" applyFont="1" applyBorder="1" applyAlignment="1">
      <alignment vertical="center" wrapText="1"/>
    </xf>
    <xf numFmtId="0" fontId="43" fillId="0" borderId="101" xfId="0" applyFont="1" applyBorder="1" applyAlignment="1">
      <alignment vertical="center" wrapText="1"/>
    </xf>
    <xf numFmtId="0" fontId="43" fillId="0" borderId="102" xfId="0" applyFont="1" applyBorder="1" applyAlignment="1">
      <alignment vertical="center" wrapText="1"/>
    </xf>
    <xf numFmtId="0" fontId="43" fillId="0" borderId="110" xfId="0" applyFont="1" applyBorder="1" applyAlignment="1">
      <alignment horizontal="left" vertical="center" wrapText="1"/>
    </xf>
    <xf numFmtId="0" fontId="43" fillId="0" borderId="101" xfId="0" applyFont="1" applyBorder="1" applyAlignment="1">
      <alignment horizontal="left" vertical="center" wrapText="1"/>
    </xf>
    <xf numFmtId="0" fontId="43" fillId="0" borderId="102" xfId="0" applyFont="1" applyBorder="1" applyAlignment="1">
      <alignment horizontal="left" vertical="center" wrapText="1"/>
    </xf>
    <xf numFmtId="0" fontId="46" fillId="0" borderId="110" xfId="0" applyFont="1" applyBorder="1" applyAlignment="1">
      <alignment horizontal="left" vertical="center" wrapText="1"/>
    </xf>
    <xf numFmtId="0" fontId="46" fillId="0" borderId="101" xfId="0" applyFont="1" applyBorder="1" applyAlignment="1">
      <alignment horizontal="left" vertical="center" wrapText="1"/>
    </xf>
    <xf numFmtId="0" fontId="46" fillId="0" borderId="102" xfId="0" applyFont="1" applyBorder="1" applyAlignment="1">
      <alignment horizontal="left" vertical="center" wrapText="1"/>
    </xf>
    <xf numFmtId="0" fontId="42" fillId="0" borderId="10" xfId="0" applyFont="1" applyBorder="1" applyAlignment="1">
      <alignment horizontal="center" vertical="center"/>
    </xf>
    <xf numFmtId="0" fontId="46" fillId="3" borderId="110" xfId="0" applyFont="1" applyFill="1" applyBorder="1" applyAlignment="1">
      <alignment horizontal="left" vertical="center" wrapText="1"/>
    </xf>
    <xf numFmtId="0" fontId="46" fillId="3" borderId="101" xfId="0" applyFont="1" applyFill="1" applyBorder="1" applyAlignment="1">
      <alignment horizontal="left" vertical="center" wrapText="1"/>
    </xf>
    <xf numFmtId="0" fontId="46" fillId="3" borderId="102" xfId="0" applyFont="1" applyFill="1" applyBorder="1" applyAlignment="1">
      <alignment horizontal="left" vertical="center" wrapText="1"/>
    </xf>
    <xf numFmtId="0" fontId="46" fillId="0" borderId="0" xfId="0" applyFont="1" applyAlignment="1">
      <alignment horizontal="center" vertical="center"/>
    </xf>
    <xf numFmtId="0" fontId="31" fillId="0" borderId="122" xfId="0" applyFont="1" applyBorder="1" applyAlignment="1">
      <alignment horizontal="right" vertical="center"/>
    </xf>
    <xf numFmtId="0" fontId="31" fillId="0" borderId="123" xfId="0" applyFont="1" applyBorder="1" applyAlignment="1">
      <alignment horizontal="right" vertical="center"/>
    </xf>
    <xf numFmtId="0" fontId="46" fillId="0" borderId="112" xfId="0" applyFont="1" applyBorder="1" applyAlignment="1">
      <alignment horizontal="center" vertical="center" wrapText="1"/>
    </xf>
    <xf numFmtId="0" fontId="42" fillId="9" borderId="17" xfId="0" applyFont="1" applyFill="1" applyBorder="1" applyAlignment="1">
      <alignment horizontal="left" vertical="center" wrapText="1"/>
    </xf>
    <xf numFmtId="0" fontId="42" fillId="0" borderId="17" xfId="0" applyFont="1" applyBorder="1" applyAlignment="1">
      <alignment horizontal="left" vertical="center" wrapText="1"/>
    </xf>
    <xf numFmtId="0" fontId="31" fillId="7" borderId="8" xfId="7" applyFont="1" applyFill="1" applyBorder="1" applyAlignment="1">
      <alignment horizontal="right" vertical="center"/>
    </xf>
    <xf numFmtId="0" fontId="47" fillId="0" borderId="139" xfId="7" applyFont="1" applyBorder="1" applyAlignment="1">
      <alignment horizontal="center" vertical="center" wrapText="1"/>
    </xf>
    <xf numFmtId="0" fontId="47" fillId="0" borderId="99" xfId="7" applyFont="1" applyBorder="1" applyAlignment="1">
      <alignment horizontal="center" vertical="center" wrapText="1"/>
    </xf>
    <xf numFmtId="0" fontId="47" fillId="0" borderId="140" xfId="7" applyFont="1" applyBorder="1" applyAlignment="1">
      <alignment horizontal="center" vertical="center" wrapText="1"/>
    </xf>
    <xf numFmtId="0" fontId="47" fillId="0" borderId="114" xfId="7" applyFont="1" applyBorder="1" applyAlignment="1">
      <alignment horizontal="center" vertical="center" wrapText="1"/>
    </xf>
    <xf numFmtId="0" fontId="47" fillId="0" borderId="115" xfId="7" applyFont="1" applyBorder="1" applyAlignment="1">
      <alignment horizontal="center" vertical="center" wrapText="1"/>
    </xf>
    <xf numFmtId="0" fontId="47" fillId="0" borderId="116" xfId="7" applyFont="1" applyBorder="1" applyAlignment="1">
      <alignment horizontal="center" vertical="center" wrapText="1"/>
    </xf>
    <xf numFmtId="0" fontId="47" fillId="0" borderId="5" xfId="7" applyFont="1" applyBorder="1" applyAlignment="1">
      <alignment horizontal="center" vertical="center" wrapText="1"/>
    </xf>
    <xf numFmtId="0" fontId="47" fillId="0" borderId="0" xfId="7" applyFont="1" applyAlignment="1">
      <alignment horizontal="center" vertical="center" wrapText="1"/>
    </xf>
    <xf numFmtId="0" fontId="47" fillId="0" borderId="117" xfId="7" applyFont="1" applyBorder="1" applyAlignment="1">
      <alignment horizontal="center" vertical="center" wrapText="1"/>
    </xf>
    <xf numFmtId="1" fontId="31" fillId="10" borderId="84" xfId="7" applyNumberFormat="1" applyFont="1" applyFill="1" applyBorder="1" applyAlignment="1">
      <alignment horizontal="center" vertical="center"/>
    </xf>
    <xf numFmtId="1" fontId="31" fillId="10" borderId="85" xfId="7" applyNumberFormat="1" applyFont="1" applyFill="1" applyBorder="1" applyAlignment="1">
      <alignment horizontal="center" vertical="center"/>
    </xf>
    <xf numFmtId="1" fontId="44" fillId="0" borderId="84" xfId="7" applyNumberFormat="1" applyFont="1" applyBorder="1" applyAlignment="1">
      <alignment horizontal="left" vertical="center"/>
    </xf>
    <xf numFmtId="1" fontId="44" fillId="0" borderId="10" xfId="7" applyNumberFormat="1" applyFont="1" applyBorder="1" applyAlignment="1">
      <alignment horizontal="left" vertical="center"/>
    </xf>
    <xf numFmtId="1" fontId="44" fillId="0" borderId="85" xfId="7" applyNumberFormat="1" applyFont="1" applyBorder="1" applyAlignment="1">
      <alignment horizontal="left" vertical="center"/>
    </xf>
    <xf numFmtId="1" fontId="31" fillId="11" borderId="84" xfId="7" applyNumberFormat="1" applyFont="1" applyFill="1" applyBorder="1" applyAlignment="1">
      <alignment horizontal="center" vertical="center"/>
    </xf>
    <xf numFmtId="1" fontId="31" fillId="11" borderId="10" xfId="7" applyNumberFormat="1" applyFont="1" applyFill="1" applyBorder="1" applyAlignment="1">
      <alignment horizontal="center" vertical="center"/>
    </xf>
    <xf numFmtId="1" fontId="31" fillId="11" borderId="85" xfId="7" applyNumberFormat="1" applyFont="1" applyFill="1" applyBorder="1" applyAlignment="1">
      <alignment horizontal="center" vertical="center"/>
    </xf>
    <xf numFmtId="0" fontId="47" fillId="0" borderId="97" xfId="7" applyFont="1" applyBorder="1" applyAlignment="1">
      <alignment horizontal="center" vertical="center" wrapText="1"/>
    </xf>
    <xf numFmtId="0" fontId="47" fillId="0" borderId="98" xfId="7" applyFont="1" applyBorder="1" applyAlignment="1">
      <alignment horizontal="center" vertical="center" wrapText="1"/>
    </xf>
    <xf numFmtId="0" fontId="31" fillId="0" borderId="90" xfId="0" applyFont="1" applyBorder="1" applyAlignment="1">
      <alignment horizontal="right" vertical="center"/>
    </xf>
    <xf numFmtId="0" fontId="31" fillId="0" borderId="91" xfId="0" applyFont="1" applyBorder="1" applyAlignment="1">
      <alignment horizontal="right" vertical="center"/>
    </xf>
    <xf numFmtId="0" fontId="31" fillId="5" borderId="8" xfId="7" applyFont="1" applyFill="1" applyBorder="1" applyAlignment="1">
      <alignment horizontal="right" vertical="center"/>
    </xf>
    <xf numFmtId="0" fontId="42" fillId="8" borderId="7" xfId="0" applyFont="1" applyFill="1" applyBorder="1" applyAlignment="1">
      <alignment horizontal="center" vertical="center" wrapText="1"/>
    </xf>
    <xf numFmtId="0" fontId="42" fillId="8" borderId="10" xfId="0" applyFont="1" applyFill="1" applyBorder="1" applyAlignment="1">
      <alignment horizontal="center" vertical="center" wrapText="1"/>
    </xf>
    <xf numFmtId="0" fontId="42" fillId="8" borderId="9" xfId="0" applyFont="1" applyFill="1" applyBorder="1" applyAlignment="1">
      <alignment horizontal="center" vertical="center" wrapText="1"/>
    </xf>
    <xf numFmtId="1" fontId="44" fillId="0" borderId="84" xfId="7" applyNumberFormat="1" applyFont="1" applyBorder="1" applyAlignment="1">
      <alignment horizontal="center" vertical="center" wrapText="1"/>
    </xf>
    <xf numFmtId="1" fontId="44" fillId="0" borderId="10" xfId="7" applyNumberFormat="1" applyFont="1" applyBorder="1" applyAlignment="1">
      <alignment horizontal="center" vertical="center" wrapText="1"/>
    </xf>
    <xf numFmtId="1" fontId="44" fillId="0" borderId="85" xfId="7" applyNumberFormat="1" applyFont="1" applyBorder="1" applyAlignment="1">
      <alignment horizontal="center" vertical="center" wrapText="1"/>
    </xf>
    <xf numFmtId="0" fontId="47" fillId="0" borderId="145" xfId="7" applyFont="1" applyBorder="1" applyAlignment="1">
      <alignment horizontal="center" vertical="center" wrapText="1"/>
    </xf>
    <xf numFmtId="0" fontId="47" fillId="0" borderId="113" xfId="7" applyFont="1" applyBorder="1" applyAlignment="1">
      <alignment horizontal="center" vertical="center" wrapText="1"/>
    </xf>
    <xf numFmtId="0" fontId="47" fillId="0" borderId="7" xfId="7" applyFont="1" applyBorder="1" applyAlignment="1">
      <alignment horizontal="center" vertical="center" wrapText="1"/>
    </xf>
    <xf numFmtId="0" fontId="47" fillId="0" borderId="10" xfId="7" applyFont="1" applyBorder="1" applyAlignment="1">
      <alignment horizontal="center" vertical="center" wrapText="1"/>
    </xf>
    <xf numFmtId="0" fontId="47" fillId="0" borderId="9" xfId="7" applyFont="1" applyBorder="1" applyAlignment="1">
      <alignment horizontal="center" vertical="center" wrapText="1"/>
    </xf>
    <xf numFmtId="0" fontId="47" fillId="0" borderId="100" xfId="7" applyFont="1" applyBorder="1" applyAlignment="1">
      <alignment horizontal="center" vertical="center" wrapText="1"/>
    </xf>
    <xf numFmtId="0" fontId="47" fillId="0" borderId="3" xfId="7" applyFont="1" applyBorder="1" applyAlignment="1">
      <alignment horizontal="center" vertical="center" wrapText="1"/>
    </xf>
    <xf numFmtId="0" fontId="47" fillId="0" borderId="142" xfId="7" applyFont="1" applyBorder="1" applyAlignment="1">
      <alignment horizontal="center" vertical="center" wrapText="1"/>
    </xf>
    <xf numFmtId="0" fontId="47" fillId="0" borderId="143" xfId="7" applyFont="1" applyBorder="1" applyAlignment="1">
      <alignment horizontal="center" vertical="center" wrapText="1"/>
    </xf>
    <xf numFmtId="0" fontId="47" fillId="0" borderId="144" xfId="7" applyFont="1" applyBorder="1" applyAlignment="1">
      <alignment horizontal="center" vertical="center" wrapText="1"/>
    </xf>
    <xf numFmtId="0" fontId="44" fillId="0" borderId="0" xfId="0" applyFont="1" applyAlignment="1">
      <alignment horizontal="center" vertical="center"/>
    </xf>
    <xf numFmtId="0" fontId="45" fillId="0" borderId="0" xfId="0" applyFont="1" applyAlignment="1">
      <alignment horizontal="center" vertical="center" wrapText="1"/>
    </xf>
    <xf numFmtId="0" fontId="48" fillId="0" borderId="0" xfId="0" applyFont="1" applyAlignment="1">
      <alignment horizontal="center" vertical="center"/>
    </xf>
    <xf numFmtId="0" fontId="48" fillId="0" borderId="58" xfId="0" applyFont="1" applyBorder="1" applyAlignment="1">
      <alignment horizontal="center" vertical="center"/>
    </xf>
    <xf numFmtId="0" fontId="47" fillId="0" borderId="135" xfId="7" applyFont="1" applyBorder="1" applyAlignment="1">
      <alignment horizontal="center" vertical="center" wrapText="1"/>
    </xf>
    <xf numFmtId="0" fontId="47" fillId="0" borderId="136" xfId="7" applyFont="1" applyBorder="1" applyAlignment="1">
      <alignment horizontal="center" vertical="center" wrapText="1"/>
    </xf>
    <xf numFmtId="0" fontId="47" fillId="0" borderId="146" xfId="7" applyFont="1" applyBorder="1" applyAlignment="1">
      <alignment horizontal="center" vertical="center" wrapText="1"/>
    </xf>
    <xf numFmtId="0" fontId="45" fillId="0" borderId="47" xfId="74" applyFont="1" applyBorder="1" applyAlignment="1">
      <alignment horizontal="left" vertical="center"/>
    </xf>
    <xf numFmtId="0" fontId="45" fillId="0" borderId="26" xfId="74" applyFont="1" applyBorder="1" applyAlignment="1">
      <alignment horizontal="left" vertical="center"/>
    </xf>
    <xf numFmtId="0" fontId="45" fillId="0" borderId="16" xfId="74" applyFont="1" applyBorder="1" applyAlignment="1">
      <alignment horizontal="left" vertical="center"/>
    </xf>
    <xf numFmtId="0" fontId="31" fillId="0" borderId="47" xfId="74" applyFont="1" applyBorder="1" applyAlignment="1">
      <alignment horizontal="left" vertical="center"/>
    </xf>
    <xf numFmtId="0" fontId="31" fillId="0" borderId="26" xfId="74" applyFont="1" applyBorder="1" applyAlignment="1">
      <alignment horizontal="left" vertical="center"/>
    </xf>
    <xf numFmtId="0" fontId="31" fillId="10" borderId="7" xfId="7" applyFont="1" applyFill="1" applyBorder="1" applyAlignment="1">
      <alignment horizontal="center" vertical="center"/>
    </xf>
    <xf numFmtId="0" fontId="31" fillId="10" borderId="10" xfId="7" applyFont="1" applyFill="1" applyBorder="1" applyAlignment="1">
      <alignment horizontal="center" vertical="center"/>
    </xf>
    <xf numFmtId="0" fontId="31" fillId="10" borderId="9" xfId="7" applyFont="1" applyFill="1" applyBorder="1" applyAlignment="1">
      <alignment horizontal="center" vertical="center"/>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49" fillId="0" borderId="60" xfId="0" applyFont="1" applyBorder="1" applyAlignment="1">
      <alignment horizontal="center" vertical="center" wrapText="1"/>
    </xf>
    <xf numFmtId="0" fontId="49" fillId="0" borderId="58" xfId="0" applyFont="1" applyBorder="1" applyAlignment="1">
      <alignment horizontal="center" vertical="center" wrapText="1"/>
    </xf>
    <xf numFmtId="0" fontId="49" fillId="0" borderId="59" xfId="0" applyFont="1" applyBorder="1" applyAlignment="1">
      <alignment horizontal="center" vertical="center" wrapText="1"/>
    </xf>
    <xf numFmtId="0" fontId="49" fillId="0" borderId="48" xfId="0" applyFont="1" applyBorder="1" applyAlignment="1">
      <alignment horizontal="center" vertical="center" wrapText="1"/>
    </xf>
    <xf numFmtId="0" fontId="49" fillId="0" borderId="0" xfId="0" applyFont="1" applyAlignment="1">
      <alignment horizontal="center" vertical="center" wrapText="1"/>
    </xf>
    <xf numFmtId="0" fontId="49" fillId="0" borderId="61" xfId="0" applyFont="1" applyBorder="1" applyAlignment="1">
      <alignment horizontal="center" vertical="center" wrapText="1"/>
    </xf>
    <xf numFmtId="0" fontId="49" fillId="0" borderId="62" xfId="0" applyFont="1" applyBorder="1" applyAlignment="1">
      <alignment horizontal="center" vertical="center" wrapText="1"/>
    </xf>
    <xf numFmtId="0" fontId="49" fillId="0" borderId="64" xfId="0" applyFont="1" applyBorder="1" applyAlignment="1">
      <alignment horizontal="center" vertical="center" wrapText="1"/>
    </xf>
    <xf numFmtId="0" fontId="49" fillId="0" borderId="63" xfId="0" applyFont="1" applyBorder="1" applyAlignment="1">
      <alignment horizontal="center" vertical="center" wrapText="1"/>
    </xf>
    <xf numFmtId="1" fontId="31" fillId="9" borderId="84" xfId="7" applyNumberFormat="1" applyFont="1" applyFill="1" applyBorder="1" applyAlignment="1">
      <alignment horizontal="center" vertical="center"/>
    </xf>
    <xf numFmtId="1" fontId="31" fillId="9" borderId="10" xfId="7" applyNumberFormat="1" applyFont="1" applyFill="1" applyBorder="1" applyAlignment="1">
      <alignment horizontal="center" vertical="center"/>
    </xf>
    <xf numFmtId="0" fontId="47" fillId="0" borderId="100" xfId="74" applyFont="1" applyBorder="1" applyAlignment="1">
      <alignment horizontal="center" vertical="center"/>
    </xf>
    <xf numFmtId="0" fontId="47" fillId="0" borderId="3" xfId="74" applyFont="1" applyBorder="1" applyAlignment="1">
      <alignment horizontal="center" vertical="center"/>
    </xf>
    <xf numFmtId="0" fontId="47" fillId="0" borderId="4" xfId="74" applyFont="1" applyBorder="1" applyAlignment="1">
      <alignment horizontal="center" vertical="center"/>
    </xf>
    <xf numFmtId="0" fontId="31" fillId="0" borderId="16" xfId="74" applyFont="1" applyBorder="1" applyAlignment="1">
      <alignment horizontal="left" vertical="center"/>
    </xf>
    <xf numFmtId="0" fontId="31" fillId="7" borderId="47" xfId="74" applyFont="1" applyFill="1" applyBorder="1" applyAlignment="1">
      <alignment horizontal="right" vertical="center"/>
    </xf>
    <xf numFmtId="0" fontId="31" fillId="7" borderId="26" xfId="74" applyFont="1" applyFill="1" applyBorder="1" applyAlignment="1">
      <alignment horizontal="right" vertical="center"/>
    </xf>
    <xf numFmtId="0" fontId="31" fillId="7" borderId="16" xfId="74" applyFont="1" applyFill="1" applyBorder="1" applyAlignment="1">
      <alignment horizontal="right" vertical="center"/>
    </xf>
    <xf numFmtId="0" fontId="31" fillId="0" borderId="47" xfId="74" applyFont="1" applyBorder="1" applyAlignment="1">
      <alignment horizontal="left" vertical="center" wrapText="1"/>
    </xf>
    <xf numFmtId="0" fontId="31" fillId="0" borderId="26" xfId="74" applyFont="1" applyBorder="1" applyAlignment="1">
      <alignment horizontal="left" vertical="center" wrapText="1"/>
    </xf>
    <xf numFmtId="0" fontId="31" fillId="0" borderId="16" xfId="74" applyFont="1" applyBorder="1" applyAlignment="1">
      <alignment horizontal="left" vertical="center" wrapText="1"/>
    </xf>
    <xf numFmtId="0" fontId="31" fillId="10" borderId="47" xfId="74" applyFont="1" applyFill="1" applyBorder="1" applyAlignment="1">
      <alignment horizontal="left" vertical="center"/>
    </xf>
    <xf numFmtId="0" fontId="31" fillId="10" borderId="26" xfId="74" applyFont="1" applyFill="1" applyBorder="1" applyAlignment="1">
      <alignment horizontal="left" vertical="center"/>
    </xf>
    <xf numFmtId="0" fontId="31" fillId="10" borderId="16" xfId="74" applyFont="1" applyFill="1" applyBorder="1" applyAlignment="1">
      <alignment horizontal="left" vertical="center"/>
    </xf>
    <xf numFmtId="0" fontId="47" fillId="0" borderId="47" xfId="74" applyFont="1" applyBorder="1" applyAlignment="1">
      <alignment horizontal="left" vertical="center"/>
    </xf>
    <xf numFmtId="0" fontId="47" fillId="0" borderId="26" xfId="74" applyFont="1" applyBorder="1" applyAlignment="1">
      <alignment horizontal="left" vertical="center"/>
    </xf>
    <xf numFmtId="0" fontId="47" fillId="0" borderId="16" xfId="74" applyFont="1" applyBorder="1" applyAlignment="1">
      <alignment horizontal="left" vertical="center"/>
    </xf>
    <xf numFmtId="0" fontId="47" fillId="0" borderId="47" xfId="74" applyFont="1" applyBorder="1" applyAlignment="1">
      <alignment horizontal="center" vertical="center"/>
    </xf>
    <xf numFmtId="0" fontId="47" fillId="0" borderId="26" xfId="74" applyFont="1" applyBorder="1" applyAlignment="1">
      <alignment horizontal="center" vertical="center"/>
    </xf>
    <xf numFmtId="0" fontId="56" fillId="0" borderId="47" xfId="74" applyFont="1" applyBorder="1" applyAlignment="1">
      <alignment horizontal="center" vertical="center"/>
    </xf>
    <xf numFmtId="0" fontId="56" fillId="0" borderId="26" xfId="74" applyFont="1" applyBorder="1" applyAlignment="1">
      <alignment horizontal="center" vertical="center"/>
    </xf>
    <xf numFmtId="0" fontId="56" fillId="0" borderId="16" xfId="74" applyFont="1" applyBorder="1" applyAlignment="1">
      <alignment horizontal="center" vertical="center"/>
    </xf>
    <xf numFmtId="0" fontId="31" fillId="7" borderId="17" xfId="74" applyFont="1" applyFill="1" applyBorder="1" applyAlignment="1">
      <alignment horizontal="right" vertical="center"/>
    </xf>
    <xf numFmtId="0" fontId="47" fillId="0" borderId="112" xfId="74" applyFont="1" applyBorder="1" applyAlignment="1">
      <alignment horizontal="center" vertical="center"/>
    </xf>
    <xf numFmtId="0" fontId="26" fillId="0" borderId="26" xfId="0" applyFont="1" applyBorder="1" applyAlignment="1">
      <alignment horizontal="center" vertical="center" wrapText="1"/>
    </xf>
    <xf numFmtId="0" fontId="26" fillId="0" borderId="10" xfId="0" applyFont="1" applyBorder="1" applyAlignment="1">
      <alignment horizontal="center" vertical="center" wrapText="1"/>
    </xf>
    <xf numFmtId="0" fontId="42" fillId="9" borderId="47" xfId="0" applyFont="1" applyFill="1" applyBorder="1" applyAlignment="1">
      <alignment vertical="center" wrapText="1"/>
    </xf>
    <xf numFmtId="0" fontId="42" fillId="9" borderId="26" xfId="0" applyFont="1" applyFill="1" applyBorder="1" applyAlignment="1">
      <alignment vertical="center" wrapText="1"/>
    </xf>
    <xf numFmtId="0" fontId="42" fillId="9" borderId="16" xfId="0" applyFont="1" applyFill="1" applyBorder="1" applyAlignment="1">
      <alignment vertical="center" wrapText="1"/>
    </xf>
    <xf numFmtId="0" fontId="28" fillId="0" borderId="17" xfId="0" applyFont="1" applyBorder="1" applyAlignment="1">
      <alignment vertical="center" wrapText="1"/>
    </xf>
    <xf numFmtId="0" fontId="45" fillId="3" borderId="130" xfId="7" applyFont="1" applyFill="1" applyBorder="1" applyAlignment="1">
      <alignment horizontal="center" vertical="center" wrapText="1"/>
    </xf>
    <xf numFmtId="0" fontId="45" fillId="3" borderId="131" xfId="7" applyFont="1" applyFill="1" applyBorder="1" applyAlignment="1">
      <alignment horizontal="center" vertical="center" wrapText="1"/>
    </xf>
    <xf numFmtId="0" fontId="31" fillId="11" borderId="7" xfId="7" applyFont="1" applyFill="1" applyBorder="1" applyAlignment="1">
      <alignment horizontal="center" vertical="center" wrapText="1"/>
    </xf>
    <xf numFmtId="0" fontId="31" fillId="11" borderId="9" xfId="7" applyFont="1" applyFill="1" applyBorder="1" applyAlignment="1">
      <alignment horizontal="center" vertical="center" wrapText="1"/>
    </xf>
    <xf numFmtId="1" fontId="31" fillId="7" borderId="43" xfId="7" applyNumberFormat="1" applyFont="1" applyFill="1" applyBorder="1" applyAlignment="1">
      <alignment horizontal="left" vertical="center"/>
    </xf>
    <xf numFmtId="1" fontId="31" fillId="7" borderId="44" xfId="7" applyNumberFormat="1" applyFont="1" applyFill="1" applyBorder="1" applyAlignment="1">
      <alignment horizontal="left" vertical="center"/>
    </xf>
    <xf numFmtId="1" fontId="31" fillId="7" borderId="109" xfId="7" applyNumberFormat="1" applyFont="1" applyFill="1" applyBorder="1" applyAlignment="1">
      <alignment horizontal="left" vertical="center"/>
    </xf>
    <xf numFmtId="1" fontId="31" fillId="7" borderId="45" xfId="7" applyNumberFormat="1" applyFont="1" applyFill="1" applyBorder="1" applyAlignment="1">
      <alignment horizontal="left" vertical="center"/>
    </xf>
    <xf numFmtId="0" fontId="31" fillId="0" borderId="135" xfId="0" applyFont="1" applyBorder="1" applyAlignment="1">
      <alignment horizontal="right" vertical="center"/>
    </xf>
    <xf numFmtId="0" fontId="31" fillId="0" borderId="136" xfId="0" applyFont="1" applyBorder="1" applyAlignment="1">
      <alignment horizontal="right" vertical="center"/>
    </xf>
    <xf numFmtId="0" fontId="31" fillId="0" borderId="137" xfId="0" applyFont="1" applyBorder="1" applyAlignment="1">
      <alignment horizontal="right" vertical="center"/>
    </xf>
    <xf numFmtId="0" fontId="47" fillId="0" borderId="84" xfId="7" applyFont="1" applyBorder="1" applyAlignment="1">
      <alignment horizontal="center" vertical="center" wrapText="1"/>
    </xf>
    <xf numFmtId="0" fontId="31" fillId="7" borderId="7" xfId="7" applyFont="1" applyFill="1" applyBorder="1" applyAlignment="1">
      <alignment horizontal="right" vertical="center"/>
    </xf>
    <xf numFmtId="0" fontId="31" fillId="7" borderId="10" xfId="7" applyFont="1" applyFill="1" applyBorder="1" applyAlignment="1">
      <alignment horizontal="right" vertical="center"/>
    </xf>
    <xf numFmtId="0" fontId="31" fillId="7" borderId="9" xfId="7" applyFont="1" applyFill="1" applyBorder="1" applyAlignment="1">
      <alignment horizontal="right" vertical="center"/>
    </xf>
    <xf numFmtId="0" fontId="47" fillId="0" borderId="3" xfId="76" applyFont="1" applyBorder="1" applyAlignment="1">
      <alignment horizontal="center"/>
    </xf>
    <xf numFmtId="0" fontId="47" fillId="0" borderId="50" xfId="76" applyFont="1" applyBorder="1" applyAlignment="1">
      <alignment horizontal="center"/>
    </xf>
    <xf numFmtId="0" fontId="54" fillId="0" borderId="17" xfId="0" applyFont="1" applyBorder="1" applyAlignment="1">
      <alignment horizontal="center" vertical="center" wrapText="1"/>
    </xf>
    <xf numFmtId="0" fontId="31" fillId="10" borderId="109" xfId="76" applyFont="1" applyFill="1" applyBorder="1" applyAlignment="1">
      <alignment horizontal="center" vertical="center" wrapText="1"/>
    </xf>
    <xf numFmtId="0" fontId="31" fillId="10" borderId="106" xfId="76" applyFont="1" applyFill="1" applyBorder="1" applyAlignment="1">
      <alignment horizontal="center" vertical="center" wrapText="1"/>
    </xf>
    <xf numFmtId="0" fontId="31" fillId="11" borderId="7" xfId="7" applyFont="1" applyFill="1" applyBorder="1" applyAlignment="1">
      <alignment horizontal="center" vertical="center"/>
    </xf>
    <xf numFmtId="0" fontId="31" fillId="11" borderId="10" xfId="7" applyFont="1" applyFill="1" applyBorder="1" applyAlignment="1">
      <alignment horizontal="center" vertical="center"/>
    </xf>
    <xf numFmtId="0" fontId="31" fillId="11" borderId="9" xfId="7" applyFont="1" applyFill="1" applyBorder="1" applyAlignment="1">
      <alignment horizontal="center" vertical="center"/>
    </xf>
    <xf numFmtId="0" fontId="43" fillId="0" borderId="0" xfId="52" applyFont="1" applyAlignment="1">
      <alignment horizontal="center" wrapText="1"/>
    </xf>
    <xf numFmtId="0" fontId="31" fillId="9" borderId="7" xfId="76" applyFont="1" applyFill="1" applyBorder="1" applyAlignment="1">
      <alignment horizontal="center" vertical="center" wrapText="1"/>
    </xf>
    <xf numFmtId="0" fontId="31" fillId="9" borderId="10" xfId="76" applyFont="1" applyFill="1" applyBorder="1" applyAlignment="1">
      <alignment horizontal="center" vertical="center" wrapText="1"/>
    </xf>
    <xf numFmtId="0" fontId="31" fillId="9" borderId="9" xfId="76" applyFont="1" applyFill="1" applyBorder="1" applyAlignment="1">
      <alignment horizontal="center" vertical="center" wrapText="1"/>
    </xf>
    <xf numFmtId="0" fontId="42" fillId="0" borderId="47" xfId="0" applyFont="1" applyBorder="1" applyAlignment="1">
      <alignment horizontal="left" vertical="center" wrapText="1"/>
    </xf>
    <xf numFmtId="0" fontId="42" fillId="0" borderId="26" xfId="0" applyFont="1" applyBorder="1" applyAlignment="1">
      <alignment horizontal="left" vertical="center" wrapText="1"/>
    </xf>
    <xf numFmtId="0" fontId="42" fillId="0" borderId="16" xfId="0" applyFont="1" applyBorder="1" applyAlignment="1">
      <alignment horizontal="left" vertical="center" wrapText="1"/>
    </xf>
    <xf numFmtId="3" fontId="45" fillId="0" borderId="66" xfId="76" applyNumberFormat="1" applyFont="1" applyBorder="1" applyAlignment="1">
      <alignment horizontal="left" vertical="center" wrapText="1"/>
    </xf>
    <xf numFmtId="3" fontId="45" fillId="0" borderId="106" xfId="76" applyNumberFormat="1" applyFont="1" applyBorder="1" applyAlignment="1">
      <alignment horizontal="left" vertical="center" wrapText="1"/>
    </xf>
    <xf numFmtId="0" fontId="47" fillId="0" borderId="73" xfId="76" applyFont="1" applyBorder="1" applyAlignment="1">
      <alignment vertical="center" wrapText="1"/>
    </xf>
    <xf numFmtId="0" fontId="47" fillId="0" borderId="81" xfId="76" applyFont="1" applyBorder="1" applyAlignment="1">
      <alignment vertical="center" wrapText="1"/>
    </xf>
    <xf numFmtId="0" fontId="31" fillId="10" borderId="66" xfId="76" applyFont="1" applyFill="1" applyBorder="1" applyAlignment="1">
      <alignment horizontal="center" vertical="center" wrapText="1"/>
    </xf>
    <xf numFmtId="0" fontId="1" fillId="0" borderId="60" xfId="76" applyBorder="1" applyAlignment="1">
      <alignment horizontal="center"/>
    </xf>
    <xf numFmtId="0" fontId="1" fillId="0" borderId="59" xfId="76" applyBorder="1" applyAlignment="1">
      <alignment horizontal="center"/>
    </xf>
    <xf numFmtId="0" fontId="1" fillId="0" borderId="48" xfId="76" applyBorder="1" applyAlignment="1">
      <alignment horizontal="center"/>
    </xf>
    <xf numFmtId="0" fontId="1" fillId="0" borderId="61" xfId="76" applyBorder="1" applyAlignment="1">
      <alignment horizontal="center"/>
    </xf>
    <xf numFmtId="0" fontId="1" fillId="0" borderId="62" xfId="76" applyBorder="1" applyAlignment="1">
      <alignment horizontal="center"/>
    </xf>
    <xf numFmtId="0" fontId="1" fillId="0" borderId="63" xfId="76" applyBorder="1" applyAlignment="1">
      <alignment horizontal="center"/>
    </xf>
    <xf numFmtId="0" fontId="42" fillId="0" borderId="62" xfId="0" applyFont="1" applyBorder="1" applyAlignment="1">
      <alignment horizontal="center" vertical="center"/>
    </xf>
    <xf numFmtId="0" fontId="42" fillId="0" borderId="64" xfId="0" applyFont="1" applyBorder="1" applyAlignment="1">
      <alignment horizontal="center" vertical="center"/>
    </xf>
    <xf numFmtId="0" fontId="42" fillId="0" borderId="63" xfId="0" applyFont="1" applyBorder="1" applyAlignment="1">
      <alignment horizontal="center" vertical="center"/>
    </xf>
    <xf numFmtId="0" fontId="58" fillId="0" borderId="10" xfId="76" applyFont="1" applyBorder="1" applyAlignment="1">
      <alignment horizontal="center" vertical="center"/>
    </xf>
    <xf numFmtId="0" fontId="58" fillId="0" borderId="9" xfId="76" applyFont="1" applyBorder="1" applyAlignment="1">
      <alignment horizontal="center" vertical="center"/>
    </xf>
    <xf numFmtId="0" fontId="31" fillId="10" borderId="7" xfId="76" applyFont="1" applyFill="1" applyBorder="1" applyAlignment="1">
      <alignment horizontal="center" vertical="center" wrapText="1"/>
    </xf>
    <xf numFmtId="0" fontId="31" fillId="10" borderId="125" xfId="76" applyFont="1" applyFill="1" applyBorder="1" applyAlignment="1">
      <alignment horizontal="center" vertical="center" wrapText="1"/>
    </xf>
    <xf numFmtId="0" fontId="31" fillId="10" borderId="7" xfId="7" applyFont="1" applyFill="1" applyBorder="1" applyAlignment="1">
      <alignment horizontal="right" vertical="center"/>
    </xf>
    <xf numFmtId="0" fontId="31" fillId="10" borderId="10" xfId="7" applyFont="1" applyFill="1" applyBorder="1" applyAlignment="1">
      <alignment horizontal="right" vertical="center"/>
    </xf>
    <xf numFmtId="0" fontId="31" fillId="10" borderId="9" xfId="7" applyFont="1" applyFill="1" applyBorder="1" applyAlignment="1">
      <alignment horizontal="right" vertical="center"/>
    </xf>
    <xf numFmtId="174" fontId="45" fillId="0" borderId="47" xfId="78" applyNumberFormat="1" applyFont="1" applyBorder="1" applyAlignment="1">
      <alignment horizontal="center" vertical="center" wrapText="1"/>
    </xf>
    <xf numFmtId="174" fontId="45" fillId="0" borderId="16" xfId="78" applyNumberFormat="1" applyFont="1" applyBorder="1" applyAlignment="1">
      <alignment horizontal="center" vertical="center" wrapText="1"/>
    </xf>
    <xf numFmtId="0" fontId="45" fillId="0" borderId="15" xfId="74" applyFont="1" applyBorder="1" applyAlignment="1">
      <alignment horizontal="left" vertical="center" wrapText="1"/>
    </xf>
    <xf numFmtId="0" fontId="45" fillId="0" borderId="16" xfId="74" applyFont="1" applyBorder="1" applyAlignment="1">
      <alignment horizontal="left" vertical="center" wrapText="1"/>
    </xf>
    <xf numFmtId="0" fontId="47" fillId="0" borderId="73" xfId="74" applyFont="1" applyBorder="1" applyAlignment="1">
      <alignment vertical="center"/>
    </xf>
    <xf numFmtId="0" fontId="47" fillId="0" borderId="81" xfId="74" applyFont="1" applyBorder="1" applyAlignment="1">
      <alignment vertical="center"/>
    </xf>
    <xf numFmtId="0" fontId="46" fillId="0" borderId="47" xfId="0" applyFont="1" applyBorder="1" applyAlignment="1">
      <alignment horizontal="left"/>
    </xf>
    <xf numFmtId="0" fontId="43" fillId="0" borderId="26" xfId="0" applyFont="1" applyBorder="1" applyAlignment="1">
      <alignment wrapText="1"/>
    </xf>
    <xf numFmtId="0" fontId="43" fillId="0" borderId="16" xfId="0" applyFont="1" applyBorder="1" applyAlignment="1">
      <alignment wrapText="1"/>
    </xf>
    <xf numFmtId="0" fontId="60" fillId="0" borderId="44" xfId="0" applyFont="1" applyBorder="1" applyAlignment="1">
      <alignment horizontal="left"/>
    </xf>
    <xf numFmtId="0" fontId="43" fillId="0" borderId="44" xfId="0" applyFont="1" applyBorder="1" applyAlignment="1">
      <alignment wrapText="1"/>
    </xf>
    <xf numFmtId="0" fontId="46" fillId="0" borderId="26" xfId="0" applyFont="1" applyBorder="1" applyAlignment="1">
      <alignment horizontal="center"/>
    </xf>
    <xf numFmtId="0" fontId="46" fillId="0" borderId="16" xfId="0" applyFont="1" applyBorder="1" applyAlignment="1">
      <alignment horizontal="center"/>
    </xf>
    <xf numFmtId="0" fontId="60" fillId="0" borderId="47" xfId="0" applyFont="1" applyBorder="1" applyAlignment="1">
      <alignment horizontal="left"/>
    </xf>
    <xf numFmtId="0" fontId="42" fillId="7" borderId="47" xfId="0" applyFont="1" applyFill="1" applyBorder="1" applyAlignment="1">
      <alignment horizontal="right"/>
    </xf>
    <xf numFmtId="0" fontId="42" fillId="7" borderId="26" xfId="0" applyFont="1" applyFill="1" applyBorder="1" applyAlignment="1">
      <alignment horizontal="right"/>
    </xf>
    <xf numFmtId="0" fontId="42" fillId="7" borderId="16" xfId="0" applyFont="1" applyFill="1" applyBorder="1" applyAlignment="1">
      <alignment horizontal="right"/>
    </xf>
    <xf numFmtId="0" fontId="46" fillId="0" borderId="47" xfId="0" applyFont="1" applyBorder="1" applyAlignment="1">
      <alignment horizontal="center"/>
    </xf>
    <xf numFmtId="0" fontId="60" fillId="0" borderId="47" xfId="0" applyFont="1" applyBorder="1" applyAlignment="1">
      <alignment horizontal="left" vertical="center" wrapText="1"/>
    </xf>
    <xf numFmtId="0" fontId="42" fillId="7" borderId="26" xfId="0" applyFont="1" applyFill="1" applyBorder="1" applyAlignment="1">
      <alignment horizontal="right" vertical="center"/>
    </xf>
    <xf numFmtId="0" fontId="43" fillId="7" borderId="26" xfId="0" applyFont="1" applyFill="1" applyBorder="1" applyAlignment="1">
      <alignment vertical="center" wrapText="1"/>
    </xf>
    <xf numFmtId="0" fontId="43" fillId="7" borderId="16" xfId="0" applyFont="1" applyFill="1" applyBorder="1" applyAlignment="1">
      <alignment vertical="center" wrapText="1"/>
    </xf>
    <xf numFmtId="0" fontId="42" fillId="11" borderId="7" xfId="0" applyFont="1" applyFill="1" applyBorder="1" applyAlignment="1">
      <alignment horizontal="right"/>
    </xf>
    <xf numFmtId="0" fontId="43" fillId="11" borderId="10" xfId="0" applyFont="1" applyFill="1" applyBorder="1" applyAlignment="1">
      <alignment horizontal="right" wrapText="1"/>
    </xf>
    <xf numFmtId="0" fontId="43" fillId="11" borderId="9" xfId="0" applyFont="1" applyFill="1" applyBorder="1" applyAlignment="1">
      <alignment horizontal="right" wrapText="1"/>
    </xf>
    <xf numFmtId="0" fontId="42" fillId="0" borderId="47" xfId="0" applyFont="1" applyBorder="1" applyAlignment="1">
      <alignment horizontal="center"/>
    </xf>
    <xf numFmtId="0" fontId="42" fillId="0" borderId="26" xfId="0" applyFont="1" applyBorder="1" applyAlignment="1">
      <alignment horizontal="center"/>
    </xf>
    <xf numFmtId="0" fontId="42" fillId="0" borderId="16" xfId="0" applyFont="1" applyBorder="1" applyAlignment="1">
      <alignment horizontal="center"/>
    </xf>
    <xf numFmtId="0" fontId="46" fillId="0" borderId="60" xfId="0" applyFont="1" applyBorder="1" applyAlignment="1">
      <alignment horizontal="center"/>
    </xf>
    <xf numFmtId="0" fontId="46" fillId="0" borderId="58" xfId="0" applyFont="1" applyBorder="1" applyAlignment="1">
      <alignment horizontal="center"/>
    </xf>
    <xf numFmtId="0" fontId="46" fillId="0" borderId="59" xfId="0" applyFont="1" applyBorder="1" applyAlignment="1">
      <alignment horizontal="center"/>
    </xf>
    <xf numFmtId="0" fontId="46" fillId="0" borderId="48" xfId="0" applyFont="1" applyBorder="1" applyAlignment="1">
      <alignment horizontal="center"/>
    </xf>
    <xf numFmtId="0" fontId="46" fillId="0" borderId="0" xfId="0" applyFont="1" applyAlignment="1">
      <alignment horizontal="center"/>
    </xf>
    <xf numFmtId="0" fontId="46" fillId="0" borderId="61" xfId="0" applyFont="1" applyBorder="1" applyAlignment="1">
      <alignment horizontal="center"/>
    </xf>
    <xf numFmtId="0" fontId="46" fillId="0" borderId="62" xfId="0" applyFont="1" applyBorder="1" applyAlignment="1">
      <alignment horizontal="center"/>
    </xf>
    <xf numFmtId="0" fontId="46" fillId="0" borderId="64" xfId="0" applyFont="1" applyBorder="1" applyAlignment="1">
      <alignment horizontal="center"/>
    </xf>
    <xf numFmtId="0" fontId="46" fillId="0" borderId="63" xfId="0" applyFont="1" applyBorder="1" applyAlignment="1">
      <alignment horizontal="center"/>
    </xf>
    <xf numFmtId="0" fontId="1" fillId="0" borderId="17" xfId="76" applyBorder="1" applyAlignment="1">
      <alignment horizontal="center"/>
    </xf>
    <xf numFmtId="0" fontId="43" fillId="0" borderId="58" xfId="0" applyFont="1" applyBorder="1" applyAlignment="1">
      <alignment horizontal="center"/>
    </xf>
    <xf numFmtId="0" fontId="42" fillId="9" borderId="47" xfId="0" applyFont="1" applyFill="1" applyBorder="1" applyAlignment="1">
      <alignment horizontal="left" vertical="center" wrapText="1"/>
    </xf>
    <xf numFmtId="0" fontId="42" fillId="9" borderId="26" xfId="0" applyFont="1" applyFill="1" applyBorder="1" applyAlignment="1">
      <alignment horizontal="left" vertical="center" wrapText="1"/>
    </xf>
    <xf numFmtId="0" fontId="42" fillId="9" borderId="16" xfId="0" applyFont="1" applyFill="1" applyBorder="1" applyAlignment="1">
      <alignment horizontal="left" vertical="center" wrapText="1"/>
    </xf>
    <xf numFmtId="1" fontId="31" fillId="13" borderId="7" xfId="7" applyNumberFormat="1" applyFont="1" applyFill="1" applyBorder="1" applyAlignment="1">
      <alignment horizontal="left" vertical="center"/>
    </xf>
    <xf numFmtId="1" fontId="31" fillId="13" borderId="10" xfId="7" applyNumberFormat="1" applyFont="1" applyFill="1" applyBorder="1" applyAlignment="1">
      <alignment horizontal="left" vertical="center"/>
    </xf>
    <xf numFmtId="1" fontId="31" fillId="13" borderId="9" xfId="7" applyNumberFormat="1" applyFont="1" applyFill="1" applyBorder="1" applyAlignment="1">
      <alignment horizontal="left" vertical="center"/>
    </xf>
    <xf numFmtId="0" fontId="46" fillId="0" borderId="26" xfId="0" applyFont="1" applyBorder="1" applyAlignment="1">
      <alignment horizontal="left"/>
    </xf>
    <xf numFmtId="0" fontId="46" fillId="0" borderId="16" xfId="0" applyFont="1" applyBorder="1" applyAlignment="1">
      <alignment horizontal="left"/>
    </xf>
    <xf numFmtId="0" fontId="46" fillId="0" borderId="42" xfId="0" applyFont="1" applyBorder="1" applyAlignment="1">
      <alignment horizontal="center" vertical="center" wrapText="1"/>
    </xf>
    <xf numFmtId="0" fontId="42" fillId="0" borderId="17" xfId="0" applyFont="1" applyBorder="1" applyAlignment="1">
      <alignment horizontal="center" vertical="center" wrapText="1"/>
    </xf>
    <xf numFmtId="0" fontId="40" fillId="0" borderId="17" xfId="0" applyFont="1" applyBorder="1" applyAlignment="1">
      <alignment horizontal="center" vertical="center" wrapText="1"/>
    </xf>
    <xf numFmtId="0" fontId="42" fillId="0" borderId="7" xfId="0" applyFont="1" applyBorder="1" applyAlignment="1">
      <alignment horizontal="center" vertical="center"/>
    </xf>
    <xf numFmtId="14" fontId="42" fillId="0" borderId="17" xfId="0" applyNumberFormat="1" applyFont="1" applyBorder="1" applyAlignment="1">
      <alignment horizontal="left" vertical="center" wrapText="1"/>
    </xf>
    <xf numFmtId="171" fontId="48" fillId="0" borderId="0" xfId="0" applyNumberFormat="1" applyFont="1" applyAlignment="1">
      <alignment horizontal="center" vertical="center"/>
    </xf>
    <xf numFmtId="2" fontId="43" fillId="0" borderId="47" xfId="0" applyNumberFormat="1" applyFont="1" applyBorder="1" applyAlignment="1">
      <alignment horizontal="center" vertical="center"/>
    </xf>
    <xf numFmtId="2" fontId="43" fillId="0" borderId="16" xfId="0" applyNumberFormat="1" applyFont="1" applyBorder="1" applyAlignment="1">
      <alignment horizontal="center" vertical="center"/>
    </xf>
    <xf numFmtId="2" fontId="48" fillId="0" borderId="42" xfId="0" applyNumberFormat="1" applyFont="1" applyBorder="1" applyAlignment="1">
      <alignment horizontal="center" vertical="center" wrapText="1"/>
    </xf>
    <xf numFmtId="2" fontId="48" fillId="0" borderId="82" xfId="0" applyNumberFormat="1" applyFont="1" applyBorder="1" applyAlignment="1">
      <alignment horizontal="center" vertical="center" wrapText="1"/>
    </xf>
    <xf numFmtId="0" fontId="48" fillId="0" borderId="54" xfId="0" applyFont="1" applyBorder="1" applyAlignment="1">
      <alignment horizontal="center" vertical="center" wrapText="1"/>
    </xf>
    <xf numFmtId="0" fontId="48" fillId="0" borderId="79" xfId="0" applyFont="1" applyBorder="1" applyAlignment="1">
      <alignment horizontal="center" vertical="center" wrapText="1"/>
    </xf>
    <xf numFmtId="2" fontId="45" fillId="0" borderId="47" xfId="0" applyNumberFormat="1" applyFont="1" applyBorder="1" applyAlignment="1">
      <alignment horizontal="center" vertical="center" wrapText="1"/>
    </xf>
    <xf numFmtId="2" fontId="45" fillId="0" borderId="16" xfId="0" applyNumberFormat="1" applyFont="1" applyBorder="1" applyAlignment="1">
      <alignment horizontal="center" vertical="center" wrapText="1"/>
    </xf>
    <xf numFmtId="0" fontId="48" fillId="0" borderId="66" xfId="0" applyFont="1" applyBorder="1" applyAlignment="1">
      <alignment horizontal="center" vertical="center"/>
    </xf>
    <xf numFmtId="0" fontId="48" fillId="0" borderId="80" xfId="0" applyFont="1" applyBorder="1" applyAlignment="1">
      <alignment horizontal="center" vertical="center"/>
    </xf>
    <xf numFmtId="0" fontId="48" fillId="0" borderId="106" xfId="0" applyFont="1" applyBorder="1" applyAlignment="1">
      <alignment horizontal="center" vertical="center"/>
    </xf>
    <xf numFmtId="0" fontId="45" fillId="0" borderId="109" xfId="0" applyFont="1" applyBorder="1" applyAlignment="1">
      <alignment horizontal="center" vertical="center"/>
    </xf>
    <xf numFmtId="0" fontId="45" fillId="0" borderId="80" xfId="0" applyFont="1" applyBorder="1" applyAlignment="1">
      <alignment horizontal="center" vertical="center"/>
    </xf>
    <xf numFmtId="0" fontId="45" fillId="0" borderId="106" xfId="0" applyFont="1" applyBorder="1" applyAlignment="1">
      <alignment horizontal="center" vertical="center"/>
    </xf>
    <xf numFmtId="0" fontId="44" fillId="0" borderId="109" xfId="0" applyFont="1" applyBorder="1" applyAlignment="1">
      <alignment horizontal="center" vertical="center"/>
    </xf>
    <xf numFmtId="0" fontId="44" fillId="0" borderId="80" xfId="0" applyFont="1" applyBorder="1" applyAlignment="1">
      <alignment horizontal="center" vertical="center"/>
    </xf>
    <xf numFmtId="0" fontId="44" fillId="0" borderId="106" xfId="0" applyFont="1" applyBorder="1" applyAlignment="1">
      <alignment horizontal="center" vertical="center"/>
    </xf>
    <xf numFmtId="0" fontId="45" fillId="0" borderId="44" xfId="0" applyFont="1" applyBorder="1" applyAlignment="1">
      <alignment horizontal="center" vertical="center"/>
    </xf>
    <xf numFmtId="171" fontId="45" fillId="0" borderId="65" xfId="0" applyNumberFormat="1" applyFont="1" applyBorder="1" applyAlignment="1">
      <alignment horizontal="center" vertical="center"/>
    </xf>
    <xf numFmtId="171" fontId="43" fillId="0" borderId="17" xfId="0" applyNumberFormat="1" applyFont="1" applyBorder="1" applyAlignment="1">
      <alignment horizontal="center" vertical="center"/>
    </xf>
    <xf numFmtId="171" fontId="43" fillId="0" borderId="65" xfId="0" applyNumberFormat="1" applyFont="1" applyBorder="1" applyAlignment="1">
      <alignment horizontal="center" vertical="center"/>
    </xf>
    <xf numFmtId="2" fontId="48" fillId="0" borderId="60" xfId="0" applyNumberFormat="1" applyFont="1" applyBorder="1" applyAlignment="1">
      <alignment horizontal="center" vertical="center" wrapText="1"/>
    </xf>
    <xf numFmtId="2" fontId="48" fillId="0" borderId="59" xfId="0" applyNumberFormat="1" applyFont="1" applyBorder="1" applyAlignment="1">
      <alignment horizontal="center" vertical="center" wrapText="1"/>
    </xf>
    <xf numFmtId="2" fontId="48" fillId="0" borderId="62" xfId="0" applyNumberFormat="1" applyFont="1" applyBorder="1" applyAlignment="1">
      <alignment horizontal="center" vertical="center" wrapText="1"/>
    </xf>
    <xf numFmtId="2" fontId="48" fillId="0" borderId="63" xfId="0" applyNumberFormat="1" applyFont="1" applyBorder="1" applyAlignment="1">
      <alignment horizontal="center" vertical="center" wrapText="1"/>
    </xf>
    <xf numFmtId="2" fontId="48" fillId="0" borderId="47" xfId="0" applyNumberFormat="1" applyFont="1" applyBorder="1" applyAlignment="1">
      <alignment horizontal="center" vertical="center"/>
    </xf>
    <xf numFmtId="2" fontId="48" fillId="0" borderId="26" xfId="0" applyNumberFormat="1" applyFont="1" applyBorder="1" applyAlignment="1">
      <alignment horizontal="center" vertical="center"/>
    </xf>
    <xf numFmtId="2" fontId="48" fillId="0" borderId="16" xfId="0" applyNumberFormat="1" applyFont="1" applyBorder="1" applyAlignment="1">
      <alignment horizontal="center" vertical="center"/>
    </xf>
    <xf numFmtId="171" fontId="48" fillId="0" borderId="57" xfId="0" applyNumberFormat="1" applyFont="1" applyBorder="1" applyAlignment="1">
      <alignment horizontal="left" vertical="center"/>
    </xf>
    <xf numFmtId="171" fontId="48" fillId="0" borderId="58" xfId="0" applyNumberFormat="1" applyFont="1" applyBorder="1" applyAlignment="1">
      <alignment horizontal="left" vertical="center"/>
    </xf>
    <xf numFmtId="171" fontId="48" fillId="0" borderId="59" xfId="0" applyNumberFormat="1" applyFont="1" applyBorder="1" applyAlignment="1">
      <alignment horizontal="left" vertical="center"/>
    </xf>
    <xf numFmtId="171" fontId="48" fillId="0" borderId="49" xfId="0" applyNumberFormat="1" applyFont="1" applyBorder="1" applyAlignment="1">
      <alignment horizontal="left" vertical="center"/>
    </xf>
    <xf numFmtId="171" fontId="48" fillId="0" borderId="50" xfId="0" applyNumberFormat="1" applyFont="1" applyBorder="1" applyAlignment="1">
      <alignment horizontal="left" vertical="center"/>
    </xf>
    <xf numFmtId="171" fontId="48" fillId="0" borderId="107" xfId="0" applyNumberFormat="1" applyFont="1" applyBorder="1" applyAlignment="1">
      <alignment horizontal="left" vertical="center"/>
    </xf>
    <xf numFmtId="2" fontId="48" fillId="10" borderId="47" xfId="0" applyNumberFormat="1" applyFont="1" applyFill="1" applyBorder="1" applyAlignment="1">
      <alignment horizontal="right" vertical="center"/>
    </xf>
    <xf numFmtId="2" fontId="48" fillId="10" borderId="26" xfId="0" applyNumberFormat="1" applyFont="1" applyFill="1" applyBorder="1" applyAlignment="1">
      <alignment horizontal="right" vertical="center"/>
    </xf>
    <xf numFmtId="2" fontId="48" fillId="10" borderId="16" xfId="0" applyNumberFormat="1" applyFont="1" applyFill="1" applyBorder="1" applyAlignment="1">
      <alignment horizontal="right" vertical="center"/>
    </xf>
    <xf numFmtId="2" fontId="48" fillId="11" borderId="110" xfId="0" applyNumberFormat="1" applyFont="1" applyFill="1" applyBorder="1" applyAlignment="1">
      <alignment horizontal="right" vertical="center"/>
    </xf>
    <xf numFmtId="2" fontId="48" fillId="11" borderId="101" xfId="0" applyNumberFormat="1" applyFont="1" applyFill="1" applyBorder="1" applyAlignment="1">
      <alignment horizontal="right" vertical="center"/>
    </xf>
    <xf numFmtId="2" fontId="48" fillId="11" borderId="81" xfId="0" applyNumberFormat="1" applyFont="1" applyFill="1" applyBorder="1" applyAlignment="1">
      <alignment horizontal="right" vertical="center"/>
    </xf>
    <xf numFmtId="0" fontId="31" fillId="0" borderId="109" xfId="0" applyFont="1" applyBorder="1" applyAlignment="1">
      <alignment horizontal="center" vertical="center"/>
    </xf>
    <xf numFmtId="0" fontId="31" fillId="0" borderId="80" xfId="0" applyFont="1" applyBorder="1" applyAlignment="1">
      <alignment horizontal="center" vertical="center"/>
    </xf>
    <xf numFmtId="0" fontId="31" fillId="0" borderId="106" xfId="0" applyFont="1" applyBorder="1" applyAlignment="1">
      <alignment horizontal="center" vertical="center"/>
    </xf>
    <xf numFmtId="0" fontId="42" fillId="0" borderId="60" xfId="0" applyFont="1" applyBorder="1" applyAlignment="1">
      <alignment horizontal="center" vertical="center"/>
    </xf>
    <xf numFmtId="0" fontId="42" fillId="0" borderId="58" xfId="0" applyFont="1" applyBorder="1" applyAlignment="1">
      <alignment horizontal="center" vertical="center"/>
    </xf>
    <xf numFmtId="0" fontId="42" fillId="0" borderId="59" xfId="0" applyFont="1" applyBorder="1" applyAlignment="1">
      <alignment horizontal="center" vertical="center"/>
    </xf>
    <xf numFmtId="0" fontId="42" fillId="0" borderId="48" xfId="0" applyFont="1" applyBorder="1" applyAlignment="1">
      <alignment horizontal="center" vertical="center"/>
    </xf>
    <xf numFmtId="0" fontId="42" fillId="0" borderId="0" xfId="0" applyFont="1" applyAlignment="1">
      <alignment horizontal="center" vertical="center"/>
    </xf>
    <xf numFmtId="0" fontId="42" fillId="0" borderId="61" xfId="0" applyFont="1" applyBorder="1" applyAlignment="1">
      <alignment horizontal="center" vertical="center"/>
    </xf>
    <xf numFmtId="0" fontId="43" fillId="0" borderId="10" xfId="0" applyFont="1" applyBorder="1" applyAlignment="1">
      <alignment horizontal="center" vertical="center"/>
    </xf>
    <xf numFmtId="0" fontId="31" fillId="0" borderId="0" xfId="7" applyFont="1" applyAlignment="1">
      <alignment horizontal="center" vertical="center"/>
    </xf>
    <xf numFmtId="0" fontId="18" fillId="0" borderId="0" xfId="0" applyFont="1" applyAlignment="1">
      <alignment horizontal="center" vertical="center"/>
    </xf>
    <xf numFmtId="0" fontId="45" fillId="0" borderId="17" xfId="7" applyFont="1" applyBorder="1" applyAlignment="1">
      <alignment vertical="center" wrapText="1"/>
    </xf>
    <xf numFmtId="0" fontId="45" fillId="3" borderId="17" xfId="7" applyFont="1" applyFill="1" applyBorder="1" applyAlignment="1">
      <alignment horizontal="left" vertical="center" wrapText="1"/>
    </xf>
    <xf numFmtId="0" fontId="45" fillId="0" borderId="17" xfId="7" applyFont="1" applyBorder="1" applyAlignment="1">
      <alignment horizontal="left" vertical="center" wrapText="1"/>
    </xf>
    <xf numFmtId="0" fontId="44" fillId="0" borderId="15" xfId="0" applyFont="1" applyBorder="1" applyAlignment="1">
      <alignment horizontal="center" vertical="center"/>
    </xf>
    <xf numFmtId="0" fontId="44" fillId="0" borderId="26" xfId="0" applyFont="1" applyBorder="1" applyAlignment="1">
      <alignment horizontal="center" vertical="center"/>
    </xf>
    <xf numFmtId="0" fontId="44" fillId="0" borderId="126" xfId="0" applyFont="1" applyBorder="1" applyAlignment="1">
      <alignment horizontal="center" vertical="center"/>
    </xf>
    <xf numFmtId="1" fontId="31" fillId="9" borderId="7" xfId="7" applyNumberFormat="1" applyFont="1" applyFill="1" applyBorder="1" applyAlignment="1">
      <alignment horizontal="center" vertical="center"/>
    </xf>
    <xf numFmtId="1" fontId="31" fillId="9" borderId="9" xfId="7" applyNumberFormat="1" applyFont="1" applyFill="1" applyBorder="1" applyAlignment="1">
      <alignment horizontal="center" vertical="center"/>
    </xf>
    <xf numFmtId="0" fontId="43" fillId="0" borderId="0" xfId="0" applyFont="1" applyAlignment="1">
      <alignment horizontal="center"/>
    </xf>
    <xf numFmtId="0" fontId="48" fillId="10" borderId="44" xfId="0" applyFont="1" applyFill="1" applyBorder="1" applyAlignment="1">
      <alignment horizontal="center" vertical="center"/>
    </xf>
    <xf numFmtId="0" fontId="46" fillId="0" borderId="0" xfId="0" applyFont="1" applyAlignment="1">
      <alignment horizontal="center" vertical="center" wrapText="1"/>
    </xf>
    <xf numFmtId="0" fontId="36" fillId="0" borderId="0" xfId="0" applyFont="1" applyAlignment="1">
      <alignment horizontal="center" vertical="center"/>
    </xf>
    <xf numFmtId="0" fontId="36" fillId="0" borderId="61" xfId="0" applyFont="1" applyBorder="1" applyAlignment="1">
      <alignment horizontal="center" vertical="center"/>
    </xf>
    <xf numFmtId="0" fontId="36" fillId="0" borderId="64" xfId="0" applyFont="1" applyBorder="1" applyAlignment="1">
      <alignment horizontal="center" vertical="center"/>
    </xf>
    <xf numFmtId="0" fontId="36" fillId="0" borderId="63" xfId="0" applyFont="1" applyBorder="1" applyAlignment="1">
      <alignment horizontal="center" vertical="center"/>
    </xf>
    <xf numFmtId="0" fontId="27" fillId="0" borderId="58" xfId="0" applyFont="1" applyBorder="1" applyAlignment="1">
      <alignment horizontal="center" vertical="center" wrapText="1"/>
    </xf>
    <xf numFmtId="0" fontId="47" fillId="3" borderId="19" xfId="3" applyFont="1" applyFill="1" applyBorder="1" applyAlignment="1">
      <alignment horizontal="left"/>
    </xf>
    <xf numFmtId="0" fontId="47" fillId="3" borderId="27" xfId="3" applyFont="1" applyFill="1" applyBorder="1" applyAlignment="1">
      <alignment horizontal="left"/>
    </xf>
    <xf numFmtId="4" fontId="31" fillId="3" borderId="30" xfId="3" applyNumberFormat="1" applyFont="1" applyFill="1" applyBorder="1" applyAlignment="1">
      <alignment horizontal="center" vertical="center"/>
    </xf>
    <xf numFmtId="4" fontId="31" fillId="3" borderId="31" xfId="3" applyNumberFormat="1" applyFont="1" applyFill="1" applyBorder="1" applyAlignment="1">
      <alignment horizontal="center" vertical="center"/>
    </xf>
    <xf numFmtId="0" fontId="45" fillId="3" borderId="19" xfId="3" applyFont="1" applyFill="1" applyBorder="1" applyAlignment="1">
      <alignment horizontal="left" vertical="center" wrapText="1"/>
    </xf>
    <xf numFmtId="0" fontId="45" fillId="3" borderId="20" xfId="3" applyFont="1" applyFill="1" applyBorder="1" applyAlignment="1">
      <alignment horizontal="left" vertical="center" wrapText="1"/>
    </xf>
    <xf numFmtId="0" fontId="45" fillId="3" borderId="27" xfId="3" applyFont="1" applyFill="1" applyBorder="1" applyAlignment="1">
      <alignment horizontal="left" vertical="center" wrapText="1"/>
    </xf>
    <xf numFmtId="0" fontId="31" fillId="3" borderId="11" xfId="3" applyFont="1" applyFill="1" applyBorder="1" applyAlignment="1">
      <alignment horizontal="center" vertical="center"/>
    </xf>
    <xf numFmtId="0" fontId="31" fillId="3" borderId="25" xfId="3" applyFont="1" applyFill="1" applyBorder="1" applyAlignment="1">
      <alignment horizontal="center" vertical="center"/>
    </xf>
    <xf numFmtId="0" fontId="45" fillId="3" borderId="15" xfId="3" applyFont="1" applyFill="1" applyBorder="1" applyAlignment="1">
      <alignment horizontal="center" vertical="center"/>
    </xf>
    <xf numFmtId="0" fontId="47" fillId="3" borderId="16" xfId="3" applyFont="1" applyFill="1" applyBorder="1" applyAlignment="1">
      <alignment horizontal="center" vertical="center"/>
    </xf>
    <xf numFmtId="0" fontId="47" fillId="3" borderId="19" xfId="3" applyFont="1" applyFill="1" applyBorder="1" applyAlignment="1">
      <alignment horizontal="center"/>
    </xf>
    <xf numFmtId="0" fontId="47" fillId="3" borderId="27" xfId="3" applyFont="1" applyFill="1" applyBorder="1" applyAlignment="1">
      <alignment horizontal="center"/>
    </xf>
    <xf numFmtId="0" fontId="45" fillId="3" borderId="15" xfId="3" applyFont="1" applyFill="1" applyBorder="1" applyAlignment="1">
      <alignment horizontal="justify" vertical="center"/>
    </xf>
    <xf numFmtId="0" fontId="45" fillId="3" borderId="16" xfId="3" applyFont="1" applyFill="1" applyBorder="1" applyAlignment="1">
      <alignment horizontal="justify" vertical="center"/>
    </xf>
    <xf numFmtId="0" fontId="45" fillId="3" borderId="15" xfId="3" applyFont="1" applyFill="1" applyBorder="1" applyAlignment="1">
      <alignment horizontal="left" vertical="center" wrapText="1"/>
    </xf>
    <xf numFmtId="0" fontId="45" fillId="3" borderId="26" xfId="3" applyFont="1" applyFill="1" applyBorder="1" applyAlignment="1">
      <alignment horizontal="left" vertical="center" wrapText="1"/>
    </xf>
    <xf numFmtId="0" fontId="45" fillId="3" borderId="16" xfId="3" applyFont="1" applyFill="1" applyBorder="1" applyAlignment="1">
      <alignment horizontal="left" vertical="center" wrapText="1"/>
    </xf>
    <xf numFmtId="0" fontId="47" fillId="3" borderId="20" xfId="3" applyFont="1" applyFill="1" applyBorder="1" applyAlignment="1">
      <alignment horizontal="left"/>
    </xf>
    <xf numFmtId="0" fontId="45" fillId="3" borderId="15" xfId="3" applyFont="1" applyFill="1" applyBorder="1" applyAlignment="1">
      <alignment horizontal="left"/>
    </xf>
    <xf numFmtId="0" fontId="45" fillId="3" borderId="16" xfId="3" applyFont="1" applyFill="1" applyBorder="1" applyAlignment="1">
      <alignment horizontal="left"/>
    </xf>
    <xf numFmtId="0" fontId="47" fillId="3" borderId="3" xfId="3" applyFont="1" applyFill="1" applyBorder="1" applyAlignment="1">
      <alignment horizontal="center"/>
    </xf>
    <xf numFmtId="0" fontId="31" fillId="3" borderId="12" xfId="3" applyFont="1" applyFill="1" applyBorder="1" applyAlignment="1">
      <alignment horizontal="center" vertical="center"/>
    </xf>
    <xf numFmtId="0" fontId="45" fillId="3" borderId="26" xfId="3" applyFont="1" applyFill="1" applyBorder="1" applyAlignment="1">
      <alignment horizontal="left"/>
    </xf>
    <xf numFmtId="0" fontId="31" fillId="3" borderId="38" xfId="3" applyFont="1" applyFill="1" applyBorder="1" applyAlignment="1">
      <alignment horizontal="center" vertical="center"/>
    </xf>
    <xf numFmtId="0" fontId="31" fillId="3" borderId="13" xfId="3" applyFont="1" applyFill="1" applyBorder="1" applyAlignment="1">
      <alignment horizontal="center" vertical="center"/>
    </xf>
    <xf numFmtId="1" fontId="44" fillId="10" borderId="7" xfId="7" applyNumberFormat="1" applyFont="1" applyFill="1" applyBorder="1" applyAlignment="1">
      <alignment horizontal="center" vertical="center" wrapText="1"/>
    </xf>
    <xf numFmtId="1" fontId="44" fillId="10" borderId="10" xfId="7" applyNumberFormat="1" applyFont="1" applyFill="1" applyBorder="1" applyAlignment="1">
      <alignment horizontal="center" vertical="center" wrapText="1"/>
    </xf>
    <xf numFmtId="1" fontId="44" fillId="10" borderId="9" xfId="7" applyNumberFormat="1" applyFont="1" applyFill="1" applyBorder="1" applyAlignment="1">
      <alignment horizontal="center" vertical="center" wrapText="1"/>
    </xf>
    <xf numFmtId="0" fontId="47" fillId="3" borderId="0" xfId="3" applyFont="1" applyFill="1" applyAlignment="1">
      <alignment horizontal="center"/>
    </xf>
    <xf numFmtId="0" fontId="32" fillId="3" borderId="7" xfId="0" applyFont="1" applyFill="1" applyBorder="1" applyAlignment="1">
      <alignment horizontal="left" vertical="center" wrapText="1" readingOrder="1"/>
    </xf>
    <xf numFmtId="0" fontId="32" fillId="3" borderId="10" xfId="0" applyFont="1" applyFill="1" applyBorder="1" applyAlignment="1">
      <alignment horizontal="left" vertical="center" wrapText="1" readingOrder="1"/>
    </xf>
    <xf numFmtId="0" fontId="32" fillId="3" borderId="9" xfId="0" applyFont="1" applyFill="1" applyBorder="1" applyAlignment="1">
      <alignment horizontal="left" vertical="center" wrapText="1" readingOrder="1"/>
    </xf>
    <xf numFmtId="0" fontId="55" fillId="3" borderId="100" xfId="0" applyFont="1" applyFill="1" applyBorder="1" applyAlignment="1">
      <alignment horizontal="center" vertical="center" wrapText="1" readingOrder="1"/>
    </xf>
    <xf numFmtId="0" fontId="55" fillId="3" borderId="3" xfId="0" applyFont="1" applyFill="1" applyBorder="1" applyAlignment="1">
      <alignment horizontal="center" vertical="center" wrapText="1" readingOrder="1"/>
    </xf>
    <xf numFmtId="0" fontId="55" fillId="3" borderId="4" xfId="0" applyFont="1" applyFill="1" applyBorder="1" applyAlignment="1">
      <alignment horizontal="center" vertical="center" wrapText="1" readingOrder="1"/>
    </xf>
    <xf numFmtId="0" fontId="55" fillId="3" borderId="5" xfId="0" applyFont="1" applyFill="1" applyBorder="1" applyAlignment="1">
      <alignment horizontal="center" vertical="center" wrapText="1" readingOrder="1"/>
    </xf>
    <xf numFmtId="0" fontId="55" fillId="3" borderId="0" xfId="0" applyFont="1" applyFill="1" applyAlignment="1">
      <alignment horizontal="center" vertical="center" wrapText="1" readingOrder="1"/>
    </xf>
    <xf numFmtId="0" fontId="55" fillId="3" borderId="6" xfId="0" applyFont="1" applyFill="1" applyBorder="1" applyAlignment="1">
      <alignment horizontal="center" vertical="center" wrapText="1" readingOrder="1"/>
    </xf>
    <xf numFmtId="0" fontId="55" fillId="3" borderId="49" xfId="0" applyFont="1" applyFill="1" applyBorder="1" applyAlignment="1">
      <alignment horizontal="center" vertical="center" wrapText="1" readingOrder="1"/>
    </xf>
    <xf numFmtId="0" fontId="55" fillId="3" borderId="50" xfId="0" applyFont="1" applyFill="1" applyBorder="1" applyAlignment="1">
      <alignment horizontal="center" vertical="center" wrapText="1" readingOrder="1"/>
    </xf>
    <xf numFmtId="0" fontId="55" fillId="3" borderId="51" xfId="0" applyFont="1" applyFill="1" applyBorder="1" applyAlignment="1">
      <alignment horizontal="center" vertical="center" wrapText="1" readingOrder="1"/>
    </xf>
    <xf numFmtId="1" fontId="31" fillId="10" borderId="7" xfId="7" applyNumberFormat="1" applyFont="1" applyFill="1" applyBorder="1" applyAlignment="1">
      <alignment horizontal="center" vertical="center"/>
    </xf>
    <xf numFmtId="1" fontId="31" fillId="10" borderId="10" xfId="7" applyNumberFormat="1" applyFont="1" applyFill="1" applyBorder="1" applyAlignment="1">
      <alignment horizontal="center" vertical="center"/>
    </xf>
    <xf numFmtId="1" fontId="31" fillId="10" borderId="9" xfId="7" applyNumberFormat="1" applyFont="1" applyFill="1" applyBorder="1" applyAlignment="1">
      <alignment horizontal="center" vertical="center"/>
    </xf>
    <xf numFmtId="0" fontId="10" fillId="3" borderId="33"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111" xfId="0" applyFont="1" applyFill="1" applyBorder="1" applyAlignment="1">
      <alignment horizontal="center" vertical="center" wrapText="1"/>
    </xf>
    <xf numFmtId="0" fontId="46" fillId="0" borderId="7" xfId="0" applyFont="1" applyBorder="1" applyAlignment="1">
      <alignment horizontal="center" vertical="center" wrapText="1"/>
    </xf>
    <xf numFmtId="0" fontId="46" fillId="0" borderId="10" xfId="0" applyFont="1" applyBorder="1" applyAlignment="1">
      <alignment horizontal="center" vertical="center" wrapText="1"/>
    </xf>
    <xf numFmtId="0" fontId="46" fillId="0" borderId="9" xfId="0" applyFont="1" applyBorder="1" applyAlignment="1">
      <alignment horizontal="center" vertical="center" wrapText="1"/>
    </xf>
    <xf numFmtId="0" fontId="10" fillId="3" borderId="7"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26" fillId="0" borderId="61" xfId="0" applyFont="1" applyBorder="1" applyAlignment="1">
      <alignment horizontal="center" vertical="center"/>
    </xf>
    <xf numFmtId="0" fontId="26" fillId="0" borderId="63" xfId="0" applyFont="1" applyBorder="1" applyAlignment="1">
      <alignment horizontal="center" vertical="center"/>
    </xf>
    <xf numFmtId="0" fontId="43" fillId="3" borderId="64" xfId="0" applyFont="1" applyFill="1" applyBorder="1" applyAlignment="1">
      <alignment horizontal="center"/>
    </xf>
    <xf numFmtId="0" fontId="43" fillId="3" borderId="0" xfId="0" applyFont="1" applyFill="1" applyAlignment="1">
      <alignment horizontal="center"/>
    </xf>
    <xf numFmtId="1" fontId="31" fillId="11" borderId="7" xfId="7" applyNumberFormat="1" applyFont="1" applyFill="1" applyBorder="1" applyAlignment="1">
      <alignment horizontal="center" vertical="center"/>
    </xf>
    <xf numFmtId="1" fontId="31" fillId="11" borderId="9" xfId="7" applyNumberFormat="1" applyFont="1" applyFill="1" applyBorder="1" applyAlignment="1">
      <alignment horizontal="center" vertical="center"/>
    </xf>
    <xf numFmtId="0" fontId="48" fillId="10" borderId="17" xfId="0" applyFont="1" applyFill="1" applyBorder="1" applyAlignment="1">
      <alignment horizontal="center" vertical="center"/>
    </xf>
    <xf numFmtId="0" fontId="48" fillId="10" borderId="17" xfId="0" applyFont="1" applyFill="1" applyBorder="1" applyAlignment="1">
      <alignment horizontal="center" vertical="center" wrapText="1"/>
    </xf>
    <xf numFmtId="164" fontId="48" fillId="10" borderId="17" xfId="68" applyFont="1" applyFill="1" applyBorder="1" applyAlignment="1">
      <alignment horizontal="center" vertical="center"/>
    </xf>
    <xf numFmtId="0" fontId="46" fillId="0" borderId="101" xfId="0" applyFont="1" applyBorder="1" applyAlignment="1">
      <alignment horizontal="center" vertical="center" wrapText="1"/>
    </xf>
    <xf numFmtId="0" fontId="62" fillId="0" borderId="61" xfId="0" applyFont="1" applyBorder="1" applyAlignment="1">
      <alignment horizontal="center" vertical="center"/>
    </xf>
    <xf numFmtId="0" fontId="62" fillId="0" borderId="63" xfId="0" applyFont="1" applyBorder="1" applyAlignment="1">
      <alignment horizontal="center" vertical="center"/>
    </xf>
    <xf numFmtId="4" fontId="43" fillId="0" borderId="0" xfId="0" applyNumberFormat="1" applyFont="1" applyAlignment="1">
      <alignment horizontal="center"/>
    </xf>
    <xf numFmtId="0" fontId="43" fillId="0" borderId="3" xfId="0" applyFont="1" applyBorder="1" applyAlignment="1">
      <alignment horizontal="center"/>
    </xf>
    <xf numFmtId="0" fontId="43" fillId="0" borderId="80" xfId="0" applyFont="1" applyBorder="1" applyAlignment="1">
      <alignment horizontal="center"/>
    </xf>
    <xf numFmtId="0" fontId="43" fillId="0" borderId="17" xfId="0" applyFont="1" applyBorder="1" applyAlignment="1">
      <alignment horizontal="left"/>
    </xf>
    <xf numFmtId="4" fontId="43" fillId="0" borderId="17" xfId="0" applyNumberFormat="1" applyFont="1" applyBorder="1"/>
    <xf numFmtId="0" fontId="43" fillId="0" borderId="17" xfId="0" applyFont="1" applyBorder="1"/>
    <xf numFmtId="0" fontId="36" fillId="0" borderId="26" xfId="0" applyFont="1" applyBorder="1" applyAlignment="1">
      <alignment horizontal="center" vertical="center"/>
    </xf>
    <xf numFmtId="0" fontId="42" fillId="0" borderId="47"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16" xfId="0" applyFont="1" applyBorder="1" applyAlignment="1">
      <alignment horizontal="center" vertical="center" wrapText="1"/>
    </xf>
    <xf numFmtId="0" fontId="62" fillId="0" borderId="17" xfId="0" applyFont="1" applyBorder="1" applyAlignment="1">
      <alignment horizontal="center" vertical="center"/>
    </xf>
    <xf numFmtId="0" fontId="43" fillId="0" borderId="101" xfId="0" applyFont="1" applyBorder="1" applyAlignment="1">
      <alignment horizontal="center"/>
    </xf>
    <xf numFmtId="0" fontId="48" fillId="10" borderId="47" xfId="0" applyFont="1" applyFill="1" applyBorder="1" applyAlignment="1">
      <alignment horizontal="center"/>
    </xf>
    <xf numFmtId="0" fontId="48" fillId="10" borderId="16" xfId="0" applyFont="1" applyFill="1" applyBorder="1" applyAlignment="1">
      <alignment horizontal="center"/>
    </xf>
    <xf numFmtId="0" fontId="48" fillId="10" borderId="42" xfId="0" applyFont="1" applyFill="1" applyBorder="1" applyAlignment="1">
      <alignment horizontal="center" vertical="center"/>
    </xf>
    <xf numFmtId="0" fontId="48" fillId="10" borderId="112" xfId="0" applyFont="1" applyFill="1" applyBorder="1" applyAlignment="1">
      <alignment horizontal="center" vertical="center"/>
    </xf>
    <xf numFmtId="0" fontId="48" fillId="10" borderId="82" xfId="0" applyFont="1" applyFill="1" applyBorder="1" applyAlignment="1">
      <alignment horizontal="center" vertical="center"/>
    </xf>
    <xf numFmtId="4" fontId="48" fillId="10" borderId="47" xfId="0" applyNumberFormat="1" applyFont="1" applyFill="1" applyBorder="1" applyAlignment="1">
      <alignment horizontal="center" vertical="center"/>
    </xf>
    <xf numFmtId="4" fontId="48" fillId="10" borderId="26" xfId="0" applyNumberFormat="1" applyFont="1" applyFill="1" applyBorder="1" applyAlignment="1">
      <alignment horizontal="center" vertical="center"/>
    </xf>
    <xf numFmtId="4" fontId="48" fillId="10" borderId="16" xfId="0" applyNumberFormat="1" applyFont="1" applyFill="1" applyBorder="1" applyAlignment="1">
      <alignment horizontal="center" vertical="center"/>
    </xf>
    <xf numFmtId="0" fontId="43" fillId="0" borderId="26" xfId="0" applyFont="1" applyBorder="1" applyAlignment="1">
      <alignment horizontal="center"/>
    </xf>
    <xf numFmtId="0" fontId="43" fillId="0" borderId="112" xfId="0" applyFont="1" applyBorder="1" applyAlignment="1">
      <alignment horizontal="center"/>
    </xf>
    <xf numFmtId="0" fontId="2" fillId="3" borderId="7" xfId="3" applyFont="1" applyFill="1" applyBorder="1" applyAlignment="1">
      <alignment horizontal="justify" vertical="center" wrapText="1"/>
    </xf>
    <xf numFmtId="0" fontId="0" fillId="3" borderId="10" xfId="0" applyFill="1" applyBorder="1" applyAlignment="1">
      <alignment horizontal="justify" vertical="center" wrapText="1"/>
    </xf>
    <xf numFmtId="0" fontId="0" fillId="3" borderId="9" xfId="0" applyFill="1" applyBorder="1" applyAlignment="1">
      <alignment horizontal="justify" vertical="center" wrapText="1"/>
    </xf>
    <xf numFmtId="0" fontId="10" fillId="0" borderId="3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4" xfId="0" applyFont="1" applyBorder="1" applyAlignment="1">
      <alignment horizontal="center" vertical="center" wrapText="1"/>
    </xf>
    <xf numFmtId="0" fontId="23" fillId="0" borderId="43" xfId="0" applyFont="1" applyBorder="1" applyAlignment="1">
      <alignment horizontal="center" vertical="center" wrapText="1" readingOrder="1"/>
    </xf>
    <xf numFmtId="0" fontId="18" fillId="0" borderId="44" xfId="0" applyFont="1" applyBorder="1" applyAlignment="1">
      <alignment horizontal="center" vertical="center" wrapText="1" readingOrder="1"/>
    </xf>
    <xf numFmtId="0" fontId="18" fillId="0" borderId="45" xfId="0" applyFont="1" applyBorder="1" applyAlignment="1">
      <alignment horizontal="center" vertical="center" wrapText="1" readingOrder="1"/>
    </xf>
    <xf numFmtId="0" fontId="18" fillId="0" borderId="53" xfId="0" applyFont="1" applyBorder="1" applyAlignment="1">
      <alignment horizontal="center" vertical="center" wrapText="1" readingOrder="1"/>
    </xf>
    <xf numFmtId="0" fontId="18" fillId="0" borderId="42" xfId="0" applyFont="1" applyBorder="1" applyAlignment="1">
      <alignment horizontal="center" vertical="center" wrapText="1" readingOrder="1"/>
    </xf>
    <xf numFmtId="0" fontId="18" fillId="0" borderId="54" xfId="0" applyFont="1" applyBorder="1" applyAlignment="1">
      <alignment horizontal="center" vertical="center" wrapText="1" readingOrder="1"/>
    </xf>
    <xf numFmtId="3" fontId="10" fillId="0" borderId="4" xfId="0" applyNumberFormat="1" applyFont="1" applyBorder="1" applyAlignment="1">
      <alignment horizontal="center"/>
    </xf>
    <xf numFmtId="3" fontId="10" fillId="0" borderId="6" xfId="0" applyNumberFormat="1" applyFont="1" applyBorder="1" applyAlignment="1">
      <alignment horizontal="center"/>
    </xf>
    <xf numFmtId="3" fontId="10" fillId="0" borderId="36" xfId="0" applyNumberFormat="1" applyFont="1" applyBorder="1" applyAlignment="1">
      <alignment horizontal="center"/>
    </xf>
    <xf numFmtId="0" fontId="23" fillId="0" borderId="44" xfId="0" applyFont="1" applyBorder="1" applyAlignment="1">
      <alignment horizontal="center" vertical="center" wrapText="1" readingOrder="1"/>
    </xf>
    <xf numFmtId="0" fontId="23" fillId="0" borderId="45" xfId="0" applyFont="1" applyBorder="1" applyAlignment="1">
      <alignment horizontal="center" vertical="center" wrapText="1" readingOrder="1"/>
    </xf>
    <xf numFmtId="0" fontId="23" fillId="0" borderId="46" xfId="0" applyFont="1" applyBorder="1" applyAlignment="1">
      <alignment horizontal="center" vertical="center" wrapText="1" readingOrder="1"/>
    </xf>
    <xf numFmtId="0" fontId="23" fillId="0" borderId="52" xfId="0" applyFont="1" applyBorder="1" applyAlignment="1">
      <alignment horizontal="center" vertical="center" wrapText="1" readingOrder="1"/>
    </xf>
    <xf numFmtId="0" fontId="23" fillId="0" borderId="55" xfId="0" applyFont="1" applyBorder="1" applyAlignment="1">
      <alignment horizontal="center" vertical="center" wrapText="1" readingOrder="1"/>
    </xf>
    <xf numFmtId="0" fontId="11" fillId="0" borderId="3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4" fillId="2" borderId="15"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3" xfId="3" applyFont="1" applyFill="1" applyBorder="1" applyAlignment="1">
      <alignment horizontal="center"/>
    </xf>
    <xf numFmtId="0" fontId="5" fillId="2" borderId="11" xfId="3" applyFont="1" applyFill="1" applyBorder="1" applyAlignment="1">
      <alignment horizontal="center" vertical="center"/>
    </xf>
    <xf numFmtId="0" fontId="5" fillId="2" borderId="12" xfId="3" applyFont="1" applyFill="1" applyBorder="1" applyAlignment="1">
      <alignment horizontal="center" vertical="center"/>
    </xf>
    <xf numFmtId="0" fontId="4" fillId="2" borderId="15" xfId="3" applyFont="1" applyFill="1" applyBorder="1" applyAlignment="1">
      <alignment horizontal="left" wrapText="1"/>
    </xf>
    <xf numFmtId="0" fontId="4" fillId="2" borderId="16" xfId="3" applyFont="1" applyFill="1" applyBorder="1" applyAlignment="1">
      <alignment horizontal="left" wrapText="1"/>
    </xf>
    <xf numFmtId="0" fontId="4" fillId="2" borderId="15" xfId="3" applyFont="1" applyFill="1" applyBorder="1" applyAlignment="1">
      <alignment horizontal="left"/>
    </xf>
    <xf numFmtId="0" fontId="4" fillId="2" borderId="16" xfId="3" applyFont="1" applyFill="1" applyBorder="1" applyAlignment="1">
      <alignment horizontal="left"/>
    </xf>
    <xf numFmtId="0" fontId="4" fillId="2" borderId="19" xfId="3" applyFont="1" applyFill="1" applyBorder="1"/>
    <xf numFmtId="0" fontId="4" fillId="2" borderId="20" xfId="3" applyFont="1" applyFill="1" applyBorder="1"/>
    <xf numFmtId="0" fontId="5" fillId="2" borderId="38" xfId="3" applyFont="1" applyFill="1" applyBorder="1" applyAlignment="1">
      <alignment horizontal="center" vertical="center"/>
    </xf>
    <xf numFmtId="0" fontId="5" fillId="2" borderId="13" xfId="3" applyFont="1" applyFill="1" applyBorder="1" applyAlignment="1">
      <alignment horizontal="center" vertical="center"/>
    </xf>
    <xf numFmtId="0" fontId="4" fillId="2" borderId="15" xfId="3" applyFont="1" applyFill="1" applyBorder="1" applyAlignment="1">
      <alignment horizontal="left" vertical="center" wrapText="1"/>
    </xf>
    <xf numFmtId="0" fontId="4" fillId="2" borderId="26" xfId="3" applyFont="1" applyFill="1" applyBorder="1" applyAlignment="1">
      <alignment horizontal="left" vertical="center" wrapText="1"/>
    </xf>
    <xf numFmtId="0" fontId="4" fillId="2" borderId="16" xfId="3" applyFont="1" applyFill="1" applyBorder="1" applyAlignment="1">
      <alignment horizontal="left" vertical="center" wrapText="1"/>
    </xf>
    <xf numFmtId="0" fontId="4" fillId="2" borderId="19" xfId="3" applyFont="1" applyFill="1" applyBorder="1" applyAlignment="1">
      <alignment horizontal="left" vertical="center" wrapText="1"/>
    </xf>
    <xf numFmtId="0" fontId="4" fillId="2" borderId="20" xfId="3" applyFont="1" applyFill="1" applyBorder="1" applyAlignment="1">
      <alignment horizontal="left" vertical="center" wrapText="1"/>
    </xf>
    <xf numFmtId="0" fontId="4" fillId="2" borderId="27" xfId="3" applyFont="1" applyFill="1" applyBorder="1" applyAlignment="1">
      <alignment horizontal="left" vertical="center" wrapText="1"/>
    </xf>
    <xf numFmtId="0" fontId="5" fillId="2" borderId="25" xfId="3" applyFont="1" applyFill="1" applyBorder="1" applyAlignment="1">
      <alignment horizontal="center" vertical="center"/>
    </xf>
    <xf numFmtId="4" fontId="5" fillId="2" borderId="30" xfId="3" applyNumberFormat="1" applyFont="1" applyFill="1" applyBorder="1" applyAlignment="1">
      <alignment horizontal="center" vertical="center"/>
    </xf>
    <xf numFmtId="4" fontId="5" fillId="2" borderId="31" xfId="3" applyNumberFormat="1" applyFont="1" applyFill="1" applyBorder="1" applyAlignment="1">
      <alignment horizontal="center" vertical="center"/>
    </xf>
    <xf numFmtId="0" fontId="4" fillId="2" borderId="19" xfId="3" applyFont="1" applyFill="1" applyBorder="1" applyAlignment="1">
      <alignment horizontal="center"/>
    </xf>
    <xf numFmtId="0" fontId="4" fillId="2" borderId="27" xfId="3" applyFont="1" applyFill="1" applyBorder="1" applyAlignment="1">
      <alignment horizontal="center"/>
    </xf>
    <xf numFmtId="0" fontId="4" fillId="2" borderId="15" xfId="3" applyFont="1" applyFill="1" applyBorder="1" applyAlignment="1">
      <alignment horizontal="justify" vertical="center"/>
    </xf>
    <xf numFmtId="0" fontId="4" fillId="2" borderId="16" xfId="3" applyFont="1" applyFill="1" applyBorder="1" applyAlignment="1">
      <alignment horizontal="justify" vertical="center"/>
    </xf>
    <xf numFmtId="0" fontId="4" fillId="2" borderId="19" xfId="3" applyFont="1" applyFill="1" applyBorder="1" applyAlignment="1">
      <alignment horizontal="left"/>
    </xf>
    <xf numFmtId="0" fontId="4" fillId="2" borderId="27" xfId="3" applyFont="1" applyFill="1" applyBorder="1" applyAlignment="1">
      <alignment horizontal="left"/>
    </xf>
    <xf numFmtId="0" fontId="0" fillId="0" borderId="17" xfId="0" applyBorder="1" applyAlignment="1">
      <alignment horizontal="center"/>
    </xf>
    <xf numFmtId="0" fontId="14" fillId="0" borderId="17" xfId="0" applyFont="1" applyBorder="1" applyAlignment="1">
      <alignment horizontal="center" vertical="center" wrapText="1"/>
    </xf>
    <xf numFmtId="0" fontId="0" fillId="0" borderId="17" xfId="0" applyBorder="1" applyAlignment="1">
      <alignment horizontal="center" vertical="center" wrapText="1"/>
    </xf>
    <xf numFmtId="0" fontId="14" fillId="0" borderId="17" xfId="0" applyFont="1" applyBorder="1" applyAlignment="1">
      <alignment horizontal="center" vertical="center"/>
    </xf>
    <xf numFmtId="0" fontId="42" fillId="3" borderId="15" xfId="0" applyFont="1" applyFill="1" applyBorder="1" applyAlignment="1">
      <alignment horizontal="center" vertical="center"/>
    </xf>
    <xf numFmtId="0" fontId="42" fillId="3" borderId="17" xfId="0" applyFont="1" applyFill="1" applyBorder="1" applyAlignment="1">
      <alignment horizontal="center" vertical="center" wrapText="1"/>
    </xf>
    <xf numFmtId="0" fontId="46" fillId="3" borderId="47" xfId="0" applyFont="1" applyFill="1" applyBorder="1" applyAlignment="1">
      <alignment horizontal="left" vertical="center" wrapText="1"/>
    </xf>
    <xf numFmtId="0" fontId="46" fillId="3" borderId="26" xfId="0" applyFont="1" applyFill="1" applyBorder="1" applyAlignment="1">
      <alignment horizontal="left" vertical="center" wrapText="1"/>
    </xf>
    <xf numFmtId="0" fontId="46" fillId="3" borderId="126" xfId="0" applyFont="1" applyFill="1" applyBorder="1" applyAlignment="1">
      <alignment horizontal="left" vertical="center" wrapText="1"/>
    </xf>
    <xf numFmtId="0" fontId="42" fillId="3" borderId="73" xfId="0" applyFont="1" applyFill="1" applyBorder="1" applyAlignment="1">
      <alignment horizontal="center" vertical="center"/>
    </xf>
    <xf numFmtId="0" fontId="42" fillId="3" borderId="52" xfId="0" applyFont="1" applyFill="1" applyBorder="1" applyAlignment="1">
      <alignment horizontal="center" vertical="center" wrapText="1"/>
    </xf>
    <xf numFmtId="0" fontId="42" fillId="3" borderId="65" xfId="0" applyFont="1" applyFill="1" applyBorder="1" applyAlignment="1">
      <alignment horizontal="center" vertical="center"/>
    </xf>
    <xf numFmtId="0" fontId="42" fillId="3" borderId="46" xfId="0" applyFont="1" applyFill="1" applyBorder="1" applyAlignment="1">
      <alignment horizontal="center" vertical="center"/>
    </xf>
  </cellXfs>
  <cellStyles count="83">
    <cellStyle name="%" xfId="1" xr:uid="{00000000-0005-0000-0000-000000000000}"/>
    <cellStyle name="% 2" xfId="2" xr:uid="{00000000-0005-0000-0000-000001000000}"/>
    <cellStyle name="% 2 2" xfId="3" xr:uid="{00000000-0005-0000-0000-000002000000}"/>
    <cellStyle name="80" xfId="4" xr:uid="{00000000-0005-0000-0000-000003000000}"/>
    <cellStyle name="Euro" xfId="5" xr:uid="{00000000-0005-0000-0000-000004000000}"/>
    <cellStyle name="Euro 2" xfId="23" xr:uid="{00000000-0005-0000-0000-000005000000}"/>
    <cellStyle name="Euro 3" xfId="24" xr:uid="{00000000-0005-0000-0000-000006000000}"/>
    <cellStyle name="Euro 4" xfId="18" xr:uid="{00000000-0005-0000-0000-000007000000}"/>
    <cellStyle name="Excel Built-in Normal" xfId="9" xr:uid="{00000000-0005-0000-0000-000008000000}"/>
    <cellStyle name="Hipervínculo" xfId="35" builtinId="8"/>
    <cellStyle name="Hipervínculo 2" xfId="10" xr:uid="{00000000-0005-0000-0000-00000A000000}"/>
    <cellStyle name="Hipervínculo 3" xfId="36" xr:uid="{00000000-0005-0000-0000-00000B000000}"/>
    <cellStyle name="Millares [0]" xfId="72" builtinId="6"/>
    <cellStyle name="Millares [0] 2" xfId="37" xr:uid="{00000000-0005-0000-0000-00000C000000}"/>
    <cellStyle name="Millares 14" xfId="33" xr:uid="{00000000-0005-0000-0000-00000D000000}"/>
    <cellStyle name="Millares 2" xfId="11" xr:uid="{00000000-0005-0000-0000-00000E000000}"/>
    <cellStyle name="Millares 2 2" xfId="27" xr:uid="{00000000-0005-0000-0000-00000F000000}"/>
    <cellStyle name="Millares 2 2 2" xfId="78" xr:uid="{5AAA77BC-B909-4326-A7FC-54063A26E4C4}"/>
    <cellStyle name="Millares 2 3" xfId="19" xr:uid="{00000000-0005-0000-0000-000010000000}"/>
    <cellStyle name="Millares 2 4" xfId="34" xr:uid="{00000000-0005-0000-0000-000011000000}"/>
    <cellStyle name="Millares 2 4 2" xfId="73" xr:uid="{80681CED-68B0-C94F-91D7-9F6620BAC37D}"/>
    <cellStyle name="Millares 3" xfId="26" xr:uid="{00000000-0005-0000-0000-000012000000}"/>
    <cellStyle name="Millares 4" xfId="31" xr:uid="{00000000-0005-0000-0000-000013000000}"/>
    <cellStyle name="Millares 59" xfId="38" xr:uid="{00000000-0005-0000-0000-000014000000}"/>
    <cellStyle name="Millares 60" xfId="39" xr:uid="{00000000-0005-0000-0000-000015000000}"/>
    <cellStyle name="Millares_FORMULARIO UNITARIO 593´ modificado" xfId="6" xr:uid="{00000000-0005-0000-0000-000016000000}"/>
    <cellStyle name="Moneda" xfId="69" builtinId="4"/>
    <cellStyle name="Moneda [0]" xfId="68" builtinId="7"/>
    <cellStyle name="Moneda 2" xfId="16" xr:uid="{00000000-0005-0000-0000-000019000000}"/>
    <cellStyle name="Moneda 2 2" xfId="29" xr:uid="{00000000-0005-0000-0000-00001A000000}"/>
    <cellStyle name="Moneda 2 2 2" xfId="40" xr:uid="{00000000-0005-0000-0000-00001B000000}"/>
    <cellStyle name="Moneda 2 3" xfId="20" xr:uid="{00000000-0005-0000-0000-00001C000000}"/>
    <cellStyle name="Moneda 2 4" xfId="41" xr:uid="{00000000-0005-0000-0000-00001D000000}"/>
    <cellStyle name="Moneda 3" xfId="42" xr:uid="{00000000-0005-0000-0000-00001E000000}"/>
    <cellStyle name="Moneda 3 2" xfId="43" xr:uid="{00000000-0005-0000-0000-00001F000000}"/>
    <cellStyle name="Moneda 3 2 2" xfId="81" xr:uid="{2BDD8CBA-97CA-44DA-A719-B6975F017D08}"/>
    <cellStyle name="Moneda 4" xfId="44" xr:uid="{00000000-0005-0000-0000-000020000000}"/>
    <cellStyle name="Moneda 5" xfId="45" xr:uid="{00000000-0005-0000-0000-000021000000}"/>
    <cellStyle name="Moneda 6" xfId="46" xr:uid="{00000000-0005-0000-0000-000022000000}"/>
    <cellStyle name="Moneda 6 2" xfId="47" xr:uid="{00000000-0005-0000-0000-000023000000}"/>
    <cellStyle name="Moneda 6 3" xfId="48" xr:uid="{00000000-0005-0000-0000-000024000000}"/>
    <cellStyle name="Moneda 7" xfId="49" xr:uid="{00000000-0005-0000-0000-000025000000}"/>
    <cellStyle name="Moneda 8" xfId="50" xr:uid="{00000000-0005-0000-0000-000026000000}"/>
    <cellStyle name="Moneda 9" xfId="51" xr:uid="{00000000-0005-0000-0000-000027000000}"/>
    <cellStyle name="Normal" xfId="0" builtinId="0"/>
    <cellStyle name="Normal 10" xfId="52" xr:uid="{00000000-0005-0000-0000-000029000000}"/>
    <cellStyle name="Normal 11" xfId="32" xr:uid="{00000000-0005-0000-0000-00002A000000}"/>
    <cellStyle name="Normal 12" xfId="53" xr:uid="{00000000-0005-0000-0000-00002B000000}"/>
    <cellStyle name="Normal 13" xfId="54" xr:uid="{00000000-0005-0000-0000-00002C000000}"/>
    <cellStyle name="Normal 14" xfId="55" xr:uid="{00000000-0005-0000-0000-00002D000000}"/>
    <cellStyle name="Normal 14 2" xfId="77" xr:uid="{6B4508B9-62AB-428E-BBC1-C0F1EB9B502B}"/>
    <cellStyle name="Normal 2" xfId="7" xr:uid="{00000000-0005-0000-0000-00002E000000}"/>
    <cellStyle name="Normal 2 10" xfId="76" xr:uid="{FE728EC0-E92C-44D3-8880-A0C68F829EEF}"/>
    <cellStyle name="Normal 2 2" xfId="12" xr:uid="{00000000-0005-0000-0000-00002F000000}"/>
    <cellStyle name="Normal 2 2 2" xfId="74" xr:uid="{D7CA7474-9BEA-4B0C-85DA-37137B3DFE94}"/>
    <cellStyle name="Normal 2 3" xfId="56" xr:uid="{00000000-0005-0000-0000-000030000000}"/>
    <cellStyle name="Normal 3" xfId="13" xr:uid="{00000000-0005-0000-0000-000031000000}"/>
    <cellStyle name="Normal 3 18" xfId="57" xr:uid="{00000000-0005-0000-0000-000032000000}"/>
    <cellStyle name="Normal 3 18 2" xfId="58" xr:uid="{00000000-0005-0000-0000-000033000000}"/>
    <cellStyle name="Normal 3 18 4" xfId="59" xr:uid="{00000000-0005-0000-0000-000034000000}"/>
    <cellStyle name="Normal 3 18 5" xfId="60" xr:uid="{00000000-0005-0000-0000-000035000000}"/>
    <cellStyle name="Normal 3 18 6" xfId="61" xr:uid="{00000000-0005-0000-0000-000036000000}"/>
    <cellStyle name="Normal 3 2" xfId="14" xr:uid="{00000000-0005-0000-0000-000037000000}"/>
    <cellStyle name="Normal 3 2 2" xfId="15" xr:uid="{00000000-0005-0000-0000-000038000000}"/>
    <cellStyle name="Normal 3 2 2 2" xfId="17" xr:uid="{00000000-0005-0000-0000-000039000000}"/>
    <cellStyle name="Normal 3 3" xfId="28" xr:uid="{00000000-0005-0000-0000-00003A000000}"/>
    <cellStyle name="Normal 3 4" xfId="21" xr:uid="{00000000-0005-0000-0000-00003B000000}"/>
    <cellStyle name="Normal 38" xfId="82" xr:uid="{4967A3C4-4B8B-4AB3-9FBC-AAD0AE357977}"/>
    <cellStyle name="Normal 4" xfId="22" xr:uid="{00000000-0005-0000-0000-00003C000000}"/>
    <cellStyle name="Normal 4 2" xfId="25" xr:uid="{00000000-0005-0000-0000-00003D000000}"/>
    <cellStyle name="Normal 4 3" xfId="30" xr:uid="{00000000-0005-0000-0000-00003E000000}"/>
    <cellStyle name="Normal 5" xfId="62" xr:uid="{00000000-0005-0000-0000-00003F000000}"/>
    <cellStyle name="Normal 5 2" xfId="79" xr:uid="{6B1EE91B-7385-4308-A671-0D2A0301CC6C}"/>
    <cellStyle name="Normal 6" xfId="63" xr:uid="{00000000-0005-0000-0000-000040000000}"/>
    <cellStyle name="Normal 6 2" xfId="64" xr:uid="{00000000-0005-0000-0000-000041000000}"/>
    <cellStyle name="Normal 7" xfId="65" xr:uid="{00000000-0005-0000-0000-000042000000}"/>
    <cellStyle name="Normal 9" xfId="70" xr:uid="{00000000-0005-0000-0000-000043000000}"/>
    <cellStyle name="Porcentaje" xfId="71" builtinId="5"/>
    <cellStyle name="Porcentaje 2" xfId="75" xr:uid="{509E376A-AEAF-485E-9B48-08F8A182C6FE}"/>
    <cellStyle name="Porcentaje 4" xfId="66" xr:uid="{00000000-0005-0000-0000-000045000000}"/>
    <cellStyle name="Porcentaje 4 2" xfId="80" xr:uid="{67E274C1-9CB6-4B27-95DE-6E6AC1D31AFB}"/>
    <cellStyle name="Porcentaje 5" xfId="67" xr:uid="{00000000-0005-0000-0000-000046000000}"/>
    <cellStyle name="Porcentual 2" xfId="8" xr:uid="{00000000-0005-0000-0000-00004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9.xml"/><Relationship Id="rId299" Type="http://schemas.openxmlformats.org/officeDocument/2006/relationships/externalLink" Target="externalLinks/externalLink281.xml"/><Relationship Id="rId21" Type="http://schemas.openxmlformats.org/officeDocument/2006/relationships/externalLink" Target="externalLinks/externalLink3.xml"/><Relationship Id="rId63" Type="http://schemas.openxmlformats.org/officeDocument/2006/relationships/externalLink" Target="externalLinks/externalLink45.xml"/><Relationship Id="rId159" Type="http://schemas.openxmlformats.org/officeDocument/2006/relationships/externalLink" Target="externalLinks/externalLink141.xml"/><Relationship Id="rId324" Type="http://schemas.openxmlformats.org/officeDocument/2006/relationships/externalLink" Target="externalLinks/externalLink306.xml"/><Relationship Id="rId366" Type="http://schemas.openxmlformats.org/officeDocument/2006/relationships/externalLink" Target="externalLinks/externalLink348.xml"/><Relationship Id="rId170" Type="http://schemas.openxmlformats.org/officeDocument/2006/relationships/externalLink" Target="externalLinks/externalLink152.xml"/><Relationship Id="rId226" Type="http://schemas.openxmlformats.org/officeDocument/2006/relationships/externalLink" Target="externalLinks/externalLink208.xml"/><Relationship Id="rId268" Type="http://schemas.openxmlformats.org/officeDocument/2006/relationships/externalLink" Target="externalLinks/externalLink250.xml"/><Relationship Id="rId32" Type="http://schemas.openxmlformats.org/officeDocument/2006/relationships/externalLink" Target="externalLinks/externalLink14.xml"/><Relationship Id="rId74" Type="http://schemas.openxmlformats.org/officeDocument/2006/relationships/externalLink" Target="externalLinks/externalLink56.xml"/><Relationship Id="rId128" Type="http://schemas.openxmlformats.org/officeDocument/2006/relationships/externalLink" Target="externalLinks/externalLink110.xml"/><Relationship Id="rId335" Type="http://schemas.openxmlformats.org/officeDocument/2006/relationships/externalLink" Target="externalLinks/externalLink317.xml"/><Relationship Id="rId5" Type="http://schemas.openxmlformats.org/officeDocument/2006/relationships/worksheet" Target="worksheets/sheet5.xml"/><Relationship Id="rId181" Type="http://schemas.openxmlformats.org/officeDocument/2006/relationships/externalLink" Target="externalLinks/externalLink163.xml"/><Relationship Id="rId237" Type="http://schemas.openxmlformats.org/officeDocument/2006/relationships/externalLink" Target="externalLinks/externalLink219.xml"/><Relationship Id="rId279" Type="http://schemas.openxmlformats.org/officeDocument/2006/relationships/externalLink" Target="externalLinks/externalLink261.xml"/><Relationship Id="rId43" Type="http://schemas.openxmlformats.org/officeDocument/2006/relationships/externalLink" Target="externalLinks/externalLink25.xml"/><Relationship Id="rId139" Type="http://schemas.openxmlformats.org/officeDocument/2006/relationships/externalLink" Target="externalLinks/externalLink121.xml"/><Relationship Id="rId290" Type="http://schemas.openxmlformats.org/officeDocument/2006/relationships/externalLink" Target="externalLinks/externalLink272.xml"/><Relationship Id="rId304" Type="http://schemas.openxmlformats.org/officeDocument/2006/relationships/externalLink" Target="externalLinks/externalLink286.xml"/><Relationship Id="rId346" Type="http://schemas.openxmlformats.org/officeDocument/2006/relationships/externalLink" Target="externalLinks/externalLink328.xml"/><Relationship Id="rId85" Type="http://schemas.openxmlformats.org/officeDocument/2006/relationships/externalLink" Target="externalLinks/externalLink67.xml"/><Relationship Id="rId150" Type="http://schemas.openxmlformats.org/officeDocument/2006/relationships/externalLink" Target="externalLinks/externalLink132.xml"/><Relationship Id="rId192" Type="http://schemas.openxmlformats.org/officeDocument/2006/relationships/externalLink" Target="externalLinks/externalLink174.xml"/><Relationship Id="rId206" Type="http://schemas.openxmlformats.org/officeDocument/2006/relationships/externalLink" Target="externalLinks/externalLink188.xml"/><Relationship Id="rId248" Type="http://schemas.openxmlformats.org/officeDocument/2006/relationships/externalLink" Target="externalLinks/externalLink230.xml"/><Relationship Id="rId12" Type="http://schemas.openxmlformats.org/officeDocument/2006/relationships/worksheet" Target="worksheets/sheet12.xml"/><Relationship Id="rId108" Type="http://schemas.openxmlformats.org/officeDocument/2006/relationships/externalLink" Target="externalLinks/externalLink90.xml"/><Relationship Id="rId315" Type="http://schemas.openxmlformats.org/officeDocument/2006/relationships/externalLink" Target="externalLinks/externalLink297.xml"/><Relationship Id="rId357" Type="http://schemas.openxmlformats.org/officeDocument/2006/relationships/externalLink" Target="externalLinks/externalLink339.xml"/><Relationship Id="rId54" Type="http://schemas.openxmlformats.org/officeDocument/2006/relationships/externalLink" Target="externalLinks/externalLink36.xml"/><Relationship Id="rId96" Type="http://schemas.openxmlformats.org/officeDocument/2006/relationships/externalLink" Target="externalLinks/externalLink78.xml"/><Relationship Id="rId161" Type="http://schemas.openxmlformats.org/officeDocument/2006/relationships/externalLink" Target="externalLinks/externalLink143.xml"/><Relationship Id="rId217" Type="http://schemas.openxmlformats.org/officeDocument/2006/relationships/externalLink" Target="externalLinks/externalLink199.xml"/><Relationship Id="rId259" Type="http://schemas.openxmlformats.org/officeDocument/2006/relationships/externalLink" Target="externalLinks/externalLink241.xml"/><Relationship Id="rId23" Type="http://schemas.openxmlformats.org/officeDocument/2006/relationships/externalLink" Target="externalLinks/externalLink5.xml"/><Relationship Id="rId119" Type="http://schemas.openxmlformats.org/officeDocument/2006/relationships/externalLink" Target="externalLinks/externalLink101.xml"/><Relationship Id="rId270" Type="http://schemas.openxmlformats.org/officeDocument/2006/relationships/externalLink" Target="externalLinks/externalLink252.xml"/><Relationship Id="rId326" Type="http://schemas.openxmlformats.org/officeDocument/2006/relationships/externalLink" Target="externalLinks/externalLink308.xml"/><Relationship Id="rId65" Type="http://schemas.openxmlformats.org/officeDocument/2006/relationships/externalLink" Target="externalLinks/externalLink47.xml"/><Relationship Id="rId130" Type="http://schemas.openxmlformats.org/officeDocument/2006/relationships/externalLink" Target="externalLinks/externalLink112.xml"/><Relationship Id="rId368" Type="http://schemas.openxmlformats.org/officeDocument/2006/relationships/styles" Target="styles.xml"/><Relationship Id="rId172" Type="http://schemas.openxmlformats.org/officeDocument/2006/relationships/externalLink" Target="externalLinks/externalLink154.xml"/><Relationship Id="rId228" Type="http://schemas.openxmlformats.org/officeDocument/2006/relationships/externalLink" Target="externalLinks/externalLink210.xml"/><Relationship Id="rId281" Type="http://schemas.openxmlformats.org/officeDocument/2006/relationships/externalLink" Target="externalLinks/externalLink263.xml"/><Relationship Id="rId337" Type="http://schemas.openxmlformats.org/officeDocument/2006/relationships/externalLink" Target="externalLinks/externalLink319.xml"/><Relationship Id="rId34" Type="http://schemas.openxmlformats.org/officeDocument/2006/relationships/externalLink" Target="externalLinks/externalLink16.xml"/><Relationship Id="rId76" Type="http://schemas.openxmlformats.org/officeDocument/2006/relationships/externalLink" Target="externalLinks/externalLink58.xml"/><Relationship Id="rId141" Type="http://schemas.openxmlformats.org/officeDocument/2006/relationships/externalLink" Target="externalLinks/externalLink123.xml"/><Relationship Id="rId7" Type="http://schemas.openxmlformats.org/officeDocument/2006/relationships/worksheet" Target="worksheets/sheet7.xml"/><Relationship Id="rId183" Type="http://schemas.openxmlformats.org/officeDocument/2006/relationships/externalLink" Target="externalLinks/externalLink165.xml"/><Relationship Id="rId239" Type="http://schemas.openxmlformats.org/officeDocument/2006/relationships/externalLink" Target="externalLinks/externalLink221.xml"/><Relationship Id="rId250" Type="http://schemas.openxmlformats.org/officeDocument/2006/relationships/externalLink" Target="externalLinks/externalLink232.xml"/><Relationship Id="rId292" Type="http://schemas.openxmlformats.org/officeDocument/2006/relationships/externalLink" Target="externalLinks/externalLink274.xml"/><Relationship Id="rId306" Type="http://schemas.openxmlformats.org/officeDocument/2006/relationships/externalLink" Target="externalLinks/externalLink288.xml"/><Relationship Id="rId45" Type="http://schemas.openxmlformats.org/officeDocument/2006/relationships/externalLink" Target="externalLinks/externalLink27.xml"/><Relationship Id="rId87" Type="http://schemas.openxmlformats.org/officeDocument/2006/relationships/externalLink" Target="externalLinks/externalLink69.xml"/><Relationship Id="rId110" Type="http://schemas.openxmlformats.org/officeDocument/2006/relationships/externalLink" Target="externalLinks/externalLink92.xml"/><Relationship Id="rId348" Type="http://schemas.openxmlformats.org/officeDocument/2006/relationships/externalLink" Target="externalLinks/externalLink330.xml"/><Relationship Id="rId152" Type="http://schemas.openxmlformats.org/officeDocument/2006/relationships/externalLink" Target="externalLinks/externalLink134.xml"/><Relationship Id="rId194" Type="http://schemas.openxmlformats.org/officeDocument/2006/relationships/externalLink" Target="externalLinks/externalLink176.xml"/><Relationship Id="rId208" Type="http://schemas.openxmlformats.org/officeDocument/2006/relationships/externalLink" Target="externalLinks/externalLink190.xml"/><Relationship Id="rId261" Type="http://schemas.openxmlformats.org/officeDocument/2006/relationships/externalLink" Target="externalLinks/externalLink243.xml"/><Relationship Id="rId14" Type="http://schemas.openxmlformats.org/officeDocument/2006/relationships/worksheet" Target="worksheets/sheet14.xml"/><Relationship Id="rId56" Type="http://schemas.openxmlformats.org/officeDocument/2006/relationships/externalLink" Target="externalLinks/externalLink38.xml"/><Relationship Id="rId317" Type="http://schemas.openxmlformats.org/officeDocument/2006/relationships/externalLink" Target="externalLinks/externalLink299.xml"/><Relationship Id="rId359" Type="http://schemas.openxmlformats.org/officeDocument/2006/relationships/externalLink" Target="externalLinks/externalLink341.xml"/><Relationship Id="rId98" Type="http://schemas.openxmlformats.org/officeDocument/2006/relationships/externalLink" Target="externalLinks/externalLink80.xml"/><Relationship Id="rId121" Type="http://schemas.openxmlformats.org/officeDocument/2006/relationships/externalLink" Target="externalLinks/externalLink103.xml"/><Relationship Id="rId163" Type="http://schemas.openxmlformats.org/officeDocument/2006/relationships/externalLink" Target="externalLinks/externalLink145.xml"/><Relationship Id="rId219" Type="http://schemas.openxmlformats.org/officeDocument/2006/relationships/externalLink" Target="externalLinks/externalLink201.xml"/><Relationship Id="rId370" Type="http://schemas.openxmlformats.org/officeDocument/2006/relationships/calcChain" Target="calcChain.xml"/><Relationship Id="rId230" Type="http://schemas.openxmlformats.org/officeDocument/2006/relationships/externalLink" Target="externalLinks/externalLink212.xml"/><Relationship Id="rId25" Type="http://schemas.openxmlformats.org/officeDocument/2006/relationships/externalLink" Target="externalLinks/externalLink7.xml"/><Relationship Id="rId67" Type="http://schemas.openxmlformats.org/officeDocument/2006/relationships/externalLink" Target="externalLinks/externalLink49.xml"/><Relationship Id="rId272" Type="http://schemas.openxmlformats.org/officeDocument/2006/relationships/externalLink" Target="externalLinks/externalLink254.xml"/><Relationship Id="rId328" Type="http://schemas.openxmlformats.org/officeDocument/2006/relationships/externalLink" Target="externalLinks/externalLink310.xml"/><Relationship Id="rId132" Type="http://schemas.openxmlformats.org/officeDocument/2006/relationships/externalLink" Target="externalLinks/externalLink114.xml"/><Relationship Id="rId174" Type="http://schemas.openxmlformats.org/officeDocument/2006/relationships/externalLink" Target="externalLinks/externalLink156.xml"/><Relationship Id="rId241" Type="http://schemas.openxmlformats.org/officeDocument/2006/relationships/externalLink" Target="externalLinks/externalLink223.xml"/><Relationship Id="rId15" Type="http://schemas.openxmlformats.org/officeDocument/2006/relationships/worksheet" Target="worksheets/sheet15.xml"/><Relationship Id="rId36" Type="http://schemas.openxmlformats.org/officeDocument/2006/relationships/externalLink" Target="externalLinks/externalLink18.xml"/><Relationship Id="rId57" Type="http://schemas.openxmlformats.org/officeDocument/2006/relationships/externalLink" Target="externalLinks/externalLink39.xml"/><Relationship Id="rId262" Type="http://schemas.openxmlformats.org/officeDocument/2006/relationships/externalLink" Target="externalLinks/externalLink244.xml"/><Relationship Id="rId283" Type="http://schemas.openxmlformats.org/officeDocument/2006/relationships/externalLink" Target="externalLinks/externalLink265.xml"/><Relationship Id="rId318" Type="http://schemas.openxmlformats.org/officeDocument/2006/relationships/externalLink" Target="externalLinks/externalLink300.xml"/><Relationship Id="rId339" Type="http://schemas.openxmlformats.org/officeDocument/2006/relationships/externalLink" Target="externalLinks/externalLink321.xml"/><Relationship Id="rId78" Type="http://schemas.openxmlformats.org/officeDocument/2006/relationships/externalLink" Target="externalLinks/externalLink60.xml"/><Relationship Id="rId99" Type="http://schemas.openxmlformats.org/officeDocument/2006/relationships/externalLink" Target="externalLinks/externalLink81.xml"/><Relationship Id="rId101" Type="http://schemas.openxmlformats.org/officeDocument/2006/relationships/externalLink" Target="externalLinks/externalLink83.xml"/><Relationship Id="rId122" Type="http://schemas.openxmlformats.org/officeDocument/2006/relationships/externalLink" Target="externalLinks/externalLink104.xml"/><Relationship Id="rId143" Type="http://schemas.openxmlformats.org/officeDocument/2006/relationships/externalLink" Target="externalLinks/externalLink125.xml"/><Relationship Id="rId164" Type="http://schemas.openxmlformats.org/officeDocument/2006/relationships/externalLink" Target="externalLinks/externalLink146.xml"/><Relationship Id="rId185" Type="http://schemas.openxmlformats.org/officeDocument/2006/relationships/externalLink" Target="externalLinks/externalLink167.xml"/><Relationship Id="rId350" Type="http://schemas.openxmlformats.org/officeDocument/2006/relationships/externalLink" Target="externalLinks/externalLink332.xml"/><Relationship Id="rId9" Type="http://schemas.openxmlformats.org/officeDocument/2006/relationships/worksheet" Target="worksheets/sheet9.xml"/><Relationship Id="rId210" Type="http://schemas.openxmlformats.org/officeDocument/2006/relationships/externalLink" Target="externalLinks/externalLink192.xml"/><Relationship Id="rId26" Type="http://schemas.openxmlformats.org/officeDocument/2006/relationships/externalLink" Target="externalLinks/externalLink8.xml"/><Relationship Id="rId231" Type="http://schemas.openxmlformats.org/officeDocument/2006/relationships/externalLink" Target="externalLinks/externalLink213.xml"/><Relationship Id="rId252" Type="http://schemas.openxmlformats.org/officeDocument/2006/relationships/externalLink" Target="externalLinks/externalLink234.xml"/><Relationship Id="rId273" Type="http://schemas.openxmlformats.org/officeDocument/2006/relationships/externalLink" Target="externalLinks/externalLink255.xml"/><Relationship Id="rId294" Type="http://schemas.openxmlformats.org/officeDocument/2006/relationships/externalLink" Target="externalLinks/externalLink276.xml"/><Relationship Id="rId308" Type="http://schemas.openxmlformats.org/officeDocument/2006/relationships/externalLink" Target="externalLinks/externalLink290.xml"/><Relationship Id="rId329" Type="http://schemas.openxmlformats.org/officeDocument/2006/relationships/externalLink" Target="externalLinks/externalLink311.xml"/><Relationship Id="rId47" Type="http://schemas.openxmlformats.org/officeDocument/2006/relationships/externalLink" Target="externalLinks/externalLink29.xml"/><Relationship Id="rId68" Type="http://schemas.openxmlformats.org/officeDocument/2006/relationships/externalLink" Target="externalLinks/externalLink50.xml"/><Relationship Id="rId89" Type="http://schemas.openxmlformats.org/officeDocument/2006/relationships/externalLink" Target="externalLinks/externalLink71.xml"/><Relationship Id="rId112" Type="http://schemas.openxmlformats.org/officeDocument/2006/relationships/externalLink" Target="externalLinks/externalLink94.xml"/><Relationship Id="rId133" Type="http://schemas.openxmlformats.org/officeDocument/2006/relationships/externalLink" Target="externalLinks/externalLink115.xml"/><Relationship Id="rId154" Type="http://schemas.openxmlformats.org/officeDocument/2006/relationships/externalLink" Target="externalLinks/externalLink136.xml"/><Relationship Id="rId175" Type="http://schemas.openxmlformats.org/officeDocument/2006/relationships/externalLink" Target="externalLinks/externalLink157.xml"/><Relationship Id="rId340" Type="http://schemas.openxmlformats.org/officeDocument/2006/relationships/externalLink" Target="externalLinks/externalLink322.xml"/><Relationship Id="rId361" Type="http://schemas.openxmlformats.org/officeDocument/2006/relationships/externalLink" Target="externalLinks/externalLink343.xml"/><Relationship Id="rId196" Type="http://schemas.openxmlformats.org/officeDocument/2006/relationships/externalLink" Target="externalLinks/externalLink178.xml"/><Relationship Id="rId200" Type="http://schemas.openxmlformats.org/officeDocument/2006/relationships/externalLink" Target="externalLinks/externalLink182.xml"/><Relationship Id="rId16" Type="http://schemas.openxmlformats.org/officeDocument/2006/relationships/worksheet" Target="worksheets/sheet16.xml"/><Relationship Id="rId221" Type="http://schemas.openxmlformats.org/officeDocument/2006/relationships/externalLink" Target="externalLinks/externalLink203.xml"/><Relationship Id="rId242" Type="http://schemas.openxmlformats.org/officeDocument/2006/relationships/externalLink" Target="externalLinks/externalLink224.xml"/><Relationship Id="rId263" Type="http://schemas.openxmlformats.org/officeDocument/2006/relationships/externalLink" Target="externalLinks/externalLink245.xml"/><Relationship Id="rId284" Type="http://schemas.openxmlformats.org/officeDocument/2006/relationships/externalLink" Target="externalLinks/externalLink266.xml"/><Relationship Id="rId319" Type="http://schemas.openxmlformats.org/officeDocument/2006/relationships/externalLink" Target="externalLinks/externalLink301.xml"/><Relationship Id="rId37" Type="http://schemas.openxmlformats.org/officeDocument/2006/relationships/externalLink" Target="externalLinks/externalLink19.xml"/><Relationship Id="rId58" Type="http://schemas.openxmlformats.org/officeDocument/2006/relationships/externalLink" Target="externalLinks/externalLink40.xml"/><Relationship Id="rId79" Type="http://schemas.openxmlformats.org/officeDocument/2006/relationships/externalLink" Target="externalLinks/externalLink61.xml"/><Relationship Id="rId102" Type="http://schemas.openxmlformats.org/officeDocument/2006/relationships/externalLink" Target="externalLinks/externalLink84.xml"/><Relationship Id="rId123" Type="http://schemas.openxmlformats.org/officeDocument/2006/relationships/externalLink" Target="externalLinks/externalLink105.xml"/><Relationship Id="rId144" Type="http://schemas.openxmlformats.org/officeDocument/2006/relationships/externalLink" Target="externalLinks/externalLink126.xml"/><Relationship Id="rId330" Type="http://schemas.openxmlformats.org/officeDocument/2006/relationships/externalLink" Target="externalLinks/externalLink312.xml"/><Relationship Id="rId90" Type="http://schemas.openxmlformats.org/officeDocument/2006/relationships/externalLink" Target="externalLinks/externalLink72.xml"/><Relationship Id="rId165" Type="http://schemas.openxmlformats.org/officeDocument/2006/relationships/externalLink" Target="externalLinks/externalLink147.xml"/><Relationship Id="rId186" Type="http://schemas.openxmlformats.org/officeDocument/2006/relationships/externalLink" Target="externalLinks/externalLink168.xml"/><Relationship Id="rId351" Type="http://schemas.openxmlformats.org/officeDocument/2006/relationships/externalLink" Target="externalLinks/externalLink333.xml"/><Relationship Id="rId211" Type="http://schemas.openxmlformats.org/officeDocument/2006/relationships/externalLink" Target="externalLinks/externalLink193.xml"/><Relationship Id="rId232" Type="http://schemas.openxmlformats.org/officeDocument/2006/relationships/externalLink" Target="externalLinks/externalLink214.xml"/><Relationship Id="rId253" Type="http://schemas.openxmlformats.org/officeDocument/2006/relationships/externalLink" Target="externalLinks/externalLink235.xml"/><Relationship Id="rId274" Type="http://schemas.openxmlformats.org/officeDocument/2006/relationships/externalLink" Target="externalLinks/externalLink256.xml"/><Relationship Id="rId295" Type="http://schemas.openxmlformats.org/officeDocument/2006/relationships/externalLink" Target="externalLinks/externalLink277.xml"/><Relationship Id="rId309" Type="http://schemas.openxmlformats.org/officeDocument/2006/relationships/externalLink" Target="externalLinks/externalLink291.xml"/><Relationship Id="rId27" Type="http://schemas.openxmlformats.org/officeDocument/2006/relationships/externalLink" Target="externalLinks/externalLink9.xml"/><Relationship Id="rId48" Type="http://schemas.openxmlformats.org/officeDocument/2006/relationships/externalLink" Target="externalLinks/externalLink30.xml"/><Relationship Id="rId69" Type="http://schemas.openxmlformats.org/officeDocument/2006/relationships/externalLink" Target="externalLinks/externalLink51.xml"/><Relationship Id="rId113" Type="http://schemas.openxmlformats.org/officeDocument/2006/relationships/externalLink" Target="externalLinks/externalLink95.xml"/><Relationship Id="rId134" Type="http://schemas.openxmlformats.org/officeDocument/2006/relationships/externalLink" Target="externalLinks/externalLink116.xml"/><Relationship Id="rId320" Type="http://schemas.openxmlformats.org/officeDocument/2006/relationships/externalLink" Target="externalLinks/externalLink302.xml"/><Relationship Id="rId80" Type="http://schemas.openxmlformats.org/officeDocument/2006/relationships/externalLink" Target="externalLinks/externalLink62.xml"/><Relationship Id="rId155" Type="http://schemas.openxmlformats.org/officeDocument/2006/relationships/externalLink" Target="externalLinks/externalLink137.xml"/><Relationship Id="rId176" Type="http://schemas.openxmlformats.org/officeDocument/2006/relationships/externalLink" Target="externalLinks/externalLink158.xml"/><Relationship Id="rId197" Type="http://schemas.openxmlformats.org/officeDocument/2006/relationships/externalLink" Target="externalLinks/externalLink179.xml"/><Relationship Id="rId341" Type="http://schemas.openxmlformats.org/officeDocument/2006/relationships/externalLink" Target="externalLinks/externalLink323.xml"/><Relationship Id="rId362" Type="http://schemas.openxmlformats.org/officeDocument/2006/relationships/externalLink" Target="externalLinks/externalLink344.xml"/><Relationship Id="rId201" Type="http://schemas.openxmlformats.org/officeDocument/2006/relationships/externalLink" Target="externalLinks/externalLink183.xml"/><Relationship Id="rId222" Type="http://schemas.openxmlformats.org/officeDocument/2006/relationships/externalLink" Target="externalLinks/externalLink204.xml"/><Relationship Id="rId243" Type="http://schemas.openxmlformats.org/officeDocument/2006/relationships/externalLink" Target="externalLinks/externalLink225.xml"/><Relationship Id="rId264" Type="http://schemas.openxmlformats.org/officeDocument/2006/relationships/externalLink" Target="externalLinks/externalLink246.xml"/><Relationship Id="rId285" Type="http://schemas.openxmlformats.org/officeDocument/2006/relationships/externalLink" Target="externalLinks/externalLink267.xml"/><Relationship Id="rId17" Type="http://schemas.openxmlformats.org/officeDocument/2006/relationships/worksheet" Target="worksheets/sheet17.xml"/><Relationship Id="rId38" Type="http://schemas.openxmlformats.org/officeDocument/2006/relationships/externalLink" Target="externalLinks/externalLink20.xml"/><Relationship Id="rId59" Type="http://schemas.openxmlformats.org/officeDocument/2006/relationships/externalLink" Target="externalLinks/externalLink41.xml"/><Relationship Id="rId103" Type="http://schemas.openxmlformats.org/officeDocument/2006/relationships/externalLink" Target="externalLinks/externalLink85.xml"/><Relationship Id="rId124" Type="http://schemas.openxmlformats.org/officeDocument/2006/relationships/externalLink" Target="externalLinks/externalLink106.xml"/><Relationship Id="rId310" Type="http://schemas.openxmlformats.org/officeDocument/2006/relationships/externalLink" Target="externalLinks/externalLink292.xml"/><Relationship Id="rId70" Type="http://schemas.openxmlformats.org/officeDocument/2006/relationships/externalLink" Target="externalLinks/externalLink52.xml"/><Relationship Id="rId91" Type="http://schemas.openxmlformats.org/officeDocument/2006/relationships/externalLink" Target="externalLinks/externalLink73.xml"/><Relationship Id="rId145" Type="http://schemas.openxmlformats.org/officeDocument/2006/relationships/externalLink" Target="externalLinks/externalLink127.xml"/><Relationship Id="rId166" Type="http://schemas.openxmlformats.org/officeDocument/2006/relationships/externalLink" Target="externalLinks/externalLink148.xml"/><Relationship Id="rId187" Type="http://schemas.openxmlformats.org/officeDocument/2006/relationships/externalLink" Target="externalLinks/externalLink169.xml"/><Relationship Id="rId331" Type="http://schemas.openxmlformats.org/officeDocument/2006/relationships/externalLink" Target="externalLinks/externalLink313.xml"/><Relationship Id="rId352" Type="http://schemas.openxmlformats.org/officeDocument/2006/relationships/externalLink" Target="externalLinks/externalLink334.xml"/><Relationship Id="rId1" Type="http://schemas.openxmlformats.org/officeDocument/2006/relationships/worksheet" Target="worksheets/sheet1.xml"/><Relationship Id="rId212" Type="http://schemas.openxmlformats.org/officeDocument/2006/relationships/externalLink" Target="externalLinks/externalLink194.xml"/><Relationship Id="rId233" Type="http://schemas.openxmlformats.org/officeDocument/2006/relationships/externalLink" Target="externalLinks/externalLink215.xml"/><Relationship Id="rId254" Type="http://schemas.openxmlformats.org/officeDocument/2006/relationships/externalLink" Target="externalLinks/externalLink236.xml"/><Relationship Id="rId28" Type="http://schemas.openxmlformats.org/officeDocument/2006/relationships/externalLink" Target="externalLinks/externalLink10.xml"/><Relationship Id="rId49" Type="http://schemas.openxmlformats.org/officeDocument/2006/relationships/externalLink" Target="externalLinks/externalLink31.xml"/><Relationship Id="rId114" Type="http://schemas.openxmlformats.org/officeDocument/2006/relationships/externalLink" Target="externalLinks/externalLink96.xml"/><Relationship Id="rId275" Type="http://schemas.openxmlformats.org/officeDocument/2006/relationships/externalLink" Target="externalLinks/externalLink257.xml"/><Relationship Id="rId296" Type="http://schemas.openxmlformats.org/officeDocument/2006/relationships/externalLink" Target="externalLinks/externalLink278.xml"/><Relationship Id="rId300" Type="http://schemas.openxmlformats.org/officeDocument/2006/relationships/externalLink" Target="externalLinks/externalLink282.xml"/><Relationship Id="rId60" Type="http://schemas.openxmlformats.org/officeDocument/2006/relationships/externalLink" Target="externalLinks/externalLink42.xml"/><Relationship Id="rId81" Type="http://schemas.openxmlformats.org/officeDocument/2006/relationships/externalLink" Target="externalLinks/externalLink63.xml"/><Relationship Id="rId135" Type="http://schemas.openxmlformats.org/officeDocument/2006/relationships/externalLink" Target="externalLinks/externalLink117.xml"/><Relationship Id="rId156" Type="http://schemas.openxmlformats.org/officeDocument/2006/relationships/externalLink" Target="externalLinks/externalLink138.xml"/><Relationship Id="rId177" Type="http://schemas.openxmlformats.org/officeDocument/2006/relationships/externalLink" Target="externalLinks/externalLink159.xml"/><Relationship Id="rId198" Type="http://schemas.openxmlformats.org/officeDocument/2006/relationships/externalLink" Target="externalLinks/externalLink180.xml"/><Relationship Id="rId321" Type="http://schemas.openxmlformats.org/officeDocument/2006/relationships/externalLink" Target="externalLinks/externalLink303.xml"/><Relationship Id="rId342" Type="http://schemas.openxmlformats.org/officeDocument/2006/relationships/externalLink" Target="externalLinks/externalLink324.xml"/><Relationship Id="rId363" Type="http://schemas.openxmlformats.org/officeDocument/2006/relationships/externalLink" Target="externalLinks/externalLink345.xml"/><Relationship Id="rId202" Type="http://schemas.openxmlformats.org/officeDocument/2006/relationships/externalLink" Target="externalLinks/externalLink184.xml"/><Relationship Id="rId223" Type="http://schemas.openxmlformats.org/officeDocument/2006/relationships/externalLink" Target="externalLinks/externalLink205.xml"/><Relationship Id="rId244" Type="http://schemas.openxmlformats.org/officeDocument/2006/relationships/externalLink" Target="externalLinks/externalLink226.xml"/><Relationship Id="rId18" Type="http://schemas.openxmlformats.org/officeDocument/2006/relationships/worksheet" Target="worksheets/sheet18.xml"/><Relationship Id="rId39" Type="http://schemas.openxmlformats.org/officeDocument/2006/relationships/externalLink" Target="externalLinks/externalLink21.xml"/><Relationship Id="rId265" Type="http://schemas.openxmlformats.org/officeDocument/2006/relationships/externalLink" Target="externalLinks/externalLink247.xml"/><Relationship Id="rId286" Type="http://schemas.openxmlformats.org/officeDocument/2006/relationships/externalLink" Target="externalLinks/externalLink268.xml"/><Relationship Id="rId50" Type="http://schemas.openxmlformats.org/officeDocument/2006/relationships/externalLink" Target="externalLinks/externalLink32.xml"/><Relationship Id="rId104" Type="http://schemas.openxmlformats.org/officeDocument/2006/relationships/externalLink" Target="externalLinks/externalLink86.xml"/><Relationship Id="rId125" Type="http://schemas.openxmlformats.org/officeDocument/2006/relationships/externalLink" Target="externalLinks/externalLink107.xml"/><Relationship Id="rId146" Type="http://schemas.openxmlformats.org/officeDocument/2006/relationships/externalLink" Target="externalLinks/externalLink128.xml"/><Relationship Id="rId167" Type="http://schemas.openxmlformats.org/officeDocument/2006/relationships/externalLink" Target="externalLinks/externalLink149.xml"/><Relationship Id="rId188" Type="http://schemas.openxmlformats.org/officeDocument/2006/relationships/externalLink" Target="externalLinks/externalLink170.xml"/><Relationship Id="rId311" Type="http://schemas.openxmlformats.org/officeDocument/2006/relationships/externalLink" Target="externalLinks/externalLink293.xml"/><Relationship Id="rId332" Type="http://schemas.openxmlformats.org/officeDocument/2006/relationships/externalLink" Target="externalLinks/externalLink314.xml"/><Relationship Id="rId353" Type="http://schemas.openxmlformats.org/officeDocument/2006/relationships/externalLink" Target="externalLinks/externalLink335.xml"/><Relationship Id="rId71" Type="http://schemas.openxmlformats.org/officeDocument/2006/relationships/externalLink" Target="externalLinks/externalLink53.xml"/><Relationship Id="rId92" Type="http://schemas.openxmlformats.org/officeDocument/2006/relationships/externalLink" Target="externalLinks/externalLink74.xml"/><Relationship Id="rId213" Type="http://schemas.openxmlformats.org/officeDocument/2006/relationships/externalLink" Target="externalLinks/externalLink195.xml"/><Relationship Id="rId234" Type="http://schemas.openxmlformats.org/officeDocument/2006/relationships/externalLink" Target="externalLinks/externalLink216.xml"/><Relationship Id="rId2" Type="http://schemas.openxmlformats.org/officeDocument/2006/relationships/worksheet" Target="worksheets/sheet2.xml"/><Relationship Id="rId29" Type="http://schemas.openxmlformats.org/officeDocument/2006/relationships/externalLink" Target="externalLinks/externalLink11.xml"/><Relationship Id="rId255" Type="http://schemas.openxmlformats.org/officeDocument/2006/relationships/externalLink" Target="externalLinks/externalLink237.xml"/><Relationship Id="rId276" Type="http://schemas.openxmlformats.org/officeDocument/2006/relationships/externalLink" Target="externalLinks/externalLink258.xml"/><Relationship Id="rId297" Type="http://schemas.openxmlformats.org/officeDocument/2006/relationships/externalLink" Target="externalLinks/externalLink279.xml"/><Relationship Id="rId40" Type="http://schemas.openxmlformats.org/officeDocument/2006/relationships/externalLink" Target="externalLinks/externalLink22.xml"/><Relationship Id="rId115" Type="http://schemas.openxmlformats.org/officeDocument/2006/relationships/externalLink" Target="externalLinks/externalLink97.xml"/><Relationship Id="rId136" Type="http://schemas.openxmlformats.org/officeDocument/2006/relationships/externalLink" Target="externalLinks/externalLink118.xml"/><Relationship Id="rId157" Type="http://schemas.openxmlformats.org/officeDocument/2006/relationships/externalLink" Target="externalLinks/externalLink139.xml"/><Relationship Id="rId178" Type="http://schemas.openxmlformats.org/officeDocument/2006/relationships/externalLink" Target="externalLinks/externalLink160.xml"/><Relationship Id="rId301" Type="http://schemas.openxmlformats.org/officeDocument/2006/relationships/externalLink" Target="externalLinks/externalLink283.xml"/><Relationship Id="rId322" Type="http://schemas.openxmlformats.org/officeDocument/2006/relationships/externalLink" Target="externalLinks/externalLink304.xml"/><Relationship Id="rId343" Type="http://schemas.openxmlformats.org/officeDocument/2006/relationships/externalLink" Target="externalLinks/externalLink325.xml"/><Relationship Id="rId364" Type="http://schemas.openxmlformats.org/officeDocument/2006/relationships/externalLink" Target="externalLinks/externalLink346.xml"/><Relationship Id="rId61" Type="http://schemas.openxmlformats.org/officeDocument/2006/relationships/externalLink" Target="externalLinks/externalLink43.xml"/><Relationship Id="rId82" Type="http://schemas.openxmlformats.org/officeDocument/2006/relationships/externalLink" Target="externalLinks/externalLink64.xml"/><Relationship Id="rId199" Type="http://schemas.openxmlformats.org/officeDocument/2006/relationships/externalLink" Target="externalLinks/externalLink181.xml"/><Relationship Id="rId203" Type="http://schemas.openxmlformats.org/officeDocument/2006/relationships/externalLink" Target="externalLinks/externalLink185.xml"/><Relationship Id="rId19" Type="http://schemas.openxmlformats.org/officeDocument/2006/relationships/externalLink" Target="externalLinks/externalLink1.xml"/><Relationship Id="rId224" Type="http://schemas.openxmlformats.org/officeDocument/2006/relationships/externalLink" Target="externalLinks/externalLink206.xml"/><Relationship Id="rId245" Type="http://schemas.openxmlformats.org/officeDocument/2006/relationships/externalLink" Target="externalLinks/externalLink227.xml"/><Relationship Id="rId266" Type="http://schemas.openxmlformats.org/officeDocument/2006/relationships/externalLink" Target="externalLinks/externalLink248.xml"/><Relationship Id="rId287" Type="http://schemas.openxmlformats.org/officeDocument/2006/relationships/externalLink" Target="externalLinks/externalLink269.xml"/><Relationship Id="rId30" Type="http://schemas.openxmlformats.org/officeDocument/2006/relationships/externalLink" Target="externalLinks/externalLink12.xml"/><Relationship Id="rId105" Type="http://schemas.openxmlformats.org/officeDocument/2006/relationships/externalLink" Target="externalLinks/externalLink87.xml"/><Relationship Id="rId126" Type="http://schemas.openxmlformats.org/officeDocument/2006/relationships/externalLink" Target="externalLinks/externalLink108.xml"/><Relationship Id="rId147" Type="http://schemas.openxmlformats.org/officeDocument/2006/relationships/externalLink" Target="externalLinks/externalLink129.xml"/><Relationship Id="rId168" Type="http://schemas.openxmlformats.org/officeDocument/2006/relationships/externalLink" Target="externalLinks/externalLink150.xml"/><Relationship Id="rId312" Type="http://schemas.openxmlformats.org/officeDocument/2006/relationships/externalLink" Target="externalLinks/externalLink294.xml"/><Relationship Id="rId333" Type="http://schemas.openxmlformats.org/officeDocument/2006/relationships/externalLink" Target="externalLinks/externalLink315.xml"/><Relationship Id="rId354" Type="http://schemas.openxmlformats.org/officeDocument/2006/relationships/externalLink" Target="externalLinks/externalLink336.xml"/><Relationship Id="rId51" Type="http://schemas.openxmlformats.org/officeDocument/2006/relationships/externalLink" Target="externalLinks/externalLink33.xml"/><Relationship Id="rId72" Type="http://schemas.openxmlformats.org/officeDocument/2006/relationships/externalLink" Target="externalLinks/externalLink54.xml"/><Relationship Id="rId93" Type="http://schemas.openxmlformats.org/officeDocument/2006/relationships/externalLink" Target="externalLinks/externalLink75.xml"/><Relationship Id="rId189" Type="http://schemas.openxmlformats.org/officeDocument/2006/relationships/externalLink" Target="externalLinks/externalLink171.xml"/><Relationship Id="rId3" Type="http://schemas.openxmlformats.org/officeDocument/2006/relationships/worksheet" Target="worksheets/sheet3.xml"/><Relationship Id="rId214" Type="http://schemas.openxmlformats.org/officeDocument/2006/relationships/externalLink" Target="externalLinks/externalLink196.xml"/><Relationship Id="rId235" Type="http://schemas.openxmlformats.org/officeDocument/2006/relationships/externalLink" Target="externalLinks/externalLink217.xml"/><Relationship Id="rId256" Type="http://schemas.openxmlformats.org/officeDocument/2006/relationships/externalLink" Target="externalLinks/externalLink238.xml"/><Relationship Id="rId277" Type="http://schemas.openxmlformats.org/officeDocument/2006/relationships/externalLink" Target="externalLinks/externalLink259.xml"/><Relationship Id="rId298" Type="http://schemas.openxmlformats.org/officeDocument/2006/relationships/externalLink" Target="externalLinks/externalLink280.xml"/><Relationship Id="rId116" Type="http://schemas.openxmlformats.org/officeDocument/2006/relationships/externalLink" Target="externalLinks/externalLink98.xml"/><Relationship Id="rId137" Type="http://schemas.openxmlformats.org/officeDocument/2006/relationships/externalLink" Target="externalLinks/externalLink119.xml"/><Relationship Id="rId158" Type="http://schemas.openxmlformats.org/officeDocument/2006/relationships/externalLink" Target="externalLinks/externalLink140.xml"/><Relationship Id="rId302" Type="http://schemas.openxmlformats.org/officeDocument/2006/relationships/externalLink" Target="externalLinks/externalLink284.xml"/><Relationship Id="rId323" Type="http://schemas.openxmlformats.org/officeDocument/2006/relationships/externalLink" Target="externalLinks/externalLink305.xml"/><Relationship Id="rId344" Type="http://schemas.openxmlformats.org/officeDocument/2006/relationships/externalLink" Target="externalLinks/externalLink326.xml"/><Relationship Id="rId20" Type="http://schemas.openxmlformats.org/officeDocument/2006/relationships/externalLink" Target="externalLinks/externalLink2.xml"/><Relationship Id="rId41" Type="http://schemas.openxmlformats.org/officeDocument/2006/relationships/externalLink" Target="externalLinks/externalLink23.xml"/><Relationship Id="rId62" Type="http://schemas.openxmlformats.org/officeDocument/2006/relationships/externalLink" Target="externalLinks/externalLink44.xml"/><Relationship Id="rId83" Type="http://schemas.openxmlformats.org/officeDocument/2006/relationships/externalLink" Target="externalLinks/externalLink65.xml"/><Relationship Id="rId179" Type="http://schemas.openxmlformats.org/officeDocument/2006/relationships/externalLink" Target="externalLinks/externalLink161.xml"/><Relationship Id="rId365" Type="http://schemas.openxmlformats.org/officeDocument/2006/relationships/externalLink" Target="externalLinks/externalLink347.xml"/><Relationship Id="rId190" Type="http://schemas.openxmlformats.org/officeDocument/2006/relationships/externalLink" Target="externalLinks/externalLink172.xml"/><Relationship Id="rId204" Type="http://schemas.openxmlformats.org/officeDocument/2006/relationships/externalLink" Target="externalLinks/externalLink186.xml"/><Relationship Id="rId225" Type="http://schemas.openxmlformats.org/officeDocument/2006/relationships/externalLink" Target="externalLinks/externalLink207.xml"/><Relationship Id="rId246" Type="http://schemas.openxmlformats.org/officeDocument/2006/relationships/externalLink" Target="externalLinks/externalLink228.xml"/><Relationship Id="rId267" Type="http://schemas.openxmlformats.org/officeDocument/2006/relationships/externalLink" Target="externalLinks/externalLink249.xml"/><Relationship Id="rId288" Type="http://schemas.openxmlformats.org/officeDocument/2006/relationships/externalLink" Target="externalLinks/externalLink270.xml"/><Relationship Id="rId106" Type="http://schemas.openxmlformats.org/officeDocument/2006/relationships/externalLink" Target="externalLinks/externalLink88.xml"/><Relationship Id="rId127" Type="http://schemas.openxmlformats.org/officeDocument/2006/relationships/externalLink" Target="externalLinks/externalLink109.xml"/><Relationship Id="rId313" Type="http://schemas.openxmlformats.org/officeDocument/2006/relationships/externalLink" Target="externalLinks/externalLink295.xml"/><Relationship Id="rId10" Type="http://schemas.openxmlformats.org/officeDocument/2006/relationships/worksheet" Target="worksheets/sheet10.xml"/><Relationship Id="rId31" Type="http://schemas.openxmlformats.org/officeDocument/2006/relationships/externalLink" Target="externalLinks/externalLink13.xml"/><Relationship Id="rId52" Type="http://schemas.openxmlformats.org/officeDocument/2006/relationships/externalLink" Target="externalLinks/externalLink34.xml"/><Relationship Id="rId73" Type="http://schemas.openxmlformats.org/officeDocument/2006/relationships/externalLink" Target="externalLinks/externalLink55.xml"/><Relationship Id="rId94" Type="http://schemas.openxmlformats.org/officeDocument/2006/relationships/externalLink" Target="externalLinks/externalLink76.xml"/><Relationship Id="rId148" Type="http://schemas.openxmlformats.org/officeDocument/2006/relationships/externalLink" Target="externalLinks/externalLink130.xml"/><Relationship Id="rId169" Type="http://schemas.openxmlformats.org/officeDocument/2006/relationships/externalLink" Target="externalLinks/externalLink151.xml"/><Relationship Id="rId334" Type="http://schemas.openxmlformats.org/officeDocument/2006/relationships/externalLink" Target="externalLinks/externalLink316.xml"/><Relationship Id="rId355" Type="http://schemas.openxmlformats.org/officeDocument/2006/relationships/externalLink" Target="externalLinks/externalLink337.xml"/><Relationship Id="rId4" Type="http://schemas.openxmlformats.org/officeDocument/2006/relationships/worksheet" Target="worksheets/sheet4.xml"/><Relationship Id="rId180" Type="http://schemas.openxmlformats.org/officeDocument/2006/relationships/externalLink" Target="externalLinks/externalLink162.xml"/><Relationship Id="rId215" Type="http://schemas.openxmlformats.org/officeDocument/2006/relationships/externalLink" Target="externalLinks/externalLink197.xml"/><Relationship Id="rId236" Type="http://schemas.openxmlformats.org/officeDocument/2006/relationships/externalLink" Target="externalLinks/externalLink218.xml"/><Relationship Id="rId257" Type="http://schemas.openxmlformats.org/officeDocument/2006/relationships/externalLink" Target="externalLinks/externalLink239.xml"/><Relationship Id="rId278" Type="http://schemas.openxmlformats.org/officeDocument/2006/relationships/externalLink" Target="externalLinks/externalLink260.xml"/><Relationship Id="rId303" Type="http://schemas.openxmlformats.org/officeDocument/2006/relationships/externalLink" Target="externalLinks/externalLink285.xml"/><Relationship Id="rId42" Type="http://schemas.openxmlformats.org/officeDocument/2006/relationships/externalLink" Target="externalLinks/externalLink24.xml"/><Relationship Id="rId84" Type="http://schemas.openxmlformats.org/officeDocument/2006/relationships/externalLink" Target="externalLinks/externalLink66.xml"/><Relationship Id="rId138" Type="http://schemas.openxmlformats.org/officeDocument/2006/relationships/externalLink" Target="externalLinks/externalLink120.xml"/><Relationship Id="rId345" Type="http://schemas.openxmlformats.org/officeDocument/2006/relationships/externalLink" Target="externalLinks/externalLink327.xml"/><Relationship Id="rId191" Type="http://schemas.openxmlformats.org/officeDocument/2006/relationships/externalLink" Target="externalLinks/externalLink173.xml"/><Relationship Id="rId205" Type="http://schemas.openxmlformats.org/officeDocument/2006/relationships/externalLink" Target="externalLinks/externalLink187.xml"/><Relationship Id="rId247" Type="http://schemas.openxmlformats.org/officeDocument/2006/relationships/externalLink" Target="externalLinks/externalLink229.xml"/><Relationship Id="rId107" Type="http://schemas.openxmlformats.org/officeDocument/2006/relationships/externalLink" Target="externalLinks/externalLink89.xml"/><Relationship Id="rId289" Type="http://schemas.openxmlformats.org/officeDocument/2006/relationships/externalLink" Target="externalLinks/externalLink271.xml"/><Relationship Id="rId11" Type="http://schemas.openxmlformats.org/officeDocument/2006/relationships/worksheet" Target="worksheets/sheet11.xml"/><Relationship Id="rId53" Type="http://schemas.openxmlformats.org/officeDocument/2006/relationships/externalLink" Target="externalLinks/externalLink35.xml"/><Relationship Id="rId149" Type="http://schemas.openxmlformats.org/officeDocument/2006/relationships/externalLink" Target="externalLinks/externalLink131.xml"/><Relationship Id="rId314" Type="http://schemas.openxmlformats.org/officeDocument/2006/relationships/externalLink" Target="externalLinks/externalLink296.xml"/><Relationship Id="rId356" Type="http://schemas.openxmlformats.org/officeDocument/2006/relationships/externalLink" Target="externalLinks/externalLink338.xml"/><Relationship Id="rId95" Type="http://schemas.openxmlformats.org/officeDocument/2006/relationships/externalLink" Target="externalLinks/externalLink77.xml"/><Relationship Id="rId160" Type="http://schemas.openxmlformats.org/officeDocument/2006/relationships/externalLink" Target="externalLinks/externalLink142.xml"/><Relationship Id="rId216" Type="http://schemas.openxmlformats.org/officeDocument/2006/relationships/externalLink" Target="externalLinks/externalLink198.xml"/><Relationship Id="rId258" Type="http://schemas.openxmlformats.org/officeDocument/2006/relationships/externalLink" Target="externalLinks/externalLink240.xml"/><Relationship Id="rId22" Type="http://schemas.openxmlformats.org/officeDocument/2006/relationships/externalLink" Target="externalLinks/externalLink4.xml"/><Relationship Id="rId64" Type="http://schemas.openxmlformats.org/officeDocument/2006/relationships/externalLink" Target="externalLinks/externalLink46.xml"/><Relationship Id="rId118" Type="http://schemas.openxmlformats.org/officeDocument/2006/relationships/externalLink" Target="externalLinks/externalLink100.xml"/><Relationship Id="rId325" Type="http://schemas.openxmlformats.org/officeDocument/2006/relationships/externalLink" Target="externalLinks/externalLink307.xml"/><Relationship Id="rId367" Type="http://schemas.openxmlformats.org/officeDocument/2006/relationships/theme" Target="theme/theme1.xml"/><Relationship Id="rId171" Type="http://schemas.openxmlformats.org/officeDocument/2006/relationships/externalLink" Target="externalLinks/externalLink153.xml"/><Relationship Id="rId227" Type="http://schemas.openxmlformats.org/officeDocument/2006/relationships/externalLink" Target="externalLinks/externalLink209.xml"/><Relationship Id="rId269" Type="http://schemas.openxmlformats.org/officeDocument/2006/relationships/externalLink" Target="externalLinks/externalLink251.xml"/><Relationship Id="rId33" Type="http://schemas.openxmlformats.org/officeDocument/2006/relationships/externalLink" Target="externalLinks/externalLink15.xml"/><Relationship Id="rId129" Type="http://schemas.openxmlformats.org/officeDocument/2006/relationships/externalLink" Target="externalLinks/externalLink111.xml"/><Relationship Id="rId280" Type="http://schemas.openxmlformats.org/officeDocument/2006/relationships/externalLink" Target="externalLinks/externalLink262.xml"/><Relationship Id="rId336" Type="http://schemas.openxmlformats.org/officeDocument/2006/relationships/externalLink" Target="externalLinks/externalLink318.xml"/><Relationship Id="rId75" Type="http://schemas.openxmlformats.org/officeDocument/2006/relationships/externalLink" Target="externalLinks/externalLink57.xml"/><Relationship Id="rId140" Type="http://schemas.openxmlformats.org/officeDocument/2006/relationships/externalLink" Target="externalLinks/externalLink122.xml"/><Relationship Id="rId182" Type="http://schemas.openxmlformats.org/officeDocument/2006/relationships/externalLink" Target="externalLinks/externalLink164.xml"/><Relationship Id="rId6" Type="http://schemas.openxmlformats.org/officeDocument/2006/relationships/worksheet" Target="worksheets/sheet6.xml"/><Relationship Id="rId238" Type="http://schemas.openxmlformats.org/officeDocument/2006/relationships/externalLink" Target="externalLinks/externalLink220.xml"/><Relationship Id="rId291" Type="http://schemas.openxmlformats.org/officeDocument/2006/relationships/externalLink" Target="externalLinks/externalLink273.xml"/><Relationship Id="rId305" Type="http://schemas.openxmlformats.org/officeDocument/2006/relationships/externalLink" Target="externalLinks/externalLink287.xml"/><Relationship Id="rId347" Type="http://schemas.openxmlformats.org/officeDocument/2006/relationships/externalLink" Target="externalLinks/externalLink329.xml"/><Relationship Id="rId44" Type="http://schemas.openxmlformats.org/officeDocument/2006/relationships/externalLink" Target="externalLinks/externalLink26.xml"/><Relationship Id="rId86" Type="http://schemas.openxmlformats.org/officeDocument/2006/relationships/externalLink" Target="externalLinks/externalLink68.xml"/><Relationship Id="rId151" Type="http://schemas.openxmlformats.org/officeDocument/2006/relationships/externalLink" Target="externalLinks/externalLink133.xml"/><Relationship Id="rId193" Type="http://schemas.openxmlformats.org/officeDocument/2006/relationships/externalLink" Target="externalLinks/externalLink175.xml"/><Relationship Id="rId207" Type="http://schemas.openxmlformats.org/officeDocument/2006/relationships/externalLink" Target="externalLinks/externalLink189.xml"/><Relationship Id="rId249" Type="http://schemas.openxmlformats.org/officeDocument/2006/relationships/externalLink" Target="externalLinks/externalLink231.xml"/><Relationship Id="rId13" Type="http://schemas.openxmlformats.org/officeDocument/2006/relationships/worksheet" Target="worksheets/sheet13.xml"/><Relationship Id="rId109" Type="http://schemas.openxmlformats.org/officeDocument/2006/relationships/externalLink" Target="externalLinks/externalLink91.xml"/><Relationship Id="rId260" Type="http://schemas.openxmlformats.org/officeDocument/2006/relationships/externalLink" Target="externalLinks/externalLink242.xml"/><Relationship Id="rId316" Type="http://schemas.openxmlformats.org/officeDocument/2006/relationships/externalLink" Target="externalLinks/externalLink298.xml"/><Relationship Id="rId55" Type="http://schemas.openxmlformats.org/officeDocument/2006/relationships/externalLink" Target="externalLinks/externalLink37.xml"/><Relationship Id="rId97" Type="http://schemas.openxmlformats.org/officeDocument/2006/relationships/externalLink" Target="externalLinks/externalLink79.xml"/><Relationship Id="rId120" Type="http://schemas.openxmlformats.org/officeDocument/2006/relationships/externalLink" Target="externalLinks/externalLink102.xml"/><Relationship Id="rId358" Type="http://schemas.openxmlformats.org/officeDocument/2006/relationships/externalLink" Target="externalLinks/externalLink340.xml"/><Relationship Id="rId162" Type="http://schemas.openxmlformats.org/officeDocument/2006/relationships/externalLink" Target="externalLinks/externalLink144.xml"/><Relationship Id="rId218" Type="http://schemas.openxmlformats.org/officeDocument/2006/relationships/externalLink" Target="externalLinks/externalLink200.xml"/><Relationship Id="rId271" Type="http://schemas.openxmlformats.org/officeDocument/2006/relationships/externalLink" Target="externalLinks/externalLink253.xml"/><Relationship Id="rId24" Type="http://schemas.openxmlformats.org/officeDocument/2006/relationships/externalLink" Target="externalLinks/externalLink6.xml"/><Relationship Id="rId66" Type="http://schemas.openxmlformats.org/officeDocument/2006/relationships/externalLink" Target="externalLinks/externalLink48.xml"/><Relationship Id="rId131" Type="http://schemas.openxmlformats.org/officeDocument/2006/relationships/externalLink" Target="externalLinks/externalLink113.xml"/><Relationship Id="rId327" Type="http://schemas.openxmlformats.org/officeDocument/2006/relationships/externalLink" Target="externalLinks/externalLink309.xml"/><Relationship Id="rId369" Type="http://schemas.openxmlformats.org/officeDocument/2006/relationships/sharedStrings" Target="sharedStrings.xml"/><Relationship Id="rId173" Type="http://schemas.openxmlformats.org/officeDocument/2006/relationships/externalLink" Target="externalLinks/externalLink155.xml"/><Relationship Id="rId229" Type="http://schemas.openxmlformats.org/officeDocument/2006/relationships/externalLink" Target="externalLinks/externalLink211.xml"/><Relationship Id="rId240" Type="http://schemas.openxmlformats.org/officeDocument/2006/relationships/externalLink" Target="externalLinks/externalLink222.xml"/><Relationship Id="rId35" Type="http://schemas.openxmlformats.org/officeDocument/2006/relationships/externalLink" Target="externalLinks/externalLink17.xml"/><Relationship Id="rId77" Type="http://schemas.openxmlformats.org/officeDocument/2006/relationships/externalLink" Target="externalLinks/externalLink59.xml"/><Relationship Id="rId100" Type="http://schemas.openxmlformats.org/officeDocument/2006/relationships/externalLink" Target="externalLinks/externalLink82.xml"/><Relationship Id="rId282" Type="http://schemas.openxmlformats.org/officeDocument/2006/relationships/externalLink" Target="externalLinks/externalLink264.xml"/><Relationship Id="rId338" Type="http://schemas.openxmlformats.org/officeDocument/2006/relationships/externalLink" Target="externalLinks/externalLink320.xml"/><Relationship Id="rId8" Type="http://schemas.openxmlformats.org/officeDocument/2006/relationships/worksheet" Target="worksheets/sheet8.xml"/><Relationship Id="rId142" Type="http://schemas.openxmlformats.org/officeDocument/2006/relationships/externalLink" Target="externalLinks/externalLink124.xml"/><Relationship Id="rId184" Type="http://schemas.openxmlformats.org/officeDocument/2006/relationships/externalLink" Target="externalLinks/externalLink166.xml"/><Relationship Id="rId251" Type="http://schemas.openxmlformats.org/officeDocument/2006/relationships/externalLink" Target="externalLinks/externalLink233.xml"/><Relationship Id="rId46" Type="http://schemas.openxmlformats.org/officeDocument/2006/relationships/externalLink" Target="externalLinks/externalLink28.xml"/><Relationship Id="rId293" Type="http://schemas.openxmlformats.org/officeDocument/2006/relationships/externalLink" Target="externalLinks/externalLink275.xml"/><Relationship Id="rId307" Type="http://schemas.openxmlformats.org/officeDocument/2006/relationships/externalLink" Target="externalLinks/externalLink289.xml"/><Relationship Id="rId349" Type="http://schemas.openxmlformats.org/officeDocument/2006/relationships/externalLink" Target="externalLinks/externalLink331.xml"/><Relationship Id="rId88" Type="http://schemas.openxmlformats.org/officeDocument/2006/relationships/externalLink" Target="externalLinks/externalLink70.xml"/><Relationship Id="rId111" Type="http://schemas.openxmlformats.org/officeDocument/2006/relationships/externalLink" Target="externalLinks/externalLink93.xml"/><Relationship Id="rId153" Type="http://schemas.openxmlformats.org/officeDocument/2006/relationships/externalLink" Target="externalLinks/externalLink135.xml"/><Relationship Id="rId195" Type="http://schemas.openxmlformats.org/officeDocument/2006/relationships/externalLink" Target="externalLinks/externalLink177.xml"/><Relationship Id="rId209" Type="http://schemas.openxmlformats.org/officeDocument/2006/relationships/externalLink" Target="externalLinks/externalLink191.xml"/><Relationship Id="rId360" Type="http://schemas.openxmlformats.org/officeDocument/2006/relationships/externalLink" Target="externalLinks/externalLink342.xml"/><Relationship Id="rId220" Type="http://schemas.openxmlformats.org/officeDocument/2006/relationships/externalLink" Target="externalLinks/externalLink20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png"/><Relationship Id="rId1" Type="http://schemas.openxmlformats.org/officeDocument/2006/relationships/image" Target="../media/image5.png"/></Relationships>
</file>

<file path=xl/drawings/_rels/drawing18.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5.png"/><Relationship Id="rId4" Type="http://schemas.openxmlformats.org/officeDocument/2006/relationships/image" Target="cid:14cd7a7d-a906-4363-8861-f67a97bbd5c5"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329C3CBD-B7C1-4370-86AD-75A0D6C3707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5" name="Imagen 4">
          <a:extLst>
            <a:ext uri="{FF2B5EF4-FFF2-40B4-BE49-F238E27FC236}">
              <a16:creationId xmlns:a16="http://schemas.microsoft.com/office/drawing/2014/main" id="{B81937A6-3F4C-4BD7-9960-27A54FA8B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07756" cy="6418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375075</xdr:colOff>
      <xdr:row>0</xdr:row>
      <xdr:rowOff>33443</xdr:rowOff>
    </xdr:from>
    <xdr:to>
      <xdr:col>2</xdr:col>
      <xdr:colOff>654294</xdr:colOff>
      <xdr:row>2</xdr:row>
      <xdr:rowOff>224190</xdr:rowOff>
    </xdr:to>
    <xdr:pic>
      <xdr:nvPicPr>
        <xdr:cNvPr id="4" name="Imagen 3">
          <a:extLst>
            <a:ext uri="{FF2B5EF4-FFF2-40B4-BE49-F238E27FC236}">
              <a16:creationId xmlns:a16="http://schemas.microsoft.com/office/drawing/2014/main" id="{AC7231AA-9F88-4AD1-A378-24D6720664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992" y="33443"/>
          <a:ext cx="713135" cy="6881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DBF0B486-8613-45AD-AB5A-F0A421F1A60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8FF6AC88-BAC0-4BC6-9567-870CCE1434E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A26BD536-60E5-4D84-90DD-31D9EBAB6F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285751</xdr:colOff>
      <xdr:row>0</xdr:row>
      <xdr:rowOff>47625</xdr:rowOff>
    </xdr:from>
    <xdr:to>
      <xdr:col>1</xdr:col>
      <xdr:colOff>381001</xdr:colOff>
      <xdr:row>2</xdr:row>
      <xdr:rowOff>222930</xdr:rowOff>
    </xdr:to>
    <xdr:pic>
      <xdr:nvPicPr>
        <xdr:cNvPr id="4" name="Imagen 3">
          <a:extLst>
            <a:ext uri="{FF2B5EF4-FFF2-40B4-BE49-F238E27FC236}">
              <a16:creationId xmlns:a16="http://schemas.microsoft.com/office/drawing/2014/main" id="{7711ED68-2815-458C-9745-D74FF3538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47625"/>
          <a:ext cx="952500" cy="80395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71437</xdr:colOff>
      <xdr:row>0</xdr:row>
      <xdr:rowOff>66676</xdr:rowOff>
    </xdr:from>
    <xdr:to>
      <xdr:col>1</xdr:col>
      <xdr:colOff>740569</xdr:colOff>
      <xdr:row>2</xdr:row>
      <xdr:rowOff>257175</xdr:rowOff>
    </xdr:to>
    <xdr:pic>
      <xdr:nvPicPr>
        <xdr:cNvPr id="2" name="Imagen 1">
          <a:extLst>
            <a:ext uri="{FF2B5EF4-FFF2-40B4-BE49-F238E27FC236}">
              <a16:creationId xmlns:a16="http://schemas.microsoft.com/office/drawing/2014/main" id="{A81CA3C0-0038-4160-B433-42469224A6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 y="66676"/>
          <a:ext cx="1109663" cy="8096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325782</xdr:colOff>
      <xdr:row>0</xdr:row>
      <xdr:rowOff>62580</xdr:rowOff>
    </xdr:from>
    <xdr:to>
      <xdr:col>1</xdr:col>
      <xdr:colOff>567819</xdr:colOff>
      <xdr:row>2</xdr:row>
      <xdr:rowOff>229150</xdr:rowOff>
    </xdr:to>
    <xdr:pic>
      <xdr:nvPicPr>
        <xdr:cNvPr id="5" name="Imagen 4">
          <a:extLst>
            <a:ext uri="{FF2B5EF4-FFF2-40B4-BE49-F238E27FC236}">
              <a16:creationId xmlns:a16="http://schemas.microsoft.com/office/drawing/2014/main" id="{D651C26F-FC70-48ED-A7C7-2601B68B2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782" y="62580"/>
          <a:ext cx="1046370" cy="74865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365751</xdr:colOff>
      <xdr:row>0</xdr:row>
      <xdr:rowOff>119855</xdr:rowOff>
    </xdr:from>
    <xdr:to>
      <xdr:col>4</xdr:col>
      <xdr:colOff>78441</xdr:colOff>
      <xdr:row>2</xdr:row>
      <xdr:rowOff>249285</xdr:rowOff>
    </xdr:to>
    <xdr:pic>
      <xdr:nvPicPr>
        <xdr:cNvPr id="77" name="Imagen 76">
          <a:extLst>
            <a:ext uri="{FF2B5EF4-FFF2-40B4-BE49-F238E27FC236}">
              <a16:creationId xmlns:a16="http://schemas.microsoft.com/office/drawing/2014/main" id="{D1CA16AD-A3D1-4370-BE3A-299964E626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51" y="119855"/>
          <a:ext cx="1359955" cy="83540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581025</xdr:colOff>
      <xdr:row>0</xdr:row>
      <xdr:rowOff>42863</xdr:rowOff>
    </xdr:from>
    <xdr:to>
      <xdr:col>1</xdr:col>
      <xdr:colOff>1012826</xdr:colOff>
      <xdr:row>2</xdr:row>
      <xdr:rowOff>227411</xdr:rowOff>
    </xdr:to>
    <xdr:pic>
      <xdr:nvPicPr>
        <xdr:cNvPr id="5" name="Imagen 4">
          <a:extLst>
            <a:ext uri="{FF2B5EF4-FFF2-40B4-BE49-F238E27FC236}">
              <a16:creationId xmlns:a16="http://schemas.microsoft.com/office/drawing/2014/main" id="{3A62E06C-346A-4AFD-830D-EF47FDC268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1025" y="42863"/>
          <a:ext cx="1393826" cy="74652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123825</xdr:colOff>
      <xdr:row>0</xdr:row>
      <xdr:rowOff>53255</xdr:rowOff>
    </xdr:from>
    <xdr:to>
      <xdr:col>0</xdr:col>
      <xdr:colOff>943323</xdr:colOff>
      <xdr:row>2</xdr:row>
      <xdr:rowOff>192137</xdr:rowOff>
    </xdr:to>
    <xdr:pic>
      <xdr:nvPicPr>
        <xdr:cNvPr id="5" name="Imagen 4">
          <a:extLst>
            <a:ext uri="{FF2B5EF4-FFF2-40B4-BE49-F238E27FC236}">
              <a16:creationId xmlns:a16="http://schemas.microsoft.com/office/drawing/2014/main" id="{3556B204-095C-40D3-BCE3-212F9522F8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4325" y="253280"/>
          <a:ext cx="819498" cy="55798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232834</xdr:colOff>
      <xdr:row>0</xdr:row>
      <xdr:rowOff>44224</xdr:rowOff>
    </xdr:from>
    <xdr:to>
      <xdr:col>0</xdr:col>
      <xdr:colOff>1029731</xdr:colOff>
      <xdr:row>2</xdr:row>
      <xdr:rowOff>193211</xdr:rowOff>
    </xdr:to>
    <xdr:pic>
      <xdr:nvPicPr>
        <xdr:cNvPr id="2" name="Imagen 1">
          <a:extLst>
            <a:ext uri="{FF2B5EF4-FFF2-40B4-BE49-F238E27FC236}">
              <a16:creationId xmlns:a16="http://schemas.microsoft.com/office/drawing/2014/main" id="{9A7E4D78-7E4E-49EF-BD10-CF4333937A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834" y="44224"/>
          <a:ext cx="796897" cy="70990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95250</xdr:colOff>
      <xdr:row>0</xdr:row>
      <xdr:rowOff>44224</xdr:rowOff>
    </xdr:from>
    <xdr:to>
      <xdr:col>0</xdr:col>
      <xdr:colOff>952499</xdr:colOff>
      <xdr:row>2</xdr:row>
      <xdr:rowOff>187471</xdr:rowOff>
    </xdr:to>
    <xdr:pic>
      <xdr:nvPicPr>
        <xdr:cNvPr id="2" name="Imagen 1">
          <a:extLst>
            <a:ext uri="{FF2B5EF4-FFF2-40B4-BE49-F238E27FC236}">
              <a16:creationId xmlns:a16="http://schemas.microsoft.com/office/drawing/2014/main" id="{AD3DE27E-C759-4CCB-BF85-E78B40AD6C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4224"/>
          <a:ext cx="857249" cy="70416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142876</xdr:colOff>
      <xdr:row>0</xdr:row>
      <xdr:rowOff>17010</xdr:rowOff>
    </xdr:from>
    <xdr:to>
      <xdr:col>0</xdr:col>
      <xdr:colOff>973667</xdr:colOff>
      <xdr:row>2</xdr:row>
      <xdr:rowOff>197290</xdr:rowOff>
    </xdr:to>
    <xdr:pic>
      <xdr:nvPicPr>
        <xdr:cNvPr id="3" name="Imagen 2">
          <a:extLst>
            <a:ext uri="{FF2B5EF4-FFF2-40B4-BE49-F238E27FC236}">
              <a16:creationId xmlns:a16="http://schemas.microsoft.com/office/drawing/2014/main" id="{3455F3EE-44BA-4F35-BA40-F61888303F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6" y="17010"/>
          <a:ext cx="830791" cy="7411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266941</xdr:colOff>
      <xdr:row>0</xdr:row>
      <xdr:rowOff>46226</xdr:rowOff>
    </xdr:from>
    <xdr:to>
      <xdr:col>0</xdr:col>
      <xdr:colOff>1312333</xdr:colOff>
      <xdr:row>2</xdr:row>
      <xdr:rowOff>200029</xdr:rowOff>
    </xdr:to>
    <xdr:pic>
      <xdr:nvPicPr>
        <xdr:cNvPr id="4" name="Imagen 3">
          <a:extLst>
            <a:ext uri="{FF2B5EF4-FFF2-40B4-BE49-F238E27FC236}">
              <a16:creationId xmlns:a16="http://schemas.microsoft.com/office/drawing/2014/main" id="{7070C364-5DB0-4674-AE84-502087B670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941" y="46226"/>
          <a:ext cx="1045392" cy="71472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104775</xdr:colOff>
      <xdr:row>2</xdr:row>
      <xdr:rowOff>46563</xdr:rowOff>
    </xdr:from>
    <xdr:to>
      <xdr:col>1</xdr:col>
      <xdr:colOff>1364192</xdr:colOff>
      <xdr:row>4</xdr:row>
      <xdr:rowOff>27514</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484713"/>
          <a:ext cx="1259417" cy="762001"/>
        </a:xfrm>
        <a:prstGeom prst="rect">
          <a:avLst/>
        </a:prstGeom>
      </xdr:spPr>
    </xdr:pic>
    <xdr:clientData/>
  </xdr:twoCellAnchor>
  <xdr:twoCellAnchor editAs="oneCell">
    <xdr:from>
      <xdr:col>7</xdr:col>
      <xdr:colOff>66675</xdr:colOff>
      <xdr:row>1</xdr:row>
      <xdr:rowOff>209550</xdr:rowOff>
    </xdr:from>
    <xdr:to>
      <xdr:col>7</xdr:col>
      <xdr:colOff>1609725</xdr:colOff>
      <xdr:row>3</xdr:row>
      <xdr:rowOff>66675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0250" y="409575"/>
          <a:ext cx="1543050" cy="552450"/>
        </a:xfrm>
        <a:prstGeom prst="rect">
          <a:avLst/>
        </a:prstGeom>
        <a:noFill/>
        <a:ln>
          <a:noFill/>
        </a:ln>
      </xdr:spPr>
    </xdr:pic>
    <xdr:clientData/>
  </xdr:twoCellAnchor>
  <xdr:twoCellAnchor editAs="oneCell">
    <xdr:from>
      <xdr:col>7</xdr:col>
      <xdr:colOff>205314</xdr:colOff>
      <xdr:row>4</xdr:row>
      <xdr:rowOff>18155</xdr:rowOff>
    </xdr:from>
    <xdr:to>
      <xdr:col>7</xdr:col>
      <xdr:colOff>1504675</xdr:colOff>
      <xdr:row>6</xdr:row>
      <xdr:rowOff>53974</xdr:rowOff>
    </xdr:to>
    <xdr:pic>
      <xdr:nvPicPr>
        <xdr:cNvPr id="4" name="Imagen 3" descr="Ibervias-Iso-1">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48889" y="1237355"/>
          <a:ext cx="1299361" cy="350144"/>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200026</xdr:colOff>
      <xdr:row>0</xdr:row>
      <xdr:rowOff>238125</xdr:rowOff>
    </xdr:from>
    <xdr:to>
      <xdr:col>0</xdr:col>
      <xdr:colOff>1209676</xdr:colOff>
      <xdr:row>3</xdr:row>
      <xdr:rowOff>95250</xdr:rowOff>
    </xdr:to>
    <xdr:pic>
      <xdr:nvPicPr>
        <xdr:cNvPr id="2" name="Imagen 1">
          <a:extLst>
            <a:ext uri="{FF2B5EF4-FFF2-40B4-BE49-F238E27FC236}">
              <a16:creationId xmlns:a16="http://schemas.microsoft.com/office/drawing/2014/main" id="{F07C825F-E4D5-DA48-8DD2-97DCC766C0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238125"/>
          <a:ext cx="1009650" cy="619125"/>
        </a:xfrm>
        <a:prstGeom prst="rect">
          <a:avLst/>
        </a:prstGeom>
      </xdr:spPr>
    </xdr:pic>
    <xdr:clientData/>
  </xdr:twoCellAnchor>
  <xdr:twoCellAnchor editAs="oneCell">
    <xdr:from>
      <xdr:col>4</xdr:col>
      <xdr:colOff>400050</xdr:colOff>
      <xdr:row>3</xdr:row>
      <xdr:rowOff>0</xdr:rowOff>
    </xdr:from>
    <xdr:to>
      <xdr:col>4</xdr:col>
      <xdr:colOff>1581150</xdr:colOff>
      <xdr:row>3</xdr:row>
      <xdr:rowOff>361950</xdr:rowOff>
    </xdr:to>
    <xdr:pic>
      <xdr:nvPicPr>
        <xdr:cNvPr id="3" name="Imagen 2" descr="Ibervias-Iso-1">
          <a:extLst>
            <a:ext uri="{FF2B5EF4-FFF2-40B4-BE49-F238E27FC236}">
              <a16:creationId xmlns:a16="http://schemas.microsoft.com/office/drawing/2014/main" id="{3A85E0E7-39A6-A54B-8138-DA730D3994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4050" y="762000"/>
          <a:ext cx="1181100" cy="361950"/>
        </a:xfrm>
        <a:prstGeom prst="rect">
          <a:avLst/>
        </a:prstGeom>
        <a:noFill/>
        <a:ln>
          <a:noFill/>
        </a:ln>
      </xdr:spPr>
    </xdr:pic>
    <xdr:clientData/>
  </xdr:twoCellAnchor>
  <xdr:twoCellAnchor editAs="oneCell">
    <xdr:from>
      <xdr:col>4</xdr:col>
      <xdr:colOff>200025</xdr:colOff>
      <xdr:row>0</xdr:row>
      <xdr:rowOff>47625</xdr:rowOff>
    </xdr:from>
    <xdr:to>
      <xdr:col>4</xdr:col>
      <xdr:colOff>1928133</xdr:colOff>
      <xdr:row>2</xdr:row>
      <xdr:rowOff>34018</xdr:rowOff>
    </xdr:to>
    <xdr:pic>
      <xdr:nvPicPr>
        <xdr:cNvPr id="4" name="4 Imagen" descr="cid:14cd7a7d-a906-4363-8861-f67a97bbd5c5">
          <a:extLst>
            <a:ext uri="{FF2B5EF4-FFF2-40B4-BE49-F238E27FC236}">
              <a16:creationId xmlns:a16="http://schemas.microsoft.com/office/drawing/2014/main" id="{C75ADEDD-4069-6B41-B143-45595088A053}"/>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6804025" y="47625"/>
          <a:ext cx="1728108" cy="55789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Documents%20and%20Settings/Miduque_3/Mis%20documentos/MIDUQUE%202004_5_6/UNE/PRESUPUESTO%20CAMBAO%20ORIGINAL%20MANO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Miduque_3/Mis%20documentos/MIDUQUE%202004_5_6/UNE/PRESUPUESTO%20CAMBAO%20ORIGINAL%20MANO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SOFFICE\Excel\SIACE\EXCEL\PPTO98\JAGUA\JAGUA1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OFERTAS/PEREIRA/A"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pruebacorreoescuelaingeduco-my.sharepoint.com/7BB1E440/A.P.U%20ACU"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ruebacorreoescuelaingeduco-my.sharepoint.com/Javier_or_compa/zulma/Fin/Anexos/PRESUPUESTOS-RE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HLOPEZA/CANTIDADES%20GERONA/Documents%20and%20Settings/swilches/Configuraci&#243;n%20local/Archivos%20temporales%20de%20Internet/OLK6/formulario%20bas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uebacorreoescuelaingeduco-my.sharepoint.com/Lblanco3/CONTRATO5/REAJUSTE%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ruebacorreoescuelaingeduco-my.sharepoint.com/Pc-eleal/CA&#209;ASGORDAS/CORRECCION%20SEP%2019-07/PMAA/CD%20Zaragoza%20Bombeo/Presupuesto/PRESUPUESTO%20DEFINITIVO%20ZARAGOZ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pruebacorreoescuelaingeduco-my.sharepoint.com/34EA8AF2/A"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pruebacorreoescuelaingeduco-my.sharepoint.com/F742604D/PRESUPUESTO%20VALDIVIA%20PTAR.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pruebacorreoescuelaingeduco-my.sharepoint.com/195B2670/ANEXO%202(1).%20Presupuesto%20SISTEMA%20DE%20ALCANTA"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pruebacorreoescuelaingeduco-my.sharepoint.com/C-001/c/WINDOWS/TEMP/MODELO-ACUEDUCTOX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ersonal/Lista%20de%20precios%20para%20gabinetes%20de%20control%20y%20protecci&#243;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pruebacorreoescuelaingeduco-my.sharepoint.com/C-001/c/WINDOWS/TEMP/MODELOSANMARCOS-V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mis%20documentos\A_Movar\A_Ghk\GHK%20004-99%20Mantenimiento%20de%20Vias\Modf-GHK-004%20_001\CONSTANTES%20DE%20LICITAC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atos\Documentos\5.%20ESTUDIOS%20Y%20DISE&#209;OS\7.%20Cant.%20Obra,%20Presupuesto,%20APUs%20y%20Especificaciones%20T&#233;cnicas\Users\Jairo\Desktop\5.%20ESTUDIOS%20Y%20DISE&#209;OS\7.%20Cant.%20Obra%20y%20Presupuestos\Presupuesto%20Cerro%20de%20San%20Antoni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OVAR\Licitaciones\PETROBRAS\licitacion%20de%20julio%2021%20de%2019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ATOS%20USUARIO%20NO%20BORRAR\Fmateus\Desktop\CANT.%20OBRA,%20APU,%20PRESUPUESTO%20ACUEDUCTO%20PALERMO%20(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pruebacorreoescuelaingeduco-my.sharepoint.com/Epm-file/1000/HLOPEZA/CANTIDADES%20GERONA/Documents%20and%20Settings/swilches/Configuraci&#243;n%20local/Archivos%20temporales%20de%20Internet/OLK6/formulario%20bas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pruebacorreoescuelaingeduco-my.sharepoint.com/Pc-sgallo/Proyectos%20Sandra%20Gallo/Proyectos%20varios/Valdivia/PRESUPUESTOS%20CORREGIDOS/PRESUPUESTO%20ACT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1_PROYECTO%20PDA%20ANTIOQUIA\25_PDA-ANTIOQUIA\11_BRICE&#209;O\1_AJUSTE%20BRICE&#209;O%20(abril-2012)\11.%20Presupuesto%20general\Ppto_completo_Brice&#241;o_octubre_201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royecto%20jerico\Presupuesto%20Sistema%20de%20Acueductojeric.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pruebacorreoescuelaingeduco-my.sharepoint.com/Asistente/c/Juan%20Diego/2004-17%20Puente%20El%20salado/Dise&#241;o/Memorias/Memoria%20de%20Conexiones/BARRA%20DE%20OJ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lcantarillado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chi1fin\Acta\Acta\acta0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Users\leonardocamacho\Desktop\BOSCONIA\CONTRATO%20DE%20OBRA\Cotizaciones\maestros%20cic%20bosconia\E:\Presupuesto%20T\TIERRA%20BUENA%20FACTIBILIDAD%2010.09.2004%2040%20CASAS%20264%20APARTAMENTOS%20(CD%2015.09.20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AFE\AFEDatabase%20v5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Users\Gian%20Carlos\Documents\Puente%20el%20Embrujo\Documents%20and%20Settings\Gerencia%20Financiera\Mis%20documentos\Cuadros%20Sr.%20Oscar\Flujo-07-11%20(Operacion%20Calenturitas)-VALORACI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cueductojuli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PRESUPUESTO_SAN_JUAN_TANQUE_Y_PTAP_2013.xlsx"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Presupuesto%20Construcci&#243;n%20Puente%20Peatonal%20Manitas.xls" TargetMode="External"/></Relationships>
</file>

<file path=xl/externalLinks/_rels/externalLink33.xml.rels><?xml version="1.0" encoding="UTF-8" standalone="yes"?>
<Relationships xmlns="http://schemas.openxmlformats.org/package/2006/relationships"><Relationship Id="rId2" Type="http://schemas.microsoft.com/office/2019/04/relationships/externalLinkLongPath" Target="https://pruebacorreoescuelaingeduco-my.sharepoint.com/Users/edisson.rincon/Documents/3.5%20LICITACIONES%20E%20INSCRIPCIONES%202013/11-%20Tabasco%20Oil%20Company%20-%20Consorcio%20con%20A&amp;P/oferta%20econ&#243;mica/ANEXO%202%20Y%203%20PRESUPUESTO%20Y%20APU%2020131113.xlsx?403AC3D5" TargetMode="External"/><Relationship Id="rId1" Type="http://schemas.openxmlformats.org/officeDocument/2006/relationships/externalLinkPath" Target="file:///\\403AC3D5\ANEXO%202%20Y%203%20PRESUPUESTO%20Y%20APU%2020131113.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pruebacorreoescuelaingeduco-my.sharepoint.com/Admon/PORT&#193;TIL/MORENO%20VARGAS/LICITACIONES/HOCOL%20%20HCC0R-739-00/Limonero1presupuesto.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usr/excel/COTIZACIONES/MIAMI/ELECONWIRE/Amir/Catalogo/MV_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pruebacorreoescuelaingeduco-my.sharepoint.com/Pc-carenas/COMPARTIR/base0109.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Base"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PC%20VIEJO\D\Richi\Negocios\Cesar%20Villegas\An&#225;lisisAPU.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pruebacorreoescuelaingeduco-my.sharepoint.com/Asistente/c/Juan%20Diego/2004-17%20Puente%20El%20salado/Dise&#241;o/Memorias/Memoria%20de%20Conexiones/Memoria%20de%20Conexiones/14-01Placa%20de%20base%20mala.xls" TargetMode="External"/></Relationships>
</file>

<file path=xl/externalLinks/_rels/externalLink40.xml.rels><?xml version="1.0" encoding="UTF-8" standalone="yes"?>
<Relationships xmlns="http://schemas.openxmlformats.org/package/2006/relationships"><Relationship Id="rId2" Type="http://schemas.microsoft.com/office/2019/04/relationships/externalLinkLongPath" Target="https://pruebacorreoescuelaingeduco-my.sharepoint.com/Pc-wvega/PROYECTOS%20EN%20EJECUCION/HLOPEZA/CANTIDADES%20GERONA/Documents%20and%20Settings/swilches/Configuraci&#243;n%20local/Archivos%20temporales%20de%20Internet/OLK6/formulario%20base.xls?E1609CA9" TargetMode="External"/><Relationship Id="rId1" Type="http://schemas.openxmlformats.org/officeDocument/2006/relationships/externalLinkPath" Target="file:///\\E1609CA9\formulario%20bas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Informaci&#243;n%202013/PROYECTOS%202013/Plan%20Maestro%20Segunda%20Etapa%20EPM/Presupuesto%20EPM%201%25%20Porce%2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01%20AFPS\001%20CH\proyecto%20Hospital%20el%20bagre\Entrega%20viabilizaci&#243;n\PRESUPUESTO%20CON%20APU\presupuesto%202013.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AFE\Documents%20and%20Settings\RAUL%20ENDARA\My%20Documents\HLISA\LICITACI\1999\L-003-99\NEGOCIA\UNIT003.XLS" TargetMode="External"/></Relationships>
</file>

<file path=xl/externalLinks/_rels/externalLink44.xml.rels><?xml version="1.0" encoding="UTF-8" standalone="yes"?>
<Relationships xmlns="http://schemas.openxmlformats.org/package/2006/relationships"><Relationship Id="rId2" Type="http://schemas.microsoft.com/office/2019/04/relationships/externalLinkLongPath" Target="https://pruebacorreoescuelaingeduco-my.sharepoint.com/personal/giancarlo_mayorga_mail_escuelaing_edu_co/Documents/EPC/EPC%20SUB.%20T&#201;CNICA%202023/INTERVENTOR&#205;A%20DE%20OBRA%202023/SASAIMA/BRAYAN/PRESUPUESTO%20ACTUALIZADO%20DESDE%202017%20A%202023%20CON%20IPC.xlsx?AB523450" TargetMode="External"/><Relationship Id="rId1" Type="http://schemas.openxmlformats.org/officeDocument/2006/relationships/externalLinkPath" Target="file:///\\AB523450\PRESUPUESTO%20ACTUALIZADO%20DESDE%202017%20A%202023%20CON%20IPC.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pruebacorreoescuelaingeduco-my.sharepoint.com/Id001/proyectos/603%20EEB%20Predisenos%20SE%20Nueva%20Esperanza/Calculos/AREVA%20-%20CODENSA/Torca%20Cantidad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OBRAS/Riveras%20del%20Hato%20II/PRESUPUESTO%20RIVERAS%20DEL%20HATO_201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G:\AFE\AFEDatabase%20v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pruebacorreoescuelaingeduco-my.sharepoint.com/Pc-eleal/PMAA%20VALDIVIA/PROYECTOS/BASE%20PRESUPUESTOS/PMAA/CD%20Zaragoza%20Bombeo/Presupuesto/PRESUPUESTO%20DEFINITIVO%20ZARAGOZ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Documents%20and%20Settings/Interpolar/My%20Documents/Interpolar/02%20Ofertas/08%20Bodega%20Yanbal/01%20Oferta%20IPL/Presupuesto%20APU%20Yanbal%20IP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Documents%20and%20Settings/Interpolar/My%20Documents/Interpolar/02%20Ofertas/08%20Bodega%20Yanbal/01%20Oferta%20IPL/Presupuesto%20APU%20Yanbal%20IPL.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Users\JAIRO%20ALBERTO\Desktop\AGUAS%20DEL%20MAGDALENA\VIABILIZACIONES\VIABILIZACI&#211;N%20CERRO%20DE%20SAN%20ANTONIO_V2\3.%20Presupuestos%20y%20Cronograma\Presupuesto%20Cerro%20de%20San%20Antoni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pruebacorreoescuelaingeduco-my.sharepoint.com/Pc-mvergara/san%20juan%20de%20uraba/DISE&#209;O/PRESUPUESTOS/PRESUPUESTO%20SAN%20JUAN%202003.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pruebacorreoescuelaingeduco-my.sharepoint.com/Id001/proyectos/603%20EEB%20Predisenos%20SE%20Nueva%20Esperanza/Calculos/AREVA%20-%20CODENSA/Cantidades%20SE%20Trujillo%20Norte%20opcion%202-R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descoles\Descole%20canal%20en%20concreto%2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pruebacorreoescuelaingeduco-my.sharepoint.com/Administracion/CARLOS/CARLOS%20GENERAL/LICITACIONES/VETRA%20PI&#209;005-6-71-10%20JUNIO%2022%20DE%202010/PROPUESTA%20ECON&#211;MICA/PROPUESTA%20ECON&#211;MICA/PROPUESTA%20ECONOMICA%20PI&#209;U&#209;A%205.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Documents%20and%20Settings/crendon.HMV/Local%20Settings/Temporary%20Internet%20Files/OLK3/859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JMORALESG\CARLOS%20ANDR&#201;S\SEGUIMIENTO%20CONTRATOS%20OCCIDENTE-URAB&#193;%20(2009)\PRESUPUESTO%202010\Documents%20and%20Settings\David%20A\Mis%20documentos\LICITACIONES2008\VARIOS\AGUADULCE\APUs%20PuertoAguaDulce%20RAMV%203%202690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PRESUPUESTO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Antiguos%20Proyectos\Proyectos\Interceptores%20Dosquebradas\Calculos\Frailes%20-%20Monte%20Bonito\Dise&#241;o%20Hidraulico%20Iinterceptores%20Varios%20Frail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pruebacorreoescuelaingeduco-my.sharepoint.com/Isla4/2001-%20proyec/edgarc/contratos/NorOriental/Cantobraimpe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pruebacorreoescuelaingeduco-my.sharepoint.com/comunicaciones/wgutierrez$/AASSA%20TECNICA%201-1/AMALFI/COLECTORES%20AMALFI%20A&#209;O%202008/ANEXO3_PRESUPUESTO%20ALCANTARILLAD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lan%20de%20Choque%20V\REINALDO%20SEGURO\AASSA\VALDIVIA\PRESUPUESTO%20VALDIVIA%20PTAR.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2_AJUSTE%20PPTO%20SANTA%20ROSA%20(15-marzo-2013)\PRESUPUESTOS%20AJUSTADOS%20(26-marzo-2013)\APU_AIU_Acue_Brice&#241;o_abril_2012.xls" TargetMode="External"/></Relationships>
</file>

<file path=xl/externalLinks/_rels/externalLink65.xml.rels><?xml version="1.0" encoding="UTF-8" standalone="yes"?>
<Relationships xmlns="http://schemas.openxmlformats.org/package/2006/relationships"><Relationship Id="rId2" Type="http://schemas.microsoft.com/office/2019/04/relationships/externalLinkLongPath" Target="file:///F:\Documents%20and%20Settings\mromero\Configuraci&#243;n%20local\Archivos%20temporales%20de%20Internet\OLK77\20-02-09%20observaciones%20de%20mario%20romero\enviado%20por%20la%20territorial\Documents%20and%20Settings\Jaime%20Rojas\Mis%20documentos\Contrato\Interv\JunBarba\a%20%20aaInformaci&#243;n%20GRUPO?C66B673A" TargetMode="External"/><Relationship Id="rId1" Type="http://schemas.openxmlformats.org/officeDocument/2006/relationships/externalLinkPath" Target="file:///\\C66B673A\a%20%20aaInformaci&#243;n%20GRUPO"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pruebacorreoescuelaingeduco-my.sharepoint.com/Proansa01/red-datos/Area1/Proyectos/PROANSA/Ofertas%20A&#241;o%202002/Ofertas%20Ecuador/OF%20059%2001%20Cruce%20Rio%20Napo%20ECUADOR/PU%20Nov%201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G:\AFE\Documents%20and%20Settings\Kacero\Configuraci&#243;n%20local\Archivos%20temporales%20de%20Internet\OLK61\Capex%20Cash%20Flow%20v3%2013Nov06.xls" TargetMode="External"/></Relationships>
</file>

<file path=xl/externalLinks/_rels/externalLink68.xml.rels><?xml version="1.0" encoding="UTF-8" standalone="yes"?>
<Relationships xmlns="http://schemas.openxmlformats.org/package/2006/relationships"><Relationship Id="rId2" Type="http://schemas.microsoft.com/office/2019/04/relationships/externalLinkLongPath" Target="file:///F:\Documents%20and%20Settings\Pedro%20Garcia%20Realpe\Mis%20documentos\AMV_G1_2006_TUMACO\Informes\Trimestre%20No.%201_Jul_Sept_06_Tumaco\a%20%20aaInformaci&#243;n%20GRUPO%204\A%20MInformes%20Mensuales\Informe%20de%20estado%20vial%20ene\aCCIDENTES%20DE%201995%20-%201996.xls?62B1526B" TargetMode="External"/><Relationship Id="rId1" Type="http://schemas.openxmlformats.org/officeDocument/2006/relationships/externalLinkPath" Target="file:///\\62B1526B\aCCIDENTES%20DE%201995%20-%2019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a%20%20aaInformaci&#243;n%20GRUPO%204\A%20MInformes%20Mensuales\Informe%20de%20estado%20vial%20ene\aCCIDENTES%20DE%201995%20-%20199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ZXPREPLIEGOS%20PUENTE%20ARMADA\PRESUP\ZPREPLIEGOS%20PUENTE%20ARMADA\OBRAS%20PUENTE%20ARMADA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pruebacorreoescuelaingeduco-my.sharepoint.com/Id037/usr/Documents%20and%20Settings/yceballos/Mis%20documentos/proyectos%20Ingedisa/Ofertas/Proyecto%20Sur/1%20Cantidades%20SE%20Quencoro-R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Documents%20and%20Settings\lsalazar\Mis%20documentos\PROYECTOS\PRESUPUESTOS\2010\FEBRERO%20-%202010\DPP-0120-2009%20A-B-C-D%20FASE%202%20FLOR%20DE%20BASTION%20(AAPP).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PE_01.xlsm"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cueducto.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PRESUPUESTO%20AC%20TIERRA%20DE%20PROMISION.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pruebacorreoescuelaingeduco-my.sharepoint.com/Isant01/gp-gerencia_proyectos/Crecimiento/Proyecciones/Presupuesto%20Abril/Escenario2%202,400/BI/Documents%20and%20Settings/carlos.ortiz/Mis%20documentos/ETBFiles/Tetra%20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pruebacorreoescuelaingeduco-my.sharepoint.com/Users/aquintero/AppData/Local/Microsoft/Windows/Temporary%20Internet%20Files/Content.Outlook/0WVZXWZL/Version%204%20Final%20V1%20Sin%20Cantidades.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79.xml.rels><?xml version="1.0" encoding="UTF-8" standalone="yes"?>
<Relationships xmlns="http://schemas.openxmlformats.org/package/2006/relationships"><Relationship Id="rId2" Type="http://schemas.microsoft.com/office/2019/04/relationships/externalLinkLongPath" Target="https://pruebacorreoescuelaingeduco-my.sharepoint.com/Licitaciones1/c/Documents%20and%20Settings/Latinco%20S.A/Mis%20documentos/ARCHIVOS%20OSCAR/invias/corredores%20viales/PARTICIPAMOS/PRIMERA%20RONDA/analisis%20de%20precios%20unitarios%20-%20PLANTILLA.xls?AB64FE6B" TargetMode="External"/><Relationship Id="rId1" Type="http://schemas.openxmlformats.org/officeDocument/2006/relationships/externalLinkPath" Target="file:///\\AB64FE6B\analisis%20de%20precios%20unitarios%20-%20PLANTILLA.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81.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CTO-238-2017%20GACHANCIPA/3.%20PRODUCTOS/2.%20DISE&#209;OS%20E1%20(Prioritaria)/6.%20Presupuesto%20y%20APU/inf%20Alberto%20Polo%2026-06-18/Dise&#241;o_pluvial_Gachancipa_VF_V3_FINAL.xlsx?C63B0CD3" TargetMode="External"/><Relationship Id="rId1" Type="http://schemas.openxmlformats.org/officeDocument/2006/relationships/externalLinkPath" Target="file:///\\C63B0CD3\Dise&#241;o_pluvial_Gachancipa_VF_V3_FINAL.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G:\AFE\La%20Jagua%202009%20Budge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windows/TEMP/ADMINISTRATIVA/BAAN/lista%20de%20precios%20definitiva%20sep16-98.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EDU\UNIDAD%20HOSPITALARIA%20CONCEJO%20DE%20MEDELLIN\ppto%20pajarito%20ultimo\ENTREGA%20FINAL\ULTIMO\ENTREGA%2012-11-09\Presupuesto%20Clinica%20Concejo%2013-11-0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Users\jose.garcia\AppData\Local\Microsoft\Windows\Temporary%20Internet%20Files\Low\Content.IE5\G79VZ0P6\ANEXO%204%20PRESUPUESTO%20ACUEDUCTO_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ZAPATA%20(10.10.10.253)/AASSA%20TECNICA%201-1/SUROESTE/2012/BOLOMBOLO/PROYECTOS/REUBICACION%20USUARIOS/Ultimo_Presupuesto.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Informaci&#243;n%202013/LICITACI&#211;N%20PUBLICA/005%20Reposici&#243;n%20Red%20de%20Aguas%20Lluvias%20y%20Ca&#241;o%20Carrera%20Zea/PRESUPUESTO/PRESUPUESTOS_CANAL_CRIBADO.xlsx" TargetMode="External"/></Relationships>
</file>

<file path=xl/externalLinks/_rels/externalLink88.xml.rels><?xml version="1.0" encoding="UTF-8" standalone="yes"?>
<Relationships xmlns="http://schemas.openxmlformats.org/package/2006/relationships"><Relationship Id="rId2" Type="http://schemas.microsoft.com/office/2019/04/relationships/externalLinkLongPath" Target="https://pruebacorreoescuelaingeduco-my.sharepoint.com/Sanear16/d/Archivos%20viejos%20del%20disco%20D/Nuevos%20procesos/Proceso%20de%20Contrataci&#243;n%20009360/1-Elaboraci&#243;n%20Pliego/Formatos%20Elaboraci&#243;n%20Pliego/Cantidades%20de%20obra/Cantidades%20Zona%20Sur-Parras-Ajizal-Sabaneta.xls?B28D2405" TargetMode="External"/><Relationship Id="rId1" Type="http://schemas.openxmlformats.org/officeDocument/2006/relationships/externalLinkPath" Target="file:///\\B28D2405\Cantidades%20Zona%20Sur-Parras-Ajizal-Sabanet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pruebacorreoescuelaingeduco-my.sharepoint.com/sanear55/DATOS/Documents%20and%20Settings/proyecto55/Mis%20documentos/PEDRAZ_AA_D_IN_01_A_5_Dise&#241;o%20Alcantarillado%20pob%20futura.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https://pruebacorreoescuelaingeduco-my.sharepoint.com/Lucho/transfer%20lucho/Mis%20documentos/ANDES3/mayo%204-01/Mis%20documentos/AiuApoSaraBrut20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lcantarillado.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pruebacorreoescuelaingeduco-my.sharepoint.com/chi1fin/Acta/Acta/acta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pruebacorreoescuelaingeduco-my.sharepoint.com/Lucho/transfer%20lucho/Mis%20documentos/AiuApoSaraBrut200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pruebacorreoescuelaingeduco-my.sharepoint.com/Amd/documentos%20c/Documentos-Wilson/Advial-Cmarca/bimestral/06-dic-ene-99/03JUN-JUL-98/Acc%20Ago-Sep.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a%20%20aaInformaci&#243;n%20GRUPO%204\A%20MInformes%20Mensuales\Informe%20de%20estado%20vial%20ene\aCCIDENTES%20DE%201995%20-%20199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JMD\La%20plata\LA%20UNION%20Y%20EL%20CARMEN\PRESUPUEST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G:\Users\leonardocamacho\Desktop\BOSCONIA\CONTRATO%20DE%20OBRA\Cotizaciones\maestros%20cic%20bosconia\F:\INGENIERA%20CIVIL\OBRAS\META\CN569-2010%20ACAPULCO1\AVANCE%20DE%20OBRA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pruebacorreoescuelaingeduco-my.sharepoint.com/CCMEDPPLALM/GTECNICA/mvilla/SILO%2015000/users/AndreasK/MyProjects/Estimating%20Environment/Standard%20V1.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pruebacorreoescuelaingeduco-my.sharepoint.com/a%20%20aaInformaci&#243;n%20GRUPO%204/A%20MInformes%20Mensuales/Informe%20de%20estado%20vial%20ene/aCCIDENTES%20DE%201995%20-%20199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a%20%20aaInformaci&#243;n%20GRUPO%204\A%20MInformes%20Mensuales\Informe%20de%20estado%20vial%20ene\aCCIDENTES%20DE%201995%20-%201996.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Administracion\CARLOS\CARLOS%20GENERAL\LICITACIONES\VETRA%20PI&#209;005-6-71-10%20JUNIO%2022%20DE%202010\PROPUESTA%20ECON&#211;MICA\PROPUESTA%20ECON&#211;MICA\PROPUESTA%20ECONOMICA%20PI&#209;U&#209;A%205.xlsx" TargetMode="External"/></Relationships>
</file>

<file path=xl/externalLinks/_rels/externalLink102.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01%20Interpolar/02%20Ofertas/Ofertas%20Backup%20Abril%2001%202009/14%20Pinos%20del%20Country/Propuesta%20IPL/DATOS/proyectos/MM/MM/P222%20H.PABLO%20VI%20BOSA/Mis%20documentos/ANTONIO/PROYECTOS%20INTERPOLAR%20CERRADOS/P2?A2650940" TargetMode="External"/><Relationship Id="rId1" Type="http://schemas.openxmlformats.org/officeDocument/2006/relationships/externalLinkPath" Target="file:///\\A2650940\P2"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01%20Interpolar/02%20Ofertas/Ofertas%20Backup%20Abril%2001%202009/14%20Pinos%20del%20Country/Propuesta%20IPL/DATOS/proyectos/MM/MM/P222%20H.PABLO%20VI%20BOSA/Mis%20documentos/ANTONIO/PROYECTOS%20INTERPOLAR%20CERRADOS/P2"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J:\PRESUPUESTO%20%20Y%20APU%20TOTAL%20bombeo%20c&#225;cere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pruebacorreoescuelaingeduco-my.sharepoint.com/HP/Documentos/MSOFFICE/Excel/SIACE/EXCEL/PPTO98/JAGUA/JAGUA198.XLS" TargetMode="External"/></Relationships>
</file>

<file path=xl/externalLinks/_rels/externalLink106.xml.rels><?xml version="1.0" encoding="UTF-8" standalone="yes"?>
<Relationships xmlns="http://schemas.openxmlformats.org/package/2006/relationships"><Relationship Id="rId2" Type="http://schemas.microsoft.com/office/2019/04/relationships/externalLinkLongPath" Target="https://pruebacorreoescuelaingeduco-my.sharepoint.com/Documents%20and%20Settings/mromero/Configuraci&#243;n%20local/Archivos%20temporales%20de%20Internet/OLK77/20-02-09%20observaciones%20de%20mario%20romero/enviado%20por%20la%20territorial/Documents%20and%20Settings/Jaime%20Rojas/Mis%20documentos/Contrato/Interv/JunBarba/a%20%20aaInformaci&#243;n%20GRUPO?EF79EA11" TargetMode="External"/><Relationship Id="rId1" Type="http://schemas.openxmlformats.org/officeDocument/2006/relationships/externalLinkPath" Target="file:///\\EF79EA11\a%20%20aaInformaci&#243;n%20GRUPO"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Planilla%20de%20impacto%20comunitario%20aspectos%20generales.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pruebacorreoescuelaingeduco-my.sharepoint.com/Publico/CUERVA%208-CAROLINA/Dise&#241;o/DOCUME~1/nodo2529/CONFIG~1/Temp/Rar$DI00.813/Cup%20Nw/LEON/Costos/CantidadesyPreciosdeCupiaguaYZ.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Users\Usuario\Documents\PDA\ITUANGO\JORGE%20MANTILLA%20ABRIL%2017\PPTO__ITUANGO_DPTO_MAYO%2014.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Users\lfuentes\AppData\Local\Temp\Rar$DI00.215\Calenturitas%202009%20budget-Meeting%2011-28-08.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pruebacorreoescuelaingeduco-my.sharepoint.com/ZCSERVER1/TECNICO/PLANMIN/PLANES/PLANSEM/2000/TRIMES02/SEM23-00.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Content.Outlook\VPM0S3T2\Calenturitas\recvd\2007-10-30%20Recvd%20from%20CIP%20as%20the%20latest%20version\2153_Cal_Model%202_ecmod_11_ver21%2023-July-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PLANMIN\PLANES\PLANSEM\2001\Trimes02\Sem17-0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pruebacorreoescuelaingeduco-my.sharepoint.com/ZCSERVER1/TECNICO/PLANMIN/PLANES/PLANSEM/2000/TRIMES02/SEM25-00.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Robert/Escritorio/Proyectos%20Planes%20Maestros/Plan%20Director-03/Cartagena/Cuadros%20Seccion%20III%20Alca.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pruebacorreoescuelaingeduco-my.sharepoint.com/Equipo1/2.%20licitaciones%202006/Documents%20and%20Settings/Union%20Temporal/Mis%20documentos/1a/Ciudad%20Bolivar/cantidades%20replanteo/CANTIDADES%205995%20@%2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Documents%20and%20Settings\Union%20Temporal\Mis%20documentos\1a\Ciudad%20Bolivar\cantidades%20replanteo\CANTIDADES%205995%20@%2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A:\Mis%20documentos\INF.BIMENSUAL\INFORME%20BIMENSUAL%20JUL-AGO-200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G:\AFE\Documents%20and%20Settings\PTilston\Local%20Settings\Temporary%20Internet%20Files\OLK335\ARC_MINE%20PLANNING\BUDGET%202006\BUDGET%20OCT02\Base%20Datos%20C_Andes%20Bug06%20OCT03%20(version%201).xls" TargetMode="External"/></Relationships>
</file>

<file path=xl/externalLinks/_rels/externalLink120.xml.rels><?xml version="1.0" encoding="UTF-8" standalone="yes"?>
<Relationships xmlns="http://schemas.openxmlformats.org/package/2006/relationships"><Relationship Id="rId2" Type="http://schemas.microsoft.com/office/2019/04/relationships/externalLinkLongPath" Target="https://pruebacorreoescuelaingeduco-my.sharepoint.com/sanear81/D/Proyectos/EPM/ACTUALIZACI&#211;N%20AMALFI/1.%20VOLUMENES/Volumen%201.%20Informe%20general%20de%20dise&#241;o/ANEXOS/AMALFI_A_D_IN_03_A_2.1%20y%202.4%20DISE&#209;O%20HIDRAULICO%20DE%20LAS%20REDES%20DE%20ALCANTARILLADO%20COMBINADO.xls?C867E51C" TargetMode="External"/><Relationship Id="rId1" Type="http://schemas.openxmlformats.org/officeDocument/2006/relationships/externalLinkPath" Target="file:///\\C867E51C\AMALFI_A_D_IN_03_A_2.1%20y%202.4%20DISE&#209;O%20HIDRAULICO%20DE%20LAS%20REDES%20DE%20ALCANTARILLADO%20COMBINADO.xls"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Formatos.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Usuario%20Final/Desktop/hhhhh.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usr/excel/COTIZACIONES/MIAMI/ELECONWIRE/CATALOGO/BAJA%20TENSION/BT.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Users\Daniel\AppData\Local\Temp\CALCULOS%20ALIMENTADORES.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G:\AFE\Documents%20and%20Settings\Alfonso%20Lopez\Mis%20documentos\LA%20JAGUA\TEMPO\Alfonso\BUGJET_2005%20LJ%20REV%20ABRIL.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G:\AFE\Documents%20and%20Settings\gespitia\Configuraci&#243;n%20local\Archivos%20temporales%20de%20Internet\OLK1E\PSM%20AFE%20Cost%20Control%2007-31-06.xls" TargetMode="External"/></Relationships>
</file>

<file path=xl/externalLinks/_rels/externalLink127.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Users/Usuario%20Final/Desktop/PRESUPUESTOS%20ACUEDUCTO%20DE%20SANTA%20MARTA/PRESUPUESTO%20ESPECIALISTAS/EL&#201;CTRICO/Electricas%20PRESUPUESTO%20PTAB%20SANTA%20MARTA%20apus%20y%20cantidades%20.xlsx?CAF64C75" TargetMode="External"/><Relationship Id="rId1" Type="http://schemas.openxmlformats.org/officeDocument/2006/relationships/externalLinkPath" Target="file:///\\CAF64C75\Electricas%20PRESUPUESTO%20PTAB%20SANTA%20MARTA%20apus%20y%20cantidades%20.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Temporales/Users/Usuario%20Final/Desktop/PRESUPUESTOS%20ACUEDUCTO%20DE%20SANTA%20MARTA/PRESUPUESTO%20ESPECIALISTAS/EL&#201;CTRICO/PRESUPUESTO%20PTAB%20SANTA%20MARTA.xlsx" TargetMode="External"/></Relationships>
</file>

<file path=xl/externalLinks/_rels/externalLink129.xml.rels><?xml version="1.0" encoding="UTF-8" standalone="yes"?>
<Relationships xmlns="http://schemas.openxmlformats.org/package/2006/relationships"><Relationship Id="rId2" Type="http://schemas.microsoft.com/office/2019/04/relationships/externalLinkLongPath" Target="https://pruebacorreoescuelaingeduco-my.sharepoint.com/Users/Olozano/AppData/Local/Microsoft/Windows/Temporary%20Internet%20Files/Content.Outlook/X646U0VV/GEOPARK/1.%20Proyectos/CUERVA/VPA/Presupuesto%20via%20PDA%20-%20Ca&#241;o%20Chiquito%20-%20Azor%20-%20Centro%20Gaitan%20-%20Dorotea%20%2005.04.13.xlsx?BEAD3427" TargetMode="External"/><Relationship Id="rId1" Type="http://schemas.openxmlformats.org/officeDocument/2006/relationships/externalLinkPath" Target="file:///\\BEAD3427\Presupuesto%20via%20PDA%20-%20Ca&#241;o%20Chiquito%20-%20Azor%20-%20Centro%20Gaitan%20-%20Dorotea%20%2005.04.13.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AAS/BASE/HOJA%20BASE/BASE%20DE%20PRESUPUESTO.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Temporales/Users/Usuario%20Final/Desktop/PRESUPUESTOS/5.%20PRESUPUESTO%20OBRA%20FUCHA/CAP_15_PRESUPUESTO/PMA%20y%20Gestion%20Social/Presupuesto%20Gesti&#243;n%20Social%20mod.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TOSHIBA/Downloads/PPTO%20Impacto%20Urbano/ANEXO%20PRESUPUESTOS%20SAN%20BERNARDO/Anexo%2012.%20Presupuesto%20acueducto_San%20Bernardo.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Documents%20and%20Settings/jramiret/Configuraci&#243;n%20local/Archivos%20temporales%20de%20Internet/OLK119/Formularios%20%20009350%20corr%20abril%2029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Mis%20documentos/BALANCE/resumen%20japon%20lluvias%202.7.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G:\AFE\Documents%20and%20Settings\Administrator\Desktop\2180_CAl%20&amp;%20CDJ%20Equipment\XL\EcMod\Option%2040_EX3600_789_LaJag\2153_Model%20100_LJ%20LOM_Ecmod_ver0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G:\AFE\DOCUME~1\jcampo\LOCALS~1\Temp\Temporary%20Directory%201%20for%202153_Cal_Model%202_ecmod_11_ver20%2023-July-07.zip\2153_Cal_Model%202_ecmod_11_ver20%2023-July-07.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G:\AFE\Documents%20and%20Settings\rschmidt.CDJPRO\Local%20Settings\Temporary%20Internet%20Files\OLK1B4\CDJ%20Prodeco%20rail%20access%20Feb06%20ver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pruebacorreoescuelaingeduco-my.sharepoint.com/Pc1/E/AMV-3005-2005/ADMON%20GRUPO%203%202004%20-2005/PRESUPUESTOS/Analisis%20de%20Precios%20Unitarios%20ASTRID.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G:\Users\JOSE%20LUIS%20NOGUERA\Downloads\VIABILIZACI&#211;N%20CONCORDIA%20ALCANTARILLADO_V0\3.%20Presupuesto,%20cronograma%20y%20flujo%20de%20inv\PRESUPUESTO%20CONCORDIA%20ACTUALIZADO.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PAVICOL\MSOFFICE\LICITAR\analisis%20del%20AIU\AIU.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s://pruebacorreoescuelaingeduco-my.sharepoint.com/App-manov-a/797-16%20consul%20metro/9.%20Inf%20Tec/Catastro/Tramo%201/V02-17-07-17/CANTIDADES%20TRAMO%20I/CANTIDADES%20TRAMO%201%20LICITACION%20BOX/Alcant_EAB_Cantidades.xlsm"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G:\AFE\Documents%20and%20Settings\lchait\My%20Documents\LC_CDrive\columbianupdate\Pincer18062004.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VILLA%20SAGRARIO%20NEGRAS%208.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H:\Users\mac\Documents\amv\presupuestos%20para%20atenci&#243;n%20de%20emergencias%20por%20ola%20invernal%202010%20y%202011\PRESUPUESTOS%20EMERGENCIAS%20OFICIAL%20BARBOSA%20CISNEROS%20PTO%20BERRIO%20JULIO%2027%202011.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pruebacorreoescuelaingeduco-my.sharepoint.com/Hp-alexander/Documentos/winnt/perfiles/Co80097831/Mis%20documentos/Formatos/Presupuesto%20Da&#241;os%20Interinstitucionales1.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pruebacorreoescuelaingeduco-my.sharepoint.com/Users/Luz%20Helena/Desktop/PLANTILLA.xlsm"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G:\AFE\DBWKF\Budget%20and%20Finance\2008%20Budget\Models\20070930%20Prodeco%20Calenturitas%20Valuation%20Model%20v6.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ocuments%20and%20Settings/carenas/Escritorio/PRESUPUESTOS%20%20febr11/Copia%20de%20BASE%20DE%20PRESUPUEST(copia).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Documents%20and%20Settings\carenas\Escritorio\PRESUPUESTOS%20%20febr11\Copia%20de%20BASE%20DE%20PRESUPUEST(copia).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G:\AFE\Documents%20and%20Settings\CPhillips\Cerrejon\Models\Financial%20Model\Draft%208\Financial%20Model%20No%205%20-%2022MTPA-%20Rev%200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2017\170\Entregables\_Entregables%20V2\Memorias%20de%20cantidades%20170.xlsx"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https://pruebacorreoescuelaingeduco-my.sharepoint.com/Arlex/Ca&#241;asgordas/Campamento/Presupuesto/DEFINITIVOS/OPTIMIZACI&#211;N%20DE%20LA%20RED%20DE%20DISTRIBUCI&#211;N.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G:\robles\Etapa%208B\Presup%20Robles%208B%20(sandoval).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X:\Proyectos%20en%20ejecucion\0618-GACHANCIPA\PRODUCTO\Revision27062018\2_Dise&#241;o_pluvial_Gachancipa_VF_V3_FINAL.xlsx"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E:\Documents%20and%20Settings\lfuentes\Mis%20documentos\OBRAS%20CIVILES%20PRODECO%202004\mejoramiento%20y%20mantenimiento%20de%20vias\MANTENIMIENTO%20FUERZA%20TOTAL\Arreglo%20via%20LL-LJ.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G:\Informacion%20Comercial_Sucre\Sincelejo\Cortijo%20-%20Sincelejo.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AFE\TEMP\BUDGET%20FORM%202002.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E:\Documents%20and%20Settings\pcastro\Mis%20documentos\PRESUPUESTO%20CAL%20A&#209;O%202006\enrique\My%20Documents\geologia\costs%20and%20controls\Exploration%20Program%20Costs%20and%20meters.xls" TargetMode="External"/></Relationships>
</file>

<file path=xl/externalLinks/_rels/externalLink159.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Sanear9/d/PROYECTOS/CORANTIOQUIA/VENECIA/1.%20DIAGNOSTICO/ALCANTARILLADO/VENECI_AA_D_IN_01%20A%204.2%20RCH%20Alcantarillado.xls?5741755A" TargetMode="External"/><Relationship Id="rId1" Type="http://schemas.openxmlformats.org/officeDocument/2006/relationships/externalLinkPath" Target="file:///\\5741755A\VENECI_AA_D_IN_01%20A%204.2%20RCH%20Alcantarillado.xls" TargetMode="External"/></Relationships>
</file>

<file path=xl/externalLinks/_rels/externalLink160.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Pc3/d/PROYECTOS/CARAMANTA/2.%20ANTEPROYECTO/ANEXOS%20AL%20INFORME/CARAMA_AA_D_IN_1_Anexo%20x.xx%20REDES%20DE%20DISTRIBUCI&#211;N.xls?E91CBF78" TargetMode="External"/><Relationship Id="rId1" Type="http://schemas.openxmlformats.org/officeDocument/2006/relationships/externalLinkPath" Target="file:///\\E91CBF78\CARAMA_AA_D_IN_1_Anexo%20x.xx%20REDES%20DE%20DISTRIBUCI&#211;N.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U:\EXCEL97\DIRECTOR.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https://pruebacorreoescuelaingeduco-my.sharepoint.com/Manov-server/Users/Gerardo%20Bautista/AppData/Roaming/Microsoft/Excel/ALCANTARILLADO.xlsx"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EBI.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F:\WINDOWS\TEMP\Alcantarillado%20PAVCO-RAS%202000%20(08-11-04).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https://pruebacorreoescuelaingeduco-my.sharepoint.com/Piii700/C/1581/Excel/Misc/equip%20database%20assumptions%20comparison.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Capital%20Costs%20-%20154016B%20Mine%20Study%20Option%203A%20-%20DRAFT%20REVISED%20(2).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DATOS\MIS%20DOCUMENTOS\Nueva%20carpeta%20(3)\ALCANTARILLADO%20IPIALES\Analisis%20de%20Precios%20Unitarios\Definitivos%20venta\Informaci&#243;n%20Oscar\PRESUPUESTO%20Y%20PARETOS-PLANTILLA%20TUNJUELO.xls" TargetMode="External"/></Relationships>
</file>

<file path=xl/externalLinks/_rels/externalLink168.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Sanearpc8/d/PROYECTOS/BUENOS%20AIRES/DISE&#209;O/Dise&#241;o%20hidraulico%20de%20componentes.xls?1B49D04B" TargetMode="External"/><Relationship Id="rId1" Type="http://schemas.openxmlformats.org/officeDocument/2006/relationships/externalLinkPath" Target="file:///\\1B49D04B\Dise&#241;o%20hidraulico%20de%20component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G:\AFE\Data\Work\Excel\Coal\Anglo%20View\MS%20Base%20Case%20intercor%2012270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pruebacorreoescuelaingeduco-my.sharepoint.com/PC-6/Maicao/Proyectos%202003/Maicao/T&#233;cnico/SewCAD/Cuenca5E/Areas.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Documents%20and%20Settings\Kacero\Configuraci&#243;n%20local\Archivos%20temporales%20de%20Internet\OLK61\2008%20Capital%20Budget%20v1%208-14-07.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f/C.701%20DISE&#209;OS%20IDU%20GRUPO%20G/09%20Productos%20de%20la%20Consultor&#237;a/701_SIN_ANALISIS_PRECIOS_UNITARIOS%20en%20proceso/APU_GRUPO_G-Base.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https://pruebacorreoescuelaingeduco-my.sharepoint.com/Pc1/Mis%20documentos/Datos/K1/03%20Grupo%2005/02%20Dise&#241;os/01%20Ahorcado/02%20Memorias/02%20Hojas/Cantidades%20de%20Obra/02%20VILLAHERMOSA.Chalo/01%20Dis_AC_VH_021114.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G:\Informacion%20Comercial_Sucre\Sincelejo\Las%20Delicias%20-%20Sincelejo.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https://pruebacorreoescuelaingeduco-my.sharepoint.com/Sanear16/d/PROYECTOS/Segovia1/ANTEPROYECTO/Anclajes-segovia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G:\Applications\Microsoft%20Excel.app\Sanearpc8\d\PROYECTOS\CORANTIOQUIA\Tarso\3.%20DISE&#209;O\ACUEDUCTO\cantidades%20de%20obra%20acto.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DATOS%20(F)/Documents%20and%20Settings/Administrador/Mis%20documentos/Mis%20archivos%20recibidos/APUS%20JUNIO%2015-0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G:\AFE\Documents%20and%20Settings\jcampo\Mis%20documentos\FINANCE\Models\Glencore%20Rail\Rail%20Model%20ver11%2024Mar06.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G:\971%20HUILA\Versiones%20Definitivas\Versiones%20Definitivas\4.%20San%20Marcos%20-%20Colombia\Acueducto\5.%20Presupuesto%20General,%20AIU,%20Espec&#237;ficaciones%20tecnicas\APU_3_07.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E:\Documents%20and%20Settings\pcastro\Mis%20documentos\PRESUPUESTO%20CAL%20A&#209;O%202006\PRESUPUESTO%202006%20VERSION_0.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JMD\La%20plata\LA%20UNION%20Y%20EL%20CARMEN\PRESUPUESTO%201.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G:\Applications\Microsoft%20Excel.app\sanearp1\DATOS\HLOPEZA\CANTIDADES%20GERONA\Documents%20and%20Settings\swilches\Configuraci&#243;n%20local\Archivos%20temporales%20de%20Internet\OLK6\formulario%20base.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https://pruebacorreoescuelaingeduco-my.sharepoint.com/principal/VIGENTES/vigentes/PROPUESTAS/RESIDENTE%20CONST%20SADEP/formularios/A.P.U.%20BASE.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G:\RESIDENTE%20CONST%20SADEP\formularios\A.P.U.%20BASE.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pruebacorreoescuelaingeduco-my.sharepoint.com/Isla4/2001-%20proyec/Mis%20documentos/TraExel/SOL.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Estad.%20Da&#241;os/Rendimientos_Sur%2003-00(JC).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Estad.%20Da&#241;os/Rendimientos_Sur%2003-00(JC).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Y:\INVPROG\SIS-DA&#209;OS\Acueducto\2000\Sur\Rendimientos_Sur%2012-99.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INVPROG/SIS-DA&#209;OS/Acueducto/2000/Sur/Rendimientos_Sur%2012-99.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D:\Users\marianaortiz\Desktop\Fondo%20Adaptaci&#243;n\Estudio%20Mercado%20Tarifas%202013\20130225_Socializacion\25022013_Consolidado%20Estudio%20de%20Mercado%20Tarifas%202013.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Mis%20documentos/ACTAS/ACTA%2015/VILLA%20SAGRARIO%20NEGRAS.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H:\Users\jhonatanmauricio\Downloads\F:\VILLA%20TAKOA\Presupuesto\APUS%20VILLA%20TAKOA.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H:\Users\Gian%20Carlos\AppData\Local\Microsoft\Windows\Temporary%20Internet%20Files\Content.Outlook\KD237581\Estructura_APU_2011.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H:\Users\Gian%20Carlos\Documents\Puente%20el%20Embrujo\Apus\Estructura_APU_201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https://pruebacorreoescuelaingeduco-my.sharepoint.com/Estacion2/d/DOCUME~1/USER05~1/CONFIG~1/TEMP/ADMINISTRACION%20VIAL%20G2/PRESUPUESTOS/Presupuesto%20remoci&#243;n%20de%20derrumbes.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01%20Interpolar/01%20Proyectos%20en%20ejecuci&#243;n/09%20La%20Reliquia%20Villavicencio/04%20Trabajo%20ACHR/LA%20RELIQUIA,%20Oferta%20Consorcio%20APUS.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01%20Interpolar/01%20Proyectos%20en%20ejecuci&#243;n/09%20La%20Reliquia%20Villavicencio/04%20Trabajo%20ACHR/LA%20RELIQUIA,%20Oferta%20Consorcio%20APUS.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E:\2006\L-193-06%20DISE&#209;O%20Y%20FABRICACI&#211;N%20%20AMPLIACI&#211;N%20DE%20PLANTA%20-%20BUENAVENTURA%20INGS\Presupuesto\Rev0\Presupuesto%20L-193-06%20revC.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DOCUME~1/e0939709/CONFIG~1/Temp/precios2002.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Users/Usuario/AppData/Local/Temp/Rar$DI05.444/APU%20-%20Inv..GRUPO%20I.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G:\Documents%20and%20Settings\Administrador\Configuraci&#243;n%20local\Archivos%20temporales%20de%20Internet\Content.IE5\EVZQXGNY\SISTEMA%20VIAL%20URBANO%20DEL%20RIO\ENTREGA\MEMORIAS\C&#225;lculoredes.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EVAL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servidor/Dise&#241;os%20y%20Construcciones/An&#225;lisis%20de%20precios%20unitarios%20de%20Bajo%20Grande.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https://pruebacorreoescuelaingeduco-my.sharepoint.com/Users/USERS/Desktop/Presupuesto%20Suesca%20251017.xlsx"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https://pruebacorreoescuelaingeduco-my.sharepoint.com/10.0.0.4/tecnico/Documents%20and%20Settings/67370/Configuraci&#243;n%20local/Archivos%20temporales%20de%20Internet/Content.IE5/UOTNRVQZ/Presupuesto%20correigio%20nora%20morales(1).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sma/766/Documents%20and%20Settings/edgarg.SM&amp;A/Escritorio/SALARIOS%202008/MATRIZ%20PARA%20EL%20CALCULO%20DEL%20AIU%202008.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file:///H:\Users\Ing.%20Oscar\Downloads\MATRIZ%20PARA%20EL%20CALCULO%20DEL%20AIU%202009.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G:\Documents%20and%20Settings\jcampo\My%20Documents\FINANCE\Models\Equipment%20Selection\Newco%20scenario%20for%20mining%20equipment%20purchases%20v7.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H:\ADMINISTRACI&#211;N%20VIAL3\INFORMES\INFORMES%20TRIMESTRALES\Users\Adolfo\Documents\SANTO%20DOMINGO\MARZO\Mis%20documentos\ACTA%20No%2040\ACTA%20No36\CONSORCIO%20acta%20No35\Mis%20documentos\WINDOWS\TEMP\RELACI~1.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https://pruebacorreoescuelaingeduco-my.sharepoint.com/Teatreesvr/mineconsult/ActiveJobs/2180_CAl%20&amp;%20CDJ%20Equipment/XL/EcMod/Option%2030_EX3600_789/Option%2030_Mixed_EcMod_EX3600_5500_ver01.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liquidaci&#243;n%20de%20obra%20por%20administraci&#243;n.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H:\Documents%20and%20Settings\gesquivel\Mis%20documentos\Presupuestos%20y%20Contrataci&#243;n\An&#225;lisis%20de%20precios%20unitarios%202004\An&#225;lisis%20de%20precios%20unitarios%202004.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H:\MANTENIMIENTO%20RUTA%201001_MARZO%20DE%202008\Documents%20and%20Settings\Jaime%20Rojas\Mis%20documentos\Contrato\Interv\JunBarba\a%20%20aaInformaci&#243;n%20GRUPO%204\A%20MInformes%20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05%20HOJA%20CALCULO%20ESTANDARIZADO\PRESUPUESTO%20DEL%20POLIDEPORTIVO%20COMPLETO.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E:\enrique\My%20Documents\geologia\costs%20and%20controls\Exploration%20Program%20Costs%20and%20meters.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G:\Applications\Microsoft%20Excel.app\Sanear12\sanear\PROYECTOS\EEPPM_225985\Dise&#241;o\GPZC_%20703\CAMBIO%20DI&#193;METRO\v3\COCACO_A_D_IN_01%20A%20Anteproyecto%20Alcantarillado.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pruebacorreoescuelaingeduco-my.sharepoint.com/sanear12/datos/2B.%20Dise&#241;o%20Nuevo%202034/Alcantarillado%202034/Redes%20Alcdo/_SNUEVOAA_D_IN_03_A_%20XXX%20%20Dise&#241;o%20Aldo%20PTAR(2034).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OLK34\Macintosh%20HDUsers\darrenbowden\Data\Work%20OTML\2005_Budget\Model\Planning%20Model%20OTML%20Month%20CY05%20V2.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G:\AFE\Documents%20and%20Settings\jcampo\Local%20Settings\Temporary%20Internet%20Files\OLK34\2297_Opt46_La%20Jag_MARC_Evaluation%20ver01-ADJUSTED%20SCHED.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AFE-MOER%20Register%20(27).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E:\LICITACI\BASE\PRESUPUESTO-BASE-2006%20(Guatemala).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E:\LICITACI\BASE\PRESUPUESTO-BASE-2005%20(peru).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H:\Documents%20and%20Settings\Administrator\My%20Documents\ZAR07\Apu051b.xls" TargetMode="External"/></Relationships>
</file>

<file path=xl/externalLinks/_rels/externalLink224.xml.rels><?xml version="1.0" encoding="UTF-8" standalone="yes"?>
<Relationships xmlns="http://schemas.openxmlformats.org/package/2006/relationships"><Relationship Id="rId2" Type="http://schemas.microsoft.com/office/2019/04/relationships/externalLinkLongPath" Target="https://pruebacorreoescuelaingeduco-my.sharepoint.com/Phenom_x3/d/ADMINISTRACI&#211;N%20VIAL3/INFORMES/INFORMES%20TRIMESTRALES/Documents%20and%20Settings/Usuario%20de%20Windows/Mis%20documentos/Licitaciones/Inalv&#237;as/Taraz&#225;-Caucasia/WINDOWS/TEMP/RELACI~1.XLS?0CFF7B29" TargetMode="External"/><Relationship Id="rId1" Type="http://schemas.openxmlformats.org/officeDocument/2006/relationships/externalLinkPath" Target="file:///\\0CFF7B29\RELACI~1.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ROP/47L8%20Siemens%20FCS%20Mexico/47L80080.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X:\Documents%20and%20Settings\CURIBE\trab\boot%20bolivia\casetas\santiva&#241;ez\zapatas.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ropuestas/formatos/Plantilla%20Valoraci&#243;n%20combinaci&#243;n%2016072003.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PROG.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L:\USB%20MARCOS\DOCUMENTOS%20EXCEL\My%20Documents\CONTRATOS%20VIGENTES\Malla%20Vial%20Distrital\CALLE%2080B\Mis%20documentos\INF.BIMENSUAL\INFORME%20BIMENSUAL%20JUL-AGO-2001.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s://pruebacorreoescuelaingeduco-my.sharepoint.com/Users/Fidel/Desktop/Presupuesto%20via%20PDA%20-%20Ca&#241;o%20Chiquito%20-%20Azor%20-%20Centro%20Gaitan%20-%20Dorotea%20%20REV%20N.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San_Juan_LaMaria/CD%20SAN%20JUAN%20LA%20MARIA/ANEXOS/Anexo%2014_PresupuestoSAN_JUAN_LA_MARIA-MARZO.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G:\MARCELO%20MARTINEZ\TRABAJO%20OFICINA\ING.%20VICTOR%20HUGO%20REVELO\ALIVIADEROS%20ALDANA\MEMORIAS\HOJA%20DE%20DISE&#209;O%20ALIVIADEROS.xlsx"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G:\MARCELO%20MARTINEZ\PROYECTOS\ING.%20JORGE%20LUIS%20ARRIETA\COLEGIO%20TIMBIQUI\MEMORIA%20BASE\HOJA%20DE%20DISE&#209;O%20BASE.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DOCUME~1/catastro/CONFIG~1/Temp/Rar$DI02.360/APU%20INVIAS%202.009%20MEDELL&#205;N.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G:\AFE\Mining\Admin\Template%20Models\Blank%20270.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https://pruebacorreoescuelaingeduco-my.sharepoint.com/Id037/usr/USR/Oferta%20Areva%20ampliaci&#243;n%205/ADENDOS%20AREVA/PROYECTO%20SUR/SE%20QUENCORO/Cantidades%20SE%20Quencoro-R0.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H:\ADMINISTRACI&#211;N%20VIAL3\INFORMES\INFORMES%20TRIMESTRALES\Documents%20and%20Settings\Usuario%20de%20Windows\Mis%20documentos\Licitaciones\Inalv&#237;as\Taraz&#225;-Caucasia\WINDOWS\TEMP\RELACI~1.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https://pruebacorreoescuelaingeduco-my.sharepoint.com/Giovanny/c/Copia%20Calidad/Mis%20documentos/Area%20Tecnica/Licitaciones/Epm/Actualizacion%20Guayabal/WINDOWS/TEMP/RELACI~1.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D:\Mis%20documentos\Archivos%20IEH%20GRUCON\IBAGUE\140411%20IBAL%20PRESUPUESTOS\140402%20Anexo%20Cap.%209a%20-%20Presupuesto%20general%20del%20contrato.xlsx"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G:\AFE\Documents%20and%20Settings\Kacero\Configuraci&#243;n%20local\Archivos%20temporales%20de%20Internet\OLK61\MIGUE\Flujo%20de%20Caja%20-%20Compras\FLUJO%2022222.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pruebacorreoescuelaingeduco-my.sharepoint.com/Mapeco/mapeco_vol1.mapeco_ltda/USUARIOS/Licita/SUBTEC/CARMEN/TARIFA.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G:\orlando\PROPUESTA%20PUENTE%20BOLIVAR%20MURO%20EN%20CONCRETO.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A:\CARMEN\3271%20Palmitas\3271%20G1%20Presupuestos%20de%20Pozos-Palmitas%20Central.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G:\Documents%20and%20Settings\afigueroa.CYT\Configuraci&#243;n%20local\Archivos%20temporales%20de%20Internet\Content.IE5\KD8PUB8J\ModPptoOperaEquiposVerEy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H:\ADM%20VIAL%2003%20-%20CORDOBA\ESTADO%20DE%20RED\2103mar%20.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https://pruebacorreoescuelaingeduco-my.sharepoint.com/ADM%20VIAL%2003%20-%20CORDOBA/ESTADO%20DE%20RED/2103mar%20.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D:\ADM%20VIAL%2003%20-%20CORDOBA\ESTADO%20DE%20RED\2103mar%20.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F:\Documents%20and%20Settings\amolano\Escritorio\TUNJA%20-%20PAEZ%20PTO%20OFICIAL-V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F:\Users\viviana\Desktop\PACIFICO%201\PRESUPUESTO\A%20UTILIZAR\150421%20Base%20de%20datos%20Antioquia.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Rocio_Gaviria/Configuraci&#243;n%20local/Archivos%20temporales%20de%20Internet/OLK14D/LVIAS%20CAMPO%20RUBIALES_REAJUSTE%202006.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Informes%20y%20tareas/Estad&#237;sticas%20Rendimientos/Sur/Rendimientos_Sur%20(EEPPM)%200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Informes%20y%20tareas/Estad&#237;sticas%20Rendimientos/Sur/Rendimientos_Sur%20(EEPPM)%2001.xls"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1-02-8500-1P-N-2000FM=2.7.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s://pruebacorreoescuelaingeduco-my.sharepoint.com/Isant01/gp-gerencia_proyectos/Temp/Modelo%20ingresos%20(19%20ago%2003).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F:\ACPINCIVIL\DABEIBA\APU%202012\Estructura%20APU%202012%20ANTIOQUIA%20(version%20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G:\Users\usuario\Desktop\VARIOS\SAN%20LUIS\DEFINITIVOS\PRESUPUESTO%20VIA%20SAN%20LUIS%20modificado%20MARZO-10.xlsx"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OLK34\portada%20nueva.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HLOPEZA/GERONA/CANTIDADES%20REPOSICION/SUBCIRCUITO%207/REDES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HLOPEZA/GERONA/CANTIDADES%20REPOSICION/SUBCIRCUITO%207/REDES7.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G:\Documents%20and%20Settings\PTilston\Local%20Settings\Temporary%20Internet%20Files\OLK335\ARC_MINE%20PLANNING\BUDGET%202006\BUDGET%20OCT02\Base%20Datos%20C_Andes%20Bug06%20OCT03%20(version%201).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https://pruebacorreoescuelaingeduco-my.sharepoint.com/Vias/natalia/PC%20VIEJO/D/Richi/Negocios/Cesar%20Villegas/An&#225;lisisAPU.xls" TargetMode="External"/></Relationships>
</file>

<file path=xl/externalLinks/_rels/externalLink262.xml.rels><?xml version="1.0" encoding="UTF-8" standalone="yes"?>
<Relationships xmlns="http://schemas.openxmlformats.org/package/2006/relationships"><Relationship Id="rId2" Type="http://schemas.microsoft.com/office/2019/04/relationships/externalLinkLongPath" Target="https://pruebacorreoescuelaingeduco-my.sharepoint.com/Phenom_x3/d/ADMINISTRACI&#211;N%20VIAL3/INFORMES/INFORMES%20TRIMESTRALES/a%20%20aaInformaci&#243;n%20GRUPO%204/A%20MInformes%20Mensuales/Informe%20de%20estado%20vial%20ene/aCCIDENTES%20DE%201995%20-%201996.xls?870996CF" TargetMode="External"/><Relationship Id="rId1" Type="http://schemas.openxmlformats.org/officeDocument/2006/relationships/externalLinkPath" Target="file:///\\870996CF\aCCIDENTES%20DE%201995%20-%201996.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E:\a%20%20aaInformaci&#243;n%20GRUPO%204\A%20MInformes%20Mensuales\Informe%20de%20estado%20vial%20ene\aCCIDENTES%20DE%201995%20-%201996.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F:\Users\mguarin\AppData\Local\Microsoft\Windows\Temporary%20Internet%20Files\Content.Outlook\P62L5UH9\TIGRE%20-%20DABEIBA\PRESUPUESTO%20Y%20APU%206202.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H:\AMV-02-BOL\EST.V&#205;A%20CRIT.TECNICO%20AMB-BOL-02\DICIEMBRE-2008\EST.V&#205;A%20CRITERIO%20TECNICO%2090BLB.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Juan%20Andr&#233;s/Techo/Informe%20final/Juan%20Andr&#233;s/Aci-Sedic/Ciudad%20de%20Cali/dise&#241;o%20pozo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https://pruebacorreoescuelaingeduco-my.sharepoint.com/jpolo/ComTotal/Obsoletos/COLOMBIA/APUS/Copia%20de%20APU'S%20VERSION%202%20(3).xlsm"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1_AJUSTE%20SANTA%20ROSA%20(sept-2012)\11.%20Presupuesto%20general\PPTO%20REDES%20TURCO%20ministerio%20(Fade%20I).xlsx"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G:\AFE\Documents%20and%20Settings\jgerard\Local%20Settings\Temporary%20Internet%20Files\OLK139\Truck%20&amp;%20Rail%205mtpa.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https://pruebacorreoescuelaingeduco-my.sharepoint.com/AMV-02-BOL/EST.V&#205;A%20CRIT.TECNICO%20AMB-BOL-02/DICIEMBRE-2008/EST.V&#205;A%20CRITERIO%20TECNICO%2090BLB.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D:\AMV-02-BOL\EST.V&#205;A%20CRIT.TECNICO%20AMB-BOL-02\DICIEMBRE-2008\EST.V&#205;A%20CRITERIO%20TECNICO%2090BLB.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H:\EST.V&#205;A%20CRITERIO%20TECNICO.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https://pruebacorreoescuelaingeduco-my.sharepoint.com/EST.V&#205;A%20CRITERIO%20TECNICO.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D:\EST.V&#205;A%20CRITERIO%20TECNICO.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D:\Mis%20Documentos\Dise&#241;os%20cundinamarca%20ultima%20version%20PTAP\CUNDINAMARCA\ED-C264-VEG-PTAP-IT-06.V2\Anexos\ANEXO%206%20Presupuesto-Memorias%20cantidades%20obra\Presupuesto%20PTAP%20La%20Vega_VF.xlsx"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https://pruebacorreoescuelaingeduco-my.sharepoint.com/A_produccion/1991_ituvia/Tecnica/Cotizaciones/2003/28987%20CEMENTOS%20ANDINO%20SILO%20II/Ex-0176-03.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Constancita/HOJA%20DIARIA/HD%202003/Hoja%20Diaria%20Nueva.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G:\Documents%20and%20Settings\jmeneses\Configuraci&#243;n%20local\Archivos%20temporales%20de%20Internet\OLK27\Fuel%20Cupo%20LJP.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Mis%20Documentos/AMV-02-BOL/EST.V&#205;A%20CRITERIO%20TECNICO.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G:\AFE\Corporate\Finance&amp;Admin\Botica\Annual%20Accounts\June%2000\Sponsors%20TB%20(BS)%20June%202000.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G:\AFE\Corporate\Annual%20Reports\Annual%20Report%202000\MMH%20Consolidated%20TB.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H:\Users\user\Desktop\Modelo%20costos%20Ietek%20Abril%2030%20de%202012.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Enintco/02%20-%20ESTIMACION/02-PROPUESTAS_CAT/06-Ofertas%202005/o-5039%20Pielstick%20CEMEX%20Panama/3.%20Presupuesto/CEMEX%20PANAMA_2x12CM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G:\Users\propietario\Desktop\MUNICIPIOS%20PARA%20ESPECTROS.xlsx"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Usuarios/Ingeniero/emartinez/medidores%20SANTA%20CECILIA.xls" TargetMode="External"/></Relationships>
</file>

<file path=xl/externalLinks/_rels/externalLink286.xml.rels><?xml version="1.0" encoding="UTF-8" standalone="yes"?>
<Relationships xmlns="http://schemas.openxmlformats.org/package/2006/relationships"><Relationship Id="rId2" Type="http://schemas.microsoft.com/office/2019/04/relationships/externalLinkLongPath" Target="https://pruebacorreoescuelaingeduco-my.sharepoint.com/Beto/e/Polo%20Asociados/A&#241;o%202.005/Proyectos/Linea%2016/Informacion%20del%20proyecto/Informe%20Final%20Producto%20No%20006/Calculos%20Hidraulicos/Mis%20documentos/Polo%20Asociados/A&#241;o%202.003/Proyectos/Arauca%20-%20Mata%20de%20Venado/Dise&#241;o-Impulsion.xls?AC461FE8" TargetMode="External"/><Relationship Id="rId1" Type="http://schemas.openxmlformats.org/officeDocument/2006/relationships/externalLinkPath" Target="file:///\\AC461FE8\Dise&#241;o-Impulsion.xls" TargetMode="External"/></Relationships>
</file>

<file path=xl/externalLinks/_rels/externalLink287.xml.rels><?xml version="1.0" encoding="UTF-8" standalone="yes"?>
<Relationships xmlns="http://schemas.openxmlformats.org/package/2006/relationships"><Relationship Id="rId2" Type="http://schemas.microsoft.com/office/2019/04/relationships/externalLinkLongPath" Target="file:///\\Beto\e\Polo%20Asociados\A&#241;o%202.005\Proyectos\Linea%2016\Informacion%20del%20proyecto\Informe%20Final%20Producto%20No%20006\Calculos%20Hidraulicos\Mis%20documentos\Polo%20Asociados\A&#241;o%202.003\Proyectos\Arauca%20-%20Mata%20de%20Venado\Dise&#241;o-Impulsion.xls?D429C49A" TargetMode="External"/><Relationship Id="rId1" Type="http://schemas.openxmlformats.org/officeDocument/2006/relationships/externalLinkPath" Target="file:///\\D429C49A\Dise&#241;o-Impulsion.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https://pruebacorreoescuelaingeduco-my.sharepoint.com/A_produccion/1991_ituvia/Tecnica/Cotizaciones/APU%20PREFABRICADOS/Precios%20Materia%20Prima%20ceno%20y%20%20FERRASA%20a%20Marzo%2013%202003.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de%20obra%20extra.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Flujo%20de%20caja2%20(3).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H:\Users\aescorcia\Desktop\APU\APU%202011\APU%20CON%20PARTICULARES%20OPA.xlsx"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E:\Archivos%20de%20Dise&#241;o%20Acero\19-01Conexion%20corte%20excentrica%20y%20tensi&#243;n%20(I-I).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D:\Mis%20documentos\Archivos%20IEH%20GRUCON\TUMACO%20II\131125%20TUM%20PPTO%20TK%20Pradomar.xlsm"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https://pruebacorreoescuelaingeduco-my.sharepoint.com/CIPRES/ELECTMEC/Lineas/1999/ETECEN/LP-004-99-1/Presupuesto/Plani%20LP-004-99.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https://pruebacorreoescuelaingeduco-my.sharepoint.com/Sanear16/d/PERSONALES/FERNANDO/CURSO%20PTAP/PARSHALL%20AMAGA.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Usuario%20Final/Desktop/CALERA/tramos.xlsx"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https://pruebacorreoescuelaingeduco-my.sharepoint.com/Alejo/aquadatos/PROYECTOS%202005/061-META%20III/TECNICO/05%20GRANADA/ALCANTARILLADO/tablas/Sanitario%20Granada%20Proyectado%20V2.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F:\Documents%20and%20Settings\Usuario\Mis%20documentos\AMVDIADCOL\ANALIS%20DE%20PRECIOS%20UNITARIOS%20-%202011%20TERRITORIAL%20ANTIOQUA\Estructura%20APU%202012%20ANTIOQUIA%20(version%20definitiva).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F:\MANTENIMIENTO%20RUTA%201001_MARZO%20DE%202008\Documents%20and%20Settings\PEDRO%20GARCIA%20REALPE\Mis%20documentos\AMV_G1_2006_TUMACO\Actas%20AMV_G1_Tumaco\a%20%20aaInformaci&#243;n"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G:\Documents%20and%20Settings\dbowden\My%20Documents\Prodeco%20Wk%20File\Budget%20and%20Finance\2008%20Budget\Models\20070920%20Prodeco%20La%20Jagua%20Valuation%20Model%20v4.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E:\PRODECO\CF%20sep17-06.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G:\AFE\DOCUME~1\LDIEPPA\LOCALS~1\Temp\notes5D4CD5\FOrmato%20nec%20entto%20200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G:\Documents%20and%20Settings\Kacero\Configuraci&#243;n%20local\Archivos%20temporales%20de%20Internet\OLK61\MIGUE\Flujo%20de%20Caja%20-%20Compras\FLUJO%202222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V:\01-Antiguos\ESTIMACI&#211;N%20ANTIGUOS\04%20-%20OFERTAS%202003\o-1322%20Ecuador%20Tarapoa%20Block\3.%20Presupuesto\Presupuesto_2004\Ppto%20%20Tarapoa%202X16CM32_A.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MERYVENT/ZZZ.MERCA.GQ/MERCADEO/POLITICA%20DE%20PRECIOS/PRECIOS%20MARZO%202003/precios2002.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https://pruebacorreoescuelaingeduco-my.sharepoint.com/VIANI%20ALCANTARILLADO/LLUVIAS%20VIAN&#205;%20dic%2010-0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VIANI%20ALCANTARILLADO/LLUVIAS%20VIAN&#205;%20dic%2010-09.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G:\AFE\unzipped\ULANVA~6\ULAN%20valuation%20(3%20Nov%2000).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G:\AFE\Corporate%20Finance\Projects\MINARA\Models\2007\MM%20LOM%20v2.56%20(180907)_GIAG%20Aug07%20forecast.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G:\AFE\Data\capital\ARRIENDO%20PRODE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G:\Applications\Microsoft%20Excel.app\C:\AFE\Documents%20and%20Settings\jcampo\Mis%20documentos\FINANCE\Models\Glencore%20Rail\Rail%20Model%20ver11%2024Mar06.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Cerros%20Centro/APU/APU%20Lista%20SAI.xlsx"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Cerros%20Centro/APU/APU%20Lista%20SAI.xlsx"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https://pruebacorreoescuelaingeduco-my.sharepoint.com/Lblanco3/COMPARTIR/PLANOPERATIVO1754/INFORME/INFORME/Tablas%20y%20gr&#225;ficas%201750%2003-00.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G:\AFE\Budgets\Budget%202006\Returned%20Spreadsheets\CapitalBudget6MthsToDec05.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G:\MONO\Documentos\Consultorias\Presupuestos%20Basicos\Presupuesto%20Amparo%20-%20Portal\Electricas\APUS%20Y%20PRESUPUESTO%20REDES%20ELECTRICAS%20AMPARO%20GALLO.xlk"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F:\Documents%20and%20Settings\mgarzon\Configuraci&#243;n%20local\Archivos%20temporales%20de%20Internet\OLK93\PA-JRB-01_16_06_09%2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D:\BARBOSA\ETAPA%204%20BARBOSA\Presupuesto%20Barbosa%20Nov_10_Mzo17_2011.xlsx"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ZAPATA%20(10.10.10.253)/AASSA%20TECNICA%201-1/AMALFI/2012/PROYECTOS/COLECTORES%20AMALFI/AMALFI%20PROYECTO%20COLECTORES/BASE/HOJA%20BASE/BASE%20DE%20PRESUPUESTO.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semanal%20de%20avance%20de%20obra%20civil.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solicitud%20de%20servicio.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G:\AFE\Corporate\Finance&amp;Admin\Botica\Ex%20Robo\Steve%20Robinson\A%20backup%20disk\Management%20tools\Business%20frameworks\A%20framework%20for%20business%20analysis.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G:\Documents%20and%20Settings\ptilston\Local%20Settings\Temporary%20Internet%20Files\OLKE6\johnny\2297_Opt46_LaJagFleet_ver01-%20ADJUSTED%20SCHED.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H:\SIMULACI&#211;NEDIFICIO.ok.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H:\PAVICOL\MSOFFICE\LICITAR\analisis%20del%20AIU\AIU.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Mis%20documentos/ACTAS/ACTA%2013/SAN%20BASILIO%20NEGRAS.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RESUMEN.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https://pruebacorreoescuelaingeduco-my.sharepoint.com/Wilsonvega/PMAACAMPAMENTO/CD-CAMPAMENTO/DISE&#209;O/PRESUPUESTOS-DIS/ALCANTARILLADO/Presupuestos%20sistema%20de%20alcantarillado%20(Campamento).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G:\AFE\WINNT\Temporary%20Internet%20Files\OLK3\ANO%20TB-BS%20Dec%2020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royecto%20Alcantarillado%20Caucasia\presupuesto_anza\Ppto%20Aldo%20EL%20Paraiso%20version%202.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https://pruebacorreoescuelaingeduco-my.sharepoint.com/Tecnica18/datos03/WINDOWS/TEMP/acuacar/Pres%20estacion%20Ma%20Auxiliadora%20(MPV).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https://pruebacorreoescuelaingeduco-my.sharepoint.com/Ambiental/D/ALO/Palos%20Verdes/CERRO%20MATOSO/Presupuesto/Presupuesto%20Definitivo.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https://pruebacorreoescuelaingeduco-my.sharepoint.com/HP16768160492/Jairo%20Q/CERRO%20MATOSO%20SACRIFICIO/Copia%20de%20presupuesto%20final.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WINNT/Profiles/mvelezs/Configuraci&#243;n%20local/Archivos%20temporales%20de%20Internet/OLK295/ConsolidadoSubcircuito1.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WINNT/Profiles/mvelezs/Configuraci&#243;n%20local/Archivos%20temporales%20de%20Internet/OLK295/ConsolidadoSubcircuito1.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H:\S.G.C%20Aguas\Proceso%20Interventor&#237;a\tEMPORALTRAMOS.xls"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D:\Users\emdepa\Downloads\presupuesto%20referente.xlsm"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file:///G:\Users\lfuentes\Documents\OBRAS%20CIVILES%20PRODECO%202004\TREN\VIA%20MULAS%20PLJ\Version%20140109%20-%20Copy\Resumen%20costos%20acceso%20mulas%20y%20bascula%20para%20mulas%20provenientes%20de%20CDJ%20150109.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https://pruebacorreoescuelaingeduco-my.sharepoint.com/01FC7894/Presuesto%20definitivo%20alcantarillado.xls"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Presupuesto_750%20_Baja_Suelo%20AB%20actualizado%202015%20con%20ICCP.xlsx"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D:\Users\marianaortiz\Desktop\Fondo%20Adaptaci&#243;n\Estudio%20Mercado%20Tarifas%202013\Rtas%20al%20Estudio%20de%20Mercado\Copia%20de%20FAEstMerc2013R2.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file:///H:\Users\Gian%20Carlos\Documents\Puente%20el%20Embrujo\Documents%20and%20Settings\dbowden\Local%20Settings\Temporary%20Internet%20Files\OLKA0\Flujo-07-11%20(Operacion%20Calenturitas)-VALORACION(2).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https://pruebacorreoescuelaingeduco-my.sharepoint.com/W000911cre22/publico/DOCUME~1/VALUED~1/LOCALS~1/Temp/Documents%20and%20Settings/CJARAMILLO/Mis%20documentos/Empresas/Riopaila/Proyecto%20RIOPAILA%20S.A..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H:\Polideportivos%20madrid\Presupuesto%20herramientas%20de%20calculo\MATRIZ%20PARA%20EL%20CALCULO%20DEL%20AIU%202009.xls"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F:\MANTENIMIENTO%20RUTA%201001_MARZO%20DE%202008\Documents%20and%20Settings\Jaime%20Rojas\Mis%20documentos\Contrato\Interv\JunBarba\a%20%20aaInformaci&#243;n%20GRUPO%204\A%20MInformes%20M" TargetMode="External"/></Relationships>
</file>

<file path=xl/externalLinks/_rels/externalLink347.xml.rels><?xml version="1.0" encoding="UTF-8" standalone="yes"?>
<Relationships xmlns="http://schemas.openxmlformats.org/package/2006/relationships"><Relationship Id="rId1" Type="http://schemas.openxmlformats.org/officeDocument/2006/relationships/externalLinkPath" Target="file:///X:\C-356%20AMB_BUCARAMANGA\03%20T&#233;cnico\01.%20Entregas\2018-05-17%20Informe%20Integrado\Anexo%209.%20Cantidades%20y%20Presupuesto\Anexo%209.2%20Presupuesto%20Interventor&#237;a%20dise&#241;o%20inical%20(referencia)\Anexo%209.2.3%20Presupuesto%20y%20APUS.xlsx" TargetMode="External"/></Relationships>
</file>

<file path=xl/externalLinks/_rels/externalLink348.xml.rels><?xml version="1.0" encoding="UTF-8" standalone="yes"?>
<Relationships xmlns="http://schemas.openxmlformats.org/package/2006/relationships"><Relationship Id="rId2" Type="http://schemas.microsoft.com/office/2019/04/relationships/externalLinkLongPath" Target="https://pruebacorreoescuelaingeduco-my.sharepoint.com/personal/giancarlo_mayorga_mail_escuelaing_edu_co/Documents/EPC/DIR.%20ESTRUCTURACI&#211;N%202025/FORMATO%20EPC%20PRESUPUESTOS/GP-F439%20Presupuesto%20proyecto%20de%20obra%20mayor%20a%202000%20SMLV.xlsx?B5F0314D" TargetMode="External"/><Relationship Id="rId1" Type="http://schemas.openxmlformats.org/officeDocument/2006/relationships/externalLinkPath" Target="file:///\\B5F0314D\GP-F439%20Presupuesto%20proyecto%20de%20obra%20mayor%20a%202000%20SM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ON"/>
      <sheetName val="OBRA FALTANTE ACT."/>
      <sheetName val="OBRA FALTANTE"/>
      <sheetName val="RESUMEN"/>
      <sheetName val="FORFAAC"/>
    </sheetNames>
    <sheetDataSet>
      <sheetData sheetId="0" refreshError="1"/>
      <sheetData sheetId="1" refreshError="1"/>
      <sheetData sheetId="2" refreshError="1"/>
      <sheetData sheetId="3" refreshError="1"/>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ON"/>
      <sheetName val="OBRA FALTANTE ACT."/>
      <sheetName val="OBRA FALTANTE"/>
      <sheetName val="RESUMEN"/>
      <sheetName val="FORFAAC"/>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
      <sheetName val="Gráfico1"/>
      <sheetName val="MD"/>
      <sheetName val="AXD"/>
      <sheetName val="MI"/>
      <sheetName val="JAGUA198"/>
      <sheetName val="Dólar"/>
      <sheetName val="Gastos"/>
    </sheetNames>
    <sheetDataSet>
      <sheetData sheetId="0"/>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C"/>
      <sheetName val="E"/>
      <sheetName val="D"/>
      <sheetName val="LT-ME"/>
      <sheetName val="LT-OC(Huall-Sihu)"/>
      <sheetName val="LT-OC(Sihuas-Tayab)"/>
      <sheetName val="SE-ME Huallanca"/>
      <sheetName val="OC-SE Huallanca"/>
      <sheetName val="SE-ME Tayabamba"/>
      <sheetName val="SE-OC Tayabamba"/>
      <sheetName val="Telecomunicaciones-ME"/>
      <sheetName val="base-datos"/>
      <sheetName val="W-torres"/>
      <sheetName val="Hoja1"/>
      <sheetName val="Hoja2"/>
      <sheetName val="A"/>
      <sheetName val="LT-OC"/>
      <sheetName val="Santuario-OC"/>
      <sheetName val="Santuario-ME"/>
      <sheetName val="Chilina-OC"/>
      <sheetName val="Chilina-ME"/>
      <sheetName val="Resumen General"/>
      <sheetName val="F"/>
      <sheetName val="H"/>
      <sheetName val="FLUJO"/>
      <sheetName val="$ UN. COMERC."/>
      <sheetName val="Montaje Presentacion $Col "/>
      <sheetName val="Montaje Presentacion $Col (3)"/>
      <sheetName val="Equipo"/>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PVC"/>
      <sheetName val="MEMO"/>
      <sheetName val="APU POLIETILENO"/>
      <sheetName val="impermeabilización"/>
      <sheetName val="tratamiento de talud"/>
      <sheetName val="tubería canal"/>
      <sheetName val="PTAP"/>
      <sheetName val="bocatoma y vertedero"/>
      <sheetName val="Sensores tanque"/>
      <sheetName val="conducción"/>
      <sheetName val="La arcadia"/>
      <sheetName val="Domiciliaria típica"/>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 ORIGINAL"/>
      <sheetName val="PRESUP"/>
      <sheetName val="INV"/>
      <sheetName val="AASHTO"/>
      <sheetName val="PRECIOS"/>
      <sheetName val="PROY_ORIGINAL"/>
      <sheetName val="Datos"/>
      <sheetName val="PRESUPUESTOS-REV1"/>
      <sheetName val="PU (2)"/>
      <sheetName val="PESOS"/>
      <sheetName val="G&amp;G"/>
      <sheetName val="Seguim-16"/>
      <sheetName val="CABG"/>
      <sheetName val=""/>
      <sheetName val="PRESUPUESTO"/>
      <sheetName val="PPTONUEVOFORMATO"/>
      <sheetName val="PRESUPUESTO1"/>
      <sheetName val="200P.1"/>
      <sheetName val="210.2.2"/>
      <sheetName val="320.1"/>
      <sheetName val="640.1"/>
      <sheetName val="500P.1"/>
      <sheetName val="500P.2"/>
      <sheetName val="600.1"/>
      <sheetName val="610.1"/>
      <sheetName val="630.4"/>
      <sheetName val="640P.2"/>
      <sheetName val="640.1 (2)"/>
      <sheetName val="672P.1"/>
      <sheetName val="2P.1"/>
      <sheetName val="900.2"/>
      <sheetName val="materiales de insumo"/>
      <sheetName val="jornales y prestaciones"/>
      <sheetName val="CANTIDADES"/>
      <sheetName val="210.1"/>
      <sheetName val="310.1"/>
      <sheetName val="600.4"/>
      <sheetName val="661.1"/>
      <sheetName val="673.1"/>
      <sheetName val="673.2"/>
      <sheetName val="673.3"/>
      <sheetName val="3P"/>
      <sheetName val="672.1"/>
      <sheetName val="2P"/>
      <sheetName val="3P.1"/>
      <sheetName val="3P.2"/>
      <sheetName val="6.1P"/>
      <sheetName val="6.2P"/>
      <sheetName val="6.4P"/>
      <sheetName val="muros"/>
      <sheetName val="PROY_ORIGINAL2"/>
      <sheetName val="PU_(2)1"/>
      <sheetName val="PROY_ORIGINAL1"/>
      <sheetName val="PU_(2)"/>
      <sheetName val="PROY_ORIGINAL3"/>
      <sheetName val="PU_(2)2"/>
      <sheetName val="PROY_ORIGINAL5"/>
      <sheetName val="PU_(2)4"/>
      <sheetName val="PROY_ORIGINAL4"/>
      <sheetName val="PU_(2)3"/>
      <sheetName val="FORMATO PREACTA"/>
      <sheetName val="SOPORTES"/>
      <sheetName val="FORMATO FECHA)"/>
      <sheetName val="DESMONTE LIMP."/>
      <sheetName val="REGISTRO FOTOGRAFICO"/>
      <sheetName val="S200.1 DESM. LIMP.B "/>
      <sheetName val="S200.2 DESM. LIMP. NB"/>
      <sheetName val="S201.7 DEMO. ESTRUCTURAS"/>
      <sheetName val="Remocion alcantarillas."/>
      <sheetName val="Excav. Mat. Comun."/>
      <sheetName val="s201.15-remoción de alcantarill"/>
      <sheetName val="s210.2.2-Exc de expl"/>
      <sheetName val="s210.2.1-Exc en roca"/>
      <sheetName val="s211.1 REMOCION DERR."/>
      <sheetName val="s220.1 Terraplenes"/>
      <sheetName val="s221.1 Pedraplen"/>
      <sheetName val="S900.3 TRANS. DERRUMBE"/>
      <sheetName val="s231.1 Geotextil"/>
      <sheetName val="S230.2 Mejora. de la Sub-Ra"/>
      <sheetName val="S320.1 Sub base"/>
      <sheetName val="S330.1 BASE GRANULAR"/>
      <sheetName val="SUB-BASE"/>
      <sheetName val="CONFM. DE CALZADA EXISTENTE"/>
      <sheetName val="S310.1 Confor. calzada existe "/>
      <sheetName val=" S450.1 MEZCLA MDC-1"/>
      <sheetName val=" S450.2MEZCLA MDC-2"/>
      <sheetName val="S420.1 RIEGO DE IMPRIMACION."/>
      <sheetName val="S421.1 RIEGO LIGA CRR-1"/>
      <sheetName val="S460.1 FRESADO."/>
      <sheetName val="Excav. REPARACION PAVIMENTO."/>
      <sheetName val="S465.1 EXC. PAV. ASFALTICO"/>
      <sheetName val="S500.1 PAVIMENTO CONCRETO"/>
      <sheetName val="S510.1 PAVIMENTO ADOQUIN"/>
      <sheetName val="S600.1 EXCAV. VARIAS "/>
      <sheetName val="Relleno Estructuras"/>
      <sheetName val="eXCAVACIONES VARIAS EN ROCA "/>
      <sheetName val="S600.2 EXCAV. ROCA"/>
      <sheetName val="S610.1 Relleno Estructuras"/>
      <sheetName val="S623.1 Anclajes "/>
      <sheetName val="S623P1 Pantalla Concreto"/>
      <sheetName val="S630.3 Concretos C"/>
      <sheetName val="S630.4a Concretos D"/>
      <sheetName val="S630.4b Concretos D"/>
      <sheetName val="S630.6 CONCRETO F"/>
      <sheetName val="CONCRETO G"/>
      <sheetName val="S630.7 CONCRETO G"/>
      <sheetName val="s640.1 Acero refuerzo"/>
      <sheetName val="S642.13 Juntas dilatacion"/>
      <sheetName val="S644.2 Tuberia PVC 4&quot;"/>
      <sheetName val=" TUBERIA 36&quot;"/>
      <sheetName val="S632.1 Baranda"/>
      <sheetName val=" S661.1 TUBERIA 36&quot; "/>
      <sheetName val="S673.1 MAT. FILTRANTE"/>
      <sheetName val="S673.2 GEOTEXTIL"/>
      <sheetName val="GAVIONES"/>
      <sheetName val="Señales"/>
      <sheetName val="TRANS. EXPLANACION"/>
      <sheetName val=" S673.3 GEODREN PLANAR 6&quot;"/>
      <sheetName val="S681.1 GAVIONES"/>
      <sheetName val="S700.1 Demarcacion"/>
      <sheetName val="S700.2 Marca víal"/>
      <sheetName val="S701.1 tachas reflectivas"/>
      <sheetName val="S710.1.1 SEÑ VERT. "/>
      <sheetName val="S710.2 SEÑ VERT.V"/>
      <sheetName val="S710.1.2 SEÑ VERT."/>
      <sheetName val="S730.1Defensas "/>
      <sheetName val="S800.2 CERCAS"/>
      <sheetName val="S810.1 PROTECCION TALUDES"/>
      <sheetName val="S900.2Trans explan"/>
      <sheetName val="Drenes"/>
      <sheetName val="Tratamiento fisuras"/>
      <sheetName val="MARCAS VIALES"/>
      <sheetName val="Geomalla con fibra de vidrio"/>
      <sheetName val="Anclajes pasivos 4#6"/>
      <sheetName val="SNP1-geomalla fibra Vidrio"/>
      <sheetName val="SNP2-geomalla Biaxial"/>
      <sheetName val="SNP3 concreto 3500 "/>
      <sheetName val="SNP4 CEM. ASFALTICO"/>
      <sheetName val="SNP5 MTTO RUTINARIO"/>
      <sheetName val="SNP6 Drenes"/>
      <sheetName val="SNP7 Anclajes pasivos 4#6"/>
      <sheetName val="SNP8 Anclajes activos 2 Tor"/>
      <sheetName val="SNP9 Anclajes activos 4 Tor"/>
      <sheetName val="SNP10 MATERIAL 3&quot; TRIT"/>
      <sheetName val="SNP11 Material Relleno"/>
      <sheetName val="SNP12 CUNETAS 3.000"/>
      <sheetName val="SNP13 PARCHEO"/>
      <sheetName val="SNP14 SELLO JUNTAS"/>
      <sheetName val="SNP15 Pilotes"/>
      <sheetName val="SNP16 EXCAV. PAVIMENTO"/>
      <sheetName val="SNP17 TRANS BASE"/>
      <sheetName val="SNP18 AFIRMADO 3&quot;"/>
      <sheetName val="alcantarilla K69+103"/>
      <sheetName val="alcantarilla K68+437"/>
      <sheetName val="alcantarilla K67+455"/>
      <sheetName val="BOXXXX"/>
      <sheetName val="BOX 110+520 PUENTE EL VERDE"/>
      <sheetName val="Muro K99+0703"/>
      <sheetName val="MURO K104+454"/>
      <sheetName val="Muro K109+0570"/>
      <sheetName val="BOX K"/>
      <sheetName val="CONVERCIONES"/>
      <sheetName val="PARCHEO"/>
      <sheetName val="APU´s"/>
      <sheetName val="RESUMEN"/>
      <sheetName val="VALOR ENSAYOS"/>
      <sheetName val="K9+900"/>
      <sheetName val="PR10+760"/>
      <sheetName val="PR11+020"/>
      <sheetName val="PR12+400"/>
      <sheetName val="PR18+560"/>
      <sheetName val="PR19+100"/>
      <sheetName val="PR19+900"/>
      <sheetName val="PR21+380"/>
      <sheetName val="PR21+900"/>
      <sheetName val="PR23+350"/>
      <sheetName val="PR24+500"/>
      <sheetName val="PR25+700"/>
      <sheetName val="PR31+200"/>
      <sheetName val="PR33+010"/>
      <sheetName val="PR33+030"/>
      <sheetName val="PR35+400A"/>
      <sheetName val="PR35+400"/>
      <sheetName val="PR35+540"/>
      <sheetName val="COSTOS UNITARIOS"/>
      <sheetName val="CA-2909"/>
      <sheetName val="TRAYECTO 1"/>
      <sheetName val="ó&gt;_x0000__x0001__x0000__x0000__x0000_j0$_x0000_#_x0000__x0000__x0000_j.$_x0000_#_x0000__x0000__x0000_L_x0012_Óu_x0000__x0000__x0000__x0000_"/>
      <sheetName val="plantilla"/>
      <sheetName val="resumen preacta"/>
      <sheetName val="1"/>
      <sheetName val="2"/>
      <sheetName val="3"/>
      <sheetName val="4"/>
      <sheetName val="5"/>
      <sheetName val="7"/>
      <sheetName val="8"/>
      <sheetName val="9"/>
      <sheetName val="10"/>
      <sheetName val="11"/>
      <sheetName val="12"/>
      <sheetName val="13"/>
      <sheetName val="14"/>
      <sheetName val="16"/>
      <sheetName val="17"/>
      <sheetName val="19"/>
      <sheetName val="21"/>
      <sheetName val="22"/>
      <sheetName val="23"/>
      <sheetName val="24"/>
      <sheetName val="25"/>
      <sheetName val="26"/>
      <sheetName val="28"/>
      <sheetName val="29"/>
      <sheetName val="30"/>
      <sheetName val="31"/>
      <sheetName val="32"/>
      <sheetName val="33"/>
      <sheetName val="34"/>
      <sheetName val="38"/>
      <sheetName val="42"/>
      <sheetName val="43"/>
      <sheetName val="44"/>
      <sheetName val="Resalto en asfalto"/>
      <sheetName val="Mat fresado para ampliacion"/>
      <sheetName val="Tuberia filtro D=6&quot;"/>
      <sheetName val="Realce de bordillo"/>
      <sheetName val="Remocion tuberia d=24&quot;"/>
      <sheetName val="GRAVA ATRAQUES DE ALCANTARILLA"/>
      <sheetName val="RESALTO"/>
      <sheetName val="Geodren"/>
      <sheetName val="Hoja1"/>
      <sheetName val="proveedores"/>
      <sheetName val="Varios"/>
      <sheetName val="INFORME SEMANAL"/>
      <sheetName val="201.7"/>
      <sheetName val="211.1"/>
      <sheetName val="320.2"/>
      <sheetName val="330.1"/>
      <sheetName val="330.2"/>
      <sheetName val="411.2"/>
      <sheetName val="450.2P"/>
      <sheetName val="450.9P"/>
      <sheetName val="461.1"/>
      <sheetName val="465.1"/>
      <sheetName val="464.1P"/>
      <sheetName val="600.2"/>
      <sheetName val="630.5"/>
      <sheetName val="630.6"/>
      <sheetName val="630.7"/>
      <sheetName val="681.1"/>
      <sheetName val="4P"/>
      <sheetName val="7P"/>
      <sheetName val="670.P"/>
      <sheetName val="671.P"/>
      <sheetName val="6P"/>
      <sheetName val="674.2"/>
      <sheetName val="450.3P"/>
      <sheetName val="621.1P"/>
      <sheetName val="8P"/>
      <sheetName val="9P"/>
      <sheetName val="610.2P"/>
      <sheetName val="465-3P"/>
      <sheetName val="11P"/>
      <sheetName val="230.2"/>
      <sheetName val="230.2P"/>
      <sheetName val="621.1-1P"/>
      <sheetName val="14P"/>
      <sheetName val="15P"/>
      <sheetName val="17P"/>
      <sheetName val="18P"/>
      <sheetName val="19P"/>
      <sheetName val="20P"/>
      <sheetName val="21P"/>
      <sheetName val="22P"/>
      <sheetName val="621.1.2P"/>
      <sheetName val="PESO VARILLAS"/>
      <sheetName val="Información"/>
      <sheetName val="ACTIVIDADES"/>
      <sheetName val="BD"/>
      <sheetName val="COSTOS_UNITARIOS"/>
      <sheetName val="TRAYECTO_1"/>
      <sheetName val="Hoja3"/>
      <sheetName val="Hoja2"/>
      <sheetName val="Transportes"/>
      <sheetName val="PROY_ORIGINAL6"/>
      <sheetName val="PU_(2)5"/>
      <sheetName val="200P_1"/>
      <sheetName val="210_2_2"/>
      <sheetName val="320_1"/>
      <sheetName val="640_1"/>
      <sheetName val="500P_1"/>
      <sheetName val="500P_2"/>
      <sheetName val="600_1"/>
      <sheetName val="610_1"/>
      <sheetName val="630_4"/>
      <sheetName val="640P_2"/>
      <sheetName val="640_1_(2)"/>
      <sheetName val="672P_1"/>
      <sheetName val="2P_1"/>
      <sheetName val="900_2"/>
      <sheetName val="materiales_de_insumo"/>
      <sheetName val="jornales_y_prestaciones"/>
      <sheetName val="210_1"/>
      <sheetName val="310_1"/>
      <sheetName val="600_4"/>
      <sheetName val="661_1"/>
      <sheetName val="673_1"/>
      <sheetName val="673_2"/>
      <sheetName val="673_3"/>
      <sheetName val="672_1"/>
      <sheetName val="3P_1"/>
      <sheetName val="3P_2"/>
      <sheetName val="6_1P"/>
      <sheetName val="6_2P"/>
      <sheetName val="6_4P"/>
      <sheetName val="INFORME_SEMANAL"/>
      <sheetName val="201_7"/>
      <sheetName val="211_1"/>
      <sheetName val="320_2"/>
      <sheetName val="330_1"/>
      <sheetName val="330_2"/>
      <sheetName val="411_2"/>
      <sheetName val="450_2P"/>
      <sheetName val="450_9P"/>
      <sheetName val="461_1"/>
      <sheetName val="465_1"/>
      <sheetName val="464_1P"/>
      <sheetName val="600_2"/>
      <sheetName val="630_5"/>
      <sheetName val="630_6"/>
      <sheetName val="630_7"/>
      <sheetName val="681_1"/>
      <sheetName val="670_P"/>
      <sheetName val="671_P"/>
      <sheetName val="674_2"/>
      <sheetName val="450_3P"/>
      <sheetName val="621_1P"/>
      <sheetName val="610_2P"/>
      <sheetName val="230_2"/>
      <sheetName val="230_2P"/>
      <sheetName val="621_1-1P"/>
      <sheetName val="621_1_2P"/>
      <sheetName val="PESO_VARILLAS"/>
      <sheetName val="FORMATO_PREACTA"/>
      <sheetName val="FORMATO_FECHA)"/>
      <sheetName val="DESMONTE_LIMP_"/>
      <sheetName val="REGISTRO_FOTOGRAFICO"/>
      <sheetName val="S200_1_DESM__LIMP_B_"/>
      <sheetName val="S200_2_DESM__LIMP__NB"/>
      <sheetName val="S201_7_DEMO__ESTRUCTURAS"/>
      <sheetName val="Remocion_alcantarillas_"/>
      <sheetName val="Excav__Mat__Comun_"/>
      <sheetName val="s201_15-remoción_de_alcantarill"/>
      <sheetName val="s210_2_2-Exc_de_expl"/>
      <sheetName val="s210_2_1-Exc_en_roca"/>
      <sheetName val="s211_1_REMOCION_DERR_"/>
      <sheetName val="s220_1_Terraplenes"/>
      <sheetName val="s221_1_Pedraplen"/>
      <sheetName val="S900_3_TRANS__DERRUMBE"/>
      <sheetName val="s231_1_Geotextil"/>
      <sheetName val="S230_2_Mejora__de_la_Sub-Ra"/>
      <sheetName val="S320_1_Sub_base"/>
      <sheetName val="S330_1_BASE_GRANULAR"/>
      <sheetName val="CONFM__DE_CALZADA_EXISTENTE"/>
      <sheetName val="S310_1_Confor__calzada_existe_"/>
      <sheetName val="_S450_1_MEZCLA_MDC-1"/>
      <sheetName val="_S450_2MEZCLA_MDC-2"/>
      <sheetName val="S420_1_RIEGO_DE_IMPRIMACION_"/>
      <sheetName val="S421_1_RIEGO_LIGA_CRR-1"/>
      <sheetName val="S460_1_FRESADO_"/>
      <sheetName val="Excav__REPARACION_PAVIMENTO_"/>
      <sheetName val="S465_1_EXC__PAV__ASFALTICO"/>
      <sheetName val="S500_1_PAVIMENTO_CONCRETO"/>
      <sheetName val="S510_1_PAVIMENTO_ADOQUIN"/>
      <sheetName val="S600_1_EXCAV__VARIAS_"/>
      <sheetName val="Relleno_Estructuras"/>
      <sheetName val="eXCAVACIONES_VARIAS_EN_ROCA_"/>
      <sheetName val="S600_2_EXCAV__ROCA"/>
      <sheetName val="S610_1_Relleno_Estructuras"/>
      <sheetName val="S623_1_Anclajes_"/>
      <sheetName val="S623P1_Pantalla_Concreto"/>
      <sheetName val="S630_3_Concretos_C"/>
      <sheetName val="S630_4a_Concretos_D"/>
      <sheetName val="S630_4b_Concretos_D"/>
      <sheetName val="S630_6_CONCRETO_F"/>
      <sheetName val="CONCRETO_G"/>
      <sheetName val="S630_7_CONCRETO_G"/>
      <sheetName val="s640_1_Acero_refuerzo"/>
      <sheetName val="S642_13_Juntas_dilatacion"/>
      <sheetName val="S644_2_Tuberia_PVC_4&quot;"/>
      <sheetName val="_TUBERIA_36&quot;"/>
      <sheetName val="S632_1_Baranda"/>
      <sheetName val="_S661_1_TUBERIA_36&quot;_"/>
      <sheetName val="S673_1_MAT__FILTRANTE"/>
      <sheetName val="S673_2_GEOTEXTIL"/>
      <sheetName val="TRANS__EXPLANACION"/>
      <sheetName val="_S673_3_GEODREN_PLANAR_6&quot;"/>
      <sheetName val="S681_1_GAVIONES"/>
      <sheetName val="S700_1_Demarcacion"/>
      <sheetName val="S700_2_Marca_víal"/>
      <sheetName val="S701_1_tachas_reflectivas"/>
      <sheetName val="S710_1_1_SEÑ_VERT__"/>
      <sheetName val="S710_2_SEÑ_VERT_V"/>
      <sheetName val="S710_1_2_SEÑ_VERT_"/>
      <sheetName val="S730_1Defensas_"/>
      <sheetName val="S800_2_CERCAS"/>
      <sheetName val="S810_1_PROTECCION_TALUDES"/>
      <sheetName val="S900_2Trans_explan"/>
      <sheetName val="Tratamiento_fisuras"/>
      <sheetName val="MARCAS_VIALES"/>
      <sheetName val="Geomalla_con_fibra_de_vidrio"/>
      <sheetName val="Anclajes_pasivos_4#6"/>
      <sheetName val="SNP1-geomalla_fibra_Vidrio"/>
      <sheetName val="SNP2-geomalla_Biaxial"/>
      <sheetName val="SNP3_concreto_3500_"/>
      <sheetName val="SNP4_CEM__ASFALTICO"/>
      <sheetName val="SNP5_MTTO_RUTINARIO"/>
      <sheetName val="SNP6_Drenes"/>
      <sheetName val="SNP7_Anclajes_pasivos_4#6"/>
      <sheetName val="SNP8_Anclajes_activos_2_Tor"/>
      <sheetName val="SNP9_Anclajes_activos_4_Tor"/>
      <sheetName val="SNP10_MATERIAL_3&quot;_TRIT"/>
      <sheetName val="SNP11_Material_Relleno"/>
      <sheetName val="SNP12_CUNETAS_3_000"/>
      <sheetName val="SNP13_PARCHEO"/>
      <sheetName val="SNP14_SELLO_JUNTAS"/>
      <sheetName val="SNP15_Pilotes"/>
      <sheetName val="SNP16_EXCAV__PAVIMENTO"/>
      <sheetName val="SNP17_TRANS_BASE"/>
      <sheetName val="SNP18_AFIRMADO_3&quot;"/>
      <sheetName val="alcantarilla_K69+103"/>
      <sheetName val="alcantarilla_K68+437"/>
      <sheetName val="alcantarilla_K67+455"/>
      <sheetName val="BOX_110+520_PUENTE_EL_VERDE"/>
      <sheetName val="Muro_K99+0703"/>
      <sheetName val="MURO_K104+454"/>
      <sheetName val="Muro_K109+0570"/>
      <sheetName val="BOX_K"/>
      <sheetName val="VALOR_ENSAYOS"/>
      <sheetName val="ó&gt;j0$#j_$#LÓu"/>
      <sheetName val="resumen_preacta"/>
      <sheetName val="Resalto_en_asfalto"/>
      <sheetName val="Mat_fresado_para_ampliacion"/>
      <sheetName val="Tuberia_filtro_D=6&quot;"/>
      <sheetName val="Realce_de_bordillo"/>
      <sheetName val="Remocion_tuberia_d=24&quot;"/>
      <sheetName val="GRAVA_ATRAQUES_DE_ALCANTARILLA"/>
      <sheetName val="TORTA EST"/>
      <sheetName val="Indicadores Y Listas"/>
      <sheetName val="INVIAS"/>
      <sheetName val="LISTA_EPC"/>
      <sheetName val="210.1.1"/>
      <sheetName val="210.1.2"/>
      <sheetName val="210.2.1"/>
      <sheetName val="220.1"/>
      <sheetName val="420.1"/>
      <sheetName val="421.1"/>
      <sheetName val="450p"/>
      <sheetName val="630.4.1"/>
      <sheetName val="640.1.1"/>
      <sheetName val="4P.1.1"/>
      <sheetName val="671.1"/>
      <sheetName val="673P.1"/>
      <sheetName val="673-dren"/>
      <sheetName val="674p.2"/>
      <sheetName val="640.1.2"/>
      <sheetName val="640.1.4"/>
      <sheetName val="630.3.1"/>
      <sheetName val="700.1"/>
      <sheetName val="701.2"/>
      <sheetName val="710.1"/>
      <sheetName val="730.1"/>
      <sheetName val="Concret-Clase-A"/>
      <sheetName val="Concret-Clase-B"/>
      <sheetName val="Concret-Clase-C"/>
      <sheetName val="Concret-Clase-D"/>
      <sheetName val="Concret-Clase-E"/>
      <sheetName val="Concret-Clase-F"/>
      <sheetName val="Concret-Clase_G"/>
      <sheetName val="Mortero_13"/>
      <sheetName val="MYE OBRA"/>
      <sheetName val="PROY_ORIGINAL7"/>
      <sheetName val="PU_(2)6"/>
      <sheetName val="COSTOS_UNITARIOS1"/>
      <sheetName val="TRAYECTO_11"/>
      <sheetName val="200P_11"/>
      <sheetName val="210_2_21"/>
      <sheetName val="320_11"/>
      <sheetName val="640_11"/>
      <sheetName val="500P_11"/>
      <sheetName val="500P_21"/>
      <sheetName val="600_11"/>
      <sheetName val="610_11"/>
      <sheetName val="630_41"/>
      <sheetName val="640P_21"/>
      <sheetName val="640_1_(2)1"/>
      <sheetName val="672P_11"/>
      <sheetName val="2P_11"/>
      <sheetName val="900_21"/>
      <sheetName val="materiales_de_insumo1"/>
      <sheetName val="jornales_y_prestaciones1"/>
      <sheetName val="210_11"/>
      <sheetName val="310_11"/>
      <sheetName val="600_41"/>
      <sheetName val="661_11"/>
      <sheetName val="673_11"/>
      <sheetName val="673_21"/>
      <sheetName val="673_31"/>
      <sheetName val="672_11"/>
      <sheetName val="3P_11"/>
      <sheetName val="3P_21"/>
      <sheetName val="6_1P1"/>
      <sheetName val="6_2P1"/>
      <sheetName val="6_4P1"/>
      <sheetName val="VALOR_ENSAYOS1"/>
      <sheetName val="resumen_preacta1"/>
      <sheetName val="Resalto_en_asfalto1"/>
      <sheetName val="Mat_fresado_para_ampliacion1"/>
      <sheetName val="Tuberia_filtro_D=6&quot;1"/>
      <sheetName val="Realce_de_bordillo1"/>
      <sheetName val="Remocion_tuberia_d=24&quot;1"/>
      <sheetName val="GRAVA_ATRAQUES_DE_ALCANTARILLA1"/>
      <sheetName val="FORMATO_PREACTA1"/>
      <sheetName val="FORMATO_FECHA)1"/>
      <sheetName val="DESMONTE_LIMP_1"/>
      <sheetName val="REGISTRO_FOTOGRAFICO1"/>
      <sheetName val="S200_1_DESM__LIMP_B_1"/>
      <sheetName val="S200_2_DESM__LIMP__NB1"/>
      <sheetName val="S201_7_DEMO__ESTRUCTURAS1"/>
      <sheetName val="Remocion_alcantarillas_1"/>
      <sheetName val="Excav__Mat__Comun_1"/>
      <sheetName val="s201_15-remoción_de_alcantaril1"/>
      <sheetName val="s210_2_2-Exc_de_expl1"/>
      <sheetName val="s210_2_1-Exc_en_roca1"/>
      <sheetName val="s211_1_REMOCION_DERR_1"/>
      <sheetName val="s220_1_Terraplenes1"/>
      <sheetName val="s221_1_Pedraplen1"/>
      <sheetName val="S900_3_TRANS__DERRUMBE1"/>
      <sheetName val="s231_1_Geotextil1"/>
      <sheetName val="S230_2_Mejora__de_la_Sub-Ra1"/>
      <sheetName val="S320_1_Sub_base1"/>
      <sheetName val="S330_1_BASE_GRANULAR1"/>
      <sheetName val="CONFM__DE_CALZADA_EXISTENTE1"/>
      <sheetName val="S310_1_Confor__calzada_existe_1"/>
      <sheetName val="_S450_1_MEZCLA_MDC-11"/>
      <sheetName val="_S450_2MEZCLA_MDC-21"/>
      <sheetName val="S420_1_RIEGO_DE_IMPRIMACION_1"/>
      <sheetName val="S421_1_RIEGO_LIGA_CRR-11"/>
      <sheetName val="S460_1_FRESADO_1"/>
      <sheetName val="Excav__REPARACION_PAVIMENTO_1"/>
      <sheetName val="S465_1_EXC__PAV__ASFALTICO1"/>
      <sheetName val="S500_1_PAVIMENTO_CONCRETO1"/>
      <sheetName val="S510_1_PAVIMENTO_ADOQUIN1"/>
      <sheetName val="S600_1_EXCAV__VARIAS_1"/>
      <sheetName val="Relleno_Estructuras1"/>
      <sheetName val="eXCAVACIONES_VARIAS_EN_ROCA_1"/>
      <sheetName val="S600_2_EXCAV__ROCA1"/>
      <sheetName val="S610_1_Relleno_Estructuras1"/>
      <sheetName val="S623_1_Anclajes_1"/>
      <sheetName val="S623P1_Pantalla_Concreto1"/>
      <sheetName val="S630_3_Concretos_C1"/>
      <sheetName val="S630_4a_Concretos_D1"/>
      <sheetName val="S630_4b_Concretos_D1"/>
      <sheetName val="S630_6_CONCRETO_F1"/>
      <sheetName val="CONCRETO_G1"/>
      <sheetName val="S630_7_CONCRETO_G1"/>
      <sheetName val="s640_1_Acero_refuerzo1"/>
      <sheetName val="S642_13_Juntas_dilatacion1"/>
      <sheetName val="S644_2_Tuberia_PVC_4&quot;1"/>
      <sheetName val="_TUBERIA_36&quot;1"/>
      <sheetName val="S632_1_Baranda1"/>
      <sheetName val="_S661_1_TUBERIA_36&quot;_1"/>
      <sheetName val="S673_1_MAT__FILTRANTE1"/>
      <sheetName val="S673_2_GEOTEXTIL1"/>
      <sheetName val="TRANS__EXPLANACION1"/>
      <sheetName val="_S673_3_GEODREN_PLANAR_6&quot;1"/>
      <sheetName val="S681_1_GAVIONES1"/>
      <sheetName val="S700_1_Demarcacion1"/>
      <sheetName val="S700_2_Marca_víal1"/>
      <sheetName val="S701_1_tachas_reflectivas1"/>
      <sheetName val="S710_1_1_SEÑ_VERT__1"/>
      <sheetName val="S710_2_SEÑ_VERT_V1"/>
      <sheetName val="S710_1_2_SEÑ_VERT_1"/>
      <sheetName val="S730_1Defensas_1"/>
      <sheetName val="S800_2_CERCAS1"/>
      <sheetName val="S810_1_PROTECCION_TALUDES1"/>
      <sheetName val="S900_2Trans_explan1"/>
      <sheetName val="Tratamiento_fisuras1"/>
      <sheetName val="MARCAS_VIALES1"/>
      <sheetName val="Geomalla_con_fibra_de_vidrio1"/>
      <sheetName val="Anclajes_pasivos_4#61"/>
      <sheetName val="SNP1-geomalla_fibra_Vidrio1"/>
      <sheetName val="SNP2-geomalla_Biaxial1"/>
      <sheetName val="SNP3_concreto_3500_1"/>
      <sheetName val="SNP4_CEM__ASFALTICO1"/>
      <sheetName val="SNP5_MTTO_RUTINARIO1"/>
      <sheetName val="SNP6_Drenes1"/>
      <sheetName val="SNP7_Anclajes_pasivos_4#61"/>
      <sheetName val="SNP8_Anclajes_activos_2_Tor1"/>
      <sheetName val="SNP9_Anclajes_activos_4_Tor1"/>
      <sheetName val="SNP10_MATERIAL_3&quot;_TRIT1"/>
      <sheetName val="SNP11_Material_Relleno1"/>
      <sheetName val="SNP12_CUNETAS_3_0001"/>
      <sheetName val="SNP13_PARCHEO1"/>
      <sheetName val="SNP14_SELLO_JUNTAS1"/>
      <sheetName val="SNP15_Pilotes1"/>
      <sheetName val="SNP16_EXCAV__PAVIMENTO1"/>
      <sheetName val="SNP17_TRANS_BASE1"/>
      <sheetName val="SNP18_AFIRMADO_3&quot;1"/>
      <sheetName val="alcantarilla_K69+1031"/>
      <sheetName val="alcantarilla_K68+4371"/>
      <sheetName val="alcantarilla_K67+4551"/>
      <sheetName val="BOX_110+520_PUENTE_EL_VERDE1"/>
      <sheetName val="Muro_K99+07031"/>
      <sheetName val="MURO_K104+4541"/>
      <sheetName val="Muro_K109+05701"/>
      <sheetName val="BOX_K1"/>
      <sheetName val="PROY_ORIGINAL8"/>
      <sheetName val="PU_(2)7"/>
      <sheetName val="COSTOS_UNITARIOS2"/>
      <sheetName val="TRAYECTO_12"/>
      <sheetName val="200P_12"/>
      <sheetName val="210_2_22"/>
      <sheetName val="320_12"/>
      <sheetName val="640_12"/>
      <sheetName val="500P_12"/>
      <sheetName val="500P_22"/>
      <sheetName val="600_12"/>
      <sheetName val="610_12"/>
      <sheetName val="630_42"/>
      <sheetName val="640P_22"/>
      <sheetName val="640_1_(2)2"/>
      <sheetName val="672P_12"/>
      <sheetName val="2P_12"/>
      <sheetName val="900_22"/>
      <sheetName val="materiales_de_insumo2"/>
      <sheetName val="jornales_y_prestaciones2"/>
      <sheetName val="210_12"/>
      <sheetName val="310_12"/>
      <sheetName val="600_42"/>
      <sheetName val="661_12"/>
      <sheetName val="673_12"/>
      <sheetName val="673_22"/>
      <sheetName val="673_32"/>
      <sheetName val="672_12"/>
      <sheetName val="3P_12"/>
      <sheetName val="3P_22"/>
      <sheetName val="6_1P2"/>
      <sheetName val="6_2P2"/>
      <sheetName val="6_4P2"/>
      <sheetName val="VALOR_ENSAYOS2"/>
      <sheetName val="resumen_preacta2"/>
      <sheetName val="Resalto_en_asfalto2"/>
      <sheetName val="Mat_fresado_para_ampliacion2"/>
      <sheetName val="Tuberia_filtro_D=6&quot;2"/>
      <sheetName val="Realce_de_bordillo2"/>
      <sheetName val="Remocion_tuberia_d=24&quot;2"/>
      <sheetName val="GRAVA_ATRAQUES_DE_ALCANTARILLA2"/>
      <sheetName val="FORMATO_PREACTA2"/>
      <sheetName val="FORMATO_FECHA)2"/>
      <sheetName val="DESMONTE_LIMP_2"/>
      <sheetName val="REGISTRO_FOTOGRAFICO2"/>
      <sheetName val="S200_1_DESM__LIMP_B_2"/>
      <sheetName val="S200_2_DESM__LIMP__NB2"/>
      <sheetName val="S201_7_DEMO__ESTRUCTURAS2"/>
      <sheetName val="Remocion_alcantarillas_2"/>
      <sheetName val="Excav__Mat__Comun_2"/>
      <sheetName val="s201_15-remoción_de_alcantaril2"/>
      <sheetName val="s210_2_2-Exc_de_expl2"/>
      <sheetName val="s210_2_1-Exc_en_roca2"/>
      <sheetName val="s211_1_REMOCION_DERR_2"/>
      <sheetName val="s220_1_Terraplenes2"/>
      <sheetName val="s221_1_Pedraplen2"/>
      <sheetName val="S900_3_TRANS__DERRUMBE2"/>
      <sheetName val="s231_1_Geotextil2"/>
      <sheetName val="S230_2_Mejora__de_la_Sub-Ra2"/>
      <sheetName val="S320_1_Sub_base2"/>
      <sheetName val="S330_1_BASE_GRANULAR2"/>
      <sheetName val="CONFM__DE_CALZADA_EXISTENTE2"/>
      <sheetName val="S310_1_Confor__calzada_existe_2"/>
      <sheetName val="_S450_1_MEZCLA_MDC-12"/>
      <sheetName val="_S450_2MEZCLA_MDC-22"/>
      <sheetName val="S420_1_RIEGO_DE_IMPRIMACION_2"/>
      <sheetName val="S421_1_RIEGO_LIGA_CRR-12"/>
      <sheetName val="S460_1_FRESADO_2"/>
      <sheetName val="Excav__REPARACION_PAVIMENTO_2"/>
      <sheetName val="S465_1_EXC__PAV__ASFALTICO2"/>
      <sheetName val="S500_1_PAVIMENTO_CONCRETO2"/>
      <sheetName val="S510_1_PAVIMENTO_ADOQUIN2"/>
      <sheetName val="S600_1_EXCAV__VARIAS_2"/>
      <sheetName val="Relleno_Estructuras2"/>
      <sheetName val="eXCAVACIONES_VARIAS_EN_ROCA_2"/>
      <sheetName val="S600_2_EXCAV__ROCA2"/>
      <sheetName val="S610_1_Relleno_Estructuras2"/>
      <sheetName val="S623_1_Anclajes_2"/>
      <sheetName val="S623P1_Pantalla_Concreto2"/>
      <sheetName val="S630_3_Concretos_C2"/>
      <sheetName val="S630_4a_Concretos_D2"/>
      <sheetName val="S630_4b_Concretos_D2"/>
      <sheetName val="S630_6_CONCRETO_F2"/>
      <sheetName val="CONCRETO_G2"/>
      <sheetName val="S630_7_CONCRETO_G2"/>
      <sheetName val="s640_1_Acero_refuerzo2"/>
      <sheetName val="S642_13_Juntas_dilatacion2"/>
      <sheetName val="S644_2_Tuberia_PVC_4&quot;2"/>
      <sheetName val="_TUBERIA_36&quot;2"/>
      <sheetName val="S632_1_Baranda2"/>
      <sheetName val="_S661_1_TUBERIA_36&quot;_2"/>
      <sheetName val="S673_1_MAT__FILTRANTE2"/>
      <sheetName val="S673_2_GEOTEXTIL2"/>
      <sheetName val="TRANS__EXPLANACION2"/>
      <sheetName val="_S673_3_GEODREN_PLANAR_6&quot;2"/>
      <sheetName val="S681_1_GAVIONES2"/>
      <sheetName val="S700_1_Demarcacion2"/>
      <sheetName val="S700_2_Marca_víal2"/>
      <sheetName val="S701_1_tachas_reflectivas2"/>
      <sheetName val="S710_1_1_SEÑ_VERT__2"/>
      <sheetName val="S710_2_SEÑ_VERT_V2"/>
      <sheetName val="S710_1_2_SEÑ_VERT_2"/>
      <sheetName val="S730_1Defensas_2"/>
      <sheetName val="S800_2_CERCAS2"/>
      <sheetName val="S810_1_PROTECCION_TALUDES2"/>
      <sheetName val="S900_2Trans_explan2"/>
      <sheetName val="Tratamiento_fisuras2"/>
      <sheetName val="MARCAS_VIALES2"/>
      <sheetName val="Geomalla_con_fibra_de_vidrio2"/>
      <sheetName val="Anclajes_pasivos_4#62"/>
      <sheetName val="SNP1-geomalla_fibra_Vidrio2"/>
      <sheetName val="SNP2-geomalla_Biaxial2"/>
      <sheetName val="SNP3_concreto_3500_2"/>
      <sheetName val="SNP4_CEM__ASFALTICO2"/>
      <sheetName val="SNP5_MTTO_RUTINARIO2"/>
      <sheetName val="SNP6_Drenes2"/>
      <sheetName val="SNP7_Anclajes_pasivos_4#62"/>
      <sheetName val="SNP8_Anclajes_activos_2_Tor2"/>
      <sheetName val="SNP9_Anclajes_activos_4_Tor2"/>
      <sheetName val="SNP10_MATERIAL_3&quot;_TRIT2"/>
      <sheetName val="SNP11_Material_Relleno2"/>
      <sheetName val="SNP12_CUNETAS_3_0002"/>
      <sheetName val="SNP13_PARCHEO2"/>
      <sheetName val="SNP14_SELLO_JUNTAS2"/>
      <sheetName val="SNP15_Pilotes2"/>
      <sheetName val="SNP16_EXCAV__PAVIMENTO2"/>
      <sheetName val="SNP17_TRANS_BASE2"/>
      <sheetName val="SNP18_AFIRMADO_3&quot;2"/>
      <sheetName val="alcantarilla_K69+1032"/>
      <sheetName val="alcantarilla_K68+4372"/>
      <sheetName val="alcantarilla_K67+4552"/>
      <sheetName val="BOX_110+520_PUENTE_EL_VERDE2"/>
      <sheetName val="Muro_K99+07032"/>
      <sheetName val="MURO_K104+4542"/>
      <sheetName val="Muro_K109+05702"/>
      <sheetName val="BOX_K2"/>
      <sheetName val="PROY_ORIGINAL9"/>
      <sheetName val="PU_(2)8"/>
      <sheetName val="COSTOS_UNITARIOS3"/>
      <sheetName val="TRAYECTO_13"/>
      <sheetName val="200P_13"/>
      <sheetName val="210_2_23"/>
      <sheetName val="320_13"/>
      <sheetName val="640_13"/>
      <sheetName val="500P_13"/>
      <sheetName val="500P_23"/>
      <sheetName val="600_13"/>
      <sheetName val="610_13"/>
      <sheetName val="630_43"/>
      <sheetName val="640P_23"/>
      <sheetName val="640_1_(2)3"/>
      <sheetName val="672P_13"/>
      <sheetName val="2P_13"/>
      <sheetName val="900_23"/>
      <sheetName val="materiales_de_insumo3"/>
      <sheetName val="jornales_y_prestaciones3"/>
      <sheetName val="210_13"/>
      <sheetName val="310_13"/>
      <sheetName val="600_43"/>
      <sheetName val="661_13"/>
      <sheetName val="673_13"/>
      <sheetName val="673_23"/>
      <sheetName val="673_33"/>
      <sheetName val="672_13"/>
      <sheetName val="3P_13"/>
      <sheetName val="3P_23"/>
      <sheetName val="6_1P3"/>
      <sheetName val="6_2P3"/>
      <sheetName val="6_4P3"/>
      <sheetName val="VALOR_ENSAYOS3"/>
      <sheetName val="resumen_preacta3"/>
      <sheetName val="Resalto_en_asfalto3"/>
      <sheetName val="Mat_fresado_para_ampliacion3"/>
      <sheetName val="Tuberia_filtro_D=6&quot;3"/>
      <sheetName val="Realce_de_bordillo3"/>
      <sheetName val="Remocion_tuberia_d=24&quot;3"/>
      <sheetName val="GRAVA_ATRAQUES_DE_ALCANTARILLA3"/>
      <sheetName val="FORMATO_PREACTA3"/>
      <sheetName val="FORMATO_FECHA)3"/>
      <sheetName val="DESMONTE_LIMP_3"/>
      <sheetName val="REGISTRO_FOTOGRAFICO3"/>
      <sheetName val="S200_1_DESM__LIMP_B_3"/>
      <sheetName val="S200_2_DESM__LIMP__NB3"/>
      <sheetName val="S201_7_DEMO__ESTRUCTURAS3"/>
      <sheetName val="Remocion_alcantarillas_3"/>
      <sheetName val="Excav__Mat__Comun_3"/>
      <sheetName val="s201_15-remoción_de_alcantaril3"/>
      <sheetName val="s210_2_2-Exc_de_expl3"/>
      <sheetName val="s210_2_1-Exc_en_roca3"/>
      <sheetName val="s211_1_REMOCION_DERR_3"/>
      <sheetName val="s220_1_Terraplenes3"/>
      <sheetName val="s221_1_Pedraplen3"/>
      <sheetName val="S900_3_TRANS__DERRUMBE3"/>
      <sheetName val="s231_1_Geotextil3"/>
      <sheetName val="S230_2_Mejora__de_la_Sub-Ra3"/>
      <sheetName val="S320_1_Sub_base3"/>
      <sheetName val="S330_1_BASE_GRANULAR3"/>
      <sheetName val="CONFM__DE_CALZADA_EXISTENTE3"/>
      <sheetName val="S310_1_Confor__calzada_existe_3"/>
      <sheetName val="_S450_1_MEZCLA_MDC-13"/>
      <sheetName val="_S450_2MEZCLA_MDC-23"/>
      <sheetName val="S420_1_RIEGO_DE_IMPRIMACION_3"/>
      <sheetName val="S421_1_RIEGO_LIGA_CRR-13"/>
      <sheetName val="S460_1_FRESADO_3"/>
      <sheetName val="Excav__REPARACION_PAVIMENTO_3"/>
      <sheetName val="S465_1_EXC__PAV__ASFALTICO3"/>
      <sheetName val="S500_1_PAVIMENTO_CONCRETO3"/>
      <sheetName val="S510_1_PAVIMENTO_ADOQUIN3"/>
      <sheetName val="S600_1_EXCAV__VARIAS_3"/>
      <sheetName val="Relleno_Estructuras3"/>
      <sheetName val="eXCAVACIONES_VARIAS_EN_ROCA_3"/>
      <sheetName val="S600_2_EXCAV__ROCA3"/>
      <sheetName val="S610_1_Relleno_Estructuras3"/>
      <sheetName val="S623_1_Anclajes_3"/>
      <sheetName val="S623P1_Pantalla_Concreto3"/>
      <sheetName val="S630_3_Concretos_C3"/>
      <sheetName val="S630_4a_Concretos_D3"/>
      <sheetName val="S630_4b_Concretos_D3"/>
      <sheetName val="S630_6_CONCRETO_F3"/>
      <sheetName val="CONCRETO_G3"/>
      <sheetName val="S630_7_CONCRETO_G3"/>
      <sheetName val="s640_1_Acero_refuerzo3"/>
      <sheetName val="S642_13_Juntas_dilatacion3"/>
      <sheetName val="S644_2_Tuberia_PVC_4&quot;3"/>
      <sheetName val="_TUBERIA_36&quot;3"/>
      <sheetName val="S632_1_Baranda3"/>
      <sheetName val="_S661_1_TUBERIA_36&quot;_3"/>
      <sheetName val="S673_1_MAT__FILTRANTE3"/>
      <sheetName val="S673_2_GEOTEXTIL3"/>
      <sheetName val="TRANS__EXPLANACION3"/>
      <sheetName val="_S673_3_GEODREN_PLANAR_6&quot;3"/>
      <sheetName val="S681_1_GAVIONES3"/>
      <sheetName val="S700_1_Demarcacion3"/>
      <sheetName val="S700_2_Marca_víal3"/>
      <sheetName val="S701_1_tachas_reflectivas3"/>
      <sheetName val="S710_1_1_SEÑ_VERT__3"/>
      <sheetName val="S710_2_SEÑ_VERT_V3"/>
      <sheetName val="S710_1_2_SEÑ_VERT_3"/>
      <sheetName val="S730_1Defensas_3"/>
      <sheetName val="S800_2_CERCAS3"/>
      <sheetName val="S810_1_PROTECCION_TALUDES3"/>
      <sheetName val="S900_2Trans_explan3"/>
      <sheetName val="Tratamiento_fisuras3"/>
      <sheetName val="MARCAS_VIALES3"/>
      <sheetName val="Geomalla_con_fibra_de_vidrio3"/>
      <sheetName val="Anclajes_pasivos_4#63"/>
      <sheetName val="SNP1-geomalla_fibra_Vidrio3"/>
      <sheetName val="SNP2-geomalla_Biaxial3"/>
      <sheetName val="SNP3_concreto_3500_3"/>
      <sheetName val="SNP4_CEM__ASFALTICO3"/>
      <sheetName val="SNP5_MTTO_RUTINARIO3"/>
      <sheetName val="SNP6_Drenes3"/>
      <sheetName val="SNP7_Anclajes_pasivos_4#63"/>
      <sheetName val="SNP8_Anclajes_activos_2_Tor3"/>
      <sheetName val="SNP9_Anclajes_activos_4_Tor3"/>
      <sheetName val="SNP10_MATERIAL_3&quot;_TRIT3"/>
      <sheetName val="SNP11_Material_Relleno3"/>
      <sheetName val="SNP12_CUNETAS_3_0003"/>
      <sheetName val="SNP13_PARCHEO3"/>
      <sheetName val="SNP14_SELLO_JUNTAS3"/>
      <sheetName val="SNP15_Pilotes3"/>
      <sheetName val="SNP16_EXCAV__PAVIMENTO3"/>
      <sheetName val="SNP17_TRANS_BASE3"/>
      <sheetName val="SNP18_AFIRMADO_3&quot;3"/>
      <sheetName val="alcantarilla_K69+1033"/>
      <sheetName val="alcantarilla_K68+4373"/>
      <sheetName val="alcantarilla_K67+4553"/>
      <sheetName val="BOX_110+520_PUENTE_EL_VERDE3"/>
      <sheetName val="Muro_K99+07033"/>
      <sheetName val="MURO_K104+4543"/>
      <sheetName val="Muro_K109+05703"/>
      <sheetName val="BOX_K3"/>
      <sheetName val="Tramo 2"/>
      <sheetName val="PROY_ORIGINAL10"/>
      <sheetName val="PU_(2)9"/>
      <sheetName val="COSTOS_UNITARIOS4"/>
      <sheetName val="TRAYECTO_14"/>
      <sheetName val="200P_14"/>
      <sheetName val="210_2_24"/>
      <sheetName val="320_14"/>
      <sheetName val="640_14"/>
      <sheetName val="500P_14"/>
      <sheetName val="500P_24"/>
      <sheetName val="600_14"/>
      <sheetName val="610_14"/>
      <sheetName val="630_44"/>
      <sheetName val="640P_24"/>
      <sheetName val="640_1_(2)4"/>
      <sheetName val="672P_14"/>
      <sheetName val="2P_14"/>
      <sheetName val="900_24"/>
      <sheetName val="materiales_de_insumo4"/>
      <sheetName val="jornales_y_prestaciones4"/>
      <sheetName val="210_14"/>
      <sheetName val="310_14"/>
      <sheetName val="600_44"/>
      <sheetName val="661_14"/>
      <sheetName val="673_14"/>
      <sheetName val="673_24"/>
      <sheetName val="673_34"/>
      <sheetName val="672_14"/>
      <sheetName val="3P_14"/>
      <sheetName val="3P_24"/>
      <sheetName val="6_1P4"/>
      <sheetName val="6_2P4"/>
      <sheetName val="6_4P4"/>
      <sheetName val="VALOR_ENSAYOS4"/>
      <sheetName val="resumen_preacta4"/>
      <sheetName val="Resalto_en_asfalto4"/>
      <sheetName val="Mat_fresado_para_ampliacion4"/>
      <sheetName val="Tuberia_filtro_D=6&quot;4"/>
      <sheetName val="Realce_de_bordillo4"/>
      <sheetName val="Remocion_tuberia_d=24&quot;4"/>
      <sheetName val="GRAVA_ATRAQUES_DE_ALCANTARILLA4"/>
      <sheetName val="FORMATO_PREACTA4"/>
      <sheetName val="FORMATO_FECHA)4"/>
      <sheetName val="DESMONTE_LIMP_4"/>
      <sheetName val="REGISTRO_FOTOGRAFICO4"/>
      <sheetName val="S200_1_DESM__LIMP_B_4"/>
      <sheetName val="S200_2_DESM__LIMP__NB4"/>
      <sheetName val="S201_7_DEMO__ESTRUCTURAS4"/>
      <sheetName val="Remocion_alcantarillas_4"/>
      <sheetName val="Excav__Mat__Comun_4"/>
      <sheetName val="s201_15-remoción_de_alcantaril4"/>
      <sheetName val="s210_2_2-Exc_de_expl4"/>
      <sheetName val="s210_2_1-Exc_en_roca4"/>
      <sheetName val="s211_1_REMOCION_DERR_4"/>
      <sheetName val="s220_1_Terraplenes4"/>
      <sheetName val="s221_1_Pedraplen4"/>
      <sheetName val="S900_3_TRANS__DERRUMBE4"/>
      <sheetName val="s231_1_Geotextil4"/>
      <sheetName val="S230_2_Mejora__de_la_Sub-Ra4"/>
      <sheetName val="S320_1_Sub_base4"/>
      <sheetName val="S330_1_BASE_GRANULAR4"/>
      <sheetName val="CONFM__DE_CALZADA_EXISTENTE4"/>
      <sheetName val="S310_1_Confor__calzada_existe_4"/>
      <sheetName val="_S450_1_MEZCLA_MDC-14"/>
      <sheetName val="_S450_2MEZCLA_MDC-24"/>
      <sheetName val="S420_1_RIEGO_DE_IMPRIMACION_4"/>
      <sheetName val="S421_1_RIEGO_LIGA_CRR-14"/>
      <sheetName val="S460_1_FRESADO_4"/>
      <sheetName val="Excav__REPARACION_PAVIMENTO_4"/>
      <sheetName val="S465_1_EXC__PAV__ASFALTICO4"/>
      <sheetName val="S500_1_PAVIMENTO_CONCRETO4"/>
      <sheetName val="S510_1_PAVIMENTO_ADOQUIN4"/>
      <sheetName val="S600_1_EXCAV__VARIAS_4"/>
      <sheetName val="Relleno_Estructuras4"/>
      <sheetName val="eXCAVACIONES_VARIAS_EN_ROCA_4"/>
      <sheetName val="S600_2_EXCAV__ROCA4"/>
      <sheetName val="S610_1_Relleno_Estructuras4"/>
      <sheetName val="S623_1_Anclajes_4"/>
      <sheetName val="S623P1_Pantalla_Concreto4"/>
      <sheetName val="S630_3_Concretos_C4"/>
      <sheetName val="S630_4a_Concretos_D4"/>
      <sheetName val="S630_4b_Concretos_D4"/>
      <sheetName val="S630_6_CONCRETO_F4"/>
      <sheetName val="CONCRETO_G4"/>
      <sheetName val="S630_7_CONCRETO_G4"/>
      <sheetName val="s640_1_Acero_refuerzo4"/>
      <sheetName val="S642_13_Juntas_dilatacion4"/>
      <sheetName val="S644_2_Tuberia_PVC_4&quot;4"/>
      <sheetName val="_TUBERIA_36&quot;4"/>
      <sheetName val="S632_1_Baranda4"/>
      <sheetName val="_S661_1_TUBERIA_36&quot;_4"/>
      <sheetName val="S673_1_MAT__FILTRANTE4"/>
      <sheetName val="S673_2_GEOTEXTIL4"/>
      <sheetName val="TRANS__EXPLANACION4"/>
      <sheetName val="_S673_3_GEODREN_PLANAR_6&quot;4"/>
      <sheetName val="S681_1_GAVIONES4"/>
      <sheetName val="S700_1_Demarcacion4"/>
      <sheetName val="S700_2_Marca_víal4"/>
      <sheetName val="S701_1_tachas_reflectivas4"/>
      <sheetName val="S710_1_1_SEÑ_VERT__4"/>
      <sheetName val="S710_2_SEÑ_VERT_V4"/>
      <sheetName val="S710_1_2_SEÑ_VERT_4"/>
      <sheetName val="S730_1Defensas_4"/>
      <sheetName val="S800_2_CERCAS4"/>
      <sheetName val="S810_1_PROTECCION_TALUDES4"/>
      <sheetName val="S900_2Trans_explan4"/>
      <sheetName val="Tratamiento_fisuras4"/>
      <sheetName val="MARCAS_VIALES4"/>
      <sheetName val="Geomalla_con_fibra_de_vidrio4"/>
      <sheetName val="Anclajes_pasivos_4#64"/>
      <sheetName val="SNP1-geomalla_fibra_Vidrio4"/>
      <sheetName val="SNP2-geomalla_Biaxial4"/>
      <sheetName val="SNP3_concreto_3500_4"/>
      <sheetName val="SNP4_CEM__ASFALTICO4"/>
      <sheetName val="SNP5_MTTO_RUTINARIO4"/>
      <sheetName val="SNP6_Drenes4"/>
      <sheetName val="SNP7_Anclajes_pasivos_4#64"/>
      <sheetName val="SNP8_Anclajes_activos_2_Tor4"/>
      <sheetName val="SNP9_Anclajes_activos_4_Tor4"/>
      <sheetName val="SNP10_MATERIAL_3&quot;_TRIT4"/>
      <sheetName val="SNP11_Material_Relleno4"/>
      <sheetName val="SNP12_CUNETAS_3_0004"/>
      <sheetName val="SNP13_PARCHEO4"/>
      <sheetName val="SNP14_SELLO_JUNTAS4"/>
      <sheetName val="SNP15_Pilotes4"/>
      <sheetName val="SNP16_EXCAV__PAVIMENTO4"/>
      <sheetName val="SNP17_TRANS_BASE4"/>
      <sheetName val="SNP18_AFIRMADO_3&quot;4"/>
      <sheetName val="alcantarilla_K69+1034"/>
      <sheetName val="alcantarilla_K68+4374"/>
      <sheetName val="alcantarilla_K67+4554"/>
      <sheetName val="BOX_110+520_PUENTE_EL_VERDE4"/>
      <sheetName val="Muro_K99+07034"/>
      <sheetName val="MURO_K104+4544"/>
      <sheetName val="Muro_K109+05704"/>
      <sheetName val="BOX_K4"/>
    </sheetNames>
    <sheetDataSet>
      <sheetData sheetId="0">
        <row r="2">
          <cell r="A2">
            <v>0</v>
          </cell>
        </row>
      </sheetData>
      <sheetData sheetId="1">
        <row r="2">
          <cell r="A2">
            <v>0</v>
          </cell>
        </row>
      </sheetData>
      <sheetData sheetId="2">
        <row r="2">
          <cell r="A2">
            <v>0</v>
          </cell>
        </row>
        <row r="5">
          <cell r="B5" t="str">
            <v>T1</v>
          </cell>
          <cell r="C5" t="str">
            <v>T2</v>
          </cell>
          <cell r="D5" t="str">
            <v>T3</v>
          </cell>
          <cell r="G5" t="str">
            <v>T1</v>
          </cell>
          <cell r="H5" t="str">
            <v>T2</v>
          </cell>
          <cell r="I5" t="str">
            <v>T3</v>
          </cell>
          <cell r="L5" t="str">
            <v>T1</v>
          </cell>
          <cell r="M5" t="str">
            <v>T2</v>
          </cell>
          <cell r="N5" t="str">
            <v>T3</v>
          </cell>
        </row>
        <row r="6">
          <cell r="A6" t="str">
            <v>S1</v>
          </cell>
          <cell r="B6">
            <v>20</v>
          </cell>
          <cell r="C6">
            <v>20</v>
          </cell>
          <cell r="D6">
            <v>20</v>
          </cell>
          <cell r="F6" t="str">
            <v>S1</v>
          </cell>
          <cell r="G6">
            <v>20</v>
          </cell>
          <cell r="H6">
            <v>20</v>
          </cell>
          <cell r="I6">
            <v>25</v>
          </cell>
          <cell r="K6" t="str">
            <v>S1</v>
          </cell>
          <cell r="L6">
            <v>25</v>
          </cell>
          <cell r="M6">
            <v>30</v>
          </cell>
          <cell r="N6">
            <v>35</v>
          </cell>
        </row>
        <row r="7">
          <cell r="A7" t="str">
            <v>S2</v>
          </cell>
          <cell r="B7">
            <v>15</v>
          </cell>
          <cell r="C7">
            <v>20</v>
          </cell>
          <cell r="D7">
            <v>20</v>
          </cell>
          <cell r="F7" t="str">
            <v>S2</v>
          </cell>
          <cell r="G7">
            <v>20</v>
          </cell>
          <cell r="H7">
            <v>20</v>
          </cell>
          <cell r="I7">
            <v>25</v>
          </cell>
          <cell r="K7" t="str">
            <v>S2</v>
          </cell>
          <cell r="L7">
            <v>20</v>
          </cell>
          <cell r="M7">
            <v>25</v>
          </cell>
          <cell r="N7">
            <v>25</v>
          </cell>
        </row>
        <row r="8">
          <cell r="A8" t="str">
            <v>S4</v>
          </cell>
          <cell r="B8">
            <v>15</v>
          </cell>
          <cell r="C8">
            <v>15</v>
          </cell>
          <cell r="D8">
            <v>15</v>
          </cell>
          <cell r="F8" t="str">
            <v>S4</v>
          </cell>
          <cell r="G8">
            <v>15</v>
          </cell>
          <cell r="H8">
            <v>20</v>
          </cell>
          <cell r="I8">
            <v>20</v>
          </cell>
          <cell r="K8" t="str">
            <v>S4</v>
          </cell>
          <cell r="L8">
            <v>15</v>
          </cell>
          <cell r="M8">
            <v>15</v>
          </cell>
          <cell r="N8">
            <v>20</v>
          </cell>
        </row>
        <row r="12">
          <cell r="B12" t="str">
            <v>T1</v>
          </cell>
          <cell r="C12" t="str">
            <v>T2</v>
          </cell>
          <cell r="D12" t="str">
            <v>T3</v>
          </cell>
          <cell r="G12" t="str">
            <v>T1</v>
          </cell>
          <cell r="H12" t="str">
            <v>T2</v>
          </cell>
          <cell r="I12" t="str">
            <v>T3</v>
          </cell>
          <cell r="L12" t="str">
            <v>T1</v>
          </cell>
          <cell r="M12" t="str">
            <v>T2</v>
          </cell>
          <cell r="N12" t="str">
            <v>T3</v>
          </cell>
        </row>
        <row r="13">
          <cell r="A13" t="str">
            <v>S1</v>
          </cell>
          <cell r="B13">
            <v>25</v>
          </cell>
          <cell r="C13">
            <v>35</v>
          </cell>
          <cell r="D13">
            <v>35</v>
          </cell>
          <cell r="F13" t="str">
            <v>S1</v>
          </cell>
          <cell r="G13">
            <v>35</v>
          </cell>
          <cell r="H13">
            <v>45</v>
          </cell>
          <cell r="I13">
            <v>45</v>
          </cell>
          <cell r="K13" t="str">
            <v>S1</v>
          </cell>
          <cell r="L13">
            <v>40</v>
          </cell>
          <cell r="M13">
            <v>40</v>
          </cell>
          <cell r="N13">
            <v>45</v>
          </cell>
        </row>
        <row r="14">
          <cell r="A14" t="str">
            <v>S2</v>
          </cell>
          <cell r="B14">
            <v>20</v>
          </cell>
          <cell r="C14">
            <v>20</v>
          </cell>
          <cell r="D14">
            <v>20</v>
          </cell>
          <cell r="F14" t="str">
            <v>S2</v>
          </cell>
          <cell r="G14">
            <v>35</v>
          </cell>
          <cell r="H14">
            <v>35</v>
          </cell>
          <cell r="I14">
            <v>35</v>
          </cell>
          <cell r="K14" t="str">
            <v>S2</v>
          </cell>
          <cell r="L14">
            <v>30</v>
          </cell>
          <cell r="M14">
            <v>30</v>
          </cell>
          <cell r="N14">
            <v>40</v>
          </cell>
        </row>
        <row r="15">
          <cell r="A15" t="str">
            <v>S4</v>
          </cell>
          <cell r="B15">
            <v>20</v>
          </cell>
          <cell r="C15">
            <v>20</v>
          </cell>
          <cell r="D15">
            <v>15</v>
          </cell>
          <cell r="F15" t="str">
            <v>S4</v>
          </cell>
          <cell r="G15">
            <v>30</v>
          </cell>
          <cell r="H15">
            <v>20</v>
          </cell>
          <cell r="I15">
            <v>20</v>
          </cell>
          <cell r="K15" t="str">
            <v>S4</v>
          </cell>
          <cell r="L15">
            <v>25</v>
          </cell>
          <cell r="M15">
            <v>30</v>
          </cell>
          <cell r="N15">
            <v>35</v>
          </cell>
        </row>
        <row r="19">
          <cell r="B19" t="str">
            <v>T1</v>
          </cell>
          <cell r="C19" t="str">
            <v>T2</v>
          </cell>
          <cell r="D19" t="str">
            <v>T3</v>
          </cell>
          <cell r="G19" t="str">
            <v>T1</v>
          </cell>
          <cell r="H19" t="str">
            <v>T2</v>
          </cell>
          <cell r="I19" t="str">
            <v>T3</v>
          </cell>
          <cell r="L19" t="str">
            <v>T1</v>
          </cell>
          <cell r="M19" t="str">
            <v>T2</v>
          </cell>
          <cell r="N19" t="str">
            <v>T3</v>
          </cell>
        </row>
        <row r="20">
          <cell r="A20" t="str">
            <v>S1</v>
          </cell>
          <cell r="B20">
            <v>10</v>
          </cell>
          <cell r="C20">
            <v>10</v>
          </cell>
          <cell r="D20">
            <v>12</v>
          </cell>
          <cell r="F20" t="str">
            <v>S1</v>
          </cell>
          <cell r="G20">
            <v>10</v>
          </cell>
          <cell r="H20">
            <v>10</v>
          </cell>
          <cell r="I20">
            <v>12</v>
          </cell>
          <cell r="K20" t="str">
            <v>S1</v>
          </cell>
          <cell r="L20">
            <v>10</v>
          </cell>
          <cell r="M20">
            <v>10</v>
          </cell>
          <cell r="N20">
            <v>10</v>
          </cell>
        </row>
        <row r="21">
          <cell r="A21" t="str">
            <v>S2</v>
          </cell>
          <cell r="B21">
            <v>10</v>
          </cell>
          <cell r="C21">
            <v>10</v>
          </cell>
          <cell r="D21">
            <v>12</v>
          </cell>
          <cell r="F21" t="str">
            <v>S2</v>
          </cell>
          <cell r="G21">
            <v>7.5</v>
          </cell>
          <cell r="H21">
            <v>7.5</v>
          </cell>
          <cell r="I21">
            <v>12</v>
          </cell>
          <cell r="K21" t="str">
            <v>S2</v>
          </cell>
          <cell r="L21">
            <v>10</v>
          </cell>
          <cell r="M21">
            <v>10</v>
          </cell>
          <cell r="N21">
            <v>10</v>
          </cell>
        </row>
        <row r="22">
          <cell r="A22" t="str">
            <v>S4</v>
          </cell>
          <cell r="B22">
            <v>5</v>
          </cell>
          <cell r="C22">
            <v>7.5</v>
          </cell>
          <cell r="D22">
            <v>10</v>
          </cell>
          <cell r="F22" t="str">
            <v>S4</v>
          </cell>
          <cell r="G22">
            <v>5</v>
          </cell>
          <cell r="H22">
            <v>7.5</v>
          </cell>
          <cell r="I22">
            <v>10</v>
          </cell>
          <cell r="K22" t="str">
            <v>S4</v>
          </cell>
          <cell r="L22">
            <v>7.5</v>
          </cell>
          <cell r="M22">
            <v>7.5</v>
          </cell>
          <cell r="N22">
            <v>7.5</v>
          </cell>
        </row>
        <row r="25">
          <cell r="B25" t="str">
            <v>T1</v>
          </cell>
          <cell r="C25" t="str">
            <v>T2</v>
          </cell>
          <cell r="D25" t="str">
            <v>T3</v>
          </cell>
          <cell r="G25" t="str">
            <v>T1</v>
          </cell>
          <cell r="H25" t="str">
            <v>T2</v>
          </cell>
          <cell r="I25" t="str">
            <v>T3</v>
          </cell>
          <cell r="L25" t="str">
            <v>T1</v>
          </cell>
          <cell r="M25" t="str">
            <v>T2</v>
          </cell>
          <cell r="N25" t="str">
            <v>T3</v>
          </cell>
        </row>
        <row r="26">
          <cell r="A26" t="str">
            <v>S0</v>
          </cell>
          <cell r="B26">
            <v>25</v>
          </cell>
          <cell r="C26">
            <v>25</v>
          </cell>
          <cell r="D26">
            <v>25</v>
          </cell>
          <cell r="F26" t="str">
            <v>S0</v>
          </cell>
          <cell r="G26">
            <v>25</v>
          </cell>
          <cell r="H26">
            <v>25</v>
          </cell>
          <cell r="I26">
            <v>25</v>
          </cell>
          <cell r="K26" t="str">
            <v>S0</v>
          </cell>
          <cell r="L26">
            <v>25</v>
          </cell>
          <cell r="M26">
            <v>25</v>
          </cell>
          <cell r="N26">
            <v>25</v>
          </cell>
        </row>
      </sheetData>
      <sheetData sheetId="3">
        <row r="2">
          <cell r="B2">
            <v>100</v>
          </cell>
          <cell r="C2">
            <v>200</v>
          </cell>
          <cell r="D2">
            <v>500</v>
          </cell>
          <cell r="E2">
            <v>1000</v>
          </cell>
          <cell r="F2">
            <v>2500</v>
          </cell>
        </row>
        <row r="3">
          <cell r="A3" t="str">
            <v>S1</v>
          </cell>
          <cell r="B3">
            <v>12</v>
          </cell>
          <cell r="C3">
            <v>10</v>
          </cell>
          <cell r="D3">
            <v>10</v>
          </cell>
          <cell r="E3">
            <v>20</v>
          </cell>
          <cell r="F3">
            <v>25</v>
          </cell>
        </row>
        <row r="4">
          <cell r="A4" t="str">
            <v>S2</v>
          </cell>
          <cell r="B4">
            <v>12</v>
          </cell>
          <cell r="C4">
            <v>10</v>
          </cell>
          <cell r="D4">
            <v>10</v>
          </cell>
          <cell r="E4">
            <v>15</v>
          </cell>
          <cell r="F4">
            <v>20</v>
          </cell>
        </row>
        <row r="5">
          <cell r="A5" t="str">
            <v>S4</v>
          </cell>
          <cell r="B5">
            <v>12</v>
          </cell>
          <cell r="C5">
            <v>10</v>
          </cell>
          <cell r="D5">
            <v>15</v>
          </cell>
          <cell r="E5">
            <v>15</v>
          </cell>
          <cell r="F5">
            <v>20</v>
          </cell>
        </row>
        <row r="8">
          <cell r="B8">
            <v>100</v>
          </cell>
          <cell r="C8">
            <v>200</v>
          </cell>
          <cell r="D8">
            <v>500</v>
          </cell>
          <cell r="E8">
            <v>1000</v>
          </cell>
          <cell r="F8">
            <v>2500</v>
          </cell>
        </row>
        <row r="9">
          <cell r="A9" t="str">
            <v>S1</v>
          </cell>
          <cell r="B9">
            <v>24</v>
          </cell>
          <cell r="C9">
            <v>26</v>
          </cell>
          <cell r="D9">
            <v>31</v>
          </cell>
          <cell r="E9">
            <v>26</v>
          </cell>
          <cell r="F9">
            <v>31</v>
          </cell>
        </row>
        <row r="10">
          <cell r="A10" t="str">
            <v>S2</v>
          </cell>
          <cell r="B10">
            <v>12</v>
          </cell>
          <cell r="C10">
            <v>14</v>
          </cell>
          <cell r="D10">
            <v>20</v>
          </cell>
          <cell r="E10">
            <v>18</v>
          </cell>
          <cell r="F10">
            <v>33</v>
          </cell>
        </row>
        <row r="11">
          <cell r="A11" t="str">
            <v>S4</v>
          </cell>
          <cell r="B11">
            <v>5</v>
          </cell>
          <cell r="C11">
            <v>11</v>
          </cell>
          <cell r="D11">
            <v>11</v>
          </cell>
          <cell r="E11">
            <v>18</v>
          </cell>
          <cell r="F11">
            <v>33</v>
          </cell>
        </row>
        <row r="14">
          <cell r="B14">
            <v>100</v>
          </cell>
          <cell r="C14">
            <v>200</v>
          </cell>
          <cell r="D14">
            <v>500</v>
          </cell>
          <cell r="E14">
            <v>1000</v>
          </cell>
          <cell r="F14">
            <v>2500</v>
          </cell>
        </row>
        <row r="15">
          <cell r="A15" t="str">
            <v>S1</v>
          </cell>
          <cell r="B15">
            <v>9</v>
          </cell>
          <cell r="C15">
            <v>11</v>
          </cell>
          <cell r="D15">
            <v>12</v>
          </cell>
          <cell r="E15">
            <v>12</v>
          </cell>
          <cell r="F15">
            <v>12</v>
          </cell>
        </row>
        <row r="16">
          <cell r="A16" t="str">
            <v>S2</v>
          </cell>
          <cell r="B16">
            <v>9</v>
          </cell>
          <cell r="C16">
            <v>11</v>
          </cell>
          <cell r="D16">
            <v>12</v>
          </cell>
          <cell r="E16">
            <v>12</v>
          </cell>
          <cell r="F16">
            <v>12</v>
          </cell>
        </row>
        <row r="17">
          <cell r="A17" t="str">
            <v>S4</v>
          </cell>
          <cell r="B17">
            <v>9</v>
          </cell>
          <cell r="C17">
            <v>7</v>
          </cell>
          <cell r="D17">
            <v>12</v>
          </cell>
          <cell r="E17">
            <v>12</v>
          </cell>
          <cell r="F17">
            <v>12</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
          <cell r="A2">
            <v>0</v>
          </cell>
        </row>
      </sheetData>
      <sheetData sheetId="52">
        <row r="2">
          <cell r="A2">
            <v>0</v>
          </cell>
        </row>
      </sheetData>
      <sheetData sheetId="53">
        <row r="2">
          <cell r="A2">
            <v>0</v>
          </cell>
        </row>
      </sheetData>
      <sheetData sheetId="54" refreshError="1"/>
      <sheetData sheetId="55" refreshError="1"/>
      <sheetData sheetId="56" refreshError="1"/>
      <sheetData sheetId="57" refreshError="1"/>
      <sheetData sheetId="58" refreshError="1"/>
      <sheetData sheetId="59" refreshError="1"/>
      <sheetData sheetId="60">
        <row r="2">
          <cell r="A2">
            <v>0</v>
          </cell>
        </row>
      </sheetData>
      <sheetData sheetId="61">
        <row r="2">
          <cell r="A2">
            <v>0</v>
          </cell>
        </row>
      </sheetData>
      <sheetData sheetId="62">
        <row r="2">
          <cell r="A2">
            <v>0</v>
          </cell>
        </row>
      </sheetData>
      <sheetData sheetId="63">
        <row r="2">
          <cell r="A2">
            <v>0</v>
          </cell>
        </row>
      </sheetData>
      <sheetData sheetId="64">
        <row r="2">
          <cell r="A2">
            <v>0</v>
          </cell>
        </row>
      </sheetData>
      <sheetData sheetId="65">
        <row r="2">
          <cell r="A2">
            <v>0</v>
          </cell>
        </row>
      </sheetData>
      <sheetData sheetId="66">
        <row r="2">
          <cell r="A2">
            <v>0</v>
          </cell>
        </row>
      </sheetData>
      <sheetData sheetId="67">
        <row r="2">
          <cell r="A2">
            <v>0</v>
          </cell>
        </row>
      </sheetData>
      <sheetData sheetId="68">
        <row r="2">
          <cell r="A2">
            <v>0</v>
          </cell>
        </row>
      </sheetData>
      <sheetData sheetId="69">
        <row r="2">
          <cell r="A2">
            <v>0</v>
          </cell>
        </row>
      </sheetData>
      <sheetData sheetId="70">
        <row r="2">
          <cell r="A2">
            <v>0</v>
          </cell>
        </row>
      </sheetData>
      <sheetData sheetId="71">
        <row r="2">
          <cell r="A2">
            <v>0</v>
          </cell>
        </row>
      </sheetData>
      <sheetData sheetId="72">
        <row r="2">
          <cell r="A2">
            <v>0</v>
          </cell>
        </row>
      </sheetData>
      <sheetData sheetId="73">
        <row r="2">
          <cell r="A2">
            <v>0</v>
          </cell>
        </row>
      </sheetData>
      <sheetData sheetId="74">
        <row r="2">
          <cell r="A2">
            <v>0</v>
          </cell>
        </row>
      </sheetData>
      <sheetData sheetId="75">
        <row r="2">
          <cell r="A2">
            <v>0</v>
          </cell>
        </row>
      </sheetData>
      <sheetData sheetId="76">
        <row r="2">
          <cell r="A2">
            <v>0</v>
          </cell>
        </row>
      </sheetData>
      <sheetData sheetId="77">
        <row r="2">
          <cell r="A2">
            <v>0</v>
          </cell>
        </row>
      </sheetData>
      <sheetData sheetId="78">
        <row r="2">
          <cell r="A2">
            <v>0</v>
          </cell>
        </row>
      </sheetData>
      <sheetData sheetId="79">
        <row r="2">
          <cell r="A2">
            <v>0</v>
          </cell>
        </row>
      </sheetData>
      <sheetData sheetId="80">
        <row r="2">
          <cell r="A2">
            <v>0</v>
          </cell>
        </row>
      </sheetData>
      <sheetData sheetId="81">
        <row r="2">
          <cell r="A2">
            <v>0</v>
          </cell>
        </row>
      </sheetData>
      <sheetData sheetId="82">
        <row r="2">
          <cell r="A2">
            <v>0</v>
          </cell>
        </row>
      </sheetData>
      <sheetData sheetId="83">
        <row r="2">
          <cell r="A2">
            <v>0</v>
          </cell>
        </row>
      </sheetData>
      <sheetData sheetId="84">
        <row r="2">
          <cell r="A2">
            <v>0</v>
          </cell>
        </row>
      </sheetData>
      <sheetData sheetId="85">
        <row r="2">
          <cell r="A2">
            <v>0</v>
          </cell>
        </row>
      </sheetData>
      <sheetData sheetId="86">
        <row r="2">
          <cell r="A2">
            <v>0</v>
          </cell>
        </row>
      </sheetData>
      <sheetData sheetId="87">
        <row r="2">
          <cell r="A2">
            <v>0</v>
          </cell>
        </row>
      </sheetData>
      <sheetData sheetId="88">
        <row r="2">
          <cell r="A2">
            <v>0</v>
          </cell>
        </row>
      </sheetData>
      <sheetData sheetId="89">
        <row r="2">
          <cell r="A2">
            <v>0</v>
          </cell>
        </row>
      </sheetData>
      <sheetData sheetId="90">
        <row r="2">
          <cell r="A2">
            <v>0</v>
          </cell>
        </row>
      </sheetData>
      <sheetData sheetId="91">
        <row r="2">
          <cell r="A2">
            <v>0</v>
          </cell>
        </row>
      </sheetData>
      <sheetData sheetId="92">
        <row r="2">
          <cell r="A2">
            <v>0</v>
          </cell>
        </row>
      </sheetData>
      <sheetData sheetId="93">
        <row r="2">
          <cell r="A2">
            <v>0</v>
          </cell>
        </row>
      </sheetData>
      <sheetData sheetId="94">
        <row r="2">
          <cell r="A2">
            <v>0</v>
          </cell>
        </row>
      </sheetData>
      <sheetData sheetId="95">
        <row r="2">
          <cell r="A2">
            <v>0</v>
          </cell>
        </row>
      </sheetData>
      <sheetData sheetId="96">
        <row r="2">
          <cell r="A2">
            <v>0</v>
          </cell>
        </row>
      </sheetData>
      <sheetData sheetId="97">
        <row r="2">
          <cell r="A2">
            <v>0</v>
          </cell>
        </row>
      </sheetData>
      <sheetData sheetId="98">
        <row r="2">
          <cell r="A2">
            <v>0</v>
          </cell>
        </row>
      </sheetData>
      <sheetData sheetId="99">
        <row r="2">
          <cell r="A2">
            <v>0</v>
          </cell>
        </row>
      </sheetData>
      <sheetData sheetId="100">
        <row r="2">
          <cell r="A2">
            <v>0</v>
          </cell>
        </row>
      </sheetData>
      <sheetData sheetId="101">
        <row r="2">
          <cell r="A2">
            <v>0</v>
          </cell>
        </row>
      </sheetData>
      <sheetData sheetId="102">
        <row r="2">
          <cell r="A2">
            <v>0</v>
          </cell>
        </row>
      </sheetData>
      <sheetData sheetId="103">
        <row r="2">
          <cell r="A2">
            <v>0</v>
          </cell>
        </row>
      </sheetData>
      <sheetData sheetId="104">
        <row r="2">
          <cell r="A2">
            <v>0</v>
          </cell>
        </row>
      </sheetData>
      <sheetData sheetId="105">
        <row r="2">
          <cell r="A2">
            <v>0</v>
          </cell>
        </row>
      </sheetData>
      <sheetData sheetId="106">
        <row r="2">
          <cell r="A2">
            <v>0</v>
          </cell>
        </row>
      </sheetData>
      <sheetData sheetId="107">
        <row r="2">
          <cell r="A2">
            <v>0</v>
          </cell>
        </row>
      </sheetData>
      <sheetData sheetId="108">
        <row r="2">
          <cell r="A2">
            <v>0</v>
          </cell>
        </row>
      </sheetData>
      <sheetData sheetId="109">
        <row r="2">
          <cell r="A2">
            <v>0</v>
          </cell>
        </row>
      </sheetData>
      <sheetData sheetId="110">
        <row r="2">
          <cell r="A2">
            <v>0</v>
          </cell>
        </row>
      </sheetData>
      <sheetData sheetId="111">
        <row r="2">
          <cell r="A2">
            <v>0</v>
          </cell>
        </row>
      </sheetData>
      <sheetData sheetId="112">
        <row r="2">
          <cell r="A2">
            <v>0</v>
          </cell>
        </row>
      </sheetData>
      <sheetData sheetId="113">
        <row r="2">
          <cell r="A2">
            <v>0</v>
          </cell>
        </row>
      </sheetData>
      <sheetData sheetId="114">
        <row r="2">
          <cell r="A2">
            <v>0</v>
          </cell>
        </row>
      </sheetData>
      <sheetData sheetId="115">
        <row r="2">
          <cell r="A2">
            <v>0</v>
          </cell>
        </row>
      </sheetData>
      <sheetData sheetId="116">
        <row r="2">
          <cell r="A2">
            <v>0</v>
          </cell>
        </row>
      </sheetData>
      <sheetData sheetId="117">
        <row r="2">
          <cell r="A2">
            <v>0</v>
          </cell>
        </row>
      </sheetData>
      <sheetData sheetId="118">
        <row r="2">
          <cell r="A2">
            <v>0</v>
          </cell>
        </row>
      </sheetData>
      <sheetData sheetId="119">
        <row r="2">
          <cell r="A2">
            <v>0</v>
          </cell>
        </row>
      </sheetData>
      <sheetData sheetId="120">
        <row r="2">
          <cell r="A2">
            <v>0</v>
          </cell>
        </row>
      </sheetData>
      <sheetData sheetId="121">
        <row r="2">
          <cell r="A2">
            <v>0</v>
          </cell>
        </row>
      </sheetData>
      <sheetData sheetId="122">
        <row r="2">
          <cell r="A2">
            <v>0</v>
          </cell>
        </row>
      </sheetData>
      <sheetData sheetId="123">
        <row r="2">
          <cell r="A2">
            <v>0</v>
          </cell>
        </row>
      </sheetData>
      <sheetData sheetId="124">
        <row r="2">
          <cell r="A2">
            <v>0</v>
          </cell>
        </row>
      </sheetData>
      <sheetData sheetId="125">
        <row r="2">
          <cell r="A2">
            <v>0</v>
          </cell>
        </row>
      </sheetData>
      <sheetData sheetId="126">
        <row r="2">
          <cell r="A2">
            <v>0</v>
          </cell>
        </row>
      </sheetData>
      <sheetData sheetId="127">
        <row r="2">
          <cell r="A2">
            <v>0</v>
          </cell>
        </row>
      </sheetData>
      <sheetData sheetId="128">
        <row r="2">
          <cell r="A2">
            <v>0</v>
          </cell>
        </row>
      </sheetData>
      <sheetData sheetId="129">
        <row r="2">
          <cell r="A2">
            <v>0</v>
          </cell>
        </row>
      </sheetData>
      <sheetData sheetId="130">
        <row r="2">
          <cell r="A2">
            <v>0</v>
          </cell>
        </row>
      </sheetData>
      <sheetData sheetId="131">
        <row r="2">
          <cell r="A2">
            <v>0</v>
          </cell>
        </row>
      </sheetData>
      <sheetData sheetId="132">
        <row r="2">
          <cell r="A2">
            <v>0</v>
          </cell>
        </row>
      </sheetData>
      <sheetData sheetId="133">
        <row r="2">
          <cell r="A2">
            <v>0</v>
          </cell>
        </row>
      </sheetData>
      <sheetData sheetId="134">
        <row r="2">
          <cell r="A2">
            <v>0</v>
          </cell>
        </row>
      </sheetData>
      <sheetData sheetId="135">
        <row r="2">
          <cell r="A2">
            <v>0</v>
          </cell>
        </row>
      </sheetData>
      <sheetData sheetId="136">
        <row r="2">
          <cell r="A2">
            <v>0</v>
          </cell>
        </row>
      </sheetData>
      <sheetData sheetId="137">
        <row r="2">
          <cell r="A2">
            <v>0</v>
          </cell>
        </row>
      </sheetData>
      <sheetData sheetId="138">
        <row r="2">
          <cell r="A2">
            <v>0</v>
          </cell>
        </row>
      </sheetData>
      <sheetData sheetId="139" refreshError="1"/>
      <sheetData sheetId="140" refreshError="1"/>
      <sheetData sheetId="141" refreshError="1"/>
      <sheetData sheetId="142" refreshError="1"/>
      <sheetData sheetId="143" refreshError="1"/>
      <sheetData sheetId="144" refreshError="1"/>
      <sheetData sheetId="145" refreshError="1"/>
      <sheetData sheetId="146">
        <row r="2">
          <cell r="A2">
            <v>0</v>
          </cell>
        </row>
      </sheetData>
      <sheetData sheetId="147">
        <row r="2">
          <cell r="A2">
            <v>0</v>
          </cell>
        </row>
      </sheetData>
      <sheetData sheetId="148">
        <row r="2">
          <cell r="A2">
            <v>0</v>
          </cell>
        </row>
      </sheetData>
      <sheetData sheetId="149">
        <row r="2">
          <cell r="A2">
            <v>0</v>
          </cell>
        </row>
      </sheetData>
      <sheetData sheetId="150">
        <row r="2">
          <cell r="A2">
            <v>0</v>
          </cell>
        </row>
      </sheetData>
      <sheetData sheetId="151">
        <row r="2">
          <cell r="A2">
            <v>0</v>
          </cell>
        </row>
      </sheetData>
      <sheetData sheetId="152">
        <row r="2">
          <cell r="A2">
            <v>0</v>
          </cell>
        </row>
      </sheetData>
      <sheetData sheetId="153">
        <row r="2">
          <cell r="A2">
            <v>0</v>
          </cell>
        </row>
      </sheetData>
      <sheetData sheetId="154">
        <row r="2">
          <cell r="A2">
            <v>0</v>
          </cell>
        </row>
      </sheetData>
      <sheetData sheetId="155">
        <row r="2">
          <cell r="A2">
            <v>0</v>
          </cell>
        </row>
      </sheetData>
      <sheetData sheetId="156">
        <row r="2">
          <cell r="A2">
            <v>0</v>
          </cell>
        </row>
      </sheetData>
      <sheetData sheetId="157">
        <row r="2">
          <cell r="A2">
            <v>0</v>
          </cell>
        </row>
      </sheetData>
      <sheetData sheetId="158">
        <row r="2">
          <cell r="A2">
            <v>0</v>
          </cell>
        </row>
      </sheetData>
      <sheetData sheetId="159">
        <row r="2">
          <cell r="A2">
            <v>0</v>
          </cell>
        </row>
      </sheetData>
      <sheetData sheetId="160">
        <row r="2">
          <cell r="A2">
            <v>0</v>
          </cell>
        </row>
      </sheetData>
      <sheetData sheetId="161">
        <row r="2">
          <cell r="A2">
            <v>0</v>
          </cell>
        </row>
      </sheetData>
      <sheetData sheetId="162">
        <row r="2">
          <cell r="A2">
            <v>0</v>
          </cell>
        </row>
      </sheetData>
      <sheetData sheetId="163" refreshError="1"/>
      <sheetData sheetId="164">
        <row r="2">
          <cell r="A2">
            <v>0</v>
          </cell>
        </row>
      </sheetData>
      <sheetData sheetId="165">
        <row r="2">
          <cell r="A2">
            <v>0</v>
          </cell>
        </row>
      </sheetData>
      <sheetData sheetId="166">
        <row r="2">
          <cell r="A2">
            <v>0</v>
          </cell>
        </row>
      </sheetData>
      <sheetData sheetId="167">
        <row r="2">
          <cell r="A2">
            <v>0</v>
          </cell>
        </row>
      </sheetData>
      <sheetData sheetId="168" refreshError="1"/>
      <sheetData sheetId="169" refreshError="1"/>
      <sheetData sheetId="170">
        <row r="2">
          <cell r="A2">
            <v>0</v>
          </cell>
        </row>
      </sheetData>
      <sheetData sheetId="171">
        <row r="2">
          <cell r="A2">
            <v>0</v>
          </cell>
        </row>
      </sheetData>
      <sheetData sheetId="172">
        <row r="2">
          <cell r="A2">
            <v>0</v>
          </cell>
        </row>
      </sheetData>
      <sheetData sheetId="173">
        <row r="2">
          <cell r="A2">
            <v>0</v>
          </cell>
        </row>
      </sheetData>
      <sheetData sheetId="174">
        <row r="2">
          <cell r="A2">
            <v>0</v>
          </cell>
        </row>
      </sheetData>
      <sheetData sheetId="175">
        <row r="2">
          <cell r="A2">
            <v>0</v>
          </cell>
        </row>
      </sheetData>
      <sheetData sheetId="176">
        <row r="2">
          <cell r="A2">
            <v>0</v>
          </cell>
        </row>
      </sheetData>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ow r="2">
          <cell r="A2">
            <v>0</v>
          </cell>
        </row>
      </sheetData>
      <sheetData sheetId="192">
        <row r="2">
          <cell r="A2">
            <v>0</v>
          </cell>
        </row>
      </sheetData>
      <sheetData sheetId="193">
        <row r="2">
          <cell r="A2">
            <v>0</v>
          </cell>
        </row>
      </sheetData>
      <sheetData sheetId="194">
        <row r="2">
          <cell r="A2">
            <v>0</v>
          </cell>
        </row>
      </sheetData>
      <sheetData sheetId="195">
        <row r="2">
          <cell r="A2">
            <v>0</v>
          </cell>
        </row>
      </sheetData>
      <sheetData sheetId="196">
        <row r="2">
          <cell r="A2">
            <v>0</v>
          </cell>
        </row>
      </sheetData>
      <sheetData sheetId="197">
        <row r="2">
          <cell r="A2">
            <v>0</v>
          </cell>
        </row>
      </sheetData>
      <sheetData sheetId="198">
        <row r="2">
          <cell r="A2">
            <v>0</v>
          </cell>
        </row>
      </sheetData>
      <sheetData sheetId="199">
        <row r="2">
          <cell r="A2">
            <v>0</v>
          </cell>
        </row>
      </sheetData>
      <sheetData sheetId="200">
        <row r="2">
          <cell r="A2">
            <v>0</v>
          </cell>
        </row>
      </sheetData>
      <sheetData sheetId="201">
        <row r="2">
          <cell r="A2">
            <v>0</v>
          </cell>
        </row>
      </sheetData>
      <sheetData sheetId="202">
        <row r="2">
          <cell r="A2">
            <v>0</v>
          </cell>
        </row>
      </sheetData>
      <sheetData sheetId="203">
        <row r="2">
          <cell r="A2">
            <v>0</v>
          </cell>
        </row>
      </sheetData>
      <sheetData sheetId="204">
        <row r="2">
          <cell r="A2">
            <v>0</v>
          </cell>
        </row>
      </sheetData>
      <sheetData sheetId="205">
        <row r="2">
          <cell r="A2">
            <v>0</v>
          </cell>
        </row>
      </sheetData>
      <sheetData sheetId="206">
        <row r="2">
          <cell r="A2">
            <v>0</v>
          </cell>
        </row>
      </sheetData>
      <sheetData sheetId="207">
        <row r="2">
          <cell r="A2">
            <v>0</v>
          </cell>
        </row>
      </sheetData>
      <sheetData sheetId="208">
        <row r="2">
          <cell r="A2">
            <v>0</v>
          </cell>
        </row>
      </sheetData>
      <sheetData sheetId="209">
        <row r="2">
          <cell r="A2">
            <v>0</v>
          </cell>
        </row>
      </sheetData>
      <sheetData sheetId="210">
        <row r="2">
          <cell r="A2">
            <v>0</v>
          </cell>
        </row>
      </sheetData>
      <sheetData sheetId="211">
        <row r="2">
          <cell r="A2">
            <v>0</v>
          </cell>
        </row>
      </sheetData>
      <sheetData sheetId="212">
        <row r="2">
          <cell r="A2">
            <v>0</v>
          </cell>
        </row>
      </sheetData>
      <sheetData sheetId="213">
        <row r="2">
          <cell r="A2">
            <v>0</v>
          </cell>
        </row>
      </sheetData>
      <sheetData sheetId="214">
        <row r="2">
          <cell r="A2">
            <v>0</v>
          </cell>
        </row>
      </sheetData>
      <sheetData sheetId="215">
        <row r="2">
          <cell r="A2">
            <v>0</v>
          </cell>
        </row>
      </sheetData>
      <sheetData sheetId="216">
        <row r="2">
          <cell r="A2">
            <v>0</v>
          </cell>
        </row>
      </sheetData>
      <sheetData sheetId="217">
        <row r="2">
          <cell r="A2">
            <v>0</v>
          </cell>
        </row>
      </sheetData>
      <sheetData sheetId="218">
        <row r="2">
          <cell r="A2">
            <v>0</v>
          </cell>
        </row>
      </sheetData>
      <sheetData sheetId="219">
        <row r="2">
          <cell r="A2">
            <v>0</v>
          </cell>
        </row>
      </sheetData>
      <sheetData sheetId="220">
        <row r="2">
          <cell r="A2">
            <v>0</v>
          </cell>
        </row>
      </sheetData>
      <sheetData sheetId="221">
        <row r="2">
          <cell r="A2">
            <v>0</v>
          </cell>
        </row>
      </sheetData>
      <sheetData sheetId="222">
        <row r="2">
          <cell r="A2">
            <v>0</v>
          </cell>
        </row>
      </sheetData>
      <sheetData sheetId="223">
        <row r="2">
          <cell r="A2">
            <v>0</v>
          </cell>
        </row>
      </sheetData>
      <sheetData sheetId="224">
        <row r="2">
          <cell r="A2">
            <v>0</v>
          </cell>
        </row>
      </sheetData>
      <sheetData sheetId="225">
        <row r="2">
          <cell r="A2">
            <v>0</v>
          </cell>
        </row>
      </sheetData>
      <sheetData sheetId="226">
        <row r="2">
          <cell r="A2">
            <v>0</v>
          </cell>
        </row>
      </sheetData>
      <sheetData sheetId="227">
        <row r="2">
          <cell r="A2">
            <v>0</v>
          </cell>
        </row>
      </sheetData>
      <sheetData sheetId="228">
        <row r="2">
          <cell r="A2">
            <v>0</v>
          </cell>
        </row>
      </sheetData>
      <sheetData sheetId="229">
        <row r="2">
          <cell r="A2">
            <v>0</v>
          </cell>
        </row>
      </sheetData>
      <sheetData sheetId="230">
        <row r="2">
          <cell r="A2">
            <v>0</v>
          </cell>
        </row>
      </sheetData>
      <sheetData sheetId="231">
        <row r="2">
          <cell r="A2">
            <v>0</v>
          </cell>
        </row>
      </sheetData>
      <sheetData sheetId="232" refreshError="1"/>
      <sheetData sheetId="233" refreshError="1"/>
      <sheetData sheetId="234">
        <row r="2">
          <cell r="A2">
            <v>0</v>
          </cell>
        </row>
      </sheetData>
      <sheetData sheetId="235"/>
      <sheetData sheetId="236"/>
      <sheetData sheetId="237"/>
      <sheetData sheetId="238">
        <row r="2">
          <cell r="A2">
            <v>0</v>
          </cell>
        </row>
      </sheetData>
      <sheetData sheetId="239">
        <row r="2">
          <cell r="A2">
            <v>0</v>
          </cell>
        </row>
      </sheetData>
      <sheetData sheetId="240">
        <row r="2">
          <cell r="A2">
            <v>0</v>
          </cell>
        </row>
      </sheetData>
      <sheetData sheetId="241">
        <row r="2">
          <cell r="A2">
            <v>0</v>
          </cell>
        </row>
      </sheetData>
      <sheetData sheetId="242">
        <row r="2">
          <cell r="A2">
            <v>0</v>
          </cell>
        </row>
      </sheetData>
      <sheetData sheetId="243">
        <row r="2">
          <cell r="A2">
            <v>0</v>
          </cell>
        </row>
      </sheetData>
      <sheetData sheetId="244"/>
      <sheetData sheetId="245">
        <row r="2">
          <cell r="A2">
            <v>0</v>
          </cell>
        </row>
      </sheetData>
      <sheetData sheetId="246">
        <row r="2">
          <cell r="A2">
            <v>0</v>
          </cell>
        </row>
      </sheetData>
      <sheetData sheetId="247"/>
      <sheetData sheetId="248"/>
      <sheetData sheetId="249">
        <row r="2">
          <cell r="A2">
            <v>0</v>
          </cell>
        </row>
      </sheetData>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ow r="2">
          <cell r="A2">
            <v>0</v>
          </cell>
        </row>
      </sheetData>
      <sheetData sheetId="272">
        <row r="2">
          <cell r="A2">
            <v>0</v>
          </cell>
        </row>
      </sheetData>
      <sheetData sheetId="273">
        <row r="2">
          <cell r="A2">
            <v>0</v>
          </cell>
        </row>
      </sheetData>
      <sheetData sheetId="274">
        <row r="2">
          <cell r="A2">
            <v>0</v>
          </cell>
        </row>
      </sheetData>
      <sheetData sheetId="275">
        <row r="2">
          <cell r="A2">
            <v>0</v>
          </cell>
        </row>
      </sheetData>
      <sheetData sheetId="276">
        <row r="2">
          <cell r="A2">
            <v>0</v>
          </cell>
        </row>
      </sheetData>
      <sheetData sheetId="277" refreshError="1"/>
      <sheetData sheetId="278" refreshError="1"/>
      <sheetData sheetId="279" refreshError="1"/>
      <sheetData sheetId="280"/>
      <sheetData sheetId="281" refreshError="1"/>
      <sheetData sheetId="282" refreshError="1"/>
      <sheetData sheetId="283" refreshError="1"/>
      <sheetData sheetId="284" refreshError="1"/>
      <sheetData sheetId="285">
        <row r="2">
          <cell r="A2">
            <v>0</v>
          </cell>
        </row>
      </sheetData>
      <sheetData sheetId="286">
        <row r="2">
          <cell r="A2">
            <v>0</v>
          </cell>
        </row>
      </sheetData>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row r="2">
          <cell r="A2">
            <v>0</v>
          </cell>
        </row>
      </sheetData>
      <sheetData sheetId="345">
        <row r="2">
          <cell r="A2">
            <v>0</v>
          </cell>
        </row>
      </sheetData>
      <sheetData sheetId="346">
        <row r="2">
          <cell r="A2">
            <v>0</v>
          </cell>
        </row>
      </sheetData>
      <sheetData sheetId="347">
        <row r="2">
          <cell r="A2">
            <v>0</v>
          </cell>
        </row>
      </sheetData>
      <sheetData sheetId="348">
        <row r="2">
          <cell r="A2">
            <v>0</v>
          </cell>
        </row>
      </sheetData>
      <sheetData sheetId="349">
        <row r="2">
          <cell r="A2">
            <v>0</v>
          </cell>
        </row>
      </sheetData>
      <sheetData sheetId="350">
        <row r="2">
          <cell r="A2">
            <v>0</v>
          </cell>
        </row>
      </sheetData>
      <sheetData sheetId="351">
        <row r="2">
          <cell r="A2">
            <v>0</v>
          </cell>
        </row>
      </sheetData>
      <sheetData sheetId="352">
        <row r="2">
          <cell r="A2">
            <v>0</v>
          </cell>
        </row>
      </sheetData>
      <sheetData sheetId="353">
        <row r="2">
          <cell r="A2">
            <v>0</v>
          </cell>
        </row>
      </sheetData>
      <sheetData sheetId="354">
        <row r="2">
          <cell r="A2">
            <v>0</v>
          </cell>
        </row>
      </sheetData>
      <sheetData sheetId="355">
        <row r="2">
          <cell r="A2">
            <v>0</v>
          </cell>
        </row>
      </sheetData>
      <sheetData sheetId="356">
        <row r="2">
          <cell r="A2">
            <v>0</v>
          </cell>
        </row>
      </sheetData>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sheetData sheetId="368">
        <row r="2">
          <cell r="A2">
            <v>0</v>
          </cell>
        </row>
      </sheetData>
      <sheetData sheetId="369">
        <row r="2">
          <cell r="A2">
            <v>0</v>
          </cell>
        </row>
      </sheetData>
      <sheetData sheetId="370">
        <row r="2">
          <cell r="A2">
            <v>0</v>
          </cell>
        </row>
      </sheetData>
      <sheetData sheetId="371"/>
      <sheetData sheetId="372">
        <row r="5">
          <cell r="B5" t="str">
            <v>T1</v>
          </cell>
        </row>
      </sheetData>
      <sheetData sheetId="373">
        <row r="2">
          <cell r="A2">
            <v>0</v>
          </cell>
        </row>
      </sheetData>
      <sheetData sheetId="374">
        <row r="2">
          <cell r="A2">
            <v>0</v>
          </cell>
        </row>
      </sheetData>
      <sheetData sheetId="375"/>
      <sheetData sheetId="376">
        <row r="2">
          <cell r="A2">
            <v>0</v>
          </cell>
        </row>
      </sheetData>
      <sheetData sheetId="377">
        <row r="2">
          <cell r="A2">
            <v>0</v>
          </cell>
        </row>
      </sheetData>
      <sheetData sheetId="378">
        <row r="2">
          <cell r="A2">
            <v>0</v>
          </cell>
        </row>
      </sheetData>
      <sheetData sheetId="379">
        <row r="2">
          <cell r="A2">
            <v>0</v>
          </cell>
        </row>
      </sheetData>
      <sheetData sheetId="380">
        <row r="2">
          <cell r="A2">
            <v>0</v>
          </cell>
        </row>
      </sheetData>
      <sheetData sheetId="381">
        <row r="2">
          <cell r="A2">
            <v>0</v>
          </cell>
        </row>
      </sheetData>
      <sheetData sheetId="382">
        <row r="2">
          <cell r="A2">
            <v>0</v>
          </cell>
        </row>
      </sheetData>
      <sheetData sheetId="383">
        <row r="2">
          <cell r="A2">
            <v>0</v>
          </cell>
        </row>
      </sheetData>
      <sheetData sheetId="384">
        <row r="2">
          <cell r="A2">
            <v>0</v>
          </cell>
        </row>
      </sheetData>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sheetData sheetId="427"/>
      <sheetData sheetId="428"/>
      <sheetData sheetId="429"/>
      <sheetData sheetId="430"/>
      <sheetData sheetId="431"/>
      <sheetData sheetId="432"/>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sheetData sheetId="440" refreshError="1"/>
      <sheetData sheetId="441" refreshError="1"/>
      <sheetData sheetId="442" refreshError="1"/>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ow r="2">
          <cell r="A2">
            <v>0</v>
          </cell>
        </row>
      </sheetData>
      <sheetData sheetId="483" refreshError="1"/>
      <sheetData sheetId="484" refreshError="1"/>
      <sheetData sheetId="485" refreshError="1"/>
      <sheetData sheetId="486">
        <row r="2">
          <cell r="A2">
            <v>0</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sheetData sheetId="516" refreshError="1"/>
      <sheetData sheetId="517"/>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v>0</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v>0</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v>0</v>
          </cell>
        </row>
      </sheetData>
      <sheetData sheetId="542"/>
      <sheetData sheetId="543">
        <row r="2">
          <cell r="A2">
            <v>0</v>
          </cell>
        </row>
      </sheetData>
      <sheetData sheetId="544">
        <row r="2">
          <cell r="A2">
            <v>0</v>
          </cell>
        </row>
      </sheetData>
      <sheetData sheetId="545">
        <row r="2">
          <cell r="A2">
            <v>0</v>
          </cell>
        </row>
      </sheetData>
      <sheetData sheetId="546"/>
      <sheetData sheetId="547">
        <row r="2">
          <cell r="A2">
            <v>0</v>
          </cell>
        </row>
      </sheetData>
      <sheetData sheetId="548">
        <row r="2">
          <cell r="A2">
            <v>0</v>
          </cell>
        </row>
      </sheetData>
      <sheetData sheetId="549">
        <row r="2">
          <cell r="A2">
            <v>0</v>
          </cell>
        </row>
      </sheetData>
      <sheetData sheetId="550"/>
      <sheetData sheetId="551">
        <row r="2">
          <cell r="A2">
            <v>0</v>
          </cell>
        </row>
      </sheetData>
      <sheetData sheetId="552">
        <row r="2">
          <cell r="A2">
            <v>0</v>
          </cell>
        </row>
      </sheetData>
      <sheetData sheetId="553"/>
      <sheetData sheetId="554"/>
      <sheetData sheetId="555"/>
      <sheetData sheetId="556"/>
      <sheetData sheetId="557"/>
      <sheetData sheetId="558"/>
      <sheetData sheetId="559"/>
      <sheetData sheetId="560"/>
      <sheetData sheetId="561"/>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sheetData sheetId="588"/>
      <sheetData sheetId="589"/>
      <sheetData sheetId="590"/>
      <sheetData sheetId="591"/>
      <sheetData sheetId="592"/>
      <sheetData sheetId="593"/>
      <sheetData sheetId="594"/>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sheetData sheetId="608"/>
      <sheetData sheetId="609">
        <row r="2">
          <cell r="A2">
            <v>0</v>
          </cell>
        </row>
      </sheetData>
      <sheetData sheetId="610">
        <row r="2">
          <cell r="A2">
            <v>0</v>
          </cell>
        </row>
      </sheetData>
      <sheetData sheetId="611">
        <row r="2">
          <cell r="A2">
            <v>0</v>
          </cell>
        </row>
      </sheetData>
      <sheetData sheetId="612">
        <row r="2">
          <cell r="A2">
            <v>0</v>
          </cell>
        </row>
      </sheetData>
      <sheetData sheetId="613">
        <row r="2">
          <cell r="A2">
            <v>0</v>
          </cell>
        </row>
      </sheetData>
      <sheetData sheetId="614">
        <row r="2">
          <cell r="A2">
            <v>0</v>
          </cell>
        </row>
      </sheetData>
      <sheetData sheetId="615">
        <row r="2">
          <cell r="A2">
            <v>0</v>
          </cell>
        </row>
      </sheetData>
      <sheetData sheetId="616">
        <row r="2">
          <cell r="A2">
            <v>0</v>
          </cell>
        </row>
      </sheetData>
      <sheetData sheetId="617">
        <row r="2">
          <cell r="A2">
            <v>0</v>
          </cell>
        </row>
      </sheetData>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ow r="2">
          <cell r="A2">
            <v>0</v>
          </cell>
        </row>
      </sheetData>
      <sheetData sheetId="755" refreshError="1"/>
      <sheetData sheetId="756" refreshError="1"/>
      <sheetData sheetId="757" refreshError="1"/>
      <sheetData sheetId="758" refreshError="1"/>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sheetData sheetId="792"/>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sheetData sheetId="857">
        <row r="2">
          <cell r="A2">
            <v>0</v>
          </cell>
        </row>
      </sheetData>
      <sheetData sheetId="858">
        <row r="2">
          <cell r="A2">
            <v>0</v>
          </cell>
        </row>
      </sheetData>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sheetData sheetId="882"/>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efreshError="1"/>
      <sheetData sheetId="891">
        <row r="2">
          <cell r="A2">
            <v>0</v>
          </cell>
        </row>
      </sheetData>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row r="2">
          <cell r="A2">
            <v>0</v>
          </cell>
        </row>
      </sheetData>
      <sheetData sheetId="932">
        <row r="2">
          <cell r="A2">
            <v>0</v>
          </cell>
        </row>
      </sheetData>
      <sheetData sheetId="933"/>
      <sheetData sheetId="934">
        <row r="2">
          <cell r="A2">
            <v>0</v>
          </cell>
        </row>
      </sheetData>
      <sheetData sheetId="935">
        <row r="2">
          <cell r="A2">
            <v>0</v>
          </cell>
        </row>
      </sheetData>
      <sheetData sheetId="936">
        <row r="2">
          <cell r="A2">
            <v>0</v>
          </cell>
        </row>
      </sheetData>
      <sheetData sheetId="937"/>
      <sheetData sheetId="938"/>
      <sheetData sheetId="939"/>
      <sheetData sheetId="940"/>
      <sheetData sheetId="941"/>
      <sheetData sheetId="942">
        <row r="2">
          <cell r="A2">
            <v>0</v>
          </cell>
        </row>
      </sheetData>
      <sheetData sheetId="943">
        <row r="2">
          <cell r="A2">
            <v>0</v>
          </cell>
        </row>
      </sheetData>
      <sheetData sheetId="944"/>
      <sheetData sheetId="945"/>
      <sheetData sheetId="946">
        <row r="2">
          <cell r="A2">
            <v>0</v>
          </cell>
        </row>
      </sheetData>
      <sheetData sheetId="947">
        <row r="2">
          <cell r="A2">
            <v>0</v>
          </cell>
        </row>
      </sheetData>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row r="5">
          <cell r="E5" t="str">
            <v>CANTIDAD</v>
          </cell>
        </row>
        <row r="11">
          <cell r="E11">
            <v>2.73</v>
          </cell>
        </row>
        <row r="19">
          <cell r="E19">
            <v>0.78</v>
          </cell>
        </row>
        <row r="21">
          <cell r="E21">
            <v>1</v>
          </cell>
        </row>
        <row r="35">
          <cell r="E35">
            <v>37</v>
          </cell>
        </row>
        <row r="37">
          <cell r="E37">
            <v>2</v>
          </cell>
        </row>
        <row r="49">
          <cell r="E49">
            <v>24.84</v>
          </cell>
        </row>
        <row r="53">
          <cell r="E53">
            <v>12.99</v>
          </cell>
        </row>
        <row r="55">
          <cell r="E55">
            <v>19.399999999999999</v>
          </cell>
        </row>
        <row r="57">
          <cell r="E57">
            <v>5.46</v>
          </cell>
        </row>
        <row r="65">
          <cell r="E65">
            <v>9.8000000000000007</v>
          </cell>
        </row>
        <row r="71">
          <cell r="E71">
            <v>2</v>
          </cell>
        </row>
        <row r="73">
          <cell r="E73">
            <v>2</v>
          </cell>
        </row>
        <row r="75">
          <cell r="E75">
            <v>1</v>
          </cell>
        </row>
        <row r="83">
          <cell r="E83">
            <v>3</v>
          </cell>
        </row>
        <row r="85">
          <cell r="E85">
            <v>6</v>
          </cell>
        </row>
        <row r="99">
          <cell r="E99">
            <v>1.82</v>
          </cell>
        </row>
        <row r="123">
          <cell r="E123">
            <v>0</v>
          </cell>
        </row>
        <row r="124">
          <cell r="E124">
            <v>0</v>
          </cell>
        </row>
        <row r="125">
          <cell r="E125">
            <v>0</v>
          </cell>
        </row>
        <row r="126">
          <cell r="E126">
            <v>0</v>
          </cell>
        </row>
        <row r="153">
          <cell r="E153">
            <v>6</v>
          </cell>
        </row>
        <row r="155">
          <cell r="E155">
            <v>6</v>
          </cell>
        </row>
        <row r="157">
          <cell r="E157">
            <v>3</v>
          </cell>
        </row>
        <row r="277">
          <cell r="E277">
            <v>6</v>
          </cell>
        </row>
        <row r="281">
          <cell r="E281">
            <v>6</v>
          </cell>
        </row>
        <row r="287">
          <cell r="E287">
            <v>2</v>
          </cell>
        </row>
        <row r="424">
          <cell r="E424">
            <v>14</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1" refreshError="1">
        <row r="5">
          <cell r="E5" t="str">
            <v>CANTIDAD</v>
          </cell>
        </row>
        <row r="11">
          <cell r="E11">
            <v>2.36</v>
          </cell>
        </row>
        <row r="19">
          <cell r="E19">
            <v>1</v>
          </cell>
        </row>
        <row r="27">
          <cell r="E27">
            <v>11</v>
          </cell>
        </row>
        <row r="35">
          <cell r="E35">
            <v>27</v>
          </cell>
        </row>
        <row r="37">
          <cell r="E37">
            <v>2</v>
          </cell>
        </row>
        <row r="49">
          <cell r="E49">
            <v>19.489999999999998</v>
          </cell>
        </row>
        <row r="53">
          <cell r="E53">
            <v>10.119999999999999</v>
          </cell>
        </row>
        <row r="55">
          <cell r="E55">
            <v>13.62</v>
          </cell>
        </row>
        <row r="57">
          <cell r="E57">
            <v>4.7300000000000004</v>
          </cell>
        </row>
        <row r="65">
          <cell r="E65">
            <v>4.5599999999999996</v>
          </cell>
        </row>
        <row r="85">
          <cell r="E85">
            <v>4.5</v>
          </cell>
        </row>
        <row r="89">
          <cell r="E89">
            <v>0.88</v>
          </cell>
        </row>
        <row r="99">
          <cell r="E99">
            <v>1.58</v>
          </cell>
        </row>
        <row r="107">
          <cell r="E107">
            <v>12.32</v>
          </cell>
        </row>
        <row r="123">
          <cell r="E123">
            <v>0</v>
          </cell>
        </row>
        <row r="124">
          <cell r="E124">
            <v>0</v>
          </cell>
        </row>
        <row r="125">
          <cell r="E125">
            <v>0</v>
          </cell>
        </row>
        <row r="126">
          <cell r="E126">
            <v>0</v>
          </cell>
        </row>
        <row r="388">
          <cell r="E388">
            <v>8</v>
          </cell>
        </row>
        <row r="390">
          <cell r="E390">
            <v>2</v>
          </cell>
        </row>
        <row r="392">
          <cell r="E392">
            <v>1</v>
          </cell>
        </row>
        <row r="424">
          <cell r="E424">
            <v>11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2" refreshError="1">
        <row r="5">
          <cell r="E5" t="str">
            <v>CANTIDAD</v>
          </cell>
        </row>
        <row r="11">
          <cell r="E11">
            <v>10.119999999999999</v>
          </cell>
        </row>
        <row r="19">
          <cell r="E19">
            <v>1.08</v>
          </cell>
        </row>
        <row r="35">
          <cell r="E35">
            <v>94.1</v>
          </cell>
        </row>
        <row r="39">
          <cell r="E39">
            <v>15</v>
          </cell>
        </row>
        <row r="49">
          <cell r="E49">
            <v>81.13</v>
          </cell>
        </row>
        <row r="53">
          <cell r="E53">
            <v>13.37</v>
          </cell>
        </row>
        <row r="55">
          <cell r="E55">
            <v>58.75</v>
          </cell>
        </row>
        <row r="57">
          <cell r="E57">
            <v>20.25</v>
          </cell>
        </row>
        <row r="65">
          <cell r="E65">
            <v>13.5</v>
          </cell>
        </row>
        <row r="71">
          <cell r="E71">
            <v>2</v>
          </cell>
        </row>
        <row r="73">
          <cell r="E73">
            <v>2</v>
          </cell>
        </row>
        <row r="83">
          <cell r="E83">
            <v>5</v>
          </cell>
        </row>
        <row r="85">
          <cell r="E85">
            <v>10</v>
          </cell>
        </row>
        <row r="89">
          <cell r="E89">
            <v>2.4</v>
          </cell>
        </row>
        <row r="99">
          <cell r="E99">
            <v>6.75</v>
          </cell>
        </row>
        <row r="123">
          <cell r="E123">
            <v>0</v>
          </cell>
        </row>
        <row r="124">
          <cell r="E124">
            <v>0</v>
          </cell>
        </row>
        <row r="125">
          <cell r="E125">
            <v>0</v>
          </cell>
        </row>
        <row r="126">
          <cell r="E126">
            <v>0</v>
          </cell>
        </row>
        <row r="334">
          <cell r="E334">
            <v>36</v>
          </cell>
        </row>
        <row r="336">
          <cell r="E336">
            <v>6</v>
          </cell>
        </row>
        <row r="338">
          <cell r="E338">
            <v>14</v>
          </cell>
        </row>
        <row r="340">
          <cell r="E340">
            <v>2</v>
          </cell>
        </row>
        <row r="342">
          <cell r="E342">
            <v>2</v>
          </cell>
        </row>
        <row r="422">
          <cell r="E422">
            <v>426</v>
          </cell>
        </row>
        <row r="450">
          <cell r="E450">
            <v>318</v>
          </cell>
        </row>
        <row r="454">
          <cell r="E454">
            <v>318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3" refreshError="1">
        <row r="5">
          <cell r="E5" t="str">
            <v>CANTIDAD</v>
          </cell>
        </row>
        <row r="11">
          <cell r="E11">
            <v>3.02</v>
          </cell>
        </row>
        <row r="13">
          <cell r="E13">
            <v>1</v>
          </cell>
        </row>
        <row r="35">
          <cell r="E35">
            <v>30</v>
          </cell>
        </row>
        <row r="37">
          <cell r="E37">
            <v>1</v>
          </cell>
        </row>
        <row r="39">
          <cell r="E39">
            <v>10</v>
          </cell>
        </row>
        <row r="49">
          <cell r="E49">
            <v>24</v>
          </cell>
        </row>
        <row r="53">
          <cell r="E53">
            <v>7.33</v>
          </cell>
        </row>
        <row r="55">
          <cell r="E55">
            <v>17.579999999999998</v>
          </cell>
        </row>
        <row r="57">
          <cell r="E57">
            <v>6.05</v>
          </cell>
        </row>
        <row r="83">
          <cell r="E83">
            <v>3</v>
          </cell>
        </row>
        <row r="85">
          <cell r="E85">
            <v>3</v>
          </cell>
        </row>
        <row r="89">
          <cell r="E89">
            <v>0.72</v>
          </cell>
        </row>
        <row r="99">
          <cell r="E99">
            <v>2.02</v>
          </cell>
        </row>
        <row r="101">
          <cell r="E101">
            <v>1</v>
          </cell>
        </row>
        <row r="107">
          <cell r="E107">
            <v>10.08</v>
          </cell>
        </row>
        <row r="123">
          <cell r="E123">
            <v>0</v>
          </cell>
        </row>
        <row r="124">
          <cell r="E124">
            <v>0</v>
          </cell>
        </row>
        <row r="125">
          <cell r="E125">
            <v>0</v>
          </cell>
        </row>
        <row r="126">
          <cell r="E126">
            <v>0</v>
          </cell>
        </row>
        <row r="376">
          <cell r="E376">
            <v>5</v>
          </cell>
        </row>
        <row r="378">
          <cell r="E378">
            <v>2</v>
          </cell>
        </row>
        <row r="380">
          <cell r="E380">
            <v>1</v>
          </cell>
        </row>
        <row r="384">
          <cell r="E384">
            <v>1</v>
          </cell>
        </row>
        <row r="424">
          <cell r="E424">
            <v>9</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4" refreshError="1">
        <row r="5">
          <cell r="E5" t="str">
            <v>CANTIDAD</v>
          </cell>
        </row>
        <row r="11">
          <cell r="E11">
            <v>6.93</v>
          </cell>
        </row>
        <row r="19">
          <cell r="E19">
            <v>0.53</v>
          </cell>
        </row>
        <row r="27">
          <cell r="E27">
            <v>14</v>
          </cell>
        </row>
        <row r="35">
          <cell r="E35">
            <v>42</v>
          </cell>
        </row>
        <row r="37">
          <cell r="E37">
            <v>3</v>
          </cell>
        </row>
        <row r="39">
          <cell r="E39">
            <v>18.72</v>
          </cell>
        </row>
        <row r="49">
          <cell r="E49">
            <v>33.090000000000003</v>
          </cell>
        </row>
        <row r="53">
          <cell r="E53">
            <v>11.89</v>
          </cell>
        </row>
        <row r="55">
          <cell r="E55">
            <v>22.7</v>
          </cell>
        </row>
        <row r="57">
          <cell r="E57">
            <v>8.1</v>
          </cell>
        </row>
        <row r="65">
          <cell r="E65">
            <v>5.4</v>
          </cell>
        </row>
        <row r="69">
          <cell r="E69">
            <v>1</v>
          </cell>
        </row>
        <row r="71">
          <cell r="E71">
            <v>1</v>
          </cell>
        </row>
        <row r="73">
          <cell r="E73">
            <v>1</v>
          </cell>
        </row>
        <row r="83">
          <cell r="E83">
            <v>3</v>
          </cell>
        </row>
        <row r="85">
          <cell r="E85">
            <v>3</v>
          </cell>
        </row>
        <row r="89">
          <cell r="E89">
            <v>2.2400000000000002</v>
          </cell>
        </row>
        <row r="99">
          <cell r="E99">
            <v>4.1399999999999997</v>
          </cell>
        </row>
        <row r="123">
          <cell r="E123">
            <v>0</v>
          </cell>
        </row>
        <row r="124">
          <cell r="E124">
            <v>0</v>
          </cell>
        </row>
        <row r="125">
          <cell r="E125">
            <v>0</v>
          </cell>
        </row>
        <row r="126">
          <cell r="E126">
            <v>0</v>
          </cell>
        </row>
        <row r="346">
          <cell r="E346">
            <v>10</v>
          </cell>
        </row>
        <row r="348">
          <cell r="E348">
            <v>3</v>
          </cell>
        </row>
        <row r="350">
          <cell r="E350">
            <v>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 refreshError="1">
        <row r="5">
          <cell r="E5" t="str">
            <v>CANTIDAD</v>
          </cell>
        </row>
        <row r="11">
          <cell r="E11">
            <v>14.2</v>
          </cell>
        </row>
        <row r="13">
          <cell r="E13">
            <v>2</v>
          </cell>
        </row>
        <row r="19">
          <cell r="E19">
            <v>3.37</v>
          </cell>
        </row>
        <row r="25">
          <cell r="E25">
            <v>4.6399999999999997</v>
          </cell>
        </row>
        <row r="29">
          <cell r="E29">
            <v>6.5</v>
          </cell>
        </row>
        <row r="35">
          <cell r="E35">
            <v>140</v>
          </cell>
        </row>
        <row r="37">
          <cell r="E37">
            <v>1</v>
          </cell>
        </row>
        <row r="39">
          <cell r="E39">
            <v>48.47</v>
          </cell>
        </row>
        <row r="49">
          <cell r="E49">
            <v>83.47</v>
          </cell>
        </row>
        <row r="53">
          <cell r="E53">
            <v>17.91</v>
          </cell>
        </row>
        <row r="55">
          <cell r="E55">
            <v>96.12</v>
          </cell>
        </row>
        <row r="57">
          <cell r="E57">
            <v>23.79</v>
          </cell>
        </row>
        <row r="61">
          <cell r="E61">
            <v>7.32</v>
          </cell>
        </row>
        <row r="65">
          <cell r="E65">
            <v>42.12</v>
          </cell>
        </row>
        <row r="71">
          <cell r="E71">
            <v>2</v>
          </cell>
        </row>
        <row r="73">
          <cell r="E73">
            <v>4</v>
          </cell>
        </row>
        <row r="83">
          <cell r="E83">
            <v>10</v>
          </cell>
        </row>
        <row r="85">
          <cell r="E85">
            <v>20</v>
          </cell>
        </row>
        <row r="89">
          <cell r="E89">
            <v>0.5</v>
          </cell>
        </row>
        <row r="99">
          <cell r="E99">
            <v>7.93</v>
          </cell>
        </row>
        <row r="101">
          <cell r="E101">
            <v>2</v>
          </cell>
        </row>
        <row r="107">
          <cell r="E107">
            <v>1.1200000000000001</v>
          </cell>
        </row>
        <row r="123">
          <cell r="E123">
            <v>0</v>
          </cell>
        </row>
        <row r="124">
          <cell r="E124">
            <v>0</v>
          </cell>
        </row>
        <row r="125">
          <cell r="E125">
            <v>0</v>
          </cell>
        </row>
        <row r="126">
          <cell r="E126">
            <v>0</v>
          </cell>
        </row>
        <row r="141">
          <cell r="E141">
            <v>98</v>
          </cell>
        </row>
        <row r="153">
          <cell r="E153">
            <v>11.5</v>
          </cell>
        </row>
        <row r="155">
          <cell r="E155">
            <v>3.5</v>
          </cell>
        </row>
        <row r="157">
          <cell r="E157">
            <v>20</v>
          </cell>
        </row>
        <row r="159">
          <cell r="E159">
            <v>2</v>
          </cell>
        </row>
        <row r="161">
          <cell r="E161">
            <v>5</v>
          </cell>
        </row>
        <row r="163">
          <cell r="E163">
            <v>2</v>
          </cell>
        </row>
        <row r="165">
          <cell r="E165">
            <v>25</v>
          </cell>
        </row>
        <row r="171">
          <cell r="E171">
            <v>24</v>
          </cell>
        </row>
        <row r="193">
          <cell r="E193">
            <v>4</v>
          </cell>
        </row>
        <row r="195">
          <cell r="E195">
            <v>3</v>
          </cell>
        </row>
        <row r="197">
          <cell r="E197">
            <v>5</v>
          </cell>
        </row>
        <row r="209">
          <cell r="E209">
            <v>6</v>
          </cell>
        </row>
        <row r="211">
          <cell r="E211">
            <v>2</v>
          </cell>
        </row>
        <row r="217">
          <cell r="E217">
            <v>2</v>
          </cell>
        </row>
        <row r="219">
          <cell r="E219">
            <v>2</v>
          </cell>
        </row>
        <row r="312">
          <cell r="E312">
            <v>2</v>
          </cell>
        </row>
        <row r="358">
          <cell r="E358">
            <v>1</v>
          </cell>
        </row>
        <row r="364">
          <cell r="E364">
            <v>1</v>
          </cell>
        </row>
        <row r="406">
          <cell r="E406">
            <v>2</v>
          </cell>
        </row>
        <row r="422">
          <cell r="E422">
            <v>205.12</v>
          </cell>
        </row>
        <row r="424">
          <cell r="E424">
            <v>1</v>
          </cell>
        </row>
        <row r="434">
          <cell r="E434">
            <v>2</v>
          </cell>
        </row>
        <row r="450">
          <cell r="E450">
            <v>3929</v>
          </cell>
        </row>
        <row r="452">
          <cell r="E452">
            <v>951.3</v>
          </cell>
        </row>
        <row r="454">
          <cell r="E454">
            <v>2473.1999999999998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98</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40</v>
          </cell>
        </row>
        <row r="558">
          <cell r="E558">
            <v>20</v>
          </cell>
        </row>
        <row r="560">
          <cell r="E560">
            <v>0</v>
          </cell>
        </row>
      </sheetData>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te (6)"/>
      <sheetName val="Corte (5)"/>
      <sheetName val="Corte (4)"/>
      <sheetName val="Corte (3)"/>
      <sheetName val="Corte (2)"/>
      <sheetName val="Corte (1)"/>
      <sheetName val="Corte"/>
      <sheetName val="pagos"/>
      <sheetName val="%EJECUTADO"/>
      <sheetName val="RESUMENREAJUSTES"/>
      <sheetName val="REAJUSTESACTA1PROVI"/>
      <sheetName val="REAJUSTE DEFINITACTA1"/>
      <sheetName val="REAJUSTESDEFINITACTAS2 (2)"/>
      <sheetName val="REAJUSTESDEFINITIVOSACTA3"/>
      <sheetName val="REAJUSTESDEFINITIVOSACTA4"/>
      <sheetName val="REAJUSTESDEFINITIVOSACTA5"/>
      <sheetName val="Hoja2"/>
      <sheetName val="Hoja1"/>
      <sheetName val="Gráfico6"/>
      <sheetName val="Valores"/>
      <sheetName val="Grafico"/>
      <sheetName val="Módulo1"/>
      <sheetName val="REAJUSTESDEFINITACTAS3"/>
      <sheetName val="REAJUSTESDEFINITACTAS4"/>
      <sheetName val="REAJUSTESDEFINITACTAS5"/>
      <sheetName val="BASE"/>
      <sheetName val="Paral. 1"/>
      <sheetName val="Paral. 2"/>
      <sheetName val="Paral. 3"/>
      <sheetName val="Paral.4"/>
      <sheetName val="Coloc. e Interc. Tapones"/>
      <sheetName val="Cambio de Valv."/>
      <sheetName val="Interc de Hidr."/>
      <sheetName val="Interc.tapones"/>
      <sheetName val="Interc.válv."/>
      <sheetName val="Varios."/>
      <sheetName val="Acum"/>
      <sheetName val="REAJ"/>
      <sheetName val="Corte_(6)"/>
      <sheetName val="Corte_(5)"/>
      <sheetName val="Corte_(4)"/>
      <sheetName val="Corte_(3)"/>
      <sheetName val="Corte_(2)"/>
      <sheetName val="Corte_(1)"/>
      <sheetName val="REAJUSTE_DEFINITACTA1"/>
      <sheetName val="REAJUSTESDEFINITACTAS2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SEPARADORAS"/>
      <sheetName val="RESUMEN GENERAL OBRAS"/>
      <sheetName val="CAPTACIÓN"/>
      <sheetName val="APU CAPTACION"/>
      <sheetName val="DESARENADOR"/>
      <sheetName val="APU DESARENDOR"/>
      <sheetName val="ADUCCION"/>
      <sheetName val="APU ADUCCION"/>
      <sheetName val="POZO "/>
      <sheetName val="APU POZO"/>
      <sheetName val="CASETA"/>
      <sheetName val="APU CASETA"/>
      <sheetName val="SIS. BOMBEO"/>
      <sheetName val="APU SIST BOMBEO"/>
      <sheetName val="SIS. ELECTRICO"/>
      <sheetName val="APU SIS. ELECTRICO"/>
      <sheetName val="BASE_CTOS"/>
      <sheetName val="RESUMEN_GENERAL_OBRAS"/>
      <sheetName val="APU_CAPTACION"/>
      <sheetName val="APU_DESARENDOR"/>
      <sheetName val="APU_ADUCCION"/>
      <sheetName val="POZO_"/>
      <sheetName val="APU_POZO"/>
      <sheetName val="APU_CASETA"/>
      <sheetName val="SIS__BOMBEO"/>
      <sheetName val="APU_SIST_BOMBEO"/>
      <sheetName val="SIS__ELECTRICO"/>
      <sheetName val="APU_SIS__ELECTRICO"/>
      <sheetName val="BASE_CTOS2"/>
      <sheetName val="RESUMEN_GENERAL_OBRAS2"/>
      <sheetName val="APU_CAPTACION2"/>
      <sheetName val="APU_DESARENDOR2"/>
      <sheetName val="APU_ADUCCION2"/>
      <sheetName val="POZO_2"/>
      <sheetName val="APU_POZO2"/>
      <sheetName val="APU_CASETA2"/>
      <sheetName val="SIS__BOMBEO2"/>
      <sheetName val="APU_SIST_BOMBEO2"/>
      <sheetName val="SIS__ELECTRICO2"/>
      <sheetName val="APU_SIS__ELECTRICO2"/>
      <sheetName val="BASE_CTOS1"/>
      <sheetName val="RESUMEN_GENERAL_OBRAS1"/>
      <sheetName val="APU_CAPTACION1"/>
      <sheetName val="APU_DESARENDOR1"/>
      <sheetName val="APU_ADUCCION1"/>
      <sheetName val="POZO_1"/>
      <sheetName val="APU_POZO1"/>
      <sheetName val="APU_CASETA1"/>
      <sheetName val="SIS__BOMBEO1"/>
      <sheetName val="APU_SIST_BOMBEO1"/>
      <sheetName val="SIS__ELECTRICO1"/>
      <sheetName val="APU_SIS__ELECTRICO1"/>
    </sheetNames>
    <sheetDataSet>
      <sheetData sheetId="0" refreshError="1">
        <row r="5">
          <cell r="C5">
            <v>0.1</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s>
    <sheetDataSet>
      <sheetData sheetId="0" refreshError="1"/>
      <sheetData sheetId="1" refreshError="1"/>
      <sheetData sheetId="2" refreshError="1"/>
      <sheetData sheetId="3" refreshError="1"/>
      <sheetData sheetId="4" refreshError="1"/>
      <sheetData sheetId="5" refreshError="1"/>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PRESUPUESTO PTAR ALT 1"/>
      <sheetName val="APU PTAR ALT 1"/>
      <sheetName val="PRESUPUESTO PTAR ALT 2"/>
      <sheetName val="APU PTAR ALT 2"/>
      <sheetName val="RESUMEN ALTERNATIVA 1"/>
      <sheetName val="RESUMEN ALTERNATIVA 2"/>
      <sheetName val="RESUMEN ALTERNATIVA SELECCIONAD"/>
      <sheetName val="PRESUPUESTO PTAR LA FLORESTA"/>
      <sheetName val="RESUMEN PTAR LA FLORESTA"/>
    </sheetNames>
    <sheetDataSet>
      <sheetData sheetId="0" refreshError="1"/>
      <sheetData sheetId="1" refreshError="1"/>
      <sheetData sheetId="2" refreshError="1">
        <row r="146">
          <cell r="D146">
            <v>1115.9199999999998</v>
          </cell>
        </row>
        <row r="147">
          <cell r="D147">
            <v>2122.7999999999997</v>
          </cell>
        </row>
        <row r="148">
          <cell r="D148">
            <v>3513.64</v>
          </cell>
        </row>
        <row r="150">
          <cell r="D150">
            <v>8297.48</v>
          </cell>
        </row>
        <row r="151">
          <cell r="D151">
            <v>17264.28</v>
          </cell>
        </row>
        <row r="152">
          <cell r="D152">
            <v>25705.599999999999</v>
          </cell>
        </row>
        <row r="153">
          <cell r="D153">
            <v>53855.32</v>
          </cell>
        </row>
        <row r="154">
          <cell r="D154">
            <v>84420.159999999989</v>
          </cell>
        </row>
        <row r="160">
          <cell r="D160">
            <v>10508.439999999999</v>
          </cell>
        </row>
        <row r="161">
          <cell r="D161">
            <v>14880.48</v>
          </cell>
        </row>
        <row r="162">
          <cell r="D162">
            <v>31806.039999999997</v>
          </cell>
        </row>
        <row r="163">
          <cell r="D163">
            <v>67297.399999999994</v>
          </cell>
        </row>
        <row r="164">
          <cell r="D164">
            <v>105660.92</v>
          </cell>
        </row>
        <row r="167">
          <cell r="D167">
            <v>1504.52</v>
          </cell>
        </row>
        <row r="168">
          <cell r="D168">
            <v>12321.519999999999</v>
          </cell>
        </row>
        <row r="169">
          <cell r="D169">
            <v>25152.28</v>
          </cell>
        </row>
        <row r="170">
          <cell r="D170">
            <v>37514.399999999994</v>
          </cell>
        </row>
        <row r="171">
          <cell r="D171">
            <v>79415.92</v>
          </cell>
        </row>
        <row r="172">
          <cell r="D172">
            <v>124474.95999999999</v>
          </cell>
        </row>
        <row r="248">
          <cell r="D248">
            <v>120078.56</v>
          </cell>
        </row>
        <row r="396">
          <cell r="D396">
            <v>4000</v>
          </cell>
        </row>
        <row r="481">
          <cell r="D481">
            <v>6704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APU"/>
      <sheetName val="ANZÁ INTERCEPTOR"/>
      <sheetName val="ANZÁ REDES SECUNDARIAS"/>
      <sheetName val="RESUMEN"/>
    </sheetNames>
    <sheetDataSet>
      <sheetData sheetId="0" refreshError="1"/>
      <sheetData sheetId="1"/>
      <sheetData sheetId="2"/>
      <sheetData sheetId="3"/>
      <sheetData sheetId="4"/>
      <sheetData sheetId="5"/>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BASE DE DATOS"/>
      <sheetName val="DEMANDA"/>
      <sheetName val="TARIFAS"/>
      <sheetName val="CAPACIDADPAGO"/>
      <sheetName val="FACTURACIÓN"/>
      <sheetName val="FINAN.C.D CONEXIÓN"/>
      <sheetName val="SUBSIDIOS"/>
      <sheetName val="GASTOS FINANCIEROS"/>
      <sheetName val="FLUJO DE CAJA"/>
      <sheetName val="DEMANDABASE"/>
      <sheetName val="DEM.ALCANTARILLADO"/>
      <sheetName val="ALCANTARILLADO RAS"/>
      <sheetName val="ALCANTARILLADO AENE"/>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Gabinetes agrup. CT's y PT's"/>
      <sheetName val="Gabinetes ctrol, prot. y med. "/>
      <sheetName val="Formulario de  precios"/>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BS.DATOS"/>
      <sheetName val="DEMANDA"/>
      <sheetName val="ALCANTARILLADO RAS"/>
      <sheetName val="ALCANTARILLADO AENE"/>
      <sheetName val="Recursos Ley 60"/>
      <sheetName val="Subsidio por bienes aportados"/>
      <sheetName val="TARIFAS"/>
      <sheetName val="SUBS_CONTRIB"/>
      <sheetName val="CMI"/>
      <sheetName val="TRANSICIONTARIFA"/>
      <sheetName val="FINAN.C.D CONEXIÓN"/>
      <sheetName val="FACTURACIÓN ESP"/>
      <sheetName val="F.CAJA ESP"/>
      <sheetName val="GTOS.ADMON"/>
      <sheetName val="RESUMEN"/>
      <sheetName val="FyU"/>
      <sheetName val="NEGOCIACIÓN"/>
      <sheetName val="INFORME"/>
      <sheetName val="power"/>
      <sheetName val="OUTPUTS"/>
      <sheetName val="R.EJECUTIVO"/>
      <sheetName val="F. CAJA COSTOS"/>
      <sheetName val="RESUMEN POI "/>
      <sheetName val="CALCULO POI"/>
      <sheetName val="CALCULO COSTOS DE OPERACIÓN"/>
      <sheetName val="INFORMACIÓN REFERENCIA"/>
      <sheetName val="BD COSTOS UNIDAD CONSTRUCTIVA"/>
      <sheetName val="REFERENCIAS"/>
      <sheetName val="DEMANDABASEAND"/>
      <sheetName val="Tablas Documento Financiero"/>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AIU"/>
      <sheetName val="Constantes Generales"/>
      <sheetName val="Prestaciones Sociales"/>
      <sheetName val="Materiales "/>
      <sheetName val="C-7A"/>
      <sheetName val="C-7B"/>
      <sheetName val="C-7C"/>
      <sheetName val="C-11 (1)"/>
      <sheetName val="C-11 (2)"/>
      <sheetName val="CCC"/>
      <sheetName val="T-6"/>
      <sheetName val="T-10"/>
      <sheetName val="T-7"/>
      <sheetName val="1 (3)"/>
      <sheetName val="2 (3)"/>
      <sheetName val="3 (3)"/>
      <sheetName val="4 (3)"/>
      <sheetName val="5 (3)"/>
      <sheetName val="6 (3)"/>
      <sheetName val="8 (3)"/>
      <sheetName val="9 (3)"/>
      <sheetName val="11 (3)"/>
      <sheetName val="12 (3)"/>
      <sheetName val="13 (3)"/>
      <sheetName val="Hoja3"/>
      <sheetName val="MANO DE OBRA"/>
      <sheetName val="1.1"/>
      <sheetName val="EQUIPO"/>
      <sheetName val="TUBERIA"/>
      <sheetName val="Hoja2"/>
      <sheetName val="MATERIALES"/>
      <sheetName val="ConstantesGenerales"/>
      <sheetName val="PrestacionesSociales"/>
      <sheetName val="CONS"/>
      <sheetName val="31"/>
      <sheetName val="TARIFAS"/>
      <sheetName val="INSUMOS"/>
      <sheetName val="Datos Generales"/>
    </sheetNames>
    <sheetDataSet>
      <sheetData sheetId="0" refreshError="1"/>
      <sheetData sheetId="1" refreshError="1">
        <row r="1">
          <cell r="B1">
            <v>0</v>
          </cell>
        </row>
        <row r="3">
          <cell r="B3">
            <v>0.05</v>
          </cell>
        </row>
        <row r="4">
          <cell r="B4">
            <v>0.05</v>
          </cell>
        </row>
      </sheetData>
      <sheetData sheetId="2" refreshError="1">
        <row r="2">
          <cell r="E2">
            <v>0.56599999999999995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AC"/>
      <sheetName val="ELECTRICO EBAC"/>
      <sheetName val="IMPULSION EBAC"/>
      <sheetName val="DESARENADOR"/>
      <sheetName val="PTAP"/>
      <sheetName val="EQUIPO DE CLORACION"/>
      <sheetName val="EBAP"/>
      <sheetName val="ELECTRICO EBAP"/>
      <sheetName val="IMPULSION AP"/>
      <sheetName val="TKs ELEVADOs"/>
      <sheetName val="REDES"/>
      <sheetName val="RESUMEN"/>
      <sheetName val="AIU"/>
      <sheetName val="Cant. Obra"/>
      <sheetName val="Cant. Obra Pórtico TK"/>
      <sheetName val="Obra Civil"/>
      <sheetName val="Lista Suministro"/>
      <sheetName val="APU"/>
      <sheetName val="APU  ADICIONALES"/>
      <sheetName val="EBA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4A CON AIU"/>
      <sheetName val="RESUMEN"/>
      <sheetName val="ANEXO 4A"/>
      <sheetName val="ANEXO 4A1"/>
      <sheetName val="ANEXO 4B"/>
      <sheetName val="ANEXO 4C"/>
      <sheetName val="ANEXO 4C1"/>
      <sheetName val="ANEXO 4D"/>
      <sheetName val="ANEXO 4E"/>
      <sheetName val="ANEXO 4E1 Y"/>
      <sheetName val="ANEXO 4E1 R"/>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P1"/>
      <sheetName val="P2"/>
      <sheetName val="1 (2)"/>
      <sheetName val="2 (2)"/>
      <sheetName val="3 (2)"/>
      <sheetName val="4 (2)"/>
      <sheetName val="5 (2)"/>
      <sheetName val="6 (2)"/>
      <sheetName val="7 (2)"/>
      <sheetName val="8 (2)"/>
      <sheetName val="9 (2)"/>
      <sheetName val="10 (2)"/>
      <sheetName val="11 (2)"/>
      <sheetName val="12 (2)"/>
      <sheetName val="13 (2)"/>
      <sheetName val="14 (2)"/>
      <sheetName val="15 (2)"/>
      <sheetName val="16 (2)"/>
      <sheetName val="17 (2)"/>
      <sheetName val="18 (2)"/>
      <sheetName val="1 (3)"/>
      <sheetName val="2 (3)"/>
      <sheetName val="3 (3)"/>
      <sheetName val="4 (3)"/>
      <sheetName val="5 (3)"/>
      <sheetName val="6 (3)"/>
      <sheetName val="7 (3)"/>
      <sheetName val="8 (3)"/>
      <sheetName val="9 (3)"/>
      <sheetName val="11 (3)"/>
      <sheetName val="12 (3)"/>
      <sheetName val="13 (3)"/>
      <sheetName val="Hoja3"/>
      <sheetName val="Constantes Generales"/>
      <sheetName val="Prestaciones Sociales"/>
      <sheetName val="DatosGenerales"/>
      <sheetName val="PRECIOS"/>
      <sheetName val="MODELO"/>
      <sheetName val="PU (2)"/>
      <sheetName val="ITEMS"/>
      <sheetName val="APU"/>
      <sheetName val="AIU"/>
      <sheetName val="ESPEC"/>
    </sheetNames>
    <sheetDataSet>
      <sheetData sheetId="0" refreshError="1">
        <row r="1">
          <cell r="B1">
            <v>0.8</v>
          </cell>
        </row>
        <row r="2">
          <cell r="B2">
            <v>15686</v>
          </cell>
        </row>
        <row r="3">
          <cell r="B3">
            <v>15686</v>
          </cell>
        </row>
        <row r="4">
          <cell r="B4">
            <v>15686</v>
          </cell>
        </row>
        <row r="8">
          <cell r="B8">
            <v>47058</v>
          </cell>
        </row>
        <row r="12">
          <cell r="B12">
            <v>1600</v>
          </cell>
        </row>
        <row r="14">
          <cell r="B14">
            <v>12061.4</v>
          </cell>
        </row>
        <row r="15">
          <cell r="B15">
            <v>14465.1</v>
          </cell>
        </row>
        <row r="16">
          <cell r="B16">
            <v>12217.4</v>
          </cell>
        </row>
        <row r="17">
          <cell r="B17">
            <v>4225</v>
          </cell>
        </row>
        <row r="18">
          <cell r="B18">
            <v>4829.78</v>
          </cell>
        </row>
        <row r="19">
          <cell r="B19">
            <v>4139.8100000000004</v>
          </cell>
        </row>
        <row r="20">
          <cell r="B20">
            <v>4139.8100000000004</v>
          </cell>
        </row>
        <row r="21">
          <cell r="B21">
            <v>6209.71</v>
          </cell>
        </row>
        <row r="22">
          <cell r="B22">
            <v>3449.84</v>
          </cell>
        </row>
        <row r="23">
          <cell r="B23">
            <v>5519.74</v>
          </cell>
        </row>
        <row r="24">
          <cell r="B24">
            <v>5933.72</v>
          </cell>
        </row>
        <row r="25">
          <cell r="B25">
            <v>5519.74</v>
          </cell>
        </row>
        <row r="26">
          <cell r="B26">
            <v>4829.78</v>
          </cell>
        </row>
        <row r="27">
          <cell r="B27">
            <v>4829.78</v>
          </cell>
        </row>
        <row r="28">
          <cell r="B28">
            <v>6209.71</v>
          </cell>
        </row>
        <row r="29">
          <cell r="B29">
            <v>3449.96</v>
          </cell>
        </row>
        <row r="30">
          <cell r="B30">
            <v>3725.83</v>
          </cell>
        </row>
        <row r="31">
          <cell r="B31">
            <v>2759.87</v>
          </cell>
        </row>
        <row r="32">
          <cell r="B32">
            <v>2759.87</v>
          </cell>
        </row>
        <row r="33">
          <cell r="B33">
            <v>5243.76</v>
          </cell>
        </row>
        <row r="34">
          <cell r="B34">
            <v>2069.9</v>
          </cell>
        </row>
        <row r="35">
          <cell r="B35">
            <v>4829.78</v>
          </cell>
        </row>
        <row r="36">
          <cell r="B36">
            <v>4829.78</v>
          </cell>
        </row>
        <row r="37">
          <cell r="B37">
            <v>4139.8100000000004</v>
          </cell>
        </row>
        <row r="38">
          <cell r="B38">
            <v>3863.82</v>
          </cell>
        </row>
        <row r="39">
          <cell r="B39">
            <v>3863.82</v>
          </cell>
        </row>
        <row r="40">
          <cell r="B40">
            <v>5243.76</v>
          </cell>
        </row>
        <row r="41">
          <cell r="B41">
            <v>2069.9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PTAP"/>
      <sheetName val="Cant. Obra Tanques"/>
      <sheetName val="Cant. Obra Edificio"/>
      <sheetName val="Cant. Obra Alcantarillad"/>
      <sheetName val="Cant. Obra Red"/>
      <sheetName val="RESUMEN"/>
      <sheetName val="AIUI"/>
      <sheetName val="CRONOGRAMA"/>
      <sheetName val="EBAC"/>
      <sheetName val="IMPULSION EBAC-PTAP"/>
      <sheetName val="PTAP"/>
      <sheetName val="ALCANTARILLADO"/>
      <sheetName val="TANQUE"/>
      <sheetName val="EDIFICIO"/>
      <sheetName val="RED"/>
      <sheetName val="ELECTRICOS"/>
      <sheetName val="LISTADO OBRA CIVIL"/>
      <sheetName val="LISTADO SUMINISTRO"/>
      <sheetName val="Análisis mano de obra"/>
      <sheetName val="Listado Materiales"/>
      <sheetName val="Básicos Concreto"/>
      <sheetName val="Transporte"/>
      <sheetName val="Relaciones"/>
      <sheetName val="Accesorios HD"/>
      <sheetName val="APU 1"/>
      <sheetName val="Hoja1"/>
      <sheetName val="Hoja2"/>
      <sheetName val="1.1"/>
      <sheetName val="APU complementarios"/>
      <sheetName val="1.1.1"/>
      <sheetName val="1.1.2"/>
      <sheetName val="1.1.3"/>
      <sheetName val="1.2.1"/>
      <sheetName val="1.2.2"/>
      <sheetName val="1.2.2.1"/>
      <sheetName val="1.2.3.4"/>
      <sheetName val="1.2.7"/>
      <sheetName val="1.3.1"/>
      <sheetName val="1.3.2"/>
      <sheetName val="2.1.1.1"/>
      <sheetName val="2.1.1.2"/>
      <sheetName val="2.1.1.3"/>
      <sheetName val="2.1.1.4"/>
      <sheetName val="2.1.1.5"/>
      <sheetName val="2.1.2"/>
      <sheetName val="2.1.3"/>
      <sheetName val="2.2.1"/>
      <sheetName val="2.2.2"/>
      <sheetName val="2.2.3"/>
      <sheetName val="2.3.1"/>
      <sheetName val="2.4.1"/>
      <sheetName val="2.4.2"/>
      <sheetName val="2.4.3"/>
      <sheetName val="3.1.1"/>
      <sheetName val="3.1.2"/>
      <sheetName val="3.2.1.1"/>
      <sheetName val="3.2.1.1."/>
      <sheetName val="3.2.1.1.b"/>
      <sheetName val="3.2.1.2"/>
      <sheetName val="3.2.1.3"/>
      <sheetName val="3.2.2.1 "/>
      <sheetName val="3.2.2.1.1"/>
      <sheetName val="3.2.2.2"/>
      <sheetName val="3.2.2.3"/>
      <sheetName val="3.2.2.4"/>
      <sheetName val="3.3.1"/>
      <sheetName val="3.3.2"/>
      <sheetName val="3.3.2 (ajustado)"/>
      <sheetName val="3.3.3"/>
      <sheetName val="3.3.4"/>
      <sheetName val="3.3.5"/>
      <sheetName val="3.4.1"/>
      <sheetName val="3.4.2"/>
      <sheetName val="3.4.3"/>
      <sheetName val="3.4.4"/>
      <sheetName val="3.4.5"/>
      <sheetName val="3.4.6.1"/>
      <sheetName val="3.4.6.2"/>
      <sheetName val="3.5.1"/>
      <sheetName val="3.7.1"/>
      <sheetName val="3.7.2.1"/>
      <sheetName val="3.7.2.2"/>
      <sheetName val="3.5.1.1"/>
      <sheetName val="3.7.3.1"/>
      <sheetName val="3.7.3.2"/>
      <sheetName val="3.7.3.3"/>
      <sheetName val="3.7.3.3.b"/>
      <sheetName val="3.7.3.4"/>
      <sheetName val="3.8.1"/>
      <sheetName val="3.8.2"/>
      <sheetName val="3.8.3"/>
      <sheetName val="4.1.1.1"/>
      <sheetName val="4.1.1.2"/>
      <sheetName val="4.1.1.3"/>
      <sheetName val="4.1.2.1.a"/>
      <sheetName val="4.1.2.1.b"/>
      <sheetName val="4.1.2.2"/>
      <sheetName val="4.1.2.3"/>
      <sheetName val="4.1.2.4"/>
      <sheetName val="4.1.2.5"/>
      <sheetName val="4.1.2.6"/>
      <sheetName val="4.1.2.7"/>
      <sheetName val="4.1.2.8"/>
      <sheetName val="4.1.3.1"/>
      <sheetName val="4.1.3.2"/>
      <sheetName val="4.1.3.3"/>
      <sheetName val="4.1.3.4"/>
      <sheetName val="4.1.3.5"/>
      <sheetName val="4.1.3.6"/>
      <sheetName val="4.3.1.7"/>
      <sheetName val="4.3.1.8"/>
      <sheetName val="4.1.3.9"/>
      <sheetName val="4.2.1.2"/>
      <sheetName val="4.2.1.1"/>
      <sheetName val="4.2.2.1"/>
      <sheetName val="4.2.2.2"/>
      <sheetName val="4.2.2.3"/>
      <sheetName val="4.2.2.4"/>
      <sheetName val="4.2.2.5"/>
      <sheetName val="4.2.2.6"/>
      <sheetName val="4.2.2.7"/>
      <sheetName val="4.2.2.8"/>
      <sheetName val="4.2.2.9"/>
      <sheetName val="4.2.2.10"/>
      <sheetName val="4.2.2.11"/>
      <sheetName val="4.2.3.1"/>
      <sheetName val="4.2.3.2"/>
      <sheetName val="4.2.3.3"/>
      <sheetName val="4.2.3.4"/>
      <sheetName val="4.3.2.5"/>
      <sheetName val="4.2.3.7"/>
      <sheetName val="4.3.1.1"/>
      <sheetName val="4.3.1.2"/>
      <sheetName val="4.3.1.3"/>
      <sheetName val="4.3.1.4"/>
      <sheetName val="4.3.3"/>
      <sheetName val="4.3.4"/>
      <sheetName val="4.4.1.1.1"/>
      <sheetName val="4.4.1.1.2"/>
      <sheetName val="4.4.1.1.3"/>
      <sheetName val="4.4.1.1.4"/>
      <sheetName val="4.4.1.1.5"/>
      <sheetName val="4.4.1.1.6"/>
      <sheetName val="4.4.1.2.1"/>
      <sheetName val="4.4.1.2.2"/>
      <sheetName val="4.4.1.2.3"/>
      <sheetName val="4.4.1.2.4"/>
      <sheetName val="4.4.2.1.3"/>
      <sheetName val="4.4.2.1.4"/>
      <sheetName val="4.4.2.1.5"/>
      <sheetName val="4.4.2.1.6"/>
      <sheetName val="4.4.2.1.7"/>
      <sheetName val="4.4.2.1.8"/>
      <sheetName val="4.4.2.1.9"/>
      <sheetName val="4.4.2.1.10"/>
      <sheetName val="4.4.2.1.11"/>
      <sheetName val="4.4.2.1.12"/>
      <sheetName val="4.4.3.1.1"/>
      <sheetName val="4.4.3.1.2"/>
      <sheetName val="4.4.3.1.3"/>
      <sheetName val="4.4.3.1.4"/>
      <sheetName val="4.4.3.1.5"/>
      <sheetName val="4.4.3.1.6"/>
      <sheetName val="4.4.3.1.7"/>
      <sheetName val="4.4.3.1.8"/>
      <sheetName val="4.4.3.1.9"/>
      <sheetName val="4.4.3.1.10"/>
      <sheetName val="4.4.3.2.1"/>
      <sheetName val="4.4.3.2.2"/>
      <sheetName val="4.4.3.2.3"/>
      <sheetName val="4.4.3.2.4"/>
      <sheetName val="4.4.3.2.5"/>
      <sheetName val="4.4.3.2.6"/>
      <sheetName val="4.4.3.2.7"/>
      <sheetName val="4.4.3.2.8"/>
      <sheetName val="4.4.3.2.9"/>
      <sheetName val="4.4.3.2.10"/>
      <sheetName val="4.4.4.1.1"/>
      <sheetName val="4.4.4.1.2"/>
      <sheetName val="4.4.4.1.3"/>
      <sheetName val="4.4.4.1.4"/>
      <sheetName val="4.4.4.1.5"/>
      <sheetName val="4.4.4.1.6"/>
      <sheetName val="4.4.4.1.7"/>
      <sheetName val="4.4.4.1.8"/>
      <sheetName val="4.4.4.1.9"/>
      <sheetName val="4.4.4.1.10"/>
      <sheetName val="4.4.4.1.11"/>
      <sheetName val="4.4.4.2.1"/>
      <sheetName val="4.4.4.2.2"/>
      <sheetName val="4.4.4.2.3"/>
      <sheetName val="4.4.4.2.4"/>
      <sheetName val="4.4.4.2.5"/>
      <sheetName val="4.4.4.2.6"/>
      <sheetName val="4.4.4.2.7"/>
      <sheetName val="4.4.4.3.2"/>
      <sheetName val="4.4.4.3.3"/>
      <sheetName val="4.4.4.3.4"/>
      <sheetName val="4.4.4.3.5"/>
      <sheetName val="4.4.4.3.6"/>
      <sheetName val="4.4.4.3.7"/>
      <sheetName val="4.4.4.3.8"/>
      <sheetName val="4.4.4.3.9"/>
      <sheetName val="4.4.4.3.10"/>
      <sheetName val="4.4.4.4.1"/>
      <sheetName val="4.4.4.4.2"/>
      <sheetName val="4.4.4.4.3"/>
      <sheetName val="4.4.4.4.4"/>
      <sheetName val="4.4.4.4.5"/>
      <sheetName val="4.4.4.4.6"/>
      <sheetName val="4.5.1"/>
      <sheetName val="4.5.2"/>
      <sheetName val="4.5.4"/>
      <sheetName val="4.6.2"/>
      <sheetName val="4.6.1"/>
      <sheetName val="4.6.3"/>
      <sheetName val="4.7.1"/>
      <sheetName val="4.7.2"/>
      <sheetName val="4.7.3"/>
      <sheetName val="4.8"/>
      <sheetName val="4.8.1 "/>
      <sheetName val="4.8.3"/>
      <sheetName val="4.8.2 "/>
      <sheetName val="5.1.1"/>
      <sheetName val="5.1.1."/>
      <sheetName val="5.1.2"/>
      <sheetName val="5.1.3"/>
      <sheetName val="5.2.1"/>
      <sheetName val="5.2.1.a"/>
      <sheetName val="5.2.1.b"/>
      <sheetName val="5.2.1.c"/>
      <sheetName val="5.2.2"/>
      <sheetName val="5.3"/>
      <sheetName val="5.4.1.2"/>
      <sheetName val="6.1.1.2"/>
      <sheetName val="6.2.1.1"/>
      <sheetName val="6.2.1.3"/>
      <sheetName val="6.4.1.1"/>
      <sheetName val="6.4.2.1"/>
      <sheetName val="6.4.2.2"/>
      <sheetName val="6.4.3.1"/>
      <sheetName val="6.5.1"/>
      <sheetName val="6.5.2"/>
      <sheetName val="6.6.1"/>
      <sheetName val="7.10.5"/>
      <sheetName val="7.10.6"/>
      <sheetName val="7.10.7"/>
      <sheetName val="7.1.1.1"/>
      <sheetName val="7.1.1.2"/>
      <sheetName val="7.1.3.1"/>
      <sheetName val="7.1.3.2"/>
      <sheetName val="7.1.3.3"/>
      <sheetName val="7.1.3.4"/>
      <sheetName val="7.2.1.1.2"/>
      <sheetName val="7.3.1.1"/>
      <sheetName val="7.3.1.2"/>
      <sheetName val="7.3.1.3"/>
      <sheetName val="7.3.1.4"/>
      <sheetName val="7.3.1.5"/>
      <sheetName val="7.3.1.6"/>
      <sheetName val="7.3.1.7"/>
      <sheetName val="7.3.1.8"/>
      <sheetName val="7.3.1.9"/>
      <sheetName val="7.3.1.10"/>
      <sheetName val="7.3.1.11"/>
      <sheetName val="7.3.1.12"/>
      <sheetName val="7.3.1.13"/>
      <sheetName val="7.3.1.14"/>
      <sheetName val="7.3.1.15"/>
      <sheetName val="7.3.1.15.b"/>
      <sheetName val="7.3.2.1.1"/>
      <sheetName val="7.3.2.1.2"/>
      <sheetName val="7.3.2.1.3"/>
      <sheetName val="7.3.2.1.4"/>
      <sheetName val="7.3.2.1.5"/>
      <sheetName val="7.3.2.1.6"/>
      <sheetName val="7.3.2.1.7"/>
      <sheetName val="7.3.2.1.8"/>
      <sheetName val="7.3.2.1.9"/>
      <sheetName val="7.3.2.2.1"/>
      <sheetName val="7.3.2.2.2"/>
      <sheetName val="7.3.2.2.3"/>
      <sheetName val="7.3.2.2.4"/>
      <sheetName val="7.3.2.2.5"/>
      <sheetName val="7.3.2.2.6"/>
      <sheetName val="7.3.2.2.7"/>
      <sheetName val="7.3.2.2.8"/>
      <sheetName val="7.3.2.2.9"/>
      <sheetName val="7.3.2.2.10"/>
      <sheetName val="7.3.2.2.11"/>
      <sheetName val="7.3.2.2.12"/>
      <sheetName val="7.3.3.1"/>
      <sheetName val="7.3.3.2"/>
      <sheetName val="7.3.3.3"/>
      <sheetName val="7.3.3.4"/>
      <sheetName val="7.3.3.5"/>
      <sheetName val="7.3.3.6"/>
      <sheetName val="7.3.3.7"/>
      <sheetName val="7.3.3.8"/>
      <sheetName val="7.3.3.9"/>
      <sheetName val="7.3.3.10"/>
      <sheetName val="7.3.3.1.1"/>
      <sheetName val="7.3.3.1.2"/>
      <sheetName val="7.3.4.1"/>
      <sheetName val="7.3.4.2"/>
      <sheetName val="7.3.4.3"/>
      <sheetName val="7.3.4.4"/>
      <sheetName val="7.3.4.5"/>
      <sheetName val="7.3.4.6"/>
      <sheetName val="7.3.4.7"/>
      <sheetName val="7.3.4.8"/>
      <sheetName val="7.3.4.9"/>
      <sheetName val="7.3.4.10"/>
      <sheetName val="7.3.6.1"/>
      <sheetName val="7.3.6.2"/>
      <sheetName val="7.3.5.1"/>
      <sheetName val="7.3.5.2"/>
      <sheetName val="7.4.5.1.1"/>
      <sheetName val="7.4.5.1.2"/>
      <sheetName val="7.4.5.2.1"/>
      <sheetName val="7.4.5.2.2"/>
      <sheetName val="7.4.5.2.3"/>
      <sheetName val="7.4.5.3.1"/>
      <sheetName val="7.4.5.3.2"/>
      <sheetName val="7.4.5.3.3"/>
      <sheetName val="7.4.5.4.1"/>
      <sheetName val="7.4.5.4.2"/>
      <sheetName val="7.4.5.4.3"/>
      <sheetName val="7.4.5.4.4"/>
      <sheetName val="7.5.1"/>
      <sheetName val="7.5.1.1"/>
      <sheetName val="7.4.5.1.1.a"/>
      <sheetName val="7.4.5.1.2.a"/>
      <sheetName val="7.4.5.1.3.a"/>
      <sheetName val="7.4.5.1.4.a"/>
      <sheetName val="7.4.5.1.5.a"/>
      <sheetName val="7.4.5.1.6.a"/>
      <sheetName val="7.4.5.1.7.a"/>
      <sheetName val="7.4.5.2.1.a"/>
      <sheetName val="7.4.5.2.2.a"/>
      <sheetName val="7.4.5.2.3.a"/>
      <sheetName val="7.4.5.2.4.a"/>
      <sheetName val="7.4.5.2.5.a"/>
      <sheetName val="7.4.5.2.6.a"/>
      <sheetName val="7.4.5.2.7.a"/>
      <sheetName val="7.4.5.3.1.a"/>
      <sheetName val="7.4.5.3.2.a"/>
      <sheetName val="7.4.5.3.3.a"/>
      <sheetName val="7.4.5.3.4.a"/>
      <sheetName val="7.4.5.3.5.a"/>
      <sheetName val="7.4.5.3.6.a"/>
      <sheetName val="7.4.5.3.7.a"/>
      <sheetName val="7.6.1"/>
      <sheetName val="7.6.2"/>
      <sheetName val="7.6.3"/>
      <sheetName val="7.6.4"/>
      <sheetName val="7.6.5"/>
      <sheetName val="7.7.2.1.1"/>
      <sheetName val="7.7.2.1.2"/>
      <sheetName val="7.7.2.1.3"/>
      <sheetName val="7.7.2.1.4"/>
      <sheetName val="7.7.2.2.1"/>
      <sheetName val="7.7.2.2.2"/>
      <sheetName val="7.7.2.2.3"/>
      <sheetName val="7.7.2.2.4"/>
      <sheetName val="7.8.1.1.3.1"/>
      <sheetName val="7.8.1.1.3.2"/>
      <sheetName val="7.8.1.1.3.6"/>
      <sheetName val="7.8.1.1.3.7"/>
      <sheetName val="7.8.1.1.3.8"/>
      <sheetName val="7.8.1.2.2.1"/>
      <sheetName val="7.8.1.2.2.2"/>
      <sheetName val="7.9.1.2"/>
      <sheetName val="7.9.1.3"/>
      <sheetName val="7.11"/>
      <sheetName val="7.12.1"/>
      <sheetName val="7.12.2"/>
      <sheetName val="7.12.3"/>
      <sheetName val="7.12.4"/>
      <sheetName val="7.15.1.1"/>
      <sheetName val="7.15.1.2"/>
      <sheetName val="7.15.1.3"/>
      <sheetName val="7.15.2.2"/>
      <sheetName val="7.15.2.5"/>
      <sheetName val="7.15.3.1"/>
      <sheetName val="7.15.3.3"/>
      <sheetName val="7.15.3.4"/>
      <sheetName val="7.16.1"/>
      <sheetName val="7.16.2.1"/>
      <sheetName val="7.16.2.2"/>
      <sheetName val="7.16.3"/>
      <sheetName val="7.16.4.3"/>
      <sheetName val="7.16.6.1"/>
      <sheetName val="7.16.6.2"/>
      <sheetName val="7.16.8.2"/>
      <sheetName val="7.16.8.3"/>
      <sheetName val="7.6.10.1"/>
      <sheetName val="7.17.1"/>
      <sheetName val="7.17.2.1"/>
      <sheetName val="7.17.3.1"/>
      <sheetName val="7.17.2.2"/>
      <sheetName val="7.17.2.3"/>
      <sheetName val="7.17.3.2"/>
      <sheetName val="7.17.3.3"/>
      <sheetName val="7.18.1"/>
      <sheetName val="7.18.2"/>
      <sheetName val="7.18.3"/>
      <sheetName val="7.18.4"/>
      <sheetName val="7.18.5"/>
      <sheetName val="7.18.6"/>
      <sheetName val="7.18.7"/>
      <sheetName val="7.18.8"/>
      <sheetName val="7.18.9"/>
      <sheetName val="7.18.10"/>
      <sheetName val="7.18.11"/>
      <sheetName val="7.18.12"/>
      <sheetName val="7.18.13"/>
      <sheetName val="7.18.14"/>
      <sheetName val="7.18.15"/>
      <sheetName val="7.18.16"/>
      <sheetName val="7.18.17"/>
      <sheetName val="7.18.18"/>
      <sheetName val="7.18.19"/>
      <sheetName val="7.18.20"/>
      <sheetName val="7.18.21"/>
      <sheetName val="7.18.22"/>
      <sheetName val="7.18.23"/>
      <sheetName val="7.18.24"/>
      <sheetName val="7.18.25"/>
      <sheetName val="7.18.26"/>
      <sheetName val="7.18.27"/>
      <sheetName val="7.18.28"/>
      <sheetName val="7.18.29"/>
      <sheetName val="7.18.30"/>
      <sheetName val="7.18.31"/>
      <sheetName val="7.18.32"/>
      <sheetName val="7.18.33"/>
      <sheetName val="8.1.1.1.1"/>
      <sheetName val="8.1.1.1.2"/>
      <sheetName val="8.1.1.1.3"/>
      <sheetName val="8.1.1.1.4"/>
      <sheetName val="8.1.1.1.5"/>
      <sheetName val="8.1.1.1.6"/>
      <sheetName val="8.1.1.1.7"/>
      <sheetName val="8.1.1.2.2"/>
      <sheetName val="8.1.1.2.3"/>
      <sheetName val="8.1.1.2.4"/>
      <sheetName val="8.1.1.2.5"/>
      <sheetName val="8.1.1.2.6"/>
      <sheetName val="8.1.1.2.7"/>
      <sheetName val="8.1.1.3.1"/>
      <sheetName val="8.1.1.3.2"/>
      <sheetName val="8.1.1.3.3"/>
      <sheetName val="8.1.1.3.4"/>
      <sheetName val="8.1.1.3.5"/>
      <sheetName val="8.1.1.3.6"/>
      <sheetName val="8.1.1.3.7"/>
      <sheetName val="8.1.1.3.8"/>
      <sheetName val="8.1.1.3.9"/>
      <sheetName val="8.1.1.3.10"/>
      <sheetName val="8.1.1.3.11"/>
      <sheetName val="8.1.1.3.12"/>
      <sheetName val="8.1.1.4.2"/>
      <sheetName val="8.1.1.4.3"/>
      <sheetName val="8.1.1.4.4"/>
      <sheetName val="8.1.1.4.5"/>
      <sheetName val="8.1.1.4.6"/>
      <sheetName val="8.1.1.4.7"/>
      <sheetName val="8.1.1.5.1"/>
      <sheetName val="8.1.1.5.2"/>
      <sheetName val="8.1.1.5.3"/>
      <sheetName val="8.1.1.5.4"/>
      <sheetName val="8.1.1.5.5"/>
      <sheetName val="8.1.1.5.6"/>
      <sheetName val="8.1.1.5.7"/>
      <sheetName val="8.1.1.6.1"/>
      <sheetName val="8.1.1.6.2"/>
      <sheetName val="8.1.1.6.3"/>
      <sheetName val="8.1.1.6.4"/>
      <sheetName val="8.1.1.6.5"/>
      <sheetName val="8.1.1.6.6"/>
      <sheetName val="8.1.1.6.7"/>
      <sheetName val="8.1.1.7.1"/>
      <sheetName val="8.1.1.7.2"/>
      <sheetName val="8.1.1.7.3"/>
      <sheetName val="8.1.1.7.4"/>
      <sheetName val="8.1.1.7.5"/>
      <sheetName val="8.1.1.7.6"/>
      <sheetName val="8.1.1.7.7"/>
      <sheetName val="8.1.1.7.8"/>
      <sheetName val="8.1.1.7.9"/>
      <sheetName val="8.1.1.7.10"/>
      <sheetName val="8.1.1.7.11"/>
      <sheetName val="8.1.1.7.12"/>
      <sheetName val="8.1.2.1.1"/>
      <sheetName val="8.1.2.1.3"/>
      <sheetName val="8.1.2.1.4"/>
      <sheetName val="8.1.2.1.5"/>
      <sheetName val="8.1.2.1.6"/>
      <sheetName val="8.1.2.1.7"/>
      <sheetName val="8.1.2.1.8"/>
      <sheetName val="8.1.2.1.9"/>
      <sheetName val="8.1.3.2.3"/>
      <sheetName val="8.1.3.2.4"/>
      <sheetName val="8.1.3.3.1"/>
      <sheetName val="8.1.3.3.2"/>
      <sheetName val="8.1.3.3.3"/>
      <sheetName val="8.1.3.3.4"/>
      <sheetName val="8.1.3.3.5"/>
      <sheetName val="8.1.3.3.6"/>
      <sheetName val="8.1.3.3.7"/>
      <sheetName val="8.1.3.3.8"/>
      <sheetName val="8.1.4.1"/>
      <sheetName val="8.1.4.2"/>
      <sheetName val="8.1.4.3"/>
      <sheetName val="8.1.4.4"/>
      <sheetName val="8.1.4.5"/>
      <sheetName val="8.1.4.6"/>
      <sheetName val="8.1.5.2"/>
      <sheetName val="8.1.5.3"/>
      <sheetName val="8.1.5.4"/>
      <sheetName val="8.1.5.5"/>
      <sheetName val="8.1.5.6"/>
      <sheetName val="8.1.5.7"/>
      <sheetName val="8.1.6.1"/>
      <sheetName val="8.1.6.2"/>
      <sheetName val="8.1.6.3"/>
      <sheetName val="8.1.6.4"/>
      <sheetName val="8.1.6.5"/>
      <sheetName val="8.1.6.6"/>
      <sheetName val="8.1.6.7"/>
      <sheetName val="8.1.6.9"/>
      <sheetName val="8.1.6.11"/>
      <sheetName val="8.1.6.12"/>
      <sheetName val="8.1.7.1"/>
      <sheetName val="8.1.7.2"/>
      <sheetName val="8.1.7.3"/>
      <sheetName val="8.1.7.4"/>
      <sheetName val="8.1.8.1.1"/>
      <sheetName val="8.1.8.1.2"/>
      <sheetName val="8.1.8.1.3"/>
      <sheetName val="8.1.8.1.4"/>
      <sheetName val="8.1.8.3.2"/>
      <sheetName val="8.1.8.3.3"/>
      <sheetName val="8.1.8.5.1"/>
      <sheetName val="8.1.8.5.2"/>
      <sheetName val="8.1.8.5.3"/>
      <sheetName val="8.1.8.5.4"/>
      <sheetName val="8.1.8.5.5"/>
      <sheetName val="8.1.8.5"/>
      <sheetName val="8.1.9.1"/>
      <sheetName val="8.1.9.2"/>
      <sheetName val="8.1.9.3"/>
      <sheetName val="8.1.9.4"/>
      <sheetName val="8.1.9.5"/>
      <sheetName val="8.1.9.6"/>
      <sheetName val="8.1.10.3"/>
      <sheetName val="8.1.10.4"/>
      <sheetName val="8.1.10.5"/>
      <sheetName val="8.1.10.6"/>
      <sheetName val="8.1.10.7"/>
      <sheetName val="8.1.10.8"/>
      <sheetName val="8.1.11.1"/>
      <sheetName val="8.1.13.1"/>
      <sheetName val="8.1.13.2"/>
      <sheetName val="8.1.13.3"/>
      <sheetName val="8.1.13.4"/>
      <sheetName val="8.1.13.5"/>
      <sheetName val="8.1.13.6"/>
      <sheetName val="8.1.14.3"/>
      <sheetName val="8.1.14.4"/>
      <sheetName val="8.1.16.1.1"/>
      <sheetName val="8.1.16.1.2"/>
      <sheetName val="8.1.16.1.3"/>
      <sheetName val="8.1.16.1.4"/>
      <sheetName val="8.1.16.1.5"/>
      <sheetName val="8.1.16.2.1"/>
      <sheetName val="8.1.16.2.2"/>
      <sheetName val="8.1.16.2.3"/>
      <sheetName val="8.1.16.2.4"/>
      <sheetName val="8.1.16.2.5"/>
      <sheetName val="8.1.16.2.9"/>
      <sheetName val="8.1.16.3.1"/>
      <sheetName val="8.1.16.3.2"/>
      <sheetName val="8.1.16.3.3"/>
      <sheetName val="8.1.16.3.4"/>
      <sheetName val="8.1.16.3.5"/>
      <sheetName val="8.1.16.3.6"/>
      <sheetName val="8.1.16.3.7"/>
      <sheetName val="8.1.16.3.8"/>
      <sheetName val="8.1.16.4.1"/>
      <sheetName val="8.1.16.4.2"/>
      <sheetName val="8.1.16.4.3"/>
      <sheetName val="8.1.16.4.4"/>
      <sheetName val="8.1.16.4.5"/>
      <sheetName val="8.1.16.4.6"/>
      <sheetName val="8.1.16.5.1"/>
      <sheetName val="8.1.16.5.2"/>
      <sheetName val="8.1.16.5.3"/>
      <sheetName val="8.1.16.5.4"/>
      <sheetName val="8.1.16.5.4a"/>
      <sheetName val="8.1.16.5.5"/>
      <sheetName val="8.1.16.6.1"/>
      <sheetName val="8.1.16.6.2"/>
      <sheetName val="8.1.16.6.3"/>
      <sheetName val="8.1.16.6.4"/>
      <sheetName val="8.1.16.6.5"/>
      <sheetName val="8.1.16.6.6"/>
      <sheetName val="8.1.16.7.1"/>
      <sheetName val="8.1.16.7.2"/>
      <sheetName val="8.1.16.7.3"/>
      <sheetName val="8.1.16.7.4"/>
      <sheetName val="8.1.16.8.1"/>
      <sheetName val="8.1.16.8.2"/>
      <sheetName val="8.1.16.8.3"/>
      <sheetName val="8.1.16.8.4"/>
      <sheetName val="8.1.16.9.1"/>
      <sheetName val="8.1.16.9.2"/>
      <sheetName val="8.1.16.9.3"/>
      <sheetName val="8.1.16.9.4"/>
      <sheetName val="8.1.16.10.1"/>
      <sheetName val="8.1.16.10.2"/>
      <sheetName val="8.1.16.10.3"/>
      <sheetName val="8.1.16.10.4"/>
      <sheetName val="8.1.16.11.1"/>
      <sheetName val="8.1.16.11.2"/>
      <sheetName val="8.1.16.11.3"/>
      <sheetName val="8.1.16.11.4"/>
      <sheetName val="8.1.16.12.1"/>
      <sheetName val="8.1.16.12.2"/>
      <sheetName val="8.1.16.3.6a"/>
      <sheetName val="8.1.17.1.1"/>
      <sheetName val="8.1.17.1.2"/>
      <sheetName val="8.1.17.1.3"/>
      <sheetName val="8.1.17.1.4"/>
      <sheetName val="8.1.17.2.2"/>
      <sheetName val="8.1.17.2.3"/>
      <sheetName val="8.1.17.3.2"/>
      <sheetName val="8.1.17.3.3"/>
      <sheetName val="8.1.17.4.2"/>
      <sheetName val="8.1.17.4.3"/>
      <sheetName val="8.1.17.5.2"/>
      <sheetName val="8.1.17.5.3"/>
      <sheetName val="8.1.17.6.2"/>
      <sheetName val="8.1.17.6.3"/>
      <sheetName val="8.1.18.1.1"/>
      <sheetName val="8.1.18.1.2"/>
      <sheetName val="8.1.18.2.1"/>
      <sheetName val="8.1.18.2.2"/>
      <sheetName val="8.1.18.2.3"/>
      <sheetName val="8.1.18.3.2"/>
      <sheetName val="8.1.18.3.3"/>
      <sheetName val="8.1.18.3.4"/>
      <sheetName val="8.1.18.4.3"/>
      <sheetName val="8.1.18.4.4"/>
      <sheetName val="8.1.18.4.5"/>
      <sheetName val="8.1.18.5.3"/>
      <sheetName val="8.1.18.5.4"/>
      <sheetName val="8.1.18.5.5"/>
      <sheetName val="8.1.18.5.6"/>
      <sheetName val="8.1.18.6.3"/>
      <sheetName val="8.1.18.6.4"/>
      <sheetName val="8.1.18.6.5"/>
      <sheetName val="8.1.18.6.6"/>
      <sheetName val="8.1.19.1.1"/>
      <sheetName val="8.1.19.1.2"/>
      <sheetName val="8.1.19.2.1"/>
      <sheetName val="8.1.19.2.2"/>
      <sheetName val="8.1.19.2.3"/>
      <sheetName val="8.1.19.3.2"/>
      <sheetName val="8.1.19.3.3"/>
      <sheetName val="8.1.19.3.4"/>
      <sheetName val="8.1.19.4.3"/>
      <sheetName val="8.1.19.4.4"/>
      <sheetName val="8.1.19.4.5"/>
      <sheetName val="8.1.19.5.3"/>
      <sheetName val="8.1.19.5.4"/>
      <sheetName val="8.1.19.5.5"/>
      <sheetName val="8.1.19.6.3"/>
      <sheetName val="8.1.19.6.4"/>
      <sheetName val="8.1.19.6.5"/>
      <sheetName val="8.1.20.1.1"/>
      <sheetName val="8.1.20.1.2"/>
      <sheetName val="8.1.20.1.3"/>
      <sheetName val="8.1.20.1.4"/>
      <sheetName val="8.1.20.1.5"/>
      <sheetName val="8.1.20.1.6"/>
      <sheetName val="8.1.20.1.7"/>
      <sheetName val="8.1.20.1.9"/>
      <sheetName val="8.1.20.1.10"/>
      <sheetName val="8.1.20.2.1"/>
      <sheetName val="8.1.20.2.2"/>
      <sheetName val="8.1.20.2.3"/>
      <sheetName val="8.1.20.2.4"/>
      <sheetName val="8.1.20.2.5"/>
      <sheetName val="8.1.20.2.6"/>
      <sheetName val="8.1.2.1"/>
      <sheetName val="8.1.2.2"/>
      <sheetName val="8.1.21.1"/>
      <sheetName val="8.1.21.2"/>
      <sheetName val="8.1.21.3"/>
      <sheetName val="8.1.21.4"/>
      <sheetName val="8.1.21.5"/>
      <sheetName val="8.1.21.6"/>
      <sheetName val="8.1.21.7"/>
      <sheetName val="8.1.22.2"/>
      <sheetName val="8.1.22.3"/>
      <sheetName val="8.1.22.4"/>
      <sheetName val="8.1.22.5"/>
      <sheetName val="8.1.22.6"/>
      <sheetName val="8.1.22.7"/>
      <sheetName val="8.1.23.1"/>
      <sheetName val="8.1.23.2"/>
      <sheetName val="8.1.23.3"/>
      <sheetName val="8.1.23.4"/>
      <sheetName val="8.1.23.5"/>
      <sheetName val="8.1.23.6"/>
      <sheetName val="8.1.23.7"/>
      <sheetName val="8.1.24.1"/>
      <sheetName val="8.1.24.2"/>
      <sheetName val="8.1.24.3"/>
      <sheetName val="8.1.24.4"/>
      <sheetName val="8.1.24.5"/>
      <sheetName val="8.1.24.6"/>
      <sheetName val="8.1.24.7"/>
      <sheetName val="8.1.25.1"/>
      <sheetName val="8.1.25.2"/>
      <sheetName val="8.1.25.3"/>
      <sheetName val="8.1.25.4"/>
      <sheetName val="8.1.25.5"/>
      <sheetName val="8.1.25.6"/>
      <sheetName val="8.1.25.7"/>
      <sheetName val="8.1.27.1.1"/>
      <sheetName val="8.1.27.1.2"/>
      <sheetName val="8.1.27.1.3"/>
      <sheetName val="8.1.27.1.4"/>
      <sheetName val="8.1.27.1.5"/>
      <sheetName val="8.1.27.1.6"/>
      <sheetName val="8.1.27.1.7"/>
      <sheetName val="8.1.27.2.1"/>
      <sheetName val="8.1.27.2.2"/>
      <sheetName val="8.1.27.2.3"/>
      <sheetName val="8.1.27.2.4"/>
      <sheetName val="8.1.27.2.5"/>
      <sheetName val="8.1.27.2.6"/>
      <sheetName val="8.1.27.2.7"/>
      <sheetName val="8.1.27.2.8"/>
      <sheetName val="8.1.27.3.1"/>
      <sheetName val="8.1.28.1.1"/>
      <sheetName val="8.1.28.1.2"/>
      <sheetName val="8.1.28.1.3"/>
      <sheetName val="8.1.28.1.4"/>
      <sheetName val="8.1.28.1.5"/>
      <sheetName val="8.1.28.1.6"/>
      <sheetName val="8.1.28.1.7"/>
      <sheetName val="8.1.28.2.1"/>
      <sheetName val="8.1.28.2.2"/>
      <sheetName val="8.1.28.2.3"/>
      <sheetName val="8.1.28.2.4"/>
      <sheetName val="8.1.28.2.5"/>
      <sheetName val="8.1.28.2.6"/>
      <sheetName val="8.1.28.2.7"/>
      <sheetName val="8.1.8.3.4"/>
      <sheetName val="8.1.8.3.5"/>
      <sheetName val="8.2.1"/>
      <sheetName val="8.3.1"/>
      <sheetName val="8.4.1"/>
      <sheetName val="9.1.1"/>
      <sheetName val="9.1.2"/>
      <sheetName val="9.2.7"/>
      <sheetName val="10.1.1"/>
      <sheetName val="11.1.1"/>
      <sheetName val="11.1.2"/>
      <sheetName val="11.1.3"/>
      <sheetName val="11.2.2"/>
      <sheetName val="11.2.3"/>
      <sheetName val="11.2.4"/>
      <sheetName val="11.2.5"/>
      <sheetName val="11.2.5.1"/>
      <sheetName val="11.2.6"/>
      <sheetName val="11.2.7"/>
      <sheetName val="11.2.8"/>
      <sheetName val="11.2.9"/>
      <sheetName val="11.2.10"/>
      <sheetName val="11.2.3.1"/>
      <sheetName val="11.2.11"/>
      <sheetName val="11.2.12"/>
      <sheetName val="11.2.13"/>
      <sheetName val="11.2.14"/>
      <sheetName val="11.2.15"/>
      <sheetName val="11.2.16"/>
      <sheetName val="11.2.17"/>
      <sheetName val="11.2.18"/>
      <sheetName val="11.2.19"/>
      <sheetName val="11.3.1"/>
      <sheetName val="11.3.2"/>
      <sheetName val="11.3.3"/>
      <sheetName val="11.3.4"/>
      <sheetName val="11.3.5"/>
      <sheetName val="11.3.6"/>
      <sheetName val="11.3.7"/>
      <sheetName val="11.3.8"/>
      <sheetName val="11.3.9"/>
      <sheetName val="11.3.10"/>
      <sheetName val="11.3.11"/>
      <sheetName val="11.3.12"/>
      <sheetName val="11.3.13"/>
      <sheetName val="11.3.14"/>
      <sheetName val="11.3.15"/>
      <sheetName val="11.3.16"/>
      <sheetName val="11.3.17"/>
      <sheetName val="11.3.18"/>
      <sheetName val="11.3.19"/>
      <sheetName val="11.3.20"/>
      <sheetName val="11.3.21"/>
      <sheetName val="11.3.22"/>
      <sheetName val="11.3.23"/>
      <sheetName val="11.3.24"/>
      <sheetName val="11.3.25"/>
      <sheetName val="11.4.1"/>
      <sheetName val="12.1.9"/>
      <sheetName val="12.1.10"/>
      <sheetName val="12.1.11"/>
      <sheetName val="12.1.15"/>
      <sheetName val="12.1.16"/>
      <sheetName val="12.1.17"/>
      <sheetName val="12.1.19"/>
      <sheetName val="12.1.20"/>
      <sheetName val="12.1.21"/>
      <sheetName val="12.1.24"/>
      <sheetName val="12.1.25"/>
      <sheetName val="12.1.26"/>
      <sheetName val="12.1.27"/>
      <sheetName val="12.1.28"/>
      <sheetName val="12.1.29"/>
      <sheetName val="7.2.2.2.2"/>
      <sheetName val="7.2.2.2.3"/>
      <sheetName val="12.2.1"/>
      <sheetName val="12.2.2"/>
      <sheetName val="12.2.3"/>
      <sheetName val="12.2.4"/>
      <sheetName val="12.2.5"/>
      <sheetName val="12.2.6"/>
      <sheetName val="12.2.7"/>
      <sheetName val="12.2.8"/>
      <sheetName val="12.2.9"/>
      <sheetName val="12.2.10"/>
      <sheetName val="12.2.11"/>
      <sheetName val="12.2.12"/>
      <sheetName val="12.2.13"/>
      <sheetName val="12.3.11"/>
      <sheetName val="12.2.14"/>
      <sheetName val="12.2.15"/>
      <sheetName val="12.2.16"/>
      <sheetName val="12.2.17"/>
      <sheetName val="12.2.19"/>
      <sheetName val="12.2.20"/>
      <sheetName val="12.3.14"/>
      <sheetName val="12.3.15"/>
      <sheetName val="12.3.16"/>
      <sheetName val="12.3.17"/>
      <sheetName val="E.30"/>
      <sheetName val="E.31"/>
      <sheetName val="4.4.1.1"/>
      <sheetName val="4.4.1.2"/>
      <sheetName val="4.4.1.3"/>
      <sheetName val="4.4.1.4"/>
      <sheetName val="4.4.1.5"/>
      <sheetName val="4.4.1.6"/>
      <sheetName val="4.4.1.7"/>
      <sheetName val="4.4.1.8"/>
      <sheetName val="11.2.5.2"/>
      <sheetName val="9.1.1 (2)"/>
      <sheetName val="EL-1.1"/>
      <sheetName val="EL-1.2"/>
      <sheetName val="EL-1.3"/>
      <sheetName val="EL-1.4"/>
      <sheetName val="EL-1.5"/>
      <sheetName val="EL-1.6"/>
      <sheetName val="EL-1.7"/>
      <sheetName val="EL-1.8"/>
      <sheetName val="EL-1.9"/>
      <sheetName val="EL-1.10"/>
      <sheetName val="EL-2.1"/>
      <sheetName val="EL-2.2"/>
      <sheetName val="EL-2.3"/>
      <sheetName val="EL-2.4"/>
      <sheetName val="EL-2.5"/>
      <sheetName val="EL-2.6"/>
      <sheetName val="EL-2.7"/>
      <sheetName val="EL-2.8"/>
      <sheetName val="EL-2.9"/>
      <sheetName val="EL-2.10"/>
      <sheetName val="EL-2.11"/>
      <sheetName val="EL-2.12"/>
      <sheetName val="EL-3.1"/>
      <sheetName val="EL-3.2"/>
      <sheetName val="EL-3.3"/>
      <sheetName val="EL-4.1"/>
      <sheetName val="EL-4.2"/>
      <sheetName val="EL-4.3"/>
      <sheetName val="EL-5.1"/>
      <sheetName val="EL-5.2"/>
      <sheetName val="EL-5.3"/>
      <sheetName val="EL-5.4"/>
      <sheetName val="EL-5.5"/>
      <sheetName val="EL-5.6"/>
      <sheetName val="EL-5.7"/>
      <sheetName val="EL-5.8"/>
      <sheetName val="EL-5.9"/>
      <sheetName val="EL-5.10"/>
      <sheetName val="EL-5.11"/>
      <sheetName val="EL-5.12"/>
      <sheetName val="EL-6.1"/>
      <sheetName val="EL-6.2"/>
      <sheetName val="EL-6.3"/>
      <sheetName val="EL-6.4"/>
      <sheetName val="EL-6.5"/>
      <sheetName val="EL-7.1"/>
      <sheetName val="EL-7.2"/>
      <sheetName val="EL-7.3"/>
      <sheetName val="Hoja3"/>
      <sheetName val="Hoja4"/>
      <sheetName val="Hoja5"/>
      <sheetName val="Hoja6"/>
      <sheetName val="Hoja7"/>
      <sheetName val="Hoja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BASE"/>
      <sheetName val="BASE CTOS"/>
      <sheetName val="PRELIM"/>
      <sheetName val="TUBERIA"/>
      <sheetName val="EXCAVA"/>
      <sheetName val="RESUMEN OBRAS "/>
      <sheetName val="1. Caja de Control y Aforo"/>
      <sheetName val="1. APU CAJA CONTROL"/>
      <sheetName val="2. Desarenador"/>
      <sheetName val="2. APU DESARENADOR"/>
      <sheetName val="3. Conducción"/>
      <sheetName val="3. APU CONDUCCIÓN"/>
      <sheetName val="4. Tanques Existentes"/>
      <sheetName val="4. APU Tanques Existentes"/>
      <sheetName val="5. Red Distribución"/>
      <sheetName val="5. APU Red Distribución"/>
      <sheetName val="6.  Opt. PTAP existente"/>
      <sheetName val="6. APU OPT PTAP"/>
      <sheetName val="RES MATERERIALES ACUEDUCTO"/>
      <sheetName val="BASE_CTOS"/>
      <sheetName val="RESUMEN_OBRAS_"/>
      <sheetName val="1__Caja_de_Control_y_Aforo"/>
      <sheetName val="1__APU_CAJA_CONTROL"/>
      <sheetName val="2__Desarenador"/>
      <sheetName val="2__APU_DESARENADOR"/>
      <sheetName val="3__Conducción"/>
      <sheetName val="3__APU_CONDUCCIÓN"/>
      <sheetName val="4__Tanques_Existentes"/>
      <sheetName val="4__APU_Tanques_Existentes"/>
      <sheetName val="5__Red_Distribución"/>
      <sheetName val="5__APU_Red_Distribución"/>
      <sheetName val="6___Opt__PTAP_existente"/>
      <sheetName val="6__APU_OPT_PTAP"/>
      <sheetName val="RES_MATERERIALES_ACUEDUCTO"/>
      <sheetName val="BASE_CTOS2"/>
      <sheetName val="RESUMEN_OBRAS_2"/>
      <sheetName val="1__Caja_de_Control_y_Aforo2"/>
      <sheetName val="1__APU_CAJA_CONTROL2"/>
      <sheetName val="2__Desarenador2"/>
      <sheetName val="2__APU_DESARENADOR2"/>
      <sheetName val="3__Conducción2"/>
      <sheetName val="3__APU_CONDUCCIÓN2"/>
      <sheetName val="4__Tanques_Existentes2"/>
      <sheetName val="4__APU_Tanques_Existentes2"/>
      <sheetName val="5__Red_Distribución2"/>
      <sheetName val="5__APU_Red_Distribución2"/>
      <sheetName val="6___Opt__PTAP_existente2"/>
      <sheetName val="6__APU_OPT_PTAP2"/>
      <sheetName val="RES_MATERERIALES_ACUEDUCTO2"/>
      <sheetName val="BASE_CTOS1"/>
      <sheetName val="RESUMEN_OBRAS_1"/>
      <sheetName val="1__Caja_de_Control_y_Aforo1"/>
      <sheetName val="1__APU_CAJA_CONTROL1"/>
      <sheetName val="2__Desarenador1"/>
      <sheetName val="2__APU_DESARENADOR1"/>
      <sheetName val="3__Conducción1"/>
      <sheetName val="3__APU_CONDUCCIÓN1"/>
      <sheetName val="4__Tanques_Existentes1"/>
      <sheetName val="4__APU_Tanques_Existentes1"/>
      <sheetName val="5__Red_Distribución1"/>
      <sheetName val="5__APU_Red_Distribución1"/>
      <sheetName val="6___Opt__PTAP_existente1"/>
      <sheetName val="6__APU_OPT_PTAP1"/>
      <sheetName val="RES_MATERERIALES_ACUEDUCTO1"/>
    </sheetNames>
    <sheetDataSet>
      <sheetData sheetId="0"/>
      <sheetData sheetId="1" refreshError="1">
        <row r="136">
          <cell r="D136">
            <v>18202.719999999998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FORMULARIO No.3_Ppto_Briceño"/>
      <sheetName val="4.1.2_Opt boc Trinidad"/>
      <sheetName val="4.1.3_Const boc Tirana"/>
      <sheetName val="4.1.4_Opt desarenador"/>
      <sheetName val="4.1.5_Opt aducción"/>
      <sheetName val="4.1.1_APU"/>
      <sheetName val="4.1.6_Const tanque 250m³"/>
      <sheetName val="4.1.7_Opt redes dist"/>
      <sheetName val="4.2.1_COLECTOR-TIRANA"/>
      <sheetName val="4.2.3_COLECTOR-COSUMBI 1"/>
      <sheetName val="4.2.5_COLECTOR-COSUMBI 2"/>
      <sheetName val="4.2.7_REDES SECUND Distrito 2"/>
      <sheetName val="Hoja7"/>
    </sheetNames>
    <sheetDataSet>
      <sheetData sheetId="0"/>
      <sheetData sheetId="1" refreshError="1"/>
      <sheetData sheetId="2" refreshError="1"/>
      <sheetData sheetId="3">
        <row r="99">
          <cell r="D99">
            <v>5500</v>
          </cell>
        </row>
        <row r="112">
          <cell r="D112">
            <v>14779.75</v>
          </cell>
        </row>
        <row r="113">
          <cell r="D113">
            <v>32215.52</v>
          </cell>
        </row>
        <row r="122">
          <cell r="D122">
            <v>12700</v>
          </cell>
        </row>
        <row r="123">
          <cell r="D123">
            <v>26950</v>
          </cell>
        </row>
        <row r="124">
          <cell r="D124">
            <v>48860</v>
          </cell>
        </row>
        <row r="224">
          <cell r="D224">
            <v>119415.67567999999</v>
          </cell>
        </row>
      </sheetData>
      <sheetData sheetId="4" refreshError="1"/>
      <sheetData sheetId="5" refreshError="1"/>
      <sheetData sheetId="6"/>
      <sheetData sheetId="7"/>
      <sheetData sheetId="8"/>
      <sheetData sheetId="9"/>
      <sheetData sheetId="10"/>
      <sheetData sheetId="11" refreshError="1"/>
      <sheetData sheetId="12"/>
      <sheetData sheetId="13"/>
      <sheetData sheetId="14"/>
      <sheetData sheetId="15"/>
      <sheetData sheetId="16"/>
      <sheetData sheetId="17"/>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APU"/>
      <sheetName val="PRESTA"/>
      <sheetName val="1.optimn_PTAP"/>
      <sheetName val="2.redesacto"/>
      <sheetName val="3.optim_Desarenador"/>
      <sheetName val="4.optim_captacion_aducc"/>
      <sheetName val="BASE"/>
      <sheetName val="RESUMEN"/>
      <sheetName val="Hoja1"/>
      <sheetName val="BASE CTOS"/>
      <sheetName val="Hoja2"/>
      <sheetName val="Hoja3"/>
    </sheetNames>
    <sheetDataSet>
      <sheetData sheetId="0"/>
      <sheetData sheetId="1"/>
      <sheetData sheetId="2"/>
      <sheetData sheetId="3"/>
      <sheetData sheetId="4"/>
      <sheetData sheetId="5"/>
      <sheetData sheetId="6"/>
      <sheetData sheetId="7">
        <row r="353">
          <cell r="D353">
            <v>7552</v>
          </cell>
        </row>
        <row r="424">
          <cell r="D424">
            <v>10500</v>
          </cell>
        </row>
      </sheetData>
      <sheetData sheetId="8"/>
      <sheetData sheetId="9"/>
      <sheetData sheetId="10"/>
      <sheetData sheetId="11"/>
      <sheetData sheetId="1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
      <sheetName val="Estandarizacion"/>
    </sheet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AL."/>
      <sheetName val="AIU"/>
      <sheetName val="PRESTA"/>
      <sheetName val="BASE"/>
      <sheetName val="BASE CTOS"/>
      <sheetName val="Red Los Balsos"/>
      <sheetName val="Red El Edén"/>
      <sheetName val="Red Principal"/>
      <sheetName val="Colector principal"/>
      <sheetName val="La Esperanza"/>
      <sheetName val="APU"/>
      <sheetName val="RESUMENaldo"/>
      <sheetName val="Estructuras Concreto"/>
      <sheetName val="Obras preliminares"/>
    </sheetNames>
    <sheetDataSet>
      <sheetData sheetId="0"/>
      <sheetData sheetId="1"/>
      <sheetData sheetId="2"/>
      <sheetData sheetId="3">
        <row r="240">
          <cell r="D240">
            <v>189399</v>
          </cell>
        </row>
        <row r="241">
          <cell r="D241">
            <v>385131.6</v>
          </cell>
        </row>
        <row r="362">
          <cell r="D362">
            <v>139200</v>
          </cell>
        </row>
      </sheetData>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Cant y costos"/>
      <sheetName val="ACTA"/>
      <sheetName val="VALOR DE OBRAS"/>
      <sheetName val="Batea COMEHUEVO"/>
      <sheetName val="Batea La Montana"/>
      <sheetName val="Alcantarillas"/>
      <sheetName val="Otros Concreto"/>
      <sheetName val="cunetas"/>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Datos Gener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APA 50 SMMLV"/>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8_Database Pate In"/>
      <sheetName val="Database Acces"/>
      <sheetName val="Sheet2"/>
      <sheetName val="Hoja3"/>
      <sheetName val="Forecast"/>
      <sheetName val="2008 Database"/>
      <sheetName val="Report CCS"/>
      <sheetName val="Report - Cash Flow"/>
      <sheetName val="Glencore report"/>
      <sheetName val="afe status summary"/>
      <sheetName val="Spent to date"/>
      <sheetName val="Calenturitas - CAPITAL 2007"/>
      <sheetName val="Hoja1"/>
      <sheetName val="La Jagua - CAPITAL  2007"/>
      <sheetName val="JAG Total Cap"/>
      <sheetName val="JAG Other Cap"/>
      <sheetName val="CAL Total Cap"/>
      <sheetName val="CAL Other Cap"/>
      <sheetName val="Sheet1"/>
      <sheetName val="Report - CCS not used"/>
      <sheetName val="La Jagua - CAPITAL 2008"/>
      <sheetName val="REF - 2007 Database"/>
      <sheetName val="REF - Listas"/>
      <sheetName val="REF - Notas"/>
      <sheetName val="REF - Access Fee"/>
      <sheetName val="REF - 2004 thru 2006 Database"/>
      <sheetName val="REF - CASH FLOW FEB 19 07"/>
      <sheetName val="REF - Capex in Models"/>
      <sheetName val="Paste in Cash Flow (2)"/>
      <sheetName val="Paste in Cash Flow"/>
      <sheetName val="REF - 2008 budget cash flow"/>
      <sheetName val="Hoja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sheetName val="2.008"/>
      <sheetName val="2.009"/>
      <sheetName val="2.010"/>
      <sheetName val="2.011"/>
      <sheetName val="Produccion"/>
      <sheetName val="Gastos"/>
      <sheetName val="Dólar"/>
      <sheetName val="Activos"/>
      <sheetName val="Valoracion"/>
      <sheetName val="Módulo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APU"/>
      <sheetName val="BASE"/>
      <sheetName val="RESUMEN acueducto"/>
      <sheetName val="RESUMEN alcantarillado"/>
      <sheetName val="RESUMEN obra"/>
      <sheetName val="1, CAPT Y DES"/>
      <sheetName val="2,ADUCCIÓN"/>
      <sheetName val="3,ADUCCIÓN2"/>
      <sheetName val="4, Opt. PTAP existente"/>
      <sheetName val="5, PTAP Versalles"/>
      <sheetName val="6, TANQUE 230"/>
      <sheetName val="7, TANQUE 80"/>
      <sheetName val="8, REDES1"/>
      <sheetName val="9, REDES2"/>
      <sheetName val="10, REDES3"/>
      <sheetName val="BASE CTOS"/>
      <sheetName val="anexo 3"/>
      <sheetName val="31"/>
      <sheetName val="CONS"/>
    </sheetNames>
    <sheetDataSet>
      <sheetData sheetId="0" refreshError="1"/>
      <sheetData sheetId="1"/>
      <sheetData sheetId="2"/>
      <sheetData sheetId="3">
        <row r="56">
          <cell r="D56">
            <v>1800</v>
          </cell>
        </row>
        <row r="64">
          <cell r="D64">
            <v>1250</v>
          </cell>
        </row>
        <row r="77">
          <cell r="D77">
            <v>6200</v>
          </cell>
        </row>
        <row r="80">
          <cell r="D80">
            <v>22078</v>
          </cell>
        </row>
        <row r="81">
          <cell r="D81">
            <v>48210</v>
          </cell>
        </row>
        <row r="82">
          <cell r="D82">
            <v>81770</v>
          </cell>
        </row>
        <row r="89">
          <cell r="D89">
            <v>11750</v>
          </cell>
        </row>
        <row r="90">
          <cell r="D90">
            <v>18700</v>
          </cell>
        </row>
        <row r="91">
          <cell r="D91">
            <v>39900</v>
          </cell>
        </row>
        <row r="126">
          <cell r="D126">
            <v>13248.359999999999</v>
          </cell>
        </row>
        <row r="146">
          <cell r="D146">
            <v>1207.56</v>
          </cell>
        </row>
        <row r="178">
          <cell r="D178">
            <v>9969.0399999999991</v>
          </cell>
        </row>
        <row r="256">
          <cell r="D256">
            <v>1698239.9999999998</v>
          </cell>
        </row>
        <row r="259">
          <cell r="D259">
            <v>696000</v>
          </cell>
        </row>
        <row r="271">
          <cell r="D271">
            <v>169360</v>
          </cell>
        </row>
        <row r="273">
          <cell r="D273">
            <v>85840</v>
          </cell>
        </row>
        <row r="275">
          <cell r="D275">
            <v>51040</v>
          </cell>
        </row>
        <row r="277">
          <cell r="D277">
            <v>270280</v>
          </cell>
        </row>
        <row r="294">
          <cell r="D294">
            <v>70760</v>
          </cell>
        </row>
        <row r="298">
          <cell r="D298">
            <v>136880</v>
          </cell>
        </row>
        <row r="316">
          <cell r="D316">
            <v>1281.8</v>
          </cell>
        </row>
        <row r="317">
          <cell r="D317">
            <v>1635.6</v>
          </cell>
        </row>
        <row r="318">
          <cell r="D318">
            <v>1605.4399999999998</v>
          </cell>
        </row>
        <row r="337">
          <cell r="D337">
            <v>428039.99999999994</v>
          </cell>
        </row>
        <row r="339">
          <cell r="D339">
            <v>1704039.9999999998</v>
          </cell>
        </row>
        <row r="362">
          <cell r="D362">
            <v>139200</v>
          </cell>
        </row>
        <row r="370">
          <cell r="D370">
            <v>12800</v>
          </cell>
        </row>
        <row r="376">
          <cell r="D376">
            <v>9723</v>
          </cell>
        </row>
      </sheetData>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o.6-1 (AU-OC)"/>
      <sheetName val="FORMULARIO No.7 (amb.)"/>
      <sheetName val="pólizas"/>
      <sheetName val="FORMULARIO AIU"/>
      <sheetName val="PRESTA"/>
      <sheetName val="BASE"/>
      <sheetName val="BASE CTOS"/>
      <sheetName val="PTAP"/>
      <sheetName val="APU PTAP"/>
      <sheetName val="TANQUE"/>
      <sheetName val="APU TANQUE"/>
    </sheetNames>
    <sheetDataSet>
      <sheetData sheetId="0"/>
      <sheetData sheetId="1"/>
      <sheetData sheetId="2"/>
      <sheetData sheetId="3"/>
      <sheetData sheetId="4"/>
      <sheetData sheetId="5">
        <row r="71">
          <cell r="D71">
            <v>1224</v>
          </cell>
        </row>
        <row r="116">
          <cell r="D116">
            <v>8792.359199999999</v>
          </cell>
        </row>
        <row r="133">
          <cell r="D133">
            <v>13513.3272</v>
          </cell>
        </row>
      </sheetData>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y Dis"/>
      <sheetName val="Fondo Ensayos"/>
      <sheetName val="Obra puente"/>
      <sheetName val="AIU"/>
      <sheetName val="Fondo Ajustes"/>
      <sheetName val="Interventoria"/>
      <sheetName val="MINTRANSPORTE"/>
      <sheetName val="FACTOR MULTIPLICADOR"/>
      <sheetName val="Datos Generales"/>
      <sheetName val="CRONOGRAMA"/>
      <sheetName val="APU ANTICORROSIVO"/>
      <sheetName val="APU LIMPIEZA Y PINTURA"/>
      <sheetName val="APU REFUERZOS"/>
      <sheetName val="APU ADECUACIÓN PASAMANOS"/>
      <sheetName val="APU DESMONTE BARANDA"/>
      <sheetName val="APU REINSTALACIÓN BARANDA"/>
      <sheetName val="APU BARANDA NUEVA"/>
      <sheetName val="APU PINTURA BARANDA"/>
      <sheetName val="APU CONCRETO - METALDECK"/>
    </sheetNames>
    <sheetDataSet>
      <sheetData sheetId="0" refreshError="1"/>
      <sheetData sheetId="1" refreshError="1"/>
      <sheetData sheetId="2" refreshError="1"/>
      <sheetData sheetId="3" refreshError="1">
        <row r="105">
          <cell r="J105">
            <v>0.2394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2"/>
      <sheetName val="ANEXO 3"/>
      <sheetName val="Base de datos"/>
      <sheetName val="AS Salarial No propia del petro"/>
      <sheetName val="Tarifas auxiliares"/>
    </sheetNames>
    <sheetDataSet>
      <sheetData sheetId="0"/>
      <sheetData sheetId="1"/>
      <sheetData sheetId="2"/>
      <sheetData sheetId="3"/>
      <sheetData sheetId="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MLET"/>
      <sheetName val="CONS"/>
      <sheetName val="MAT"/>
      <sheetName val="AIU"/>
      <sheetName val="REN"/>
      <sheetName val="PRO"/>
      <sheetName val="CARTEC"/>
      <sheetName val="CARCOM"/>
      <sheetName val="CAN"/>
      <sheetName val="BUL"/>
      <sheetName val="EXC"/>
      <sheetName val="CAR"/>
      <sheetName val="MOT"/>
      <sheetName val="VIB"/>
      <sheetName val="CARRO"/>
      <sheetName val="VOL"/>
      <sheetName val="KAM"/>
      <sheetName val="CAM"/>
      <sheetName val="MODELO"/>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5094-2003"/>
      <sheetName val="Limonero1presupuesto"/>
      <sheetName val="ABSCISA"/>
      <sheetName val="TARIFAS"/>
      <sheetName val="Hoja3"/>
      <sheetName val="MANO DE OBRA"/>
      <sheetName val="1.1"/>
      <sheetName val="EQUIPO"/>
      <sheetName val="TUBERIA"/>
      <sheetName val="Hoja2"/>
      <sheetName val="MATERIALES"/>
      <sheetName val="ITEMS"/>
      <sheetName val="APU"/>
    </sheetNames>
    <sheetDataSet>
      <sheetData sheetId="0"/>
      <sheetData sheetId="1" refreshError="1">
        <row r="22">
          <cell r="E22">
            <v>94.4</v>
          </cell>
        </row>
        <row r="28">
          <cell r="E28">
            <v>3633</v>
          </cell>
        </row>
        <row r="29">
          <cell r="E29">
            <v>3480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row r="35">
          <cell r="G35">
            <v>1942.38</v>
          </cell>
        </row>
      </sheetData>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V"/>
      <sheetName val="M5.35"/>
      <sheetName val="M46.69"/>
      <sheetName val="M6.30 mm2"/>
      <sheetName val="TPR5.35"/>
      <sheetName val="TLX5.35"/>
      <sheetName val="M5.35NC"/>
      <sheetName val="TK5.46"/>
      <sheetName val="CG"/>
      <sheetName val="Esp_AWG"/>
      <sheetName val="Dibujos"/>
      <sheetName val="T_Cu_ASTM"/>
      <sheetName val="D_AWG"/>
      <sheetName val="T_5_69"/>
      <sheetName val="T_XLPE-TK_acsr"/>
      <sheetName val="T_XLPE-TK_Cu"/>
      <sheetName val="D_mm2"/>
      <sheetName val="T_mm2"/>
      <sheetName val="Hoja1"/>
      <sheetName val="T_mm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T8">
            <v>1</v>
          </cell>
          <cell r="U8">
            <v>8</v>
          </cell>
          <cell r="V8" t="e">
            <v>#VALUE!</v>
          </cell>
          <cell r="W8">
            <v>24</v>
          </cell>
          <cell r="X8">
            <v>0.51100000000000001</v>
          </cell>
          <cell r="Y8">
            <v>6</v>
          </cell>
          <cell r="Z8">
            <v>16</v>
          </cell>
          <cell r="AA8">
            <v>1.2909999999999999</v>
          </cell>
          <cell r="AE8">
            <v>6</v>
          </cell>
          <cell r="AF8">
            <v>16</v>
          </cell>
          <cell r="AG8">
            <v>1.2909999999999999</v>
          </cell>
          <cell r="AH8">
            <v>6</v>
          </cell>
          <cell r="AI8">
            <v>16</v>
          </cell>
          <cell r="AJ8">
            <v>1.2909999999999999</v>
          </cell>
        </row>
        <row r="9">
          <cell r="T9">
            <v>2</v>
          </cell>
          <cell r="U9">
            <v>7</v>
          </cell>
          <cell r="V9" t="e">
            <v>#VALUE!</v>
          </cell>
          <cell r="W9">
            <v>24</v>
          </cell>
          <cell r="X9">
            <v>0.51100000000000001</v>
          </cell>
          <cell r="Y9">
            <v>8</v>
          </cell>
          <cell r="Z9">
            <v>16</v>
          </cell>
          <cell r="AA9">
            <v>1.2909999999999999</v>
          </cell>
          <cell r="AE9">
            <v>6</v>
          </cell>
          <cell r="AF9">
            <v>16</v>
          </cell>
          <cell r="AG9">
            <v>1.2909999999999999</v>
          </cell>
          <cell r="AH9">
            <v>6</v>
          </cell>
          <cell r="AI9">
            <v>16</v>
          </cell>
          <cell r="AJ9">
            <v>1.2909999999999999</v>
          </cell>
        </row>
        <row r="10">
          <cell r="T10">
            <v>3</v>
          </cell>
          <cell r="U10">
            <v>6</v>
          </cell>
          <cell r="V10" t="e">
            <v>#VALUE!</v>
          </cell>
          <cell r="W10">
            <v>24</v>
          </cell>
          <cell r="X10">
            <v>0.51100000000000001</v>
          </cell>
          <cell r="Y10">
            <v>10</v>
          </cell>
          <cell r="Z10">
            <v>16</v>
          </cell>
          <cell r="AA10">
            <v>1.2909999999999999</v>
          </cell>
          <cell r="AE10">
            <v>6</v>
          </cell>
          <cell r="AF10">
            <v>16</v>
          </cell>
          <cell r="AG10">
            <v>1.2909999999999999</v>
          </cell>
          <cell r="AH10">
            <v>6</v>
          </cell>
          <cell r="AI10">
            <v>16</v>
          </cell>
          <cell r="AJ10">
            <v>1.2909999999999999</v>
          </cell>
        </row>
        <row r="11">
          <cell r="T11">
            <v>4</v>
          </cell>
          <cell r="U11">
            <v>5</v>
          </cell>
          <cell r="V11" t="e">
            <v>#VALUE!</v>
          </cell>
          <cell r="W11">
            <v>24</v>
          </cell>
          <cell r="X11">
            <v>0.51100000000000001</v>
          </cell>
          <cell r="Y11">
            <v>13</v>
          </cell>
          <cell r="Z11">
            <v>16</v>
          </cell>
          <cell r="AA11">
            <v>1.2909999999999999</v>
          </cell>
          <cell r="AE11">
            <v>6</v>
          </cell>
          <cell r="AF11">
            <v>16</v>
          </cell>
          <cell r="AG11">
            <v>1.2909999999999999</v>
          </cell>
          <cell r="AH11">
            <v>6</v>
          </cell>
          <cell r="AI11">
            <v>16</v>
          </cell>
          <cell r="AJ11">
            <v>1.2909999999999999</v>
          </cell>
        </row>
        <row r="12">
          <cell r="T12">
            <v>5</v>
          </cell>
          <cell r="U12">
            <v>4</v>
          </cell>
          <cell r="V12" t="e">
            <v>#VALUE!</v>
          </cell>
          <cell r="W12">
            <v>24</v>
          </cell>
          <cell r="X12">
            <v>0.51100000000000001</v>
          </cell>
          <cell r="Y12">
            <v>16</v>
          </cell>
          <cell r="Z12">
            <v>16</v>
          </cell>
          <cell r="AA12">
            <v>1.2909999999999999</v>
          </cell>
          <cell r="AB12">
            <v>10</v>
          </cell>
          <cell r="AC12">
            <v>16</v>
          </cell>
          <cell r="AD12">
            <v>1.2909999999999999</v>
          </cell>
          <cell r="AE12">
            <v>6</v>
          </cell>
          <cell r="AF12">
            <v>16</v>
          </cell>
          <cell r="AG12">
            <v>1.2909999999999999</v>
          </cell>
          <cell r="AH12">
            <v>6</v>
          </cell>
          <cell r="AI12">
            <v>16</v>
          </cell>
          <cell r="AJ12">
            <v>1.2909999999999999</v>
          </cell>
        </row>
        <row r="13">
          <cell r="T13">
            <v>6</v>
          </cell>
          <cell r="U13">
            <v>3</v>
          </cell>
          <cell r="V13" t="e">
            <v>#VALUE!</v>
          </cell>
          <cell r="W13">
            <v>24</v>
          </cell>
          <cell r="X13">
            <v>0.51100000000000001</v>
          </cell>
          <cell r="Y13">
            <v>20</v>
          </cell>
          <cell r="Z13">
            <v>16</v>
          </cell>
          <cell r="AA13">
            <v>1.2909999999999999</v>
          </cell>
          <cell r="AB13">
            <v>13</v>
          </cell>
          <cell r="AC13">
            <v>16</v>
          </cell>
          <cell r="AD13">
            <v>1.2909999999999999</v>
          </cell>
          <cell r="AE13">
            <v>7</v>
          </cell>
          <cell r="AF13">
            <v>16</v>
          </cell>
          <cell r="AG13">
            <v>1.2909999999999999</v>
          </cell>
          <cell r="AH13">
            <v>6</v>
          </cell>
          <cell r="AI13">
            <v>16</v>
          </cell>
          <cell r="AJ13">
            <v>1.2909999999999999</v>
          </cell>
        </row>
        <row r="14">
          <cell r="T14">
            <v>7</v>
          </cell>
          <cell r="U14">
            <v>2</v>
          </cell>
          <cell r="V14">
            <v>11</v>
          </cell>
          <cell r="W14">
            <v>24</v>
          </cell>
          <cell r="X14">
            <v>0.51100000000000001</v>
          </cell>
          <cell r="Y14">
            <v>26</v>
          </cell>
          <cell r="Z14">
            <v>16</v>
          </cell>
          <cell r="AA14">
            <v>1.2909999999999999</v>
          </cell>
          <cell r="AB14">
            <v>16</v>
          </cell>
          <cell r="AC14">
            <v>16</v>
          </cell>
          <cell r="AD14">
            <v>1.2909999999999999</v>
          </cell>
          <cell r="AE14">
            <v>9</v>
          </cell>
          <cell r="AF14">
            <v>16</v>
          </cell>
          <cell r="AG14">
            <v>1.2909999999999999</v>
          </cell>
          <cell r="AH14">
            <v>6</v>
          </cell>
          <cell r="AI14">
            <v>16</v>
          </cell>
          <cell r="AJ14">
            <v>1.2909999999999999</v>
          </cell>
        </row>
        <row r="15">
          <cell r="T15">
            <v>8</v>
          </cell>
          <cell r="U15">
            <v>1</v>
          </cell>
          <cell r="V15">
            <v>11</v>
          </cell>
          <cell r="W15">
            <v>24</v>
          </cell>
          <cell r="X15">
            <v>0.51100000000000001</v>
          </cell>
          <cell r="Y15">
            <v>20</v>
          </cell>
          <cell r="Z15">
            <v>14</v>
          </cell>
          <cell r="AA15">
            <v>1.629</v>
          </cell>
          <cell r="AB15">
            <v>20</v>
          </cell>
          <cell r="AC15">
            <v>16</v>
          </cell>
          <cell r="AD15">
            <v>1.2909999999999999</v>
          </cell>
          <cell r="AE15">
            <v>11</v>
          </cell>
          <cell r="AF15">
            <v>16</v>
          </cell>
          <cell r="AG15">
            <v>1.2909999999999999</v>
          </cell>
          <cell r="AH15">
            <v>7</v>
          </cell>
          <cell r="AI15">
            <v>16</v>
          </cell>
          <cell r="AJ15">
            <v>1.2909999999999999</v>
          </cell>
        </row>
        <row r="16">
          <cell r="T16">
            <v>9</v>
          </cell>
          <cell r="U16" t="str">
            <v>1/0</v>
          </cell>
          <cell r="V16">
            <v>12</v>
          </cell>
          <cell r="W16">
            <v>24</v>
          </cell>
          <cell r="X16">
            <v>0.51100000000000001</v>
          </cell>
          <cell r="Y16">
            <v>25</v>
          </cell>
          <cell r="Z16">
            <v>14</v>
          </cell>
          <cell r="AA16">
            <v>1.629</v>
          </cell>
          <cell r="AB16">
            <v>26</v>
          </cell>
          <cell r="AC16">
            <v>16</v>
          </cell>
          <cell r="AD16">
            <v>1.2909999999999999</v>
          </cell>
          <cell r="AE16">
            <v>14</v>
          </cell>
          <cell r="AF16">
            <v>16</v>
          </cell>
          <cell r="AG16">
            <v>1.2909999999999999</v>
          </cell>
          <cell r="AH16">
            <v>9</v>
          </cell>
          <cell r="AI16">
            <v>16</v>
          </cell>
          <cell r="AJ16">
            <v>1.2909999999999999</v>
          </cell>
        </row>
        <row r="17">
          <cell r="T17">
            <v>10</v>
          </cell>
          <cell r="U17" t="str">
            <v>2/0</v>
          </cell>
          <cell r="V17">
            <v>12</v>
          </cell>
          <cell r="W17">
            <v>24</v>
          </cell>
          <cell r="X17">
            <v>0.51100000000000001</v>
          </cell>
          <cell r="Y17">
            <v>32</v>
          </cell>
          <cell r="Z17">
            <v>14</v>
          </cell>
          <cell r="AA17">
            <v>1.629</v>
          </cell>
          <cell r="AB17">
            <v>20</v>
          </cell>
          <cell r="AC17">
            <v>14</v>
          </cell>
          <cell r="AD17">
            <v>1.629</v>
          </cell>
          <cell r="AE17">
            <v>18</v>
          </cell>
          <cell r="AF17">
            <v>16</v>
          </cell>
          <cell r="AG17">
            <v>1.2909999999999999</v>
          </cell>
          <cell r="AH17">
            <v>11</v>
          </cell>
          <cell r="AI17">
            <v>16</v>
          </cell>
          <cell r="AJ17">
            <v>1.2909999999999999</v>
          </cell>
        </row>
        <row r="18">
          <cell r="T18">
            <v>11</v>
          </cell>
          <cell r="U18" t="str">
            <v>3/0</v>
          </cell>
          <cell r="V18">
            <v>13</v>
          </cell>
          <cell r="W18">
            <v>24</v>
          </cell>
          <cell r="X18">
            <v>0.51100000000000001</v>
          </cell>
          <cell r="Y18">
            <v>25</v>
          </cell>
          <cell r="Z18">
            <v>12</v>
          </cell>
          <cell r="AA18">
            <v>2.052</v>
          </cell>
          <cell r="AB18">
            <v>25</v>
          </cell>
          <cell r="AC18">
            <v>14</v>
          </cell>
          <cell r="AD18">
            <v>1.629</v>
          </cell>
          <cell r="AE18">
            <v>22</v>
          </cell>
          <cell r="AF18">
            <v>16</v>
          </cell>
          <cell r="AG18">
            <v>1.2909999999999999</v>
          </cell>
          <cell r="AH18">
            <v>14</v>
          </cell>
          <cell r="AI18">
            <v>16</v>
          </cell>
          <cell r="AJ18">
            <v>1.2909999999999999</v>
          </cell>
        </row>
        <row r="19">
          <cell r="T19">
            <v>12</v>
          </cell>
          <cell r="U19" t="str">
            <v>4/0</v>
          </cell>
          <cell r="V19">
            <v>14</v>
          </cell>
          <cell r="W19">
            <v>24</v>
          </cell>
          <cell r="X19">
            <v>0.51100000000000001</v>
          </cell>
          <cell r="Y19">
            <v>32</v>
          </cell>
          <cell r="Z19">
            <v>12</v>
          </cell>
          <cell r="AA19">
            <v>2.052</v>
          </cell>
          <cell r="AB19">
            <v>32</v>
          </cell>
          <cell r="AC19">
            <v>14</v>
          </cell>
          <cell r="AD19">
            <v>1.629</v>
          </cell>
          <cell r="AE19">
            <v>28</v>
          </cell>
          <cell r="AF19">
            <v>16</v>
          </cell>
          <cell r="AG19">
            <v>1.2909999999999999</v>
          </cell>
          <cell r="AH19">
            <v>17</v>
          </cell>
          <cell r="AI19">
            <v>16</v>
          </cell>
          <cell r="AJ19">
            <v>1.2909999999999999</v>
          </cell>
        </row>
        <row r="20">
          <cell r="T20">
            <v>13</v>
          </cell>
          <cell r="U20">
            <v>250</v>
          </cell>
          <cell r="V20">
            <v>14</v>
          </cell>
          <cell r="W20">
            <v>24</v>
          </cell>
          <cell r="X20">
            <v>0.51100000000000001</v>
          </cell>
          <cell r="Y20">
            <v>38</v>
          </cell>
          <cell r="Z20">
            <v>12</v>
          </cell>
          <cell r="AA20">
            <v>2.052</v>
          </cell>
          <cell r="AB20">
            <v>25</v>
          </cell>
          <cell r="AC20">
            <v>12</v>
          </cell>
          <cell r="AD20">
            <v>2.052</v>
          </cell>
          <cell r="AE20">
            <v>21</v>
          </cell>
          <cell r="AF20">
            <v>14</v>
          </cell>
          <cell r="AG20">
            <v>1.629</v>
          </cell>
          <cell r="AH20">
            <v>20</v>
          </cell>
          <cell r="AI20">
            <v>16</v>
          </cell>
          <cell r="AJ20">
            <v>1.2909999999999999</v>
          </cell>
        </row>
        <row r="21">
          <cell r="T21">
            <v>14</v>
          </cell>
          <cell r="U21">
            <v>300</v>
          </cell>
          <cell r="V21">
            <v>15</v>
          </cell>
          <cell r="W21">
            <v>24</v>
          </cell>
          <cell r="X21">
            <v>0.51100000000000001</v>
          </cell>
          <cell r="Y21">
            <v>28</v>
          </cell>
          <cell r="Z21">
            <v>10</v>
          </cell>
          <cell r="AA21">
            <v>2.5880000000000001</v>
          </cell>
          <cell r="AB21">
            <v>29</v>
          </cell>
          <cell r="AC21">
            <v>12</v>
          </cell>
          <cell r="AD21">
            <v>2.052</v>
          </cell>
          <cell r="AE21">
            <v>25</v>
          </cell>
          <cell r="AF21">
            <v>14</v>
          </cell>
          <cell r="AG21">
            <v>1.629</v>
          </cell>
          <cell r="AH21">
            <v>24</v>
          </cell>
          <cell r="AI21">
            <v>16</v>
          </cell>
          <cell r="AJ21">
            <v>1.2909999999999999</v>
          </cell>
        </row>
        <row r="22">
          <cell r="T22">
            <v>15</v>
          </cell>
          <cell r="U22">
            <v>350</v>
          </cell>
          <cell r="V22">
            <v>16</v>
          </cell>
          <cell r="W22">
            <v>24</v>
          </cell>
          <cell r="X22">
            <v>0.51100000000000001</v>
          </cell>
          <cell r="Y22">
            <v>33</v>
          </cell>
          <cell r="Z22">
            <v>10</v>
          </cell>
          <cell r="AA22">
            <v>2.5880000000000001</v>
          </cell>
          <cell r="AB22">
            <v>32</v>
          </cell>
          <cell r="AC22">
            <v>12</v>
          </cell>
          <cell r="AD22">
            <v>2.052</v>
          </cell>
          <cell r="AE22">
            <v>29</v>
          </cell>
          <cell r="AF22">
            <v>14</v>
          </cell>
          <cell r="AG22">
            <v>1.629</v>
          </cell>
          <cell r="AH22">
            <v>28</v>
          </cell>
          <cell r="AI22">
            <v>16</v>
          </cell>
          <cell r="AJ22">
            <v>1.2909999999999999</v>
          </cell>
        </row>
        <row r="23">
          <cell r="T23">
            <v>16</v>
          </cell>
          <cell r="U23">
            <v>400</v>
          </cell>
          <cell r="V23">
            <v>16</v>
          </cell>
          <cell r="W23">
            <v>24</v>
          </cell>
          <cell r="X23">
            <v>0.51100000000000001</v>
          </cell>
          <cell r="Y23">
            <v>38</v>
          </cell>
          <cell r="Z23">
            <v>10</v>
          </cell>
          <cell r="AA23">
            <v>2.5880000000000001</v>
          </cell>
          <cell r="AE23">
            <v>33</v>
          </cell>
          <cell r="AF23">
            <v>14</v>
          </cell>
          <cell r="AG23">
            <v>1.629</v>
          </cell>
          <cell r="AH23">
            <v>32</v>
          </cell>
          <cell r="AI23">
            <v>16</v>
          </cell>
          <cell r="AJ23">
            <v>1.2909999999999999</v>
          </cell>
        </row>
        <row r="24">
          <cell r="T24">
            <v>17</v>
          </cell>
          <cell r="U24">
            <v>450</v>
          </cell>
          <cell r="V24">
            <v>17</v>
          </cell>
          <cell r="W24">
            <v>24</v>
          </cell>
          <cell r="X24">
            <v>0.51100000000000001</v>
          </cell>
          <cell r="Y24">
            <v>34</v>
          </cell>
          <cell r="Z24">
            <v>9</v>
          </cell>
          <cell r="AA24">
            <v>2.9060000000000001</v>
          </cell>
          <cell r="AE24">
            <v>37</v>
          </cell>
          <cell r="AF24">
            <v>14</v>
          </cell>
          <cell r="AG24">
            <v>1.629</v>
          </cell>
          <cell r="AH24">
            <v>36</v>
          </cell>
          <cell r="AI24">
            <v>16</v>
          </cell>
          <cell r="AJ24">
            <v>1.2909999999999999</v>
          </cell>
        </row>
        <row r="25">
          <cell r="T25">
            <v>18</v>
          </cell>
          <cell r="U25">
            <v>500</v>
          </cell>
          <cell r="V25">
            <v>17</v>
          </cell>
          <cell r="W25">
            <v>24</v>
          </cell>
          <cell r="X25">
            <v>0.51100000000000001</v>
          </cell>
          <cell r="Y25">
            <v>38</v>
          </cell>
          <cell r="Z25">
            <v>9</v>
          </cell>
          <cell r="AA25">
            <v>2.9060000000000001</v>
          </cell>
          <cell r="AE25">
            <v>26</v>
          </cell>
          <cell r="AF25">
            <v>12</v>
          </cell>
          <cell r="AG25">
            <v>2.052</v>
          </cell>
          <cell r="AH25">
            <v>25</v>
          </cell>
          <cell r="AI25">
            <v>14</v>
          </cell>
          <cell r="AJ25">
            <v>1.629</v>
          </cell>
        </row>
        <row r="26">
          <cell r="T26">
            <v>19</v>
          </cell>
          <cell r="U26">
            <v>550</v>
          </cell>
          <cell r="V26">
            <v>18</v>
          </cell>
          <cell r="W26">
            <v>24</v>
          </cell>
          <cell r="X26">
            <v>0.51100000000000001</v>
          </cell>
          <cell r="AE26">
            <v>29</v>
          </cell>
          <cell r="AF26">
            <v>12</v>
          </cell>
          <cell r="AG26">
            <v>2.052</v>
          </cell>
          <cell r="AH26">
            <v>28</v>
          </cell>
          <cell r="AI26">
            <v>14</v>
          </cell>
          <cell r="AJ26">
            <v>1.629</v>
          </cell>
        </row>
        <row r="27">
          <cell r="T27">
            <v>20</v>
          </cell>
          <cell r="U27">
            <v>600</v>
          </cell>
          <cell r="V27">
            <v>18</v>
          </cell>
          <cell r="W27">
            <v>24</v>
          </cell>
          <cell r="X27">
            <v>0.51100000000000001</v>
          </cell>
          <cell r="AE27">
            <v>31</v>
          </cell>
          <cell r="AF27">
            <v>12</v>
          </cell>
          <cell r="AG27">
            <v>2.052</v>
          </cell>
          <cell r="AH27">
            <v>30</v>
          </cell>
          <cell r="AI27">
            <v>14</v>
          </cell>
          <cell r="AJ27">
            <v>1.629</v>
          </cell>
        </row>
        <row r="28">
          <cell r="T28">
            <v>21</v>
          </cell>
          <cell r="U28">
            <v>650</v>
          </cell>
          <cell r="V28">
            <v>19</v>
          </cell>
          <cell r="W28">
            <v>24</v>
          </cell>
          <cell r="X28">
            <v>0.51100000000000001</v>
          </cell>
          <cell r="AE28">
            <v>34</v>
          </cell>
          <cell r="AF28">
            <v>12</v>
          </cell>
          <cell r="AG28">
            <v>2.052</v>
          </cell>
          <cell r="AH28">
            <v>33</v>
          </cell>
          <cell r="AI28">
            <v>14</v>
          </cell>
          <cell r="AJ28">
            <v>1.629</v>
          </cell>
        </row>
        <row r="29">
          <cell r="T29">
            <v>22</v>
          </cell>
          <cell r="U29">
            <v>700</v>
          </cell>
          <cell r="V29">
            <v>19</v>
          </cell>
          <cell r="W29">
            <v>24</v>
          </cell>
          <cell r="X29">
            <v>0.51100000000000001</v>
          </cell>
          <cell r="AE29">
            <v>36</v>
          </cell>
          <cell r="AF29">
            <v>12</v>
          </cell>
          <cell r="AG29">
            <v>2.052</v>
          </cell>
          <cell r="AH29">
            <v>35</v>
          </cell>
          <cell r="AI29">
            <v>14</v>
          </cell>
          <cell r="AJ29">
            <v>1.629</v>
          </cell>
        </row>
        <row r="30">
          <cell r="T30">
            <v>23</v>
          </cell>
          <cell r="U30">
            <v>750</v>
          </cell>
          <cell r="V30">
            <v>19</v>
          </cell>
          <cell r="W30">
            <v>24</v>
          </cell>
          <cell r="X30">
            <v>0.51100000000000001</v>
          </cell>
          <cell r="AE30">
            <v>25</v>
          </cell>
          <cell r="AF30">
            <v>10</v>
          </cell>
          <cell r="AG30">
            <v>2.5880000000000001</v>
          </cell>
          <cell r="AH30">
            <v>24</v>
          </cell>
          <cell r="AI30">
            <v>12</v>
          </cell>
          <cell r="AJ30">
            <v>2.052</v>
          </cell>
        </row>
        <row r="31">
          <cell r="T31">
            <v>24</v>
          </cell>
          <cell r="U31">
            <v>800</v>
          </cell>
          <cell r="V31">
            <v>20</v>
          </cell>
          <cell r="W31">
            <v>24</v>
          </cell>
          <cell r="X31">
            <v>0.51100000000000001</v>
          </cell>
          <cell r="AE31">
            <v>26</v>
          </cell>
          <cell r="AF31">
            <v>10</v>
          </cell>
          <cell r="AG31">
            <v>2.5880000000000001</v>
          </cell>
          <cell r="AH31">
            <v>26</v>
          </cell>
          <cell r="AI31">
            <v>12</v>
          </cell>
          <cell r="AJ31">
            <v>2.052</v>
          </cell>
        </row>
        <row r="32">
          <cell r="T32">
            <v>25</v>
          </cell>
          <cell r="U32">
            <v>900</v>
          </cell>
          <cell r="V32">
            <v>21</v>
          </cell>
          <cell r="W32">
            <v>24</v>
          </cell>
          <cell r="X32">
            <v>0.51100000000000001</v>
          </cell>
          <cell r="AE32">
            <v>29</v>
          </cell>
          <cell r="AF32">
            <v>10</v>
          </cell>
          <cell r="AG32">
            <v>2.5880000000000001</v>
          </cell>
          <cell r="AH32">
            <v>29</v>
          </cell>
          <cell r="AI32">
            <v>12</v>
          </cell>
          <cell r="AJ32">
            <v>2.052</v>
          </cell>
        </row>
        <row r="33">
          <cell r="T33">
            <v>26</v>
          </cell>
          <cell r="U33">
            <v>1000</v>
          </cell>
          <cell r="V33">
            <v>21</v>
          </cell>
          <cell r="W33">
            <v>24</v>
          </cell>
          <cell r="X33">
            <v>0.51100000000000001</v>
          </cell>
          <cell r="AE33">
            <v>32</v>
          </cell>
          <cell r="AF33">
            <v>10</v>
          </cell>
          <cell r="AG33">
            <v>2.5880000000000001</v>
          </cell>
          <cell r="AH33">
            <v>31</v>
          </cell>
          <cell r="AI33">
            <v>12</v>
          </cell>
          <cell r="AJ33">
            <v>2.052</v>
          </cell>
        </row>
      </sheetData>
      <sheetData sheetId="12" refreshError="1">
        <row r="8">
          <cell r="I8"/>
        </row>
        <row r="22">
          <cell r="E22">
            <v>60</v>
          </cell>
        </row>
        <row r="25">
          <cell r="C25">
            <v>2</v>
          </cell>
          <cell r="P25">
            <v>1</v>
          </cell>
        </row>
        <row r="26">
          <cell r="N26">
            <v>1.1299999999999999</v>
          </cell>
        </row>
        <row r="27">
          <cell r="N27">
            <v>1.18</v>
          </cell>
        </row>
        <row r="29">
          <cell r="D29">
            <v>2.7050000000000001</v>
          </cell>
          <cell r="G29">
            <v>28.172000000000001</v>
          </cell>
        </row>
        <row r="35">
          <cell r="O35">
            <v>0.92</v>
          </cell>
          <cell r="P35">
            <v>2.2999999999999998</v>
          </cell>
        </row>
        <row r="36">
          <cell r="S36" t="str">
            <v>-</v>
          </cell>
        </row>
        <row r="37">
          <cell r="V37">
            <v>1</v>
          </cell>
        </row>
        <row r="40">
          <cell r="H40">
            <v>7</v>
          </cell>
        </row>
        <row r="47">
          <cell r="AA47">
            <v>0</v>
          </cell>
        </row>
        <row r="51">
          <cell r="D51">
            <v>7</v>
          </cell>
          <cell r="E51">
            <v>0.72599999999999998</v>
          </cell>
        </row>
        <row r="52">
          <cell r="D52">
            <v>19</v>
          </cell>
          <cell r="E52">
            <v>0.75800000000000001</v>
          </cell>
        </row>
        <row r="53">
          <cell r="D53">
            <v>37</v>
          </cell>
          <cell r="E53">
            <v>0.76800000000000002</v>
          </cell>
        </row>
        <row r="54">
          <cell r="D54">
            <v>61</v>
          </cell>
          <cell r="E54">
            <v>0.77200000000000002</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MG ppto solo daños a"/>
      <sheetName val="Hoja4"/>
      <sheetName val="Hoja1"/>
      <sheetName val="PRELIM"/>
      <sheetName val="TUBERIA"/>
      <sheetName val="EXCA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Individual"/>
      <sheetName val="Datos de Entrada"/>
      <sheetName val="Mat"/>
      <sheetName val="MO"/>
      <sheetName val="Ac. Monof"/>
      <sheetName val="Ac Trifas"/>
      <sheetName val="Bandejas y Canaletas"/>
      <sheetName val="Cables"/>
      <sheetName val="Redes Exteriores"/>
      <sheetName val="Salidas PVC"/>
      <sheetName val="Salidas EMT"/>
      <sheetName val="Tuberías"/>
      <sheetName val="Tableros Y Cajas"/>
      <sheetName val="Voz y 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O"/>
      <sheetName val="PRESENTACION"/>
      <sheetName val="Tablas"/>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 val="Interc_de_Hidr_2"/>
      <sheetName val="Cambio_de_Valv_2"/>
      <sheetName val="Interc_tapones2"/>
      <sheetName val="Interc_válv_2"/>
      <sheetName val="Coloc__e_Interc__Tapones2"/>
      <sheetName val="Varios_2"/>
      <sheetName val="Paral__12"/>
      <sheetName val="Paral__22"/>
      <sheetName val="Paral__32"/>
      <sheetName val="Paral_42"/>
      <sheetName val="Interc_de_Hidr_1"/>
      <sheetName val="Cambio_de_Valv_1"/>
      <sheetName val="Interc_tapones1"/>
      <sheetName val="Interc_válv_1"/>
      <sheetName val="Coloc__e_Interc__Tapones1"/>
      <sheetName val="Varios_1"/>
      <sheetName val="Paral__11"/>
      <sheetName val="Paral__21"/>
      <sheetName val="Paral__31"/>
      <sheetName val="Paral_41"/>
    </sheetNames>
    <sheetDataSet>
      <sheetData sheetId="0" refreshError="1"/>
      <sheetData sheetId="1" refreshError="1"/>
      <sheetData sheetId="2" refreshError="1"/>
      <sheetData sheetId="3" refreshError="1"/>
      <sheetData sheetId="4" refreshError="1"/>
      <sheetData sheetId="5" refreshError="1"/>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 sheetId="11">
        <row r="5">
          <cell r="E5" t="str">
            <v>CANTIDAD</v>
          </cell>
        </row>
      </sheetData>
      <sheetData sheetId="12">
        <row r="5">
          <cell r="E5" t="str">
            <v>CANTIDAD</v>
          </cell>
        </row>
      </sheetData>
      <sheetData sheetId="13">
        <row r="5">
          <cell r="E5" t="str">
            <v>CANTIDAD</v>
          </cell>
        </row>
      </sheetData>
      <sheetData sheetId="14">
        <row r="5">
          <cell r="E5" t="str">
            <v>CANTIDAD</v>
          </cell>
        </row>
      </sheetData>
      <sheetData sheetId="15">
        <row r="5">
          <cell r="E5" t="str">
            <v>CANTIDAD</v>
          </cell>
        </row>
      </sheetData>
      <sheetData sheetId="16">
        <row r="5">
          <cell r="E5" t="str">
            <v>CANTIDAD</v>
          </cell>
        </row>
      </sheetData>
      <sheetData sheetId="17">
        <row r="5">
          <cell r="E5" t="str">
            <v>CANTIDAD</v>
          </cell>
        </row>
      </sheetData>
      <sheetData sheetId="18">
        <row r="5">
          <cell r="E5" t="str">
            <v>CANTIDAD</v>
          </cell>
        </row>
      </sheetData>
      <sheetData sheetId="19">
        <row r="5">
          <cell r="E5" t="str">
            <v>CANTIDAD</v>
          </cell>
        </row>
      </sheetData>
      <sheetData sheetId="20">
        <row r="5">
          <cell r="E5" t="str">
            <v>CANTIDAD</v>
          </cell>
        </row>
      </sheetData>
      <sheetData sheetId="21">
        <row r="5">
          <cell r="E5" t="str">
            <v>CANTIDAD</v>
          </cell>
        </row>
      </sheetData>
      <sheetData sheetId="22">
        <row r="5">
          <cell r="E5" t="str">
            <v>CANTIDAD</v>
          </cell>
        </row>
      </sheetData>
      <sheetData sheetId="23">
        <row r="5">
          <cell r="E5" t="str">
            <v>CANTIDAD</v>
          </cell>
        </row>
      </sheetData>
      <sheetData sheetId="24">
        <row r="5">
          <cell r="E5" t="str">
            <v>CANTIDAD</v>
          </cell>
        </row>
      </sheetData>
      <sheetData sheetId="25">
        <row r="5">
          <cell r="E5" t="str">
            <v>CANTIDAD</v>
          </cell>
        </row>
      </sheetData>
      <sheetData sheetId="26">
        <row r="5">
          <cell r="E5" t="str">
            <v>CANTIDAD</v>
          </cell>
        </row>
      </sheetData>
      <sheetData sheetId="27">
        <row r="5">
          <cell r="E5" t="str">
            <v>CANTIDAD</v>
          </cell>
        </row>
      </sheetData>
      <sheetData sheetId="28">
        <row r="5">
          <cell r="E5" t="str">
            <v>CANTIDAD</v>
          </cell>
        </row>
      </sheetData>
      <sheetData sheetId="29">
        <row r="5">
          <cell r="E5" t="str">
            <v>CANTIDAD</v>
          </cell>
        </row>
      </sheetData>
      <sheetData sheetId="30">
        <row r="5">
          <cell r="E5" t="str">
            <v>CANTIDAD</v>
          </cell>
        </row>
      </sheetData>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BASE CTOS"/>
      <sheetName val="BASE"/>
      <sheetName val="APU CORDOBA"/>
      <sheetName val="APU's"/>
      <sheetName val="CALLE CORDOBA"/>
      <sheetName val="Memorias"/>
    </sheetNames>
    <sheetDataSet>
      <sheetData sheetId="0"/>
      <sheetData sheetId="1">
        <row r="13">
          <cell r="D13">
            <v>589500</v>
          </cell>
        </row>
      </sheetData>
      <sheetData sheetId="2"/>
      <sheetData sheetId="3">
        <row r="3">
          <cell r="C3">
            <v>0.3</v>
          </cell>
        </row>
        <row r="8">
          <cell r="D8">
            <v>0.66280000000000017</v>
          </cell>
        </row>
        <row r="11">
          <cell r="D11">
            <v>71882.844000000026</v>
          </cell>
        </row>
        <row r="12">
          <cell r="D12">
            <v>53912.133000000016</v>
          </cell>
        </row>
        <row r="13">
          <cell r="D13">
            <v>35941.422000000013</v>
          </cell>
        </row>
        <row r="14">
          <cell r="D14">
            <v>650000</v>
          </cell>
        </row>
        <row r="16">
          <cell r="D16">
            <v>60000</v>
          </cell>
        </row>
        <row r="23">
          <cell r="D23">
            <v>3400</v>
          </cell>
        </row>
        <row r="24">
          <cell r="D24">
            <v>3151</v>
          </cell>
        </row>
        <row r="25">
          <cell r="D25">
            <v>3400</v>
          </cell>
        </row>
        <row r="35">
          <cell r="D35">
            <v>368107.20236875</v>
          </cell>
        </row>
        <row r="36">
          <cell r="D36">
            <v>347012.20236875</v>
          </cell>
        </row>
        <row r="38">
          <cell r="D38">
            <v>299130.97120500001</v>
          </cell>
        </row>
        <row r="39">
          <cell r="D39">
            <v>298772.20236875</v>
          </cell>
        </row>
        <row r="54">
          <cell r="D54">
            <v>37500</v>
          </cell>
        </row>
        <row r="56">
          <cell r="D56">
            <v>15000</v>
          </cell>
        </row>
        <row r="57">
          <cell r="D57">
            <v>25000</v>
          </cell>
        </row>
        <row r="58">
          <cell r="D58">
            <v>55000</v>
          </cell>
        </row>
        <row r="59">
          <cell r="D59">
            <v>43500</v>
          </cell>
        </row>
        <row r="60">
          <cell r="D60">
            <v>55000</v>
          </cell>
        </row>
        <row r="61">
          <cell r="D61">
            <v>60000</v>
          </cell>
        </row>
        <row r="62">
          <cell r="D62">
            <v>27000</v>
          </cell>
        </row>
        <row r="76">
          <cell r="D76">
            <v>2000</v>
          </cell>
        </row>
        <row r="78">
          <cell r="D78">
            <v>102098.56</v>
          </cell>
        </row>
        <row r="86">
          <cell r="D86">
            <v>16025.4</v>
          </cell>
        </row>
        <row r="87">
          <cell r="D87">
            <v>26442.199999999997</v>
          </cell>
        </row>
        <row r="218">
          <cell r="D218">
            <v>23536</v>
          </cell>
        </row>
        <row r="219">
          <cell r="D219">
            <v>34407</v>
          </cell>
        </row>
        <row r="220">
          <cell r="D220">
            <v>50018</v>
          </cell>
        </row>
        <row r="221">
          <cell r="D221">
            <v>73953</v>
          </cell>
        </row>
        <row r="222">
          <cell r="D222">
            <v>114547</v>
          </cell>
        </row>
        <row r="223">
          <cell r="D223">
            <v>150656</v>
          </cell>
        </row>
        <row r="224">
          <cell r="D224">
            <v>187004</v>
          </cell>
        </row>
        <row r="226">
          <cell r="D226">
            <v>240784</v>
          </cell>
        </row>
        <row r="227">
          <cell r="D227">
            <v>299409</v>
          </cell>
        </row>
        <row r="228">
          <cell r="D228">
            <v>368701</v>
          </cell>
        </row>
        <row r="229">
          <cell r="D229">
            <v>417994</v>
          </cell>
        </row>
        <row r="230">
          <cell r="D230">
            <v>617090</v>
          </cell>
        </row>
        <row r="236">
          <cell r="D236">
            <v>1138004</v>
          </cell>
        </row>
        <row r="239">
          <cell r="D239">
            <v>199479</v>
          </cell>
        </row>
        <row r="241">
          <cell r="D241">
            <v>271479</v>
          </cell>
        </row>
        <row r="243">
          <cell r="D243">
            <v>471618</v>
          </cell>
        </row>
        <row r="249">
          <cell r="D249">
            <v>598104</v>
          </cell>
        </row>
        <row r="253">
          <cell r="D253">
            <v>126818</v>
          </cell>
        </row>
        <row r="272">
          <cell r="D272">
            <v>90723.599999999991</v>
          </cell>
        </row>
        <row r="280">
          <cell r="D280">
            <v>199630.19999999998</v>
          </cell>
        </row>
        <row r="283">
          <cell r="D283">
            <v>308087.88</v>
          </cell>
        </row>
        <row r="285">
          <cell r="D285">
            <v>345599.95999999996</v>
          </cell>
        </row>
        <row r="289">
          <cell r="D289">
            <v>423911.56</v>
          </cell>
        </row>
        <row r="291">
          <cell r="D291">
            <v>913900.2</v>
          </cell>
        </row>
        <row r="365">
          <cell r="D365">
            <v>12255</v>
          </cell>
        </row>
        <row r="372">
          <cell r="D372">
            <v>29706</v>
          </cell>
        </row>
        <row r="375">
          <cell r="D375">
            <v>15000</v>
          </cell>
        </row>
        <row r="376">
          <cell r="D376">
            <v>11020</v>
          </cell>
        </row>
        <row r="380">
          <cell r="D380">
            <v>4800</v>
          </cell>
        </row>
        <row r="381">
          <cell r="D381">
            <v>1600</v>
          </cell>
        </row>
        <row r="382">
          <cell r="D382">
            <v>24882.000000000004</v>
          </cell>
        </row>
        <row r="463">
          <cell r="D463">
            <v>60000</v>
          </cell>
        </row>
        <row r="464">
          <cell r="D464">
            <v>75000</v>
          </cell>
        </row>
        <row r="465">
          <cell r="D465">
            <v>85000</v>
          </cell>
        </row>
        <row r="466">
          <cell r="D466">
            <v>7830</v>
          </cell>
        </row>
        <row r="467">
          <cell r="D467">
            <v>37000</v>
          </cell>
        </row>
        <row r="468">
          <cell r="D468">
            <v>41760</v>
          </cell>
        </row>
        <row r="469">
          <cell r="D469">
            <v>36600</v>
          </cell>
        </row>
        <row r="470">
          <cell r="D470">
            <v>35960</v>
          </cell>
        </row>
        <row r="477">
          <cell r="D477">
            <v>14000</v>
          </cell>
        </row>
        <row r="478">
          <cell r="D478">
            <v>8000</v>
          </cell>
        </row>
        <row r="479">
          <cell r="D479">
            <v>16000</v>
          </cell>
        </row>
        <row r="480">
          <cell r="D480">
            <v>231.99999999999997</v>
          </cell>
        </row>
        <row r="482">
          <cell r="D482">
            <v>696</v>
          </cell>
        </row>
        <row r="485">
          <cell r="D485">
            <v>719.19999999999993</v>
          </cell>
        </row>
        <row r="486">
          <cell r="D486">
            <v>17400</v>
          </cell>
        </row>
        <row r="487">
          <cell r="D487">
            <v>5000</v>
          </cell>
        </row>
        <row r="498">
          <cell r="D498">
            <v>25000</v>
          </cell>
        </row>
        <row r="499">
          <cell r="D499">
            <v>35000</v>
          </cell>
        </row>
        <row r="500">
          <cell r="D500">
            <v>30000</v>
          </cell>
        </row>
        <row r="507">
          <cell r="D507">
            <v>25000</v>
          </cell>
        </row>
        <row r="508">
          <cell r="D508">
            <v>45000</v>
          </cell>
        </row>
        <row r="515">
          <cell r="D515">
            <v>10</v>
          </cell>
        </row>
        <row r="516">
          <cell r="D516">
            <v>6050.0000000000009</v>
          </cell>
        </row>
      </sheetData>
      <sheetData sheetId="4" refreshError="1"/>
      <sheetData sheetId="5" refreshError="1"/>
      <sheetData sheetId="6"/>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SUPUESTO"/>
      <sheetName val="PRESUPUESTO"/>
      <sheetName val="APU del 1 al 13"/>
      <sheetName val="costos de personal"/>
      <sheetName val="LISTADO DE INSUMOS"/>
      <sheetName val="APU HIDROSANITARIAS"/>
      <sheetName val="APUElectrico"/>
      <sheetName val="BASE ELECTRICA APU"/>
      <sheetName val="APU SEÑAL"/>
      <sheetName val="insumos señal"/>
      <sheetName val="Formulario SEÑAL"/>
      <sheetName val="AIU OFICIAL"/>
      <sheetName val="Interventoria"/>
      <sheetName val="AIU Interventoria"/>
      <sheetName val="Costo socioambiental obra"/>
      <sheetName val="Resumen"/>
      <sheetName val="Formulario Electrico"/>
      <sheetName val="BASE"/>
      <sheetName val="BASE CTOS"/>
      <sheetName val="FORMULARIO AIU"/>
      <sheetName val="PRESTA"/>
      <sheetName val="REDES HIROSANIT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081"/>
      <sheetName val="cliente5300"/>
      <sheetName val="cliente4300 "/>
    </sheetNames>
    <sheetDataSet>
      <sheetData sheetId="0" refreshError="1"/>
      <sheetData sheetId="1" refreshError="1"/>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SUPUESTO"/>
      <sheetName val="Hoja1"/>
      <sheetName val="PRESUPUESTO ET"/>
      <sheetName val="PRESUPUESTO HE"/>
      <sheetName val="PRESUPUESTO SV"/>
      <sheetName val="PRESUPUESTO AC"/>
      <sheetName val="FICHA EBI"/>
      <sheetName val="APU"/>
      <sheetName val="RESUMEN PRJ"/>
      <sheetName val="RES CANT"/>
      <sheetName val="LISTADO"/>
      <sheetName val="PERSONAL"/>
      <sheetName val="INSUMOS"/>
      <sheetName val="BIOSEGUR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Obras preliminares"/>
      <sheetName val="Estructuras Concreto"/>
      <sheetName val="B"/>
      <sheetName val="Equipos 115kV Hierro"/>
      <sheetName val="Foso Hierro"/>
      <sheetName val="Caseta Hierro"/>
      <sheetName val="Equipos 220kV Hierro"/>
      <sheetName val="Porticos 220kV Hierro"/>
      <sheetName val="Porticos 60kV Hierro"/>
      <sheetName val="Trafo Hierro"/>
      <sheetName val="Carrilera Trafo Hierro"/>
      <sheetName val="Caja de tiro Hierro"/>
      <sheetName val="Canaletas y Tapas Hierro"/>
      <sheetName val="COL C1"/>
      <sheetName val="COL C2"/>
      <sheetName val="COL C3"/>
      <sheetName val="COL C4"/>
      <sheetName val="COL C5"/>
      <sheetName val=" EXTENSION COL C-4"/>
      <sheetName val="VIG V1"/>
      <sheetName val="VIG V2"/>
      <sheetName val="VIG V3"/>
      <sheetName val="VIG V4"/>
      <sheetName val="VIG V5"/>
      <sheetName val="VIG V6"/>
      <sheetName val="VIG V7"/>
      <sheetName val="LM-Soportes equipos 220kV"/>
      <sheetName val="LM-Soportes equipos 60kV"/>
    </sheetNames>
    <sheetDataSet>
      <sheetData sheetId="0"/>
      <sheetData sheetId="1">
        <row r="2">
          <cell r="D2">
            <v>56</v>
          </cell>
        </row>
        <row r="3">
          <cell r="D3">
            <v>33.6</v>
          </cell>
        </row>
        <row r="4">
          <cell r="D4">
            <v>0.3</v>
          </cell>
        </row>
        <row r="6">
          <cell r="D6">
            <v>3429</v>
          </cell>
        </row>
        <row r="8">
          <cell r="D8">
            <v>0.2</v>
          </cell>
        </row>
        <row r="10">
          <cell r="D10">
            <v>3429</v>
          </cell>
        </row>
        <row r="12">
          <cell r="D12">
            <v>0.1</v>
          </cell>
        </row>
        <row r="14">
          <cell r="D14">
            <v>3.5</v>
          </cell>
        </row>
        <row r="15">
          <cell r="D15">
            <v>1</v>
          </cell>
        </row>
        <row r="16">
          <cell r="D16">
            <v>0.1</v>
          </cell>
        </row>
        <row r="17">
          <cell r="D17">
            <v>0.1</v>
          </cell>
        </row>
        <row r="18">
          <cell r="D18">
            <v>0.2</v>
          </cell>
        </row>
        <row r="19">
          <cell r="D19">
            <v>0.25</v>
          </cell>
        </row>
        <row r="21">
          <cell r="D21">
            <v>7.4999999999999997E-2</v>
          </cell>
        </row>
      </sheetData>
      <sheetData sheetId="2">
        <row r="2">
          <cell r="D2">
            <v>2.4</v>
          </cell>
        </row>
        <row r="3">
          <cell r="D3">
            <v>2.4</v>
          </cell>
        </row>
        <row r="4">
          <cell r="D4">
            <v>0.4</v>
          </cell>
        </row>
        <row r="5">
          <cell r="D5">
            <v>0.9</v>
          </cell>
        </row>
        <row r="6">
          <cell r="D6">
            <v>0.9</v>
          </cell>
        </row>
        <row r="7">
          <cell r="D7">
            <v>1.5</v>
          </cell>
        </row>
        <row r="8">
          <cell r="D8">
            <v>0.2</v>
          </cell>
        </row>
        <row r="9">
          <cell r="D9">
            <v>0.1</v>
          </cell>
        </row>
        <row r="10">
          <cell r="D10">
            <v>0.1</v>
          </cell>
        </row>
        <row r="13">
          <cell r="D13">
            <v>1.45</v>
          </cell>
        </row>
        <row r="14">
          <cell r="D14">
            <v>1.45</v>
          </cell>
        </row>
        <row r="15">
          <cell r="D15">
            <v>0.4</v>
          </cell>
        </row>
        <row r="16">
          <cell r="D16">
            <v>0.7</v>
          </cell>
        </row>
        <row r="17">
          <cell r="D17">
            <v>0.7</v>
          </cell>
        </row>
        <row r="18">
          <cell r="D18">
            <v>1.5</v>
          </cell>
        </row>
        <row r="19">
          <cell r="D19">
            <v>0.2</v>
          </cell>
        </row>
        <row r="20">
          <cell r="D20">
            <v>0.1</v>
          </cell>
        </row>
        <row r="21">
          <cell r="D21">
            <v>0.1</v>
          </cell>
        </row>
        <row r="24">
          <cell r="D24">
            <v>2</v>
          </cell>
        </row>
        <row r="25">
          <cell r="D25">
            <v>2</v>
          </cell>
        </row>
        <row r="26">
          <cell r="D26">
            <v>0.4</v>
          </cell>
        </row>
        <row r="27">
          <cell r="D27">
            <v>0.7</v>
          </cell>
        </row>
        <row r="28">
          <cell r="D28">
            <v>0.7</v>
          </cell>
        </row>
        <row r="29">
          <cell r="D29">
            <v>1.5</v>
          </cell>
        </row>
        <row r="30">
          <cell r="D30">
            <v>0.2</v>
          </cell>
        </row>
        <row r="31">
          <cell r="D31">
            <v>0.1</v>
          </cell>
        </row>
        <row r="32">
          <cell r="D32">
            <v>0.1</v>
          </cell>
        </row>
        <row r="35">
          <cell r="D35">
            <v>1.5</v>
          </cell>
        </row>
        <row r="36">
          <cell r="D36">
            <v>1.5</v>
          </cell>
        </row>
        <row r="37">
          <cell r="D37">
            <v>0.4</v>
          </cell>
        </row>
        <row r="38">
          <cell r="D38">
            <v>0.7</v>
          </cell>
        </row>
        <row r="39">
          <cell r="D39">
            <v>0.7</v>
          </cell>
        </row>
        <row r="40">
          <cell r="D40">
            <v>1.5</v>
          </cell>
        </row>
        <row r="41">
          <cell r="D41">
            <v>0.2</v>
          </cell>
        </row>
        <row r="42">
          <cell r="D42">
            <v>0.1</v>
          </cell>
        </row>
        <row r="43">
          <cell r="D43">
            <v>0.1</v>
          </cell>
        </row>
        <row r="46">
          <cell r="D46">
            <v>2.5</v>
          </cell>
        </row>
        <row r="47">
          <cell r="D47">
            <v>2.5</v>
          </cell>
        </row>
        <row r="48">
          <cell r="D48">
            <v>0.3</v>
          </cell>
        </row>
        <row r="49">
          <cell r="D49">
            <v>0.9</v>
          </cell>
        </row>
        <row r="50">
          <cell r="D50">
            <v>0.9</v>
          </cell>
        </row>
        <row r="51">
          <cell r="D51">
            <v>1</v>
          </cell>
        </row>
        <row r="52">
          <cell r="D52">
            <v>0.2</v>
          </cell>
        </row>
        <row r="53">
          <cell r="D53">
            <v>0.1</v>
          </cell>
        </row>
        <row r="54">
          <cell r="D54">
            <v>0.1</v>
          </cell>
        </row>
        <row r="57">
          <cell r="D57">
            <v>1.9</v>
          </cell>
        </row>
        <row r="58">
          <cell r="D58">
            <v>1.9</v>
          </cell>
        </row>
        <row r="59">
          <cell r="D59">
            <v>0.3</v>
          </cell>
        </row>
        <row r="60">
          <cell r="D60">
            <v>0.9</v>
          </cell>
        </row>
        <row r="61">
          <cell r="D61">
            <v>0.9</v>
          </cell>
        </row>
        <row r="62">
          <cell r="D62">
            <v>1</v>
          </cell>
        </row>
        <row r="63">
          <cell r="D63">
            <v>0.2</v>
          </cell>
        </row>
        <row r="64">
          <cell r="D64">
            <v>0.1</v>
          </cell>
        </row>
        <row r="65">
          <cell r="D65">
            <v>0.1</v>
          </cell>
        </row>
        <row r="69">
          <cell r="D69">
            <v>3.7</v>
          </cell>
        </row>
        <row r="70">
          <cell r="D70">
            <v>3.7</v>
          </cell>
        </row>
        <row r="71">
          <cell r="D71">
            <v>0.3</v>
          </cell>
        </row>
        <row r="72">
          <cell r="D72">
            <v>0.7</v>
          </cell>
        </row>
        <row r="73">
          <cell r="D73">
            <v>0.7</v>
          </cell>
        </row>
        <row r="74">
          <cell r="D74">
            <v>1</v>
          </cell>
        </row>
        <row r="75">
          <cell r="D75">
            <v>0</v>
          </cell>
        </row>
        <row r="76">
          <cell r="D76">
            <v>0.1</v>
          </cell>
        </row>
        <row r="77">
          <cell r="D77">
            <v>0.1</v>
          </cell>
        </row>
        <row r="80">
          <cell r="D80">
            <v>1.85</v>
          </cell>
        </row>
        <row r="81">
          <cell r="D81">
            <v>1.85</v>
          </cell>
        </row>
        <row r="82">
          <cell r="D82">
            <v>0.3</v>
          </cell>
        </row>
        <row r="83">
          <cell r="D83">
            <v>0.7</v>
          </cell>
        </row>
        <row r="84">
          <cell r="D84">
            <v>0.7</v>
          </cell>
        </row>
        <row r="85">
          <cell r="D85">
            <v>1</v>
          </cell>
        </row>
        <row r="86">
          <cell r="D86">
            <v>0</v>
          </cell>
        </row>
        <row r="87">
          <cell r="D87">
            <v>0.1</v>
          </cell>
        </row>
        <row r="88">
          <cell r="D88">
            <v>0.1</v>
          </cell>
        </row>
        <row r="102">
          <cell r="D102">
            <v>1.55</v>
          </cell>
        </row>
        <row r="103">
          <cell r="D103">
            <v>1.55</v>
          </cell>
        </row>
        <row r="104">
          <cell r="D104">
            <v>0.3</v>
          </cell>
        </row>
        <row r="105">
          <cell r="D105">
            <v>0.7</v>
          </cell>
        </row>
        <row r="106">
          <cell r="D106">
            <v>0.7</v>
          </cell>
        </row>
        <row r="107">
          <cell r="D107">
            <v>1</v>
          </cell>
        </row>
        <row r="108">
          <cell r="D108">
            <v>0</v>
          </cell>
        </row>
        <row r="109">
          <cell r="D109">
            <v>0.1</v>
          </cell>
        </row>
        <row r="110">
          <cell r="D110">
            <v>0.1</v>
          </cell>
        </row>
        <row r="113">
          <cell r="D113">
            <v>1.45</v>
          </cell>
        </row>
        <row r="114">
          <cell r="D114">
            <v>1.45</v>
          </cell>
        </row>
        <row r="115">
          <cell r="D115">
            <v>0.3</v>
          </cell>
        </row>
        <row r="116">
          <cell r="D116">
            <v>0.7</v>
          </cell>
        </row>
        <row r="117">
          <cell r="D117">
            <v>0.7</v>
          </cell>
        </row>
        <row r="118">
          <cell r="D118">
            <v>1</v>
          </cell>
        </row>
        <row r="119">
          <cell r="D119">
            <v>0</v>
          </cell>
        </row>
        <row r="120">
          <cell r="D120">
            <v>0.1</v>
          </cell>
        </row>
        <row r="121">
          <cell r="D121">
            <v>0.1</v>
          </cell>
        </row>
        <row r="124">
          <cell r="D124">
            <v>1.2</v>
          </cell>
        </row>
        <row r="125">
          <cell r="D125">
            <v>1.2</v>
          </cell>
        </row>
        <row r="126">
          <cell r="D126">
            <v>0.4</v>
          </cell>
        </row>
        <row r="127">
          <cell r="D127">
            <v>0.7</v>
          </cell>
        </row>
        <row r="128">
          <cell r="D128">
            <v>0.7</v>
          </cell>
        </row>
        <row r="129">
          <cell r="D129">
            <v>1.5</v>
          </cell>
        </row>
        <row r="130">
          <cell r="D130">
            <v>0.2</v>
          </cell>
        </row>
        <row r="131">
          <cell r="D131">
            <v>0.1</v>
          </cell>
        </row>
        <row r="132">
          <cell r="D132">
            <v>0.1</v>
          </cell>
        </row>
        <row r="135">
          <cell r="D135">
            <v>6.8</v>
          </cell>
        </row>
        <row r="136">
          <cell r="D136">
            <v>6.8</v>
          </cell>
        </row>
        <row r="137">
          <cell r="D137">
            <v>1</v>
          </cell>
        </row>
        <row r="138">
          <cell r="D138">
            <v>0.1</v>
          </cell>
        </row>
        <row r="139">
          <cell r="D139">
            <v>0.4</v>
          </cell>
        </row>
        <row r="140">
          <cell r="D140">
            <v>0.3</v>
          </cell>
        </row>
        <row r="141">
          <cell r="D141">
            <v>0.3</v>
          </cell>
        </row>
        <row r="142">
          <cell r="D142">
            <v>0.2</v>
          </cell>
        </row>
        <row r="143">
          <cell r="D143">
            <v>0.3</v>
          </cell>
        </row>
        <row r="144">
          <cell r="D144">
            <v>0.2</v>
          </cell>
        </row>
        <row r="145">
          <cell r="D145">
            <v>0.2</v>
          </cell>
        </row>
        <row r="146">
          <cell r="D146">
            <v>6.8</v>
          </cell>
        </row>
        <row r="147">
          <cell r="D147">
            <v>1.5</v>
          </cell>
        </row>
        <row r="148">
          <cell r="D148">
            <v>0.4</v>
          </cell>
        </row>
        <row r="149">
          <cell r="D149">
            <v>0.8</v>
          </cell>
        </row>
        <row r="150">
          <cell r="D150">
            <v>2.2349999999999999</v>
          </cell>
        </row>
        <row r="151">
          <cell r="D151">
            <v>4.90625</v>
          </cell>
        </row>
        <row r="152">
          <cell r="D152">
            <v>0.88296799999999998</v>
          </cell>
        </row>
        <row r="153">
          <cell r="D153">
            <v>0.81137599999999999</v>
          </cell>
        </row>
        <row r="154">
          <cell r="D154">
            <v>0.1</v>
          </cell>
        </row>
        <row r="155">
          <cell r="D155">
            <v>2.68</v>
          </cell>
        </row>
        <row r="156">
          <cell r="D156">
            <v>3.63</v>
          </cell>
        </row>
        <row r="157">
          <cell r="D157">
            <v>16</v>
          </cell>
        </row>
        <row r="159">
          <cell r="D159">
            <v>3.5</v>
          </cell>
        </row>
        <row r="160">
          <cell r="D160">
            <v>5.4</v>
          </cell>
        </row>
        <row r="161">
          <cell r="D161">
            <v>2.9</v>
          </cell>
        </row>
        <row r="162">
          <cell r="D162">
            <v>0.2</v>
          </cell>
        </row>
        <row r="163">
          <cell r="D163">
            <v>0.05</v>
          </cell>
        </row>
        <row r="164">
          <cell r="D164">
            <v>0.2</v>
          </cell>
        </row>
        <row r="166">
          <cell r="D166">
            <v>3.5</v>
          </cell>
        </row>
        <row r="167">
          <cell r="D167">
            <v>5.4</v>
          </cell>
        </row>
        <row r="168">
          <cell r="D168">
            <v>2.9</v>
          </cell>
        </row>
        <row r="169">
          <cell r="D169">
            <v>0.2</v>
          </cell>
        </row>
        <row r="170">
          <cell r="D170">
            <v>0.05</v>
          </cell>
        </row>
        <row r="171">
          <cell r="D171">
            <v>0.2</v>
          </cell>
        </row>
        <row r="174">
          <cell r="D174">
            <v>4.0999999999999996</v>
          </cell>
        </row>
        <row r="175">
          <cell r="D175">
            <v>1</v>
          </cell>
        </row>
        <row r="176">
          <cell r="D176">
            <v>0.4</v>
          </cell>
        </row>
        <row r="177">
          <cell r="D177">
            <v>0.5</v>
          </cell>
        </row>
        <row r="178">
          <cell r="D178">
            <v>0.4</v>
          </cell>
        </row>
        <row r="180">
          <cell r="D180">
            <v>0</v>
          </cell>
        </row>
        <row r="181">
          <cell r="D181">
            <v>0.1</v>
          </cell>
        </row>
        <row r="182">
          <cell r="D182">
            <v>0.8</v>
          </cell>
        </row>
        <row r="183">
          <cell r="D183">
            <v>2.2349999999999999</v>
          </cell>
        </row>
        <row r="184">
          <cell r="D184">
            <v>4.90625</v>
          </cell>
        </row>
        <row r="185">
          <cell r="D185">
            <v>0.88296799999999998</v>
          </cell>
        </row>
        <row r="186">
          <cell r="D186">
            <v>0.81137599999999999</v>
          </cell>
        </row>
        <row r="187">
          <cell r="D187">
            <v>4</v>
          </cell>
        </row>
        <row r="190">
          <cell r="D190">
            <v>1.1499999999999999</v>
          </cell>
        </row>
        <row r="191">
          <cell r="D191">
            <v>1</v>
          </cell>
        </row>
        <row r="192">
          <cell r="D192">
            <v>1</v>
          </cell>
        </row>
        <row r="193">
          <cell r="D193">
            <v>0.08</v>
          </cell>
        </row>
        <row r="194">
          <cell r="D194">
            <v>0.15</v>
          </cell>
        </row>
        <row r="195">
          <cell r="D195">
            <v>0.2</v>
          </cell>
        </row>
        <row r="196">
          <cell r="D196">
            <v>0.05</v>
          </cell>
        </row>
        <row r="197">
          <cell r="D197">
            <v>7.0000000000000007E-2</v>
          </cell>
        </row>
        <row r="198">
          <cell r="D198">
            <v>2.65</v>
          </cell>
        </row>
        <row r="199">
          <cell r="D199">
            <v>0.25</v>
          </cell>
        </row>
        <row r="200">
          <cell r="D200">
            <v>1.552</v>
          </cell>
        </row>
        <row r="201">
          <cell r="D201">
            <v>3</v>
          </cell>
        </row>
        <row r="202">
          <cell r="D202">
            <v>47.1</v>
          </cell>
        </row>
        <row r="203">
          <cell r="D203">
            <v>1</v>
          </cell>
        </row>
        <row r="204">
          <cell r="D204">
            <v>2</v>
          </cell>
        </row>
        <row r="206">
          <cell r="D206">
            <v>0.9</v>
          </cell>
        </row>
        <row r="207">
          <cell r="D207">
            <v>1</v>
          </cell>
        </row>
        <row r="208">
          <cell r="D208">
            <v>0.75</v>
          </cell>
        </row>
        <row r="209">
          <cell r="D209">
            <v>0</v>
          </cell>
        </row>
        <row r="210">
          <cell r="D210">
            <v>0.15</v>
          </cell>
        </row>
        <row r="211">
          <cell r="D211">
            <v>0.15</v>
          </cell>
        </row>
        <row r="212">
          <cell r="D212">
            <v>0.05</v>
          </cell>
        </row>
        <row r="213">
          <cell r="D213">
            <v>7.0000000000000007E-2</v>
          </cell>
        </row>
        <row r="214">
          <cell r="D214">
            <v>1.95</v>
          </cell>
        </row>
        <row r="215">
          <cell r="D215">
            <v>0.25</v>
          </cell>
        </row>
        <row r="216">
          <cell r="D216">
            <v>1.552</v>
          </cell>
        </row>
        <row r="217">
          <cell r="D217">
            <v>3</v>
          </cell>
        </row>
        <row r="218">
          <cell r="D218">
            <v>47.1</v>
          </cell>
        </row>
        <row r="219">
          <cell r="D219">
            <v>1</v>
          </cell>
        </row>
        <row r="220">
          <cell r="D220">
            <v>2</v>
          </cell>
        </row>
        <row r="223">
          <cell r="D223">
            <v>0.5</v>
          </cell>
        </row>
        <row r="224">
          <cell r="D224">
            <v>1</v>
          </cell>
        </row>
        <row r="225">
          <cell r="D225">
            <v>0.16</v>
          </cell>
        </row>
        <row r="227">
          <cell r="D227">
            <v>0.04</v>
          </cell>
        </row>
        <row r="228">
          <cell r="D228">
            <v>0.64</v>
          </cell>
        </row>
        <row r="231">
          <cell r="D231">
            <v>0.6</v>
          </cell>
        </row>
        <row r="232">
          <cell r="D232">
            <v>1</v>
          </cell>
        </row>
        <row r="233">
          <cell r="D233">
            <v>0.4</v>
          </cell>
        </row>
        <row r="235">
          <cell r="D235">
            <v>0.04</v>
          </cell>
        </row>
        <row r="236">
          <cell r="D236">
            <v>0.4</v>
          </cell>
        </row>
        <row r="238">
          <cell r="D238">
            <v>0.8</v>
          </cell>
        </row>
        <row r="239">
          <cell r="D239">
            <v>1</v>
          </cell>
        </row>
        <row r="240">
          <cell r="D240">
            <v>0.36</v>
          </cell>
        </row>
        <row r="241">
          <cell r="D241">
            <v>1.8241469247509919E-2</v>
          </cell>
        </row>
        <row r="242">
          <cell r="D242">
            <v>0.04</v>
          </cell>
        </row>
        <row r="243">
          <cell r="D243">
            <v>0.44</v>
          </cell>
        </row>
        <row r="244">
          <cell r="D244">
            <v>0.1</v>
          </cell>
        </row>
        <row r="246">
          <cell r="D246">
            <v>1.04</v>
          </cell>
        </row>
        <row r="247">
          <cell r="D247">
            <v>1.04</v>
          </cell>
        </row>
        <row r="248">
          <cell r="D248">
            <v>0.92</v>
          </cell>
        </row>
        <row r="249">
          <cell r="D249">
            <v>0.18</v>
          </cell>
        </row>
        <row r="250">
          <cell r="D250">
            <v>0.05</v>
          </cell>
        </row>
        <row r="251">
          <cell r="D251">
            <v>0.12</v>
          </cell>
        </row>
        <row r="252">
          <cell r="D252">
            <v>0.12</v>
          </cell>
        </row>
        <row r="253">
          <cell r="D253">
            <v>0.1</v>
          </cell>
        </row>
        <row r="254">
          <cell r="D254">
            <v>0.35</v>
          </cell>
        </row>
        <row r="269">
          <cell r="D269">
            <v>3.95</v>
          </cell>
        </row>
        <row r="270">
          <cell r="D270">
            <v>3.95</v>
          </cell>
        </row>
        <row r="271">
          <cell r="D271">
            <v>0.4</v>
          </cell>
        </row>
        <row r="272">
          <cell r="D272">
            <v>0.5</v>
          </cell>
        </row>
        <row r="273">
          <cell r="D273">
            <v>0.5</v>
          </cell>
        </row>
        <row r="274">
          <cell r="D274">
            <v>1.5</v>
          </cell>
        </row>
        <row r="275">
          <cell r="D275">
            <v>0.2</v>
          </cell>
        </row>
        <row r="276">
          <cell r="D276">
            <v>0.1</v>
          </cell>
        </row>
        <row r="277">
          <cell r="D277">
            <v>0.1</v>
          </cell>
        </row>
        <row r="279">
          <cell r="D279">
            <v>4</v>
          </cell>
        </row>
        <row r="332">
          <cell r="D332">
            <v>0.4</v>
          </cell>
          <cell r="F332">
            <v>0.12</v>
          </cell>
        </row>
        <row r="333">
          <cell r="D333">
            <v>0.3</v>
          </cell>
        </row>
        <row r="334">
          <cell r="D334">
            <v>1</v>
          </cell>
        </row>
        <row r="336">
          <cell r="D336">
            <v>2</v>
          </cell>
          <cell r="F336">
            <v>0.12</v>
          </cell>
        </row>
        <row r="337">
          <cell r="D337">
            <v>2</v>
          </cell>
        </row>
        <row r="338">
          <cell r="D338">
            <v>0.4</v>
          </cell>
        </row>
        <row r="339">
          <cell r="D339">
            <v>1.6</v>
          </cell>
        </row>
        <row r="340">
          <cell r="D340">
            <v>16</v>
          </cell>
        </row>
        <row r="341">
          <cell r="D341">
            <v>140</v>
          </cell>
        </row>
        <row r="343">
          <cell r="D343">
            <v>0.3</v>
          </cell>
        </row>
        <row r="344">
          <cell r="D344">
            <v>0.4</v>
          </cell>
        </row>
        <row r="345">
          <cell r="D345">
            <v>1</v>
          </cell>
        </row>
        <row r="346">
          <cell r="D346">
            <v>1.5</v>
          </cell>
        </row>
        <row r="347">
          <cell r="D347">
            <v>0.3</v>
          </cell>
        </row>
        <row r="348">
          <cell r="D348">
            <v>1</v>
          </cell>
        </row>
        <row r="349">
          <cell r="D349">
            <v>1</v>
          </cell>
        </row>
        <row r="350">
          <cell r="D350">
            <v>0.1</v>
          </cell>
        </row>
        <row r="352">
          <cell r="D352">
            <v>0.15</v>
          </cell>
        </row>
        <row r="357">
          <cell r="D357">
            <v>14.543296380534272</v>
          </cell>
        </row>
        <row r="392">
          <cell r="D392">
            <v>4.5</v>
          </cell>
        </row>
        <row r="393">
          <cell r="D393">
            <v>4.5</v>
          </cell>
        </row>
        <row r="394">
          <cell r="D394">
            <v>0.4</v>
          </cell>
        </row>
        <row r="395">
          <cell r="D395">
            <v>0.5</v>
          </cell>
        </row>
        <row r="396">
          <cell r="D396">
            <v>0.5</v>
          </cell>
        </row>
        <row r="397">
          <cell r="D397">
            <v>1.5</v>
          </cell>
        </row>
        <row r="398">
          <cell r="D398">
            <v>0.2</v>
          </cell>
        </row>
        <row r="399">
          <cell r="D399">
            <v>0.1</v>
          </cell>
        </row>
        <row r="400">
          <cell r="D400">
            <v>0.1</v>
          </cell>
        </row>
        <row r="402">
          <cell r="D402">
            <v>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ACUEDUCTO"/>
      <sheetName val="ALCANTARILLADO"/>
      <sheetName val="DOMICILIARIAS"/>
      <sheetName val="APU ACUEDUCTO"/>
      <sheetName val="APU ALCANTARILLADO"/>
      <sheetName val="BASE CTOS"/>
      <sheetName val="FORMULARIO AIU"/>
      <sheetName val="PRESTA"/>
      <sheetName val="BAS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85">
          <cell r="D85">
            <v>15930</v>
          </cell>
        </row>
        <row r="344">
          <cell r="D344">
            <v>2972</v>
          </cell>
        </row>
        <row r="345">
          <cell r="D345">
            <v>2798</v>
          </cell>
        </row>
      </sheetData>
      <sheetData sheetId="1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Database"/>
      <sheetName val="Report - Cash Flow"/>
      <sheetName val="Report - CCS not used"/>
      <sheetName val="Monthly Spent to date"/>
      <sheetName val="Report - Glencore"/>
      <sheetName val="Report CCS"/>
      <sheetName val="Report - AFE status"/>
      <sheetName val="Report - Capital investment"/>
      <sheetName val="Report - 1Q Forecast"/>
      <sheetName val="Paste in Cash Flow"/>
      <sheetName val="Paste in Cash Flow (2)"/>
      <sheetName val="REF - 2004 thru 2006 Database"/>
      <sheetName val="REF - CASH FLOW FEB 19 07"/>
      <sheetName val="REF - Capex in Models"/>
      <sheetName val="REF - Access Fee"/>
      <sheetName val="REF - Listas"/>
      <sheetName val="REF - Notas"/>
      <sheetName val="Report - Forecast"/>
      <sheetName val="Reporte por proyecto"/>
      <sheetName val="Reporte por responsible"/>
      <sheetName val="Nota"/>
      <sheetName val="Reporte"/>
      <sheetName val="JAG Total Cap"/>
      <sheetName val="JAG Other Cap"/>
      <sheetName val="CAL Total Cap"/>
      <sheetName val="CAL Other Cap"/>
      <sheetName val="Grafica Cash Flow"/>
      <sheetName val="Capital table"/>
      <sheetName val="Calenturitas - CAPITAL"/>
      <sheetName val="La Jagua - CAPITAL"/>
      <sheetName val="Statistics"/>
      <sheetName val="Capex projection (2)"/>
      <sheetName val="Sheet1"/>
      <sheetName val="La Jagua - CAPITAL 2008"/>
      <sheetName val="Prodeco - CAPITAL 2008"/>
      <sheetName val="Calenturitas - CAPITAL 2007"/>
      <sheetName val="La Jagua - CAPITAL  200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refreshError="1"/>
      <sheetData sheetId="32"/>
      <sheetData sheetId="33" refreshError="1"/>
      <sheetData sheetId="34" refreshError="1"/>
      <sheetData sheetId="35" refreshError="1"/>
      <sheetData sheetId="3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SEPARADORAS"/>
      <sheetName val="RESUMEN GENERAL OBRAS"/>
      <sheetName val="CAPTACIÓN"/>
      <sheetName val="APU CAPTACION"/>
      <sheetName val="DESARENADOR"/>
      <sheetName val="APU DESARENDOR"/>
      <sheetName val="ADUCCION"/>
      <sheetName val="APU ADUCCION"/>
      <sheetName val="POZO "/>
      <sheetName val="APU POZO"/>
      <sheetName val="CASETA"/>
      <sheetName val="APU CASETA"/>
      <sheetName val="SIS. BOMBEO"/>
      <sheetName val="APU SIST BOMBEO"/>
      <sheetName val="SIS. ELECTRICO"/>
      <sheetName val="APU SIS. ELECTRICO"/>
      <sheetName val="FORMULARIO AIU"/>
      <sheetName val="PRESTA"/>
      <sheetName val="1. SISTEMA  MEDIA FALDA"/>
      <sheetName val="2. SISTEMA LOS GILES"/>
      <sheetName val="3. SISTEMA BATEA MOJADA"/>
      <sheetName val="4.PTAP "/>
      <sheetName val="5. TANQUE 300"/>
      <sheetName val="6. TANQUE 50"/>
      <sheetName val="7. OPTIM TANQUES"/>
      <sheetName val="8. REDES"/>
      <sheetName val="9. MICROCUENCAS"/>
      <sheetName val="APU MED FALD,  PLANTA, TANQUES "/>
      <sheetName val="APU LOS GILES"/>
      <sheetName val="APU BATEA MOJADA"/>
      <sheetName val="APU REDES"/>
      <sheetName val="APU MICRO"/>
      <sheetName val="RESUMEN OBRAS"/>
      <sheetName val="BASE_CTOS"/>
      <sheetName val="RESUMEN_GENERAL_OBRAS"/>
      <sheetName val="APU_CAPTACION"/>
      <sheetName val="APU_DESARENDOR"/>
      <sheetName val="APU_ADUCCION"/>
      <sheetName val="POZO_"/>
      <sheetName val="APU_POZO"/>
      <sheetName val="APU_CASETA"/>
      <sheetName val="SIS__BOMBEO"/>
      <sheetName val="APU_SIST_BOMBEO"/>
      <sheetName val="SIS__ELECTRICO"/>
      <sheetName val="APU_SIS__ELECTRICO"/>
      <sheetName val="resumen"/>
      <sheetName val="1. bocatoma la trinidad"/>
      <sheetName val=" BOCATOMA TRINIDAD"/>
      <sheetName val="2. BOCATOMA TIRANA"/>
      <sheetName val="3. DESARENADOR"/>
      <sheetName val="4. ADUCCION"/>
      <sheetName val="5. REDES"/>
      <sheetName val="listado de apu"/>
      <sheetName val="AIU"/>
    </sheetNames>
    <sheetDataSet>
      <sheetData sheetId="0" refreshError="1">
        <row r="5">
          <cell r="C5">
            <v>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Yanbal"/>
      <sheetName val="APU2"/>
      <sheetName val="Materiales"/>
      <sheetName val="Equipo"/>
      <sheetName val="Cuadrillas"/>
      <sheetName val="Basicos"/>
    </sheetNames>
    <sheetDataSet>
      <sheetData sheetId="0"/>
      <sheetData sheetId="1">
        <row r="2">
          <cell r="E2" t="str">
            <v>CAPITULO :</v>
          </cell>
          <cell r="G2" t="str">
            <v>CIMENTACIONES</v>
          </cell>
        </row>
        <row r="4">
          <cell r="E4" t="str">
            <v>FECHA :</v>
          </cell>
          <cell r="F4" t="str">
            <v>OCTUBRE DE 2005</v>
          </cell>
        </row>
        <row r="7">
          <cell r="B7" t="str">
            <v>1.1.1</v>
          </cell>
          <cell r="C7" t="str">
            <v xml:space="preserve">LOCALIZACION Y REPLANTEO TOPOGRAFICO                                                                     </v>
          </cell>
          <cell r="G7" t="str">
            <v>UNIDAD</v>
          </cell>
          <cell r="H7" t="str">
            <v xml:space="preserve">m2   </v>
          </cell>
          <cell r="J7">
            <v>1168</v>
          </cell>
        </row>
        <row r="10">
          <cell r="B10" t="str">
            <v>CANTIDAD</v>
          </cell>
          <cell r="C10" t="str">
            <v>UND</v>
          </cell>
          <cell r="D10" t="str">
            <v>Vr/UNITARIO</v>
          </cell>
          <cell r="E10" t="str">
            <v>Vr/PARCIAL</v>
          </cell>
          <cell r="F10" t="str">
            <v>DESPERD. %</v>
          </cell>
        </row>
        <row r="11">
          <cell r="E11">
            <v>0</v>
          </cell>
          <cell r="J11">
            <v>0</v>
          </cell>
        </row>
        <row r="12">
          <cell r="E12">
            <v>0</v>
          </cell>
          <cell r="J12">
            <v>0</v>
          </cell>
        </row>
        <row r="13">
          <cell r="E13">
            <v>0</v>
          </cell>
          <cell r="J13">
            <v>0</v>
          </cell>
        </row>
        <row r="14">
          <cell r="E14">
            <v>0</v>
          </cell>
          <cell r="J14">
            <v>0</v>
          </cell>
        </row>
        <row r="15">
          <cell r="E15">
            <v>0</v>
          </cell>
          <cell r="J15">
            <v>0</v>
          </cell>
        </row>
        <row r="16">
          <cell r="E16">
            <v>0</v>
          </cell>
          <cell r="J16">
            <v>0</v>
          </cell>
        </row>
        <row r="17">
          <cell r="E17">
            <v>0</v>
          </cell>
          <cell r="J17">
            <v>0</v>
          </cell>
        </row>
        <row r="19">
          <cell r="G19">
            <v>0</v>
          </cell>
          <cell r="J19">
            <v>0</v>
          </cell>
        </row>
        <row r="22">
          <cell r="B22" t="str">
            <v>TARIFA / HORA</v>
          </cell>
          <cell r="D22" t="str">
            <v>RENDIMIENTO</v>
          </cell>
          <cell r="E22" t="str">
            <v>VALOR UNITARIO</v>
          </cell>
        </row>
        <row r="23">
          <cell r="B23">
            <v>100</v>
          </cell>
          <cell r="D23">
            <v>1</v>
          </cell>
          <cell r="E23">
            <v>100</v>
          </cell>
        </row>
        <row r="24">
          <cell r="B24">
            <v>18750</v>
          </cell>
          <cell r="D24">
            <v>1.6E-2</v>
          </cell>
          <cell r="E24">
            <v>300</v>
          </cell>
        </row>
        <row r="25">
          <cell r="E25">
            <v>0</v>
          </cell>
        </row>
        <row r="26">
          <cell r="E26">
            <v>0</v>
          </cell>
        </row>
        <row r="27">
          <cell r="E27">
            <v>0</v>
          </cell>
        </row>
        <row r="28">
          <cell r="G28">
            <v>400</v>
          </cell>
        </row>
        <row r="30">
          <cell r="G30">
            <v>400</v>
          </cell>
        </row>
        <row r="33">
          <cell r="B33" t="str">
            <v>VOLUMEN/PESO</v>
          </cell>
          <cell r="D33" t="str">
            <v>DISTANCIA</v>
          </cell>
          <cell r="E33" t="str">
            <v>TARIFA</v>
          </cell>
          <cell r="F33" t="str">
            <v>Vr/UNITARIO</v>
          </cell>
        </row>
        <row r="34">
          <cell r="F34">
            <v>0</v>
          </cell>
        </row>
        <row r="35">
          <cell r="F35">
            <v>0</v>
          </cell>
        </row>
        <row r="36">
          <cell r="F36">
            <v>0</v>
          </cell>
        </row>
        <row r="38">
          <cell r="G38">
            <v>0</v>
          </cell>
        </row>
        <row r="41">
          <cell r="B41" t="str">
            <v>JORNAL + PRESTACIONES</v>
          </cell>
          <cell r="E41" t="str">
            <v>RENDIMIENTO</v>
          </cell>
          <cell r="F41" t="str">
            <v>Vr/UNITARIO</v>
          </cell>
        </row>
        <row r="42">
          <cell r="D42">
            <v>7681</v>
          </cell>
          <cell r="E42">
            <v>0.1</v>
          </cell>
          <cell r="F42">
            <v>768.1</v>
          </cell>
        </row>
        <row r="43">
          <cell r="F43">
            <v>0</v>
          </cell>
        </row>
        <row r="44">
          <cell r="F44">
            <v>0</v>
          </cell>
        </row>
        <row r="45">
          <cell r="F45">
            <v>0</v>
          </cell>
        </row>
        <row r="47">
          <cell r="G47">
            <v>768.1</v>
          </cell>
        </row>
        <row r="49">
          <cell r="G49">
            <v>1168</v>
          </cell>
        </row>
        <row r="57">
          <cell r="E57" t="str">
            <v>CAPITULO :</v>
          </cell>
          <cell r="G57" t="str">
            <v>CIMENTACIONES</v>
          </cell>
        </row>
        <row r="59">
          <cell r="E59" t="str">
            <v>FECHA :</v>
          </cell>
          <cell r="F59" t="str">
            <v>OCTUBRE DE 2005</v>
          </cell>
        </row>
        <row r="62">
          <cell r="B62" t="str">
            <v>1.1.2</v>
          </cell>
          <cell r="C62" t="str">
            <v xml:space="preserve">EXCAVACION MECANICA                                    </v>
          </cell>
          <cell r="G62" t="str">
            <v>UNIDAD</v>
          </cell>
          <cell r="H62" t="str">
            <v xml:space="preserve">m3   </v>
          </cell>
          <cell r="J62">
            <v>14900</v>
          </cell>
        </row>
        <row r="65">
          <cell r="B65" t="str">
            <v>CANTIDAD</v>
          </cell>
          <cell r="C65" t="str">
            <v>UND</v>
          </cell>
          <cell r="D65" t="str">
            <v>Vr/UNITARIO</v>
          </cell>
          <cell r="E65" t="str">
            <v>Vr/PARCIAL</v>
          </cell>
          <cell r="F65" t="str">
            <v>DESPERD. %</v>
          </cell>
        </row>
        <row r="66">
          <cell r="E66">
            <v>0</v>
          </cell>
          <cell r="J66">
            <v>0</v>
          </cell>
        </row>
        <row r="67">
          <cell r="E67">
            <v>0</v>
          </cell>
          <cell r="J67">
            <v>0</v>
          </cell>
        </row>
        <row r="68">
          <cell r="E68">
            <v>0</v>
          </cell>
          <cell r="J68">
            <v>0</v>
          </cell>
        </row>
        <row r="69">
          <cell r="E69">
            <v>0</v>
          </cell>
          <cell r="J69">
            <v>0</v>
          </cell>
        </row>
        <row r="70">
          <cell r="E70">
            <v>0</v>
          </cell>
          <cell r="J70">
            <v>0</v>
          </cell>
        </row>
        <row r="71">
          <cell r="E71">
            <v>0</v>
          </cell>
          <cell r="J71">
            <v>0</v>
          </cell>
        </row>
        <row r="72">
          <cell r="E72">
            <v>0</v>
          </cell>
          <cell r="J72">
            <v>0</v>
          </cell>
        </row>
        <row r="74">
          <cell r="G74">
            <v>0</v>
          </cell>
          <cell r="J74">
            <v>0</v>
          </cell>
        </row>
        <row r="77">
          <cell r="B77" t="str">
            <v>TARIFA / HORA</v>
          </cell>
          <cell r="D77" t="str">
            <v>RENDIMIENTO</v>
          </cell>
          <cell r="E77" t="str">
            <v>VALOR UNITARIO</v>
          </cell>
        </row>
        <row r="78">
          <cell r="B78">
            <v>100</v>
          </cell>
          <cell r="D78">
            <v>10</v>
          </cell>
          <cell r="E78">
            <v>1000</v>
          </cell>
        </row>
        <row r="79">
          <cell r="B79">
            <v>50000</v>
          </cell>
          <cell r="D79">
            <v>7.0000000000000007E-2</v>
          </cell>
          <cell r="E79">
            <v>3500.0000000000005</v>
          </cell>
        </row>
        <row r="80">
          <cell r="E80">
            <v>0</v>
          </cell>
        </row>
        <row r="81">
          <cell r="E81">
            <v>0</v>
          </cell>
        </row>
        <row r="82">
          <cell r="E82">
            <v>0</v>
          </cell>
        </row>
        <row r="83">
          <cell r="G83">
            <v>4500</v>
          </cell>
        </row>
        <row r="85">
          <cell r="G85">
            <v>4500</v>
          </cell>
        </row>
        <row r="88">
          <cell r="B88" t="str">
            <v>VOLUMEN/PESO</v>
          </cell>
          <cell r="D88" t="str">
            <v>DISTANCIA</v>
          </cell>
          <cell r="E88" t="str">
            <v>TARIFA</v>
          </cell>
          <cell r="F88" t="str">
            <v>Vr/UNITARIO</v>
          </cell>
        </row>
        <row r="89">
          <cell r="B89">
            <v>1</v>
          </cell>
          <cell r="D89">
            <v>6.9333333333333336</v>
          </cell>
          <cell r="E89">
            <v>1500</v>
          </cell>
          <cell r="F89">
            <v>10400</v>
          </cell>
        </row>
        <row r="90">
          <cell r="F90">
            <v>0</v>
          </cell>
        </row>
        <row r="91">
          <cell r="F91">
            <v>0</v>
          </cell>
        </row>
        <row r="93">
          <cell r="G93">
            <v>10400</v>
          </cell>
        </row>
        <row r="96">
          <cell r="B96" t="str">
            <v>JORNAL + PRESTACIONES</v>
          </cell>
          <cell r="E96" t="str">
            <v>RENDIMIENTO</v>
          </cell>
          <cell r="F96" t="str">
            <v>Vr/UNITARIO</v>
          </cell>
        </row>
        <row r="97">
          <cell r="F97">
            <v>0</v>
          </cell>
        </row>
        <row r="98">
          <cell r="F98">
            <v>0</v>
          </cell>
        </row>
        <row r="99">
          <cell r="F99">
            <v>0</v>
          </cell>
        </row>
        <row r="100">
          <cell r="F100">
            <v>0</v>
          </cell>
        </row>
        <row r="102">
          <cell r="G102">
            <v>0</v>
          </cell>
        </row>
        <row r="104">
          <cell r="G104">
            <v>14900</v>
          </cell>
        </row>
        <row r="112">
          <cell r="E112" t="str">
            <v>CAPITULO :</v>
          </cell>
          <cell r="G112" t="str">
            <v>CIMENTACIONES</v>
          </cell>
        </row>
        <row r="114">
          <cell r="E114" t="str">
            <v>FECHA :</v>
          </cell>
          <cell r="F114" t="str">
            <v>OCTUBRE DE 2005</v>
          </cell>
        </row>
        <row r="117">
          <cell r="B117" t="str">
            <v>1.1.3</v>
          </cell>
          <cell r="C117" t="str">
            <v xml:space="preserve">EXCAVACION MANUAL                                      </v>
          </cell>
          <cell r="G117" t="str">
            <v>UNIDAD</v>
          </cell>
          <cell r="H117" t="str">
            <v xml:space="preserve">m3   </v>
          </cell>
          <cell r="J117">
            <v>23576</v>
          </cell>
        </row>
        <row r="120">
          <cell r="B120" t="str">
            <v>CANTIDAD</v>
          </cell>
          <cell r="C120" t="str">
            <v>UND</v>
          </cell>
          <cell r="D120" t="str">
            <v>Vr/UNITARIO</v>
          </cell>
          <cell r="E120" t="str">
            <v>Vr/PARCIAL</v>
          </cell>
          <cell r="F120" t="str">
            <v>DESPERD. %</v>
          </cell>
        </row>
        <row r="121">
          <cell r="E121">
            <v>0</v>
          </cell>
          <cell r="J121">
            <v>0</v>
          </cell>
        </row>
        <row r="122">
          <cell r="E122">
            <v>0</v>
          </cell>
          <cell r="J122">
            <v>0</v>
          </cell>
        </row>
        <row r="123">
          <cell r="E123">
            <v>0</v>
          </cell>
          <cell r="J123">
            <v>0</v>
          </cell>
        </row>
        <row r="124">
          <cell r="E124">
            <v>0</v>
          </cell>
          <cell r="J124">
            <v>0</v>
          </cell>
        </row>
        <row r="125">
          <cell r="E125">
            <v>0</v>
          </cell>
          <cell r="J125">
            <v>0</v>
          </cell>
        </row>
        <row r="126">
          <cell r="E126">
            <v>0</v>
          </cell>
          <cell r="J126">
            <v>0</v>
          </cell>
        </row>
        <row r="127">
          <cell r="E127">
            <v>0</v>
          </cell>
          <cell r="J127">
            <v>0</v>
          </cell>
        </row>
        <row r="129">
          <cell r="G129">
            <v>0</v>
          </cell>
          <cell r="J129">
            <v>0</v>
          </cell>
        </row>
        <row r="132">
          <cell r="B132" t="str">
            <v>TARIFA / HORA</v>
          </cell>
          <cell r="D132" t="str">
            <v>RENDIMIENTO</v>
          </cell>
          <cell r="E132" t="str">
            <v>VALOR UNITARIO</v>
          </cell>
        </row>
        <row r="133">
          <cell r="B133">
            <v>100</v>
          </cell>
          <cell r="D133">
            <v>1</v>
          </cell>
          <cell r="E133">
            <v>100</v>
          </cell>
        </row>
        <row r="134">
          <cell r="B134">
            <v>18750</v>
          </cell>
          <cell r="D134">
            <v>2.7E-2</v>
          </cell>
          <cell r="E134">
            <v>506.25</v>
          </cell>
        </row>
        <row r="135">
          <cell r="B135">
            <v>14.375</v>
          </cell>
          <cell r="D135">
            <v>8</v>
          </cell>
          <cell r="E135">
            <v>115</v>
          </cell>
        </row>
        <row r="136">
          <cell r="B136">
            <v>21.75</v>
          </cell>
          <cell r="D136">
            <v>8</v>
          </cell>
          <cell r="E136">
            <v>174</v>
          </cell>
        </row>
        <row r="137">
          <cell r="E137">
            <v>0</v>
          </cell>
        </row>
        <row r="138">
          <cell r="G138">
            <v>895.25</v>
          </cell>
        </row>
        <row r="140">
          <cell r="G140">
            <v>895.25</v>
          </cell>
        </row>
        <row r="143">
          <cell r="B143" t="str">
            <v>VOLUMEN/PESO</v>
          </cell>
          <cell r="D143" t="str">
            <v>DISTANCIA</v>
          </cell>
          <cell r="E143" t="str">
            <v>TARIFA</v>
          </cell>
          <cell r="F143" t="str">
            <v>Vr/UNITARIO</v>
          </cell>
        </row>
        <row r="144">
          <cell r="B144">
            <v>1</v>
          </cell>
          <cell r="D144">
            <v>10</v>
          </cell>
          <cell r="E144">
            <v>1500</v>
          </cell>
          <cell r="F144">
            <v>15000</v>
          </cell>
        </row>
        <row r="145">
          <cell r="F145">
            <v>0</v>
          </cell>
        </row>
        <row r="146">
          <cell r="F146">
            <v>0</v>
          </cell>
        </row>
        <row r="148">
          <cell r="G148">
            <v>15000</v>
          </cell>
        </row>
        <row r="151">
          <cell r="B151" t="str">
            <v>JORNAL + PRESTACIONES</v>
          </cell>
          <cell r="E151" t="str">
            <v>RENDIMIENTO</v>
          </cell>
          <cell r="F151" t="str">
            <v>Vr/UNITARIO</v>
          </cell>
        </row>
        <row r="152">
          <cell r="D152">
            <v>7681</v>
          </cell>
          <cell r="E152">
            <v>1</v>
          </cell>
          <cell r="F152">
            <v>7681</v>
          </cell>
        </row>
        <row r="153">
          <cell r="F153">
            <v>0</v>
          </cell>
        </row>
        <row r="154">
          <cell r="F154">
            <v>0</v>
          </cell>
        </row>
        <row r="155">
          <cell r="F155">
            <v>0</v>
          </cell>
        </row>
        <row r="157">
          <cell r="G157">
            <v>7681</v>
          </cell>
        </row>
        <row r="159">
          <cell r="G159">
            <v>23576</v>
          </cell>
        </row>
        <row r="167">
          <cell r="E167" t="str">
            <v>CAPITULO :</v>
          </cell>
          <cell r="G167" t="str">
            <v>CIMENTACIONES</v>
          </cell>
        </row>
        <row r="169">
          <cell r="E169" t="str">
            <v>FECHA :</v>
          </cell>
          <cell r="F169" t="str">
            <v>OCTUBRE DE 2005</v>
          </cell>
        </row>
        <row r="172">
          <cell r="B172" t="str">
            <v>1.1.4</v>
          </cell>
          <cell r="C172" t="str">
            <v xml:space="preserve">CONCRETO CICLOPEO 2000 p.s.i.                                                                            </v>
          </cell>
          <cell r="G172" t="str">
            <v>UNIDAD</v>
          </cell>
          <cell r="H172" t="str">
            <v xml:space="preserve">m3   </v>
          </cell>
          <cell r="J172">
            <v>172712</v>
          </cell>
        </row>
        <row r="175">
          <cell r="B175" t="str">
            <v>CANTIDAD</v>
          </cell>
          <cell r="C175" t="str">
            <v>UND</v>
          </cell>
          <cell r="D175" t="str">
            <v>Vr/UNITARIO</v>
          </cell>
          <cell r="E175" t="str">
            <v>Vr/PARCIAL</v>
          </cell>
          <cell r="F175" t="str">
            <v>DESPERD. %</v>
          </cell>
        </row>
        <row r="176">
          <cell r="B176">
            <v>0.6</v>
          </cell>
          <cell r="C176" t="str">
            <v>M3</v>
          </cell>
          <cell r="D176">
            <v>198696.4</v>
          </cell>
          <cell r="E176">
            <v>119217.84</v>
          </cell>
          <cell r="F176">
            <v>0.05</v>
          </cell>
          <cell r="J176">
            <v>125178.73199999999</v>
          </cell>
        </row>
        <row r="177">
          <cell r="B177">
            <v>0.4</v>
          </cell>
          <cell r="C177" t="str">
            <v>M3</v>
          </cell>
          <cell r="D177">
            <v>16000</v>
          </cell>
          <cell r="E177">
            <v>6400</v>
          </cell>
          <cell r="F177">
            <v>0.03</v>
          </cell>
          <cell r="J177">
            <v>6592</v>
          </cell>
        </row>
        <row r="178">
          <cell r="E178">
            <v>0</v>
          </cell>
          <cell r="J178">
            <v>0</v>
          </cell>
        </row>
        <row r="179">
          <cell r="E179">
            <v>0</v>
          </cell>
          <cell r="J179">
            <v>0</v>
          </cell>
        </row>
        <row r="180">
          <cell r="E180">
            <v>0</v>
          </cell>
          <cell r="J180">
            <v>0</v>
          </cell>
        </row>
        <row r="181">
          <cell r="E181">
            <v>0</v>
          </cell>
          <cell r="J181">
            <v>0</v>
          </cell>
        </row>
        <row r="182">
          <cell r="E182">
            <v>0</v>
          </cell>
          <cell r="J182">
            <v>0</v>
          </cell>
        </row>
        <row r="184">
          <cell r="G184">
            <v>131770.73199999999</v>
          </cell>
          <cell r="J184">
            <v>131770.73199999999</v>
          </cell>
        </row>
        <row r="187">
          <cell r="B187" t="str">
            <v>TARIFA / HORA</v>
          </cell>
          <cell r="D187" t="str">
            <v>RENDIMIENTO</v>
          </cell>
          <cell r="E187" t="str">
            <v>VALOR UNITARIO</v>
          </cell>
        </row>
        <row r="188">
          <cell r="B188">
            <v>100</v>
          </cell>
          <cell r="D188">
            <v>10</v>
          </cell>
          <cell r="E188">
            <v>1000</v>
          </cell>
        </row>
        <row r="189">
          <cell r="E189">
            <v>0</v>
          </cell>
        </row>
        <row r="190">
          <cell r="E190">
            <v>0</v>
          </cell>
        </row>
        <row r="191">
          <cell r="E191">
            <v>0</v>
          </cell>
        </row>
        <row r="192">
          <cell r="E192">
            <v>0</v>
          </cell>
        </row>
        <row r="193">
          <cell r="G193">
            <v>1000</v>
          </cell>
        </row>
        <row r="195">
          <cell r="G195">
            <v>132770.73199999999</v>
          </cell>
        </row>
        <row r="198">
          <cell r="B198" t="str">
            <v>VOLUMEN/PESO</v>
          </cell>
          <cell r="D198" t="str">
            <v>DISTANCIA</v>
          </cell>
          <cell r="E198" t="str">
            <v>TARIFA</v>
          </cell>
          <cell r="F198" t="str">
            <v>Vr/UNITARIO</v>
          </cell>
        </row>
        <row r="199">
          <cell r="F199">
            <v>0</v>
          </cell>
        </row>
        <row r="200">
          <cell r="F200">
            <v>0</v>
          </cell>
        </row>
        <row r="201">
          <cell r="F201">
            <v>0</v>
          </cell>
        </row>
        <row r="203">
          <cell r="G203">
            <v>0</v>
          </cell>
        </row>
        <row r="206">
          <cell r="B206" t="str">
            <v>JORNAL + PRESTACIONES</v>
          </cell>
          <cell r="E206" t="str">
            <v>RENDIMIENTO</v>
          </cell>
          <cell r="F206" t="str">
            <v>Vr/UNITARIO</v>
          </cell>
        </row>
        <row r="207">
          <cell r="D207">
            <v>7681</v>
          </cell>
          <cell r="E207">
            <v>5.2</v>
          </cell>
          <cell r="F207">
            <v>39941.200000000004</v>
          </cell>
        </row>
        <row r="208">
          <cell r="F208">
            <v>0</v>
          </cell>
        </row>
        <row r="209">
          <cell r="F209">
            <v>0</v>
          </cell>
        </row>
        <row r="210">
          <cell r="F210">
            <v>0</v>
          </cell>
        </row>
        <row r="212">
          <cell r="G212">
            <v>39941.200000000004</v>
          </cell>
        </row>
        <row r="214">
          <cell r="G214">
            <v>172712</v>
          </cell>
        </row>
        <row r="222">
          <cell r="E222" t="str">
            <v>CAPITULO :</v>
          </cell>
          <cell r="G222" t="str">
            <v>CIMENTACIONES</v>
          </cell>
        </row>
        <row r="224">
          <cell r="E224" t="str">
            <v>FECHA :</v>
          </cell>
          <cell r="F224" t="str">
            <v>OCTUBRE DE 2005</v>
          </cell>
        </row>
        <row r="227">
          <cell r="B227" t="str">
            <v>1.1.5</v>
          </cell>
          <cell r="C227" t="str">
            <v xml:space="preserve">CONCRETO DE LIMPIEZA t=5 cm                            </v>
          </cell>
          <cell r="G227" t="str">
            <v>UNIDAD</v>
          </cell>
          <cell r="H227" t="str">
            <v xml:space="preserve">m2   </v>
          </cell>
          <cell r="J227">
            <v>12213</v>
          </cell>
        </row>
        <row r="230">
          <cell r="B230" t="str">
            <v>CANTIDAD</v>
          </cell>
          <cell r="C230" t="str">
            <v>UND</v>
          </cell>
          <cell r="D230" t="str">
            <v>Vr/UNITARIO</v>
          </cell>
          <cell r="E230" t="str">
            <v>Vr/PARCIAL</v>
          </cell>
          <cell r="F230" t="str">
            <v>DESPERD. %</v>
          </cell>
        </row>
        <row r="231">
          <cell r="B231">
            <v>0.05</v>
          </cell>
          <cell r="C231" t="str">
            <v>M3</v>
          </cell>
          <cell r="D231">
            <v>186841.19999999998</v>
          </cell>
          <cell r="E231">
            <v>9342.06</v>
          </cell>
          <cell r="F231">
            <v>0.05</v>
          </cell>
          <cell r="J231">
            <v>9809.1629999999986</v>
          </cell>
        </row>
        <row r="232">
          <cell r="E232">
            <v>0</v>
          </cell>
          <cell r="J232">
            <v>0</v>
          </cell>
        </row>
        <row r="233">
          <cell r="E233">
            <v>0</v>
          </cell>
          <cell r="J233">
            <v>0</v>
          </cell>
        </row>
        <row r="234">
          <cell r="E234">
            <v>0</v>
          </cell>
          <cell r="J234">
            <v>0</v>
          </cell>
        </row>
        <row r="235">
          <cell r="E235">
            <v>0</v>
          </cell>
          <cell r="J235">
            <v>0</v>
          </cell>
        </row>
        <row r="236">
          <cell r="E236">
            <v>0</v>
          </cell>
          <cell r="J236">
            <v>0</v>
          </cell>
        </row>
        <row r="237">
          <cell r="E237">
            <v>0</v>
          </cell>
          <cell r="J237">
            <v>0</v>
          </cell>
        </row>
        <row r="239">
          <cell r="G239">
            <v>9809.1629999999986</v>
          </cell>
          <cell r="J239">
            <v>9809.1629999999986</v>
          </cell>
        </row>
        <row r="242">
          <cell r="B242" t="str">
            <v>TARIFA / HORA</v>
          </cell>
          <cell r="D242" t="str">
            <v>RENDIMIENTO</v>
          </cell>
          <cell r="E242" t="str">
            <v>VALOR UNITARIO</v>
          </cell>
        </row>
        <row r="243">
          <cell r="B243">
            <v>100</v>
          </cell>
          <cell r="D243">
            <v>1</v>
          </cell>
          <cell r="E243">
            <v>100</v>
          </cell>
        </row>
        <row r="244">
          <cell r="E244">
            <v>0</v>
          </cell>
        </row>
        <row r="245">
          <cell r="E245">
            <v>0</v>
          </cell>
        </row>
        <row r="246">
          <cell r="E246">
            <v>0</v>
          </cell>
        </row>
        <row r="247">
          <cell r="E247">
            <v>0</v>
          </cell>
        </row>
        <row r="248">
          <cell r="G248">
            <v>100</v>
          </cell>
        </row>
        <row r="250">
          <cell r="G250">
            <v>9909.1629999999986</v>
          </cell>
        </row>
        <row r="253">
          <cell r="B253" t="str">
            <v>VOLUMEN/PESO</v>
          </cell>
          <cell r="D253" t="str">
            <v>DISTANCIA</v>
          </cell>
          <cell r="E253" t="str">
            <v>TARIFA</v>
          </cell>
          <cell r="F253" t="str">
            <v>Vr/UNITARIO</v>
          </cell>
        </row>
        <row r="254">
          <cell r="F254">
            <v>0</v>
          </cell>
        </row>
        <row r="255">
          <cell r="F255">
            <v>0</v>
          </cell>
        </row>
        <row r="256">
          <cell r="F256">
            <v>0</v>
          </cell>
        </row>
        <row r="258">
          <cell r="G258">
            <v>0</v>
          </cell>
        </row>
        <row r="261">
          <cell r="B261" t="str">
            <v>JORNAL + PRESTACIONES</v>
          </cell>
          <cell r="E261" t="str">
            <v>RENDIMIENTO</v>
          </cell>
          <cell r="F261" t="str">
            <v>Vr/UNITARIO</v>
          </cell>
        </row>
        <row r="262">
          <cell r="D262">
            <v>7681</v>
          </cell>
          <cell r="E262">
            <v>0.3</v>
          </cell>
          <cell r="F262">
            <v>2304.2999999999997</v>
          </cell>
        </row>
        <row r="263">
          <cell r="F263">
            <v>0</v>
          </cell>
        </row>
        <row r="264">
          <cell r="F264">
            <v>0</v>
          </cell>
        </row>
        <row r="265">
          <cell r="F265">
            <v>0</v>
          </cell>
        </row>
        <row r="267">
          <cell r="G267">
            <v>2304.2999999999997</v>
          </cell>
        </row>
        <row r="269">
          <cell r="G269">
            <v>12213</v>
          </cell>
        </row>
        <row r="277">
          <cell r="E277" t="str">
            <v>CAPITULO :</v>
          </cell>
          <cell r="G277" t="str">
            <v>CIMENTACIONES</v>
          </cell>
        </row>
        <row r="279">
          <cell r="E279" t="str">
            <v>FECHA :</v>
          </cell>
          <cell r="F279" t="str">
            <v>OCTUBRE DE 2005</v>
          </cell>
        </row>
        <row r="282">
          <cell r="B282" t="str">
            <v>1.1.6</v>
          </cell>
          <cell r="C282" t="str">
            <v xml:space="preserve">CIMIENTO CORRIDO                                                                                         </v>
          </cell>
          <cell r="G282" t="str">
            <v>UNIDAD</v>
          </cell>
          <cell r="H282" t="str">
            <v xml:space="preserve">m3   </v>
          </cell>
          <cell r="J282">
            <v>325549</v>
          </cell>
        </row>
        <row r="285">
          <cell r="B285" t="str">
            <v>CANTIDAD</v>
          </cell>
          <cell r="C285" t="str">
            <v>UND</v>
          </cell>
          <cell r="D285" t="str">
            <v>Vr/UNITARIO</v>
          </cell>
          <cell r="E285" t="str">
            <v>Vr/PARCIAL</v>
          </cell>
          <cell r="F285" t="str">
            <v>DESPERD. %</v>
          </cell>
        </row>
        <row r="286">
          <cell r="B286">
            <v>1</v>
          </cell>
          <cell r="C286" t="str">
            <v>M3</v>
          </cell>
          <cell r="D286">
            <v>219321.19999999998</v>
          </cell>
          <cell r="E286">
            <v>219321.19999999998</v>
          </cell>
          <cell r="F286">
            <v>0.05</v>
          </cell>
          <cell r="J286">
            <v>230287.25999999998</v>
          </cell>
        </row>
        <row r="287">
          <cell r="B287">
            <v>0.1</v>
          </cell>
          <cell r="C287" t="str">
            <v>GAL</v>
          </cell>
          <cell r="D287">
            <v>6000</v>
          </cell>
          <cell r="E287">
            <v>600</v>
          </cell>
          <cell r="J287">
            <v>600</v>
          </cell>
        </row>
        <row r="288">
          <cell r="B288">
            <v>0.2</v>
          </cell>
          <cell r="C288" t="str">
            <v>ML</v>
          </cell>
          <cell r="D288">
            <v>2629.62962962963</v>
          </cell>
          <cell r="E288">
            <v>525.92592592592598</v>
          </cell>
          <cell r="J288">
            <v>525.92592592592598</v>
          </cell>
        </row>
        <row r="289">
          <cell r="B289">
            <v>0.1</v>
          </cell>
          <cell r="C289" t="str">
            <v>LB</v>
          </cell>
          <cell r="D289">
            <v>1600</v>
          </cell>
          <cell r="E289">
            <v>160</v>
          </cell>
          <cell r="J289">
            <v>160</v>
          </cell>
        </row>
        <row r="290">
          <cell r="B290">
            <v>0.2</v>
          </cell>
          <cell r="C290" t="str">
            <v>ML</v>
          </cell>
          <cell r="D290">
            <v>1166.6666666666699</v>
          </cell>
          <cell r="E290">
            <v>233.333333333334</v>
          </cell>
          <cell r="J290">
            <v>233.333333333334</v>
          </cell>
        </row>
        <row r="291">
          <cell r="B291">
            <v>16</v>
          </cell>
          <cell r="C291" t="str">
            <v>UND</v>
          </cell>
          <cell r="D291">
            <v>340.26666666666659</v>
          </cell>
          <cell r="E291">
            <v>5444.2666666666655</v>
          </cell>
          <cell r="J291">
            <v>5444.2666666666655</v>
          </cell>
        </row>
        <row r="292">
          <cell r="E292">
            <v>0</v>
          </cell>
          <cell r="J292">
            <v>0</v>
          </cell>
        </row>
        <row r="294">
          <cell r="G294">
            <v>237250.78592592591</v>
          </cell>
          <cell r="J294">
            <v>237250.78592592591</v>
          </cell>
        </row>
        <row r="297">
          <cell r="B297" t="str">
            <v>TARIFA / HORA</v>
          </cell>
          <cell r="D297" t="str">
            <v>RENDIMIENTO</v>
          </cell>
          <cell r="E297" t="str">
            <v>VALOR UNITARIO</v>
          </cell>
        </row>
        <row r="298">
          <cell r="B298">
            <v>100</v>
          </cell>
          <cell r="D298">
            <v>10</v>
          </cell>
          <cell r="E298">
            <v>1000</v>
          </cell>
        </row>
        <row r="299">
          <cell r="B299">
            <v>3509.0000000000005</v>
          </cell>
          <cell r="D299">
            <v>0.8</v>
          </cell>
          <cell r="E299">
            <v>2807.2000000000007</v>
          </cell>
        </row>
        <row r="300">
          <cell r="E300">
            <v>0</v>
          </cell>
        </row>
        <row r="301">
          <cell r="E301">
            <v>0</v>
          </cell>
        </row>
        <row r="302">
          <cell r="E302">
            <v>0</v>
          </cell>
        </row>
        <row r="303">
          <cell r="G303">
            <v>3807.2000000000007</v>
          </cell>
        </row>
        <row r="305">
          <cell r="G305">
            <v>241057.98592592592</v>
          </cell>
        </row>
        <row r="308">
          <cell r="B308" t="str">
            <v>VOLUMEN/PESO</v>
          </cell>
          <cell r="D308" t="str">
            <v>DISTANCIA</v>
          </cell>
          <cell r="E308" t="str">
            <v>TARIFA</v>
          </cell>
          <cell r="F308" t="str">
            <v>Vr/UNITARIO</v>
          </cell>
        </row>
        <row r="309">
          <cell r="F309">
            <v>0</v>
          </cell>
        </row>
        <row r="310">
          <cell r="F310">
            <v>0</v>
          </cell>
        </row>
        <row r="311">
          <cell r="F311">
            <v>0</v>
          </cell>
        </row>
        <row r="313">
          <cell r="G313">
            <v>0</v>
          </cell>
        </row>
        <row r="316">
          <cell r="B316" t="str">
            <v>JORNAL + PRESTACIONES</v>
          </cell>
          <cell r="E316" t="str">
            <v>RENDIMIENTO</v>
          </cell>
          <cell r="F316" t="str">
            <v>Vr/UNITARIO</v>
          </cell>
        </row>
        <row r="317">
          <cell r="D317">
            <v>7681</v>
          </cell>
          <cell r="E317">
            <v>11</v>
          </cell>
          <cell r="F317">
            <v>84491</v>
          </cell>
        </row>
        <row r="318">
          <cell r="F318">
            <v>0</v>
          </cell>
        </row>
        <row r="319">
          <cell r="F319">
            <v>0</v>
          </cell>
        </row>
        <row r="320">
          <cell r="F320">
            <v>0</v>
          </cell>
        </row>
        <row r="322">
          <cell r="G322">
            <v>84491</v>
          </cell>
        </row>
        <row r="324">
          <cell r="G324">
            <v>325549</v>
          </cell>
        </row>
        <row r="332">
          <cell r="E332" t="str">
            <v>CAPITULO :</v>
          </cell>
          <cell r="G332" t="str">
            <v>CIMENTACIONES</v>
          </cell>
        </row>
        <row r="334">
          <cell r="E334" t="str">
            <v>FECHA :</v>
          </cell>
          <cell r="F334" t="str">
            <v>OCTUBRE DE 2005</v>
          </cell>
        </row>
        <row r="337">
          <cell r="B337" t="str">
            <v>1.1.7</v>
          </cell>
          <cell r="C337" t="str">
            <v xml:space="preserve">VIGA CIMIENTO                                          </v>
          </cell>
          <cell r="G337" t="str">
            <v>UNIDAD</v>
          </cell>
          <cell r="H337" t="str">
            <v xml:space="preserve">m3   </v>
          </cell>
          <cell r="J337">
            <v>325549</v>
          </cell>
        </row>
        <row r="340">
          <cell r="B340" t="str">
            <v>CANTIDAD</v>
          </cell>
          <cell r="C340" t="str">
            <v>UND</v>
          </cell>
          <cell r="D340" t="str">
            <v>Vr/UNITARIO</v>
          </cell>
          <cell r="E340" t="str">
            <v>Vr/PARCIAL</v>
          </cell>
          <cell r="F340" t="str">
            <v>DESPERD. %</v>
          </cell>
        </row>
        <row r="341">
          <cell r="B341">
            <v>1</v>
          </cell>
          <cell r="C341" t="str">
            <v>M3</v>
          </cell>
          <cell r="D341">
            <v>219321.19999999998</v>
          </cell>
          <cell r="E341">
            <v>219321.19999999998</v>
          </cell>
          <cell r="F341">
            <v>0.05</v>
          </cell>
          <cell r="J341">
            <v>230287.25999999998</v>
          </cell>
        </row>
        <row r="342">
          <cell r="B342">
            <v>0.1</v>
          </cell>
          <cell r="C342" t="str">
            <v>GAL</v>
          </cell>
          <cell r="D342">
            <v>6000</v>
          </cell>
          <cell r="E342">
            <v>600</v>
          </cell>
          <cell r="J342">
            <v>600</v>
          </cell>
        </row>
        <row r="343">
          <cell r="B343">
            <v>0.2</v>
          </cell>
          <cell r="C343" t="str">
            <v>ML</v>
          </cell>
          <cell r="D343">
            <v>2629.62962962963</v>
          </cell>
          <cell r="E343">
            <v>525.92592592592598</v>
          </cell>
          <cell r="J343">
            <v>525.92592592592598</v>
          </cell>
        </row>
        <row r="344">
          <cell r="B344">
            <v>0.1</v>
          </cell>
          <cell r="C344" t="str">
            <v>LB</v>
          </cell>
          <cell r="D344">
            <v>1600</v>
          </cell>
          <cell r="E344">
            <v>160</v>
          </cell>
          <cell r="J344">
            <v>160</v>
          </cell>
        </row>
        <row r="345">
          <cell r="B345">
            <v>0.2</v>
          </cell>
          <cell r="C345" t="str">
            <v>ML</v>
          </cell>
          <cell r="D345">
            <v>1166.6666666666699</v>
          </cell>
          <cell r="E345">
            <v>233.333333333334</v>
          </cell>
          <cell r="J345">
            <v>233.333333333334</v>
          </cell>
        </row>
        <row r="346">
          <cell r="B346">
            <v>16</v>
          </cell>
          <cell r="C346" t="str">
            <v>UND</v>
          </cell>
          <cell r="D346">
            <v>340.26666666666659</v>
          </cell>
          <cell r="E346">
            <v>5444.2666666666655</v>
          </cell>
          <cell r="J346">
            <v>5444.2666666666655</v>
          </cell>
        </row>
        <row r="347">
          <cell r="E347">
            <v>0</v>
          </cell>
          <cell r="J347">
            <v>0</v>
          </cell>
        </row>
        <row r="349">
          <cell r="G349">
            <v>237250.78592592591</v>
          </cell>
          <cell r="J349">
            <v>237250.78592592591</v>
          </cell>
        </row>
        <row r="352">
          <cell r="B352" t="str">
            <v>TARIFA / HORA</v>
          </cell>
          <cell r="D352" t="str">
            <v>RENDIMIENTO</v>
          </cell>
          <cell r="E352" t="str">
            <v>VALOR UNITARIO</v>
          </cell>
        </row>
        <row r="353">
          <cell r="B353">
            <v>100</v>
          </cell>
          <cell r="D353">
            <v>10</v>
          </cell>
          <cell r="E353">
            <v>1000</v>
          </cell>
        </row>
        <row r="354">
          <cell r="B354">
            <v>3509.0000000000005</v>
          </cell>
          <cell r="D354">
            <v>0.8</v>
          </cell>
          <cell r="E354">
            <v>2807.2000000000007</v>
          </cell>
        </row>
        <row r="355">
          <cell r="E355">
            <v>0</v>
          </cell>
        </row>
        <row r="356">
          <cell r="E356">
            <v>0</v>
          </cell>
        </row>
        <row r="357">
          <cell r="E357">
            <v>0</v>
          </cell>
        </row>
        <row r="358">
          <cell r="G358">
            <v>3807.2000000000007</v>
          </cell>
        </row>
        <row r="360">
          <cell r="G360">
            <v>241057.98592592592</v>
          </cell>
        </row>
        <row r="363">
          <cell r="B363" t="str">
            <v>VOLUMEN/PESO</v>
          </cell>
          <cell r="D363" t="str">
            <v>DISTANCIA</v>
          </cell>
          <cell r="E363" t="str">
            <v>TARIFA</v>
          </cell>
          <cell r="F363" t="str">
            <v>Vr/UNITARIO</v>
          </cell>
        </row>
        <row r="364">
          <cell r="F364">
            <v>0</v>
          </cell>
        </row>
        <row r="365">
          <cell r="F365">
            <v>0</v>
          </cell>
        </row>
        <row r="366">
          <cell r="F366">
            <v>0</v>
          </cell>
        </row>
        <row r="368">
          <cell r="G368">
            <v>0</v>
          </cell>
        </row>
        <row r="371">
          <cell r="B371" t="str">
            <v>JORNAL + PRESTACIONES</v>
          </cell>
          <cell r="E371" t="str">
            <v>RENDIMIENTO</v>
          </cell>
          <cell r="F371" t="str">
            <v>Vr/UNITARIO</v>
          </cell>
        </row>
        <row r="372">
          <cell r="D372">
            <v>7681</v>
          </cell>
          <cell r="E372">
            <v>11</v>
          </cell>
          <cell r="F372">
            <v>84491</v>
          </cell>
        </row>
        <row r="373">
          <cell r="F373">
            <v>0</v>
          </cell>
        </row>
        <row r="374">
          <cell r="F374">
            <v>0</v>
          </cell>
        </row>
        <row r="375">
          <cell r="F375">
            <v>0</v>
          </cell>
        </row>
        <row r="377">
          <cell r="G377">
            <v>84491</v>
          </cell>
        </row>
        <row r="379">
          <cell r="G379">
            <v>325549</v>
          </cell>
        </row>
        <row r="387">
          <cell r="E387" t="str">
            <v>CAPITULO :</v>
          </cell>
          <cell r="G387" t="str">
            <v>CIMENTACIONES</v>
          </cell>
        </row>
        <row r="389">
          <cell r="E389" t="str">
            <v>FECHA :</v>
          </cell>
          <cell r="F389" t="str">
            <v>OCTUBRE DE 2005</v>
          </cell>
        </row>
        <row r="392">
          <cell r="B392" t="str">
            <v>1.1.8</v>
          </cell>
          <cell r="C392" t="str">
            <v xml:space="preserve">COLUMNA EN CONCRETO                                                                                      </v>
          </cell>
          <cell r="G392" t="str">
            <v>UNIDAD</v>
          </cell>
          <cell r="H392" t="str">
            <v xml:space="preserve">m3   </v>
          </cell>
          <cell r="J392">
            <v>390670</v>
          </cell>
        </row>
        <row r="395">
          <cell r="B395" t="str">
            <v>CANTIDAD</v>
          </cell>
          <cell r="C395" t="str">
            <v>UND</v>
          </cell>
          <cell r="D395" t="str">
            <v>Vr/UNITARIO</v>
          </cell>
          <cell r="E395" t="str">
            <v>Vr/PARCIAL</v>
          </cell>
          <cell r="F395" t="str">
            <v>DESPERD. %</v>
          </cell>
        </row>
        <row r="396">
          <cell r="B396">
            <v>1</v>
          </cell>
          <cell r="C396" t="str">
            <v>M3</v>
          </cell>
          <cell r="D396">
            <v>227197.59999999998</v>
          </cell>
          <cell r="E396">
            <v>227197.59999999998</v>
          </cell>
          <cell r="F396">
            <v>0.05</v>
          </cell>
          <cell r="J396">
            <v>238557.47999999998</v>
          </cell>
        </row>
        <row r="397">
          <cell r="B397">
            <v>0.1</v>
          </cell>
          <cell r="C397" t="str">
            <v>JGO</v>
          </cell>
          <cell r="D397">
            <v>230000</v>
          </cell>
          <cell r="E397">
            <v>23000</v>
          </cell>
          <cell r="J397">
            <v>23000</v>
          </cell>
        </row>
        <row r="398">
          <cell r="B398">
            <v>0.1</v>
          </cell>
          <cell r="C398" t="str">
            <v>GAL</v>
          </cell>
          <cell r="D398">
            <v>6000</v>
          </cell>
          <cell r="E398">
            <v>600</v>
          </cell>
          <cell r="J398">
            <v>600</v>
          </cell>
        </row>
        <row r="399">
          <cell r="B399">
            <v>6.6666666666666666E-2</v>
          </cell>
          <cell r="C399" t="str">
            <v>KG</v>
          </cell>
          <cell r="D399">
            <v>11252</v>
          </cell>
          <cell r="E399">
            <v>750.13333333333333</v>
          </cell>
          <cell r="J399">
            <v>750.13333333333333</v>
          </cell>
        </row>
        <row r="400">
          <cell r="B400">
            <v>12</v>
          </cell>
          <cell r="C400" t="str">
            <v>UND</v>
          </cell>
          <cell r="D400">
            <v>319</v>
          </cell>
          <cell r="E400">
            <v>3828</v>
          </cell>
          <cell r="J400">
            <v>3828</v>
          </cell>
        </row>
        <row r="401">
          <cell r="E401">
            <v>0</v>
          </cell>
          <cell r="J401">
            <v>0</v>
          </cell>
        </row>
        <row r="402">
          <cell r="E402">
            <v>0</v>
          </cell>
          <cell r="J402">
            <v>0</v>
          </cell>
        </row>
        <row r="404">
          <cell r="G404">
            <v>266735.61333333334</v>
          </cell>
          <cell r="J404">
            <v>266735.61333333334</v>
          </cell>
        </row>
        <row r="407">
          <cell r="B407" t="str">
            <v>TARIFA / HORA</v>
          </cell>
          <cell r="D407" t="str">
            <v>RENDIMIENTO</v>
          </cell>
          <cell r="E407" t="str">
            <v>VALOR UNITARIO</v>
          </cell>
        </row>
        <row r="408">
          <cell r="B408">
            <v>100</v>
          </cell>
          <cell r="D408">
            <v>10</v>
          </cell>
          <cell r="E408">
            <v>1000</v>
          </cell>
        </row>
        <row r="409">
          <cell r="B409">
            <v>14.375</v>
          </cell>
          <cell r="D409">
            <v>128</v>
          </cell>
          <cell r="E409">
            <v>1840</v>
          </cell>
        </row>
        <row r="410">
          <cell r="B410">
            <v>3509.0000000000005</v>
          </cell>
          <cell r="D410">
            <v>2</v>
          </cell>
          <cell r="E410">
            <v>7018.0000000000009</v>
          </cell>
        </row>
        <row r="411">
          <cell r="B411">
            <v>2900</v>
          </cell>
          <cell r="D411">
            <v>2</v>
          </cell>
          <cell r="E411">
            <v>5800</v>
          </cell>
        </row>
        <row r="412">
          <cell r="B412">
            <v>5.8</v>
          </cell>
          <cell r="D412">
            <v>128</v>
          </cell>
          <cell r="E412">
            <v>742.4</v>
          </cell>
        </row>
        <row r="413">
          <cell r="G413">
            <v>16400.400000000001</v>
          </cell>
        </row>
        <row r="415">
          <cell r="G415">
            <v>283136.01333333337</v>
          </cell>
        </row>
        <row r="418">
          <cell r="B418" t="str">
            <v>VOLUMEN/PESO</v>
          </cell>
          <cell r="D418" t="str">
            <v>DISTANCIA</v>
          </cell>
          <cell r="E418" t="str">
            <v>TARIFA</v>
          </cell>
          <cell r="F418" t="str">
            <v>Vr/UNITARIO</v>
          </cell>
        </row>
        <row r="419">
          <cell r="F419">
            <v>0</v>
          </cell>
        </row>
        <row r="420">
          <cell r="F420">
            <v>0</v>
          </cell>
        </row>
        <row r="421">
          <cell r="F421">
            <v>0</v>
          </cell>
        </row>
        <row r="423">
          <cell r="G423">
            <v>0</v>
          </cell>
        </row>
        <row r="426">
          <cell r="B426" t="str">
            <v>JORNAL + PRESTACIONES</v>
          </cell>
          <cell r="E426" t="str">
            <v>RENDIMIENTO</v>
          </cell>
          <cell r="F426" t="str">
            <v>Vr/UNITARIO</v>
          </cell>
        </row>
        <row r="427">
          <cell r="D427">
            <v>7681</v>
          </cell>
          <cell r="E427">
            <v>14</v>
          </cell>
          <cell r="F427">
            <v>107534</v>
          </cell>
        </row>
        <row r="428">
          <cell r="F428">
            <v>0</v>
          </cell>
        </row>
        <row r="429">
          <cell r="F429">
            <v>0</v>
          </cell>
        </row>
        <row r="430">
          <cell r="F430">
            <v>0</v>
          </cell>
        </row>
        <row r="432">
          <cell r="G432">
            <v>107534</v>
          </cell>
        </row>
        <row r="434">
          <cell r="G434">
            <v>390670</v>
          </cell>
        </row>
        <row r="442">
          <cell r="E442" t="str">
            <v>CAPITULO :</v>
          </cell>
          <cell r="G442" t="str">
            <v>CIMENTACIONES</v>
          </cell>
        </row>
        <row r="444">
          <cell r="E444" t="str">
            <v>FECHA :</v>
          </cell>
          <cell r="F444" t="str">
            <v>OCTUBRE DE 2005</v>
          </cell>
        </row>
        <row r="447">
          <cell r="B447" t="str">
            <v>1.1.9</v>
          </cell>
          <cell r="C447" t="str">
            <v xml:space="preserve">SOBRECIMIENTO BLOQUE CT-20  GRIS                                                                         </v>
          </cell>
          <cell r="G447" t="str">
            <v>UNIDAD</v>
          </cell>
          <cell r="H447" t="str">
            <v xml:space="preserve">m2   </v>
          </cell>
          <cell r="J447">
            <v>40079</v>
          </cell>
        </row>
        <row r="450">
          <cell r="B450" t="str">
            <v>CANTIDAD</v>
          </cell>
          <cell r="C450" t="str">
            <v>UND</v>
          </cell>
          <cell r="D450" t="str">
            <v>Vr/UNITARIO</v>
          </cell>
          <cell r="E450" t="str">
            <v>Vr/PARCIAL</v>
          </cell>
          <cell r="F450" t="str">
            <v>DESPERD. %</v>
          </cell>
        </row>
        <row r="451">
          <cell r="B451">
            <v>12.5</v>
          </cell>
          <cell r="C451" t="str">
            <v>UND</v>
          </cell>
          <cell r="D451">
            <v>1912.3</v>
          </cell>
          <cell r="E451">
            <v>23903.75</v>
          </cell>
          <cell r="F451">
            <v>0.02</v>
          </cell>
          <cell r="J451">
            <v>24381.825000000001</v>
          </cell>
        </row>
        <row r="452">
          <cell r="B452">
            <v>0.06</v>
          </cell>
          <cell r="C452" t="str">
            <v>M3</v>
          </cell>
          <cell r="D452">
            <v>136700.5</v>
          </cell>
          <cell r="E452">
            <v>8202.0299999999988</v>
          </cell>
          <cell r="F452">
            <v>0.05</v>
          </cell>
          <cell r="J452">
            <v>8612.1314999999995</v>
          </cell>
        </row>
        <row r="453">
          <cell r="E453">
            <v>0</v>
          </cell>
          <cell r="J453">
            <v>0</v>
          </cell>
        </row>
        <row r="454">
          <cell r="E454">
            <v>0</v>
          </cell>
          <cell r="J454">
            <v>0</v>
          </cell>
        </row>
        <row r="455">
          <cell r="E455">
            <v>0</v>
          </cell>
          <cell r="J455">
            <v>0</v>
          </cell>
        </row>
        <row r="456">
          <cell r="E456">
            <v>0</v>
          </cell>
          <cell r="J456">
            <v>0</v>
          </cell>
        </row>
        <row r="457">
          <cell r="E457">
            <v>0</v>
          </cell>
          <cell r="J457">
            <v>0</v>
          </cell>
        </row>
        <row r="459">
          <cell r="G459">
            <v>32993.9565</v>
          </cell>
          <cell r="J459">
            <v>32993.9565</v>
          </cell>
        </row>
        <row r="462">
          <cell r="B462" t="str">
            <v>TARIFA / HORA</v>
          </cell>
          <cell r="D462" t="str">
            <v>RENDIMIENTO</v>
          </cell>
          <cell r="E462" t="str">
            <v>VALOR UNITARIO</v>
          </cell>
        </row>
        <row r="463">
          <cell r="B463">
            <v>100</v>
          </cell>
          <cell r="D463">
            <v>1</v>
          </cell>
          <cell r="E463">
            <v>100</v>
          </cell>
        </row>
        <row r="464">
          <cell r="E464">
            <v>0</v>
          </cell>
        </row>
        <row r="465">
          <cell r="E465">
            <v>0</v>
          </cell>
        </row>
        <row r="466">
          <cell r="E466">
            <v>0</v>
          </cell>
        </row>
        <row r="467">
          <cell r="E467">
            <v>0</v>
          </cell>
        </row>
        <row r="468">
          <cell r="G468">
            <v>100</v>
          </cell>
        </row>
        <row r="470">
          <cell r="G470">
            <v>33093.9565</v>
          </cell>
        </row>
        <row r="473">
          <cell r="B473" t="str">
            <v>VOLUMEN/PESO</v>
          </cell>
          <cell r="D473" t="str">
            <v>DISTANCIA</v>
          </cell>
          <cell r="E473" t="str">
            <v>TARIFA</v>
          </cell>
          <cell r="F473" t="str">
            <v>Vr/UNITARIO</v>
          </cell>
        </row>
        <row r="474">
          <cell r="F474">
            <v>0</v>
          </cell>
        </row>
        <row r="475">
          <cell r="F475">
            <v>0</v>
          </cell>
        </row>
        <row r="476">
          <cell r="F476">
            <v>0</v>
          </cell>
        </row>
        <row r="478">
          <cell r="G478">
            <v>0</v>
          </cell>
        </row>
        <row r="481">
          <cell r="B481" t="str">
            <v>JORNAL + PRESTACIONES</v>
          </cell>
          <cell r="E481" t="str">
            <v>RENDIMIENTO</v>
          </cell>
          <cell r="F481" t="str">
            <v>Vr/UNITARIO</v>
          </cell>
        </row>
        <row r="482">
          <cell r="D482">
            <v>7681</v>
          </cell>
          <cell r="E482">
            <v>0.90938679859393357</v>
          </cell>
          <cell r="F482">
            <v>6985.0000000000036</v>
          </cell>
        </row>
        <row r="483">
          <cell r="F483">
            <v>0</v>
          </cell>
        </row>
        <row r="484">
          <cell r="F484">
            <v>0</v>
          </cell>
        </row>
        <row r="485">
          <cell r="F485">
            <v>0</v>
          </cell>
        </row>
        <row r="487">
          <cell r="G487">
            <v>6985.0000000000036</v>
          </cell>
        </row>
        <row r="489">
          <cell r="G489">
            <v>40079</v>
          </cell>
        </row>
        <row r="497">
          <cell r="E497" t="str">
            <v>CAPITULO :</v>
          </cell>
          <cell r="G497" t="str">
            <v>CIMENTACIONES</v>
          </cell>
        </row>
        <row r="499">
          <cell r="E499" t="str">
            <v>FECHA :</v>
          </cell>
          <cell r="F499" t="str">
            <v>OCTUBRE DE 2005</v>
          </cell>
        </row>
        <row r="502">
          <cell r="B502" t="str">
            <v>1.1.10</v>
          </cell>
          <cell r="C502" t="str">
            <v xml:space="preserve">SOBRECIMIENTO BLOQUE CT-20  COLOR                                                                        </v>
          </cell>
          <cell r="G502" t="str">
            <v>UNIDAD</v>
          </cell>
          <cell r="H502" t="str">
            <v xml:space="preserve">m2   </v>
          </cell>
          <cell r="J502">
            <v>46680</v>
          </cell>
        </row>
        <row r="505">
          <cell r="B505" t="str">
            <v>CANTIDAD</v>
          </cell>
          <cell r="C505" t="str">
            <v>UND</v>
          </cell>
          <cell r="D505" t="str">
            <v>Vr/UNITARIO</v>
          </cell>
          <cell r="E505" t="str">
            <v>Vr/PARCIAL</v>
          </cell>
          <cell r="F505" t="str">
            <v>DESPERD. %</v>
          </cell>
        </row>
        <row r="506">
          <cell r="B506">
            <v>12.5</v>
          </cell>
          <cell r="C506" t="str">
            <v>UND</v>
          </cell>
          <cell r="D506">
            <v>2430.0500000000002</v>
          </cell>
          <cell r="E506">
            <v>30375.625000000004</v>
          </cell>
          <cell r="F506">
            <v>0.02</v>
          </cell>
          <cell r="J506">
            <v>30983.137500000004</v>
          </cell>
        </row>
        <row r="507">
          <cell r="B507">
            <v>0.06</v>
          </cell>
          <cell r="C507" t="str">
            <v>M3</v>
          </cell>
          <cell r="D507">
            <v>136700.5</v>
          </cell>
          <cell r="E507">
            <v>8202.0299999999988</v>
          </cell>
          <cell r="F507">
            <v>0.05</v>
          </cell>
          <cell r="J507">
            <v>8612.1314999999995</v>
          </cell>
        </row>
        <row r="508">
          <cell r="E508">
            <v>0</v>
          </cell>
          <cell r="J508">
            <v>0</v>
          </cell>
        </row>
        <row r="509">
          <cell r="E509">
            <v>0</v>
          </cell>
          <cell r="J509">
            <v>0</v>
          </cell>
        </row>
        <row r="510">
          <cell r="E510">
            <v>0</v>
          </cell>
          <cell r="J510">
            <v>0</v>
          </cell>
        </row>
        <row r="511">
          <cell r="E511">
            <v>0</v>
          </cell>
          <cell r="J511">
            <v>0</v>
          </cell>
        </row>
        <row r="512">
          <cell r="E512">
            <v>0</v>
          </cell>
          <cell r="J512">
            <v>0</v>
          </cell>
        </row>
        <row r="514">
          <cell r="G514">
            <v>39595.269</v>
          </cell>
          <cell r="J514">
            <v>39595.269</v>
          </cell>
        </row>
        <row r="517">
          <cell r="B517" t="str">
            <v>TARIFA / HORA</v>
          </cell>
          <cell r="D517" t="str">
            <v>RENDIMIENTO</v>
          </cell>
          <cell r="E517" t="str">
            <v>VALOR UNITARIO</v>
          </cell>
        </row>
        <row r="518">
          <cell r="B518">
            <v>100</v>
          </cell>
          <cell r="D518">
            <v>1</v>
          </cell>
          <cell r="E518">
            <v>100</v>
          </cell>
        </row>
        <row r="519">
          <cell r="E519">
            <v>0</v>
          </cell>
        </row>
        <row r="520">
          <cell r="E520">
            <v>0</v>
          </cell>
        </row>
        <row r="521">
          <cell r="E521">
            <v>0</v>
          </cell>
        </row>
        <row r="522">
          <cell r="E522">
            <v>0</v>
          </cell>
        </row>
        <row r="523">
          <cell r="G523">
            <v>100</v>
          </cell>
        </row>
        <row r="525">
          <cell r="G525">
            <v>39695.269</v>
          </cell>
        </row>
        <row r="528">
          <cell r="B528" t="str">
            <v>VOLUMEN/PESO</v>
          </cell>
          <cell r="D528" t="str">
            <v>DISTANCIA</v>
          </cell>
          <cell r="E528" t="str">
            <v>TARIFA</v>
          </cell>
          <cell r="F528" t="str">
            <v>Vr/UNITARIO</v>
          </cell>
        </row>
        <row r="529">
          <cell r="F529">
            <v>0</v>
          </cell>
        </row>
        <row r="530">
          <cell r="F530">
            <v>0</v>
          </cell>
        </row>
        <row r="531">
          <cell r="F531">
            <v>0</v>
          </cell>
        </row>
        <row r="533">
          <cell r="G533">
            <v>0</v>
          </cell>
        </row>
        <row r="536">
          <cell r="B536" t="str">
            <v>JORNAL + PRESTACIONES</v>
          </cell>
          <cell r="E536" t="str">
            <v>RENDIMIENTO</v>
          </cell>
          <cell r="F536" t="str">
            <v>Vr/UNITARIO</v>
          </cell>
        </row>
        <row r="537">
          <cell r="D537">
            <v>7681</v>
          </cell>
          <cell r="E537">
            <v>0.90938679859393357</v>
          </cell>
          <cell r="F537">
            <v>6985.0000000000036</v>
          </cell>
        </row>
        <row r="538">
          <cell r="F538">
            <v>0</v>
          </cell>
        </row>
        <row r="539">
          <cell r="F539">
            <v>0</v>
          </cell>
        </row>
        <row r="540">
          <cell r="F540">
            <v>0</v>
          </cell>
        </row>
        <row r="542">
          <cell r="G542">
            <v>6985.0000000000036</v>
          </cell>
        </row>
        <row r="544">
          <cell r="G544">
            <v>46680</v>
          </cell>
        </row>
        <row r="552">
          <cell r="E552" t="str">
            <v>CAPITULO :</v>
          </cell>
          <cell r="G552" t="str">
            <v>CIMENTACIONES</v>
          </cell>
        </row>
        <row r="554">
          <cell r="E554" t="str">
            <v>FECHA :</v>
          </cell>
          <cell r="F554" t="str">
            <v>OCTUBRE DE 2005</v>
          </cell>
        </row>
        <row r="557">
          <cell r="B557" t="str">
            <v>1.1.11</v>
          </cell>
          <cell r="C557" t="str">
            <v xml:space="preserve">RELLENOS EN MATERIAL DE EXCAVACION                     </v>
          </cell>
          <cell r="G557" t="str">
            <v>UNIDAD</v>
          </cell>
          <cell r="H557" t="str">
            <v xml:space="preserve">m3   </v>
          </cell>
          <cell r="J557">
            <v>11500</v>
          </cell>
        </row>
        <row r="560">
          <cell r="B560" t="str">
            <v>CANTIDAD</v>
          </cell>
          <cell r="C560" t="str">
            <v>UND</v>
          </cell>
          <cell r="D560" t="str">
            <v>Vr/UNITARIO</v>
          </cell>
          <cell r="E560" t="str">
            <v>Vr/PARCIAL</v>
          </cell>
          <cell r="F560" t="str">
            <v>DESPERD. %</v>
          </cell>
        </row>
        <row r="561">
          <cell r="E561">
            <v>0</v>
          </cell>
          <cell r="J561">
            <v>0</v>
          </cell>
        </row>
        <row r="562">
          <cell r="E562">
            <v>0</v>
          </cell>
          <cell r="J562">
            <v>0</v>
          </cell>
        </row>
        <row r="563">
          <cell r="E563">
            <v>0</v>
          </cell>
          <cell r="J563">
            <v>0</v>
          </cell>
        </row>
        <row r="564">
          <cell r="E564">
            <v>0</v>
          </cell>
          <cell r="J564">
            <v>0</v>
          </cell>
        </row>
        <row r="565">
          <cell r="E565">
            <v>0</v>
          </cell>
          <cell r="J565">
            <v>0</v>
          </cell>
        </row>
        <row r="566">
          <cell r="E566">
            <v>0</v>
          </cell>
          <cell r="J566">
            <v>0</v>
          </cell>
        </row>
        <row r="567">
          <cell r="E567">
            <v>0</v>
          </cell>
          <cell r="J567">
            <v>0</v>
          </cell>
        </row>
        <row r="569">
          <cell r="G569">
            <v>0</v>
          </cell>
          <cell r="J569">
            <v>0</v>
          </cell>
        </row>
        <row r="572">
          <cell r="B572" t="str">
            <v>TARIFA / HORA</v>
          </cell>
          <cell r="D572" t="str">
            <v>RENDIMIENTO</v>
          </cell>
          <cell r="E572" t="str">
            <v>VALOR UNITARIO</v>
          </cell>
        </row>
        <row r="573">
          <cell r="B573">
            <v>100</v>
          </cell>
          <cell r="D573">
            <v>10</v>
          </cell>
          <cell r="E573">
            <v>1000</v>
          </cell>
        </row>
        <row r="574">
          <cell r="B574">
            <v>3509.0000000000005</v>
          </cell>
          <cell r="D574">
            <v>0.85494442861214037</v>
          </cell>
          <cell r="E574">
            <v>3000.0000000000009</v>
          </cell>
        </row>
        <row r="575">
          <cell r="E575">
            <v>0</v>
          </cell>
        </row>
        <row r="576">
          <cell r="E576">
            <v>0</v>
          </cell>
        </row>
        <row r="577">
          <cell r="E577">
            <v>0</v>
          </cell>
        </row>
        <row r="578">
          <cell r="G578">
            <v>4000.0000000000009</v>
          </cell>
        </row>
        <row r="580">
          <cell r="G580">
            <v>4000.0000000000009</v>
          </cell>
        </row>
        <row r="583">
          <cell r="B583" t="str">
            <v>VOLUMEN/PESO</v>
          </cell>
          <cell r="D583" t="str">
            <v>DISTANCIA</v>
          </cell>
          <cell r="E583" t="str">
            <v>TARIFA</v>
          </cell>
          <cell r="F583" t="str">
            <v>Vr/UNITARIO</v>
          </cell>
        </row>
        <row r="584">
          <cell r="F584">
            <v>0</v>
          </cell>
        </row>
        <row r="585">
          <cell r="F585">
            <v>0</v>
          </cell>
        </row>
        <row r="586">
          <cell r="F586">
            <v>0</v>
          </cell>
        </row>
        <row r="588">
          <cell r="G588">
            <v>0</v>
          </cell>
        </row>
        <row r="591">
          <cell r="B591" t="str">
            <v>JORNAL + PRESTACIONES</v>
          </cell>
          <cell r="E591" t="str">
            <v>RENDIMIENTO</v>
          </cell>
          <cell r="F591" t="str">
            <v>Vr/UNITARIO</v>
          </cell>
        </row>
        <row r="592">
          <cell r="D592">
            <v>7681</v>
          </cell>
          <cell r="E592">
            <v>0.97643535997916964</v>
          </cell>
          <cell r="F592">
            <v>7500.0000000000018</v>
          </cell>
        </row>
        <row r="593">
          <cell r="F593">
            <v>0</v>
          </cell>
        </row>
        <row r="594">
          <cell r="F594">
            <v>0</v>
          </cell>
        </row>
        <row r="595">
          <cell r="F595">
            <v>0</v>
          </cell>
        </row>
        <row r="597">
          <cell r="G597">
            <v>7500.0000000000018</v>
          </cell>
        </row>
        <row r="599">
          <cell r="G599">
            <v>11500</v>
          </cell>
        </row>
        <row r="607">
          <cell r="E607" t="str">
            <v>CAPITULO :</v>
          </cell>
          <cell r="G607" t="str">
            <v>CIMENTACIONES</v>
          </cell>
        </row>
        <row r="609">
          <cell r="E609" t="str">
            <v>FECHA :</v>
          </cell>
          <cell r="F609" t="str">
            <v>OCTUBRE DE 2005</v>
          </cell>
        </row>
        <row r="612">
          <cell r="B612" t="str">
            <v>1.1.12</v>
          </cell>
          <cell r="C612" t="str">
            <v xml:space="preserve">ACERO DE REFUERZO CIMIENTOS                                                                              </v>
          </cell>
          <cell r="G612" t="str">
            <v>UNIDAD</v>
          </cell>
          <cell r="H612" t="str">
            <v xml:space="preserve">tn   </v>
          </cell>
          <cell r="J612">
            <v>2127990</v>
          </cell>
        </row>
        <row r="615">
          <cell r="B615" t="str">
            <v>CANTIDAD</v>
          </cell>
          <cell r="C615" t="str">
            <v>UND</v>
          </cell>
          <cell r="D615" t="str">
            <v>Vr/UNITARIO</v>
          </cell>
          <cell r="E615" t="str">
            <v>Vr/PARCIAL</v>
          </cell>
          <cell r="F615" t="str">
            <v>DESPERD. %</v>
          </cell>
        </row>
        <row r="616">
          <cell r="B616">
            <v>1000</v>
          </cell>
          <cell r="C616" t="str">
            <v>KG</v>
          </cell>
          <cell r="D616">
            <v>1850</v>
          </cell>
          <cell r="E616">
            <v>1850000</v>
          </cell>
          <cell r="J616">
            <v>1850000</v>
          </cell>
        </row>
        <row r="617">
          <cell r="B617">
            <v>30</v>
          </cell>
          <cell r="C617" t="str">
            <v>KG</v>
          </cell>
          <cell r="D617">
            <v>2320</v>
          </cell>
          <cell r="E617">
            <v>69600</v>
          </cell>
          <cell r="F617">
            <v>0.05</v>
          </cell>
          <cell r="J617">
            <v>73080</v>
          </cell>
        </row>
        <row r="618">
          <cell r="E618">
            <v>0</v>
          </cell>
          <cell r="J618">
            <v>0</v>
          </cell>
        </row>
        <row r="619">
          <cell r="E619">
            <v>0</v>
          </cell>
          <cell r="J619">
            <v>0</v>
          </cell>
        </row>
        <row r="620">
          <cell r="E620">
            <v>0</v>
          </cell>
          <cell r="J620">
            <v>0</v>
          </cell>
        </row>
        <row r="621">
          <cell r="E621">
            <v>0</v>
          </cell>
          <cell r="J621">
            <v>0</v>
          </cell>
        </row>
        <row r="622">
          <cell r="E622">
            <v>0</v>
          </cell>
          <cell r="J622">
            <v>0</v>
          </cell>
        </row>
        <row r="624">
          <cell r="G624">
            <v>1923080</v>
          </cell>
          <cell r="J624">
            <v>1923080</v>
          </cell>
        </row>
        <row r="627">
          <cell r="B627" t="str">
            <v>TARIFA / HORA</v>
          </cell>
          <cell r="D627" t="str">
            <v>RENDIMIENTO</v>
          </cell>
          <cell r="E627" t="str">
            <v>VALOR UNITARIO</v>
          </cell>
        </row>
        <row r="628">
          <cell r="B628">
            <v>100</v>
          </cell>
          <cell r="D628">
            <v>400</v>
          </cell>
          <cell r="E628">
            <v>40000</v>
          </cell>
        </row>
        <row r="629">
          <cell r="E629">
            <v>0</v>
          </cell>
        </row>
        <row r="630">
          <cell r="E630">
            <v>0</v>
          </cell>
        </row>
        <row r="631">
          <cell r="E631">
            <v>0</v>
          </cell>
        </row>
        <row r="632">
          <cell r="E632">
            <v>0</v>
          </cell>
        </row>
        <row r="633">
          <cell r="G633">
            <v>40000</v>
          </cell>
        </row>
        <row r="635">
          <cell r="G635">
            <v>1963080</v>
          </cell>
        </row>
        <row r="638">
          <cell r="B638" t="str">
            <v>VOLUMEN/PESO</v>
          </cell>
          <cell r="D638" t="str">
            <v>DISTANCIA</v>
          </cell>
          <cell r="E638" t="str">
            <v>TARIFA</v>
          </cell>
          <cell r="F638" t="str">
            <v>Vr/UNITARIO</v>
          </cell>
        </row>
        <row r="639">
          <cell r="F639">
            <v>0</v>
          </cell>
        </row>
        <row r="640">
          <cell r="F640">
            <v>0</v>
          </cell>
        </row>
        <row r="641">
          <cell r="F641">
            <v>0</v>
          </cell>
        </row>
        <row r="643">
          <cell r="G643">
            <v>0</v>
          </cell>
        </row>
        <row r="646">
          <cell r="B646" t="str">
            <v>JORNAL + PRESTACIONES</v>
          </cell>
          <cell r="E646" t="str">
            <v>RENDIMIENTO</v>
          </cell>
          <cell r="F646" t="str">
            <v>Vr/UNITARIO</v>
          </cell>
        </row>
        <row r="647">
          <cell r="D647">
            <v>7681</v>
          </cell>
          <cell r="E647">
            <v>16.924879572972269</v>
          </cell>
          <cell r="F647">
            <v>130000</v>
          </cell>
        </row>
        <row r="648">
          <cell r="D648">
            <v>3491</v>
          </cell>
          <cell r="E648">
            <v>10</v>
          </cell>
          <cell r="F648">
            <v>34910</v>
          </cell>
        </row>
        <row r="649">
          <cell r="F649">
            <v>0</v>
          </cell>
        </row>
        <row r="650">
          <cell r="F650">
            <v>0</v>
          </cell>
        </row>
        <row r="652">
          <cell r="G652">
            <v>164910</v>
          </cell>
        </row>
        <row r="654">
          <cell r="G654">
            <v>2127990</v>
          </cell>
        </row>
        <row r="662">
          <cell r="E662" t="str">
            <v>CAPITULO :</v>
          </cell>
          <cell r="G662" t="str">
            <v>CIMENTACIONES</v>
          </cell>
        </row>
        <row r="664">
          <cell r="E664" t="str">
            <v>FECHA :</v>
          </cell>
          <cell r="F664" t="str">
            <v>OCTUBRE DE 2005</v>
          </cell>
        </row>
        <row r="667">
          <cell r="B667" t="str">
            <v>1.1.13</v>
          </cell>
          <cell r="C667" t="str">
            <v xml:space="preserve">ACERO DE REFUERZO COLUMNAS                                                                               </v>
          </cell>
          <cell r="G667" t="str">
            <v>UNIDAD</v>
          </cell>
          <cell r="H667" t="str">
            <v xml:space="preserve">tn   </v>
          </cell>
          <cell r="J667">
            <v>2127990</v>
          </cell>
        </row>
        <row r="670">
          <cell r="B670" t="str">
            <v>CANTIDAD</v>
          </cell>
          <cell r="C670" t="str">
            <v>UND</v>
          </cell>
          <cell r="D670" t="str">
            <v>Vr/UNITARIO</v>
          </cell>
          <cell r="E670" t="str">
            <v>Vr/PARCIAL</v>
          </cell>
          <cell r="F670" t="str">
            <v>DESPERD. %</v>
          </cell>
        </row>
        <row r="671">
          <cell r="B671">
            <v>1000</v>
          </cell>
          <cell r="C671" t="str">
            <v>KG</v>
          </cell>
          <cell r="D671">
            <v>1850</v>
          </cell>
          <cell r="E671">
            <v>1850000</v>
          </cell>
          <cell r="J671">
            <v>1850000</v>
          </cell>
        </row>
        <row r="672">
          <cell r="B672">
            <v>30</v>
          </cell>
          <cell r="C672" t="str">
            <v>KG</v>
          </cell>
          <cell r="D672">
            <v>2320</v>
          </cell>
          <cell r="E672">
            <v>69600</v>
          </cell>
          <cell r="F672">
            <v>0.05</v>
          </cell>
          <cell r="J672">
            <v>73080</v>
          </cell>
        </row>
        <row r="673">
          <cell r="E673">
            <v>0</v>
          </cell>
          <cell r="J673">
            <v>0</v>
          </cell>
        </row>
        <row r="674">
          <cell r="E674">
            <v>0</v>
          </cell>
          <cell r="J674">
            <v>0</v>
          </cell>
        </row>
        <row r="675">
          <cell r="E675">
            <v>0</v>
          </cell>
          <cell r="J675">
            <v>0</v>
          </cell>
        </row>
        <row r="676">
          <cell r="E676">
            <v>0</v>
          </cell>
          <cell r="J676">
            <v>0</v>
          </cell>
        </row>
        <row r="677">
          <cell r="E677">
            <v>0</v>
          </cell>
          <cell r="J677">
            <v>0</v>
          </cell>
        </row>
        <row r="679">
          <cell r="G679">
            <v>1923080</v>
          </cell>
          <cell r="J679">
            <v>1923080</v>
          </cell>
        </row>
        <row r="682">
          <cell r="B682" t="str">
            <v>TARIFA / HORA</v>
          </cell>
          <cell r="D682" t="str">
            <v>RENDIMIENTO</v>
          </cell>
          <cell r="E682" t="str">
            <v>VALOR UNITARIO</v>
          </cell>
        </row>
        <row r="683">
          <cell r="B683">
            <v>100</v>
          </cell>
          <cell r="D683">
            <v>400</v>
          </cell>
          <cell r="E683">
            <v>40000</v>
          </cell>
        </row>
        <row r="684">
          <cell r="E684">
            <v>0</v>
          </cell>
        </row>
        <row r="685">
          <cell r="E685">
            <v>0</v>
          </cell>
        </row>
        <row r="686">
          <cell r="E686">
            <v>0</v>
          </cell>
        </row>
        <row r="687">
          <cell r="E687">
            <v>0</v>
          </cell>
        </row>
        <row r="688">
          <cell r="G688">
            <v>40000</v>
          </cell>
        </row>
        <row r="690">
          <cell r="G690">
            <v>1963080</v>
          </cell>
        </row>
        <row r="693">
          <cell r="B693" t="str">
            <v>VOLUMEN/PESO</v>
          </cell>
          <cell r="D693" t="str">
            <v>DISTANCIA</v>
          </cell>
          <cell r="E693" t="str">
            <v>TARIFA</v>
          </cell>
          <cell r="F693" t="str">
            <v>Vr/UNITARIO</v>
          </cell>
        </row>
        <row r="694">
          <cell r="F694">
            <v>0</v>
          </cell>
        </row>
        <row r="695">
          <cell r="F695">
            <v>0</v>
          </cell>
        </row>
        <row r="696">
          <cell r="F696">
            <v>0</v>
          </cell>
        </row>
        <row r="698">
          <cell r="G698">
            <v>0</v>
          </cell>
        </row>
        <row r="701">
          <cell r="B701" t="str">
            <v>JORNAL + PRESTACIONES</v>
          </cell>
          <cell r="E701" t="str">
            <v>RENDIMIENTO</v>
          </cell>
          <cell r="F701" t="str">
            <v>Vr/UNITARIO</v>
          </cell>
        </row>
        <row r="702">
          <cell r="D702">
            <v>7681</v>
          </cell>
          <cell r="E702">
            <v>16.924879572972269</v>
          </cell>
          <cell r="F702">
            <v>130000</v>
          </cell>
        </row>
        <row r="703">
          <cell r="D703">
            <v>3491</v>
          </cell>
          <cell r="E703">
            <v>10</v>
          </cell>
          <cell r="F703">
            <v>34910</v>
          </cell>
        </row>
        <row r="704">
          <cell r="F704">
            <v>0</v>
          </cell>
        </row>
        <row r="705">
          <cell r="F705">
            <v>0</v>
          </cell>
        </row>
        <row r="707">
          <cell r="G707">
            <v>164910</v>
          </cell>
        </row>
        <row r="709">
          <cell r="G709">
            <v>2127990</v>
          </cell>
        </row>
        <row r="717">
          <cell r="E717" t="str">
            <v>CAPITULO :</v>
          </cell>
          <cell r="G717" t="str">
            <v>CIMENTACIONES</v>
          </cell>
        </row>
        <row r="719">
          <cell r="E719" t="str">
            <v>FECHA :</v>
          </cell>
          <cell r="F719" t="str">
            <v>OCTUBRE DE 2005</v>
          </cell>
        </row>
        <row r="722">
          <cell r="B722" t="str">
            <v>1.1.14</v>
          </cell>
          <cell r="C722" t="str">
            <v xml:space="preserve">ACERO DE REFUERZO SOBRECIMIENTOS                                                                         </v>
          </cell>
          <cell r="G722" t="str">
            <v>UNIDAD</v>
          </cell>
          <cell r="H722" t="str">
            <v xml:space="preserve">tn   </v>
          </cell>
          <cell r="J722">
            <v>2127990</v>
          </cell>
        </row>
        <row r="725">
          <cell r="B725" t="str">
            <v>CANTIDAD</v>
          </cell>
          <cell r="C725" t="str">
            <v>UND</v>
          </cell>
          <cell r="D725" t="str">
            <v>Vr/UNITARIO</v>
          </cell>
          <cell r="E725" t="str">
            <v>Vr/PARCIAL</v>
          </cell>
          <cell r="F725" t="str">
            <v>DESPERD. %</v>
          </cell>
        </row>
        <row r="726">
          <cell r="B726">
            <v>1000</v>
          </cell>
          <cell r="C726" t="str">
            <v>KG</v>
          </cell>
          <cell r="D726">
            <v>1850</v>
          </cell>
          <cell r="E726">
            <v>1850000</v>
          </cell>
          <cell r="J726">
            <v>1850000</v>
          </cell>
        </row>
        <row r="727">
          <cell r="B727">
            <v>30</v>
          </cell>
          <cell r="C727" t="str">
            <v>KG</v>
          </cell>
          <cell r="D727">
            <v>2320</v>
          </cell>
          <cell r="E727">
            <v>69600</v>
          </cell>
          <cell r="F727">
            <v>0.05</v>
          </cell>
          <cell r="J727">
            <v>73080</v>
          </cell>
        </row>
        <row r="728">
          <cell r="E728">
            <v>0</v>
          </cell>
          <cell r="J728">
            <v>0</v>
          </cell>
        </row>
        <row r="729">
          <cell r="E729">
            <v>0</v>
          </cell>
          <cell r="J729">
            <v>0</v>
          </cell>
        </row>
        <row r="730">
          <cell r="E730">
            <v>0</v>
          </cell>
          <cell r="J730">
            <v>0</v>
          </cell>
        </row>
        <row r="731">
          <cell r="E731">
            <v>0</v>
          </cell>
          <cell r="J731">
            <v>0</v>
          </cell>
        </row>
        <row r="732">
          <cell r="E732">
            <v>0</v>
          </cell>
          <cell r="J732">
            <v>0</v>
          </cell>
        </row>
        <row r="734">
          <cell r="G734">
            <v>1923080</v>
          </cell>
          <cell r="J734">
            <v>1923080</v>
          </cell>
        </row>
        <row r="737">
          <cell r="B737" t="str">
            <v>TARIFA / HORA</v>
          </cell>
          <cell r="D737" t="str">
            <v>RENDIMIENTO</v>
          </cell>
          <cell r="E737" t="str">
            <v>VALOR UNITARIO</v>
          </cell>
        </row>
        <row r="738">
          <cell r="B738">
            <v>100</v>
          </cell>
          <cell r="D738">
            <v>400</v>
          </cell>
          <cell r="E738">
            <v>40000</v>
          </cell>
        </row>
        <row r="739">
          <cell r="E739">
            <v>0</v>
          </cell>
        </row>
        <row r="740">
          <cell r="E740">
            <v>0</v>
          </cell>
        </row>
        <row r="741">
          <cell r="E741">
            <v>0</v>
          </cell>
        </row>
        <row r="742">
          <cell r="E742">
            <v>0</v>
          </cell>
        </row>
        <row r="743">
          <cell r="G743">
            <v>40000</v>
          </cell>
        </row>
        <row r="745">
          <cell r="G745">
            <v>1963080</v>
          </cell>
        </row>
        <row r="748">
          <cell r="B748" t="str">
            <v>VOLUMEN/PESO</v>
          </cell>
          <cell r="D748" t="str">
            <v>DISTANCIA</v>
          </cell>
          <cell r="E748" t="str">
            <v>TARIFA</v>
          </cell>
          <cell r="F748" t="str">
            <v>Vr/UNITARIO</v>
          </cell>
        </row>
        <row r="749">
          <cell r="F749">
            <v>0</v>
          </cell>
        </row>
        <row r="750">
          <cell r="F750">
            <v>0</v>
          </cell>
        </row>
        <row r="751">
          <cell r="F751">
            <v>0</v>
          </cell>
        </row>
        <row r="753">
          <cell r="G753">
            <v>0</v>
          </cell>
        </row>
        <row r="756">
          <cell r="B756" t="str">
            <v>JORNAL + PRESTACIONES</v>
          </cell>
          <cell r="E756" t="str">
            <v>RENDIMIENTO</v>
          </cell>
          <cell r="F756" t="str">
            <v>Vr/UNITARIO</v>
          </cell>
        </row>
        <row r="757">
          <cell r="D757">
            <v>7681</v>
          </cell>
          <cell r="E757">
            <v>16.924879572972269</v>
          </cell>
          <cell r="F757">
            <v>130000</v>
          </cell>
        </row>
        <row r="758">
          <cell r="D758">
            <v>3491</v>
          </cell>
          <cell r="E758">
            <v>10</v>
          </cell>
          <cell r="F758">
            <v>34910</v>
          </cell>
        </row>
        <row r="759">
          <cell r="F759">
            <v>0</v>
          </cell>
        </row>
        <row r="760">
          <cell r="F760">
            <v>0</v>
          </cell>
        </row>
        <row r="762">
          <cell r="G762">
            <v>164910</v>
          </cell>
        </row>
        <row r="764">
          <cell r="G764">
            <v>2127990</v>
          </cell>
        </row>
        <row r="772">
          <cell r="E772" t="str">
            <v>CAPITULO :</v>
          </cell>
          <cell r="G772" t="str">
            <v>CIMENTACIONES</v>
          </cell>
        </row>
        <row r="774">
          <cell r="E774" t="str">
            <v>FECHA :</v>
          </cell>
          <cell r="F774" t="str">
            <v>OCTUBRE DE 2005</v>
          </cell>
        </row>
        <row r="777">
          <cell r="B777" t="str">
            <v>1.1.15</v>
          </cell>
          <cell r="C777" t="str">
            <v xml:space="preserve">GROUTING  SOBRECIMIENTOS                                                                                 </v>
          </cell>
          <cell r="G777" t="str">
            <v>UNIDAD</v>
          </cell>
          <cell r="H777" t="str">
            <v xml:space="preserve">m    </v>
          </cell>
          <cell r="J777">
            <v>5779</v>
          </cell>
        </row>
        <row r="780">
          <cell r="B780" t="str">
            <v>CANTIDAD</v>
          </cell>
          <cell r="C780" t="str">
            <v>UND</v>
          </cell>
          <cell r="D780" t="str">
            <v>Vr/UNITARIO</v>
          </cell>
          <cell r="E780" t="str">
            <v>Vr/PARCIAL</v>
          </cell>
          <cell r="F780" t="str">
            <v>DESPERD. %</v>
          </cell>
        </row>
        <row r="781">
          <cell r="B781">
            <v>1.1900000000000003E-2</v>
          </cell>
          <cell r="C781" t="str">
            <v>M3</v>
          </cell>
          <cell r="D781">
            <v>231338.8</v>
          </cell>
          <cell r="E781">
            <v>2752.9317200000005</v>
          </cell>
          <cell r="F781">
            <v>0.05</v>
          </cell>
          <cell r="J781">
            <v>2890.5783060000003</v>
          </cell>
        </row>
        <row r="782">
          <cell r="E782">
            <v>0</v>
          </cell>
          <cell r="J782">
            <v>0</v>
          </cell>
        </row>
        <row r="783">
          <cell r="E783">
            <v>0</v>
          </cell>
          <cell r="J783">
            <v>0</v>
          </cell>
        </row>
        <row r="784">
          <cell r="E784">
            <v>0</v>
          </cell>
          <cell r="J784">
            <v>0</v>
          </cell>
        </row>
        <row r="785">
          <cell r="E785">
            <v>0</v>
          </cell>
          <cell r="J785">
            <v>0</v>
          </cell>
        </row>
        <row r="786">
          <cell r="E786">
            <v>0</v>
          </cell>
          <cell r="J786">
            <v>0</v>
          </cell>
        </row>
        <row r="787">
          <cell r="E787">
            <v>0</v>
          </cell>
          <cell r="J787">
            <v>0</v>
          </cell>
        </row>
        <row r="789">
          <cell r="G789">
            <v>2890.5783060000003</v>
          </cell>
          <cell r="J789">
            <v>2890.5783060000003</v>
          </cell>
        </row>
        <row r="792">
          <cell r="B792" t="str">
            <v>TARIFA / HORA</v>
          </cell>
          <cell r="D792" t="str">
            <v>RENDIMIENTO</v>
          </cell>
          <cell r="E792" t="str">
            <v>VALOR UNITARIO</v>
          </cell>
        </row>
        <row r="793">
          <cell r="B793">
            <v>100</v>
          </cell>
          <cell r="D793">
            <v>2</v>
          </cell>
          <cell r="E793">
            <v>200</v>
          </cell>
        </row>
        <row r="794">
          <cell r="E794">
            <v>0</v>
          </cell>
        </row>
        <row r="795">
          <cell r="E795">
            <v>0</v>
          </cell>
        </row>
        <row r="796">
          <cell r="E796">
            <v>0</v>
          </cell>
        </row>
        <row r="797">
          <cell r="E797">
            <v>0</v>
          </cell>
        </row>
        <row r="798">
          <cell r="G798">
            <v>200</v>
          </cell>
        </row>
        <row r="800">
          <cell r="G800">
            <v>3090.5783060000003</v>
          </cell>
        </row>
        <row r="803">
          <cell r="B803" t="str">
            <v>VOLUMEN/PESO</v>
          </cell>
          <cell r="D803" t="str">
            <v>DISTANCIA</v>
          </cell>
          <cell r="E803" t="str">
            <v>TARIFA</v>
          </cell>
          <cell r="F803" t="str">
            <v>Vr/UNITARIO</v>
          </cell>
        </row>
        <row r="804">
          <cell r="F804">
            <v>0</v>
          </cell>
        </row>
        <row r="805">
          <cell r="F805">
            <v>0</v>
          </cell>
        </row>
        <row r="806">
          <cell r="F806">
            <v>0</v>
          </cell>
        </row>
        <row r="808">
          <cell r="G808">
            <v>0</v>
          </cell>
        </row>
        <row r="811">
          <cell r="B811" t="str">
            <v>JORNAL + PRESTACIONES</v>
          </cell>
          <cell r="E811" t="str">
            <v>RENDIMIENTO</v>
          </cell>
          <cell r="F811" t="str">
            <v>Vr/UNITARIO</v>
          </cell>
        </row>
        <row r="812">
          <cell r="D812">
            <v>7681</v>
          </cell>
          <cell r="E812">
            <v>0.35</v>
          </cell>
          <cell r="F812">
            <v>2688.35</v>
          </cell>
        </row>
        <row r="813">
          <cell r="F813">
            <v>0</v>
          </cell>
        </row>
        <row r="814">
          <cell r="F814">
            <v>0</v>
          </cell>
        </row>
        <row r="815">
          <cell r="F815">
            <v>0</v>
          </cell>
        </row>
        <row r="817">
          <cell r="G817">
            <v>2688.35</v>
          </cell>
        </row>
        <row r="819">
          <cell r="G819">
            <v>5779</v>
          </cell>
        </row>
        <row r="827">
          <cell r="E827" t="str">
            <v>CAPITULO :</v>
          </cell>
          <cell r="G827" t="str">
            <v>CIMENTACIONES</v>
          </cell>
        </row>
        <row r="829">
          <cell r="E829" t="str">
            <v>FECHA :</v>
          </cell>
          <cell r="F829" t="str">
            <v>OCTUBRE DE 2005</v>
          </cell>
        </row>
        <row r="832">
          <cell r="B832" t="str">
            <v>1.1.16</v>
          </cell>
          <cell r="C832" t="str">
            <v xml:space="preserve">CURADO DEL CONCRETO COLUMNAS                                                                             </v>
          </cell>
          <cell r="G832" t="str">
            <v>UNIDAD</v>
          </cell>
          <cell r="H832" t="str">
            <v xml:space="preserve">m2   </v>
          </cell>
          <cell r="J832">
            <v>2503</v>
          </cell>
        </row>
        <row r="835">
          <cell r="B835" t="str">
            <v>CANTIDAD</v>
          </cell>
          <cell r="C835" t="str">
            <v>UND</v>
          </cell>
          <cell r="D835" t="str">
            <v>Vr/UNITARIO</v>
          </cell>
          <cell r="E835" t="str">
            <v>Vr/PARCIAL</v>
          </cell>
          <cell r="F835" t="str">
            <v>DESPERD. %</v>
          </cell>
        </row>
        <row r="836">
          <cell r="B836">
            <v>0.3</v>
          </cell>
          <cell r="C836" t="str">
            <v>KG</v>
          </cell>
          <cell r="D836">
            <v>5290</v>
          </cell>
          <cell r="E836">
            <v>1587</v>
          </cell>
          <cell r="F836">
            <v>0.03</v>
          </cell>
          <cell r="J836">
            <v>1634.61</v>
          </cell>
        </row>
        <row r="837">
          <cell r="E837">
            <v>0</v>
          </cell>
          <cell r="J837">
            <v>0</v>
          </cell>
        </row>
        <row r="838">
          <cell r="E838">
            <v>0</v>
          </cell>
          <cell r="J838">
            <v>0</v>
          </cell>
        </row>
        <row r="839">
          <cell r="E839">
            <v>0</v>
          </cell>
          <cell r="J839">
            <v>0</v>
          </cell>
        </row>
        <row r="840">
          <cell r="E840">
            <v>0</v>
          </cell>
          <cell r="J840">
            <v>0</v>
          </cell>
        </row>
        <row r="841">
          <cell r="E841">
            <v>0</v>
          </cell>
          <cell r="J841">
            <v>0</v>
          </cell>
        </row>
        <row r="842">
          <cell r="E842">
            <v>0</v>
          </cell>
          <cell r="J842">
            <v>0</v>
          </cell>
        </row>
        <row r="844">
          <cell r="G844">
            <v>1634.61</v>
          </cell>
          <cell r="J844">
            <v>1634.61</v>
          </cell>
        </row>
        <row r="847">
          <cell r="B847" t="str">
            <v>TARIFA / HORA</v>
          </cell>
          <cell r="D847" t="str">
            <v>RENDIMIENTO</v>
          </cell>
          <cell r="E847" t="str">
            <v>VALOR UNITARIO</v>
          </cell>
        </row>
        <row r="848">
          <cell r="B848">
            <v>100</v>
          </cell>
          <cell r="D848">
            <v>1</v>
          </cell>
          <cell r="E848">
            <v>100</v>
          </cell>
        </row>
        <row r="849">
          <cell r="E849">
            <v>0</v>
          </cell>
        </row>
        <row r="850">
          <cell r="E850">
            <v>0</v>
          </cell>
        </row>
        <row r="851">
          <cell r="E851">
            <v>0</v>
          </cell>
        </row>
        <row r="852">
          <cell r="E852">
            <v>0</v>
          </cell>
        </row>
        <row r="853">
          <cell r="G853">
            <v>100</v>
          </cell>
        </row>
        <row r="855">
          <cell r="G855">
            <v>1734.61</v>
          </cell>
        </row>
        <row r="858">
          <cell r="B858" t="str">
            <v>VOLUMEN/PESO</v>
          </cell>
          <cell r="D858" t="str">
            <v>DISTANCIA</v>
          </cell>
          <cell r="E858" t="str">
            <v>TARIFA</v>
          </cell>
          <cell r="F858" t="str">
            <v>Vr/UNITARIO</v>
          </cell>
        </row>
        <row r="859">
          <cell r="F859">
            <v>0</v>
          </cell>
        </row>
        <row r="860">
          <cell r="F860">
            <v>0</v>
          </cell>
        </row>
        <row r="861">
          <cell r="F861">
            <v>0</v>
          </cell>
        </row>
        <row r="863">
          <cell r="G863">
            <v>0</v>
          </cell>
        </row>
        <row r="866">
          <cell r="B866" t="str">
            <v>JORNAL + PRESTACIONES</v>
          </cell>
          <cell r="E866" t="str">
            <v>RENDIMIENTO</v>
          </cell>
          <cell r="F866" t="str">
            <v>Vr/UNITARIO</v>
          </cell>
        </row>
        <row r="867">
          <cell r="D867">
            <v>7681</v>
          </cell>
          <cell r="E867">
            <v>0.1</v>
          </cell>
          <cell r="F867">
            <v>768.1</v>
          </cell>
        </row>
        <row r="868">
          <cell r="F868">
            <v>0</v>
          </cell>
        </row>
        <row r="869">
          <cell r="F869">
            <v>0</v>
          </cell>
        </row>
        <row r="870">
          <cell r="F870">
            <v>0</v>
          </cell>
        </row>
        <row r="872">
          <cell r="G872">
            <v>768.1</v>
          </cell>
        </row>
        <row r="874">
          <cell r="G874">
            <v>2503</v>
          </cell>
        </row>
        <row r="882">
          <cell r="E882" t="str">
            <v>CAPITULO :</v>
          </cell>
          <cell r="G882" t="str">
            <v>CIMENTACIONES</v>
          </cell>
        </row>
        <row r="884">
          <cell r="E884" t="str">
            <v>FECHA :</v>
          </cell>
          <cell r="F884" t="str">
            <v>OCTUBRE DE 2005</v>
          </cell>
        </row>
        <row r="887">
          <cell r="B887" t="str">
            <v>1.2.1</v>
          </cell>
          <cell r="C887" t="str">
            <v xml:space="preserve">VERIFICACION NIVELES PLACA CIMENTACION                                                                   </v>
          </cell>
          <cell r="G887" t="str">
            <v>UNIDAD</v>
          </cell>
          <cell r="H887" t="str">
            <v xml:space="preserve">m2   </v>
          </cell>
          <cell r="J887">
            <v>1168</v>
          </cell>
        </row>
        <row r="890">
          <cell r="B890" t="str">
            <v>CANTIDAD</v>
          </cell>
          <cell r="C890" t="str">
            <v>UND</v>
          </cell>
          <cell r="D890" t="str">
            <v>Vr/UNITARIO</v>
          </cell>
          <cell r="E890" t="str">
            <v>Vr/PARCIAL</v>
          </cell>
          <cell r="F890" t="str">
            <v>DESPERD. %</v>
          </cell>
        </row>
        <row r="891">
          <cell r="E891">
            <v>0</v>
          </cell>
          <cell r="J891">
            <v>0</v>
          </cell>
        </row>
        <row r="892">
          <cell r="E892">
            <v>0</v>
          </cell>
          <cell r="J892">
            <v>0</v>
          </cell>
        </row>
        <row r="893">
          <cell r="E893">
            <v>0</v>
          </cell>
          <cell r="J893">
            <v>0</v>
          </cell>
        </row>
        <row r="894">
          <cell r="E894">
            <v>0</v>
          </cell>
          <cell r="J894">
            <v>0</v>
          </cell>
        </row>
        <row r="895">
          <cell r="E895">
            <v>0</v>
          </cell>
          <cell r="J895">
            <v>0</v>
          </cell>
        </row>
        <row r="896">
          <cell r="E896">
            <v>0</v>
          </cell>
          <cell r="J896">
            <v>0</v>
          </cell>
        </row>
        <row r="897">
          <cell r="E897">
            <v>0</v>
          </cell>
          <cell r="J897">
            <v>0</v>
          </cell>
        </row>
        <row r="899">
          <cell r="G899">
            <v>0</v>
          </cell>
          <cell r="J899">
            <v>0</v>
          </cell>
        </row>
        <row r="902">
          <cell r="B902" t="str">
            <v>TARIFA / HORA</v>
          </cell>
          <cell r="D902" t="str">
            <v>RENDIMIENTO</v>
          </cell>
          <cell r="E902" t="str">
            <v>VALOR UNITARIO</v>
          </cell>
        </row>
        <row r="903">
          <cell r="B903">
            <v>100</v>
          </cell>
          <cell r="D903">
            <v>1</v>
          </cell>
          <cell r="E903">
            <v>100</v>
          </cell>
        </row>
        <row r="904">
          <cell r="B904">
            <v>18750</v>
          </cell>
          <cell r="D904">
            <v>1.6E-2</v>
          </cell>
          <cell r="E904">
            <v>300</v>
          </cell>
        </row>
        <row r="905">
          <cell r="E905">
            <v>0</v>
          </cell>
        </row>
        <row r="906">
          <cell r="E906">
            <v>0</v>
          </cell>
        </row>
        <row r="907">
          <cell r="E907">
            <v>0</v>
          </cell>
        </row>
        <row r="908">
          <cell r="G908">
            <v>400</v>
          </cell>
        </row>
        <row r="910">
          <cell r="G910">
            <v>400</v>
          </cell>
        </row>
        <row r="913">
          <cell r="B913" t="str">
            <v>VOLUMEN/PESO</v>
          </cell>
          <cell r="D913" t="str">
            <v>DISTANCIA</v>
          </cell>
          <cell r="E913" t="str">
            <v>TARIFA</v>
          </cell>
          <cell r="F913" t="str">
            <v>Vr/UNITARIO</v>
          </cell>
        </row>
        <row r="914">
          <cell r="F914">
            <v>0</v>
          </cell>
        </row>
        <row r="915">
          <cell r="F915">
            <v>0</v>
          </cell>
        </row>
        <row r="916">
          <cell r="F916">
            <v>0</v>
          </cell>
        </row>
        <row r="918">
          <cell r="G918">
            <v>0</v>
          </cell>
        </row>
        <row r="921">
          <cell r="B921" t="str">
            <v>JORNAL + PRESTACIONES</v>
          </cell>
          <cell r="E921" t="str">
            <v>RENDIMIENTO</v>
          </cell>
          <cell r="F921" t="str">
            <v>Vr/UNITARIO</v>
          </cell>
        </row>
        <row r="922">
          <cell r="D922">
            <v>7681</v>
          </cell>
          <cell r="E922">
            <v>0.1</v>
          </cell>
          <cell r="F922">
            <v>768.1</v>
          </cell>
        </row>
        <row r="923">
          <cell r="F923">
            <v>0</v>
          </cell>
        </row>
        <row r="924">
          <cell r="F924">
            <v>0</v>
          </cell>
        </row>
        <row r="925">
          <cell r="F925">
            <v>0</v>
          </cell>
        </row>
        <row r="927">
          <cell r="G927">
            <v>768.1</v>
          </cell>
        </row>
        <row r="929">
          <cell r="G929">
            <v>1168</v>
          </cell>
        </row>
        <row r="937">
          <cell r="E937" t="str">
            <v>CAPITULO :</v>
          </cell>
          <cell r="G937" t="str">
            <v>CIMENTACIONES</v>
          </cell>
        </row>
        <row r="939">
          <cell r="E939" t="str">
            <v>FECHA :</v>
          </cell>
          <cell r="F939" t="str">
            <v>OCTUBRE DE 2005</v>
          </cell>
        </row>
        <row r="942">
          <cell r="B942" t="str">
            <v>1.2.2</v>
          </cell>
          <cell r="C942" t="str">
            <v xml:space="preserve">PRELOSAS e=0.06                                                                                          </v>
          </cell>
          <cell r="G942" t="str">
            <v>UNIDAD</v>
          </cell>
          <cell r="H942" t="str">
            <v xml:space="preserve">m2   </v>
          </cell>
          <cell r="J942">
            <v>18692</v>
          </cell>
        </row>
        <row r="945">
          <cell r="B945" t="str">
            <v>CANTIDAD</v>
          </cell>
          <cell r="C945" t="str">
            <v>UND</v>
          </cell>
          <cell r="D945" t="str">
            <v>Vr/UNITARIO</v>
          </cell>
          <cell r="E945" t="str">
            <v>Vr/PARCIAL</v>
          </cell>
          <cell r="F945" t="str">
            <v>DESPERD. %</v>
          </cell>
        </row>
        <row r="946">
          <cell r="B946">
            <v>0.06</v>
          </cell>
          <cell r="C946" t="str">
            <v>M3</v>
          </cell>
          <cell r="D946">
            <v>219321.19999999998</v>
          </cell>
          <cell r="E946">
            <v>13159.271999999999</v>
          </cell>
          <cell r="F946">
            <v>0.03</v>
          </cell>
          <cell r="J946">
            <v>13554.050159999999</v>
          </cell>
        </row>
        <row r="947">
          <cell r="B947">
            <v>5.0000000000000001E-3</v>
          </cell>
          <cell r="C947" t="str">
            <v>JGO</v>
          </cell>
          <cell r="D947">
            <v>82320</v>
          </cell>
          <cell r="E947">
            <v>411.6</v>
          </cell>
          <cell r="J947">
            <v>411.6</v>
          </cell>
        </row>
        <row r="948">
          <cell r="B948">
            <v>1.5</v>
          </cell>
          <cell r="C948" t="str">
            <v>UND</v>
          </cell>
          <cell r="D948">
            <v>340.26666666666659</v>
          </cell>
          <cell r="E948">
            <v>510.39999999999986</v>
          </cell>
          <cell r="J948">
            <v>510.39999999999986</v>
          </cell>
        </row>
        <row r="949">
          <cell r="E949">
            <v>0</v>
          </cell>
          <cell r="J949">
            <v>0</v>
          </cell>
        </row>
        <row r="950">
          <cell r="E950">
            <v>0</v>
          </cell>
          <cell r="J950">
            <v>0</v>
          </cell>
        </row>
        <row r="951">
          <cell r="E951">
            <v>0</v>
          </cell>
          <cell r="J951">
            <v>0</v>
          </cell>
        </row>
        <row r="952">
          <cell r="E952">
            <v>0</v>
          </cell>
          <cell r="J952">
            <v>0</v>
          </cell>
        </row>
        <row r="954">
          <cell r="G954">
            <v>14476.050159999999</v>
          </cell>
          <cell r="J954">
            <v>14476.050159999999</v>
          </cell>
        </row>
        <row r="957">
          <cell r="B957" t="str">
            <v>TARIFA / HORA</v>
          </cell>
          <cell r="D957" t="str">
            <v>RENDIMIENTO</v>
          </cell>
          <cell r="E957" t="str">
            <v>VALOR UNITARIO</v>
          </cell>
        </row>
        <row r="958">
          <cell r="B958">
            <v>100</v>
          </cell>
          <cell r="D958">
            <v>2</v>
          </cell>
          <cell r="E958">
            <v>200</v>
          </cell>
        </row>
        <row r="959">
          <cell r="B959">
            <v>3509.0000000000005</v>
          </cell>
          <cell r="D959">
            <v>0.05</v>
          </cell>
          <cell r="E959">
            <v>175.45000000000005</v>
          </cell>
        </row>
        <row r="960">
          <cell r="E960">
            <v>0</v>
          </cell>
        </row>
        <row r="961">
          <cell r="E961">
            <v>0</v>
          </cell>
        </row>
        <row r="962">
          <cell r="E962">
            <v>0</v>
          </cell>
        </row>
        <row r="963">
          <cell r="G963">
            <v>375.45000000000005</v>
          </cell>
        </row>
        <row r="965">
          <cell r="G965">
            <v>14851.50016</v>
          </cell>
        </row>
        <row r="968">
          <cell r="B968" t="str">
            <v>VOLUMEN/PESO</v>
          </cell>
          <cell r="D968" t="str">
            <v>DISTANCIA</v>
          </cell>
          <cell r="E968" t="str">
            <v>TARIFA</v>
          </cell>
          <cell r="F968" t="str">
            <v>Vr/UNITARIO</v>
          </cell>
        </row>
        <row r="969">
          <cell r="F969">
            <v>0</v>
          </cell>
        </row>
        <row r="970">
          <cell r="F970">
            <v>0</v>
          </cell>
        </row>
        <row r="971">
          <cell r="F971">
            <v>0</v>
          </cell>
        </row>
        <row r="973">
          <cell r="G973">
            <v>0</v>
          </cell>
        </row>
        <row r="976">
          <cell r="B976" t="str">
            <v>JORNAL + PRESTACIONES</v>
          </cell>
          <cell r="E976" t="str">
            <v>RENDIMIENTO</v>
          </cell>
          <cell r="F976" t="str">
            <v>Vr/UNITARIO</v>
          </cell>
        </row>
        <row r="977">
          <cell r="D977">
            <v>7681</v>
          </cell>
          <cell r="E977">
            <v>0.5</v>
          </cell>
          <cell r="F977">
            <v>3840.5</v>
          </cell>
        </row>
        <row r="978">
          <cell r="F978">
            <v>0</v>
          </cell>
        </row>
        <row r="979">
          <cell r="F979">
            <v>0</v>
          </cell>
        </row>
        <row r="980">
          <cell r="F980">
            <v>0</v>
          </cell>
        </row>
        <row r="982">
          <cell r="G982">
            <v>3840.5</v>
          </cell>
        </row>
        <row r="984">
          <cell r="G984">
            <v>18692</v>
          </cell>
        </row>
        <row r="992">
          <cell r="E992" t="str">
            <v>CAPITULO :</v>
          </cell>
          <cell r="G992" t="str">
            <v>CIMENTACIONES</v>
          </cell>
        </row>
        <row r="994">
          <cell r="E994" t="str">
            <v>FECHA :</v>
          </cell>
          <cell r="F994" t="str">
            <v>OCTUBRE DE 2005</v>
          </cell>
        </row>
        <row r="997">
          <cell r="B997" t="str">
            <v>1.2.3</v>
          </cell>
          <cell r="C997" t="str">
            <v xml:space="preserve">PLACA BASE CONCRETO     (0.16)                         </v>
          </cell>
          <cell r="G997" t="str">
            <v>UNIDAD</v>
          </cell>
          <cell r="H997" t="str">
            <v xml:space="preserve">m2   </v>
          </cell>
          <cell r="J997">
            <v>49885</v>
          </cell>
        </row>
        <row r="1000">
          <cell r="B1000" t="str">
            <v>CANTIDAD</v>
          </cell>
          <cell r="C1000" t="str">
            <v>UND</v>
          </cell>
          <cell r="D1000" t="str">
            <v>Vr/UNITARIO</v>
          </cell>
          <cell r="E1000" t="str">
            <v>Vr/PARCIAL</v>
          </cell>
          <cell r="F1000" t="str">
            <v>DESPERD. %</v>
          </cell>
        </row>
        <row r="1001">
          <cell r="B1001">
            <v>0.16</v>
          </cell>
          <cell r="C1001" t="str">
            <v>M3</v>
          </cell>
          <cell r="D1001">
            <v>233612.4</v>
          </cell>
          <cell r="E1001">
            <v>37377.983999999997</v>
          </cell>
          <cell r="F1001">
            <v>0.03</v>
          </cell>
          <cell r="J1001">
            <v>38499.323519999998</v>
          </cell>
        </row>
        <row r="1002">
          <cell r="B1002">
            <v>0.12</v>
          </cell>
          <cell r="C1002" t="str">
            <v>ML</v>
          </cell>
          <cell r="D1002">
            <v>2444.4444444444398</v>
          </cell>
          <cell r="E1002">
            <v>293.33333333333275</v>
          </cell>
          <cell r="F1002">
            <v>0.03</v>
          </cell>
          <cell r="J1002">
            <v>302.1333333333327</v>
          </cell>
        </row>
        <row r="1003">
          <cell r="B1003">
            <v>0.12</v>
          </cell>
          <cell r="C1003" t="str">
            <v>LB</v>
          </cell>
          <cell r="D1003">
            <v>1600</v>
          </cell>
          <cell r="E1003">
            <v>192</v>
          </cell>
          <cell r="F1003">
            <v>0.03</v>
          </cell>
          <cell r="J1003">
            <v>197.76</v>
          </cell>
        </row>
        <row r="1004">
          <cell r="B1004">
            <v>0.12</v>
          </cell>
          <cell r="C1004" t="str">
            <v>ML</v>
          </cell>
          <cell r="D1004">
            <v>1166.6666666666699</v>
          </cell>
          <cell r="E1004">
            <v>140.0000000000004</v>
          </cell>
          <cell r="F1004">
            <v>0.03</v>
          </cell>
          <cell r="J1004">
            <v>144.20000000000041</v>
          </cell>
        </row>
        <row r="1005">
          <cell r="B1005">
            <v>0.16</v>
          </cell>
          <cell r="C1005" t="str">
            <v>M3</v>
          </cell>
          <cell r="D1005">
            <v>21251.199999999997</v>
          </cell>
          <cell r="E1005">
            <v>3400.1919999999996</v>
          </cell>
          <cell r="F1005">
            <v>0.03</v>
          </cell>
          <cell r="J1005">
            <v>3502.1977599999996</v>
          </cell>
        </row>
        <row r="1006">
          <cell r="B1006">
            <v>1.5</v>
          </cell>
          <cell r="C1006" t="str">
            <v>UND</v>
          </cell>
          <cell r="D1006">
            <v>340.26666666666659</v>
          </cell>
          <cell r="E1006">
            <v>510.39999999999986</v>
          </cell>
          <cell r="J1006">
            <v>510.39999999999986</v>
          </cell>
        </row>
        <row r="1007">
          <cell r="E1007">
            <v>0</v>
          </cell>
          <cell r="J1007">
            <v>0</v>
          </cell>
        </row>
        <row r="1009">
          <cell r="G1009">
            <v>43156.014613333333</v>
          </cell>
          <cell r="J1009">
            <v>43156.014613333333</v>
          </cell>
        </row>
        <row r="1012">
          <cell r="B1012" t="str">
            <v>TARIFA / HORA</v>
          </cell>
          <cell r="D1012" t="str">
            <v>RENDIMIENTO</v>
          </cell>
          <cell r="E1012" t="str">
            <v>VALOR UNITARIO</v>
          </cell>
        </row>
        <row r="1013">
          <cell r="B1013">
            <v>100</v>
          </cell>
          <cell r="D1013">
            <v>2</v>
          </cell>
          <cell r="E1013">
            <v>200</v>
          </cell>
        </row>
        <row r="1014">
          <cell r="E1014">
            <v>0</v>
          </cell>
        </row>
        <row r="1015">
          <cell r="E1015">
            <v>0</v>
          </cell>
        </row>
        <row r="1016">
          <cell r="E1016">
            <v>0</v>
          </cell>
        </row>
        <row r="1017">
          <cell r="E1017">
            <v>0</v>
          </cell>
        </row>
        <row r="1018">
          <cell r="G1018">
            <v>200</v>
          </cell>
        </row>
        <row r="1020">
          <cell r="G1020">
            <v>43356.014613333333</v>
          </cell>
        </row>
        <row r="1023">
          <cell r="B1023" t="str">
            <v>VOLUMEN/PESO</v>
          </cell>
          <cell r="D1023" t="str">
            <v>DISTANCIA</v>
          </cell>
          <cell r="E1023" t="str">
            <v>TARIFA</v>
          </cell>
          <cell r="F1023" t="str">
            <v>Vr/UNITARIO</v>
          </cell>
        </row>
        <row r="1024">
          <cell r="F1024">
            <v>0</v>
          </cell>
        </row>
        <row r="1025">
          <cell r="F1025">
            <v>0</v>
          </cell>
        </row>
        <row r="1026">
          <cell r="F1026">
            <v>0</v>
          </cell>
        </row>
        <row r="1028">
          <cell r="G1028">
            <v>0</v>
          </cell>
        </row>
        <row r="1031">
          <cell r="B1031" t="str">
            <v>JORNAL + PRESTACIONES</v>
          </cell>
          <cell r="E1031" t="str">
            <v>RENDIMIENTO</v>
          </cell>
          <cell r="F1031" t="str">
            <v>Vr/UNITARIO</v>
          </cell>
        </row>
        <row r="1032">
          <cell r="D1032">
            <v>7681</v>
          </cell>
          <cell r="E1032">
            <v>0.85</v>
          </cell>
          <cell r="F1032">
            <v>6528.8499999999995</v>
          </cell>
        </row>
        <row r="1033">
          <cell r="F1033">
            <v>0</v>
          </cell>
        </row>
        <row r="1034">
          <cell r="F1034">
            <v>0</v>
          </cell>
        </row>
        <row r="1035">
          <cell r="F1035">
            <v>0</v>
          </cell>
        </row>
        <row r="1037">
          <cell r="G1037">
            <v>6528.8499999999995</v>
          </cell>
        </row>
        <row r="1039">
          <cell r="G1039">
            <v>49885</v>
          </cell>
        </row>
        <row r="1047">
          <cell r="E1047" t="str">
            <v>CAPITULO :</v>
          </cell>
          <cell r="G1047" t="str">
            <v>CIMENTACIONES</v>
          </cell>
        </row>
        <row r="1049">
          <cell r="E1049" t="str">
            <v>FECHA :</v>
          </cell>
          <cell r="F1049" t="str">
            <v>OCTUBRE DE 2005</v>
          </cell>
        </row>
        <row r="1052">
          <cell r="B1052" t="str">
            <v>1.2.4</v>
          </cell>
          <cell r="C1052" t="str">
            <v xml:space="preserve">CURADO DEL CONCRETO                                    </v>
          </cell>
          <cell r="G1052" t="str">
            <v>UNIDAD</v>
          </cell>
          <cell r="H1052" t="str">
            <v xml:space="preserve">m2   </v>
          </cell>
          <cell r="J1052">
            <v>2503</v>
          </cell>
        </row>
        <row r="1055">
          <cell r="B1055" t="str">
            <v>CANTIDAD</v>
          </cell>
          <cell r="C1055" t="str">
            <v>UND</v>
          </cell>
          <cell r="D1055" t="str">
            <v>Vr/UNITARIO</v>
          </cell>
          <cell r="E1055" t="str">
            <v>Vr/PARCIAL</v>
          </cell>
          <cell r="F1055" t="str">
            <v>DESPERD. %</v>
          </cell>
        </row>
        <row r="1056">
          <cell r="B1056">
            <v>0.3</v>
          </cell>
          <cell r="C1056" t="str">
            <v>KG</v>
          </cell>
          <cell r="D1056">
            <v>5290</v>
          </cell>
          <cell r="E1056">
            <v>1587</v>
          </cell>
          <cell r="F1056">
            <v>0.03</v>
          </cell>
          <cell r="J1056">
            <v>1634.61</v>
          </cell>
        </row>
        <row r="1057">
          <cell r="E1057">
            <v>0</v>
          </cell>
          <cell r="J1057">
            <v>0</v>
          </cell>
        </row>
        <row r="1058">
          <cell r="E1058">
            <v>0</v>
          </cell>
          <cell r="J1058">
            <v>0</v>
          </cell>
        </row>
        <row r="1059">
          <cell r="E1059">
            <v>0</v>
          </cell>
          <cell r="J1059">
            <v>0</v>
          </cell>
        </row>
        <row r="1060">
          <cell r="E1060">
            <v>0</v>
          </cell>
          <cell r="J1060">
            <v>0</v>
          </cell>
        </row>
        <row r="1061">
          <cell r="E1061">
            <v>0</v>
          </cell>
          <cell r="J1061">
            <v>0</v>
          </cell>
        </row>
        <row r="1062">
          <cell r="E1062">
            <v>0</v>
          </cell>
          <cell r="J1062">
            <v>0</v>
          </cell>
        </row>
        <row r="1064">
          <cell r="G1064">
            <v>1634.61</v>
          </cell>
          <cell r="J1064">
            <v>1634.61</v>
          </cell>
        </row>
        <row r="1067">
          <cell r="B1067" t="str">
            <v>TARIFA / HORA</v>
          </cell>
          <cell r="D1067" t="str">
            <v>RENDIMIENTO</v>
          </cell>
          <cell r="E1067" t="str">
            <v>VALOR UNITARIO</v>
          </cell>
        </row>
        <row r="1068">
          <cell r="B1068">
            <v>100</v>
          </cell>
          <cell r="D1068">
            <v>1</v>
          </cell>
          <cell r="E1068">
            <v>100</v>
          </cell>
        </row>
        <row r="1069">
          <cell r="E1069">
            <v>0</v>
          </cell>
        </row>
        <row r="1070">
          <cell r="E1070">
            <v>0</v>
          </cell>
        </row>
        <row r="1071">
          <cell r="E1071">
            <v>0</v>
          </cell>
        </row>
        <row r="1072">
          <cell r="E1072">
            <v>0</v>
          </cell>
        </row>
        <row r="1073">
          <cell r="G1073">
            <v>100</v>
          </cell>
        </row>
        <row r="1075">
          <cell r="G1075">
            <v>1734.61</v>
          </cell>
        </row>
        <row r="1078">
          <cell r="B1078" t="str">
            <v>VOLUMEN/PESO</v>
          </cell>
          <cell r="D1078" t="str">
            <v>DISTANCIA</v>
          </cell>
          <cell r="E1078" t="str">
            <v>TARIFA</v>
          </cell>
          <cell r="F1078" t="str">
            <v>Vr/UNITARIO</v>
          </cell>
        </row>
        <row r="1079">
          <cell r="F1079">
            <v>0</v>
          </cell>
        </row>
        <row r="1080">
          <cell r="F1080">
            <v>0</v>
          </cell>
        </row>
        <row r="1081">
          <cell r="F1081">
            <v>0</v>
          </cell>
        </row>
        <row r="1083">
          <cell r="G1083">
            <v>0</v>
          </cell>
        </row>
        <row r="1086">
          <cell r="B1086" t="str">
            <v>JORNAL + PRESTACIONES</v>
          </cell>
          <cell r="E1086" t="str">
            <v>RENDIMIENTO</v>
          </cell>
          <cell r="F1086" t="str">
            <v>Vr/UNITARIO</v>
          </cell>
        </row>
        <row r="1087">
          <cell r="D1087">
            <v>7681</v>
          </cell>
          <cell r="E1087">
            <v>0.1</v>
          </cell>
          <cell r="F1087">
            <v>768.1</v>
          </cell>
        </row>
        <row r="1088">
          <cell r="F1088">
            <v>0</v>
          </cell>
        </row>
        <row r="1089">
          <cell r="F1089">
            <v>0</v>
          </cell>
        </row>
        <row r="1090">
          <cell r="F1090">
            <v>0</v>
          </cell>
        </row>
        <row r="1092">
          <cell r="G1092">
            <v>768.1</v>
          </cell>
        </row>
        <row r="1094">
          <cell r="G1094">
            <v>2503</v>
          </cell>
        </row>
        <row r="1102">
          <cell r="E1102" t="str">
            <v>CAPITULO :</v>
          </cell>
          <cell r="G1102" t="str">
            <v>CIMENTACIONES</v>
          </cell>
        </row>
        <row r="1104">
          <cell r="E1104" t="str">
            <v>FECHA :</v>
          </cell>
          <cell r="F1104" t="str">
            <v>OCTUBRE DE 2005</v>
          </cell>
        </row>
        <row r="1107">
          <cell r="B1107" t="str">
            <v>1.2.5</v>
          </cell>
          <cell r="C1107" t="str">
            <v xml:space="preserve">CORTE Y LLENADO DE JUNTAS                              </v>
          </cell>
          <cell r="G1107" t="str">
            <v>UNIDAD</v>
          </cell>
          <cell r="H1107" t="str">
            <v xml:space="preserve">m    </v>
          </cell>
          <cell r="J1107">
            <v>8052</v>
          </cell>
        </row>
        <row r="1110">
          <cell r="B1110" t="str">
            <v>CANTIDAD</v>
          </cell>
          <cell r="C1110" t="str">
            <v>UND</v>
          </cell>
          <cell r="D1110" t="str">
            <v>Vr/UNITARIO</v>
          </cell>
          <cell r="E1110" t="str">
            <v>Vr/PARCIAL</v>
          </cell>
          <cell r="F1110" t="str">
            <v>DESPERD. %</v>
          </cell>
        </row>
        <row r="1111">
          <cell r="B1111">
            <v>1</v>
          </cell>
          <cell r="C1111" t="str">
            <v>ML</v>
          </cell>
          <cell r="D1111">
            <v>464</v>
          </cell>
          <cell r="E1111">
            <v>464</v>
          </cell>
          <cell r="J1111">
            <v>464</v>
          </cell>
        </row>
        <row r="1112">
          <cell r="B1112">
            <v>0.18</v>
          </cell>
          <cell r="C1112" t="str">
            <v>UND</v>
          </cell>
          <cell r="D1112">
            <v>20300</v>
          </cell>
          <cell r="E1112">
            <v>3654</v>
          </cell>
          <cell r="J1112">
            <v>3654</v>
          </cell>
        </row>
        <row r="1113">
          <cell r="B1113">
            <v>5.0000000000000001E-3</v>
          </cell>
          <cell r="C1113" t="str">
            <v>UND</v>
          </cell>
          <cell r="D1113">
            <v>190000</v>
          </cell>
          <cell r="E1113">
            <v>950</v>
          </cell>
          <cell r="J1113">
            <v>950</v>
          </cell>
        </row>
        <row r="1114">
          <cell r="E1114">
            <v>0</v>
          </cell>
          <cell r="J1114">
            <v>0</v>
          </cell>
        </row>
        <row r="1115">
          <cell r="E1115">
            <v>0</v>
          </cell>
          <cell r="J1115">
            <v>0</v>
          </cell>
        </row>
        <row r="1116">
          <cell r="E1116">
            <v>0</v>
          </cell>
          <cell r="J1116">
            <v>0</v>
          </cell>
        </row>
        <row r="1117">
          <cell r="E1117">
            <v>0</v>
          </cell>
          <cell r="J1117">
            <v>0</v>
          </cell>
        </row>
        <row r="1119">
          <cell r="G1119">
            <v>5068</v>
          </cell>
          <cell r="J1119">
            <v>5068</v>
          </cell>
        </row>
        <row r="1122">
          <cell r="B1122" t="str">
            <v>TARIFA / HORA</v>
          </cell>
          <cell r="D1122" t="str">
            <v>RENDIMIENTO</v>
          </cell>
          <cell r="E1122" t="str">
            <v>VALOR UNITARIO</v>
          </cell>
        </row>
        <row r="1123">
          <cell r="B1123">
            <v>100</v>
          </cell>
          <cell r="D1123">
            <v>1</v>
          </cell>
          <cell r="E1123">
            <v>100</v>
          </cell>
        </row>
        <row r="1124">
          <cell r="B1124">
            <v>5800</v>
          </cell>
          <cell r="D1124">
            <v>0.1</v>
          </cell>
          <cell r="E1124">
            <v>580</v>
          </cell>
        </row>
        <row r="1125">
          <cell r="E1125">
            <v>0</v>
          </cell>
        </row>
        <row r="1126">
          <cell r="E1126">
            <v>0</v>
          </cell>
        </row>
        <row r="1127">
          <cell r="E1127">
            <v>0</v>
          </cell>
        </row>
        <row r="1128">
          <cell r="G1128">
            <v>680</v>
          </cell>
        </row>
        <row r="1130">
          <cell r="G1130">
            <v>5748</v>
          </cell>
        </row>
        <row r="1133">
          <cell r="B1133" t="str">
            <v>VOLUMEN/PESO</v>
          </cell>
          <cell r="D1133" t="str">
            <v>DISTANCIA</v>
          </cell>
          <cell r="E1133" t="str">
            <v>TARIFA</v>
          </cell>
          <cell r="F1133" t="str">
            <v>Vr/UNITARIO</v>
          </cell>
        </row>
        <row r="1134">
          <cell r="F1134">
            <v>0</v>
          </cell>
        </row>
        <row r="1135">
          <cell r="F1135">
            <v>0</v>
          </cell>
        </row>
        <row r="1136">
          <cell r="F1136">
            <v>0</v>
          </cell>
        </row>
        <row r="1138">
          <cell r="G1138">
            <v>0</v>
          </cell>
        </row>
        <row r="1141">
          <cell r="B1141" t="str">
            <v>JORNAL + PRESTACIONES</v>
          </cell>
          <cell r="E1141" t="str">
            <v>RENDIMIENTO</v>
          </cell>
          <cell r="F1141" t="str">
            <v>Vr/UNITARIO</v>
          </cell>
        </row>
        <row r="1142">
          <cell r="D1142">
            <v>7681</v>
          </cell>
          <cell r="E1142">
            <v>0.3</v>
          </cell>
          <cell r="F1142">
            <v>2304.2999999999997</v>
          </cell>
        </row>
        <row r="1143">
          <cell r="F1143">
            <v>0</v>
          </cell>
        </row>
        <row r="1144">
          <cell r="F1144">
            <v>0</v>
          </cell>
        </row>
        <row r="1145">
          <cell r="F1145">
            <v>0</v>
          </cell>
        </row>
        <row r="1147">
          <cell r="G1147">
            <v>2304.2999999999997</v>
          </cell>
        </row>
        <row r="1149">
          <cell r="G1149">
            <v>8052</v>
          </cell>
        </row>
        <row r="1157">
          <cell r="E1157" t="str">
            <v>CAPITULO :</v>
          </cell>
          <cell r="G1157" t="str">
            <v>CIMENTACIONES</v>
          </cell>
        </row>
        <row r="1159">
          <cell r="E1159" t="str">
            <v>FECHA :</v>
          </cell>
          <cell r="F1159" t="str">
            <v>OCTUBRE DE 2005</v>
          </cell>
        </row>
        <row r="1162">
          <cell r="B1162" t="str">
            <v>1.2.6</v>
          </cell>
          <cell r="C1162" t="str">
            <v xml:space="preserve">ACERO DE REFUERZO PLACA MACIZA                                                                           </v>
          </cell>
          <cell r="G1162" t="str">
            <v>UNIDAD</v>
          </cell>
          <cell r="H1162" t="str">
            <v xml:space="preserve">tn   </v>
          </cell>
          <cell r="J1162">
            <v>2127990</v>
          </cell>
        </row>
        <row r="1165">
          <cell r="B1165" t="str">
            <v>CANTIDAD</v>
          </cell>
          <cell r="C1165" t="str">
            <v>UND</v>
          </cell>
          <cell r="D1165" t="str">
            <v>Vr/UNITARIO</v>
          </cell>
          <cell r="E1165" t="str">
            <v>Vr/PARCIAL</v>
          </cell>
          <cell r="F1165" t="str">
            <v>DESPERD. %</v>
          </cell>
        </row>
        <row r="1166">
          <cell r="B1166">
            <v>1000</v>
          </cell>
          <cell r="C1166" t="str">
            <v>KG</v>
          </cell>
          <cell r="D1166">
            <v>1850</v>
          </cell>
          <cell r="E1166">
            <v>1850000</v>
          </cell>
          <cell r="J1166">
            <v>1850000</v>
          </cell>
        </row>
        <row r="1167">
          <cell r="B1167">
            <v>30</v>
          </cell>
          <cell r="C1167" t="str">
            <v>KG</v>
          </cell>
          <cell r="D1167">
            <v>2320</v>
          </cell>
          <cell r="E1167">
            <v>69600</v>
          </cell>
          <cell r="F1167">
            <v>0.05</v>
          </cell>
          <cell r="J1167">
            <v>73080</v>
          </cell>
        </row>
        <row r="1168">
          <cell r="E1168">
            <v>0</v>
          </cell>
          <cell r="J1168">
            <v>0</v>
          </cell>
        </row>
        <row r="1169">
          <cell r="E1169">
            <v>0</v>
          </cell>
          <cell r="J1169">
            <v>0</v>
          </cell>
        </row>
        <row r="1170">
          <cell r="E1170">
            <v>0</v>
          </cell>
          <cell r="J1170">
            <v>0</v>
          </cell>
        </row>
        <row r="1171">
          <cell r="E1171">
            <v>0</v>
          </cell>
          <cell r="J1171">
            <v>0</v>
          </cell>
        </row>
        <row r="1172">
          <cell r="E1172">
            <v>0</v>
          </cell>
          <cell r="J1172">
            <v>0</v>
          </cell>
        </row>
        <row r="1174">
          <cell r="G1174">
            <v>1923080</v>
          </cell>
          <cell r="J1174">
            <v>1923080</v>
          </cell>
        </row>
        <row r="1177">
          <cell r="B1177" t="str">
            <v>TARIFA / HORA</v>
          </cell>
          <cell r="D1177" t="str">
            <v>RENDIMIENTO</v>
          </cell>
          <cell r="E1177" t="str">
            <v>VALOR UNITARIO</v>
          </cell>
        </row>
        <row r="1178">
          <cell r="B1178">
            <v>100</v>
          </cell>
          <cell r="D1178">
            <v>400</v>
          </cell>
          <cell r="E1178">
            <v>40000</v>
          </cell>
        </row>
        <row r="1179">
          <cell r="E1179">
            <v>0</v>
          </cell>
        </row>
        <row r="1180">
          <cell r="E1180">
            <v>0</v>
          </cell>
        </row>
        <row r="1181">
          <cell r="E1181">
            <v>0</v>
          </cell>
        </row>
        <row r="1182">
          <cell r="E1182">
            <v>0</v>
          </cell>
        </row>
        <row r="1183">
          <cell r="G1183">
            <v>40000</v>
          </cell>
        </row>
        <row r="1185">
          <cell r="G1185">
            <v>1963080</v>
          </cell>
        </row>
        <row r="1188">
          <cell r="B1188" t="str">
            <v>VOLUMEN/PESO</v>
          </cell>
          <cell r="D1188" t="str">
            <v>DISTANCIA</v>
          </cell>
          <cell r="E1188" t="str">
            <v>TARIFA</v>
          </cell>
          <cell r="F1188" t="str">
            <v>Vr/UNITARIO</v>
          </cell>
        </row>
        <row r="1189">
          <cell r="F1189">
            <v>0</v>
          </cell>
        </row>
        <row r="1190">
          <cell r="F1190">
            <v>0</v>
          </cell>
        </row>
        <row r="1191">
          <cell r="F1191">
            <v>0</v>
          </cell>
        </row>
        <row r="1193">
          <cell r="G1193">
            <v>0</v>
          </cell>
        </row>
        <row r="1196">
          <cell r="B1196" t="str">
            <v>JORNAL + PRESTACIONES</v>
          </cell>
          <cell r="E1196" t="str">
            <v>RENDIMIENTO</v>
          </cell>
          <cell r="F1196" t="str">
            <v>Vr/UNITARIO</v>
          </cell>
        </row>
        <row r="1197">
          <cell r="D1197">
            <v>7681</v>
          </cell>
          <cell r="E1197">
            <v>16.924879572972269</v>
          </cell>
          <cell r="F1197">
            <v>130000</v>
          </cell>
        </row>
        <row r="1198">
          <cell r="D1198">
            <v>3491</v>
          </cell>
          <cell r="E1198">
            <v>10</v>
          </cell>
          <cell r="F1198">
            <v>34910</v>
          </cell>
        </row>
        <row r="1199">
          <cell r="F1199">
            <v>0</v>
          </cell>
        </row>
        <row r="1200">
          <cell r="F1200">
            <v>0</v>
          </cell>
        </row>
        <row r="1202">
          <cell r="G1202">
            <v>164910</v>
          </cell>
        </row>
        <row r="1204">
          <cell r="G1204">
            <v>2127990</v>
          </cell>
        </row>
        <row r="1212">
          <cell r="E1212" t="str">
            <v>CAPITULO :</v>
          </cell>
          <cell r="G1212" t="str">
            <v>CIMENTACIONES</v>
          </cell>
        </row>
        <row r="1214">
          <cell r="E1214" t="str">
            <v>FECHA :</v>
          </cell>
          <cell r="F1214" t="str">
            <v>OCTUBRE DE 2005</v>
          </cell>
        </row>
        <row r="1217">
          <cell r="B1217" t="str">
            <v>1.2.7</v>
          </cell>
          <cell r="C1217" t="str">
            <v xml:space="preserve">REFUERZO PRELOSAS                                                                                        </v>
          </cell>
          <cell r="G1217" t="str">
            <v>UNIDAD</v>
          </cell>
          <cell r="H1217" t="str">
            <v xml:space="preserve">tn   </v>
          </cell>
          <cell r="J1217">
            <v>2127990</v>
          </cell>
        </row>
        <row r="1220">
          <cell r="B1220" t="str">
            <v>CANTIDAD</v>
          </cell>
          <cell r="C1220" t="str">
            <v>UND</v>
          </cell>
          <cell r="D1220" t="str">
            <v>Vr/UNITARIO</v>
          </cell>
          <cell r="E1220" t="str">
            <v>Vr/PARCIAL</v>
          </cell>
          <cell r="F1220" t="str">
            <v>DESPERD. %</v>
          </cell>
        </row>
        <row r="1221">
          <cell r="B1221">
            <v>1000</v>
          </cell>
          <cell r="C1221" t="str">
            <v>KG</v>
          </cell>
          <cell r="D1221">
            <v>1850</v>
          </cell>
          <cell r="E1221">
            <v>1850000</v>
          </cell>
          <cell r="J1221">
            <v>1850000</v>
          </cell>
        </row>
        <row r="1222">
          <cell r="B1222">
            <v>30</v>
          </cell>
          <cell r="C1222" t="str">
            <v>KG</v>
          </cell>
          <cell r="D1222">
            <v>2320</v>
          </cell>
          <cell r="E1222">
            <v>69600</v>
          </cell>
          <cell r="F1222">
            <v>0.05</v>
          </cell>
          <cell r="J1222">
            <v>73080</v>
          </cell>
        </row>
        <row r="1223">
          <cell r="E1223">
            <v>0</v>
          </cell>
          <cell r="J1223">
            <v>0</v>
          </cell>
        </row>
        <row r="1224">
          <cell r="E1224">
            <v>0</v>
          </cell>
          <cell r="J1224">
            <v>0</v>
          </cell>
        </row>
        <row r="1225">
          <cell r="E1225">
            <v>0</v>
          </cell>
          <cell r="J1225">
            <v>0</v>
          </cell>
        </row>
        <row r="1226">
          <cell r="E1226">
            <v>0</v>
          </cell>
          <cell r="J1226">
            <v>0</v>
          </cell>
        </row>
        <row r="1227">
          <cell r="E1227">
            <v>0</v>
          </cell>
          <cell r="J1227">
            <v>0</v>
          </cell>
        </row>
        <row r="1229">
          <cell r="G1229">
            <v>1923080</v>
          </cell>
          <cell r="J1229">
            <v>1923080</v>
          </cell>
        </row>
        <row r="1232">
          <cell r="B1232" t="str">
            <v>TARIFA / HORA</v>
          </cell>
          <cell r="D1232" t="str">
            <v>RENDIMIENTO</v>
          </cell>
          <cell r="E1232" t="str">
            <v>VALOR UNITARIO</v>
          </cell>
        </row>
        <row r="1233">
          <cell r="B1233">
            <v>100</v>
          </cell>
          <cell r="D1233">
            <v>400</v>
          </cell>
          <cell r="E1233">
            <v>40000</v>
          </cell>
        </row>
        <row r="1234">
          <cell r="E1234">
            <v>0</v>
          </cell>
        </row>
        <row r="1235">
          <cell r="E1235">
            <v>0</v>
          </cell>
        </row>
        <row r="1236">
          <cell r="E1236">
            <v>0</v>
          </cell>
        </row>
        <row r="1237">
          <cell r="E1237">
            <v>0</v>
          </cell>
        </row>
        <row r="1238">
          <cell r="G1238">
            <v>40000</v>
          </cell>
        </row>
        <row r="1240">
          <cell r="G1240">
            <v>1963080</v>
          </cell>
        </row>
        <row r="1243">
          <cell r="B1243" t="str">
            <v>VOLUMEN/PESO</v>
          </cell>
          <cell r="D1243" t="str">
            <v>DISTANCIA</v>
          </cell>
          <cell r="E1243" t="str">
            <v>TARIFA</v>
          </cell>
          <cell r="F1243" t="str">
            <v>Vr/UNITARIO</v>
          </cell>
        </row>
        <row r="1244">
          <cell r="F1244">
            <v>0</v>
          </cell>
        </row>
        <row r="1245">
          <cell r="F1245">
            <v>0</v>
          </cell>
        </row>
        <row r="1246">
          <cell r="F1246">
            <v>0</v>
          </cell>
        </row>
        <row r="1248">
          <cell r="G1248">
            <v>0</v>
          </cell>
        </row>
        <row r="1251">
          <cell r="B1251" t="str">
            <v>JORNAL + PRESTACIONES</v>
          </cell>
          <cell r="E1251" t="str">
            <v>RENDIMIENTO</v>
          </cell>
          <cell r="F1251" t="str">
            <v>Vr/UNITARIO</v>
          </cell>
        </row>
        <row r="1252">
          <cell r="D1252">
            <v>7681</v>
          </cell>
          <cell r="E1252">
            <v>16.924879572972269</v>
          </cell>
          <cell r="F1252">
            <v>130000</v>
          </cell>
        </row>
        <row r="1253">
          <cell r="D1253">
            <v>3491</v>
          </cell>
          <cell r="E1253">
            <v>10</v>
          </cell>
          <cell r="F1253">
            <v>34910</v>
          </cell>
        </row>
        <row r="1254">
          <cell r="F1254">
            <v>0</v>
          </cell>
        </row>
        <row r="1255">
          <cell r="F1255">
            <v>0</v>
          </cell>
        </row>
        <row r="1257">
          <cell r="G1257">
            <v>164910</v>
          </cell>
        </row>
        <row r="1259">
          <cell r="G1259">
            <v>2127990</v>
          </cell>
        </row>
        <row r="1267">
          <cell r="E1267" t="str">
            <v>CAPITULO :</v>
          </cell>
          <cell r="G1267" t="str">
            <v>ESTRUCTURA</v>
          </cell>
        </row>
        <row r="1269">
          <cell r="E1269" t="str">
            <v>FECHA :</v>
          </cell>
          <cell r="F1269" t="str">
            <v>OCTUBRE DE 2005</v>
          </cell>
        </row>
        <row r="1272">
          <cell r="B1272" t="str">
            <v>2.1.1</v>
          </cell>
          <cell r="C1272" t="str">
            <v xml:space="preserve">PORTICO METALICO Y PLATINA ANCLAJE PORTICO                                                               </v>
          </cell>
          <cell r="G1272" t="str">
            <v>UNIDAD</v>
          </cell>
          <cell r="H1272" t="str">
            <v xml:space="preserve">kg   </v>
          </cell>
          <cell r="J1272">
            <v>5500</v>
          </cell>
        </row>
        <row r="1275">
          <cell r="B1275" t="str">
            <v>CANTIDAD</v>
          </cell>
          <cell r="C1275" t="str">
            <v>UND</v>
          </cell>
          <cell r="D1275" t="str">
            <v>Vr/UNITARIO</v>
          </cell>
          <cell r="E1275" t="str">
            <v>Vr/PARCIAL</v>
          </cell>
          <cell r="F1275" t="str">
            <v>DESPERD. %</v>
          </cell>
        </row>
        <row r="1276">
          <cell r="B1276">
            <v>1</v>
          </cell>
          <cell r="C1276" t="str">
            <v>KG</v>
          </cell>
          <cell r="D1276">
            <v>2127</v>
          </cell>
          <cell r="E1276">
            <v>2127</v>
          </cell>
          <cell r="F1276">
            <v>0.05</v>
          </cell>
          <cell r="J1276">
            <v>2233.35</v>
          </cell>
        </row>
        <row r="1277">
          <cell r="B1277">
            <v>1</v>
          </cell>
          <cell r="C1277" t="str">
            <v>GLOBAL</v>
          </cell>
          <cell r="D1277">
            <v>200</v>
          </cell>
          <cell r="E1277">
            <v>200</v>
          </cell>
          <cell r="F1277">
            <v>0.05</v>
          </cell>
          <cell r="J1277">
            <v>210</v>
          </cell>
        </row>
        <row r="1278">
          <cell r="B1278">
            <v>3.0000000000000001E-3</v>
          </cell>
          <cell r="C1278" t="str">
            <v>GAL</v>
          </cell>
          <cell r="D1278">
            <v>28600</v>
          </cell>
          <cell r="E1278">
            <v>85.8</v>
          </cell>
          <cell r="F1278">
            <v>0.03</v>
          </cell>
          <cell r="J1278">
            <v>88.373999999999995</v>
          </cell>
        </row>
        <row r="1279">
          <cell r="E1279">
            <v>0</v>
          </cell>
          <cell r="J1279">
            <v>0</v>
          </cell>
        </row>
        <row r="1280">
          <cell r="E1280">
            <v>0</v>
          </cell>
          <cell r="J1280">
            <v>0</v>
          </cell>
        </row>
        <row r="1281">
          <cell r="E1281">
            <v>0</v>
          </cell>
          <cell r="J1281">
            <v>0</v>
          </cell>
        </row>
        <row r="1282">
          <cell r="E1282">
            <v>0</v>
          </cell>
          <cell r="J1282">
            <v>0</v>
          </cell>
        </row>
        <row r="1284">
          <cell r="G1284">
            <v>2531.7239999999997</v>
          </cell>
          <cell r="J1284">
            <v>2531.7239999999997</v>
          </cell>
        </row>
        <row r="1287">
          <cell r="B1287" t="str">
            <v>TARIFA / HORA</v>
          </cell>
          <cell r="D1287" t="str">
            <v>RENDIMIENTO</v>
          </cell>
          <cell r="E1287" t="str">
            <v>VALOR UNITARIO</v>
          </cell>
        </row>
        <row r="1288">
          <cell r="B1288">
            <v>100</v>
          </cell>
          <cell r="D1288">
            <v>1</v>
          </cell>
          <cell r="E1288">
            <v>100</v>
          </cell>
        </row>
        <row r="1289">
          <cell r="B1289">
            <v>2900</v>
          </cell>
          <cell r="D1289">
            <v>0.04</v>
          </cell>
          <cell r="E1289">
            <v>116</v>
          </cell>
        </row>
        <row r="1290">
          <cell r="B1290">
            <v>30.74</v>
          </cell>
          <cell r="D1290">
            <v>2</v>
          </cell>
          <cell r="E1290">
            <v>61.48</v>
          </cell>
        </row>
        <row r="1291">
          <cell r="B1291">
            <v>2400</v>
          </cell>
          <cell r="D1291">
            <v>0.08</v>
          </cell>
          <cell r="E1291">
            <v>192</v>
          </cell>
        </row>
        <row r="1292">
          <cell r="E1292">
            <v>0</v>
          </cell>
        </row>
        <row r="1293">
          <cell r="G1293">
            <v>469.48</v>
          </cell>
        </row>
        <row r="1295">
          <cell r="G1295">
            <v>3001.2039999999997</v>
          </cell>
        </row>
        <row r="1298">
          <cell r="B1298" t="str">
            <v>VOLUMEN/PESO</v>
          </cell>
          <cell r="D1298" t="str">
            <v>DISTANCIA</v>
          </cell>
          <cell r="E1298" t="str">
            <v>TARIFA</v>
          </cell>
          <cell r="F1298" t="str">
            <v>Vr/UNITARIO</v>
          </cell>
        </row>
        <row r="1299">
          <cell r="F1299">
            <v>0</v>
          </cell>
        </row>
        <row r="1300">
          <cell r="F1300">
            <v>0</v>
          </cell>
        </row>
        <row r="1301">
          <cell r="F1301">
            <v>0</v>
          </cell>
        </row>
        <row r="1303">
          <cell r="G1303">
            <v>0</v>
          </cell>
        </row>
        <row r="1306">
          <cell r="B1306" t="str">
            <v>JORNAL + PRESTACIONES</v>
          </cell>
          <cell r="E1306" t="str">
            <v>RENDIMIENTO</v>
          </cell>
          <cell r="F1306" t="str">
            <v>Vr/UNITARIO</v>
          </cell>
        </row>
        <row r="1307">
          <cell r="D1307">
            <v>7681</v>
          </cell>
          <cell r="E1307">
            <v>0.3</v>
          </cell>
          <cell r="F1307">
            <v>2304.2999999999997</v>
          </cell>
        </row>
        <row r="1308">
          <cell r="D1308">
            <v>3491</v>
          </cell>
          <cell r="E1308">
            <v>0.02</v>
          </cell>
          <cell r="F1308">
            <v>69.820000000000007</v>
          </cell>
        </row>
        <row r="1309">
          <cell r="D1309">
            <v>8310</v>
          </cell>
          <cell r="E1309">
            <v>1.4999999999999999E-2</v>
          </cell>
          <cell r="F1309">
            <v>124.64999999999999</v>
          </cell>
        </row>
        <row r="1310">
          <cell r="F1310">
            <v>0</v>
          </cell>
        </row>
        <row r="1312">
          <cell r="G1312">
            <v>2498.77</v>
          </cell>
        </row>
        <row r="1314">
          <cell r="G1314">
            <v>5500</v>
          </cell>
        </row>
        <row r="1322">
          <cell r="E1322" t="str">
            <v>CAPITULO :</v>
          </cell>
          <cell r="G1322" t="str">
            <v>ESTRUCTURA</v>
          </cell>
        </row>
        <row r="1324">
          <cell r="E1324" t="str">
            <v>FECHA :</v>
          </cell>
          <cell r="F1324" t="str">
            <v>OCTUBRE DE 2005</v>
          </cell>
        </row>
        <row r="1327">
          <cell r="B1327" t="str">
            <v>2.1.2</v>
          </cell>
          <cell r="C1327" t="str">
            <v xml:space="preserve">VIGA PERIMETRAL                                                                                          </v>
          </cell>
          <cell r="G1327" t="str">
            <v>UNIDAD</v>
          </cell>
          <cell r="H1327" t="str">
            <v xml:space="preserve">kg   </v>
          </cell>
          <cell r="J1327">
            <v>5500</v>
          </cell>
        </row>
        <row r="1330">
          <cell r="B1330" t="str">
            <v>CANTIDAD</v>
          </cell>
          <cell r="C1330" t="str">
            <v>UND</v>
          </cell>
          <cell r="D1330" t="str">
            <v>Vr/UNITARIO</v>
          </cell>
          <cell r="E1330" t="str">
            <v>Vr/PARCIAL</v>
          </cell>
          <cell r="F1330" t="str">
            <v>DESPERD. %</v>
          </cell>
        </row>
        <row r="1331">
          <cell r="B1331">
            <v>1</v>
          </cell>
          <cell r="C1331" t="str">
            <v>KG</v>
          </cell>
          <cell r="D1331">
            <v>2127</v>
          </cell>
          <cell r="E1331">
            <v>2127</v>
          </cell>
          <cell r="F1331">
            <v>0.05</v>
          </cell>
          <cell r="J1331">
            <v>2233.35</v>
          </cell>
        </row>
        <row r="1332">
          <cell r="B1332">
            <v>1</v>
          </cell>
          <cell r="C1332" t="str">
            <v>GLOBAL</v>
          </cell>
          <cell r="D1332">
            <v>200</v>
          </cell>
          <cell r="E1332">
            <v>200</v>
          </cell>
          <cell r="F1332">
            <v>0.05</v>
          </cell>
          <cell r="J1332">
            <v>210</v>
          </cell>
        </row>
        <row r="1333">
          <cell r="B1333">
            <v>3.0000000000000001E-3</v>
          </cell>
          <cell r="C1333" t="str">
            <v>GAL</v>
          </cell>
          <cell r="D1333">
            <v>28600</v>
          </cell>
          <cell r="E1333">
            <v>85.8</v>
          </cell>
          <cell r="F1333">
            <v>0.03</v>
          </cell>
          <cell r="J1333">
            <v>88.373999999999995</v>
          </cell>
        </row>
        <row r="1334">
          <cell r="E1334">
            <v>0</v>
          </cell>
          <cell r="J1334">
            <v>0</v>
          </cell>
        </row>
        <row r="1335">
          <cell r="E1335">
            <v>0</v>
          </cell>
          <cell r="J1335">
            <v>0</v>
          </cell>
        </row>
        <row r="1336">
          <cell r="E1336">
            <v>0</v>
          </cell>
          <cell r="J1336">
            <v>0</v>
          </cell>
        </row>
        <row r="1337">
          <cell r="E1337">
            <v>0</v>
          </cell>
          <cell r="J1337">
            <v>0</v>
          </cell>
        </row>
        <row r="1339">
          <cell r="G1339">
            <v>2531.7239999999997</v>
          </cell>
          <cell r="J1339">
            <v>2531.7239999999997</v>
          </cell>
        </row>
        <row r="1342">
          <cell r="B1342" t="str">
            <v>TARIFA / HORA</v>
          </cell>
          <cell r="D1342" t="str">
            <v>RENDIMIENTO</v>
          </cell>
          <cell r="E1342" t="str">
            <v>VALOR UNITARIO</v>
          </cell>
        </row>
        <row r="1343">
          <cell r="B1343">
            <v>100</v>
          </cell>
          <cell r="D1343">
            <v>1</v>
          </cell>
          <cell r="E1343">
            <v>100</v>
          </cell>
        </row>
        <row r="1344">
          <cell r="B1344">
            <v>2900</v>
          </cell>
          <cell r="D1344">
            <v>0.04</v>
          </cell>
          <cell r="E1344">
            <v>116</v>
          </cell>
        </row>
        <row r="1345">
          <cell r="B1345">
            <v>30.74</v>
          </cell>
          <cell r="D1345">
            <v>2</v>
          </cell>
          <cell r="E1345">
            <v>61.48</v>
          </cell>
        </row>
        <row r="1346">
          <cell r="B1346">
            <v>2400</v>
          </cell>
          <cell r="D1346">
            <v>0.08</v>
          </cell>
          <cell r="E1346">
            <v>192</v>
          </cell>
        </row>
        <row r="1347">
          <cell r="E1347">
            <v>0</v>
          </cell>
        </row>
        <row r="1348">
          <cell r="G1348">
            <v>469.48</v>
          </cell>
        </row>
        <row r="1350">
          <cell r="G1350">
            <v>3001.2039999999997</v>
          </cell>
        </row>
        <row r="1353">
          <cell r="B1353" t="str">
            <v>VOLUMEN/PESO</v>
          </cell>
          <cell r="D1353" t="str">
            <v>DISTANCIA</v>
          </cell>
          <cell r="E1353" t="str">
            <v>TARIFA</v>
          </cell>
          <cell r="F1353" t="str">
            <v>Vr/UNITARIO</v>
          </cell>
        </row>
        <row r="1354">
          <cell r="F1354">
            <v>0</v>
          </cell>
        </row>
        <row r="1355">
          <cell r="F1355">
            <v>0</v>
          </cell>
        </row>
        <row r="1356">
          <cell r="F1356">
            <v>0</v>
          </cell>
        </row>
        <row r="1358">
          <cell r="G1358">
            <v>0</v>
          </cell>
        </row>
        <row r="1361">
          <cell r="B1361" t="str">
            <v>JORNAL + PRESTACIONES</v>
          </cell>
          <cell r="E1361" t="str">
            <v>RENDIMIENTO</v>
          </cell>
          <cell r="F1361" t="str">
            <v>Vr/UNITARIO</v>
          </cell>
        </row>
        <row r="1362">
          <cell r="D1362">
            <v>7681</v>
          </cell>
          <cell r="E1362">
            <v>0.3</v>
          </cell>
          <cell r="F1362">
            <v>2304.2999999999997</v>
          </cell>
        </row>
        <row r="1363">
          <cell r="D1363">
            <v>3491</v>
          </cell>
          <cell r="E1363">
            <v>0.02</v>
          </cell>
          <cell r="F1363">
            <v>69.820000000000007</v>
          </cell>
        </row>
        <row r="1364">
          <cell r="D1364">
            <v>8310</v>
          </cell>
          <cell r="E1364">
            <v>1.4999999999999999E-2</v>
          </cell>
          <cell r="F1364">
            <v>124.64999999999999</v>
          </cell>
        </row>
        <row r="1365">
          <cell r="F1365">
            <v>0</v>
          </cell>
        </row>
        <row r="1367">
          <cell r="G1367">
            <v>2498.77</v>
          </cell>
        </row>
        <row r="1369">
          <cell r="G1369">
            <v>5500</v>
          </cell>
        </row>
        <row r="1377">
          <cell r="E1377" t="str">
            <v>CAPITULO :</v>
          </cell>
          <cell r="G1377" t="str">
            <v>ESTRUCTURA</v>
          </cell>
        </row>
        <row r="1379">
          <cell r="E1379" t="str">
            <v>FECHA :</v>
          </cell>
          <cell r="F1379" t="str">
            <v>OCTUBRE DE 2005</v>
          </cell>
        </row>
        <row r="1382">
          <cell r="B1382" t="str">
            <v>2.1.3</v>
          </cell>
          <cell r="C1382" t="str">
            <v xml:space="preserve">VIGA PERIMETRAL                                                                                          </v>
          </cell>
          <cell r="G1382" t="str">
            <v>UNIDAD</v>
          </cell>
          <cell r="H1382" t="str">
            <v xml:space="preserve">kg   </v>
          </cell>
          <cell r="J1382">
            <v>5500</v>
          </cell>
        </row>
        <row r="1385">
          <cell r="B1385" t="str">
            <v>CANTIDAD</v>
          </cell>
          <cell r="C1385" t="str">
            <v>UND</v>
          </cell>
          <cell r="D1385" t="str">
            <v>Vr/UNITARIO</v>
          </cell>
          <cell r="E1385" t="str">
            <v>Vr/PARCIAL</v>
          </cell>
          <cell r="F1385" t="str">
            <v>DESPERD. %</v>
          </cell>
        </row>
        <row r="1386">
          <cell r="B1386">
            <v>1</v>
          </cell>
          <cell r="C1386" t="str">
            <v>KG</v>
          </cell>
          <cell r="D1386">
            <v>2127</v>
          </cell>
          <cell r="E1386">
            <v>2127</v>
          </cell>
          <cell r="F1386">
            <v>0.05</v>
          </cell>
          <cell r="J1386">
            <v>2233.35</v>
          </cell>
        </row>
        <row r="1387">
          <cell r="B1387">
            <v>1</v>
          </cell>
          <cell r="C1387" t="str">
            <v>GLOBAL</v>
          </cell>
          <cell r="D1387">
            <v>200</v>
          </cell>
          <cell r="E1387">
            <v>200</v>
          </cell>
          <cell r="F1387">
            <v>0.05</v>
          </cell>
          <cell r="J1387">
            <v>210</v>
          </cell>
        </row>
        <row r="1388">
          <cell r="B1388">
            <v>3.0000000000000001E-3</v>
          </cell>
          <cell r="C1388" t="str">
            <v>GAL</v>
          </cell>
          <cell r="D1388">
            <v>28600</v>
          </cell>
          <cell r="E1388">
            <v>85.8</v>
          </cell>
          <cell r="F1388">
            <v>0.03</v>
          </cell>
          <cell r="J1388">
            <v>88.373999999999995</v>
          </cell>
        </row>
        <row r="1389">
          <cell r="E1389">
            <v>0</v>
          </cell>
          <cell r="J1389">
            <v>0</v>
          </cell>
        </row>
        <row r="1390">
          <cell r="E1390">
            <v>0</v>
          </cell>
          <cell r="J1390">
            <v>0</v>
          </cell>
        </row>
        <row r="1391">
          <cell r="E1391">
            <v>0</v>
          </cell>
          <cell r="J1391">
            <v>0</v>
          </cell>
        </row>
        <row r="1392">
          <cell r="E1392">
            <v>0</v>
          </cell>
          <cell r="J1392">
            <v>0</v>
          </cell>
        </row>
        <row r="1394">
          <cell r="G1394">
            <v>2531.7239999999997</v>
          </cell>
          <cell r="J1394">
            <v>2531.7239999999997</v>
          </cell>
        </row>
        <row r="1397">
          <cell r="B1397" t="str">
            <v>TARIFA / HORA</v>
          </cell>
          <cell r="D1397" t="str">
            <v>RENDIMIENTO</v>
          </cell>
          <cell r="E1397" t="str">
            <v>VALOR UNITARIO</v>
          </cell>
        </row>
        <row r="1398">
          <cell r="B1398">
            <v>100</v>
          </cell>
          <cell r="D1398">
            <v>1</v>
          </cell>
          <cell r="E1398">
            <v>100</v>
          </cell>
        </row>
        <row r="1399">
          <cell r="B1399">
            <v>2900</v>
          </cell>
          <cell r="D1399">
            <v>0.04</v>
          </cell>
          <cell r="E1399">
            <v>116</v>
          </cell>
        </row>
        <row r="1400">
          <cell r="B1400">
            <v>30.74</v>
          </cell>
          <cell r="D1400">
            <v>2</v>
          </cell>
          <cell r="E1400">
            <v>61.48</v>
          </cell>
        </row>
        <row r="1401">
          <cell r="B1401">
            <v>2400</v>
          </cell>
          <cell r="D1401">
            <v>0.08</v>
          </cell>
          <cell r="E1401">
            <v>192</v>
          </cell>
        </row>
        <row r="1402">
          <cell r="E1402">
            <v>0</v>
          </cell>
        </row>
        <row r="1403">
          <cell r="G1403">
            <v>469.48</v>
          </cell>
        </row>
        <row r="1405">
          <cell r="G1405">
            <v>3001.2039999999997</v>
          </cell>
        </row>
        <row r="1408">
          <cell r="B1408" t="str">
            <v>VOLUMEN/PESO</v>
          </cell>
          <cell r="D1408" t="str">
            <v>DISTANCIA</v>
          </cell>
          <cell r="E1408" t="str">
            <v>TARIFA</v>
          </cell>
          <cell r="F1408" t="str">
            <v>Vr/UNITARIO</v>
          </cell>
        </row>
        <row r="1409">
          <cell r="F1409">
            <v>0</v>
          </cell>
        </row>
        <row r="1410">
          <cell r="F1410">
            <v>0</v>
          </cell>
        </row>
        <row r="1411">
          <cell r="F1411">
            <v>0</v>
          </cell>
        </row>
        <row r="1413">
          <cell r="G1413">
            <v>0</v>
          </cell>
        </row>
        <row r="1416">
          <cell r="B1416" t="str">
            <v>JORNAL + PRESTACIONES</v>
          </cell>
          <cell r="E1416" t="str">
            <v>RENDIMIENTO</v>
          </cell>
          <cell r="F1416" t="str">
            <v>Vr/UNITARIO</v>
          </cell>
        </row>
        <row r="1417">
          <cell r="D1417">
            <v>7681</v>
          </cell>
          <cell r="E1417">
            <v>0.3</v>
          </cell>
          <cell r="F1417">
            <v>2304.2999999999997</v>
          </cell>
        </row>
        <row r="1418">
          <cell r="D1418">
            <v>3491</v>
          </cell>
          <cell r="E1418">
            <v>0.02</v>
          </cell>
          <cell r="F1418">
            <v>69.820000000000007</v>
          </cell>
        </row>
        <row r="1419">
          <cell r="D1419">
            <v>8310</v>
          </cell>
          <cell r="E1419">
            <v>1.4999999999999999E-2</v>
          </cell>
          <cell r="F1419">
            <v>124.64999999999999</v>
          </cell>
        </row>
        <row r="1420">
          <cell r="F1420">
            <v>0</v>
          </cell>
        </row>
        <row r="1422">
          <cell r="G1422">
            <v>2498.77</v>
          </cell>
        </row>
        <row r="1424">
          <cell r="G1424">
            <v>5500</v>
          </cell>
        </row>
        <row r="1432">
          <cell r="E1432" t="str">
            <v>CAPITULO :</v>
          </cell>
          <cell r="G1432" t="str">
            <v>CUBIERTA</v>
          </cell>
        </row>
        <row r="1434">
          <cell r="E1434" t="str">
            <v>FECHA :</v>
          </cell>
          <cell r="F1434" t="str">
            <v>OCTUBRE DE 2005</v>
          </cell>
        </row>
        <row r="1437">
          <cell r="B1437" t="str">
            <v>3.1.1</v>
          </cell>
          <cell r="C1437" t="str">
            <v xml:space="preserve">CORREAS CUBIERTA                                                                                         </v>
          </cell>
          <cell r="G1437" t="str">
            <v>UNIDAD</v>
          </cell>
          <cell r="H1437" t="str">
            <v xml:space="preserve">kg   </v>
          </cell>
          <cell r="J1437">
            <v>5500</v>
          </cell>
        </row>
        <row r="1440">
          <cell r="B1440" t="str">
            <v>CANTIDAD</v>
          </cell>
          <cell r="C1440" t="str">
            <v>UND</v>
          </cell>
          <cell r="D1440" t="str">
            <v>Vr/UNITARIO</v>
          </cell>
          <cell r="E1440" t="str">
            <v>Vr/PARCIAL</v>
          </cell>
          <cell r="F1440" t="str">
            <v>DESPERD. %</v>
          </cell>
        </row>
        <row r="1441">
          <cell r="B1441">
            <v>1</v>
          </cell>
          <cell r="C1441" t="str">
            <v>KG</v>
          </cell>
          <cell r="D1441">
            <v>2127</v>
          </cell>
          <cell r="E1441">
            <v>2127</v>
          </cell>
          <cell r="F1441">
            <v>0.05</v>
          </cell>
          <cell r="J1441">
            <v>2233.35</v>
          </cell>
        </row>
        <row r="1442">
          <cell r="B1442">
            <v>1</v>
          </cell>
          <cell r="C1442" t="str">
            <v>GLOBAL</v>
          </cell>
          <cell r="D1442">
            <v>200</v>
          </cell>
          <cell r="E1442">
            <v>200</v>
          </cell>
          <cell r="F1442">
            <v>0.05</v>
          </cell>
          <cell r="J1442">
            <v>210</v>
          </cell>
        </row>
        <row r="1443">
          <cell r="B1443">
            <v>3.0000000000000001E-3</v>
          </cell>
          <cell r="C1443" t="str">
            <v>GAL</v>
          </cell>
          <cell r="D1443">
            <v>28600</v>
          </cell>
          <cell r="E1443">
            <v>85.8</v>
          </cell>
          <cell r="F1443">
            <v>0.03</v>
          </cell>
          <cell r="J1443">
            <v>88.373999999999995</v>
          </cell>
        </row>
        <row r="1444">
          <cell r="E1444">
            <v>0</v>
          </cell>
          <cell r="J1444">
            <v>0</v>
          </cell>
        </row>
        <row r="1445">
          <cell r="E1445">
            <v>0</v>
          </cell>
          <cell r="J1445">
            <v>0</v>
          </cell>
        </row>
        <row r="1446">
          <cell r="E1446">
            <v>0</v>
          </cell>
          <cell r="J1446">
            <v>0</v>
          </cell>
        </row>
        <row r="1447">
          <cell r="E1447">
            <v>0</v>
          </cell>
          <cell r="J1447">
            <v>0</v>
          </cell>
        </row>
        <row r="1449">
          <cell r="G1449">
            <v>2531.7239999999997</v>
          </cell>
          <cell r="J1449">
            <v>2531.7239999999997</v>
          </cell>
        </row>
        <row r="1452">
          <cell r="B1452" t="str">
            <v>TARIFA / HORA</v>
          </cell>
          <cell r="D1452" t="str">
            <v>RENDIMIENTO</v>
          </cell>
          <cell r="E1452" t="str">
            <v>VALOR UNITARIO</v>
          </cell>
        </row>
        <row r="1453">
          <cell r="B1453">
            <v>100</v>
          </cell>
          <cell r="D1453">
            <v>1</v>
          </cell>
          <cell r="E1453">
            <v>100</v>
          </cell>
        </row>
        <row r="1454">
          <cell r="B1454">
            <v>2900</v>
          </cell>
          <cell r="D1454">
            <v>0.04</v>
          </cell>
          <cell r="E1454">
            <v>116</v>
          </cell>
        </row>
        <row r="1455">
          <cell r="B1455">
            <v>30.74</v>
          </cell>
          <cell r="D1455">
            <v>2</v>
          </cell>
          <cell r="E1455">
            <v>61.48</v>
          </cell>
        </row>
        <row r="1456">
          <cell r="B1456">
            <v>2400</v>
          </cell>
          <cell r="D1456">
            <v>0.08</v>
          </cell>
          <cell r="E1456">
            <v>192</v>
          </cell>
        </row>
        <row r="1457">
          <cell r="E1457">
            <v>0</v>
          </cell>
        </row>
        <row r="1458">
          <cell r="G1458">
            <v>469.48</v>
          </cell>
        </row>
        <row r="1460">
          <cell r="G1460">
            <v>3001.2039999999997</v>
          </cell>
        </row>
        <row r="1463">
          <cell r="B1463" t="str">
            <v>VOLUMEN/PESO</v>
          </cell>
          <cell r="D1463" t="str">
            <v>DISTANCIA</v>
          </cell>
          <cell r="E1463" t="str">
            <v>TARIFA</v>
          </cell>
          <cell r="F1463" t="str">
            <v>Vr/UNITARIO</v>
          </cell>
        </row>
        <row r="1464">
          <cell r="F1464">
            <v>0</v>
          </cell>
        </row>
        <row r="1465">
          <cell r="F1465">
            <v>0</v>
          </cell>
        </row>
        <row r="1466">
          <cell r="F1466">
            <v>0</v>
          </cell>
        </row>
        <row r="1468">
          <cell r="G1468">
            <v>0</v>
          </cell>
        </row>
        <row r="1471">
          <cell r="B1471" t="str">
            <v>JORNAL + PRESTACIONES</v>
          </cell>
          <cell r="E1471" t="str">
            <v>RENDIMIENTO</v>
          </cell>
          <cell r="F1471" t="str">
            <v>Vr/UNITARIO</v>
          </cell>
        </row>
        <row r="1472">
          <cell r="D1472">
            <v>7681</v>
          </cell>
          <cell r="E1472">
            <v>0.3</v>
          </cell>
          <cell r="F1472">
            <v>2304.2999999999997</v>
          </cell>
        </row>
        <row r="1473">
          <cell r="D1473">
            <v>3491</v>
          </cell>
          <cell r="E1473">
            <v>0.02</v>
          </cell>
          <cell r="F1473">
            <v>69.820000000000007</v>
          </cell>
        </row>
        <row r="1474">
          <cell r="D1474">
            <v>8310</v>
          </cell>
          <cell r="E1474">
            <v>1.4999999999999999E-2</v>
          </cell>
          <cell r="F1474">
            <v>124.64999999999999</v>
          </cell>
        </row>
        <row r="1475">
          <cell r="F1475">
            <v>0</v>
          </cell>
        </row>
        <row r="1477">
          <cell r="G1477">
            <v>2498.77</v>
          </cell>
        </row>
        <row r="1479">
          <cell r="G1479">
            <v>5500</v>
          </cell>
        </row>
        <row r="1487">
          <cell r="E1487" t="str">
            <v>CAPITULO :</v>
          </cell>
          <cell r="G1487" t="str">
            <v>CUBIERTA</v>
          </cell>
        </row>
        <row r="1489">
          <cell r="E1489" t="str">
            <v>FECHA :</v>
          </cell>
          <cell r="F1489" t="str">
            <v>OCTUBRE DE 2005</v>
          </cell>
        </row>
        <row r="1492">
          <cell r="B1492" t="str">
            <v>3.1.2</v>
          </cell>
          <cell r="C1492" t="str">
            <v xml:space="preserve">TENSORES CUBIERTA                                                                                        </v>
          </cell>
          <cell r="G1492" t="str">
            <v>UNIDAD</v>
          </cell>
          <cell r="H1492" t="str">
            <v xml:space="preserve">tn   </v>
          </cell>
          <cell r="J1492">
            <v>5499974</v>
          </cell>
        </row>
        <row r="1495">
          <cell r="B1495" t="str">
            <v>CANTIDAD</v>
          </cell>
          <cell r="C1495" t="str">
            <v>UND</v>
          </cell>
          <cell r="D1495" t="str">
            <v>Vr/UNITARIO</v>
          </cell>
          <cell r="E1495" t="str">
            <v>Vr/PARCIAL</v>
          </cell>
          <cell r="F1495" t="str">
            <v>DESPERD. %</v>
          </cell>
        </row>
        <row r="1496">
          <cell r="B1496">
            <v>1000</v>
          </cell>
          <cell r="C1496" t="str">
            <v>KG</v>
          </cell>
          <cell r="D1496">
            <v>2127</v>
          </cell>
          <cell r="E1496">
            <v>2127000</v>
          </cell>
          <cell r="F1496">
            <v>0.05</v>
          </cell>
          <cell r="J1496">
            <v>2233350</v>
          </cell>
        </row>
        <row r="1497">
          <cell r="B1497">
            <v>1000</v>
          </cell>
          <cell r="C1497" t="str">
            <v>GLOBAL</v>
          </cell>
          <cell r="D1497">
            <v>200</v>
          </cell>
          <cell r="E1497">
            <v>200000</v>
          </cell>
          <cell r="F1497">
            <v>0.05</v>
          </cell>
          <cell r="J1497">
            <v>210000</v>
          </cell>
        </row>
        <row r="1498">
          <cell r="B1498">
            <v>3</v>
          </cell>
          <cell r="C1498" t="str">
            <v>GAL</v>
          </cell>
          <cell r="D1498">
            <v>28600</v>
          </cell>
          <cell r="E1498">
            <v>85800</v>
          </cell>
          <cell r="F1498">
            <v>0.03</v>
          </cell>
          <cell r="J1498">
            <v>88374</v>
          </cell>
        </row>
        <row r="1499">
          <cell r="E1499">
            <v>0</v>
          </cell>
          <cell r="J1499">
            <v>0</v>
          </cell>
        </row>
        <row r="1500">
          <cell r="E1500">
            <v>0</v>
          </cell>
          <cell r="J1500">
            <v>0</v>
          </cell>
        </row>
        <row r="1501">
          <cell r="E1501">
            <v>0</v>
          </cell>
          <cell r="J1501">
            <v>0</v>
          </cell>
        </row>
        <row r="1502">
          <cell r="E1502">
            <v>0</v>
          </cell>
          <cell r="J1502">
            <v>0</v>
          </cell>
        </row>
        <row r="1504">
          <cell r="G1504">
            <v>2531724</v>
          </cell>
          <cell r="J1504">
            <v>2531724</v>
          </cell>
        </row>
        <row r="1507">
          <cell r="B1507" t="str">
            <v>TARIFA / HORA</v>
          </cell>
          <cell r="D1507" t="str">
            <v>RENDIMIENTO</v>
          </cell>
          <cell r="E1507" t="str">
            <v>VALOR UNITARIO</v>
          </cell>
        </row>
        <row r="1508">
          <cell r="B1508">
            <v>100</v>
          </cell>
          <cell r="D1508">
            <v>1000</v>
          </cell>
          <cell r="E1508">
            <v>100000</v>
          </cell>
        </row>
        <row r="1509">
          <cell r="B1509">
            <v>2900</v>
          </cell>
          <cell r="D1509">
            <v>40</v>
          </cell>
          <cell r="E1509">
            <v>116000</v>
          </cell>
        </row>
        <row r="1510">
          <cell r="B1510">
            <v>30.74</v>
          </cell>
          <cell r="D1510">
            <v>2000</v>
          </cell>
          <cell r="E1510">
            <v>61480</v>
          </cell>
        </row>
        <row r="1511">
          <cell r="B1511">
            <v>2400</v>
          </cell>
          <cell r="D1511">
            <v>80</v>
          </cell>
          <cell r="E1511">
            <v>192000</v>
          </cell>
        </row>
        <row r="1512">
          <cell r="E1512">
            <v>0</v>
          </cell>
        </row>
        <row r="1513">
          <cell r="G1513">
            <v>469480</v>
          </cell>
        </row>
        <row r="1515">
          <cell r="G1515">
            <v>3001204</v>
          </cell>
        </row>
        <row r="1518">
          <cell r="B1518" t="str">
            <v>VOLUMEN/PESO</v>
          </cell>
          <cell r="D1518" t="str">
            <v>DISTANCIA</v>
          </cell>
          <cell r="E1518" t="str">
            <v>TARIFA</v>
          </cell>
          <cell r="F1518" t="str">
            <v>Vr/UNITARIO</v>
          </cell>
        </row>
        <row r="1519">
          <cell r="F1519">
            <v>0</v>
          </cell>
        </row>
        <row r="1520">
          <cell r="F1520">
            <v>0</v>
          </cell>
        </row>
        <row r="1521">
          <cell r="F1521">
            <v>0</v>
          </cell>
        </row>
        <row r="1523">
          <cell r="G1523">
            <v>0</v>
          </cell>
        </row>
        <row r="1526">
          <cell r="B1526" t="str">
            <v>JORNAL + PRESTACIONES</v>
          </cell>
          <cell r="E1526" t="str">
            <v>RENDIMIENTO</v>
          </cell>
          <cell r="F1526" t="str">
            <v>Vr/UNITARIO</v>
          </cell>
        </row>
        <row r="1527">
          <cell r="D1527">
            <v>7681</v>
          </cell>
          <cell r="E1527">
            <v>300</v>
          </cell>
          <cell r="F1527">
            <v>2304300</v>
          </cell>
        </row>
        <row r="1528">
          <cell r="D1528">
            <v>3491</v>
          </cell>
          <cell r="E1528">
            <v>20</v>
          </cell>
          <cell r="F1528">
            <v>69820</v>
          </cell>
        </row>
        <row r="1529">
          <cell r="D1529">
            <v>8310</v>
          </cell>
          <cell r="E1529">
            <v>15</v>
          </cell>
          <cell r="F1529">
            <v>124650</v>
          </cell>
        </row>
        <row r="1530">
          <cell r="F1530">
            <v>0</v>
          </cell>
        </row>
        <row r="1532">
          <cell r="G1532">
            <v>2498770</v>
          </cell>
        </row>
        <row r="1534">
          <cell r="G1534">
            <v>5499974</v>
          </cell>
        </row>
        <row r="1542">
          <cell r="E1542" t="str">
            <v>CAPITULO :</v>
          </cell>
          <cell r="G1542" t="str">
            <v>CUBIERTA</v>
          </cell>
        </row>
        <row r="1544">
          <cell r="E1544" t="str">
            <v>FECHA :</v>
          </cell>
          <cell r="F1544" t="str">
            <v>OCTUBRE DE 2005</v>
          </cell>
        </row>
        <row r="1547">
          <cell r="B1547" t="str">
            <v>3.2.1</v>
          </cell>
          <cell r="C1547" t="str">
            <v xml:space="preserve">CUBIERTA  METCOL REF: TECHMET A42-P1000-G4             </v>
          </cell>
          <cell r="G1547" t="str">
            <v>UNIDAD</v>
          </cell>
          <cell r="H1547" t="str">
            <v xml:space="preserve">m2   </v>
          </cell>
          <cell r="J1547">
            <v>92664</v>
          </cell>
        </row>
        <row r="1550">
          <cell r="B1550" t="str">
            <v>CANTIDAD</v>
          </cell>
          <cell r="C1550" t="str">
            <v>UND</v>
          </cell>
          <cell r="D1550" t="str">
            <v>Vr/UNITARIO</v>
          </cell>
          <cell r="E1550" t="str">
            <v>Vr/PARCIAL</v>
          </cell>
          <cell r="F1550" t="str">
            <v>DESPERD. %</v>
          </cell>
        </row>
        <row r="1551">
          <cell r="B1551">
            <v>1</v>
          </cell>
          <cell r="C1551" t="str">
            <v>M2</v>
          </cell>
          <cell r="D1551">
            <v>91760.639999999999</v>
          </cell>
          <cell r="E1551">
            <v>91760.639999999999</v>
          </cell>
          <cell r="J1551">
            <v>91760.639999999999</v>
          </cell>
        </row>
        <row r="1552">
          <cell r="E1552">
            <v>0</v>
          </cell>
          <cell r="J1552">
            <v>0</v>
          </cell>
        </row>
        <row r="1553">
          <cell r="E1553">
            <v>0</v>
          </cell>
          <cell r="J1553">
            <v>0</v>
          </cell>
        </row>
        <row r="1554">
          <cell r="E1554">
            <v>0</v>
          </cell>
          <cell r="J1554">
            <v>0</v>
          </cell>
        </row>
        <row r="1555">
          <cell r="E1555">
            <v>0</v>
          </cell>
          <cell r="J1555">
            <v>0</v>
          </cell>
        </row>
        <row r="1556">
          <cell r="E1556">
            <v>0</v>
          </cell>
          <cell r="J1556">
            <v>0</v>
          </cell>
        </row>
        <row r="1557">
          <cell r="E1557">
            <v>0</v>
          </cell>
          <cell r="J1557">
            <v>0</v>
          </cell>
        </row>
        <row r="1559">
          <cell r="G1559">
            <v>91760.639999999999</v>
          </cell>
          <cell r="J1559">
            <v>91760.639999999999</v>
          </cell>
        </row>
        <row r="1562">
          <cell r="B1562" t="str">
            <v>TARIFA / HORA</v>
          </cell>
          <cell r="D1562" t="str">
            <v>RENDIMIENTO</v>
          </cell>
          <cell r="E1562" t="str">
            <v>VALOR UNITARIO</v>
          </cell>
        </row>
        <row r="1563">
          <cell r="B1563">
            <v>100</v>
          </cell>
          <cell r="D1563">
            <v>2</v>
          </cell>
          <cell r="E1563">
            <v>200</v>
          </cell>
        </row>
        <row r="1564">
          <cell r="B1564">
            <v>2900</v>
          </cell>
          <cell r="D1564">
            <v>0.2</v>
          </cell>
          <cell r="E1564">
            <v>580</v>
          </cell>
        </row>
        <row r="1565">
          <cell r="B1565">
            <v>30.74</v>
          </cell>
          <cell r="D1565">
            <v>4</v>
          </cell>
          <cell r="E1565">
            <v>122.96</v>
          </cell>
        </row>
        <row r="1566">
          <cell r="E1566">
            <v>0</v>
          </cell>
        </row>
        <row r="1567">
          <cell r="E1567">
            <v>0</v>
          </cell>
        </row>
        <row r="1568">
          <cell r="G1568">
            <v>902.96</v>
          </cell>
        </row>
        <row r="1570">
          <cell r="G1570">
            <v>92663.6</v>
          </cell>
        </row>
        <row r="1573">
          <cell r="B1573" t="str">
            <v>VOLUMEN/PESO</v>
          </cell>
          <cell r="D1573" t="str">
            <v>DISTANCIA</v>
          </cell>
          <cell r="E1573" t="str">
            <v>TARIFA</v>
          </cell>
          <cell r="F1573" t="str">
            <v>Vr/UNITARIO</v>
          </cell>
        </row>
        <row r="1574">
          <cell r="F1574">
            <v>0</v>
          </cell>
        </row>
        <row r="1575">
          <cell r="F1575">
            <v>0</v>
          </cell>
        </row>
        <row r="1576">
          <cell r="F1576">
            <v>0</v>
          </cell>
        </row>
        <row r="1578">
          <cell r="G1578">
            <v>0</v>
          </cell>
        </row>
        <row r="1581">
          <cell r="B1581" t="str">
            <v>JORNAL + PRESTACIONES</v>
          </cell>
          <cell r="E1581" t="str">
            <v>RENDIMIENTO</v>
          </cell>
          <cell r="F1581" t="str">
            <v>Vr/UNITARIO</v>
          </cell>
        </row>
        <row r="1582">
          <cell r="F1582">
            <v>0</v>
          </cell>
        </row>
        <row r="1583">
          <cell r="F1583">
            <v>0</v>
          </cell>
        </row>
        <row r="1584">
          <cell r="F1584">
            <v>0</v>
          </cell>
        </row>
        <row r="1585">
          <cell r="F1585">
            <v>0</v>
          </cell>
        </row>
        <row r="1587">
          <cell r="G1587">
            <v>0</v>
          </cell>
        </row>
        <row r="1589">
          <cell r="G1589">
            <v>92664</v>
          </cell>
        </row>
        <row r="1597">
          <cell r="E1597" t="str">
            <v>CAPITULO :</v>
          </cell>
          <cell r="G1597" t="str">
            <v>CUBIERTA</v>
          </cell>
        </row>
        <row r="1599">
          <cell r="E1599" t="str">
            <v>FECHA :</v>
          </cell>
          <cell r="F1599" t="str">
            <v>OCTUBRE DE 2005</v>
          </cell>
        </row>
        <row r="1602">
          <cell r="B1602" t="str">
            <v>3.2.2</v>
          </cell>
          <cell r="C1602" t="str">
            <v xml:space="preserve">CANAL EN LAMINA GALVANIZADA                            </v>
          </cell>
          <cell r="G1602" t="str">
            <v>UNIDAD</v>
          </cell>
          <cell r="H1602" t="str">
            <v xml:space="preserve">m    </v>
          </cell>
          <cell r="J1602">
            <v>36263</v>
          </cell>
        </row>
        <row r="1605">
          <cell r="B1605" t="str">
            <v>CANTIDAD</v>
          </cell>
          <cell r="C1605" t="str">
            <v>UND</v>
          </cell>
          <cell r="D1605" t="str">
            <v>Vr/UNITARIO</v>
          </cell>
          <cell r="E1605" t="str">
            <v>Vr/PARCIAL</v>
          </cell>
          <cell r="F1605" t="str">
            <v>DESPERD. %</v>
          </cell>
        </row>
        <row r="1606">
          <cell r="B1606">
            <v>1</v>
          </cell>
          <cell r="C1606" t="str">
            <v>ML</v>
          </cell>
          <cell r="D1606">
            <v>26800</v>
          </cell>
          <cell r="E1606">
            <v>26800</v>
          </cell>
          <cell r="F1606">
            <v>0.05</v>
          </cell>
          <cell r="J1606">
            <v>28140</v>
          </cell>
        </row>
        <row r="1607">
          <cell r="B1607">
            <v>0.2</v>
          </cell>
          <cell r="C1607" t="str">
            <v>UND</v>
          </cell>
          <cell r="D1607">
            <v>24000</v>
          </cell>
          <cell r="E1607">
            <v>4800</v>
          </cell>
          <cell r="J1607">
            <v>4800</v>
          </cell>
        </row>
        <row r="1608">
          <cell r="E1608">
            <v>0</v>
          </cell>
          <cell r="J1608">
            <v>0</v>
          </cell>
        </row>
        <row r="1609">
          <cell r="E1609">
            <v>0</v>
          </cell>
          <cell r="J1609">
            <v>0</v>
          </cell>
        </row>
        <row r="1610">
          <cell r="E1610">
            <v>0</v>
          </cell>
          <cell r="J1610">
            <v>0</v>
          </cell>
        </row>
        <row r="1611">
          <cell r="E1611">
            <v>0</v>
          </cell>
          <cell r="J1611">
            <v>0</v>
          </cell>
        </row>
        <row r="1612">
          <cell r="E1612">
            <v>0</v>
          </cell>
          <cell r="J1612">
            <v>0</v>
          </cell>
        </row>
        <row r="1614">
          <cell r="G1614">
            <v>32940</v>
          </cell>
          <cell r="J1614">
            <v>32940</v>
          </cell>
        </row>
        <row r="1617">
          <cell r="B1617" t="str">
            <v>TARIFA / HORA</v>
          </cell>
          <cell r="D1617" t="str">
            <v>RENDIMIENTO</v>
          </cell>
          <cell r="E1617" t="str">
            <v>VALOR UNITARIO</v>
          </cell>
        </row>
        <row r="1618">
          <cell r="B1618">
            <v>100</v>
          </cell>
          <cell r="D1618">
            <v>2</v>
          </cell>
          <cell r="E1618">
            <v>200</v>
          </cell>
        </row>
        <row r="1619">
          <cell r="B1619">
            <v>30.74</v>
          </cell>
          <cell r="D1619">
            <v>4</v>
          </cell>
          <cell r="E1619">
            <v>122.96</v>
          </cell>
        </row>
        <row r="1620">
          <cell r="E1620">
            <v>0</v>
          </cell>
        </row>
        <row r="1621">
          <cell r="E1621">
            <v>0</v>
          </cell>
        </row>
        <row r="1622">
          <cell r="E1622">
            <v>0</v>
          </cell>
        </row>
        <row r="1623">
          <cell r="G1623">
            <v>322.95999999999998</v>
          </cell>
        </row>
        <row r="1625">
          <cell r="G1625">
            <v>33262.959999999999</v>
          </cell>
        </row>
        <row r="1628">
          <cell r="B1628" t="str">
            <v>VOLUMEN/PESO</v>
          </cell>
          <cell r="D1628" t="str">
            <v>DISTANCIA</v>
          </cell>
          <cell r="E1628" t="str">
            <v>TARIFA</v>
          </cell>
          <cell r="F1628" t="str">
            <v>Vr/UNITARIO</v>
          </cell>
        </row>
        <row r="1629">
          <cell r="F1629">
            <v>0</v>
          </cell>
        </row>
        <row r="1630">
          <cell r="F1630">
            <v>0</v>
          </cell>
        </row>
        <row r="1631">
          <cell r="F1631">
            <v>0</v>
          </cell>
        </row>
        <row r="1633">
          <cell r="G1633">
            <v>0</v>
          </cell>
        </row>
        <row r="1636">
          <cell r="B1636" t="str">
            <v>JORNAL + PRESTACIONES</v>
          </cell>
          <cell r="E1636" t="str">
            <v>RENDIMIENTO</v>
          </cell>
          <cell r="F1636" t="str">
            <v>Vr/UNITARIO</v>
          </cell>
        </row>
        <row r="1637">
          <cell r="D1637">
            <v>10000</v>
          </cell>
          <cell r="E1637">
            <v>0.3</v>
          </cell>
          <cell r="F1637">
            <v>3000</v>
          </cell>
        </row>
        <row r="1638">
          <cell r="F1638">
            <v>0</v>
          </cell>
        </row>
        <row r="1639">
          <cell r="F1639">
            <v>0</v>
          </cell>
        </row>
        <row r="1640">
          <cell r="F1640">
            <v>0</v>
          </cell>
        </row>
        <row r="1642">
          <cell r="G1642">
            <v>3000</v>
          </cell>
        </row>
        <row r="1644">
          <cell r="G1644">
            <v>36263</v>
          </cell>
        </row>
        <row r="1652">
          <cell r="E1652" t="str">
            <v>CAPITULO :</v>
          </cell>
          <cell r="G1652" t="str">
            <v>CERRAMIENTO EXTERIOR</v>
          </cell>
        </row>
        <row r="1654">
          <cell r="E1654" t="str">
            <v>FECHA :</v>
          </cell>
          <cell r="F1654" t="str">
            <v>OCTUBRE DE 2005</v>
          </cell>
        </row>
        <row r="1657">
          <cell r="B1657" t="str">
            <v>4.1.1</v>
          </cell>
          <cell r="C1657" t="str">
            <v>PANEL PREFABRICADO EN GRC O SIMILAR</v>
          </cell>
          <cell r="G1657" t="str">
            <v>UNIDAD</v>
          </cell>
          <cell r="H1657" t="str">
            <v xml:space="preserve">m2   </v>
          </cell>
          <cell r="J1657">
            <v>337990</v>
          </cell>
        </row>
        <row r="1660">
          <cell r="B1660" t="str">
            <v>CANTIDAD</v>
          </cell>
          <cell r="C1660" t="str">
            <v>UND</v>
          </cell>
          <cell r="D1660" t="str">
            <v>Vr/UNITARIO</v>
          </cell>
          <cell r="E1660" t="str">
            <v>Vr/PARCIAL</v>
          </cell>
          <cell r="F1660" t="str">
            <v>DESPERD. %</v>
          </cell>
        </row>
        <row r="1661">
          <cell r="B1661">
            <v>1</v>
          </cell>
          <cell r="C1661" t="str">
            <v>M2</v>
          </cell>
          <cell r="D1661">
            <v>337729</v>
          </cell>
          <cell r="E1661">
            <v>337729</v>
          </cell>
          <cell r="J1661">
            <v>337729</v>
          </cell>
        </row>
        <row r="1662">
          <cell r="E1662">
            <v>0</v>
          </cell>
          <cell r="J1662">
            <v>0</v>
          </cell>
        </row>
        <row r="1663">
          <cell r="E1663">
            <v>0</v>
          </cell>
          <cell r="J1663">
            <v>0</v>
          </cell>
        </row>
        <row r="1664">
          <cell r="E1664">
            <v>0</v>
          </cell>
          <cell r="J1664">
            <v>0</v>
          </cell>
        </row>
        <row r="1665">
          <cell r="E1665">
            <v>0</v>
          </cell>
          <cell r="J1665">
            <v>0</v>
          </cell>
        </row>
        <row r="1666">
          <cell r="E1666">
            <v>0</v>
          </cell>
          <cell r="J1666">
            <v>0</v>
          </cell>
        </row>
        <row r="1667">
          <cell r="E1667">
            <v>0</v>
          </cell>
          <cell r="J1667">
            <v>0</v>
          </cell>
        </row>
        <row r="1669">
          <cell r="G1669">
            <v>337729</v>
          </cell>
          <cell r="J1669">
            <v>337729</v>
          </cell>
        </row>
        <row r="1672">
          <cell r="B1672" t="str">
            <v>TARIFA / HORA</v>
          </cell>
          <cell r="D1672" t="str">
            <v>RENDIMIENTO</v>
          </cell>
          <cell r="E1672" t="str">
            <v>VALOR UNITARIO</v>
          </cell>
        </row>
        <row r="1673">
          <cell r="B1673">
            <v>100</v>
          </cell>
          <cell r="D1673">
            <v>2</v>
          </cell>
          <cell r="E1673">
            <v>200</v>
          </cell>
        </row>
        <row r="1674">
          <cell r="B1674">
            <v>30.74</v>
          </cell>
          <cell r="D1674">
            <v>2</v>
          </cell>
          <cell r="E1674">
            <v>61.48</v>
          </cell>
        </row>
        <row r="1675">
          <cell r="E1675">
            <v>0</v>
          </cell>
        </row>
        <row r="1676">
          <cell r="E1676">
            <v>0</v>
          </cell>
        </row>
        <row r="1677">
          <cell r="E1677">
            <v>0</v>
          </cell>
        </row>
        <row r="1678">
          <cell r="G1678">
            <v>261.48</v>
          </cell>
        </row>
        <row r="1680">
          <cell r="G1680">
            <v>337990.48</v>
          </cell>
        </row>
        <row r="1683">
          <cell r="B1683" t="str">
            <v>VOLUMEN/PESO</v>
          </cell>
          <cell r="D1683" t="str">
            <v>DISTANCIA</v>
          </cell>
          <cell r="E1683" t="str">
            <v>TARIFA</v>
          </cell>
          <cell r="F1683" t="str">
            <v>Vr/UNITARIO</v>
          </cell>
        </row>
        <row r="1684">
          <cell r="F1684">
            <v>0</v>
          </cell>
        </row>
        <row r="1685">
          <cell r="F1685">
            <v>0</v>
          </cell>
        </row>
        <row r="1686">
          <cell r="F1686">
            <v>0</v>
          </cell>
        </row>
        <row r="1688">
          <cell r="G1688">
            <v>0</v>
          </cell>
        </row>
        <row r="1691">
          <cell r="B1691" t="str">
            <v>JORNAL + PRESTACIONES</v>
          </cell>
          <cell r="E1691" t="str">
            <v>RENDIMIENTO</v>
          </cell>
          <cell r="F1691" t="str">
            <v>Vr/UNITARIO</v>
          </cell>
        </row>
        <row r="1692">
          <cell r="F1692">
            <v>0</v>
          </cell>
        </row>
        <row r="1693">
          <cell r="F1693">
            <v>0</v>
          </cell>
        </row>
        <row r="1694">
          <cell r="F1694">
            <v>0</v>
          </cell>
        </row>
        <row r="1695">
          <cell r="F1695">
            <v>0</v>
          </cell>
        </row>
        <row r="1697">
          <cell r="G1697">
            <v>0</v>
          </cell>
        </row>
        <row r="1699">
          <cell r="G1699">
            <v>337990</v>
          </cell>
        </row>
        <row r="1707">
          <cell r="E1707" t="str">
            <v>CAPITULO :</v>
          </cell>
          <cell r="G1707" t="str">
            <v>CERRAMIENTO EXTERIOR</v>
          </cell>
        </row>
        <row r="1709">
          <cell r="E1709" t="str">
            <v>FECHA :</v>
          </cell>
          <cell r="F1709" t="str">
            <v>OCTUBRE DE 2005</v>
          </cell>
        </row>
        <row r="1712">
          <cell r="B1712" t="str">
            <v>4.1.2</v>
          </cell>
          <cell r="C1712" t="str">
            <v>PANEL DIVISORIO METECNO O SIMILAR</v>
          </cell>
          <cell r="G1712" t="str">
            <v>UNIDAD</v>
          </cell>
          <cell r="H1712" t="str">
            <v xml:space="preserve">m2   </v>
          </cell>
          <cell r="J1712">
            <v>88983</v>
          </cell>
        </row>
        <row r="1715">
          <cell r="B1715" t="str">
            <v>CANTIDAD</v>
          </cell>
          <cell r="C1715" t="str">
            <v>UND</v>
          </cell>
          <cell r="D1715" t="str">
            <v>Vr/UNITARIO</v>
          </cell>
          <cell r="E1715" t="str">
            <v>Vr/PARCIAL</v>
          </cell>
          <cell r="F1715" t="str">
            <v>DESPERD. %</v>
          </cell>
        </row>
        <row r="1716">
          <cell r="B1716">
            <v>1</v>
          </cell>
          <cell r="C1716" t="str">
            <v>M2</v>
          </cell>
          <cell r="D1716">
            <v>88721.439999999988</v>
          </cell>
          <cell r="E1716">
            <v>88721.439999999988</v>
          </cell>
          <cell r="J1716">
            <v>88721.439999999988</v>
          </cell>
        </row>
        <row r="1717">
          <cell r="E1717">
            <v>0</v>
          </cell>
          <cell r="J1717">
            <v>0</v>
          </cell>
        </row>
        <row r="1718">
          <cell r="E1718">
            <v>0</v>
          </cell>
          <cell r="J1718">
            <v>0</v>
          </cell>
        </row>
        <row r="1719">
          <cell r="E1719">
            <v>0</v>
          </cell>
          <cell r="J1719">
            <v>0</v>
          </cell>
        </row>
        <row r="1720">
          <cell r="E1720">
            <v>0</v>
          </cell>
          <cell r="J1720">
            <v>0</v>
          </cell>
        </row>
        <row r="1721">
          <cell r="E1721">
            <v>0</v>
          </cell>
          <cell r="J1721">
            <v>0</v>
          </cell>
        </row>
        <row r="1722">
          <cell r="E1722">
            <v>0</v>
          </cell>
          <cell r="J1722">
            <v>0</v>
          </cell>
        </row>
        <row r="1724">
          <cell r="G1724">
            <v>88721.439999999988</v>
          </cell>
          <cell r="J1724">
            <v>88721.439999999988</v>
          </cell>
        </row>
        <row r="1727">
          <cell r="B1727" t="str">
            <v>TARIFA / HORA</v>
          </cell>
          <cell r="D1727" t="str">
            <v>RENDIMIENTO</v>
          </cell>
          <cell r="E1727" t="str">
            <v>VALOR UNITARIO</v>
          </cell>
        </row>
        <row r="1728">
          <cell r="B1728">
            <v>100</v>
          </cell>
          <cell r="D1728">
            <v>2</v>
          </cell>
          <cell r="E1728">
            <v>200</v>
          </cell>
        </row>
        <row r="1729">
          <cell r="B1729">
            <v>30.74</v>
          </cell>
          <cell r="D1729">
            <v>2</v>
          </cell>
          <cell r="E1729">
            <v>61.48</v>
          </cell>
        </row>
        <row r="1730">
          <cell r="E1730">
            <v>0</v>
          </cell>
        </row>
        <row r="1731">
          <cell r="E1731">
            <v>0</v>
          </cell>
        </row>
        <row r="1732">
          <cell r="E1732">
            <v>0</v>
          </cell>
        </row>
        <row r="1733">
          <cell r="G1733">
            <v>261.48</v>
          </cell>
        </row>
        <row r="1735">
          <cell r="G1735">
            <v>88982.919999999984</v>
          </cell>
        </row>
        <row r="1738">
          <cell r="B1738" t="str">
            <v>VOLUMEN/PESO</v>
          </cell>
          <cell r="D1738" t="str">
            <v>DISTANCIA</v>
          </cell>
          <cell r="E1738" t="str">
            <v>TARIFA</v>
          </cell>
          <cell r="F1738" t="str">
            <v>Vr/UNITARIO</v>
          </cell>
        </row>
        <row r="1739">
          <cell r="F1739">
            <v>0</v>
          </cell>
        </row>
        <row r="1740">
          <cell r="F1740">
            <v>0</v>
          </cell>
        </row>
        <row r="1741">
          <cell r="F1741">
            <v>0</v>
          </cell>
        </row>
        <row r="1743">
          <cell r="G1743">
            <v>0</v>
          </cell>
        </row>
        <row r="1746">
          <cell r="B1746" t="str">
            <v>JORNAL + PRESTACIONES</v>
          </cell>
          <cell r="E1746" t="str">
            <v>RENDIMIENTO</v>
          </cell>
          <cell r="F1746" t="str">
            <v>Vr/UNITARIO</v>
          </cell>
        </row>
        <row r="1747">
          <cell r="F1747">
            <v>0</v>
          </cell>
        </row>
        <row r="1748">
          <cell r="F1748">
            <v>0</v>
          </cell>
        </row>
        <row r="1749">
          <cell r="F1749">
            <v>0</v>
          </cell>
        </row>
        <row r="1750">
          <cell r="F1750">
            <v>0</v>
          </cell>
        </row>
        <row r="1752">
          <cell r="G1752">
            <v>0</v>
          </cell>
        </row>
        <row r="1754">
          <cell r="G1754">
            <v>88983</v>
          </cell>
        </row>
        <row r="1762">
          <cell r="E1762" t="str">
            <v>CAPITULO :</v>
          </cell>
          <cell r="G1762" t="str">
            <v>CERRAMIENTO EXTERIOR</v>
          </cell>
        </row>
        <row r="1764">
          <cell r="E1764" t="str">
            <v>FECHA :</v>
          </cell>
          <cell r="F1764" t="str">
            <v>OCTUBRE DE 2005</v>
          </cell>
        </row>
        <row r="1767">
          <cell r="B1767" t="str">
            <v>4.1.3</v>
          </cell>
          <cell r="C1767" t="str">
            <v>ESTRUCT.  SOPORTE PANELES METECNO O SIMILAR</v>
          </cell>
          <cell r="G1767" t="str">
            <v>UNIDAD</v>
          </cell>
          <cell r="H1767" t="str">
            <v xml:space="preserve">kg   </v>
          </cell>
          <cell r="J1767">
            <v>5500</v>
          </cell>
        </row>
        <row r="1770">
          <cell r="B1770" t="str">
            <v>CANTIDAD</v>
          </cell>
          <cell r="C1770" t="str">
            <v>UND</v>
          </cell>
          <cell r="D1770" t="str">
            <v>Vr/UNITARIO</v>
          </cell>
          <cell r="E1770" t="str">
            <v>Vr/PARCIAL</v>
          </cell>
          <cell r="F1770" t="str">
            <v>DESPERD. %</v>
          </cell>
        </row>
        <row r="1771">
          <cell r="B1771">
            <v>1</v>
          </cell>
          <cell r="C1771" t="str">
            <v>KG</v>
          </cell>
          <cell r="D1771">
            <v>2127</v>
          </cell>
          <cell r="E1771">
            <v>2127</v>
          </cell>
          <cell r="F1771">
            <v>0.05</v>
          </cell>
          <cell r="J1771">
            <v>2233.35</v>
          </cell>
        </row>
        <row r="1772">
          <cell r="B1772">
            <v>1</v>
          </cell>
          <cell r="C1772" t="str">
            <v>GLOBAL</v>
          </cell>
          <cell r="D1772">
            <v>200</v>
          </cell>
          <cell r="E1772">
            <v>200</v>
          </cell>
          <cell r="F1772">
            <v>0.05</v>
          </cell>
          <cell r="J1772">
            <v>210</v>
          </cell>
        </row>
        <row r="1773">
          <cell r="B1773">
            <v>3.0000000000000001E-3</v>
          </cell>
          <cell r="C1773" t="str">
            <v>GAL</v>
          </cell>
          <cell r="D1773">
            <v>28600</v>
          </cell>
          <cell r="E1773">
            <v>85.8</v>
          </cell>
          <cell r="F1773">
            <v>0.03</v>
          </cell>
          <cell r="J1773">
            <v>88.373999999999995</v>
          </cell>
        </row>
        <row r="1774">
          <cell r="E1774">
            <v>0</v>
          </cell>
          <cell r="J1774">
            <v>0</v>
          </cell>
        </row>
        <row r="1775">
          <cell r="E1775">
            <v>0</v>
          </cell>
          <cell r="J1775">
            <v>0</v>
          </cell>
        </row>
        <row r="1776">
          <cell r="E1776">
            <v>0</v>
          </cell>
          <cell r="J1776">
            <v>0</v>
          </cell>
        </row>
        <row r="1777">
          <cell r="E1777">
            <v>0</v>
          </cell>
          <cell r="J1777">
            <v>0</v>
          </cell>
        </row>
        <row r="1779">
          <cell r="G1779">
            <v>2531.7239999999997</v>
          </cell>
          <cell r="J1779">
            <v>2531.7239999999997</v>
          </cell>
        </row>
        <row r="1782">
          <cell r="B1782" t="str">
            <v>TARIFA / HORA</v>
          </cell>
          <cell r="D1782" t="str">
            <v>RENDIMIENTO</v>
          </cell>
          <cell r="E1782" t="str">
            <v>VALOR UNITARIO</v>
          </cell>
        </row>
        <row r="1783">
          <cell r="B1783">
            <v>100</v>
          </cell>
          <cell r="D1783">
            <v>1</v>
          </cell>
          <cell r="E1783">
            <v>100</v>
          </cell>
        </row>
        <row r="1784">
          <cell r="B1784">
            <v>2900</v>
          </cell>
          <cell r="D1784">
            <v>0.04</v>
          </cell>
          <cell r="E1784">
            <v>116</v>
          </cell>
        </row>
        <row r="1785">
          <cell r="B1785">
            <v>30.74</v>
          </cell>
          <cell r="D1785">
            <v>2</v>
          </cell>
          <cell r="E1785">
            <v>61.48</v>
          </cell>
        </row>
        <row r="1786">
          <cell r="B1786">
            <v>2400</v>
          </cell>
          <cell r="D1786">
            <v>0.08</v>
          </cell>
          <cell r="E1786">
            <v>192</v>
          </cell>
        </row>
        <row r="1787">
          <cell r="E1787">
            <v>0</v>
          </cell>
        </row>
        <row r="1788">
          <cell r="G1788">
            <v>469.48</v>
          </cell>
        </row>
        <row r="1790">
          <cell r="G1790">
            <v>3001.2039999999997</v>
          </cell>
        </row>
        <row r="1793">
          <cell r="B1793" t="str">
            <v>VOLUMEN/PESO</v>
          </cell>
          <cell r="D1793" t="str">
            <v>DISTANCIA</v>
          </cell>
          <cell r="E1793" t="str">
            <v>TARIFA</v>
          </cell>
          <cell r="F1793" t="str">
            <v>Vr/UNITARIO</v>
          </cell>
        </row>
        <row r="1794">
          <cell r="F1794">
            <v>0</v>
          </cell>
        </row>
        <row r="1795">
          <cell r="F1795">
            <v>0</v>
          </cell>
        </row>
        <row r="1796">
          <cell r="F1796">
            <v>0</v>
          </cell>
        </row>
        <row r="1798">
          <cell r="G1798">
            <v>0</v>
          </cell>
        </row>
        <row r="1801">
          <cell r="B1801" t="str">
            <v>JORNAL + PRESTACIONES</v>
          </cell>
          <cell r="E1801" t="str">
            <v>RENDIMIENTO</v>
          </cell>
          <cell r="F1801" t="str">
            <v>Vr/UNITARIO</v>
          </cell>
        </row>
        <row r="1802">
          <cell r="D1802">
            <v>7681</v>
          </cell>
          <cell r="E1802">
            <v>0.3</v>
          </cell>
          <cell r="F1802">
            <v>2304.2999999999997</v>
          </cell>
        </row>
        <row r="1803">
          <cell r="D1803">
            <v>3491</v>
          </cell>
          <cell r="E1803">
            <v>0.02</v>
          </cell>
          <cell r="F1803">
            <v>69.820000000000007</v>
          </cell>
        </row>
        <row r="1804">
          <cell r="D1804">
            <v>8310</v>
          </cell>
          <cell r="E1804">
            <v>1.4999999999999999E-2</v>
          </cell>
          <cell r="F1804">
            <v>124.64999999999999</v>
          </cell>
        </row>
        <row r="1805">
          <cell r="F1805">
            <v>0</v>
          </cell>
        </row>
        <row r="1807">
          <cell r="G1807">
            <v>2498.77</v>
          </cell>
        </row>
        <row r="1809">
          <cell r="G1809">
            <v>5500</v>
          </cell>
        </row>
        <row r="1817">
          <cell r="E1817" t="str">
            <v>CAPITULO :</v>
          </cell>
          <cell r="G1817" t="str">
            <v>CERRAMIENTO EXTERIOR</v>
          </cell>
        </row>
        <row r="1819">
          <cell r="E1819" t="str">
            <v>FECHA :</v>
          </cell>
          <cell r="F1819" t="str">
            <v>OCTUBRE DE 2005</v>
          </cell>
        </row>
        <row r="1822">
          <cell r="B1822" t="str">
            <v>4.1.4</v>
          </cell>
          <cell r="C1822" t="str">
            <v xml:space="preserve">MURO EN BLOQUE DE CEMENTO                              </v>
          </cell>
          <cell r="G1822" t="str">
            <v>UNIDAD</v>
          </cell>
          <cell r="H1822" t="str">
            <v xml:space="preserve">m2   </v>
          </cell>
          <cell r="J1822">
            <v>46680</v>
          </cell>
        </row>
        <row r="1825">
          <cell r="B1825" t="str">
            <v>CANTIDAD</v>
          </cell>
          <cell r="C1825" t="str">
            <v>UND</v>
          </cell>
          <cell r="D1825" t="str">
            <v>Vr/UNITARIO</v>
          </cell>
          <cell r="E1825" t="str">
            <v>Vr/PARCIAL</v>
          </cell>
          <cell r="F1825" t="str">
            <v>DESPERD. %</v>
          </cell>
        </row>
        <row r="1826">
          <cell r="B1826">
            <v>12.5</v>
          </cell>
          <cell r="C1826" t="str">
            <v>UND</v>
          </cell>
          <cell r="D1826">
            <v>2430.0500000000002</v>
          </cell>
          <cell r="E1826">
            <v>30375.625000000004</v>
          </cell>
          <cell r="F1826">
            <v>0.02</v>
          </cell>
          <cell r="J1826">
            <v>30983.137500000004</v>
          </cell>
        </row>
        <row r="1827">
          <cell r="B1827">
            <v>0.06</v>
          </cell>
          <cell r="C1827" t="str">
            <v>M3</v>
          </cell>
          <cell r="D1827">
            <v>136700.5</v>
          </cell>
          <cell r="E1827">
            <v>8202.0299999999988</v>
          </cell>
          <cell r="F1827">
            <v>0.05</v>
          </cell>
          <cell r="J1827">
            <v>8612.1314999999995</v>
          </cell>
        </row>
        <row r="1828">
          <cell r="E1828">
            <v>0</v>
          </cell>
          <cell r="J1828">
            <v>0</v>
          </cell>
        </row>
        <row r="1829">
          <cell r="E1829">
            <v>0</v>
          </cell>
          <cell r="J1829">
            <v>0</v>
          </cell>
        </row>
        <row r="1830">
          <cell r="E1830">
            <v>0</v>
          </cell>
          <cell r="J1830">
            <v>0</v>
          </cell>
        </row>
        <row r="1831">
          <cell r="E1831">
            <v>0</v>
          </cell>
          <cell r="J1831">
            <v>0</v>
          </cell>
        </row>
        <row r="1832">
          <cell r="E1832">
            <v>0</v>
          </cell>
          <cell r="J1832">
            <v>0</v>
          </cell>
        </row>
        <row r="1834">
          <cell r="G1834">
            <v>39595.269</v>
          </cell>
          <cell r="J1834">
            <v>39595.269</v>
          </cell>
        </row>
        <row r="1837">
          <cell r="B1837" t="str">
            <v>TARIFA / HORA</v>
          </cell>
          <cell r="D1837" t="str">
            <v>RENDIMIENTO</v>
          </cell>
          <cell r="E1837" t="str">
            <v>VALOR UNITARIO</v>
          </cell>
        </row>
        <row r="1838">
          <cell r="B1838">
            <v>100</v>
          </cell>
          <cell r="D1838">
            <v>1</v>
          </cell>
          <cell r="E1838">
            <v>100</v>
          </cell>
        </row>
        <row r="1839">
          <cell r="E1839">
            <v>0</v>
          </cell>
        </row>
        <row r="1840">
          <cell r="E1840">
            <v>0</v>
          </cell>
        </row>
        <row r="1841">
          <cell r="E1841">
            <v>0</v>
          </cell>
        </row>
        <row r="1842">
          <cell r="E1842">
            <v>0</v>
          </cell>
        </row>
        <row r="1843">
          <cell r="G1843">
            <v>100</v>
          </cell>
        </row>
        <row r="1845">
          <cell r="G1845">
            <v>39695.269</v>
          </cell>
        </row>
        <row r="1848">
          <cell r="B1848" t="str">
            <v>VOLUMEN/PESO</v>
          </cell>
          <cell r="D1848" t="str">
            <v>DISTANCIA</v>
          </cell>
          <cell r="E1848" t="str">
            <v>TARIFA</v>
          </cell>
          <cell r="F1848" t="str">
            <v>Vr/UNITARIO</v>
          </cell>
        </row>
        <row r="1849">
          <cell r="F1849">
            <v>0</v>
          </cell>
        </row>
        <row r="1850">
          <cell r="F1850">
            <v>0</v>
          </cell>
        </row>
        <row r="1851">
          <cell r="F1851">
            <v>0</v>
          </cell>
        </row>
        <row r="1853">
          <cell r="G1853">
            <v>0</v>
          </cell>
        </row>
        <row r="1856">
          <cell r="B1856" t="str">
            <v>JORNAL + PRESTACIONES</v>
          </cell>
          <cell r="E1856" t="str">
            <v>RENDIMIENTO</v>
          </cell>
          <cell r="F1856" t="str">
            <v>Vr/UNITARIO</v>
          </cell>
        </row>
        <row r="1857">
          <cell r="D1857">
            <v>7681</v>
          </cell>
          <cell r="E1857">
            <v>0.90938679859393357</v>
          </cell>
          <cell r="F1857">
            <v>6985.0000000000036</v>
          </cell>
        </row>
        <row r="1858">
          <cell r="F1858">
            <v>0</v>
          </cell>
        </row>
        <row r="1859">
          <cell r="F1859">
            <v>0</v>
          </cell>
        </row>
        <row r="1860">
          <cell r="F1860">
            <v>0</v>
          </cell>
        </row>
        <row r="1862">
          <cell r="G1862">
            <v>6985.0000000000036</v>
          </cell>
        </row>
        <row r="1864">
          <cell r="G1864">
            <v>46680</v>
          </cell>
        </row>
        <row r="1872">
          <cell r="E1872" t="str">
            <v>CAPITULO :</v>
          </cell>
          <cell r="G1872" t="str">
            <v>CARPINTERIA METALICA</v>
          </cell>
        </row>
        <row r="1874">
          <cell r="E1874" t="str">
            <v>FECHA :</v>
          </cell>
          <cell r="F1874" t="str">
            <v>OCTUBRE DE 2005</v>
          </cell>
        </row>
        <row r="1877">
          <cell r="B1877" t="str">
            <v>5.1.1</v>
          </cell>
          <cell r="C1877" t="str">
            <v xml:space="preserve">VENTANERIA EN ALUM Y VIDRIO 6mm                        </v>
          </cell>
          <cell r="G1877" t="str">
            <v>UNIDAD</v>
          </cell>
          <cell r="H1877" t="str">
            <v xml:space="preserve">m2   </v>
          </cell>
          <cell r="J1877">
            <v>190295</v>
          </cell>
        </row>
        <row r="1880">
          <cell r="B1880" t="str">
            <v>CANTIDAD</v>
          </cell>
          <cell r="C1880" t="str">
            <v>UND</v>
          </cell>
          <cell r="D1880" t="str">
            <v>Vr/UNITARIO</v>
          </cell>
          <cell r="E1880" t="str">
            <v>Vr/PARCIAL</v>
          </cell>
          <cell r="F1880" t="str">
            <v>DESPERD. %</v>
          </cell>
        </row>
        <row r="1881">
          <cell r="B1881">
            <v>1</v>
          </cell>
          <cell r="C1881" t="str">
            <v>M2</v>
          </cell>
          <cell r="D1881">
            <v>187000</v>
          </cell>
          <cell r="E1881">
            <v>187000</v>
          </cell>
          <cell r="J1881">
            <v>187000</v>
          </cell>
        </row>
        <row r="1882">
          <cell r="E1882">
            <v>0</v>
          </cell>
          <cell r="J1882">
            <v>0</v>
          </cell>
        </row>
        <row r="1883">
          <cell r="E1883">
            <v>0</v>
          </cell>
          <cell r="J1883">
            <v>0</v>
          </cell>
        </row>
        <row r="1884">
          <cell r="E1884">
            <v>0</v>
          </cell>
          <cell r="J1884">
            <v>0</v>
          </cell>
        </row>
        <row r="1885">
          <cell r="E1885">
            <v>0</v>
          </cell>
          <cell r="J1885">
            <v>0</v>
          </cell>
        </row>
        <row r="1886">
          <cell r="E1886">
            <v>0</v>
          </cell>
          <cell r="J1886">
            <v>0</v>
          </cell>
        </row>
        <row r="1887">
          <cell r="E1887">
            <v>0</v>
          </cell>
          <cell r="J1887">
            <v>0</v>
          </cell>
        </row>
        <row r="1889">
          <cell r="G1889">
            <v>187000</v>
          </cell>
          <cell r="J1889">
            <v>187000</v>
          </cell>
        </row>
        <row r="1892">
          <cell r="B1892" t="str">
            <v>TARIFA / HORA</v>
          </cell>
          <cell r="D1892" t="str">
            <v>RENDIMIENTO</v>
          </cell>
          <cell r="E1892" t="str">
            <v>VALOR UNITARIO</v>
          </cell>
        </row>
        <row r="1893">
          <cell r="B1893">
            <v>100</v>
          </cell>
          <cell r="D1893">
            <v>1</v>
          </cell>
          <cell r="E1893">
            <v>100</v>
          </cell>
        </row>
        <row r="1894">
          <cell r="B1894">
            <v>30.74</v>
          </cell>
          <cell r="D1894">
            <v>4</v>
          </cell>
          <cell r="E1894">
            <v>122.96</v>
          </cell>
        </row>
        <row r="1895">
          <cell r="E1895">
            <v>0</v>
          </cell>
        </row>
        <row r="1896">
          <cell r="E1896">
            <v>0</v>
          </cell>
        </row>
        <row r="1897">
          <cell r="E1897">
            <v>0</v>
          </cell>
        </row>
        <row r="1898">
          <cell r="G1898">
            <v>222.95999999999998</v>
          </cell>
        </row>
        <row r="1900">
          <cell r="G1900">
            <v>187222.96</v>
          </cell>
        </row>
        <row r="1903">
          <cell r="B1903" t="str">
            <v>VOLUMEN/PESO</v>
          </cell>
          <cell r="D1903" t="str">
            <v>DISTANCIA</v>
          </cell>
          <cell r="E1903" t="str">
            <v>TARIFA</v>
          </cell>
          <cell r="F1903" t="str">
            <v>Vr/UNITARIO</v>
          </cell>
        </row>
        <row r="1904">
          <cell r="F1904">
            <v>0</v>
          </cell>
        </row>
        <row r="1905">
          <cell r="F1905">
            <v>0</v>
          </cell>
        </row>
        <row r="1906">
          <cell r="F1906">
            <v>0</v>
          </cell>
        </row>
        <row r="1908">
          <cell r="G1908">
            <v>0</v>
          </cell>
        </row>
        <row r="1911">
          <cell r="B1911" t="str">
            <v>JORNAL + PRESTACIONES</v>
          </cell>
          <cell r="E1911" t="str">
            <v>RENDIMIENTO</v>
          </cell>
          <cell r="F1911" t="str">
            <v>Vr/UNITARIO</v>
          </cell>
        </row>
        <row r="1912">
          <cell r="D1912">
            <v>7681</v>
          </cell>
          <cell r="E1912">
            <v>0.4</v>
          </cell>
          <cell r="F1912">
            <v>3072.4</v>
          </cell>
        </row>
        <row r="1913">
          <cell r="F1913">
            <v>0</v>
          </cell>
        </row>
        <row r="1914">
          <cell r="F1914">
            <v>0</v>
          </cell>
        </row>
        <row r="1915">
          <cell r="F1915">
            <v>0</v>
          </cell>
        </row>
        <row r="1917">
          <cell r="G1917">
            <v>3072.4</v>
          </cell>
        </row>
        <row r="1919">
          <cell r="G1919">
            <v>190295</v>
          </cell>
        </row>
        <row r="1927">
          <cell r="E1927" t="str">
            <v>CAPITULO :</v>
          </cell>
          <cell r="G1927" t="str">
            <v>CARPINTERIA METALICA</v>
          </cell>
        </row>
        <row r="1929">
          <cell r="E1929" t="str">
            <v>FECHA :</v>
          </cell>
          <cell r="F1929" t="str">
            <v>OCTUBRE DE 2005</v>
          </cell>
        </row>
        <row r="1932">
          <cell r="B1932" t="str">
            <v>5.2.1</v>
          </cell>
          <cell r="C1932" t="str">
            <v>PUERTA  METALICA METDOOR MANUAL O SIMILAR</v>
          </cell>
          <cell r="G1932" t="str">
            <v>UNIDAD</v>
          </cell>
          <cell r="H1932" t="str">
            <v xml:space="preserve">un   </v>
          </cell>
          <cell r="J1932">
            <v>5730000</v>
          </cell>
        </row>
        <row r="1935">
          <cell r="B1935" t="str">
            <v>CANTIDAD</v>
          </cell>
          <cell r="C1935" t="str">
            <v>UND</v>
          </cell>
          <cell r="D1935" t="str">
            <v>Vr/UNITARIO</v>
          </cell>
          <cell r="E1935" t="str">
            <v>Vr/PARCIAL</v>
          </cell>
          <cell r="F1935" t="str">
            <v>DESPERD. %</v>
          </cell>
        </row>
        <row r="1936">
          <cell r="B1936">
            <v>1</v>
          </cell>
          <cell r="C1936" t="str">
            <v>UND</v>
          </cell>
          <cell r="D1936">
            <v>5336000</v>
          </cell>
          <cell r="E1936">
            <v>5336000</v>
          </cell>
          <cell r="J1936">
            <v>5336000</v>
          </cell>
        </row>
        <row r="1937">
          <cell r="B1937">
            <v>1</v>
          </cell>
          <cell r="C1937" t="str">
            <v>UND</v>
          </cell>
          <cell r="D1937">
            <v>231999.99999999997</v>
          </cell>
          <cell r="E1937">
            <v>231999.99999999997</v>
          </cell>
          <cell r="J1937">
            <v>231999.99999999997</v>
          </cell>
        </row>
        <row r="1938">
          <cell r="E1938">
            <v>0</v>
          </cell>
          <cell r="J1938">
            <v>0</v>
          </cell>
        </row>
        <row r="1939">
          <cell r="E1939">
            <v>0</v>
          </cell>
          <cell r="J1939">
            <v>0</v>
          </cell>
        </row>
        <row r="1940">
          <cell r="E1940">
            <v>0</v>
          </cell>
          <cell r="J1940">
            <v>0</v>
          </cell>
        </row>
        <row r="1941">
          <cell r="E1941">
            <v>0</v>
          </cell>
          <cell r="J1941">
            <v>0</v>
          </cell>
        </row>
        <row r="1942">
          <cell r="E1942">
            <v>0</v>
          </cell>
          <cell r="J1942">
            <v>0</v>
          </cell>
        </row>
        <row r="1944">
          <cell r="G1944">
            <v>5568000</v>
          </cell>
          <cell r="J1944">
            <v>5568000</v>
          </cell>
        </row>
        <row r="1947">
          <cell r="B1947" t="str">
            <v>TARIFA / HORA</v>
          </cell>
          <cell r="D1947" t="str">
            <v>RENDIMIENTO</v>
          </cell>
          <cell r="E1947" t="str">
            <v>VALOR UNITARIO</v>
          </cell>
        </row>
        <row r="1948">
          <cell r="B1948">
            <v>100</v>
          </cell>
          <cell r="D1948">
            <v>20</v>
          </cell>
          <cell r="E1948">
            <v>2000</v>
          </cell>
        </row>
        <row r="1949">
          <cell r="E1949">
            <v>0</v>
          </cell>
        </row>
        <row r="1950">
          <cell r="E1950">
            <v>0</v>
          </cell>
        </row>
        <row r="1951">
          <cell r="E1951">
            <v>0</v>
          </cell>
        </row>
        <row r="1952">
          <cell r="E1952">
            <v>0</v>
          </cell>
        </row>
        <row r="1953">
          <cell r="G1953">
            <v>2000</v>
          </cell>
        </row>
        <row r="1955">
          <cell r="G1955">
            <v>5570000</v>
          </cell>
        </row>
        <row r="1958">
          <cell r="B1958" t="str">
            <v>VOLUMEN/PESO</v>
          </cell>
          <cell r="D1958" t="str">
            <v>DISTANCIA</v>
          </cell>
          <cell r="E1958" t="str">
            <v>TARIFA</v>
          </cell>
          <cell r="F1958" t="str">
            <v>Vr/UNITARIO</v>
          </cell>
        </row>
        <row r="1959">
          <cell r="F1959">
            <v>0</v>
          </cell>
        </row>
        <row r="1960">
          <cell r="F1960">
            <v>0</v>
          </cell>
        </row>
        <row r="1961">
          <cell r="F1961">
            <v>0</v>
          </cell>
        </row>
        <row r="1963">
          <cell r="G1963">
            <v>0</v>
          </cell>
        </row>
        <row r="1966">
          <cell r="B1966" t="str">
            <v>JORNAL + PRESTACIONES</v>
          </cell>
          <cell r="E1966" t="str">
            <v>RENDIMIENTO</v>
          </cell>
          <cell r="F1966" t="str">
            <v>Vr/UNITARIO</v>
          </cell>
        </row>
        <row r="1967">
          <cell r="D1967">
            <v>10000</v>
          </cell>
          <cell r="E1967">
            <v>16</v>
          </cell>
          <cell r="F1967">
            <v>160000</v>
          </cell>
        </row>
        <row r="1968">
          <cell r="F1968">
            <v>0</v>
          </cell>
        </row>
        <row r="1969">
          <cell r="F1969">
            <v>0</v>
          </cell>
        </row>
        <row r="1970">
          <cell r="F1970">
            <v>0</v>
          </cell>
        </row>
        <row r="1972">
          <cell r="G1972">
            <v>160000</v>
          </cell>
        </row>
        <row r="1974">
          <cell r="G1974">
            <v>5730000</v>
          </cell>
        </row>
        <row r="1982">
          <cell r="E1982" t="str">
            <v>CAPITULO :</v>
          </cell>
          <cell r="G1982" t="str">
            <v>CARPINTERIA METALICA</v>
          </cell>
        </row>
        <row r="1984">
          <cell r="E1984" t="str">
            <v>FECHA :</v>
          </cell>
          <cell r="F1984" t="str">
            <v>OCTUBRE DE 2005</v>
          </cell>
        </row>
        <row r="1987">
          <cell r="B1987" t="str">
            <v>5.2.2</v>
          </cell>
          <cell r="C1987" t="str">
            <v xml:space="preserve">PUERTA CORTAFUEGO                                                                                        </v>
          </cell>
          <cell r="G1987" t="str">
            <v>UNIDAD</v>
          </cell>
          <cell r="H1987" t="str">
            <v xml:space="preserve">un   </v>
          </cell>
          <cell r="J1987">
            <v>6689420</v>
          </cell>
        </row>
        <row r="1990">
          <cell r="B1990" t="str">
            <v>CANTIDAD</v>
          </cell>
          <cell r="C1990" t="str">
            <v>UND</v>
          </cell>
          <cell r="D1990" t="str">
            <v>Vr/UNITARIO</v>
          </cell>
          <cell r="E1990" t="str">
            <v>Vr/PARCIAL</v>
          </cell>
          <cell r="F1990" t="str">
            <v>DESPERD. %</v>
          </cell>
        </row>
        <row r="1991">
          <cell r="B1991">
            <v>1</v>
          </cell>
          <cell r="C1991" t="str">
            <v>UND</v>
          </cell>
          <cell r="D1991">
            <v>5394000</v>
          </cell>
          <cell r="E1991">
            <v>5394000</v>
          </cell>
          <cell r="J1991">
            <v>5394000</v>
          </cell>
        </row>
        <row r="1992">
          <cell r="B1992">
            <v>1</v>
          </cell>
          <cell r="C1992" t="str">
            <v>UND</v>
          </cell>
          <cell r="D1992">
            <v>916399.99999999988</v>
          </cell>
          <cell r="E1992">
            <v>916399.99999999988</v>
          </cell>
          <cell r="J1992">
            <v>916399.99999999988</v>
          </cell>
        </row>
        <row r="1993">
          <cell r="B1993">
            <v>1</v>
          </cell>
          <cell r="C1993" t="str">
            <v>UND</v>
          </cell>
          <cell r="D1993">
            <v>220399.99999999997</v>
          </cell>
          <cell r="E1993">
            <v>220399.99999999997</v>
          </cell>
          <cell r="J1993">
            <v>220399.99999999997</v>
          </cell>
        </row>
        <row r="1994">
          <cell r="E1994">
            <v>0</v>
          </cell>
          <cell r="J1994">
            <v>0</v>
          </cell>
        </row>
        <row r="1995">
          <cell r="E1995">
            <v>0</v>
          </cell>
          <cell r="J1995">
            <v>0</v>
          </cell>
        </row>
        <row r="1996">
          <cell r="E1996">
            <v>0</v>
          </cell>
          <cell r="J1996">
            <v>0</v>
          </cell>
        </row>
        <row r="1997">
          <cell r="E1997">
            <v>0</v>
          </cell>
          <cell r="J1997">
            <v>0</v>
          </cell>
        </row>
        <row r="1999">
          <cell r="G1999">
            <v>6530800</v>
          </cell>
          <cell r="J1999">
            <v>6530800</v>
          </cell>
        </row>
        <row r="2002">
          <cell r="B2002" t="str">
            <v>TARIFA / HORA</v>
          </cell>
          <cell r="D2002" t="str">
            <v>RENDIMIENTO</v>
          </cell>
          <cell r="E2002" t="str">
            <v>VALOR UNITARIO</v>
          </cell>
        </row>
        <row r="2003">
          <cell r="B2003">
            <v>100</v>
          </cell>
          <cell r="D2003">
            <v>50</v>
          </cell>
          <cell r="E2003">
            <v>5000</v>
          </cell>
        </row>
        <row r="2004">
          <cell r="E2004">
            <v>0</v>
          </cell>
        </row>
        <row r="2005">
          <cell r="E2005">
            <v>0</v>
          </cell>
        </row>
        <row r="2006">
          <cell r="E2006">
            <v>0</v>
          </cell>
        </row>
        <row r="2007">
          <cell r="E2007">
            <v>0</v>
          </cell>
        </row>
        <row r="2008">
          <cell r="G2008">
            <v>5000</v>
          </cell>
        </row>
        <row r="2010">
          <cell r="G2010">
            <v>6535800</v>
          </cell>
        </row>
        <row r="2013">
          <cell r="B2013" t="str">
            <v>VOLUMEN/PESO</v>
          </cell>
          <cell r="D2013" t="str">
            <v>DISTANCIA</v>
          </cell>
          <cell r="E2013" t="str">
            <v>TARIFA</v>
          </cell>
          <cell r="F2013" t="str">
            <v>Vr/UNITARIO</v>
          </cell>
        </row>
        <row r="2014">
          <cell r="F2014">
            <v>0</v>
          </cell>
        </row>
        <row r="2015">
          <cell r="F2015">
            <v>0</v>
          </cell>
        </row>
        <row r="2016">
          <cell r="F2016">
            <v>0</v>
          </cell>
        </row>
        <row r="2018">
          <cell r="G2018">
            <v>0</v>
          </cell>
        </row>
        <row r="2021">
          <cell r="B2021" t="str">
            <v>JORNAL + PRESTACIONES</v>
          </cell>
          <cell r="E2021" t="str">
            <v>RENDIMIENTO</v>
          </cell>
          <cell r="F2021" t="str">
            <v>Vr/UNITARIO</v>
          </cell>
        </row>
        <row r="2022">
          <cell r="D2022">
            <v>7681</v>
          </cell>
          <cell r="E2022">
            <v>20</v>
          </cell>
          <cell r="F2022">
            <v>153620</v>
          </cell>
        </row>
        <row r="2023">
          <cell r="F2023">
            <v>0</v>
          </cell>
        </row>
        <row r="2024">
          <cell r="F2024">
            <v>0</v>
          </cell>
        </row>
        <row r="2025">
          <cell r="F2025">
            <v>0</v>
          </cell>
        </row>
        <row r="2027">
          <cell r="G2027">
            <v>153620</v>
          </cell>
        </row>
        <row r="2029">
          <cell r="G2029">
            <v>6689420</v>
          </cell>
        </row>
        <row r="2037">
          <cell r="E2037" t="str">
            <v>CAPITULO :</v>
          </cell>
          <cell r="G2037" t="str">
            <v>CARPINTERIA METALICA</v>
          </cell>
        </row>
        <row r="2039">
          <cell r="E2039" t="str">
            <v>FECHA :</v>
          </cell>
          <cell r="F2039" t="str">
            <v>OCTUBRE DE 2005</v>
          </cell>
        </row>
        <row r="2042">
          <cell r="B2042" t="str">
            <v>5.3.1</v>
          </cell>
          <cell r="C2042" t="str">
            <v xml:space="preserve">MUELLE NIVELADOR </v>
          </cell>
          <cell r="G2042" t="str">
            <v>UNIDAD</v>
          </cell>
          <cell r="H2042" t="str">
            <v xml:space="preserve">un   </v>
          </cell>
          <cell r="J2042">
            <v>17103884</v>
          </cell>
        </row>
        <row r="2045">
          <cell r="B2045" t="str">
            <v>CANTIDAD</v>
          </cell>
          <cell r="C2045" t="str">
            <v>UND</v>
          </cell>
          <cell r="D2045" t="str">
            <v>Vr/UNITARIO</v>
          </cell>
          <cell r="E2045" t="str">
            <v>Vr/PARCIAL</v>
          </cell>
          <cell r="F2045" t="str">
            <v>DESPERD. %</v>
          </cell>
        </row>
        <row r="2046">
          <cell r="B2046">
            <v>1</v>
          </cell>
          <cell r="C2046" t="str">
            <v>GL</v>
          </cell>
          <cell r="D2046">
            <v>16248884.235294119</v>
          </cell>
          <cell r="E2046">
            <v>16248884.235294119</v>
          </cell>
          <cell r="J2046">
            <v>16248884.235294119</v>
          </cell>
        </row>
        <row r="2047">
          <cell r="E2047">
            <v>0</v>
          </cell>
          <cell r="J2047">
            <v>0</v>
          </cell>
        </row>
        <row r="2048">
          <cell r="E2048">
            <v>0</v>
          </cell>
          <cell r="J2048">
            <v>0</v>
          </cell>
        </row>
        <row r="2049">
          <cell r="E2049">
            <v>0</v>
          </cell>
          <cell r="J2049">
            <v>0</v>
          </cell>
        </row>
        <row r="2050">
          <cell r="E2050">
            <v>0</v>
          </cell>
          <cell r="J2050">
            <v>0</v>
          </cell>
        </row>
        <row r="2051">
          <cell r="E2051">
            <v>0</v>
          </cell>
          <cell r="J2051">
            <v>0</v>
          </cell>
        </row>
        <row r="2052">
          <cell r="E2052">
            <v>0</v>
          </cell>
          <cell r="J2052">
            <v>0</v>
          </cell>
        </row>
        <row r="2054">
          <cell r="G2054">
            <v>16248884.235294119</v>
          </cell>
          <cell r="J2054">
            <v>16248884.235294119</v>
          </cell>
        </row>
        <row r="2057">
          <cell r="B2057" t="str">
            <v>TARIFA / HORA</v>
          </cell>
          <cell r="D2057" t="str">
            <v>RENDIMIENTO</v>
          </cell>
          <cell r="E2057" t="str">
            <v>VALOR UNITARIO</v>
          </cell>
        </row>
        <row r="2058">
          <cell r="B2058">
            <v>100</v>
          </cell>
          <cell r="D2058">
            <v>50</v>
          </cell>
          <cell r="E2058">
            <v>5000</v>
          </cell>
        </row>
        <row r="2059">
          <cell r="E2059">
            <v>0</v>
          </cell>
        </row>
        <row r="2060">
          <cell r="E2060">
            <v>0</v>
          </cell>
        </row>
        <row r="2061">
          <cell r="E2061">
            <v>0</v>
          </cell>
        </row>
        <row r="2062">
          <cell r="E2062">
            <v>0</v>
          </cell>
        </row>
        <row r="2063">
          <cell r="G2063">
            <v>5000</v>
          </cell>
        </row>
        <row r="2065">
          <cell r="G2065">
            <v>16253884.235294119</v>
          </cell>
        </row>
        <row r="2068">
          <cell r="B2068" t="str">
            <v>VOLUMEN/PESO</v>
          </cell>
          <cell r="D2068" t="str">
            <v>DISTANCIA</v>
          </cell>
          <cell r="E2068" t="str">
            <v>TARIFA</v>
          </cell>
          <cell r="F2068" t="str">
            <v>Vr/UNITARIO</v>
          </cell>
        </row>
        <row r="2069">
          <cell r="F2069">
            <v>0</v>
          </cell>
        </row>
        <row r="2070">
          <cell r="F2070">
            <v>0</v>
          </cell>
        </row>
        <row r="2071">
          <cell r="F2071">
            <v>0</v>
          </cell>
        </row>
        <row r="2073">
          <cell r="G2073">
            <v>0</v>
          </cell>
        </row>
        <row r="2076">
          <cell r="B2076" t="str">
            <v>JORNAL + PRESTACIONES</v>
          </cell>
          <cell r="E2076" t="str">
            <v>RENDIMIENTO</v>
          </cell>
          <cell r="F2076" t="str">
            <v>Vr/UNITARIO</v>
          </cell>
        </row>
        <row r="2077">
          <cell r="D2077">
            <v>850000</v>
          </cell>
          <cell r="E2077">
            <v>1</v>
          </cell>
          <cell r="F2077">
            <v>850000</v>
          </cell>
        </row>
        <row r="2078">
          <cell r="F2078">
            <v>0</v>
          </cell>
        </row>
        <row r="2079">
          <cell r="F2079">
            <v>0</v>
          </cell>
        </row>
        <row r="2080">
          <cell r="F2080">
            <v>0</v>
          </cell>
        </row>
        <row r="2082">
          <cell r="G2082">
            <v>850000</v>
          </cell>
        </row>
        <row r="2084">
          <cell r="G2084">
            <v>17103884</v>
          </cell>
        </row>
        <row r="2092">
          <cell r="E2092" t="str">
            <v>CAPITULO :</v>
          </cell>
          <cell r="G2092" t="str">
            <v>CARPINTERIA METALICA</v>
          </cell>
        </row>
        <row r="2094">
          <cell r="E2094" t="str">
            <v>FECHA :</v>
          </cell>
          <cell r="F2094" t="str">
            <v>OCTUBRE DE 2005</v>
          </cell>
        </row>
        <row r="2097">
          <cell r="B2097" t="str">
            <v>5.4.1</v>
          </cell>
          <cell r="C2097" t="str">
            <v>CORTASOL AEROBRISE 100 ALUZINC O SIMILAR</v>
          </cell>
          <cell r="G2097" t="str">
            <v>UNIDAD</v>
          </cell>
          <cell r="H2097" t="str">
            <v xml:space="preserve">m2   </v>
          </cell>
          <cell r="J2097">
            <v>215718</v>
          </cell>
        </row>
        <row r="2100">
          <cell r="B2100" t="str">
            <v>CANTIDAD</v>
          </cell>
          <cell r="C2100" t="str">
            <v>UND</v>
          </cell>
          <cell r="D2100" t="str">
            <v>Vr/UNITARIO</v>
          </cell>
          <cell r="E2100" t="str">
            <v>Vr/PARCIAL</v>
          </cell>
          <cell r="F2100" t="str">
            <v>DESPERD. %</v>
          </cell>
        </row>
        <row r="2101">
          <cell r="B2101">
            <v>1</v>
          </cell>
          <cell r="C2101" t="str">
            <v>M2</v>
          </cell>
          <cell r="D2101">
            <v>214472</v>
          </cell>
          <cell r="E2101">
            <v>214472</v>
          </cell>
          <cell r="J2101">
            <v>214472</v>
          </cell>
        </row>
        <row r="2102">
          <cell r="E2102">
            <v>0</v>
          </cell>
          <cell r="J2102">
            <v>0</v>
          </cell>
        </row>
        <row r="2103">
          <cell r="E2103">
            <v>0</v>
          </cell>
          <cell r="J2103">
            <v>0</v>
          </cell>
        </row>
        <row r="2104">
          <cell r="E2104">
            <v>0</v>
          </cell>
          <cell r="J2104">
            <v>0</v>
          </cell>
        </row>
        <row r="2105">
          <cell r="E2105">
            <v>0</v>
          </cell>
          <cell r="J2105">
            <v>0</v>
          </cell>
        </row>
        <row r="2106">
          <cell r="E2106">
            <v>0</v>
          </cell>
          <cell r="J2106">
            <v>0</v>
          </cell>
        </row>
        <row r="2107">
          <cell r="E2107">
            <v>0</v>
          </cell>
          <cell r="J2107">
            <v>0</v>
          </cell>
        </row>
        <row r="2109">
          <cell r="G2109">
            <v>214472</v>
          </cell>
          <cell r="J2109">
            <v>214472</v>
          </cell>
        </row>
        <row r="2112">
          <cell r="B2112" t="str">
            <v>TARIFA / HORA</v>
          </cell>
          <cell r="D2112" t="str">
            <v>RENDIMIENTO</v>
          </cell>
          <cell r="E2112" t="str">
            <v>VALOR UNITARIO</v>
          </cell>
        </row>
        <row r="2113">
          <cell r="B2113">
            <v>100</v>
          </cell>
          <cell r="D2113">
            <v>10</v>
          </cell>
          <cell r="E2113">
            <v>1000</v>
          </cell>
        </row>
        <row r="2114">
          <cell r="B2114">
            <v>30.74</v>
          </cell>
          <cell r="D2114">
            <v>8</v>
          </cell>
          <cell r="E2114">
            <v>245.92</v>
          </cell>
        </row>
        <row r="2115">
          <cell r="E2115">
            <v>0</v>
          </cell>
        </row>
        <row r="2116">
          <cell r="E2116">
            <v>0</v>
          </cell>
        </row>
        <row r="2117">
          <cell r="E2117">
            <v>0</v>
          </cell>
        </row>
        <row r="2118">
          <cell r="G2118">
            <v>1245.92</v>
          </cell>
        </row>
        <row r="2120">
          <cell r="G2120">
            <v>215717.92</v>
          </cell>
        </row>
        <row r="2123">
          <cell r="B2123" t="str">
            <v>VOLUMEN/PESO</v>
          </cell>
          <cell r="D2123" t="str">
            <v>DISTANCIA</v>
          </cell>
          <cell r="E2123" t="str">
            <v>TARIFA</v>
          </cell>
          <cell r="F2123" t="str">
            <v>Vr/UNITARIO</v>
          </cell>
        </row>
        <row r="2124">
          <cell r="F2124">
            <v>0</v>
          </cell>
        </row>
        <row r="2125">
          <cell r="F2125">
            <v>0</v>
          </cell>
        </row>
        <row r="2126">
          <cell r="F2126">
            <v>0</v>
          </cell>
        </row>
        <row r="2128">
          <cell r="G2128">
            <v>0</v>
          </cell>
        </row>
        <row r="2131">
          <cell r="B2131" t="str">
            <v>JORNAL + PRESTACIONES</v>
          </cell>
          <cell r="E2131" t="str">
            <v>RENDIMIENTO</v>
          </cell>
          <cell r="F2131" t="str">
            <v>Vr/UNITARIO</v>
          </cell>
        </row>
        <row r="2132">
          <cell r="F2132">
            <v>0</v>
          </cell>
        </row>
        <row r="2133">
          <cell r="F2133">
            <v>0</v>
          </cell>
        </row>
        <row r="2134">
          <cell r="F2134">
            <v>0</v>
          </cell>
        </row>
        <row r="2135">
          <cell r="F2135">
            <v>0</v>
          </cell>
        </row>
        <row r="2137">
          <cell r="G2137">
            <v>0</v>
          </cell>
        </row>
        <row r="2139">
          <cell r="G2139">
            <v>215718</v>
          </cell>
        </row>
        <row r="2147">
          <cell r="E2147" t="str">
            <v>CAPITULO :</v>
          </cell>
          <cell r="G2147" t="str">
            <v>CARPINTERIA METALICA</v>
          </cell>
        </row>
        <row r="2149">
          <cell r="E2149" t="str">
            <v>FECHA :</v>
          </cell>
          <cell r="F2149" t="str">
            <v>OCTUBRE DE 2005</v>
          </cell>
        </row>
        <row r="2152">
          <cell r="B2152" t="str">
            <v>5.4.2</v>
          </cell>
          <cell r="C2152" t="str">
            <v>CORTASOL 84R H-1 ALUZINC O SIMILAR</v>
          </cell>
          <cell r="G2152" t="str">
            <v>UNIDAD</v>
          </cell>
          <cell r="H2152" t="str">
            <v xml:space="preserve">m2   </v>
          </cell>
          <cell r="J2152">
            <v>119566</v>
          </cell>
        </row>
        <row r="2155">
          <cell r="B2155" t="str">
            <v>CANTIDAD</v>
          </cell>
          <cell r="C2155" t="str">
            <v>UND</v>
          </cell>
          <cell r="D2155" t="str">
            <v>Vr/UNITARIO</v>
          </cell>
          <cell r="E2155" t="str">
            <v>Vr/PARCIAL</v>
          </cell>
          <cell r="F2155" t="str">
            <v>DESPERD. %</v>
          </cell>
        </row>
        <row r="2156">
          <cell r="B2156">
            <v>1</v>
          </cell>
          <cell r="C2156" t="str">
            <v>M2</v>
          </cell>
          <cell r="D2156">
            <v>118320</v>
          </cell>
          <cell r="E2156">
            <v>118320</v>
          </cell>
          <cell r="J2156">
            <v>118320</v>
          </cell>
        </row>
        <row r="2157">
          <cell r="E2157">
            <v>0</v>
          </cell>
          <cell r="J2157">
            <v>0</v>
          </cell>
        </row>
        <row r="2158">
          <cell r="E2158">
            <v>0</v>
          </cell>
          <cell r="J2158">
            <v>0</v>
          </cell>
        </row>
        <row r="2159">
          <cell r="E2159">
            <v>0</v>
          </cell>
          <cell r="J2159">
            <v>0</v>
          </cell>
        </row>
        <row r="2160">
          <cell r="E2160">
            <v>0</v>
          </cell>
          <cell r="J2160">
            <v>0</v>
          </cell>
        </row>
        <row r="2161">
          <cell r="E2161">
            <v>0</v>
          </cell>
          <cell r="J2161">
            <v>0</v>
          </cell>
        </row>
        <row r="2162">
          <cell r="E2162">
            <v>0</v>
          </cell>
          <cell r="J2162">
            <v>0</v>
          </cell>
        </row>
        <row r="2164">
          <cell r="G2164">
            <v>118320</v>
          </cell>
          <cell r="J2164">
            <v>118320</v>
          </cell>
        </row>
        <row r="2167">
          <cell r="B2167" t="str">
            <v>TARIFA / HORA</v>
          </cell>
          <cell r="D2167" t="str">
            <v>RENDIMIENTO</v>
          </cell>
          <cell r="E2167" t="str">
            <v>VALOR UNITARIO</v>
          </cell>
        </row>
        <row r="2168">
          <cell r="B2168">
            <v>100</v>
          </cell>
          <cell r="D2168">
            <v>10</v>
          </cell>
          <cell r="E2168">
            <v>1000</v>
          </cell>
        </row>
        <row r="2169">
          <cell r="B2169">
            <v>30.74</v>
          </cell>
          <cell r="D2169">
            <v>8</v>
          </cell>
          <cell r="E2169">
            <v>245.92</v>
          </cell>
        </row>
        <row r="2170">
          <cell r="E2170">
            <v>0</v>
          </cell>
        </row>
        <row r="2171">
          <cell r="E2171">
            <v>0</v>
          </cell>
        </row>
        <row r="2172">
          <cell r="E2172">
            <v>0</v>
          </cell>
        </row>
        <row r="2173">
          <cell r="G2173">
            <v>1245.92</v>
          </cell>
        </row>
        <row r="2175">
          <cell r="G2175">
            <v>119565.92</v>
          </cell>
        </row>
        <row r="2178">
          <cell r="B2178" t="str">
            <v>VOLUMEN/PESO</v>
          </cell>
          <cell r="D2178" t="str">
            <v>DISTANCIA</v>
          </cell>
          <cell r="E2178" t="str">
            <v>TARIFA</v>
          </cell>
          <cell r="F2178" t="str">
            <v>Vr/UNITARIO</v>
          </cell>
        </row>
        <row r="2179">
          <cell r="F2179">
            <v>0</v>
          </cell>
        </row>
        <row r="2180">
          <cell r="F2180">
            <v>0</v>
          </cell>
        </row>
        <row r="2181">
          <cell r="F2181">
            <v>0</v>
          </cell>
        </row>
        <row r="2183">
          <cell r="G2183">
            <v>0</v>
          </cell>
        </row>
        <row r="2186">
          <cell r="B2186" t="str">
            <v>JORNAL + PRESTACIONES</v>
          </cell>
          <cell r="E2186" t="str">
            <v>RENDIMIENTO</v>
          </cell>
          <cell r="F2186" t="str">
            <v>Vr/UNITARIO</v>
          </cell>
        </row>
        <row r="2187">
          <cell r="F2187">
            <v>0</v>
          </cell>
        </row>
        <row r="2188">
          <cell r="F2188">
            <v>0</v>
          </cell>
        </row>
        <row r="2189">
          <cell r="F2189">
            <v>0</v>
          </cell>
        </row>
        <row r="2190">
          <cell r="F2190">
            <v>0</v>
          </cell>
        </row>
        <row r="2192">
          <cell r="G2192">
            <v>0</v>
          </cell>
        </row>
        <row r="2194">
          <cell r="G2194">
            <v>119566</v>
          </cell>
        </row>
        <row r="2202">
          <cell r="E2202" t="str">
            <v>CAPITULO :</v>
          </cell>
          <cell r="G2202" t="str">
            <v>CARPINTERIA METALICA</v>
          </cell>
        </row>
        <row r="2204">
          <cell r="E2204" t="str">
            <v>FECHA :</v>
          </cell>
          <cell r="F2204" t="str">
            <v>OCTUBRE DE 2005</v>
          </cell>
        </row>
        <row r="2207">
          <cell r="B2207" t="str">
            <v>5.4.3</v>
          </cell>
          <cell r="C2207" t="str">
            <v xml:space="preserve">BARANDA EN ACERO INOXIDABLE                            </v>
          </cell>
          <cell r="G2207" t="str">
            <v>UNIDAD</v>
          </cell>
          <cell r="H2207" t="str">
            <v xml:space="preserve">m    </v>
          </cell>
          <cell r="J2207">
            <v>223046</v>
          </cell>
        </row>
        <row r="2210">
          <cell r="B2210" t="str">
            <v>CANTIDAD</v>
          </cell>
          <cell r="C2210" t="str">
            <v>UND</v>
          </cell>
          <cell r="D2210" t="str">
            <v>Vr/UNITARIO</v>
          </cell>
          <cell r="E2210" t="str">
            <v>Vr/PARCIAL</v>
          </cell>
          <cell r="F2210" t="str">
            <v>DESPERD. %</v>
          </cell>
        </row>
        <row r="2211">
          <cell r="B2211">
            <v>2</v>
          </cell>
          <cell r="C2211" t="str">
            <v>ML</v>
          </cell>
          <cell r="D2211">
            <v>21460</v>
          </cell>
          <cell r="E2211">
            <v>42920</v>
          </cell>
          <cell r="J2211">
            <v>42920</v>
          </cell>
        </row>
        <row r="2212">
          <cell r="B2212">
            <v>0.8</v>
          </cell>
          <cell r="C2212" t="str">
            <v>ML</v>
          </cell>
          <cell r="D2212">
            <v>24000</v>
          </cell>
          <cell r="E2212">
            <v>19200</v>
          </cell>
          <cell r="J2212">
            <v>19200</v>
          </cell>
        </row>
        <row r="2213">
          <cell r="B2213">
            <v>1</v>
          </cell>
          <cell r="C2213" t="str">
            <v>ML</v>
          </cell>
          <cell r="D2213">
            <v>55679.999999999993</v>
          </cell>
          <cell r="E2213">
            <v>55679.999999999993</v>
          </cell>
          <cell r="J2213">
            <v>55679.999999999993</v>
          </cell>
        </row>
        <row r="2214">
          <cell r="E2214">
            <v>0</v>
          </cell>
          <cell r="J2214">
            <v>0</v>
          </cell>
        </row>
        <row r="2215">
          <cell r="E2215">
            <v>0</v>
          </cell>
          <cell r="J2215">
            <v>0</v>
          </cell>
        </row>
        <row r="2216">
          <cell r="E2216">
            <v>0</v>
          </cell>
          <cell r="J2216">
            <v>0</v>
          </cell>
        </row>
        <row r="2217">
          <cell r="E2217">
            <v>0</v>
          </cell>
          <cell r="J2217">
            <v>0</v>
          </cell>
        </row>
        <row r="2219">
          <cell r="G2219">
            <v>117800</v>
          </cell>
          <cell r="J2219">
            <v>117800</v>
          </cell>
        </row>
        <row r="2222">
          <cell r="B2222" t="str">
            <v>TARIFA / HORA</v>
          </cell>
          <cell r="D2222" t="str">
            <v>RENDIMIENTO</v>
          </cell>
          <cell r="E2222" t="str">
            <v>VALOR UNITARIO</v>
          </cell>
        </row>
        <row r="2223">
          <cell r="B2223">
            <v>100</v>
          </cell>
          <cell r="D2223">
            <v>50</v>
          </cell>
          <cell r="E2223">
            <v>5000</v>
          </cell>
        </row>
        <row r="2224">
          <cell r="B2224">
            <v>30.74</v>
          </cell>
          <cell r="D2224">
            <v>8</v>
          </cell>
          <cell r="E2224">
            <v>245.92</v>
          </cell>
        </row>
        <row r="2225">
          <cell r="E2225">
            <v>0</v>
          </cell>
        </row>
        <row r="2226">
          <cell r="E2226">
            <v>0</v>
          </cell>
        </row>
        <row r="2227">
          <cell r="E2227">
            <v>0</v>
          </cell>
        </row>
        <row r="2228">
          <cell r="G2228">
            <v>5245.92</v>
          </cell>
        </row>
        <row r="2230">
          <cell r="G2230">
            <v>123045.92</v>
          </cell>
        </row>
        <row r="2233">
          <cell r="B2233" t="str">
            <v>VOLUMEN/PESO</v>
          </cell>
          <cell r="D2233" t="str">
            <v>DISTANCIA</v>
          </cell>
          <cell r="E2233" t="str">
            <v>TARIFA</v>
          </cell>
          <cell r="F2233" t="str">
            <v>Vr/UNITARIO</v>
          </cell>
        </row>
        <row r="2234">
          <cell r="F2234">
            <v>0</v>
          </cell>
        </row>
        <row r="2235">
          <cell r="F2235">
            <v>0</v>
          </cell>
        </row>
        <row r="2236">
          <cell r="F2236">
            <v>0</v>
          </cell>
        </row>
        <row r="2238">
          <cell r="G2238">
            <v>0</v>
          </cell>
        </row>
        <row r="2241">
          <cell r="B2241" t="str">
            <v>JORNAL + PRESTACIONES</v>
          </cell>
          <cell r="E2241" t="str">
            <v>RENDIMIENTO</v>
          </cell>
          <cell r="F2241" t="str">
            <v>Vr/UNITARIO</v>
          </cell>
        </row>
        <row r="2242">
          <cell r="D2242">
            <v>10000</v>
          </cell>
          <cell r="E2242">
            <v>10</v>
          </cell>
          <cell r="F2242">
            <v>100000</v>
          </cell>
        </row>
        <row r="2243">
          <cell r="F2243">
            <v>0</v>
          </cell>
        </row>
        <row r="2244">
          <cell r="F2244">
            <v>0</v>
          </cell>
        </row>
        <row r="2245">
          <cell r="F2245">
            <v>0</v>
          </cell>
        </row>
        <row r="2247">
          <cell r="G2247">
            <v>100000</v>
          </cell>
        </row>
        <row r="2249">
          <cell r="G2249">
            <v>223046</v>
          </cell>
        </row>
        <row r="2257">
          <cell r="E2257" t="str">
            <v>CAPITULO :</v>
          </cell>
          <cell r="G2257" t="str">
            <v>RAMPAS EN CONCRETO</v>
          </cell>
        </row>
        <row r="2259">
          <cell r="E2259" t="str">
            <v>FECHA :</v>
          </cell>
          <cell r="F2259" t="str">
            <v>OCTUBRE DE 2005</v>
          </cell>
        </row>
        <row r="2262">
          <cell r="B2262" t="str">
            <v>6.1.1</v>
          </cell>
          <cell r="C2262" t="str">
            <v xml:space="preserve">RAMPA EN CONCRETO                                                                                        </v>
          </cell>
          <cell r="G2262" t="str">
            <v>UNIDAD</v>
          </cell>
          <cell r="H2262" t="str">
            <v xml:space="preserve">m2   </v>
          </cell>
          <cell r="J2262">
            <v>37683</v>
          </cell>
        </row>
        <row r="2265">
          <cell r="B2265" t="str">
            <v>CANTIDAD</v>
          </cell>
          <cell r="C2265" t="str">
            <v>UND</v>
          </cell>
          <cell r="D2265" t="str">
            <v>Vr/UNITARIO</v>
          </cell>
          <cell r="E2265" t="str">
            <v>Vr/PARCIAL</v>
          </cell>
          <cell r="F2265" t="str">
            <v>DESPERD. %</v>
          </cell>
        </row>
        <row r="2266">
          <cell r="B2266">
            <v>0.1</v>
          </cell>
          <cell r="C2266" t="str">
            <v>M3</v>
          </cell>
          <cell r="D2266">
            <v>219321.19999999998</v>
          </cell>
          <cell r="E2266">
            <v>21932.12</v>
          </cell>
          <cell r="F2266">
            <v>0.03</v>
          </cell>
          <cell r="J2266">
            <v>22590.083599999998</v>
          </cell>
        </row>
        <row r="2267">
          <cell r="B2267">
            <v>0.12</v>
          </cell>
          <cell r="C2267" t="str">
            <v>ML</v>
          </cell>
          <cell r="D2267">
            <v>2444.4444444444398</v>
          </cell>
          <cell r="E2267">
            <v>293.33333333333275</v>
          </cell>
          <cell r="F2267">
            <v>0.03</v>
          </cell>
          <cell r="J2267">
            <v>302.1333333333327</v>
          </cell>
        </row>
        <row r="2268">
          <cell r="B2268">
            <v>0.12</v>
          </cell>
          <cell r="C2268" t="str">
            <v>LB</v>
          </cell>
          <cell r="D2268">
            <v>1600</v>
          </cell>
          <cell r="E2268">
            <v>192</v>
          </cell>
          <cell r="F2268">
            <v>0.03</v>
          </cell>
          <cell r="J2268">
            <v>197.76</v>
          </cell>
        </row>
        <row r="2269">
          <cell r="B2269">
            <v>0.12</v>
          </cell>
          <cell r="C2269" t="str">
            <v>ML</v>
          </cell>
          <cell r="D2269">
            <v>1166.6666666666699</v>
          </cell>
          <cell r="E2269">
            <v>140.0000000000004</v>
          </cell>
          <cell r="F2269">
            <v>0.03</v>
          </cell>
          <cell r="J2269">
            <v>144.20000000000041</v>
          </cell>
        </row>
        <row r="2270">
          <cell r="B2270">
            <v>1.5</v>
          </cell>
          <cell r="C2270" t="str">
            <v>UND</v>
          </cell>
          <cell r="D2270">
            <v>340.26666666666659</v>
          </cell>
          <cell r="E2270">
            <v>510.39999999999986</v>
          </cell>
          <cell r="J2270">
            <v>510.39999999999986</v>
          </cell>
        </row>
        <row r="2271">
          <cell r="E2271">
            <v>0</v>
          </cell>
          <cell r="J2271">
            <v>0</v>
          </cell>
        </row>
        <row r="2272">
          <cell r="E2272">
            <v>0</v>
          </cell>
          <cell r="J2272">
            <v>0</v>
          </cell>
        </row>
        <row r="2274">
          <cell r="G2274">
            <v>23744.57693333333</v>
          </cell>
          <cell r="J2274">
            <v>23744.57693333333</v>
          </cell>
        </row>
        <row r="2277">
          <cell r="B2277" t="str">
            <v>TARIFA / HORA</v>
          </cell>
          <cell r="D2277" t="str">
            <v>RENDIMIENTO</v>
          </cell>
          <cell r="E2277" t="str">
            <v>VALOR UNITARIO</v>
          </cell>
        </row>
        <row r="2278">
          <cell r="B2278">
            <v>100</v>
          </cell>
          <cell r="D2278">
            <v>2</v>
          </cell>
          <cell r="E2278">
            <v>200</v>
          </cell>
        </row>
        <row r="2279">
          <cell r="B2279">
            <v>3509.0000000000005</v>
          </cell>
          <cell r="D2279">
            <v>0.08</v>
          </cell>
          <cell r="E2279">
            <v>280.72000000000003</v>
          </cell>
        </row>
        <row r="2280">
          <cell r="B2280">
            <v>19.14</v>
          </cell>
          <cell r="D2280">
            <v>160</v>
          </cell>
          <cell r="E2280">
            <v>3062.4</v>
          </cell>
        </row>
        <row r="2281">
          <cell r="B2281">
            <v>14.375</v>
          </cell>
          <cell r="D2281">
            <v>66.666666666666643</v>
          </cell>
          <cell r="E2281">
            <v>958.33333333333303</v>
          </cell>
        </row>
        <row r="2282">
          <cell r="B2282">
            <v>2900</v>
          </cell>
          <cell r="D2282">
            <v>0.24</v>
          </cell>
          <cell r="E2282">
            <v>696</v>
          </cell>
        </row>
        <row r="2283">
          <cell r="B2283">
            <v>7.2499999999999991</v>
          </cell>
          <cell r="D2283">
            <v>32</v>
          </cell>
          <cell r="E2283">
            <v>231.99999999999997</v>
          </cell>
        </row>
        <row r="2284">
          <cell r="B2284">
            <v>1.8849999999999998</v>
          </cell>
          <cell r="D2284">
            <v>32</v>
          </cell>
          <cell r="E2284">
            <v>60.319999999999993</v>
          </cell>
        </row>
        <row r="2285">
          <cell r="G2285">
            <v>5489.7733333333326</v>
          </cell>
        </row>
        <row r="2287">
          <cell r="G2287">
            <v>29234.350266666661</v>
          </cell>
        </row>
        <row r="2290">
          <cell r="B2290" t="str">
            <v>VOLUMEN/PESO</v>
          </cell>
          <cell r="D2290" t="str">
            <v>DISTANCIA</v>
          </cell>
          <cell r="E2290" t="str">
            <v>TARIFA</v>
          </cell>
          <cell r="F2290" t="str">
            <v>Vr/UNITARIO</v>
          </cell>
        </row>
        <row r="2291">
          <cell r="F2291">
            <v>0</v>
          </cell>
        </row>
        <row r="2292">
          <cell r="F2292">
            <v>0</v>
          </cell>
        </row>
        <row r="2294">
          <cell r="G2294">
            <v>0</v>
          </cell>
        </row>
        <row r="2297">
          <cell r="B2297" t="str">
            <v>JORNAL + PRESTACIONES</v>
          </cell>
          <cell r="E2297" t="str">
            <v>RENDIMIENTO</v>
          </cell>
          <cell r="F2297" t="str">
            <v>Vr/UNITARIO</v>
          </cell>
        </row>
        <row r="2298">
          <cell r="D2298">
            <v>7681</v>
          </cell>
          <cell r="E2298">
            <v>1.1000000000000001</v>
          </cell>
          <cell r="F2298">
            <v>8449.1</v>
          </cell>
        </row>
        <row r="2299">
          <cell r="F2299">
            <v>0</v>
          </cell>
        </row>
        <row r="2300">
          <cell r="F2300">
            <v>0</v>
          </cell>
        </row>
        <row r="2302">
          <cell r="G2302">
            <v>8449.1</v>
          </cell>
        </row>
        <row r="2304">
          <cell r="G2304">
            <v>37683</v>
          </cell>
        </row>
        <row r="2312">
          <cell r="E2312" t="str">
            <v>CAPITULO :</v>
          </cell>
          <cell r="G2312" t="str">
            <v>RAMPAS EN CONCRETO</v>
          </cell>
        </row>
        <row r="2314">
          <cell r="E2314" t="str">
            <v>FECHA :</v>
          </cell>
          <cell r="F2314" t="str">
            <v>OCTUBRE DE 2005</v>
          </cell>
        </row>
        <row r="2317">
          <cell r="B2317" t="str">
            <v>6.1.2</v>
          </cell>
          <cell r="C2317" t="str">
            <v xml:space="preserve">MURO  EN CONCRETO  RAMPA                                                                                 </v>
          </cell>
          <cell r="G2317" t="str">
            <v>UNIDAD</v>
          </cell>
          <cell r="H2317" t="str">
            <v xml:space="preserve">m3   </v>
          </cell>
          <cell r="J2317">
            <v>413978</v>
          </cell>
        </row>
        <row r="2320">
          <cell r="B2320" t="str">
            <v>CANTIDAD</v>
          </cell>
          <cell r="C2320" t="str">
            <v>UND</v>
          </cell>
          <cell r="D2320" t="str">
            <v>Vr/UNITARIO</v>
          </cell>
          <cell r="E2320" t="str">
            <v>Vr/PARCIAL</v>
          </cell>
          <cell r="F2320" t="str">
            <v>DESPERD. %</v>
          </cell>
        </row>
        <row r="2321">
          <cell r="B2321">
            <v>1</v>
          </cell>
          <cell r="C2321" t="str">
            <v>M3</v>
          </cell>
          <cell r="D2321">
            <v>219321.19999999998</v>
          </cell>
          <cell r="E2321">
            <v>219321.19999999998</v>
          </cell>
          <cell r="F2321">
            <v>0.03</v>
          </cell>
          <cell r="J2321">
            <v>225900.83599999998</v>
          </cell>
        </row>
        <row r="2322">
          <cell r="B2322">
            <v>5</v>
          </cell>
          <cell r="C2322" t="str">
            <v>LB</v>
          </cell>
          <cell r="D2322">
            <v>1600</v>
          </cell>
          <cell r="E2322">
            <v>8000</v>
          </cell>
          <cell r="F2322">
            <v>0.03</v>
          </cell>
          <cell r="J2322">
            <v>8240</v>
          </cell>
        </row>
        <row r="2323">
          <cell r="B2323">
            <v>0.5</v>
          </cell>
          <cell r="C2323" t="str">
            <v>GAL</v>
          </cell>
          <cell r="D2323">
            <v>6000</v>
          </cell>
          <cell r="E2323">
            <v>3000</v>
          </cell>
          <cell r="J2323">
            <v>3000</v>
          </cell>
        </row>
        <row r="2324">
          <cell r="B2324">
            <v>6</v>
          </cell>
          <cell r="C2324" t="str">
            <v>ML</v>
          </cell>
          <cell r="D2324">
            <v>1462.9629629629599</v>
          </cell>
          <cell r="E2324">
            <v>8777.7777777777592</v>
          </cell>
          <cell r="F2324">
            <v>0.05</v>
          </cell>
          <cell r="J2324">
            <v>9216.6666666666479</v>
          </cell>
        </row>
        <row r="2325">
          <cell r="B2325">
            <v>6</v>
          </cell>
          <cell r="C2325" t="str">
            <v>ML</v>
          </cell>
          <cell r="D2325">
            <v>1166.6666666666699</v>
          </cell>
          <cell r="E2325">
            <v>7000.00000000002</v>
          </cell>
          <cell r="F2325">
            <v>0.05</v>
          </cell>
          <cell r="J2325">
            <v>7350.0000000000209</v>
          </cell>
        </row>
        <row r="2326">
          <cell r="B2326">
            <v>16</v>
          </cell>
          <cell r="C2326" t="str">
            <v>UND</v>
          </cell>
          <cell r="D2326">
            <v>319</v>
          </cell>
          <cell r="E2326">
            <v>5104</v>
          </cell>
          <cell r="J2326">
            <v>5104</v>
          </cell>
        </row>
        <row r="2327">
          <cell r="E2327">
            <v>0</v>
          </cell>
          <cell r="J2327">
            <v>0</v>
          </cell>
        </row>
        <row r="2329">
          <cell r="G2329">
            <v>258811.50266666667</v>
          </cell>
          <cell r="J2329">
            <v>258811.50266666667</v>
          </cell>
        </row>
        <row r="2332">
          <cell r="B2332" t="str">
            <v>TARIFA / HORA</v>
          </cell>
          <cell r="D2332" t="str">
            <v>RENDIMIENTO</v>
          </cell>
          <cell r="E2332" t="str">
            <v>VALOR UNITARIO</v>
          </cell>
        </row>
        <row r="2333">
          <cell r="B2333">
            <v>100</v>
          </cell>
          <cell r="D2333">
            <v>10</v>
          </cell>
          <cell r="E2333">
            <v>1000</v>
          </cell>
        </row>
        <row r="2334">
          <cell r="B2334">
            <v>3509.0000000000005</v>
          </cell>
          <cell r="D2334">
            <v>8</v>
          </cell>
          <cell r="E2334">
            <v>28072.000000000004</v>
          </cell>
        </row>
        <row r="2335">
          <cell r="B2335">
            <v>19.14</v>
          </cell>
          <cell r="D2335">
            <v>400</v>
          </cell>
          <cell r="E2335">
            <v>7656</v>
          </cell>
        </row>
        <row r="2336">
          <cell r="B2336">
            <v>14.375</v>
          </cell>
          <cell r="D2336">
            <v>200</v>
          </cell>
          <cell r="E2336">
            <v>2875</v>
          </cell>
        </row>
        <row r="2337">
          <cell r="B2337">
            <v>7.2499999999999991</v>
          </cell>
          <cell r="D2337">
            <v>48</v>
          </cell>
          <cell r="E2337">
            <v>347.99999999999994</v>
          </cell>
        </row>
        <row r="2338">
          <cell r="B2338">
            <v>2900</v>
          </cell>
          <cell r="D2338">
            <v>4</v>
          </cell>
          <cell r="E2338">
            <v>11600</v>
          </cell>
          <cell r="G2338">
            <v>39951</v>
          </cell>
        </row>
        <row r="2339">
          <cell r="E2339">
            <v>0</v>
          </cell>
        </row>
        <row r="2340">
          <cell r="G2340">
            <v>298762.50266666664</v>
          </cell>
        </row>
        <row r="2345">
          <cell r="B2345" t="str">
            <v>VOLUMEN/PESO</v>
          </cell>
          <cell r="D2345" t="str">
            <v>DISTANCIA</v>
          </cell>
          <cell r="E2345" t="str">
            <v>TARIFA</v>
          </cell>
          <cell r="F2345" t="str">
            <v>Vr/UNITARIO</v>
          </cell>
        </row>
        <row r="2346">
          <cell r="F2346">
            <v>0</v>
          </cell>
        </row>
        <row r="2347">
          <cell r="F2347">
            <v>0</v>
          </cell>
        </row>
        <row r="2348">
          <cell r="G2348">
            <v>0</v>
          </cell>
        </row>
        <row r="2352">
          <cell r="B2352" t="str">
            <v>JORNAL + PRESTACIONES</v>
          </cell>
          <cell r="E2352" t="str">
            <v>RENDIMIENTO</v>
          </cell>
          <cell r="F2352" t="str">
            <v>Vr/UNITARIO</v>
          </cell>
        </row>
        <row r="2353">
          <cell r="D2353">
            <v>7681</v>
          </cell>
          <cell r="E2353">
            <v>15</v>
          </cell>
          <cell r="F2353">
            <v>115215</v>
          </cell>
        </row>
        <row r="2354">
          <cell r="F2354">
            <v>0</v>
          </cell>
        </row>
        <row r="2356">
          <cell r="G2356">
            <v>115215</v>
          </cell>
        </row>
        <row r="2358">
          <cell r="G2358">
            <v>413978</v>
          </cell>
        </row>
        <row r="2366">
          <cell r="E2366" t="str">
            <v>CAPITULO :</v>
          </cell>
          <cell r="G2366" t="str">
            <v>RAMPAS EN CONCRETO</v>
          </cell>
        </row>
        <row r="2368">
          <cell r="E2368" t="str">
            <v>FECHA :</v>
          </cell>
          <cell r="F2368" t="str">
            <v>OCTUBRE DE 2005</v>
          </cell>
        </row>
        <row r="2371">
          <cell r="B2371" t="str">
            <v>6.1.3</v>
          </cell>
          <cell r="C2371" t="str">
            <v xml:space="preserve">REFUERZO RAMPA (20KG/M2)                                                                                 </v>
          </cell>
          <cell r="G2371" t="str">
            <v>UNIDAD</v>
          </cell>
          <cell r="H2371" t="str">
            <v xml:space="preserve">tn   </v>
          </cell>
          <cell r="J2371">
            <v>2127990</v>
          </cell>
        </row>
        <row r="2374">
          <cell r="B2374" t="str">
            <v>CANTIDAD</v>
          </cell>
          <cell r="C2374" t="str">
            <v>UND</v>
          </cell>
          <cell r="D2374" t="str">
            <v>Vr/UNITARIO</v>
          </cell>
          <cell r="E2374" t="str">
            <v>Vr/PARCIAL</v>
          </cell>
          <cell r="F2374" t="str">
            <v>DESPERD. %</v>
          </cell>
        </row>
        <row r="2375">
          <cell r="B2375">
            <v>1000</v>
          </cell>
          <cell r="C2375" t="str">
            <v>KG</v>
          </cell>
          <cell r="D2375">
            <v>1850</v>
          </cell>
          <cell r="E2375">
            <v>1850000</v>
          </cell>
          <cell r="J2375">
            <v>1850000</v>
          </cell>
        </row>
        <row r="2376">
          <cell r="B2376">
            <v>30</v>
          </cell>
          <cell r="C2376" t="str">
            <v>KG</v>
          </cell>
          <cell r="D2376">
            <v>2320</v>
          </cell>
          <cell r="E2376">
            <v>69600</v>
          </cell>
          <cell r="F2376">
            <v>0.05</v>
          </cell>
          <cell r="J2376">
            <v>73080</v>
          </cell>
        </row>
        <row r="2377">
          <cell r="E2377">
            <v>0</v>
          </cell>
          <cell r="J2377">
            <v>0</v>
          </cell>
        </row>
        <row r="2378">
          <cell r="E2378">
            <v>0</v>
          </cell>
          <cell r="J2378">
            <v>0</v>
          </cell>
        </row>
        <row r="2379">
          <cell r="E2379">
            <v>0</v>
          </cell>
          <cell r="J2379">
            <v>0</v>
          </cell>
        </row>
        <row r="2380">
          <cell r="E2380">
            <v>0</v>
          </cell>
          <cell r="J2380">
            <v>0</v>
          </cell>
        </row>
        <row r="2381">
          <cell r="E2381">
            <v>0</v>
          </cell>
          <cell r="J2381">
            <v>0</v>
          </cell>
        </row>
        <row r="2383">
          <cell r="G2383">
            <v>1923080</v>
          </cell>
          <cell r="J2383">
            <v>1923080</v>
          </cell>
        </row>
        <row r="2386">
          <cell r="B2386" t="str">
            <v>TARIFA / HORA</v>
          </cell>
          <cell r="D2386" t="str">
            <v>RENDIMIENTO</v>
          </cell>
          <cell r="E2386" t="str">
            <v>VALOR UNITARIO</v>
          </cell>
        </row>
        <row r="2387">
          <cell r="B2387">
            <v>100</v>
          </cell>
          <cell r="D2387">
            <v>400</v>
          </cell>
          <cell r="E2387">
            <v>40000</v>
          </cell>
        </row>
        <row r="2388">
          <cell r="E2388">
            <v>0</v>
          </cell>
        </row>
        <row r="2389">
          <cell r="E2389">
            <v>0</v>
          </cell>
        </row>
        <row r="2390">
          <cell r="E2390">
            <v>0</v>
          </cell>
        </row>
        <row r="2391">
          <cell r="E2391">
            <v>0</v>
          </cell>
        </row>
        <row r="2392">
          <cell r="G2392">
            <v>40000</v>
          </cell>
        </row>
        <row r="2394">
          <cell r="G2394">
            <v>1963080</v>
          </cell>
        </row>
        <row r="2397">
          <cell r="B2397" t="str">
            <v>VOLUMEN/PESO</v>
          </cell>
          <cell r="D2397" t="str">
            <v>DISTANCIA</v>
          </cell>
          <cell r="E2397" t="str">
            <v>TARIFA</v>
          </cell>
          <cell r="F2397" t="str">
            <v>Vr/UNITARIO</v>
          </cell>
        </row>
        <row r="2398">
          <cell r="F2398">
            <v>0</v>
          </cell>
        </row>
        <row r="2399">
          <cell r="F2399">
            <v>0</v>
          </cell>
        </row>
        <row r="2400">
          <cell r="F2400">
            <v>0</v>
          </cell>
        </row>
        <row r="2402">
          <cell r="G2402">
            <v>0</v>
          </cell>
        </row>
        <row r="2405">
          <cell r="B2405" t="str">
            <v>JORNAL + PRESTACIONES</v>
          </cell>
          <cell r="E2405" t="str">
            <v>RENDIMIENTO</v>
          </cell>
          <cell r="F2405" t="str">
            <v>Vr/UNITARIO</v>
          </cell>
        </row>
        <row r="2406">
          <cell r="D2406">
            <v>7681</v>
          </cell>
          <cell r="E2406">
            <v>16.924879572972269</v>
          </cell>
          <cell r="F2406">
            <v>130000</v>
          </cell>
        </row>
        <row r="2407">
          <cell r="D2407">
            <v>3491</v>
          </cell>
          <cell r="E2407">
            <v>10</v>
          </cell>
          <cell r="F2407">
            <v>34910</v>
          </cell>
        </row>
        <row r="2408">
          <cell r="F2408">
            <v>0</v>
          </cell>
        </row>
        <row r="2409">
          <cell r="F2409">
            <v>0</v>
          </cell>
        </row>
        <row r="2411">
          <cell r="G2411">
            <v>164910</v>
          </cell>
        </row>
        <row r="2413">
          <cell r="G2413">
            <v>2127990</v>
          </cell>
        </row>
        <row r="2421">
          <cell r="E2421" t="str">
            <v>CAPITULO :</v>
          </cell>
          <cell r="G2421" t="str">
            <v>RAMPAS EN CONCRETO</v>
          </cell>
        </row>
        <row r="2423">
          <cell r="E2423" t="str">
            <v>FECHA :</v>
          </cell>
          <cell r="F2423" t="str">
            <v>OCTUBRE DE 2005</v>
          </cell>
        </row>
        <row r="2426">
          <cell r="B2426" t="str">
            <v>6.1.4</v>
          </cell>
          <cell r="C2426" t="str">
            <v xml:space="preserve">REFUERZO MURO RAMPA  (180 kg/m3)                                                                         </v>
          </cell>
          <cell r="G2426" t="str">
            <v>UNIDAD</v>
          </cell>
          <cell r="H2426" t="str">
            <v xml:space="preserve">tn   </v>
          </cell>
          <cell r="J2426">
            <v>2127990</v>
          </cell>
        </row>
        <row r="2429">
          <cell r="B2429" t="str">
            <v>CANTIDAD</v>
          </cell>
          <cell r="C2429" t="str">
            <v>UND</v>
          </cell>
          <cell r="D2429" t="str">
            <v>Vr/UNITARIO</v>
          </cell>
          <cell r="E2429" t="str">
            <v>Vr/PARCIAL</v>
          </cell>
          <cell r="F2429" t="str">
            <v>DESPERD. %</v>
          </cell>
        </row>
        <row r="2430">
          <cell r="B2430">
            <v>1000</v>
          </cell>
          <cell r="C2430" t="str">
            <v>KG</v>
          </cell>
          <cell r="D2430">
            <v>1850</v>
          </cell>
          <cell r="E2430">
            <v>1850000</v>
          </cell>
          <cell r="J2430">
            <v>1850000</v>
          </cell>
        </row>
        <row r="2431">
          <cell r="B2431">
            <v>30</v>
          </cell>
          <cell r="C2431" t="str">
            <v>KG</v>
          </cell>
          <cell r="D2431">
            <v>2320</v>
          </cell>
          <cell r="E2431">
            <v>69600</v>
          </cell>
          <cell r="F2431">
            <v>0.05</v>
          </cell>
          <cell r="J2431">
            <v>73080</v>
          </cell>
        </row>
        <row r="2432">
          <cell r="E2432">
            <v>0</v>
          </cell>
          <cell r="J2432">
            <v>0</v>
          </cell>
        </row>
        <row r="2433">
          <cell r="E2433">
            <v>0</v>
          </cell>
          <cell r="J2433">
            <v>0</v>
          </cell>
        </row>
        <row r="2434">
          <cell r="E2434">
            <v>0</v>
          </cell>
          <cell r="J2434">
            <v>0</v>
          </cell>
        </row>
        <row r="2435">
          <cell r="E2435">
            <v>0</v>
          </cell>
          <cell r="J2435">
            <v>0</v>
          </cell>
        </row>
        <row r="2436">
          <cell r="E2436">
            <v>0</v>
          </cell>
          <cell r="J2436">
            <v>0</v>
          </cell>
        </row>
        <row r="2438">
          <cell r="G2438">
            <v>1923080</v>
          </cell>
          <cell r="J2438">
            <v>1923080</v>
          </cell>
        </row>
        <row r="2441">
          <cell r="B2441" t="str">
            <v>TARIFA / HORA</v>
          </cell>
          <cell r="D2441" t="str">
            <v>RENDIMIENTO</v>
          </cell>
          <cell r="E2441" t="str">
            <v>VALOR UNITARIO</v>
          </cell>
        </row>
        <row r="2442">
          <cell r="B2442">
            <v>100</v>
          </cell>
          <cell r="D2442">
            <v>400</v>
          </cell>
          <cell r="E2442">
            <v>40000</v>
          </cell>
        </row>
        <row r="2443">
          <cell r="E2443">
            <v>0</v>
          </cell>
        </row>
        <row r="2444">
          <cell r="E2444">
            <v>0</v>
          </cell>
        </row>
        <row r="2445">
          <cell r="E2445">
            <v>0</v>
          </cell>
        </row>
        <row r="2446">
          <cell r="E2446">
            <v>0</v>
          </cell>
        </row>
        <row r="2447">
          <cell r="G2447">
            <v>40000</v>
          </cell>
        </row>
        <row r="2449">
          <cell r="G2449">
            <v>1963080</v>
          </cell>
        </row>
        <row r="2452">
          <cell r="B2452" t="str">
            <v>VOLUMEN/PESO</v>
          </cell>
          <cell r="D2452" t="str">
            <v>DISTANCIA</v>
          </cell>
          <cell r="E2452" t="str">
            <v>TARIFA</v>
          </cell>
          <cell r="F2452" t="str">
            <v>Vr/UNITARIO</v>
          </cell>
        </row>
        <row r="2453">
          <cell r="F2453">
            <v>0</v>
          </cell>
        </row>
        <row r="2454">
          <cell r="F2454">
            <v>0</v>
          </cell>
        </row>
        <row r="2455">
          <cell r="F2455">
            <v>0</v>
          </cell>
        </row>
        <row r="2457">
          <cell r="G2457">
            <v>0</v>
          </cell>
        </row>
        <row r="2460">
          <cell r="B2460" t="str">
            <v>JORNAL + PRESTACIONES</v>
          </cell>
          <cell r="E2460" t="str">
            <v>RENDIMIENTO</v>
          </cell>
          <cell r="F2460" t="str">
            <v>Vr/UNITARIO</v>
          </cell>
        </row>
        <row r="2461">
          <cell r="D2461">
            <v>7681</v>
          </cell>
          <cell r="E2461">
            <v>16.924879572972269</v>
          </cell>
          <cell r="F2461">
            <v>130000</v>
          </cell>
        </row>
        <row r="2462">
          <cell r="D2462">
            <v>3491</v>
          </cell>
          <cell r="E2462">
            <v>10</v>
          </cell>
          <cell r="F2462">
            <v>34910</v>
          </cell>
        </row>
        <row r="2463">
          <cell r="F2463">
            <v>0</v>
          </cell>
        </row>
        <row r="2464">
          <cell r="F2464">
            <v>0</v>
          </cell>
        </row>
        <row r="2466">
          <cell r="G2466">
            <v>164910</v>
          </cell>
        </row>
        <row r="2468">
          <cell r="G2468">
            <v>2127990</v>
          </cell>
        </row>
        <row r="2476">
          <cell r="E2476" t="str">
            <v>CAPITULO :</v>
          </cell>
          <cell r="G2476" t="str">
            <v>RAMPAS EN CONCRETO</v>
          </cell>
        </row>
        <row r="2478">
          <cell r="E2478" t="str">
            <v>FECHA :</v>
          </cell>
          <cell r="F2478" t="str">
            <v>OCTUBRE DE 2005</v>
          </cell>
        </row>
        <row r="2481">
          <cell r="B2481" t="str">
            <v>6.1.5</v>
          </cell>
          <cell r="C2481" t="str">
            <v xml:space="preserve">CURADO CONCRETO RAMPA                                                                                    </v>
          </cell>
          <cell r="G2481" t="str">
            <v>UNIDAD</v>
          </cell>
          <cell r="H2481" t="str">
            <v xml:space="preserve">m2   </v>
          </cell>
          <cell r="J2481">
            <v>2503</v>
          </cell>
        </row>
        <row r="2484">
          <cell r="B2484" t="str">
            <v>CANTIDAD</v>
          </cell>
          <cell r="C2484" t="str">
            <v>UND</v>
          </cell>
          <cell r="D2484" t="str">
            <v>Vr/UNITARIO</v>
          </cell>
          <cell r="E2484" t="str">
            <v>Vr/PARCIAL</v>
          </cell>
          <cell r="F2484" t="str">
            <v>DESPERD. %</v>
          </cell>
        </row>
        <row r="2485">
          <cell r="B2485">
            <v>0.3</v>
          </cell>
          <cell r="C2485" t="str">
            <v>KG</v>
          </cell>
          <cell r="D2485">
            <v>5290</v>
          </cell>
          <cell r="E2485">
            <v>1587</v>
          </cell>
          <cell r="F2485">
            <v>0.03</v>
          </cell>
          <cell r="J2485">
            <v>1634.61</v>
          </cell>
        </row>
        <row r="2486">
          <cell r="E2486">
            <v>0</v>
          </cell>
          <cell r="J2486">
            <v>0</v>
          </cell>
        </row>
        <row r="2487">
          <cell r="E2487">
            <v>0</v>
          </cell>
          <cell r="J2487">
            <v>0</v>
          </cell>
        </row>
        <row r="2488">
          <cell r="E2488">
            <v>0</v>
          </cell>
          <cell r="J2488">
            <v>0</v>
          </cell>
        </row>
        <row r="2489">
          <cell r="E2489">
            <v>0</v>
          </cell>
          <cell r="J2489">
            <v>0</v>
          </cell>
        </row>
        <row r="2490">
          <cell r="E2490">
            <v>0</v>
          </cell>
          <cell r="J2490">
            <v>0</v>
          </cell>
        </row>
        <row r="2491">
          <cell r="E2491">
            <v>0</v>
          </cell>
          <cell r="J2491">
            <v>0</v>
          </cell>
        </row>
        <row r="2493">
          <cell r="G2493">
            <v>1634.61</v>
          </cell>
          <cell r="J2493">
            <v>1634.61</v>
          </cell>
        </row>
        <row r="2496">
          <cell r="B2496" t="str">
            <v>TARIFA / HORA</v>
          </cell>
          <cell r="D2496" t="str">
            <v>RENDIMIENTO</v>
          </cell>
          <cell r="E2496" t="str">
            <v>VALOR UNITARIO</v>
          </cell>
        </row>
        <row r="2497">
          <cell r="B2497">
            <v>100</v>
          </cell>
          <cell r="D2497">
            <v>1</v>
          </cell>
          <cell r="E2497">
            <v>100</v>
          </cell>
        </row>
        <row r="2498">
          <cell r="E2498">
            <v>0</v>
          </cell>
        </row>
        <row r="2499">
          <cell r="E2499">
            <v>0</v>
          </cell>
        </row>
        <row r="2500">
          <cell r="E2500">
            <v>0</v>
          </cell>
        </row>
        <row r="2501">
          <cell r="E2501">
            <v>0</v>
          </cell>
        </row>
        <row r="2502">
          <cell r="G2502">
            <v>100</v>
          </cell>
        </row>
        <row r="2504">
          <cell r="G2504">
            <v>1734.61</v>
          </cell>
        </row>
        <row r="2507">
          <cell r="B2507" t="str">
            <v>VOLUMEN/PESO</v>
          </cell>
          <cell r="D2507" t="str">
            <v>DISTANCIA</v>
          </cell>
          <cell r="E2507" t="str">
            <v>TARIFA</v>
          </cell>
          <cell r="F2507" t="str">
            <v>Vr/UNITARIO</v>
          </cell>
        </row>
        <row r="2508">
          <cell r="F2508">
            <v>0</v>
          </cell>
        </row>
        <row r="2509">
          <cell r="F2509">
            <v>0</v>
          </cell>
        </row>
        <row r="2510">
          <cell r="F2510">
            <v>0</v>
          </cell>
        </row>
        <row r="2512">
          <cell r="G2512">
            <v>0</v>
          </cell>
        </row>
        <row r="2515">
          <cell r="B2515" t="str">
            <v>JORNAL + PRESTACIONES</v>
          </cell>
          <cell r="E2515" t="str">
            <v>RENDIMIENTO</v>
          </cell>
          <cell r="F2515" t="str">
            <v>Vr/UNITARIO</v>
          </cell>
        </row>
        <row r="2516">
          <cell r="D2516">
            <v>7681</v>
          </cell>
          <cell r="E2516">
            <v>0.1</v>
          </cell>
          <cell r="F2516">
            <v>768.1</v>
          </cell>
        </row>
        <row r="2517">
          <cell r="F2517">
            <v>0</v>
          </cell>
        </row>
        <row r="2518">
          <cell r="F2518">
            <v>0</v>
          </cell>
        </row>
        <row r="2519">
          <cell r="F2519">
            <v>0</v>
          </cell>
        </row>
        <row r="2521">
          <cell r="G2521">
            <v>768.1</v>
          </cell>
        </row>
        <row r="2523">
          <cell r="G2523">
            <v>2503</v>
          </cell>
        </row>
        <row r="2531">
          <cell r="E2531" t="str">
            <v>CAPITULO :</v>
          </cell>
          <cell r="G2531" t="str">
            <v>ACABADOS INTERIORES</v>
          </cell>
        </row>
        <row r="2533">
          <cell r="E2533" t="str">
            <v>FECHA :</v>
          </cell>
          <cell r="F2533" t="str">
            <v>OCTUBRE DE 2005</v>
          </cell>
        </row>
        <row r="2536">
          <cell r="B2536" t="str">
            <v>7.1.1</v>
          </cell>
          <cell r="C2536" t="str">
            <v xml:space="preserve">PROTEC. Y ENDURECEDOR PARA PISO EN CONCR.              </v>
          </cell>
          <cell r="G2536" t="str">
            <v>UNIDAD</v>
          </cell>
          <cell r="H2536" t="str">
            <v xml:space="preserve">m2   </v>
          </cell>
          <cell r="J2536">
            <v>9644</v>
          </cell>
        </row>
        <row r="2539">
          <cell r="B2539" t="str">
            <v>CANTIDAD</v>
          </cell>
          <cell r="C2539" t="str">
            <v>UND</v>
          </cell>
          <cell r="D2539" t="str">
            <v>Vr/UNITARIO</v>
          </cell>
          <cell r="E2539" t="str">
            <v>Vr/PARCIAL</v>
          </cell>
          <cell r="F2539" t="str">
            <v>DESPERD. %</v>
          </cell>
        </row>
        <row r="2540">
          <cell r="B2540">
            <v>1</v>
          </cell>
          <cell r="C2540" t="str">
            <v>M2</v>
          </cell>
          <cell r="D2540">
            <v>9644</v>
          </cell>
          <cell r="E2540">
            <v>9644</v>
          </cell>
          <cell r="J2540">
            <v>9644</v>
          </cell>
        </row>
        <row r="2541">
          <cell r="E2541">
            <v>0</v>
          </cell>
          <cell r="J2541">
            <v>0</v>
          </cell>
        </row>
        <row r="2542">
          <cell r="E2542">
            <v>0</v>
          </cell>
          <cell r="J2542">
            <v>0</v>
          </cell>
        </row>
        <row r="2543">
          <cell r="E2543">
            <v>0</v>
          </cell>
          <cell r="J2543">
            <v>0</v>
          </cell>
        </row>
        <row r="2544">
          <cell r="E2544">
            <v>0</v>
          </cell>
          <cell r="J2544">
            <v>0</v>
          </cell>
        </row>
        <row r="2545">
          <cell r="E2545">
            <v>0</v>
          </cell>
          <cell r="J2545">
            <v>0</v>
          </cell>
        </row>
        <row r="2546">
          <cell r="E2546">
            <v>0</v>
          </cell>
          <cell r="J2546">
            <v>0</v>
          </cell>
        </row>
        <row r="2548">
          <cell r="G2548">
            <v>9644</v>
          </cell>
          <cell r="J2548">
            <v>9644</v>
          </cell>
        </row>
        <row r="2551">
          <cell r="B2551" t="str">
            <v>TARIFA / HORA</v>
          </cell>
          <cell r="D2551" t="str">
            <v>RENDIMIENTO</v>
          </cell>
          <cell r="E2551" t="str">
            <v>VALOR UNITARIO</v>
          </cell>
        </row>
        <row r="2552">
          <cell r="E2552">
            <v>0</v>
          </cell>
        </row>
        <row r="2553">
          <cell r="E2553">
            <v>0</v>
          </cell>
        </row>
        <row r="2554">
          <cell r="E2554">
            <v>0</v>
          </cell>
        </row>
        <row r="2555">
          <cell r="E2555">
            <v>0</v>
          </cell>
        </row>
        <row r="2556">
          <cell r="E2556">
            <v>0</v>
          </cell>
        </row>
        <row r="2557">
          <cell r="G2557">
            <v>0</v>
          </cell>
        </row>
        <row r="2559">
          <cell r="G2559">
            <v>9644</v>
          </cell>
        </row>
        <row r="2562">
          <cell r="B2562" t="str">
            <v>VOLUMEN/PESO</v>
          </cell>
          <cell r="D2562" t="str">
            <v>DISTANCIA</v>
          </cell>
          <cell r="E2562" t="str">
            <v>TARIFA</v>
          </cell>
          <cell r="F2562" t="str">
            <v>Vr/UNITARIO</v>
          </cell>
        </row>
        <row r="2563">
          <cell r="F2563">
            <v>0</v>
          </cell>
        </row>
        <row r="2564">
          <cell r="F2564">
            <v>0</v>
          </cell>
        </row>
        <row r="2565">
          <cell r="F2565">
            <v>0</v>
          </cell>
        </row>
        <row r="2567">
          <cell r="G2567">
            <v>0</v>
          </cell>
        </row>
        <row r="2570">
          <cell r="B2570" t="str">
            <v>JORNAL + PRESTACIONES</v>
          </cell>
          <cell r="E2570" t="str">
            <v>RENDIMIENTO</v>
          </cell>
          <cell r="F2570" t="str">
            <v>Vr/UNITARIO</v>
          </cell>
        </row>
        <row r="2571">
          <cell r="F2571">
            <v>0</v>
          </cell>
        </row>
        <row r="2572">
          <cell r="F2572">
            <v>0</v>
          </cell>
        </row>
        <row r="2573">
          <cell r="F2573">
            <v>0</v>
          </cell>
        </row>
        <row r="2574">
          <cell r="F2574">
            <v>0</v>
          </cell>
        </row>
        <row r="2576">
          <cell r="G2576">
            <v>0</v>
          </cell>
        </row>
        <row r="2578">
          <cell r="G2578">
            <v>9644</v>
          </cell>
        </row>
        <row r="2586">
          <cell r="E2586" t="str">
            <v>CAPITULO :</v>
          </cell>
          <cell r="G2586" t="str">
            <v>ACABADOS INTERIORES</v>
          </cell>
        </row>
        <row r="2588">
          <cell r="E2588" t="str">
            <v>FECHA :</v>
          </cell>
          <cell r="F2588" t="str">
            <v>OCTUBRE DE 2005</v>
          </cell>
        </row>
        <row r="2591">
          <cell r="B2591" t="str">
            <v>7.2.1</v>
          </cell>
          <cell r="C2591" t="str">
            <v>MURO EN SUPERBOARD 8 mm O SIMILAR</v>
          </cell>
          <cell r="G2591" t="str">
            <v>UNIDAD</v>
          </cell>
          <cell r="H2591" t="str">
            <v xml:space="preserve">m2   </v>
          </cell>
          <cell r="J2591">
            <v>44304</v>
          </cell>
        </row>
        <row r="2594">
          <cell r="B2594" t="str">
            <v>CANTIDAD</v>
          </cell>
          <cell r="C2594" t="str">
            <v>UND</v>
          </cell>
          <cell r="D2594" t="str">
            <v>Vr/UNITARIO</v>
          </cell>
          <cell r="E2594" t="str">
            <v>Vr/PARCIAL</v>
          </cell>
          <cell r="F2594" t="str">
            <v>DESPERD. %</v>
          </cell>
        </row>
        <row r="2595">
          <cell r="B2595">
            <v>0.34</v>
          </cell>
          <cell r="C2595" t="str">
            <v>UND</v>
          </cell>
          <cell r="D2595">
            <v>36900</v>
          </cell>
          <cell r="E2595">
            <v>12546</v>
          </cell>
          <cell r="F2595">
            <v>0.03</v>
          </cell>
          <cell r="J2595">
            <v>12922.38</v>
          </cell>
        </row>
        <row r="2596">
          <cell r="B2596">
            <v>1.67</v>
          </cell>
          <cell r="C2596" t="str">
            <v>UND</v>
          </cell>
          <cell r="D2596">
            <v>5600</v>
          </cell>
          <cell r="E2596">
            <v>9352</v>
          </cell>
          <cell r="J2596">
            <v>9352</v>
          </cell>
        </row>
        <row r="2597">
          <cell r="B2597">
            <v>0.56999999999999995</v>
          </cell>
          <cell r="C2597" t="str">
            <v>UND</v>
          </cell>
          <cell r="D2597">
            <v>4700</v>
          </cell>
          <cell r="E2597">
            <v>2678.9999999999995</v>
          </cell>
          <cell r="J2597">
            <v>2678.9999999999995</v>
          </cell>
        </row>
        <row r="2598">
          <cell r="B2598">
            <v>0.05</v>
          </cell>
          <cell r="C2598" t="str">
            <v>CANECA</v>
          </cell>
          <cell r="D2598">
            <v>59950</v>
          </cell>
          <cell r="E2598">
            <v>2997.5</v>
          </cell>
          <cell r="J2598">
            <v>2997.5</v>
          </cell>
        </row>
        <row r="2599">
          <cell r="B2599">
            <v>5</v>
          </cell>
          <cell r="C2599" t="str">
            <v>UND</v>
          </cell>
          <cell r="D2599">
            <v>348</v>
          </cell>
          <cell r="E2599">
            <v>1740</v>
          </cell>
          <cell r="J2599">
            <v>1740</v>
          </cell>
        </row>
        <row r="2600">
          <cell r="B2600">
            <v>16.670000000000002</v>
          </cell>
          <cell r="C2600" t="str">
            <v>UND</v>
          </cell>
          <cell r="D2600">
            <v>23.2</v>
          </cell>
          <cell r="E2600">
            <v>386.74400000000003</v>
          </cell>
          <cell r="J2600">
            <v>386.74400000000003</v>
          </cell>
        </row>
        <row r="2601">
          <cell r="B2601">
            <v>0.8</v>
          </cell>
          <cell r="C2601" t="str">
            <v>ML</v>
          </cell>
          <cell r="D2601">
            <v>348</v>
          </cell>
          <cell r="E2601">
            <v>278.40000000000003</v>
          </cell>
          <cell r="J2601">
            <v>278.40000000000003</v>
          </cell>
        </row>
        <row r="2603">
          <cell r="G2603">
            <v>30356.023999999998</v>
          </cell>
          <cell r="J2603">
            <v>30356.023999999998</v>
          </cell>
        </row>
        <row r="2606">
          <cell r="B2606" t="str">
            <v>TARIFA / HORA</v>
          </cell>
          <cell r="D2606" t="str">
            <v>RENDIMIENTO</v>
          </cell>
          <cell r="E2606" t="str">
            <v>VALOR UNITARIO</v>
          </cell>
        </row>
        <row r="2607">
          <cell r="B2607">
            <v>100</v>
          </cell>
          <cell r="D2607">
            <v>2</v>
          </cell>
          <cell r="E2607">
            <v>200</v>
          </cell>
        </row>
        <row r="2608">
          <cell r="B2608">
            <v>30.74</v>
          </cell>
          <cell r="D2608">
            <v>4</v>
          </cell>
          <cell r="E2608">
            <v>122.96</v>
          </cell>
        </row>
        <row r="2609">
          <cell r="B2609">
            <v>21.75</v>
          </cell>
          <cell r="D2609">
            <v>2</v>
          </cell>
          <cell r="E2609">
            <v>43.5</v>
          </cell>
        </row>
        <row r="2610">
          <cell r="E2610">
            <v>0</v>
          </cell>
        </row>
        <row r="2611">
          <cell r="E2611">
            <v>0</v>
          </cell>
        </row>
        <row r="2612">
          <cell r="G2612">
            <v>366.46</v>
          </cell>
        </row>
        <row r="2614">
          <cell r="G2614">
            <v>30722.483999999997</v>
          </cell>
        </row>
        <row r="2617">
          <cell r="B2617" t="str">
            <v>VOLUMEN/PESO</v>
          </cell>
          <cell r="D2617" t="str">
            <v>DISTANCIA</v>
          </cell>
          <cell r="E2617" t="str">
            <v>TARIFA</v>
          </cell>
          <cell r="F2617" t="str">
            <v>Vr/UNITARIO</v>
          </cell>
        </row>
        <row r="2618">
          <cell r="F2618">
            <v>0</v>
          </cell>
        </row>
        <row r="2619">
          <cell r="F2619">
            <v>0</v>
          </cell>
        </row>
        <row r="2620">
          <cell r="F2620">
            <v>0</v>
          </cell>
        </row>
        <row r="2622">
          <cell r="G2622">
            <v>0</v>
          </cell>
        </row>
        <row r="2625">
          <cell r="B2625" t="str">
            <v>JORNAL + PRESTACIONES</v>
          </cell>
          <cell r="E2625" t="str">
            <v>RENDIMIENTO</v>
          </cell>
          <cell r="F2625" t="str">
            <v>Vr/UNITARIO</v>
          </cell>
        </row>
        <row r="2626">
          <cell r="D2626">
            <v>3491</v>
          </cell>
          <cell r="E2626">
            <v>0.05</v>
          </cell>
          <cell r="F2626">
            <v>174.55</v>
          </cell>
        </row>
        <row r="2627">
          <cell r="D2627">
            <v>8938</v>
          </cell>
          <cell r="E2627">
            <v>1.5</v>
          </cell>
          <cell r="F2627">
            <v>13407</v>
          </cell>
        </row>
        <row r="2628">
          <cell r="F2628">
            <v>0</v>
          </cell>
        </row>
        <row r="2629">
          <cell r="F2629">
            <v>0</v>
          </cell>
        </row>
        <row r="2631">
          <cell r="G2631">
            <v>13581.55</v>
          </cell>
        </row>
        <row r="2633">
          <cell r="G2633">
            <v>44304</v>
          </cell>
        </row>
        <row r="2641">
          <cell r="E2641" t="str">
            <v>CAPITULO :</v>
          </cell>
          <cell r="G2641" t="str">
            <v>ACABADOS INTERIORES</v>
          </cell>
        </row>
        <row r="2643">
          <cell r="E2643" t="str">
            <v>FECHA :</v>
          </cell>
          <cell r="F2643" t="str">
            <v>OCTUBRE DE 2005</v>
          </cell>
        </row>
        <row r="2646">
          <cell r="B2646" t="str">
            <v>7.2.2</v>
          </cell>
          <cell r="C2646" t="str">
            <v>PINTURA MUROS SUPERBOARD  (3 MANOS) O SIMILAR</v>
          </cell>
          <cell r="G2646" t="str">
            <v>UNIDAD</v>
          </cell>
          <cell r="H2646" t="str">
            <v xml:space="preserve">m2   </v>
          </cell>
          <cell r="J2646">
            <v>5170</v>
          </cell>
        </row>
        <row r="2649">
          <cell r="B2649" t="str">
            <v>CANTIDAD</v>
          </cell>
          <cell r="C2649" t="str">
            <v>UND</v>
          </cell>
          <cell r="D2649" t="str">
            <v>Vr/UNITARIO</v>
          </cell>
          <cell r="E2649" t="str">
            <v>Vr/PARCIAL</v>
          </cell>
          <cell r="F2649" t="str">
            <v>DESPERD. %</v>
          </cell>
        </row>
        <row r="2650">
          <cell r="B2650">
            <v>5.9299999999999999E-2</v>
          </cell>
          <cell r="C2650" t="str">
            <v>GAL</v>
          </cell>
          <cell r="D2650">
            <v>47230</v>
          </cell>
          <cell r="E2650">
            <v>2800.739</v>
          </cell>
          <cell r="F2650">
            <v>0.03</v>
          </cell>
          <cell r="J2650">
            <v>2884.7611700000002</v>
          </cell>
        </row>
        <row r="2651">
          <cell r="B2651">
            <v>0.01</v>
          </cell>
          <cell r="C2651" t="str">
            <v>UND</v>
          </cell>
          <cell r="D2651">
            <v>2500</v>
          </cell>
          <cell r="E2651">
            <v>25</v>
          </cell>
          <cell r="J2651">
            <v>25</v>
          </cell>
        </row>
        <row r="2652">
          <cell r="E2652">
            <v>0</v>
          </cell>
          <cell r="J2652">
            <v>0</v>
          </cell>
        </row>
        <row r="2653">
          <cell r="E2653">
            <v>0</v>
          </cell>
          <cell r="J2653">
            <v>0</v>
          </cell>
        </row>
        <row r="2654">
          <cell r="E2654">
            <v>0</v>
          </cell>
          <cell r="J2654">
            <v>0</v>
          </cell>
        </row>
        <row r="2655">
          <cell r="E2655">
            <v>0</v>
          </cell>
          <cell r="J2655">
            <v>0</v>
          </cell>
        </row>
        <row r="2656">
          <cell r="E2656">
            <v>0</v>
          </cell>
          <cell r="J2656">
            <v>0</v>
          </cell>
        </row>
        <row r="2658">
          <cell r="G2658">
            <v>2909.7611700000002</v>
          </cell>
          <cell r="J2658">
            <v>2909.7611700000002</v>
          </cell>
        </row>
        <row r="2661">
          <cell r="B2661" t="str">
            <v>TARIFA / HORA</v>
          </cell>
          <cell r="D2661" t="str">
            <v>RENDIMIENTO</v>
          </cell>
          <cell r="E2661" t="str">
            <v>VALOR UNITARIO</v>
          </cell>
        </row>
        <row r="2662">
          <cell r="B2662">
            <v>100</v>
          </cell>
          <cell r="D2662">
            <v>1</v>
          </cell>
          <cell r="E2662">
            <v>100</v>
          </cell>
        </row>
        <row r="2663">
          <cell r="B2663">
            <v>30.74</v>
          </cell>
          <cell r="D2663">
            <v>2</v>
          </cell>
          <cell r="E2663">
            <v>61.48</v>
          </cell>
        </row>
        <row r="2664">
          <cell r="B2664">
            <v>21.75</v>
          </cell>
          <cell r="D2664">
            <v>1</v>
          </cell>
          <cell r="E2664">
            <v>21.75</v>
          </cell>
        </row>
        <row r="2665">
          <cell r="E2665">
            <v>0</v>
          </cell>
        </row>
        <row r="2666">
          <cell r="E2666">
            <v>0</v>
          </cell>
        </row>
        <row r="2667">
          <cell r="G2667">
            <v>183.23</v>
          </cell>
        </row>
        <row r="2669">
          <cell r="G2669">
            <v>3092.9911700000002</v>
          </cell>
        </row>
        <row r="2672">
          <cell r="B2672" t="str">
            <v>VOLUMEN/PESO</v>
          </cell>
          <cell r="D2672" t="str">
            <v>DISTANCIA</v>
          </cell>
          <cell r="E2672" t="str">
            <v>TARIFA</v>
          </cell>
          <cell r="F2672" t="str">
            <v>Vr/UNITARIO</v>
          </cell>
        </row>
        <row r="2673">
          <cell r="F2673">
            <v>0</v>
          </cell>
        </row>
        <row r="2674">
          <cell r="F2674">
            <v>0</v>
          </cell>
        </row>
        <row r="2675">
          <cell r="F2675">
            <v>0</v>
          </cell>
        </row>
        <row r="2677">
          <cell r="G2677">
            <v>0</v>
          </cell>
        </row>
        <row r="2680">
          <cell r="B2680" t="str">
            <v>JORNAL + PRESTACIONES</v>
          </cell>
          <cell r="E2680" t="str">
            <v>RENDIMIENTO</v>
          </cell>
          <cell r="F2680" t="str">
            <v>Vr/UNITARIO</v>
          </cell>
        </row>
        <row r="2681">
          <cell r="D2681">
            <v>8310</v>
          </cell>
          <cell r="E2681">
            <v>0.25</v>
          </cell>
          <cell r="F2681">
            <v>2077.5</v>
          </cell>
        </row>
        <row r="2682">
          <cell r="F2682">
            <v>0</v>
          </cell>
        </row>
        <row r="2683">
          <cell r="F2683">
            <v>0</v>
          </cell>
        </row>
        <row r="2684">
          <cell r="F2684">
            <v>0</v>
          </cell>
        </row>
        <row r="2686">
          <cell r="G2686">
            <v>2077.5</v>
          </cell>
        </row>
        <row r="2688">
          <cell r="G2688">
            <v>5170</v>
          </cell>
        </row>
        <row r="2696">
          <cell r="E2696" t="str">
            <v>CAPITULO :</v>
          </cell>
          <cell r="G2696" t="str">
            <v>INSTALACIONES HIDROSANITARIAS</v>
          </cell>
        </row>
        <row r="2698">
          <cell r="E2698" t="str">
            <v>FECHA :</v>
          </cell>
          <cell r="F2698" t="str">
            <v>OCTUBRE DE 2005</v>
          </cell>
        </row>
        <row r="2701">
          <cell r="B2701" t="str">
            <v>8.1.1</v>
          </cell>
          <cell r="C2701" t="str">
            <v xml:space="preserve">TUBERIA PVCP RDE 11 DIAM = 3/4"                                                                          </v>
          </cell>
          <cell r="G2701" t="str">
            <v>UNIDAD</v>
          </cell>
          <cell r="H2701" t="str">
            <v xml:space="preserve">m    </v>
          </cell>
          <cell r="J2701">
            <v>6682</v>
          </cell>
        </row>
        <row r="2704">
          <cell r="B2704" t="str">
            <v>CANTIDAD</v>
          </cell>
          <cell r="C2704" t="str">
            <v>UND</v>
          </cell>
          <cell r="D2704" t="str">
            <v>Vr/UNITARIO</v>
          </cell>
          <cell r="E2704" t="str">
            <v>Vr/PARCIAL</v>
          </cell>
          <cell r="F2704" t="str">
            <v>DESPERD. %</v>
          </cell>
        </row>
        <row r="2705">
          <cell r="B2705">
            <v>1</v>
          </cell>
          <cell r="C2705" t="str">
            <v>ML</v>
          </cell>
          <cell r="D2705">
            <v>3671.3999999999996</v>
          </cell>
          <cell r="E2705">
            <v>3671.3999999999996</v>
          </cell>
          <cell r="F2705">
            <v>0.03</v>
          </cell>
          <cell r="J2705">
            <v>3781.5419999999995</v>
          </cell>
        </row>
        <row r="2706">
          <cell r="B2706">
            <v>0.01</v>
          </cell>
          <cell r="C2706" t="str">
            <v>UND</v>
          </cell>
          <cell r="D2706">
            <v>14709.96</v>
          </cell>
          <cell r="E2706">
            <v>147.09959999999998</v>
          </cell>
          <cell r="F2706">
            <v>0.03</v>
          </cell>
          <cell r="J2706">
            <v>151.51258799999999</v>
          </cell>
        </row>
        <row r="2707">
          <cell r="B2707">
            <v>0.01</v>
          </cell>
          <cell r="C2707" t="str">
            <v>UND</v>
          </cell>
          <cell r="D2707">
            <v>28996.519999999997</v>
          </cell>
          <cell r="E2707">
            <v>289.96519999999998</v>
          </cell>
          <cell r="F2707">
            <v>0.03</v>
          </cell>
          <cell r="J2707">
            <v>298.66415599999999</v>
          </cell>
        </row>
        <row r="2708">
          <cell r="E2708">
            <v>0</v>
          </cell>
          <cell r="J2708">
            <v>0</v>
          </cell>
        </row>
        <row r="2709">
          <cell r="E2709">
            <v>0</v>
          </cell>
          <cell r="J2709">
            <v>0</v>
          </cell>
        </row>
        <row r="2710">
          <cell r="E2710">
            <v>0</v>
          </cell>
          <cell r="J2710">
            <v>0</v>
          </cell>
        </row>
        <row r="2711">
          <cell r="E2711">
            <v>0</v>
          </cell>
          <cell r="J2711">
            <v>0</v>
          </cell>
        </row>
        <row r="2713">
          <cell r="G2713">
            <v>4231.7187439999998</v>
          </cell>
          <cell r="J2713">
            <v>4231.7187439999998</v>
          </cell>
        </row>
        <row r="2716">
          <cell r="B2716" t="str">
            <v>TARIFA / HORA</v>
          </cell>
          <cell r="D2716" t="str">
            <v>RENDIMIENTO</v>
          </cell>
          <cell r="E2716" t="str">
            <v>VALOR UNITARIO</v>
          </cell>
        </row>
        <row r="2717">
          <cell r="B2717">
            <v>100</v>
          </cell>
          <cell r="D2717">
            <v>0.2</v>
          </cell>
          <cell r="E2717">
            <v>20</v>
          </cell>
        </row>
        <row r="2718">
          <cell r="E2718">
            <v>0</v>
          </cell>
        </row>
        <row r="2719">
          <cell r="E2719">
            <v>0</v>
          </cell>
        </row>
        <row r="2720">
          <cell r="E2720">
            <v>0</v>
          </cell>
        </row>
        <row r="2721">
          <cell r="E2721">
            <v>0</v>
          </cell>
        </row>
        <row r="2722">
          <cell r="G2722">
            <v>20</v>
          </cell>
        </row>
        <row r="2724">
          <cell r="G2724">
            <v>4251.7187439999998</v>
          </cell>
        </row>
        <row r="2727">
          <cell r="B2727" t="str">
            <v>VOLUMEN/PESO</v>
          </cell>
          <cell r="D2727" t="str">
            <v>DISTANCIA</v>
          </cell>
          <cell r="E2727" t="str">
            <v>TARIFA</v>
          </cell>
          <cell r="F2727" t="str">
            <v>Vr/UNITARIO</v>
          </cell>
        </row>
        <row r="2728">
          <cell r="F2728">
            <v>0</v>
          </cell>
        </row>
        <row r="2729">
          <cell r="F2729">
            <v>0</v>
          </cell>
        </row>
        <row r="2730">
          <cell r="F2730">
            <v>0</v>
          </cell>
        </row>
        <row r="2732">
          <cell r="G2732">
            <v>0</v>
          </cell>
        </row>
        <row r="2735">
          <cell r="B2735" t="str">
            <v>JORNAL + PRESTACIONES</v>
          </cell>
          <cell r="E2735" t="str">
            <v>RENDIMIENTO</v>
          </cell>
          <cell r="F2735" t="str">
            <v>Vr/UNITARIO</v>
          </cell>
        </row>
        <row r="2736">
          <cell r="D2736">
            <v>8100</v>
          </cell>
          <cell r="E2736">
            <v>0.3</v>
          </cell>
          <cell r="F2736">
            <v>2430</v>
          </cell>
        </row>
        <row r="2737">
          <cell r="F2737">
            <v>0</v>
          </cell>
        </row>
        <row r="2738">
          <cell r="F2738">
            <v>0</v>
          </cell>
        </row>
        <row r="2739">
          <cell r="F2739">
            <v>0</v>
          </cell>
        </row>
        <row r="2741">
          <cell r="G2741">
            <v>2430</v>
          </cell>
        </row>
        <row r="2743">
          <cell r="G2743">
            <v>6682</v>
          </cell>
        </row>
        <row r="2751">
          <cell r="E2751" t="str">
            <v>CAPITULO :</v>
          </cell>
          <cell r="G2751" t="str">
            <v>INSTALACIONES HIDROSANITARIAS</v>
          </cell>
        </row>
        <row r="2753">
          <cell r="E2753" t="str">
            <v>FECHA :</v>
          </cell>
          <cell r="F2753" t="str">
            <v>OCTUBRE DE 2005</v>
          </cell>
        </row>
        <row r="2756">
          <cell r="B2756" t="str">
            <v>8.1.2</v>
          </cell>
          <cell r="C2756" t="str">
            <v xml:space="preserve">ACCESORIOS PVCP  DIAM 3/4"                                                                               </v>
          </cell>
          <cell r="G2756" t="str">
            <v>UNIDAD</v>
          </cell>
          <cell r="H2756" t="str">
            <v xml:space="preserve">un   </v>
          </cell>
          <cell r="J2756">
            <v>1265</v>
          </cell>
        </row>
        <row r="2759">
          <cell r="B2759" t="str">
            <v>CANTIDAD</v>
          </cell>
          <cell r="C2759" t="str">
            <v>UND</v>
          </cell>
          <cell r="D2759" t="str">
            <v>Vr/UNITARIO</v>
          </cell>
          <cell r="E2759" t="str">
            <v>Vr/PARCIAL</v>
          </cell>
          <cell r="F2759" t="str">
            <v>DESPERD. %</v>
          </cell>
        </row>
        <row r="2760">
          <cell r="B2760">
            <v>1</v>
          </cell>
          <cell r="C2760" t="str">
            <v>UND</v>
          </cell>
          <cell r="D2760">
            <v>880</v>
          </cell>
          <cell r="E2760">
            <v>880</v>
          </cell>
          <cell r="J2760">
            <v>880</v>
          </cell>
        </row>
        <row r="2761">
          <cell r="E2761">
            <v>0</v>
          </cell>
          <cell r="J2761">
            <v>0</v>
          </cell>
        </row>
        <row r="2762">
          <cell r="E2762">
            <v>0</v>
          </cell>
          <cell r="J2762">
            <v>0</v>
          </cell>
        </row>
        <row r="2763">
          <cell r="E2763">
            <v>0</v>
          </cell>
          <cell r="J2763">
            <v>0</v>
          </cell>
        </row>
        <row r="2764">
          <cell r="E2764">
            <v>0</v>
          </cell>
          <cell r="J2764">
            <v>0</v>
          </cell>
        </row>
        <row r="2765">
          <cell r="E2765">
            <v>0</v>
          </cell>
          <cell r="J2765">
            <v>0</v>
          </cell>
        </row>
        <row r="2766">
          <cell r="E2766">
            <v>0</v>
          </cell>
          <cell r="J2766">
            <v>0</v>
          </cell>
        </row>
        <row r="2768">
          <cell r="G2768">
            <v>880</v>
          </cell>
          <cell r="J2768">
            <v>880</v>
          </cell>
        </row>
        <row r="2771">
          <cell r="B2771" t="str">
            <v>TARIFA / HORA</v>
          </cell>
          <cell r="D2771" t="str">
            <v>RENDIMIENTO</v>
          </cell>
          <cell r="E2771" t="str">
            <v>VALOR UNITARIO</v>
          </cell>
        </row>
        <row r="2772">
          <cell r="B2772">
            <v>100</v>
          </cell>
          <cell r="D2772">
            <v>0.2</v>
          </cell>
          <cell r="E2772">
            <v>20</v>
          </cell>
        </row>
        <row r="2773">
          <cell r="E2773">
            <v>0</v>
          </cell>
        </row>
        <row r="2774">
          <cell r="E2774">
            <v>0</v>
          </cell>
        </row>
        <row r="2775">
          <cell r="E2775">
            <v>0</v>
          </cell>
        </row>
        <row r="2776">
          <cell r="E2776">
            <v>0</v>
          </cell>
        </row>
        <row r="2777">
          <cell r="G2777">
            <v>20</v>
          </cell>
        </row>
        <row r="2779">
          <cell r="G2779">
            <v>900</v>
          </cell>
        </row>
        <row r="2782">
          <cell r="B2782" t="str">
            <v>VOLUMEN/PESO</v>
          </cell>
          <cell r="D2782" t="str">
            <v>DISTANCIA</v>
          </cell>
          <cell r="E2782" t="str">
            <v>TARIFA</v>
          </cell>
          <cell r="F2782" t="str">
            <v>Vr/UNITARIO</v>
          </cell>
        </row>
        <row r="2783">
          <cell r="F2783">
            <v>0</v>
          </cell>
        </row>
        <row r="2784">
          <cell r="F2784">
            <v>0</v>
          </cell>
        </row>
        <row r="2785">
          <cell r="F2785">
            <v>0</v>
          </cell>
        </row>
        <row r="2787">
          <cell r="G2787">
            <v>0</v>
          </cell>
        </row>
        <row r="2790">
          <cell r="B2790" t="str">
            <v>JORNAL + PRESTACIONES</v>
          </cell>
          <cell r="E2790" t="str">
            <v>RENDIMIENTO</v>
          </cell>
          <cell r="F2790" t="str">
            <v>Vr/UNITARIO</v>
          </cell>
        </row>
        <row r="2791">
          <cell r="D2791">
            <v>8100</v>
          </cell>
          <cell r="E2791">
            <v>4.4999999999999998E-2</v>
          </cell>
          <cell r="F2791">
            <v>364.5</v>
          </cell>
        </row>
        <row r="2792">
          <cell r="F2792">
            <v>0</v>
          </cell>
        </row>
        <row r="2793">
          <cell r="F2793">
            <v>0</v>
          </cell>
        </row>
        <row r="2794">
          <cell r="F2794">
            <v>0</v>
          </cell>
        </row>
        <row r="2796">
          <cell r="G2796">
            <v>364.5</v>
          </cell>
        </row>
        <row r="2798">
          <cell r="G2798">
            <v>1265</v>
          </cell>
        </row>
        <row r="2806">
          <cell r="E2806" t="str">
            <v>CAPITULO :</v>
          </cell>
          <cell r="G2806" t="str">
            <v>INSTALACIONES HIDROSANITARIAS</v>
          </cell>
        </row>
        <row r="2808">
          <cell r="E2808" t="str">
            <v>FECHA :</v>
          </cell>
          <cell r="F2808" t="str">
            <v>OCTUBRE DE 2005</v>
          </cell>
        </row>
        <row r="2811">
          <cell r="B2811" t="str">
            <v>8.1.3</v>
          </cell>
          <cell r="C2811" t="str">
            <v xml:space="preserve">TUBERIA PVCP RDE 9 DIAM=1/2"                                                                             </v>
          </cell>
          <cell r="G2811" t="str">
            <v>UNIDAD</v>
          </cell>
          <cell r="H2811" t="str">
            <v xml:space="preserve">m    </v>
          </cell>
          <cell r="J2811">
            <v>5203</v>
          </cell>
        </row>
        <row r="2814">
          <cell r="B2814" t="str">
            <v>CANTIDAD</v>
          </cell>
          <cell r="C2814" t="str">
            <v>UND</v>
          </cell>
          <cell r="D2814" t="str">
            <v>Vr/UNITARIO</v>
          </cell>
          <cell r="E2814" t="str">
            <v>Vr/PARCIAL</v>
          </cell>
          <cell r="F2814" t="str">
            <v>DESPERD. %</v>
          </cell>
        </row>
        <row r="2815">
          <cell r="B2815">
            <v>1</v>
          </cell>
          <cell r="C2815" t="str">
            <v>ML</v>
          </cell>
          <cell r="D2815">
            <v>2629.333333333333</v>
          </cell>
          <cell r="E2815">
            <v>2629.333333333333</v>
          </cell>
          <cell r="F2815">
            <v>0.03</v>
          </cell>
          <cell r="J2815">
            <v>2708.2133333333331</v>
          </cell>
        </row>
        <row r="2816">
          <cell r="B2816">
            <v>0.01</v>
          </cell>
          <cell r="C2816" t="str">
            <v>UND</v>
          </cell>
          <cell r="D2816">
            <v>14709.96</v>
          </cell>
          <cell r="E2816">
            <v>147.09959999999998</v>
          </cell>
          <cell r="F2816">
            <v>0.03</v>
          </cell>
          <cell r="J2816">
            <v>151.51258799999999</v>
          </cell>
        </row>
        <row r="2817">
          <cell r="B2817">
            <v>0.01</v>
          </cell>
          <cell r="C2817" t="str">
            <v>UND</v>
          </cell>
          <cell r="D2817">
            <v>28996.519999999997</v>
          </cell>
          <cell r="E2817">
            <v>289.96519999999998</v>
          </cell>
          <cell r="F2817">
            <v>0.03</v>
          </cell>
          <cell r="J2817">
            <v>298.66415599999999</v>
          </cell>
        </row>
        <row r="2818">
          <cell r="E2818">
            <v>0</v>
          </cell>
          <cell r="J2818">
            <v>0</v>
          </cell>
        </row>
        <row r="2819">
          <cell r="E2819">
            <v>0</v>
          </cell>
          <cell r="J2819">
            <v>0</v>
          </cell>
        </row>
        <row r="2820">
          <cell r="E2820">
            <v>0</v>
          </cell>
          <cell r="J2820">
            <v>0</v>
          </cell>
        </row>
        <row r="2821">
          <cell r="E2821">
            <v>0</v>
          </cell>
          <cell r="J2821">
            <v>0</v>
          </cell>
        </row>
        <row r="2823">
          <cell r="G2823">
            <v>3158.390077333333</v>
          </cell>
          <cell r="J2823">
            <v>3158.390077333333</v>
          </cell>
        </row>
        <row r="2826">
          <cell r="B2826" t="str">
            <v>TARIFA / HORA</v>
          </cell>
          <cell r="D2826" t="str">
            <v>RENDIMIENTO</v>
          </cell>
          <cell r="E2826" t="str">
            <v>VALOR UNITARIO</v>
          </cell>
        </row>
        <row r="2827">
          <cell r="B2827">
            <v>100</v>
          </cell>
          <cell r="D2827">
            <v>0.2</v>
          </cell>
          <cell r="E2827">
            <v>20</v>
          </cell>
        </row>
        <row r="2828">
          <cell r="E2828">
            <v>0</v>
          </cell>
        </row>
        <row r="2829">
          <cell r="E2829">
            <v>0</v>
          </cell>
        </row>
        <row r="2830">
          <cell r="E2830">
            <v>0</v>
          </cell>
        </row>
        <row r="2831">
          <cell r="E2831">
            <v>0</v>
          </cell>
        </row>
        <row r="2832">
          <cell r="G2832">
            <v>20</v>
          </cell>
        </row>
        <row r="2834">
          <cell r="G2834">
            <v>3178.390077333333</v>
          </cell>
        </row>
        <row r="2837">
          <cell r="B2837" t="str">
            <v>VOLUMEN/PESO</v>
          </cell>
          <cell r="D2837" t="str">
            <v>DISTANCIA</v>
          </cell>
          <cell r="E2837" t="str">
            <v>TARIFA</v>
          </cell>
          <cell r="F2837" t="str">
            <v>Vr/UNITARIO</v>
          </cell>
        </row>
        <row r="2838">
          <cell r="F2838">
            <v>0</v>
          </cell>
        </row>
        <row r="2839">
          <cell r="F2839">
            <v>0</v>
          </cell>
        </row>
        <row r="2840">
          <cell r="F2840">
            <v>0</v>
          </cell>
        </row>
        <row r="2842">
          <cell r="G2842">
            <v>0</v>
          </cell>
        </row>
        <row r="2845">
          <cell r="B2845" t="str">
            <v>JORNAL + PRESTACIONES</v>
          </cell>
          <cell r="E2845" t="str">
            <v>RENDIMIENTO</v>
          </cell>
          <cell r="F2845" t="str">
            <v>Vr/UNITARIO</v>
          </cell>
        </row>
        <row r="2846">
          <cell r="D2846">
            <v>8100</v>
          </cell>
          <cell r="E2846">
            <v>0.25</v>
          </cell>
          <cell r="F2846">
            <v>2025</v>
          </cell>
        </row>
        <row r="2847">
          <cell r="F2847">
            <v>0</v>
          </cell>
        </row>
        <row r="2848">
          <cell r="F2848">
            <v>0</v>
          </cell>
        </row>
        <row r="2849">
          <cell r="F2849">
            <v>0</v>
          </cell>
        </row>
        <row r="2851">
          <cell r="G2851">
            <v>2025</v>
          </cell>
        </row>
        <row r="2853">
          <cell r="G2853">
            <v>5203</v>
          </cell>
        </row>
        <row r="2861">
          <cell r="E2861" t="str">
            <v>CAPITULO :</v>
          </cell>
          <cell r="G2861" t="str">
            <v>INSTALACIONES HIDROSANITARIAS</v>
          </cell>
        </row>
        <row r="2863">
          <cell r="E2863" t="str">
            <v>FECHA :</v>
          </cell>
          <cell r="F2863" t="str">
            <v>OCTUBRE DE 2005</v>
          </cell>
        </row>
        <row r="2866">
          <cell r="B2866" t="str">
            <v>8.1.4</v>
          </cell>
          <cell r="C2866" t="str">
            <v xml:space="preserve">ACCESORIOS PVC P DIAM 1/2"                                                                               </v>
          </cell>
          <cell r="G2866" t="str">
            <v>UNIDAD</v>
          </cell>
          <cell r="H2866" t="str">
            <v xml:space="preserve">un   </v>
          </cell>
          <cell r="J2866">
            <v>835</v>
          </cell>
        </row>
        <row r="2869">
          <cell r="B2869" t="str">
            <v>CANTIDAD</v>
          </cell>
          <cell r="C2869" t="str">
            <v>UND</v>
          </cell>
          <cell r="D2869" t="str">
            <v>Vr/UNITARIO</v>
          </cell>
          <cell r="E2869" t="str">
            <v>Vr/PARCIAL</v>
          </cell>
          <cell r="F2869" t="str">
            <v>DESPERD. %</v>
          </cell>
        </row>
        <row r="2870">
          <cell r="B2870">
            <v>1</v>
          </cell>
          <cell r="C2870" t="str">
            <v>UND</v>
          </cell>
          <cell r="D2870">
            <v>450</v>
          </cell>
          <cell r="E2870">
            <v>450</v>
          </cell>
          <cell r="J2870">
            <v>450</v>
          </cell>
        </row>
        <row r="2871">
          <cell r="E2871">
            <v>0</v>
          </cell>
          <cell r="J2871">
            <v>0</v>
          </cell>
        </row>
        <row r="2872">
          <cell r="E2872">
            <v>0</v>
          </cell>
          <cell r="J2872">
            <v>0</v>
          </cell>
        </row>
        <row r="2873">
          <cell r="E2873">
            <v>0</v>
          </cell>
          <cell r="J2873">
            <v>0</v>
          </cell>
        </row>
        <row r="2874">
          <cell r="E2874">
            <v>0</v>
          </cell>
          <cell r="J2874">
            <v>0</v>
          </cell>
        </row>
        <row r="2875">
          <cell r="E2875">
            <v>0</v>
          </cell>
          <cell r="J2875">
            <v>0</v>
          </cell>
        </row>
        <row r="2876">
          <cell r="E2876">
            <v>0</v>
          </cell>
          <cell r="J2876">
            <v>0</v>
          </cell>
        </row>
        <row r="2878">
          <cell r="G2878">
            <v>450</v>
          </cell>
          <cell r="J2878">
            <v>450</v>
          </cell>
        </row>
        <row r="2881">
          <cell r="B2881" t="str">
            <v>TARIFA / HORA</v>
          </cell>
          <cell r="D2881" t="str">
            <v>RENDIMIENTO</v>
          </cell>
          <cell r="E2881" t="str">
            <v>VALOR UNITARIO</v>
          </cell>
        </row>
        <row r="2882">
          <cell r="B2882">
            <v>100</v>
          </cell>
          <cell r="D2882">
            <v>0.2</v>
          </cell>
          <cell r="E2882">
            <v>20</v>
          </cell>
        </row>
        <row r="2883">
          <cell r="E2883">
            <v>0</v>
          </cell>
        </row>
        <row r="2884">
          <cell r="E2884">
            <v>0</v>
          </cell>
        </row>
        <row r="2885">
          <cell r="E2885">
            <v>0</v>
          </cell>
        </row>
        <row r="2886">
          <cell r="E2886">
            <v>0</v>
          </cell>
        </row>
        <row r="2887">
          <cell r="G2887">
            <v>20</v>
          </cell>
        </row>
        <row r="2889">
          <cell r="G2889">
            <v>470</v>
          </cell>
        </row>
        <row r="2892">
          <cell r="B2892" t="str">
            <v>VOLUMEN/PESO</v>
          </cell>
          <cell r="D2892" t="str">
            <v>DISTANCIA</v>
          </cell>
          <cell r="E2892" t="str">
            <v>TARIFA</v>
          </cell>
          <cell r="F2892" t="str">
            <v>Vr/UNITARIO</v>
          </cell>
        </row>
        <row r="2893">
          <cell r="F2893">
            <v>0</v>
          </cell>
        </row>
        <row r="2894">
          <cell r="F2894">
            <v>0</v>
          </cell>
        </row>
        <row r="2895">
          <cell r="F2895">
            <v>0</v>
          </cell>
        </row>
        <row r="2897">
          <cell r="G2897">
            <v>0</v>
          </cell>
        </row>
        <row r="2900">
          <cell r="B2900" t="str">
            <v>JORNAL + PRESTACIONES</v>
          </cell>
          <cell r="E2900" t="str">
            <v>RENDIMIENTO</v>
          </cell>
          <cell r="F2900" t="str">
            <v>Vr/UNITARIO</v>
          </cell>
        </row>
        <row r="2901">
          <cell r="D2901">
            <v>8100</v>
          </cell>
          <cell r="E2901">
            <v>4.4999999999999998E-2</v>
          </cell>
          <cell r="F2901">
            <v>364.5</v>
          </cell>
        </row>
        <row r="2902">
          <cell r="F2902">
            <v>0</v>
          </cell>
        </row>
        <row r="2903">
          <cell r="F2903">
            <v>0</v>
          </cell>
        </row>
        <row r="2904">
          <cell r="F2904">
            <v>0</v>
          </cell>
        </row>
        <row r="2906">
          <cell r="G2906">
            <v>364.5</v>
          </cell>
        </row>
        <row r="2908">
          <cell r="G2908">
            <v>835</v>
          </cell>
        </row>
        <row r="2916">
          <cell r="E2916" t="str">
            <v>CAPITULO :</v>
          </cell>
          <cell r="G2916" t="str">
            <v>INSTALACIONES HIDROSANITARIAS</v>
          </cell>
        </row>
        <row r="2918">
          <cell r="E2918" t="str">
            <v>FECHA :</v>
          </cell>
          <cell r="F2918" t="str">
            <v>OCTUBRE DE 2005</v>
          </cell>
        </row>
        <row r="2921">
          <cell r="B2921" t="str">
            <v>8.1.5</v>
          </cell>
          <cell r="C2921" t="str">
            <v xml:space="preserve">MANOMETRO BRONCE DIAM=2"                                                                                 </v>
          </cell>
          <cell r="G2921" t="str">
            <v>UNIDAD</v>
          </cell>
          <cell r="H2921" t="str">
            <v xml:space="preserve">un   </v>
          </cell>
          <cell r="J2921">
            <v>36225</v>
          </cell>
        </row>
        <row r="2924">
          <cell r="B2924" t="str">
            <v>CANTIDAD</v>
          </cell>
          <cell r="C2924" t="str">
            <v>UND</v>
          </cell>
          <cell r="D2924" t="str">
            <v>Vr/UNITARIO</v>
          </cell>
          <cell r="E2924" t="str">
            <v>Vr/PARCIAL</v>
          </cell>
          <cell r="F2924" t="str">
            <v>DESPERD. %</v>
          </cell>
        </row>
        <row r="2925">
          <cell r="B2925">
            <v>1</v>
          </cell>
          <cell r="C2925" t="str">
            <v>UND</v>
          </cell>
          <cell r="D2925">
            <v>25000</v>
          </cell>
          <cell r="E2925">
            <v>25000</v>
          </cell>
          <cell r="J2925">
            <v>25000</v>
          </cell>
        </row>
        <row r="2926">
          <cell r="B2926">
            <v>1</v>
          </cell>
          <cell r="C2926" t="str">
            <v>UND</v>
          </cell>
          <cell r="D2926">
            <v>1000</v>
          </cell>
          <cell r="E2926">
            <v>1000</v>
          </cell>
          <cell r="J2926">
            <v>1000</v>
          </cell>
        </row>
        <row r="2927">
          <cell r="E2927">
            <v>0</v>
          </cell>
          <cell r="J2927">
            <v>0</v>
          </cell>
        </row>
        <row r="2928">
          <cell r="E2928">
            <v>0</v>
          </cell>
          <cell r="J2928">
            <v>0</v>
          </cell>
        </row>
        <row r="2929">
          <cell r="E2929">
            <v>0</v>
          </cell>
          <cell r="J2929">
            <v>0</v>
          </cell>
        </row>
        <row r="2930">
          <cell r="E2930">
            <v>0</v>
          </cell>
          <cell r="J2930">
            <v>0</v>
          </cell>
        </row>
        <row r="2931">
          <cell r="E2931">
            <v>0</v>
          </cell>
          <cell r="J2931">
            <v>0</v>
          </cell>
        </row>
        <row r="2933">
          <cell r="G2933">
            <v>26000</v>
          </cell>
          <cell r="J2933">
            <v>26000</v>
          </cell>
        </row>
        <row r="2936">
          <cell r="B2936" t="str">
            <v>TARIFA / HORA</v>
          </cell>
          <cell r="D2936" t="str">
            <v>RENDIMIENTO</v>
          </cell>
          <cell r="E2936" t="str">
            <v>VALOR UNITARIO</v>
          </cell>
        </row>
        <row r="2937">
          <cell r="B2937">
            <v>100</v>
          </cell>
          <cell r="D2937">
            <v>1</v>
          </cell>
          <cell r="E2937">
            <v>100</v>
          </cell>
        </row>
        <row r="2938">
          <cell r="E2938">
            <v>0</v>
          </cell>
        </row>
        <row r="2939">
          <cell r="E2939">
            <v>0</v>
          </cell>
        </row>
        <row r="2940">
          <cell r="E2940">
            <v>0</v>
          </cell>
        </row>
        <row r="2941">
          <cell r="E2941">
            <v>0</v>
          </cell>
        </row>
        <row r="2942">
          <cell r="G2942">
            <v>100</v>
          </cell>
        </row>
        <row r="2944">
          <cell r="G2944">
            <v>26100</v>
          </cell>
        </row>
        <row r="2947">
          <cell r="B2947" t="str">
            <v>VOLUMEN/PESO</v>
          </cell>
          <cell r="D2947" t="str">
            <v>DISTANCIA</v>
          </cell>
          <cell r="E2947" t="str">
            <v>TARIFA</v>
          </cell>
          <cell r="F2947" t="str">
            <v>Vr/UNITARIO</v>
          </cell>
        </row>
        <row r="2948">
          <cell r="F2948">
            <v>0</v>
          </cell>
        </row>
        <row r="2949">
          <cell r="F2949">
            <v>0</v>
          </cell>
        </row>
        <row r="2950">
          <cell r="F2950">
            <v>0</v>
          </cell>
        </row>
        <row r="2952">
          <cell r="G2952">
            <v>0</v>
          </cell>
        </row>
        <row r="2955">
          <cell r="B2955" t="str">
            <v>JORNAL + PRESTACIONES</v>
          </cell>
          <cell r="E2955" t="str">
            <v>RENDIMIENTO</v>
          </cell>
          <cell r="F2955" t="str">
            <v>Vr/UNITARIO</v>
          </cell>
        </row>
        <row r="2956">
          <cell r="D2956">
            <v>8100</v>
          </cell>
          <cell r="E2956">
            <v>1.25</v>
          </cell>
          <cell r="F2956">
            <v>10125</v>
          </cell>
        </row>
        <row r="2957">
          <cell r="F2957">
            <v>0</v>
          </cell>
        </row>
        <row r="2958">
          <cell r="F2958">
            <v>0</v>
          </cell>
        </row>
        <row r="2959">
          <cell r="F2959">
            <v>0</v>
          </cell>
        </row>
        <row r="2961">
          <cell r="G2961">
            <v>10125</v>
          </cell>
        </row>
        <row r="2963">
          <cell r="G2963">
            <v>36225</v>
          </cell>
        </row>
        <row r="2971">
          <cell r="E2971" t="str">
            <v>CAPITULO :</v>
          </cell>
          <cell r="G2971" t="str">
            <v>INSTALACIONES HIDROSANITARIAS</v>
          </cell>
        </row>
        <row r="2973">
          <cell r="E2973" t="str">
            <v>FECHA :</v>
          </cell>
          <cell r="F2973" t="str">
            <v>OCTUBRE DE 2005</v>
          </cell>
        </row>
        <row r="2976">
          <cell r="B2976" t="str">
            <v>8.1.6</v>
          </cell>
          <cell r="C2976" t="str">
            <v xml:space="preserve">VALVULA BOLA DIAM=1/2"                                                                                   </v>
          </cell>
          <cell r="G2976" t="str">
            <v>UNIDAD</v>
          </cell>
          <cell r="H2976" t="str">
            <v xml:space="preserve">un   </v>
          </cell>
          <cell r="J2976">
            <v>16489</v>
          </cell>
        </row>
        <row r="2979">
          <cell r="B2979" t="str">
            <v>CANTIDAD</v>
          </cell>
          <cell r="C2979" t="str">
            <v>UND</v>
          </cell>
          <cell r="D2979" t="str">
            <v>Vr/UNITARIO</v>
          </cell>
          <cell r="E2979" t="str">
            <v>Vr/PARCIAL</v>
          </cell>
          <cell r="F2979" t="str">
            <v>DESPERD. %</v>
          </cell>
        </row>
        <row r="2980">
          <cell r="B2980">
            <v>1</v>
          </cell>
          <cell r="C2980" t="str">
            <v>UND</v>
          </cell>
          <cell r="D2980">
            <v>7288.8599999999988</v>
          </cell>
          <cell r="E2980">
            <v>7288.8599999999988</v>
          </cell>
          <cell r="J2980">
            <v>7288.8599999999988</v>
          </cell>
        </row>
        <row r="2981">
          <cell r="B2981">
            <v>1</v>
          </cell>
          <cell r="C2981" t="str">
            <v>UND</v>
          </cell>
          <cell r="D2981">
            <v>1000</v>
          </cell>
          <cell r="E2981">
            <v>1000</v>
          </cell>
          <cell r="J2981">
            <v>1000</v>
          </cell>
        </row>
        <row r="2982">
          <cell r="E2982">
            <v>0</v>
          </cell>
          <cell r="J2982">
            <v>0</v>
          </cell>
        </row>
        <row r="2983">
          <cell r="E2983">
            <v>0</v>
          </cell>
          <cell r="J2983">
            <v>0</v>
          </cell>
        </row>
        <row r="2984">
          <cell r="E2984">
            <v>0</v>
          </cell>
          <cell r="J2984">
            <v>0</v>
          </cell>
        </row>
        <row r="2985">
          <cell r="E2985">
            <v>0</v>
          </cell>
          <cell r="J2985">
            <v>0</v>
          </cell>
        </row>
        <row r="2986">
          <cell r="E2986">
            <v>0</v>
          </cell>
          <cell r="J2986">
            <v>0</v>
          </cell>
        </row>
        <row r="2988">
          <cell r="G2988">
            <v>8288.8599999999988</v>
          </cell>
          <cell r="J2988">
            <v>8288.8599999999988</v>
          </cell>
        </row>
        <row r="2991">
          <cell r="B2991" t="str">
            <v>TARIFA / HORA</v>
          </cell>
          <cell r="D2991" t="str">
            <v>RENDIMIENTO</v>
          </cell>
          <cell r="E2991" t="str">
            <v>VALOR UNITARIO</v>
          </cell>
        </row>
        <row r="2992">
          <cell r="B2992">
            <v>100</v>
          </cell>
          <cell r="D2992">
            <v>1</v>
          </cell>
          <cell r="E2992">
            <v>100</v>
          </cell>
        </row>
        <row r="2993">
          <cell r="E2993">
            <v>0</v>
          </cell>
        </row>
        <row r="2994">
          <cell r="E2994">
            <v>0</v>
          </cell>
        </row>
        <row r="2995">
          <cell r="E2995">
            <v>0</v>
          </cell>
        </row>
        <row r="2996">
          <cell r="E2996">
            <v>0</v>
          </cell>
        </row>
        <row r="2997">
          <cell r="G2997">
            <v>100</v>
          </cell>
        </row>
        <row r="2999">
          <cell r="G2999">
            <v>8388.8599999999988</v>
          </cell>
        </row>
        <row r="3002">
          <cell r="B3002" t="str">
            <v>VOLUMEN/PESO</v>
          </cell>
          <cell r="D3002" t="str">
            <v>DISTANCIA</v>
          </cell>
          <cell r="E3002" t="str">
            <v>TARIFA</v>
          </cell>
          <cell r="F3002" t="str">
            <v>Vr/UNITARIO</v>
          </cell>
        </row>
        <row r="3003">
          <cell r="F3003">
            <v>0</v>
          </cell>
        </row>
        <row r="3004">
          <cell r="F3004">
            <v>0</v>
          </cell>
        </row>
        <row r="3005">
          <cell r="F3005">
            <v>0</v>
          </cell>
        </row>
        <row r="3007">
          <cell r="G3007">
            <v>0</v>
          </cell>
        </row>
        <row r="3010">
          <cell r="B3010" t="str">
            <v>JORNAL + PRESTACIONES</v>
          </cell>
          <cell r="E3010" t="str">
            <v>RENDIMIENTO</v>
          </cell>
          <cell r="F3010" t="str">
            <v>Vr/UNITARIO</v>
          </cell>
        </row>
        <row r="3011">
          <cell r="D3011">
            <v>8100</v>
          </cell>
          <cell r="E3011">
            <v>1</v>
          </cell>
          <cell r="F3011">
            <v>8100</v>
          </cell>
        </row>
        <row r="3012">
          <cell r="F3012">
            <v>0</v>
          </cell>
        </row>
        <row r="3013">
          <cell r="F3013">
            <v>0</v>
          </cell>
        </row>
        <row r="3014">
          <cell r="F3014">
            <v>0</v>
          </cell>
        </row>
        <row r="3016">
          <cell r="G3016">
            <v>8100</v>
          </cell>
        </row>
        <row r="3018">
          <cell r="G3018">
            <v>16489</v>
          </cell>
        </row>
        <row r="3026">
          <cell r="E3026" t="str">
            <v>CAPITULO :</v>
          </cell>
          <cell r="G3026" t="str">
            <v>INSTALACIONES HIDROSANITARIAS</v>
          </cell>
        </row>
        <row r="3028">
          <cell r="E3028" t="str">
            <v>FECHA :</v>
          </cell>
          <cell r="F3028" t="str">
            <v>OCTUBRE DE 2005</v>
          </cell>
        </row>
        <row r="3031">
          <cell r="B3031" t="str">
            <v>8.2.1</v>
          </cell>
          <cell r="C3031" t="str">
            <v xml:space="preserve">PUNTO HIDRAULICO AF PVC                                                                                  </v>
          </cell>
          <cell r="G3031" t="str">
            <v>UNIDAD</v>
          </cell>
          <cell r="H3031" t="str">
            <v xml:space="preserve">un   </v>
          </cell>
          <cell r="J3031">
            <v>36523</v>
          </cell>
        </row>
        <row r="3034">
          <cell r="B3034" t="str">
            <v>CANTIDAD</v>
          </cell>
          <cell r="C3034" t="str">
            <v>UND</v>
          </cell>
          <cell r="D3034" t="str">
            <v>Vr/UNITARIO</v>
          </cell>
          <cell r="E3034" t="str">
            <v>Vr/PARCIAL</v>
          </cell>
          <cell r="F3034" t="str">
            <v>DESPERD. %</v>
          </cell>
        </row>
        <row r="3035">
          <cell r="B3035">
            <v>6</v>
          </cell>
          <cell r="C3035" t="str">
            <v>ML</v>
          </cell>
          <cell r="D3035">
            <v>2629.333333333333</v>
          </cell>
          <cell r="E3035">
            <v>15775.999999999998</v>
          </cell>
          <cell r="J3035">
            <v>15775.999999999998</v>
          </cell>
        </row>
        <row r="3036">
          <cell r="B3036">
            <v>6</v>
          </cell>
          <cell r="C3036" t="str">
            <v>UND</v>
          </cell>
          <cell r="D3036">
            <v>450</v>
          </cell>
          <cell r="E3036">
            <v>2700</v>
          </cell>
          <cell r="J3036">
            <v>2700</v>
          </cell>
        </row>
        <row r="3037">
          <cell r="B3037">
            <v>0.01</v>
          </cell>
          <cell r="C3037" t="str">
            <v>UND</v>
          </cell>
          <cell r="D3037">
            <v>14709.96</v>
          </cell>
          <cell r="E3037">
            <v>147.09959999999998</v>
          </cell>
          <cell r="J3037">
            <v>147.09959999999998</v>
          </cell>
        </row>
        <row r="3038">
          <cell r="B3038">
            <v>0.08</v>
          </cell>
          <cell r="C3038" t="str">
            <v>UND</v>
          </cell>
          <cell r="D3038">
            <v>28996.519999999997</v>
          </cell>
          <cell r="E3038">
            <v>2319.7215999999999</v>
          </cell>
          <cell r="J3038">
            <v>2319.7215999999999</v>
          </cell>
        </row>
        <row r="3039">
          <cell r="B3039">
            <v>0.5</v>
          </cell>
          <cell r="C3039" t="str">
            <v>UND</v>
          </cell>
          <cell r="D3039">
            <v>1000</v>
          </cell>
          <cell r="E3039">
            <v>500</v>
          </cell>
          <cell r="J3039">
            <v>500</v>
          </cell>
        </row>
        <row r="3040">
          <cell r="E3040">
            <v>0</v>
          </cell>
          <cell r="J3040">
            <v>0</v>
          </cell>
        </row>
        <row r="3041">
          <cell r="E3041">
            <v>0</v>
          </cell>
          <cell r="J3041">
            <v>0</v>
          </cell>
        </row>
        <row r="3043">
          <cell r="G3043">
            <v>21442.821200000002</v>
          </cell>
          <cell r="J3043">
            <v>21442.821200000002</v>
          </cell>
        </row>
        <row r="3046">
          <cell r="B3046" t="str">
            <v>TARIFA / HORA</v>
          </cell>
          <cell r="D3046" t="str">
            <v>RENDIMIENTO</v>
          </cell>
          <cell r="E3046" t="str">
            <v>VALOR UNITARIO</v>
          </cell>
        </row>
        <row r="3047">
          <cell r="B3047">
            <v>100</v>
          </cell>
          <cell r="D3047">
            <v>5</v>
          </cell>
          <cell r="E3047">
            <v>500</v>
          </cell>
        </row>
        <row r="3048">
          <cell r="E3048">
            <v>0</v>
          </cell>
        </row>
        <row r="3049">
          <cell r="E3049">
            <v>0</v>
          </cell>
        </row>
        <row r="3050">
          <cell r="E3050">
            <v>0</v>
          </cell>
        </row>
        <row r="3051">
          <cell r="E3051">
            <v>0</v>
          </cell>
        </row>
        <row r="3052">
          <cell r="G3052">
            <v>500</v>
          </cell>
        </row>
        <row r="3054">
          <cell r="G3054">
            <v>21942.821200000002</v>
          </cell>
        </row>
        <row r="3057">
          <cell r="B3057" t="str">
            <v>VOLUMEN/PESO</v>
          </cell>
          <cell r="D3057" t="str">
            <v>DISTANCIA</v>
          </cell>
          <cell r="E3057" t="str">
            <v>TARIFA</v>
          </cell>
          <cell r="F3057" t="str">
            <v>Vr/UNITARIO</v>
          </cell>
        </row>
        <row r="3058">
          <cell r="F3058">
            <v>0</v>
          </cell>
        </row>
        <row r="3059">
          <cell r="F3059">
            <v>0</v>
          </cell>
        </row>
        <row r="3060">
          <cell r="F3060">
            <v>0</v>
          </cell>
        </row>
        <row r="3062">
          <cell r="G3062">
            <v>0</v>
          </cell>
        </row>
        <row r="3065">
          <cell r="B3065" t="str">
            <v>JORNAL + PRESTACIONES</v>
          </cell>
          <cell r="E3065" t="str">
            <v>RENDIMIENTO</v>
          </cell>
          <cell r="F3065" t="str">
            <v>Vr/UNITARIO</v>
          </cell>
        </row>
        <row r="3066">
          <cell r="D3066">
            <v>8100</v>
          </cell>
          <cell r="E3066">
            <v>1.8</v>
          </cell>
          <cell r="F3066">
            <v>14580</v>
          </cell>
        </row>
        <row r="3067">
          <cell r="F3067">
            <v>0</v>
          </cell>
        </row>
        <row r="3068">
          <cell r="F3068">
            <v>0</v>
          </cell>
        </row>
        <row r="3069">
          <cell r="F3069">
            <v>0</v>
          </cell>
        </row>
        <row r="3071">
          <cell r="G3071">
            <v>14580</v>
          </cell>
        </row>
        <row r="3073">
          <cell r="G3073">
            <v>36523</v>
          </cell>
        </row>
        <row r="3081">
          <cell r="E3081" t="str">
            <v>CAPITULO :</v>
          </cell>
          <cell r="G3081" t="str">
            <v>INSTALACIONES HIDROSANITARIAS</v>
          </cell>
        </row>
        <row r="3083">
          <cell r="E3083" t="str">
            <v>FECHA :</v>
          </cell>
          <cell r="F3083" t="str">
            <v>OCTUBRE DE 2005</v>
          </cell>
        </row>
        <row r="3086">
          <cell r="B3086" t="str">
            <v>8.3.1</v>
          </cell>
          <cell r="C3086" t="str">
            <v xml:space="preserve">SALIDA SANITARIA PVC-S (IC)                                                                              </v>
          </cell>
          <cell r="G3086" t="str">
            <v>UNIDAD</v>
          </cell>
          <cell r="H3086" t="str">
            <v xml:space="preserve">un   </v>
          </cell>
          <cell r="J3086">
            <v>58187</v>
          </cell>
        </row>
        <row r="3089">
          <cell r="B3089" t="str">
            <v>CANTIDAD</v>
          </cell>
          <cell r="C3089" t="str">
            <v>UND</v>
          </cell>
          <cell r="D3089" t="str">
            <v>Vr/UNITARIO</v>
          </cell>
          <cell r="E3089" t="str">
            <v>Vr/PARCIAL</v>
          </cell>
          <cell r="F3089" t="str">
            <v>DESPERD. %</v>
          </cell>
        </row>
        <row r="3090">
          <cell r="B3090">
            <v>1</v>
          </cell>
          <cell r="C3090" t="str">
            <v>ML</v>
          </cell>
          <cell r="D3090">
            <v>14500</v>
          </cell>
          <cell r="E3090">
            <v>14500</v>
          </cell>
          <cell r="J3090">
            <v>14500</v>
          </cell>
        </row>
        <row r="3091">
          <cell r="B3091">
            <v>1.2</v>
          </cell>
          <cell r="C3091" t="str">
            <v>UN</v>
          </cell>
          <cell r="D3091">
            <v>11820</v>
          </cell>
          <cell r="E3091">
            <v>14184</v>
          </cell>
          <cell r="J3091">
            <v>14184</v>
          </cell>
        </row>
        <row r="3092">
          <cell r="B3092">
            <v>0.01</v>
          </cell>
          <cell r="C3092" t="str">
            <v>UND</v>
          </cell>
          <cell r="D3092">
            <v>14709.96</v>
          </cell>
          <cell r="E3092">
            <v>147.09959999999998</v>
          </cell>
          <cell r="J3092">
            <v>147.09959999999998</v>
          </cell>
        </row>
        <row r="3093">
          <cell r="B3093">
            <v>0.08</v>
          </cell>
          <cell r="C3093" t="str">
            <v>UND</v>
          </cell>
          <cell r="D3093">
            <v>28996.519999999997</v>
          </cell>
          <cell r="E3093">
            <v>2319.7215999999999</v>
          </cell>
          <cell r="J3093">
            <v>2319.7215999999999</v>
          </cell>
        </row>
        <row r="3094">
          <cell r="B3094">
            <v>0.5</v>
          </cell>
          <cell r="C3094" t="str">
            <v>UND</v>
          </cell>
          <cell r="D3094">
            <v>1000</v>
          </cell>
          <cell r="E3094">
            <v>500</v>
          </cell>
          <cell r="J3094">
            <v>500</v>
          </cell>
        </row>
        <row r="3095">
          <cell r="B3095">
            <v>1</v>
          </cell>
          <cell r="C3095" t="str">
            <v>ML</v>
          </cell>
          <cell r="D3095">
            <v>6728</v>
          </cell>
          <cell r="E3095">
            <v>6728</v>
          </cell>
          <cell r="J3095">
            <v>6728</v>
          </cell>
        </row>
        <row r="3096">
          <cell r="B3096">
            <v>1.2</v>
          </cell>
          <cell r="C3096" t="str">
            <v>UN</v>
          </cell>
          <cell r="D3096">
            <v>3940</v>
          </cell>
          <cell r="E3096">
            <v>4728</v>
          </cell>
          <cell r="J3096">
            <v>4728</v>
          </cell>
        </row>
        <row r="3098">
          <cell r="G3098">
            <v>43106.821200000006</v>
          </cell>
          <cell r="J3098">
            <v>43106.821200000006</v>
          </cell>
        </row>
        <row r="3101">
          <cell r="B3101" t="str">
            <v>TARIFA / HORA</v>
          </cell>
          <cell r="D3101" t="str">
            <v>RENDIMIENTO</v>
          </cell>
          <cell r="E3101" t="str">
            <v>VALOR UNITARIO</v>
          </cell>
        </row>
        <row r="3102">
          <cell r="B3102">
            <v>100</v>
          </cell>
          <cell r="D3102">
            <v>5</v>
          </cell>
          <cell r="E3102">
            <v>500</v>
          </cell>
        </row>
        <row r="3103">
          <cell r="E3103">
            <v>0</v>
          </cell>
        </row>
        <row r="3104">
          <cell r="E3104">
            <v>0</v>
          </cell>
        </row>
        <row r="3105">
          <cell r="E3105">
            <v>0</v>
          </cell>
        </row>
        <row r="3106">
          <cell r="E3106">
            <v>0</v>
          </cell>
        </row>
        <row r="3107">
          <cell r="G3107">
            <v>500</v>
          </cell>
        </row>
        <row r="3109">
          <cell r="G3109">
            <v>43606.821200000006</v>
          </cell>
        </row>
        <row r="3112">
          <cell r="B3112" t="str">
            <v>VOLUMEN/PESO</v>
          </cell>
          <cell r="D3112" t="str">
            <v>DISTANCIA</v>
          </cell>
          <cell r="E3112" t="str">
            <v>TARIFA</v>
          </cell>
          <cell r="F3112" t="str">
            <v>Vr/UNITARIO</v>
          </cell>
        </row>
        <row r="3113">
          <cell r="F3113">
            <v>0</v>
          </cell>
        </row>
        <row r="3114">
          <cell r="F3114">
            <v>0</v>
          </cell>
        </row>
        <row r="3115">
          <cell r="F3115">
            <v>0</v>
          </cell>
        </row>
        <row r="3117">
          <cell r="G3117">
            <v>0</v>
          </cell>
        </row>
        <row r="3120">
          <cell r="B3120" t="str">
            <v>JORNAL + PRESTACIONES</v>
          </cell>
          <cell r="E3120" t="str">
            <v>RENDIMIENTO</v>
          </cell>
          <cell r="F3120" t="str">
            <v>Vr/UNITARIO</v>
          </cell>
        </row>
        <row r="3121">
          <cell r="D3121">
            <v>8100</v>
          </cell>
          <cell r="E3121">
            <v>1.8</v>
          </cell>
          <cell r="F3121">
            <v>14580</v>
          </cell>
        </row>
        <row r="3122">
          <cell r="F3122">
            <v>0</v>
          </cell>
        </row>
        <row r="3123">
          <cell r="F3123">
            <v>0</v>
          </cell>
        </row>
        <row r="3124">
          <cell r="F3124">
            <v>0</v>
          </cell>
        </row>
        <row r="3126">
          <cell r="G3126">
            <v>14580</v>
          </cell>
        </row>
        <row r="3128">
          <cell r="G3128">
            <v>58187</v>
          </cell>
        </row>
        <row r="3136">
          <cell r="E3136" t="str">
            <v>CAPITULO :</v>
          </cell>
          <cell r="G3136" t="str">
            <v>INSTALACIONES HIDROSANITARIAS</v>
          </cell>
        </row>
        <row r="3138">
          <cell r="E3138" t="str">
            <v>FECHA :</v>
          </cell>
          <cell r="F3138" t="str">
            <v>OCTUBRE DE 2005</v>
          </cell>
        </row>
        <row r="3141">
          <cell r="B3141" t="str">
            <v>8.4.1</v>
          </cell>
          <cell r="C3141" t="str">
            <v xml:space="preserve">TUBERIA PVC S DIAM=6"                                                                                    </v>
          </cell>
          <cell r="G3141" t="str">
            <v>UNIDAD</v>
          </cell>
          <cell r="H3141" t="str">
            <v xml:space="preserve">m    </v>
          </cell>
          <cell r="J3141">
            <v>37757</v>
          </cell>
        </row>
        <row r="3144">
          <cell r="B3144" t="str">
            <v>CANTIDAD</v>
          </cell>
          <cell r="C3144" t="str">
            <v>UND</v>
          </cell>
          <cell r="D3144" t="str">
            <v>Vr/UNITARIO</v>
          </cell>
          <cell r="E3144" t="str">
            <v>Vr/PARCIAL</v>
          </cell>
          <cell r="F3144" t="str">
            <v>DESPERD. %</v>
          </cell>
        </row>
        <row r="3145">
          <cell r="B3145">
            <v>1</v>
          </cell>
          <cell r="C3145" t="str">
            <v>ML</v>
          </cell>
          <cell r="D3145">
            <v>30739.999999999996</v>
          </cell>
          <cell r="E3145">
            <v>30739.999999999996</v>
          </cell>
          <cell r="J3145">
            <v>30739.999999999996</v>
          </cell>
        </row>
        <row r="3146">
          <cell r="B3146">
            <v>0.01</v>
          </cell>
          <cell r="C3146" t="str">
            <v>UND</v>
          </cell>
          <cell r="D3146">
            <v>14709.96</v>
          </cell>
          <cell r="E3146">
            <v>147.09959999999998</v>
          </cell>
          <cell r="J3146">
            <v>147.09959999999998</v>
          </cell>
        </row>
        <row r="3147">
          <cell r="B3147">
            <v>0.01</v>
          </cell>
          <cell r="C3147" t="str">
            <v>UND</v>
          </cell>
          <cell r="D3147">
            <v>28996.519999999997</v>
          </cell>
          <cell r="E3147">
            <v>289.96519999999998</v>
          </cell>
          <cell r="J3147">
            <v>289.96519999999998</v>
          </cell>
        </row>
        <row r="3148">
          <cell r="E3148">
            <v>0</v>
          </cell>
          <cell r="J3148">
            <v>0</v>
          </cell>
        </row>
        <row r="3149">
          <cell r="E3149">
            <v>0</v>
          </cell>
          <cell r="J3149">
            <v>0</v>
          </cell>
        </row>
        <row r="3150">
          <cell r="E3150">
            <v>0</v>
          </cell>
          <cell r="J3150">
            <v>0</v>
          </cell>
        </row>
        <row r="3151">
          <cell r="E3151">
            <v>0</v>
          </cell>
          <cell r="J3151">
            <v>0</v>
          </cell>
        </row>
        <row r="3153">
          <cell r="G3153">
            <v>31177.064799999996</v>
          </cell>
          <cell r="J3153">
            <v>31177.064799999996</v>
          </cell>
        </row>
        <row r="3156">
          <cell r="B3156" t="str">
            <v>TARIFA / HORA</v>
          </cell>
          <cell r="D3156" t="str">
            <v>RENDIMIENTO</v>
          </cell>
          <cell r="E3156" t="str">
            <v>VALOR UNITARIO</v>
          </cell>
        </row>
        <row r="3157">
          <cell r="B3157">
            <v>100</v>
          </cell>
          <cell r="D3157">
            <v>1</v>
          </cell>
          <cell r="E3157">
            <v>100</v>
          </cell>
        </row>
        <row r="3158">
          <cell r="E3158">
            <v>0</v>
          </cell>
        </row>
        <row r="3159">
          <cell r="E3159">
            <v>0</v>
          </cell>
        </row>
        <row r="3160">
          <cell r="E3160">
            <v>0</v>
          </cell>
        </row>
        <row r="3161">
          <cell r="E3161">
            <v>0</v>
          </cell>
        </row>
        <row r="3162">
          <cell r="G3162">
            <v>100</v>
          </cell>
        </row>
        <row r="3164">
          <cell r="G3164">
            <v>31277.064799999996</v>
          </cell>
        </row>
        <row r="3167">
          <cell r="B3167" t="str">
            <v>VOLUMEN/PESO</v>
          </cell>
          <cell r="D3167" t="str">
            <v>DISTANCIA</v>
          </cell>
          <cell r="E3167" t="str">
            <v>TARIFA</v>
          </cell>
          <cell r="F3167" t="str">
            <v>Vr/UNITARIO</v>
          </cell>
        </row>
        <row r="3168">
          <cell r="F3168">
            <v>0</v>
          </cell>
        </row>
        <row r="3169">
          <cell r="F3169">
            <v>0</v>
          </cell>
        </row>
        <row r="3170">
          <cell r="F3170">
            <v>0</v>
          </cell>
        </row>
        <row r="3172">
          <cell r="G3172">
            <v>0</v>
          </cell>
        </row>
        <row r="3175">
          <cell r="B3175" t="str">
            <v>JORNAL + PRESTACIONES</v>
          </cell>
          <cell r="E3175" t="str">
            <v>RENDIMIENTO</v>
          </cell>
          <cell r="F3175" t="str">
            <v>Vr/UNITARIO</v>
          </cell>
        </row>
        <row r="3176">
          <cell r="D3176">
            <v>8100</v>
          </cell>
          <cell r="E3176">
            <v>0.8</v>
          </cell>
          <cell r="F3176">
            <v>6480</v>
          </cell>
        </row>
        <row r="3177">
          <cell r="F3177">
            <v>0</v>
          </cell>
        </row>
        <row r="3178">
          <cell r="F3178">
            <v>0</v>
          </cell>
        </row>
        <row r="3179">
          <cell r="F3179">
            <v>0</v>
          </cell>
        </row>
        <row r="3181">
          <cell r="G3181">
            <v>6480</v>
          </cell>
        </row>
        <row r="3183">
          <cell r="G3183">
            <v>37757</v>
          </cell>
        </row>
        <row r="3191">
          <cell r="E3191" t="str">
            <v>CAPITULO :</v>
          </cell>
          <cell r="G3191" t="str">
            <v>INSTALACIONES HIDROSANITARIAS</v>
          </cell>
        </row>
        <row r="3193">
          <cell r="E3193" t="str">
            <v>FECHA :</v>
          </cell>
          <cell r="F3193" t="str">
            <v>OCTUBRE DE 2005</v>
          </cell>
        </row>
        <row r="3196">
          <cell r="B3196" t="str">
            <v>8.4.2</v>
          </cell>
          <cell r="C3196" t="str">
            <v xml:space="preserve">ACCESORIO PVC-S DIAM=6"                                                                                  </v>
          </cell>
          <cell r="G3196" t="str">
            <v>UNIDAD</v>
          </cell>
          <cell r="H3196" t="str">
            <v xml:space="preserve">un   </v>
          </cell>
          <cell r="J3196">
            <v>49435</v>
          </cell>
        </row>
        <row r="3199">
          <cell r="B3199" t="str">
            <v>CANTIDAD</v>
          </cell>
          <cell r="C3199" t="str">
            <v>UND</v>
          </cell>
          <cell r="D3199" t="str">
            <v>Vr/UNITARIO</v>
          </cell>
          <cell r="E3199" t="str">
            <v>Vr/PARCIAL</v>
          </cell>
          <cell r="F3199" t="str">
            <v>DESPERD. %</v>
          </cell>
        </row>
        <row r="3200">
          <cell r="B3200">
            <v>1</v>
          </cell>
          <cell r="C3200" t="str">
            <v>UN</v>
          </cell>
          <cell r="D3200">
            <v>44720</v>
          </cell>
          <cell r="E3200">
            <v>44720</v>
          </cell>
          <cell r="J3200">
            <v>44720</v>
          </cell>
        </row>
        <row r="3201">
          <cell r="B3201">
            <v>0.05</v>
          </cell>
          <cell r="C3201" t="str">
            <v>UND</v>
          </cell>
          <cell r="D3201">
            <v>14709.96</v>
          </cell>
          <cell r="E3201">
            <v>735.49800000000005</v>
          </cell>
          <cell r="J3201">
            <v>735.49800000000005</v>
          </cell>
        </row>
        <row r="3202">
          <cell r="B3202">
            <v>0.05</v>
          </cell>
          <cell r="C3202" t="str">
            <v>UND</v>
          </cell>
          <cell r="D3202">
            <v>28996.519999999997</v>
          </cell>
          <cell r="E3202">
            <v>1449.826</v>
          </cell>
          <cell r="J3202">
            <v>1449.826</v>
          </cell>
        </row>
        <row r="3203">
          <cell r="E3203">
            <v>0</v>
          </cell>
          <cell r="J3203">
            <v>0</v>
          </cell>
        </row>
        <row r="3204">
          <cell r="E3204">
            <v>0</v>
          </cell>
          <cell r="J3204">
            <v>0</v>
          </cell>
        </row>
        <row r="3205">
          <cell r="E3205">
            <v>0</v>
          </cell>
          <cell r="J3205">
            <v>0</v>
          </cell>
        </row>
        <row r="3206">
          <cell r="E3206">
            <v>0</v>
          </cell>
          <cell r="J3206">
            <v>0</v>
          </cell>
        </row>
        <row r="3208">
          <cell r="G3208">
            <v>46905.324000000001</v>
          </cell>
          <cell r="J3208">
            <v>46905.324000000001</v>
          </cell>
        </row>
        <row r="3211">
          <cell r="B3211" t="str">
            <v>TARIFA / HORA</v>
          </cell>
          <cell r="D3211" t="str">
            <v>RENDIMIENTO</v>
          </cell>
          <cell r="E3211" t="str">
            <v>VALOR UNITARIO</v>
          </cell>
        </row>
        <row r="3212">
          <cell r="B3212">
            <v>100</v>
          </cell>
          <cell r="D3212">
            <v>1</v>
          </cell>
          <cell r="E3212">
            <v>100</v>
          </cell>
        </row>
        <row r="3213">
          <cell r="E3213">
            <v>0</v>
          </cell>
        </row>
        <row r="3214">
          <cell r="E3214">
            <v>0</v>
          </cell>
        </row>
        <row r="3215">
          <cell r="E3215">
            <v>0</v>
          </cell>
        </row>
        <row r="3216">
          <cell r="E3216">
            <v>0</v>
          </cell>
        </row>
        <row r="3217">
          <cell r="G3217">
            <v>100</v>
          </cell>
        </row>
        <row r="3219">
          <cell r="G3219">
            <v>47005.324000000001</v>
          </cell>
        </row>
        <row r="3222">
          <cell r="B3222" t="str">
            <v>VOLUMEN/PESO</v>
          </cell>
          <cell r="D3222" t="str">
            <v>DISTANCIA</v>
          </cell>
          <cell r="E3222" t="str">
            <v>TARIFA</v>
          </cell>
          <cell r="F3222" t="str">
            <v>Vr/UNITARIO</v>
          </cell>
        </row>
        <row r="3223">
          <cell r="F3223">
            <v>0</v>
          </cell>
        </row>
        <row r="3224">
          <cell r="F3224">
            <v>0</v>
          </cell>
        </row>
        <row r="3225">
          <cell r="F3225">
            <v>0</v>
          </cell>
        </row>
        <row r="3227">
          <cell r="G3227">
            <v>0</v>
          </cell>
        </row>
        <row r="3230">
          <cell r="B3230" t="str">
            <v>JORNAL + PRESTACIONES</v>
          </cell>
          <cell r="E3230" t="str">
            <v>RENDIMIENTO</v>
          </cell>
          <cell r="F3230" t="str">
            <v>Vr/UNITARIO</v>
          </cell>
        </row>
        <row r="3231">
          <cell r="D3231">
            <v>8100</v>
          </cell>
          <cell r="E3231">
            <v>0.3</v>
          </cell>
          <cell r="F3231">
            <v>2430</v>
          </cell>
        </row>
        <row r="3232">
          <cell r="F3232">
            <v>0</v>
          </cell>
        </row>
        <row r="3233">
          <cell r="F3233">
            <v>0</v>
          </cell>
        </row>
        <row r="3234">
          <cell r="F3234">
            <v>0</v>
          </cell>
        </row>
        <row r="3236">
          <cell r="G3236">
            <v>2430</v>
          </cell>
        </row>
        <row r="3238">
          <cell r="G3238">
            <v>49435</v>
          </cell>
        </row>
        <row r="3246">
          <cell r="E3246" t="str">
            <v>CAPITULO :</v>
          </cell>
          <cell r="G3246" t="str">
            <v>INSTALACIONES HIDROSANITARIAS</v>
          </cell>
        </row>
        <row r="3248">
          <cell r="E3248" t="str">
            <v>FECHA :</v>
          </cell>
          <cell r="F3248" t="str">
            <v>OCTUBRE DE 2005</v>
          </cell>
        </row>
        <row r="3251">
          <cell r="B3251" t="str">
            <v>8.4.3</v>
          </cell>
          <cell r="C3251" t="str">
            <v xml:space="preserve">TUBERIA PVC L DIAM=4"                                                                                    </v>
          </cell>
          <cell r="G3251" t="str">
            <v>UNIDAD</v>
          </cell>
          <cell r="H3251" t="str">
            <v xml:space="preserve">m    </v>
          </cell>
          <cell r="J3251">
            <v>19491</v>
          </cell>
        </row>
        <row r="3254">
          <cell r="B3254" t="str">
            <v>CANTIDAD</v>
          </cell>
          <cell r="C3254" t="str">
            <v>UND</v>
          </cell>
          <cell r="D3254" t="str">
            <v>Vr/UNITARIO</v>
          </cell>
          <cell r="E3254" t="str">
            <v>Vr/PARCIAL</v>
          </cell>
          <cell r="F3254" t="str">
            <v>DESPERD. %</v>
          </cell>
        </row>
        <row r="3255">
          <cell r="B3255">
            <v>1</v>
          </cell>
          <cell r="C3255" t="str">
            <v>ML</v>
          </cell>
          <cell r="D3255">
            <v>13738.883399999997</v>
          </cell>
          <cell r="E3255">
            <v>13738.883399999997</v>
          </cell>
          <cell r="J3255">
            <v>13738.883399999997</v>
          </cell>
        </row>
        <row r="3256">
          <cell r="B3256">
            <v>0.01</v>
          </cell>
          <cell r="C3256" t="str">
            <v>UND</v>
          </cell>
          <cell r="D3256">
            <v>14709.96</v>
          </cell>
          <cell r="E3256">
            <v>147.09959999999998</v>
          </cell>
          <cell r="J3256">
            <v>147.09959999999998</v>
          </cell>
        </row>
        <row r="3257">
          <cell r="B3257">
            <v>0.01</v>
          </cell>
          <cell r="C3257" t="str">
            <v>UND</v>
          </cell>
          <cell r="D3257">
            <v>28996.519999999997</v>
          </cell>
          <cell r="E3257">
            <v>289.96519999999998</v>
          </cell>
          <cell r="J3257">
            <v>289.96519999999998</v>
          </cell>
        </row>
        <row r="3258">
          <cell r="E3258">
            <v>0</v>
          </cell>
          <cell r="J3258">
            <v>0</v>
          </cell>
        </row>
        <row r="3259">
          <cell r="E3259">
            <v>0</v>
          </cell>
          <cell r="J3259">
            <v>0</v>
          </cell>
        </row>
        <row r="3260">
          <cell r="E3260">
            <v>0</v>
          </cell>
          <cell r="J3260">
            <v>0</v>
          </cell>
        </row>
        <row r="3261">
          <cell r="E3261">
            <v>0</v>
          </cell>
          <cell r="J3261">
            <v>0</v>
          </cell>
        </row>
        <row r="3263">
          <cell r="G3263">
            <v>14175.948199999997</v>
          </cell>
          <cell r="J3263">
            <v>14175.948199999997</v>
          </cell>
        </row>
        <row r="3266">
          <cell r="B3266" t="str">
            <v>TARIFA / HORA</v>
          </cell>
          <cell r="D3266" t="str">
            <v>RENDIMIENTO</v>
          </cell>
          <cell r="E3266" t="str">
            <v>VALOR UNITARIO</v>
          </cell>
        </row>
        <row r="3267">
          <cell r="B3267">
            <v>100</v>
          </cell>
          <cell r="D3267">
            <v>0.5</v>
          </cell>
          <cell r="E3267">
            <v>50</v>
          </cell>
        </row>
        <row r="3268">
          <cell r="E3268">
            <v>0</v>
          </cell>
        </row>
        <row r="3269">
          <cell r="E3269">
            <v>0</v>
          </cell>
        </row>
        <row r="3270">
          <cell r="E3270">
            <v>0</v>
          </cell>
        </row>
        <row r="3271">
          <cell r="E3271">
            <v>0</v>
          </cell>
        </row>
        <row r="3272">
          <cell r="G3272">
            <v>50</v>
          </cell>
        </row>
        <row r="3274">
          <cell r="G3274">
            <v>14225.948199999997</v>
          </cell>
        </row>
        <row r="3277">
          <cell r="B3277" t="str">
            <v>VOLUMEN/PESO</v>
          </cell>
          <cell r="D3277" t="str">
            <v>DISTANCIA</v>
          </cell>
          <cell r="E3277" t="str">
            <v>TARIFA</v>
          </cell>
          <cell r="F3277" t="str">
            <v>Vr/UNITARIO</v>
          </cell>
        </row>
        <row r="3278">
          <cell r="F3278">
            <v>0</v>
          </cell>
        </row>
        <row r="3279">
          <cell r="F3279">
            <v>0</v>
          </cell>
        </row>
        <row r="3280">
          <cell r="F3280">
            <v>0</v>
          </cell>
        </row>
        <row r="3282">
          <cell r="G3282">
            <v>0</v>
          </cell>
        </row>
        <row r="3285">
          <cell r="B3285" t="str">
            <v>JORNAL + PRESTACIONES</v>
          </cell>
          <cell r="E3285" t="str">
            <v>RENDIMIENTO</v>
          </cell>
          <cell r="F3285" t="str">
            <v>Vr/UNITARIO</v>
          </cell>
        </row>
        <row r="3286">
          <cell r="D3286">
            <v>8100</v>
          </cell>
          <cell r="E3286">
            <v>0.65</v>
          </cell>
          <cell r="F3286">
            <v>5265</v>
          </cell>
        </row>
        <row r="3287">
          <cell r="F3287">
            <v>0</v>
          </cell>
        </row>
        <row r="3288">
          <cell r="F3288">
            <v>0</v>
          </cell>
        </row>
        <row r="3289">
          <cell r="F3289">
            <v>0</v>
          </cell>
        </row>
        <row r="3291">
          <cell r="G3291">
            <v>5265</v>
          </cell>
        </row>
        <row r="3293">
          <cell r="G3293">
            <v>19491</v>
          </cell>
        </row>
        <row r="3301">
          <cell r="E3301" t="str">
            <v>CAPITULO :</v>
          </cell>
          <cell r="G3301" t="str">
            <v>INSTALACIONES HIDROSANITARIAS</v>
          </cell>
        </row>
        <row r="3303">
          <cell r="E3303" t="str">
            <v>FECHA :</v>
          </cell>
          <cell r="F3303" t="str">
            <v>OCTUBRE DE 2005</v>
          </cell>
        </row>
        <row r="3306">
          <cell r="B3306" t="str">
            <v>8.4.4</v>
          </cell>
          <cell r="C3306" t="str">
            <v xml:space="preserve">ACCESORIOS PVC-S DIAM=4"                                                                                 </v>
          </cell>
          <cell r="G3306" t="str">
            <v>UNIDAD</v>
          </cell>
          <cell r="H3306" t="str">
            <v xml:space="preserve">un   </v>
          </cell>
          <cell r="J3306">
            <v>14801</v>
          </cell>
        </row>
        <row r="3309">
          <cell r="B3309" t="str">
            <v>CANTIDAD</v>
          </cell>
          <cell r="C3309" t="str">
            <v>UND</v>
          </cell>
          <cell r="D3309" t="str">
            <v>Vr/UNITARIO</v>
          </cell>
          <cell r="E3309" t="str">
            <v>Vr/PARCIAL</v>
          </cell>
          <cell r="F3309" t="str">
            <v>DESPERD. %</v>
          </cell>
        </row>
        <row r="3310">
          <cell r="B3310">
            <v>1</v>
          </cell>
          <cell r="C3310" t="str">
            <v>UN</v>
          </cell>
          <cell r="D3310">
            <v>11820</v>
          </cell>
          <cell r="E3310">
            <v>11820</v>
          </cell>
          <cell r="J3310">
            <v>11820</v>
          </cell>
        </row>
        <row r="3311">
          <cell r="B3311">
            <v>0.03</v>
          </cell>
          <cell r="C3311" t="str">
            <v>UND</v>
          </cell>
          <cell r="D3311">
            <v>14709.96</v>
          </cell>
          <cell r="E3311">
            <v>441.29879999999997</v>
          </cell>
          <cell r="J3311">
            <v>441.29879999999997</v>
          </cell>
        </row>
        <row r="3312">
          <cell r="B3312">
            <v>0.03</v>
          </cell>
          <cell r="C3312" t="str">
            <v>UND</v>
          </cell>
          <cell r="D3312">
            <v>28996.519999999997</v>
          </cell>
          <cell r="E3312">
            <v>869.89559999999983</v>
          </cell>
          <cell r="J3312">
            <v>869.89559999999983</v>
          </cell>
        </row>
        <row r="3313">
          <cell r="E3313">
            <v>0</v>
          </cell>
          <cell r="J3313">
            <v>0</v>
          </cell>
        </row>
        <row r="3314">
          <cell r="E3314">
            <v>0</v>
          </cell>
          <cell r="J3314">
            <v>0</v>
          </cell>
        </row>
        <row r="3315">
          <cell r="E3315">
            <v>0</v>
          </cell>
          <cell r="J3315">
            <v>0</v>
          </cell>
        </row>
        <row r="3316">
          <cell r="E3316">
            <v>0</v>
          </cell>
          <cell r="J3316">
            <v>0</v>
          </cell>
        </row>
        <row r="3318">
          <cell r="G3318">
            <v>13131.1944</v>
          </cell>
          <cell r="J3318">
            <v>13131.1944</v>
          </cell>
        </row>
        <row r="3321">
          <cell r="B3321" t="str">
            <v>TARIFA / HORA</v>
          </cell>
          <cell r="D3321" t="str">
            <v>RENDIMIENTO</v>
          </cell>
          <cell r="E3321" t="str">
            <v>VALOR UNITARIO</v>
          </cell>
        </row>
        <row r="3322">
          <cell r="B3322">
            <v>100</v>
          </cell>
          <cell r="D3322">
            <v>0.5</v>
          </cell>
          <cell r="E3322">
            <v>50</v>
          </cell>
        </row>
        <row r="3323">
          <cell r="E3323">
            <v>0</v>
          </cell>
        </row>
        <row r="3324">
          <cell r="E3324">
            <v>0</v>
          </cell>
        </row>
        <row r="3325">
          <cell r="E3325">
            <v>0</v>
          </cell>
        </row>
        <row r="3326">
          <cell r="E3326">
            <v>0</v>
          </cell>
        </row>
        <row r="3327">
          <cell r="G3327">
            <v>50</v>
          </cell>
        </row>
        <row r="3329">
          <cell r="G3329">
            <v>13181.1944</v>
          </cell>
        </row>
        <row r="3332">
          <cell r="B3332" t="str">
            <v>VOLUMEN/PESO</v>
          </cell>
          <cell r="D3332" t="str">
            <v>DISTANCIA</v>
          </cell>
          <cell r="E3332" t="str">
            <v>TARIFA</v>
          </cell>
          <cell r="F3332" t="str">
            <v>Vr/UNITARIO</v>
          </cell>
        </row>
        <row r="3333">
          <cell r="F3333">
            <v>0</v>
          </cell>
        </row>
        <row r="3334">
          <cell r="F3334">
            <v>0</v>
          </cell>
        </row>
        <row r="3335">
          <cell r="F3335">
            <v>0</v>
          </cell>
        </row>
        <row r="3337">
          <cell r="G3337">
            <v>0</v>
          </cell>
        </row>
        <row r="3340">
          <cell r="B3340" t="str">
            <v>JORNAL + PRESTACIONES</v>
          </cell>
          <cell r="E3340" t="str">
            <v>RENDIMIENTO</v>
          </cell>
          <cell r="F3340" t="str">
            <v>Vr/UNITARIO</v>
          </cell>
        </row>
        <row r="3341">
          <cell r="D3341">
            <v>8100</v>
          </cell>
          <cell r="E3341">
            <v>0.2</v>
          </cell>
          <cell r="F3341">
            <v>1620</v>
          </cell>
        </row>
        <row r="3342">
          <cell r="F3342">
            <v>0</v>
          </cell>
        </row>
        <row r="3343">
          <cell r="F3343">
            <v>0</v>
          </cell>
        </row>
        <row r="3344">
          <cell r="F3344">
            <v>0</v>
          </cell>
        </row>
        <row r="3346">
          <cell r="G3346">
            <v>1620</v>
          </cell>
        </row>
        <row r="3348">
          <cell r="G3348">
            <v>14801</v>
          </cell>
        </row>
        <row r="3356">
          <cell r="E3356" t="str">
            <v>CAPITULO :</v>
          </cell>
          <cell r="G3356" t="str">
            <v>INSTALACIONES HIDROSANITARIAS</v>
          </cell>
        </row>
        <row r="3358">
          <cell r="E3358" t="str">
            <v>FECHA :</v>
          </cell>
          <cell r="F3358" t="str">
            <v>OCTUBRE DE 2005</v>
          </cell>
        </row>
        <row r="3361">
          <cell r="B3361" t="str">
            <v>8.4.5</v>
          </cell>
          <cell r="C3361" t="str">
            <v xml:space="preserve">TUBERIA PVC-L DIAM=3"                                                                                    </v>
          </cell>
          <cell r="G3361" t="str">
            <v>UNIDAD</v>
          </cell>
          <cell r="H3361" t="str">
            <v xml:space="preserve">m    </v>
          </cell>
          <cell r="J3361">
            <v>12847</v>
          </cell>
        </row>
        <row r="3364">
          <cell r="B3364" t="str">
            <v>CANTIDAD</v>
          </cell>
          <cell r="C3364" t="str">
            <v>UND</v>
          </cell>
          <cell r="D3364" t="str">
            <v>Vr/UNITARIO</v>
          </cell>
          <cell r="E3364" t="str">
            <v>Vr/PARCIAL</v>
          </cell>
          <cell r="F3364" t="str">
            <v>DESPERD. %</v>
          </cell>
        </row>
        <row r="3365">
          <cell r="B3365">
            <v>1</v>
          </cell>
          <cell r="C3365" t="str">
            <v>ML</v>
          </cell>
          <cell r="D3365">
            <v>8310</v>
          </cell>
          <cell r="E3365">
            <v>8310</v>
          </cell>
          <cell r="J3365">
            <v>8310</v>
          </cell>
        </row>
        <row r="3366">
          <cell r="B3366">
            <v>0.01</v>
          </cell>
          <cell r="C3366" t="str">
            <v>UND</v>
          </cell>
          <cell r="D3366">
            <v>14709.96</v>
          </cell>
          <cell r="E3366">
            <v>147.09959999999998</v>
          </cell>
          <cell r="J3366">
            <v>147.09959999999998</v>
          </cell>
        </row>
        <row r="3367">
          <cell r="B3367">
            <v>0.01</v>
          </cell>
          <cell r="C3367" t="str">
            <v>UND</v>
          </cell>
          <cell r="D3367">
            <v>28996.519999999997</v>
          </cell>
          <cell r="E3367">
            <v>289.96519999999998</v>
          </cell>
          <cell r="J3367">
            <v>289.96519999999998</v>
          </cell>
        </row>
        <row r="3368">
          <cell r="E3368">
            <v>0</v>
          </cell>
          <cell r="J3368">
            <v>0</v>
          </cell>
        </row>
        <row r="3369">
          <cell r="E3369">
            <v>0</v>
          </cell>
          <cell r="J3369">
            <v>0</v>
          </cell>
        </row>
        <row r="3370">
          <cell r="E3370">
            <v>0</v>
          </cell>
          <cell r="J3370">
            <v>0</v>
          </cell>
        </row>
        <row r="3371">
          <cell r="E3371">
            <v>0</v>
          </cell>
          <cell r="J3371">
            <v>0</v>
          </cell>
        </row>
        <row r="3373">
          <cell r="G3373">
            <v>8747.0648000000001</v>
          </cell>
          <cell r="J3373">
            <v>8747.0648000000001</v>
          </cell>
        </row>
        <row r="3376">
          <cell r="B3376" t="str">
            <v>TARIFA / HORA</v>
          </cell>
          <cell r="D3376" t="str">
            <v>RENDIMIENTO</v>
          </cell>
          <cell r="E3376" t="str">
            <v>VALOR UNITARIO</v>
          </cell>
        </row>
        <row r="3377">
          <cell r="B3377">
            <v>100</v>
          </cell>
          <cell r="D3377">
            <v>0.5</v>
          </cell>
          <cell r="E3377">
            <v>50</v>
          </cell>
        </row>
        <row r="3378">
          <cell r="E3378">
            <v>0</v>
          </cell>
        </row>
        <row r="3379">
          <cell r="E3379">
            <v>0</v>
          </cell>
        </row>
        <row r="3380">
          <cell r="E3380">
            <v>0</v>
          </cell>
        </row>
        <row r="3381">
          <cell r="E3381">
            <v>0</v>
          </cell>
        </row>
        <row r="3382">
          <cell r="G3382">
            <v>50</v>
          </cell>
        </row>
        <row r="3384">
          <cell r="G3384">
            <v>8797.0648000000001</v>
          </cell>
        </row>
        <row r="3387">
          <cell r="B3387" t="str">
            <v>VOLUMEN/PESO</v>
          </cell>
          <cell r="D3387" t="str">
            <v>DISTANCIA</v>
          </cell>
          <cell r="E3387" t="str">
            <v>TARIFA</v>
          </cell>
          <cell r="F3387" t="str">
            <v>Vr/UNITARIO</v>
          </cell>
        </row>
        <row r="3388">
          <cell r="F3388">
            <v>0</v>
          </cell>
        </row>
        <row r="3389">
          <cell r="F3389">
            <v>0</v>
          </cell>
        </row>
        <row r="3390">
          <cell r="F3390">
            <v>0</v>
          </cell>
        </row>
        <row r="3392">
          <cell r="G3392">
            <v>0</v>
          </cell>
        </row>
        <row r="3395">
          <cell r="B3395" t="str">
            <v>JORNAL + PRESTACIONES</v>
          </cell>
          <cell r="E3395" t="str">
            <v>RENDIMIENTO</v>
          </cell>
          <cell r="F3395" t="str">
            <v>Vr/UNITARIO</v>
          </cell>
        </row>
        <row r="3396">
          <cell r="D3396">
            <v>8100</v>
          </cell>
          <cell r="E3396">
            <v>0.5</v>
          </cell>
          <cell r="F3396">
            <v>4050</v>
          </cell>
        </row>
        <row r="3397">
          <cell r="F3397">
            <v>0</v>
          </cell>
        </row>
        <row r="3398">
          <cell r="F3398">
            <v>0</v>
          </cell>
        </row>
        <row r="3399">
          <cell r="F3399">
            <v>0</v>
          </cell>
        </row>
        <row r="3401">
          <cell r="G3401">
            <v>4050</v>
          </cell>
        </row>
        <row r="3403">
          <cell r="G3403">
            <v>12847</v>
          </cell>
        </row>
        <row r="3411">
          <cell r="E3411" t="str">
            <v>CAPITULO :</v>
          </cell>
          <cell r="G3411" t="str">
            <v>INSTALACIONES HIDROSANITARIAS</v>
          </cell>
        </row>
        <row r="3413">
          <cell r="E3413" t="str">
            <v>FECHA :</v>
          </cell>
          <cell r="F3413" t="str">
            <v>OCTUBRE DE 2005</v>
          </cell>
        </row>
        <row r="3416">
          <cell r="B3416" t="str">
            <v>8.4.6</v>
          </cell>
          <cell r="C3416" t="str">
            <v xml:space="preserve">ACCESORIOS PVC-S DIAM=3"                                                                                 </v>
          </cell>
          <cell r="G3416" t="str">
            <v>UNIDAD</v>
          </cell>
          <cell r="H3416" t="str">
            <v xml:space="preserve">un   </v>
          </cell>
          <cell r="J3416">
            <v>10959</v>
          </cell>
        </row>
        <row r="3419">
          <cell r="B3419" t="str">
            <v>CANTIDAD</v>
          </cell>
          <cell r="C3419" t="str">
            <v>UND</v>
          </cell>
          <cell r="D3419" t="str">
            <v>Vr/UNITARIO</v>
          </cell>
          <cell r="E3419" t="str">
            <v>Vr/PARCIAL</v>
          </cell>
          <cell r="F3419" t="str">
            <v>DESPERD. %</v>
          </cell>
        </row>
        <row r="3420">
          <cell r="B3420">
            <v>1</v>
          </cell>
          <cell r="C3420" t="str">
            <v>UN</v>
          </cell>
          <cell r="D3420">
            <v>8820</v>
          </cell>
          <cell r="E3420">
            <v>8820</v>
          </cell>
          <cell r="J3420">
            <v>8820</v>
          </cell>
        </row>
        <row r="3421">
          <cell r="B3421">
            <v>0.02</v>
          </cell>
          <cell r="C3421" t="str">
            <v>UND</v>
          </cell>
          <cell r="D3421">
            <v>14709.96</v>
          </cell>
          <cell r="E3421">
            <v>294.19919999999996</v>
          </cell>
          <cell r="J3421">
            <v>294.19919999999996</v>
          </cell>
        </row>
        <row r="3422">
          <cell r="B3422">
            <v>0.02</v>
          </cell>
          <cell r="C3422" t="str">
            <v>UND</v>
          </cell>
          <cell r="D3422">
            <v>28996.519999999997</v>
          </cell>
          <cell r="E3422">
            <v>579.93039999999996</v>
          </cell>
          <cell r="J3422">
            <v>579.93039999999996</v>
          </cell>
        </row>
        <row r="3423">
          <cell r="E3423">
            <v>0</v>
          </cell>
          <cell r="J3423">
            <v>0</v>
          </cell>
        </row>
        <row r="3424">
          <cell r="E3424">
            <v>0</v>
          </cell>
          <cell r="J3424">
            <v>0</v>
          </cell>
        </row>
        <row r="3425">
          <cell r="E3425">
            <v>0</v>
          </cell>
          <cell r="J3425">
            <v>0</v>
          </cell>
        </row>
        <row r="3426">
          <cell r="E3426">
            <v>0</v>
          </cell>
          <cell r="J3426">
            <v>0</v>
          </cell>
        </row>
        <row r="3428">
          <cell r="G3428">
            <v>9694.1295999999984</v>
          </cell>
          <cell r="J3428">
            <v>9694.1295999999984</v>
          </cell>
        </row>
        <row r="3431">
          <cell r="B3431" t="str">
            <v>TARIFA / HORA</v>
          </cell>
          <cell r="D3431" t="str">
            <v>RENDIMIENTO</v>
          </cell>
          <cell r="E3431" t="str">
            <v>VALOR UNITARIO</v>
          </cell>
        </row>
        <row r="3432">
          <cell r="B3432">
            <v>100</v>
          </cell>
          <cell r="D3432">
            <v>0.5</v>
          </cell>
          <cell r="E3432">
            <v>50</v>
          </cell>
        </row>
        <row r="3433">
          <cell r="E3433">
            <v>0</v>
          </cell>
        </row>
        <row r="3434">
          <cell r="E3434">
            <v>0</v>
          </cell>
        </row>
        <row r="3435">
          <cell r="E3435">
            <v>0</v>
          </cell>
        </row>
        <row r="3436">
          <cell r="E3436">
            <v>0</v>
          </cell>
        </row>
        <row r="3437">
          <cell r="G3437">
            <v>50</v>
          </cell>
        </row>
        <row r="3439">
          <cell r="G3439">
            <v>9744.1295999999984</v>
          </cell>
        </row>
        <row r="3442">
          <cell r="B3442" t="str">
            <v>VOLUMEN/PESO</v>
          </cell>
          <cell r="D3442" t="str">
            <v>DISTANCIA</v>
          </cell>
          <cell r="E3442" t="str">
            <v>TARIFA</v>
          </cell>
          <cell r="F3442" t="str">
            <v>Vr/UNITARIO</v>
          </cell>
        </row>
        <row r="3443">
          <cell r="F3443">
            <v>0</v>
          </cell>
        </row>
        <row r="3444">
          <cell r="F3444">
            <v>0</v>
          </cell>
        </row>
        <row r="3445">
          <cell r="F3445">
            <v>0</v>
          </cell>
        </row>
        <row r="3447">
          <cell r="G3447">
            <v>0</v>
          </cell>
        </row>
        <row r="3450">
          <cell r="B3450" t="str">
            <v>JORNAL + PRESTACIONES</v>
          </cell>
          <cell r="E3450" t="str">
            <v>RENDIMIENTO</v>
          </cell>
          <cell r="F3450" t="str">
            <v>Vr/UNITARIO</v>
          </cell>
        </row>
        <row r="3451">
          <cell r="D3451">
            <v>8100</v>
          </cell>
          <cell r="E3451">
            <v>0.15</v>
          </cell>
          <cell r="F3451">
            <v>1215</v>
          </cell>
        </row>
        <row r="3452">
          <cell r="F3452">
            <v>0</v>
          </cell>
        </row>
        <row r="3453">
          <cell r="F3453">
            <v>0</v>
          </cell>
        </row>
        <row r="3454">
          <cell r="F3454">
            <v>0</v>
          </cell>
        </row>
        <row r="3456">
          <cell r="G3456">
            <v>1215</v>
          </cell>
        </row>
        <row r="3458">
          <cell r="G3458">
            <v>10959</v>
          </cell>
        </row>
        <row r="3466">
          <cell r="E3466" t="str">
            <v>CAPITULO :</v>
          </cell>
          <cell r="G3466" t="str">
            <v>INSTALACIONES HIDROSANITARIAS</v>
          </cell>
        </row>
        <row r="3468">
          <cell r="E3468" t="str">
            <v>FECHA :</v>
          </cell>
          <cell r="F3468" t="str">
            <v>OCTUBRE DE 2005</v>
          </cell>
        </row>
        <row r="3471">
          <cell r="B3471" t="str">
            <v>8.4.7</v>
          </cell>
          <cell r="C3471" t="str">
            <v xml:space="preserve">JUNTA DE EXPANSION DIAM=4"                                                                               </v>
          </cell>
          <cell r="G3471" t="str">
            <v>UNIDAD</v>
          </cell>
          <cell r="H3471" t="str">
            <v xml:space="preserve">un   </v>
          </cell>
          <cell r="J3471">
            <v>33843</v>
          </cell>
        </row>
        <row r="3474">
          <cell r="B3474" t="str">
            <v>CANTIDAD</v>
          </cell>
          <cell r="C3474" t="str">
            <v>UND</v>
          </cell>
          <cell r="D3474" t="str">
            <v>Vr/UNITARIO</v>
          </cell>
          <cell r="E3474" t="str">
            <v>Vr/PARCIAL</v>
          </cell>
          <cell r="F3474" t="str">
            <v>DESPERD. %</v>
          </cell>
        </row>
        <row r="3475">
          <cell r="B3475">
            <v>1</v>
          </cell>
          <cell r="C3475" t="str">
            <v>UND</v>
          </cell>
          <cell r="D3475">
            <v>28381.719999999998</v>
          </cell>
          <cell r="E3475">
            <v>28381.719999999998</v>
          </cell>
          <cell r="J3475">
            <v>28381.719999999998</v>
          </cell>
        </row>
        <row r="3476">
          <cell r="B3476">
            <v>0.03</v>
          </cell>
          <cell r="C3476" t="str">
            <v>UND</v>
          </cell>
          <cell r="D3476">
            <v>14709.96</v>
          </cell>
          <cell r="E3476">
            <v>441.29879999999997</v>
          </cell>
          <cell r="J3476">
            <v>441.29879999999997</v>
          </cell>
        </row>
        <row r="3477">
          <cell r="B3477">
            <v>0.03</v>
          </cell>
          <cell r="C3477" t="str">
            <v>UND</v>
          </cell>
          <cell r="D3477">
            <v>28996.519999999997</v>
          </cell>
          <cell r="E3477">
            <v>869.89559999999983</v>
          </cell>
          <cell r="J3477">
            <v>869.89559999999983</v>
          </cell>
        </row>
        <row r="3478">
          <cell r="E3478">
            <v>0</v>
          </cell>
          <cell r="J3478">
            <v>0</v>
          </cell>
        </row>
        <row r="3479">
          <cell r="E3479">
            <v>0</v>
          </cell>
          <cell r="J3479">
            <v>0</v>
          </cell>
        </row>
        <row r="3480">
          <cell r="E3480">
            <v>0</v>
          </cell>
          <cell r="J3480">
            <v>0</v>
          </cell>
        </row>
        <row r="3481">
          <cell r="E3481">
            <v>0</v>
          </cell>
          <cell r="J3481">
            <v>0</v>
          </cell>
        </row>
        <row r="3483">
          <cell r="G3483">
            <v>29692.914399999998</v>
          </cell>
          <cell r="J3483">
            <v>29692.914399999998</v>
          </cell>
        </row>
        <row r="3486">
          <cell r="B3486" t="str">
            <v>TARIFA / HORA</v>
          </cell>
          <cell r="D3486" t="str">
            <v>RENDIMIENTO</v>
          </cell>
          <cell r="E3486" t="str">
            <v>VALOR UNITARIO</v>
          </cell>
        </row>
        <row r="3487">
          <cell r="B3487">
            <v>100</v>
          </cell>
          <cell r="D3487">
            <v>1</v>
          </cell>
          <cell r="E3487">
            <v>100</v>
          </cell>
        </row>
        <row r="3488">
          <cell r="E3488">
            <v>0</v>
          </cell>
        </row>
        <row r="3489">
          <cell r="E3489">
            <v>0</v>
          </cell>
        </row>
        <row r="3490">
          <cell r="E3490">
            <v>0</v>
          </cell>
        </row>
        <row r="3491">
          <cell r="E3491">
            <v>0</v>
          </cell>
        </row>
        <row r="3492">
          <cell r="G3492">
            <v>100</v>
          </cell>
        </row>
        <row r="3494">
          <cell r="G3494">
            <v>29792.914399999998</v>
          </cell>
        </row>
        <row r="3497">
          <cell r="B3497" t="str">
            <v>VOLUMEN/PESO</v>
          </cell>
          <cell r="D3497" t="str">
            <v>DISTANCIA</v>
          </cell>
          <cell r="E3497" t="str">
            <v>TARIFA</v>
          </cell>
          <cell r="F3497" t="str">
            <v>Vr/UNITARIO</v>
          </cell>
        </row>
        <row r="3498">
          <cell r="F3498">
            <v>0</v>
          </cell>
        </row>
        <row r="3499">
          <cell r="F3499">
            <v>0</v>
          </cell>
        </row>
        <row r="3500">
          <cell r="F3500">
            <v>0</v>
          </cell>
        </row>
        <row r="3502">
          <cell r="G3502">
            <v>0</v>
          </cell>
        </row>
        <row r="3505">
          <cell r="B3505" t="str">
            <v>JORNAL + PRESTACIONES</v>
          </cell>
          <cell r="E3505" t="str">
            <v>RENDIMIENTO</v>
          </cell>
          <cell r="F3505" t="str">
            <v>Vr/UNITARIO</v>
          </cell>
        </row>
        <row r="3506">
          <cell r="D3506">
            <v>8100</v>
          </cell>
          <cell r="E3506">
            <v>0.5</v>
          </cell>
          <cell r="F3506">
            <v>4050</v>
          </cell>
        </row>
        <row r="3507">
          <cell r="F3507">
            <v>0</v>
          </cell>
        </row>
        <row r="3508">
          <cell r="F3508">
            <v>0</v>
          </cell>
        </row>
        <row r="3509">
          <cell r="F3509">
            <v>0</v>
          </cell>
        </row>
        <row r="3511">
          <cell r="G3511">
            <v>4050</v>
          </cell>
        </row>
        <row r="3513">
          <cell r="G3513">
            <v>33843</v>
          </cell>
        </row>
        <row r="3521">
          <cell r="E3521" t="str">
            <v>CAPITULO :</v>
          </cell>
          <cell r="G3521" t="str">
            <v>INSTALACIONES HIDROSANITARIAS</v>
          </cell>
        </row>
        <row r="3523">
          <cell r="E3523" t="str">
            <v>FECHA :</v>
          </cell>
          <cell r="F3523" t="str">
            <v>OCTUBRE DE 2005</v>
          </cell>
        </row>
        <row r="3526">
          <cell r="B3526" t="str">
            <v>8.4.8</v>
          </cell>
          <cell r="C3526" t="str">
            <v xml:space="preserve">JUNTA DE EXPANSION DIAM=6"                                                                               </v>
          </cell>
          <cell r="G3526" t="str">
            <v>UNIDAD</v>
          </cell>
          <cell r="H3526" t="str">
            <v xml:space="preserve">un   </v>
          </cell>
          <cell r="J3526">
            <v>47506</v>
          </cell>
        </row>
        <row r="3529">
          <cell r="B3529" t="str">
            <v>CANTIDAD</v>
          </cell>
          <cell r="C3529" t="str">
            <v>UND</v>
          </cell>
          <cell r="D3529" t="str">
            <v>Vr/UNITARIO</v>
          </cell>
          <cell r="E3529" t="str">
            <v>Vr/PARCIAL</v>
          </cell>
          <cell r="F3529" t="str">
            <v>DESPERD. %</v>
          </cell>
        </row>
        <row r="3530">
          <cell r="B3530">
            <v>1</v>
          </cell>
          <cell r="C3530" t="str">
            <v>UND</v>
          </cell>
          <cell r="D3530">
            <v>40020</v>
          </cell>
          <cell r="E3530">
            <v>40020</v>
          </cell>
          <cell r="J3530">
            <v>40020</v>
          </cell>
        </row>
        <row r="3531">
          <cell r="B3531">
            <v>0.03</v>
          </cell>
          <cell r="C3531" t="str">
            <v>UND</v>
          </cell>
          <cell r="D3531">
            <v>14709.96</v>
          </cell>
          <cell r="E3531">
            <v>441.29879999999997</v>
          </cell>
          <cell r="J3531">
            <v>441.29879999999997</v>
          </cell>
        </row>
        <row r="3532">
          <cell r="B3532">
            <v>0.03</v>
          </cell>
          <cell r="C3532" t="str">
            <v>UND</v>
          </cell>
          <cell r="D3532">
            <v>28996.519999999997</v>
          </cell>
          <cell r="E3532">
            <v>869.89559999999983</v>
          </cell>
          <cell r="J3532">
            <v>869.89559999999983</v>
          </cell>
        </row>
        <row r="3533">
          <cell r="E3533">
            <v>0</v>
          </cell>
          <cell r="J3533">
            <v>0</v>
          </cell>
        </row>
        <row r="3534">
          <cell r="E3534">
            <v>0</v>
          </cell>
          <cell r="J3534">
            <v>0</v>
          </cell>
        </row>
        <row r="3535">
          <cell r="E3535">
            <v>0</v>
          </cell>
          <cell r="J3535">
            <v>0</v>
          </cell>
        </row>
        <row r="3536">
          <cell r="E3536">
            <v>0</v>
          </cell>
          <cell r="J3536">
            <v>0</v>
          </cell>
        </row>
        <row r="3538">
          <cell r="G3538">
            <v>41331.194399999993</v>
          </cell>
          <cell r="J3538">
            <v>41331.194399999993</v>
          </cell>
        </row>
        <row r="3541">
          <cell r="B3541" t="str">
            <v>TARIFA / HORA</v>
          </cell>
          <cell r="D3541" t="str">
            <v>RENDIMIENTO</v>
          </cell>
          <cell r="E3541" t="str">
            <v>VALOR UNITARIO</v>
          </cell>
        </row>
        <row r="3542">
          <cell r="B3542">
            <v>100</v>
          </cell>
          <cell r="D3542">
            <v>1</v>
          </cell>
          <cell r="E3542">
            <v>100</v>
          </cell>
        </row>
        <row r="3543">
          <cell r="E3543">
            <v>0</v>
          </cell>
        </row>
        <row r="3544">
          <cell r="E3544">
            <v>0</v>
          </cell>
        </row>
        <row r="3545">
          <cell r="E3545">
            <v>0</v>
          </cell>
        </row>
        <row r="3546">
          <cell r="E3546">
            <v>0</v>
          </cell>
        </row>
        <row r="3547">
          <cell r="G3547">
            <v>100</v>
          </cell>
        </row>
        <row r="3549">
          <cell r="G3549">
            <v>41431.194399999993</v>
          </cell>
        </row>
        <row r="3552">
          <cell r="B3552" t="str">
            <v>VOLUMEN/PESO</v>
          </cell>
          <cell r="D3552" t="str">
            <v>DISTANCIA</v>
          </cell>
          <cell r="E3552" t="str">
            <v>TARIFA</v>
          </cell>
          <cell r="F3552" t="str">
            <v>Vr/UNITARIO</v>
          </cell>
        </row>
        <row r="3553">
          <cell r="F3553">
            <v>0</v>
          </cell>
        </row>
        <row r="3554">
          <cell r="F3554">
            <v>0</v>
          </cell>
        </row>
        <row r="3555">
          <cell r="F3555">
            <v>0</v>
          </cell>
        </row>
        <row r="3557">
          <cell r="G3557">
            <v>0</v>
          </cell>
        </row>
        <row r="3560">
          <cell r="B3560" t="str">
            <v>JORNAL + PRESTACIONES</v>
          </cell>
          <cell r="E3560" t="str">
            <v>RENDIMIENTO</v>
          </cell>
          <cell r="F3560" t="str">
            <v>Vr/UNITARIO</v>
          </cell>
        </row>
        <row r="3561">
          <cell r="D3561">
            <v>8100</v>
          </cell>
          <cell r="E3561">
            <v>0.75</v>
          </cell>
          <cell r="F3561">
            <v>6075</v>
          </cell>
        </row>
        <row r="3562">
          <cell r="F3562">
            <v>0</v>
          </cell>
        </row>
        <row r="3563">
          <cell r="F3563">
            <v>0</v>
          </cell>
        </row>
        <row r="3564">
          <cell r="F3564">
            <v>0</v>
          </cell>
        </row>
        <row r="3566">
          <cell r="G3566">
            <v>6075</v>
          </cell>
        </row>
        <row r="3568">
          <cell r="G3568">
            <v>47506</v>
          </cell>
        </row>
        <row r="3576">
          <cell r="E3576" t="str">
            <v>CAPITULO :</v>
          </cell>
          <cell r="G3576" t="str">
            <v>INSTALACIONES HIDROSANITARIAS</v>
          </cell>
        </row>
        <row r="3578">
          <cell r="E3578" t="str">
            <v>FECHA :</v>
          </cell>
          <cell r="F3578" t="str">
            <v>OCTUBRE DE 2005</v>
          </cell>
        </row>
        <row r="3581">
          <cell r="B3581" t="str">
            <v>8.5.1</v>
          </cell>
          <cell r="C3581" t="str">
            <v xml:space="preserve">TUBERIA PVC-S DIAM=6"                                                                                    </v>
          </cell>
          <cell r="G3581" t="str">
            <v>UNIDAD</v>
          </cell>
          <cell r="H3581" t="str">
            <v xml:space="preserve">m    </v>
          </cell>
          <cell r="J3581">
            <v>37757</v>
          </cell>
        </row>
        <row r="3584">
          <cell r="B3584" t="str">
            <v>CANTIDAD</v>
          </cell>
          <cell r="C3584" t="str">
            <v>UND</v>
          </cell>
          <cell r="D3584" t="str">
            <v>Vr/UNITARIO</v>
          </cell>
          <cell r="E3584" t="str">
            <v>Vr/PARCIAL</v>
          </cell>
          <cell r="F3584" t="str">
            <v>DESPERD. %</v>
          </cell>
        </row>
        <row r="3585">
          <cell r="B3585">
            <v>1</v>
          </cell>
          <cell r="C3585" t="str">
            <v>ML</v>
          </cell>
          <cell r="D3585">
            <v>30739.999999999996</v>
          </cell>
          <cell r="E3585">
            <v>30739.999999999996</v>
          </cell>
          <cell r="J3585">
            <v>30739.999999999996</v>
          </cell>
        </row>
        <row r="3586">
          <cell r="B3586">
            <v>0.01</v>
          </cell>
          <cell r="C3586" t="str">
            <v>UND</v>
          </cell>
          <cell r="D3586">
            <v>14709.96</v>
          </cell>
          <cell r="E3586">
            <v>147.09959999999998</v>
          </cell>
          <cell r="J3586">
            <v>147.09959999999998</v>
          </cell>
        </row>
        <row r="3587">
          <cell r="B3587">
            <v>0.01</v>
          </cell>
          <cell r="C3587" t="str">
            <v>UND</v>
          </cell>
          <cell r="D3587">
            <v>28996.519999999997</v>
          </cell>
          <cell r="E3587">
            <v>289.96519999999998</v>
          </cell>
          <cell r="J3587">
            <v>289.96519999999998</v>
          </cell>
        </row>
        <row r="3588">
          <cell r="E3588">
            <v>0</v>
          </cell>
          <cell r="J3588">
            <v>0</v>
          </cell>
        </row>
        <row r="3589">
          <cell r="E3589">
            <v>0</v>
          </cell>
          <cell r="J3589">
            <v>0</v>
          </cell>
        </row>
        <row r="3590">
          <cell r="E3590">
            <v>0</v>
          </cell>
          <cell r="J3590">
            <v>0</v>
          </cell>
        </row>
        <row r="3591">
          <cell r="E3591">
            <v>0</v>
          </cell>
          <cell r="J3591">
            <v>0</v>
          </cell>
        </row>
        <row r="3593">
          <cell r="G3593">
            <v>31177.064799999996</v>
          </cell>
          <cell r="J3593">
            <v>31177.064799999996</v>
          </cell>
        </row>
        <row r="3596">
          <cell r="B3596" t="str">
            <v>TARIFA / HORA</v>
          </cell>
          <cell r="D3596" t="str">
            <v>RENDIMIENTO</v>
          </cell>
          <cell r="E3596" t="str">
            <v>VALOR UNITARIO</v>
          </cell>
        </row>
        <row r="3597">
          <cell r="B3597">
            <v>100</v>
          </cell>
          <cell r="D3597">
            <v>1</v>
          </cell>
          <cell r="E3597">
            <v>100</v>
          </cell>
        </row>
        <row r="3598">
          <cell r="E3598">
            <v>0</v>
          </cell>
        </row>
        <row r="3599">
          <cell r="E3599">
            <v>0</v>
          </cell>
        </row>
        <row r="3600">
          <cell r="E3600">
            <v>0</v>
          </cell>
        </row>
        <row r="3601">
          <cell r="E3601">
            <v>0</v>
          </cell>
        </row>
        <row r="3602">
          <cell r="G3602">
            <v>100</v>
          </cell>
        </row>
        <row r="3604">
          <cell r="G3604">
            <v>31277.064799999996</v>
          </cell>
        </row>
        <row r="3607">
          <cell r="B3607" t="str">
            <v>VOLUMEN/PESO</v>
          </cell>
          <cell r="D3607" t="str">
            <v>DISTANCIA</v>
          </cell>
          <cell r="E3607" t="str">
            <v>TARIFA</v>
          </cell>
          <cell r="F3607" t="str">
            <v>Vr/UNITARIO</v>
          </cell>
        </row>
        <row r="3608">
          <cell r="F3608">
            <v>0</v>
          </cell>
        </row>
        <row r="3609">
          <cell r="F3609">
            <v>0</v>
          </cell>
        </row>
        <row r="3610">
          <cell r="F3610">
            <v>0</v>
          </cell>
        </row>
        <row r="3612">
          <cell r="G3612">
            <v>0</v>
          </cell>
        </row>
        <row r="3615">
          <cell r="B3615" t="str">
            <v>JORNAL + PRESTACIONES</v>
          </cell>
          <cell r="E3615" t="str">
            <v>RENDIMIENTO</v>
          </cell>
          <cell r="F3615" t="str">
            <v>Vr/UNITARIO</v>
          </cell>
        </row>
        <row r="3616">
          <cell r="D3616">
            <v>8100</v>
          </cell>
          <cell r="E3616">
            <v>0.8</v>
          </cell>
          <cell r="F3616">
            <v>6480</v>
          </cell>
        </row>
        <row r="3617">
          <cell r="F3617">
            <v>0</v>
          </cell>
        </row>
        <row r="3618">
          <cell r="F3618">
            <v>0</v>
          </cell>
        </row>
        <row r="3619">
          <cell r="F3619">
            <v>0</v>
          </cell>
        </row>
        <row r="3621">
          <cell r="G3621">
            <v>6480</v>
          </cell>
        </row>
        <row r="3623">
          <cell r="G3623">
            <v>37757</v>
          </cell>
        </row>
        <row r="3631">
          <cell r="E3631" t="str">
            <v>CAPITULO :</v>
          </cell>
          <cell r="G3631" t="str">
            <v>INSTALACIONES HIDROSANITARIAS</v>
          </cell>
        </row>
        <row r="3633">
          <cell r="E3633" t="str">
            <v>FECHA :</v>
          </cell>
          <cell r="F3633" t="str">
            <v>OCTUBRE DE 2005</v>
          </cell>
        </row>
        <row r="3636">
          <cell r="B3636" t="str">
            <v>8.5.2</v>
          </cell>
          <cell r="C3636" t="str">
            <v xml:space="preserve">ACCESORIOS PVC-S DIAM=6"                                                                                 </v>
          </cell>
          <cell r="G3636" t="str">
            <v>UNIDAD</v>
          </cell>
          <cell r="H3636" t="str">
            <v xml:space="preserve">un   </v>
          </cell>
          <cell r="J3636">
            <v>49435</v>
          </cell>
        </row>
        <row r="3639">
          <cell r="B3639" t="str">
            <v>CANTIDAD</v>
          </cell>
          <cell r="C3639" t="str">
            <v>UND</v>
          </cell>
          <cell r="D3639" t="str">
            <v>Vr/UNITARIO</v>
          </cell>
          <cell r="E3639" t="str">
            <v>Vr/PARCIAL</v>
          </cell>
          <cell r="F3639" t="str">
            <v>DESPERD. %</v>
          </cell>
        </row>
        <row r="3640">
          <cell r="B3640">
            <v>1</v>
          </cell>
          <cell r="C3640" t="str">
            <v>UN</v>
          </cell>
          <cell r="D3640">
            <v>44720</v>
          </cell>
          <cell r="E3640">
            <v>44720</v>
          </cell>
          <cell r="J3640">
            <v>44720</v>
          </cell>
        </row>
        <row r="3641">
          <cell r="B3641">
            <v>0.05</v>
          </cell>
          <cell r="C3641" t="str">
            <v>UND</v>
          </cell>
          <cell r="D3641">
            <v>14709.96</v>
          </cell>
          <cell r="E3641">
            <v>735.49800000000005</v>
          </cell>
          <cell r="J3641">
            <v>735.49800000000005</v>
          </cell>
        </row>
        <row r="3642">
          <cell r="B3642">
            <v>0.05</v>
          </cell>
          <cell r="C3642" t="str">
            <v>UND</v>
          </cell>
          <cell r="D3642">
            <v>28996.519999999997</v>
          </cell>
          <cell r="E3642">
            <v>1449.826</v>
          </cell>
          <cell r="J3642">
            <v>1449.826</v>
          </cell>
        </row>
        <row r="3643">
          <cell r="E3643">
            <v>0</v>
          </cell>
          <cell r="J3643">
            <v>0</v>
          </cell>
        </row>
        <row r="3644">
          <cell r="E3644">
            <v>0</v>
          </cell>
          <cell r="J3644">
            <v>0</v>
          </cell>
        </row>
        <row r="3645">
          <cell r="E3645">
            <v>0</v>
          </cell>
          <cell r="J3645">
            <v>0</v>
          </cell>
        </row>
        <row r="3646">
          <cell r="E3646">
            <v>0</v>
          </cell>
          <cell r="J3646">
            <v>0</v>
          </cell>
        </row>
        <row r="3648">
          <cell r="G3648">
            <v>46905.324000000001</v>
          </cell>
          <cell r="J3648">
            <v>46905.324000000001</v>
          </cell>
        </row>
        <row r="3651">
          <cell r="B3651" t="str">
            <v>TARIFA / HORA</v>
          </cell>
          <cell r="D3651" t="str">
            <v>RENDIMIENTO</v>
          </cell>
          <cell r="E3651" t="str">
            <v>VALOR UNITARIO</v>
          </cell>
        </row>
        <row r="3652">
          <cell r="B3652">
            <v>100</v>
          </cell>
          <cell r="D3652">
            <v>1</v>
          </cell>
          <cell r="E3652">
            <v>100</v>
          </cell>
        </row>
        <row r="3653">
          <cell r="E3653">
            <v>0</v>
          </cell>
        </row>
        <row r="3654">
          <cell r="E3654">
            <v>0</v>
          </cell>
        </row>
        <row r="3655">
          <cell r="E3655">
            <v>0</v>
          </cell>
        </row>
        <row r="3656">
          <cell r="E3656">
            <v>0</v>
          </cell>
        </row>
        <row r="3657">
          <cell r="G3657">
            <v>100</v>
          </cell>
        </row>
        <row r="3659">
          <cell r="G3659">
            <v>47005.324000000001</v>
          </cell>
        </row>
        <row r="3662">
          <cell r="B3662" t="str">
            <v>VOLUMEN/PESO</v>
          </cell>
          <cell r="D3662" t="str">
            <v>DISTANCIA</v>
          </cell>
          <cell r="E3662" t="str">
            <v>TARIFA</v>
          </cell>
          <cell r="F3662" t="str">
            <v>Vr/UNITARIO</v>
          </cell>
        </row>
        <row r="3663">
          <cell r="F3663">
            <v>0</v>
          </cell>
        </row>
        <row r="3664">
          <cell r="F3664">
            <v>0</v>
          </cell>
        </row>
        <row r="3665">
          <cell r="F3665">
            <v>0</v>
          </cell>
        </row>
        <row r="3667">
          <cell r="G3667">
            <v>0</v>
          </cell>
        </row>
        <row r="3670">
          <cell r="B3670" t="str">
            <v>JORNAL + PRESTACIONES</v>
          </cell>
          <cell r="E3670" t="str">
            <v>RENDIMIENTO</v>
          </cell>
          <cell r="F3670" t="str">
            <v>Vr/UNITARIO</v>
          </cell>
        </row>
        <row r="3671">
          <cell r="D3671">
            <v>8100</v>
          </cell>
          <cell r="E3671">
            <v>0.3</v>
          </cell>
          <cell r="F3671">
            <v>2430</v>
          </cell>
        </row>
        <row r="3672">
          <cell r="F3672">
            <v>0</v>
          </cell>
        </row>
        <row r="3673">
          <cell r="F3673">
            <v>0</v>
          </cell>
        </row>
        <row r="3674">
          <cell r="F3674">
            <v>0</v>
          </cell>
        </row>
        <row r="3676">
          <cell r="G3676">
            <v>2430</v>
          </cell>
        </row>
        <row r="3678">
          <cell r="G3678">
            <v>49435</v>
          </cell>
        </row>
        <row r="3686">
          <cell r="E3686" t="str">
            <v>CAPITULO :</v>
          </cell>
          <cell r="G3686" t="str">
            <v>INSTALACIONES HIDROSANITARIAS</v>
          </cell>
        </row>
        <row r="3688">
          <cell r="E3688" t="str">
            <v>FECHA :</v>
          </cell>
          <cell r="F3688" t="str">
            <v>OCTUBRE DE 2005</v>
          </cell>
        </row>
        <row r="3691">
          <cell r="B3691" t="str">
            <v>8.5.3</v>
          </cell>
          <cell r="C3691" t="str">
            <v xml:space="preserve">TUBERIA PVC-S DIAM=4"                                                                                    </v>
          </cell>
          <cell r="G3691" t="str">
            <v>UNIDAD</v>
          </cell>
          <cell r="H3691" t="str">
            <v xml:space="preserve">m    </v>
          </cell>
          <cell r="J3691">
            <v>20252</v>
          </cell>
        </row>
        <row r="3694">
          <cell r="B3694" t="str">
            <v>CANTIDAD</v>
          </cell>
          <cell r="C3694" t="str">
            <v>UND</v>
          </cell>
          <cell r="D3694" t="str">
            <v>Vr/UNITARIO</v>
          </cell>
          <cell r="E3694" t="str">
            <v>Vr/PARCIAL</v>
          </cell>
          <cell r="F3694" t="str">
            <v>DESPERD. %</v>
          </cell>
        </row>
        <row r="3695">
          <cell r="B3695">
            <v>1</v>
          </cell>
          <cell r="C3695" t="str">
            <v>ML</v>
          </cell>
          <cell r="D3695">
            <v>14500</v>
          </cell>
          <cell r="E3695">
            <v>14500</v>
          </cell>
          <cell r="J3695">
            <v>14500</v>
          </cell>
        </row>
        <row r="3696">
          <cell r="B3696">
            <v>0.01</v>
          </cell>
          <cell r="C3696" t="str">
            <v>UND</v>
          </cell>
          <cell r="D3696">
            <v>14709.96</v>
          </cell>
          <cell r="E3696">
            <v>147.09959999999998</v>
          </cell>
          <cell r="J3696">
            <v>147.09959999999998</v>
          </cell>
        </row>
        <row r="3697">
          <cell r="B3697">
            <v>0.01</v>
          </cell>
          <cell r="C3697" t="str">
            <v>UND</v>
          </cell>
          <cell r="D3697">
            <v>28996.519999999997</v>
          </cell>
          <cell r="E3697">
            <v>289.96519999999998</v>
          </cell>
          <cell r="J3697">
            <v>289.96519999999998</v>
          </cell>
        </row>
        <row r="3698">
          <cell r="E3698">
            <v>0</v>
          </cell>
          <cell r="J3698">
            <v>0</v>
          </cell>
        </row>
        <row r="3699">
          <cell r="E3699">
            <v>0</v>
          </cell>
          <cell r="J3699">
            <v>0</v>
          </cell>
        </row>
        <row r="3700">
          <cell r="E3700">
            <v>0</v>
          </cell>
          <cell r="J3700">
            <v>0</v>
          </cell>
        </row>
        <row r="3701">
          <cell r="E3701">
            <v>0</v>
          </cell>
          <cell r="J3701">
            <v>0</v>
          </cell>
        </row>
        <row r="3703">
          <cell r="G3703">
            <v>14937.0648</v>
          </cell>
          <cell r="J3703">
            <v>14937.0648</v>
          </cell>
        </row>
        <row r="3706">
          <cell r="B3706" t="str">
            <v>TARIFA / HORA</v>
          </cell>
          <cell r="D3706" t="str">
            <v>RENDIMIENTO</v>
          </cell>
          <cell r="E3706" t="str">
            <v>VALOR UNITARIO</v>
          </cell>
        </row>
        <row r="3707">
          <cell r="B3707">
            <v>100</v>
          </cell>
          <cell r="D3707">
            <v>0.5</v>
          </cell>
          <cell r="E3707">
            <v>50</v>
          </cell>
        </row>
        <row r="3708">
          <cell r="E3708">
            <v>0</v>
          </cell>
        </row>
        <row r="3709">
          <cell r="E3709">
            <v>0</v>
          </cell>
        </row>
        <row r="3710">
          <cell r="E3710">
            <v>0</v>
          </cell>
        </row>
        <row r="3711">
          <cell r="E3711">
            <v>0</v>
          </cell>
        </row>
        <row r="3712">
          <cell r="G3712">
            <v>50</v>
          </cell>
        </row>
        <row r="3714">
          <cell r="G3714">
            <v>14987.0648</v>
          </cell>
        </row>
        <row r="3717">
          <cell r="B3717" t="str">
            <v>VOLUMEN/PESO</v>
          </cell>
          <cell r="D3717" t="str">
            <v>DISTANCIA</v>
          </cell>
          <cell r="E3717" t="str">
            <v>TARIFA</v>
          </cell>
          <cell r="F3717" t="str">
            <v>Vr/UNITARIO</v>
          </cell>
        </row>
        <row r="3718">
          <cell r="F3718">
            <v>0</v>
          </cell>
        </row>
        <row r="3719">
          <cell r="F3719">
            <v>0</v>
          </cell>
        </row>
        <row r="3720">
          <cell r="F3720">
            <v>0</v>
          </cell>
        </row>
        <row r="3722">
          <cell r="G3722">
            <v>0</v>
          </cell>
        </row>
        <row r="3725">
          <cell r="B3725" t="str">
            <v>JORNAL + PRESTACIONES</v>
          </cell>
          <cell r="E3725" t="str">
            <v>RENDIMIENTO</v>
          </cell>
          <cell r="F3725" t="str">
            <v>Vr/UNITARIO</v>
          </cell>
        </row>
        <row r="3726">
          <cell r="D3726">
            <v>8100</v>
          </cell>
          <cell r="E3726">
            <v>0.65</v>
          </cell>
          <cell r="F3726">
            <v>5265</v>
          </cell>
        </row>
        <row r="3727">
          <cell r="F3727">
            <v>0</v>
          </cell>
        </row>
        <row r="3728">
          <cell r="F3728">
            <v>0</v>
          </cell>
        </row>
        <row r="3729">
          <cell r="F3729">
            <v>0</v>
          </cell>
        </row>
        <row r="3731">
          <cell r="G3731">
            <v>5265</v>
          </cell>
        </row>
        <row r="3733">
          <cell r="G3733">
            <v>20252</v>
          </cell>
        </row>
        <row r="3741">
          <cell r="E3741" t="str">
            <v>CAPITULO :</v>
          </cell>
          <cell r="G3741" t="str">
            <v>INSTALACIONES HIDROSANITARIAS</v>
          </cell>
        </row>
        <row r="3743">
          <cell r="E3743" t="str">
            <v>FECHA :</v>
          </cell>
          <cell r="F3743" t="str">
            <v>OCTUBRE DE 2005</v>
          </cell>
        </row>
        <row r="3746">
          <cell r="B3746" t="str">
            <v>8.5.4</v>
          </cell>
          <cell r="C3746" t="str">
            <v xml:space="preserve">ACCESORIOS PVC-S DIAM=4"                                                                                 </v>
          </cell>
          <cell r="G3746" t="str">
            <v>UNIDAD</v>
          </cell>
          <cell r="H3746" t="str">
            <v xml:space="preserve">un   </v>
          </cell>
          <cell r="J3746">
            <v>14801</v>
          </cell>
        </row>
        <row r="3749">
          <cell r="B3749" t="str">
            <v>CANTIDAD</v>
          </cell>
          <cell r="C3749" t="str">
            <v>UND</v>
          </cell>
          <cell r="D3749" t="str">
            <v>Vr/UNITARIO</v>
          </cell>
          <cell r="E3749" t="str">
            <v>Vr/PARCIAL</v>
          </cell>
          <cell r="F3749" t="str">
            <v>DESPERD. %</v>
          </cell>
        </row>
        <row r="3750">
          <cell r="B3750">
            <v>1</v>
          </cell>
          <cell r="C3750" t="str">
            <v>UN</v>
          </cell>
          <cell r="D3750">
            <v>11820</v>
          </cell>
          <cell r="E3750">
            <v>11820</v>
          </cell>
          <cell r="J3750">
            <v>11820</v>
          </cell>
        </row>
        <row r="3751">
          <cell r="B3751">
            <v>0.03</v>
          </cell>
          <cell r="C3751" t="str">
            <v>UND</v>
          </cell>
          <cell r="D3751">
            <v>14709.96</v>
          </cell>
          <cell r="E3751">
            <v>441.29879999999997</v>
          </cell>
          <cell r="J3751">
            <v>441.29879999999997</v>
          </cell>
        </row>
        <row r="3752">
          <cell r="B3752">
            <v>0.03</v>
          </cell>
          <cell r="C3752" t="str">
            <v>UND</v>
          </cell>
          <cell r="D3752">
            <v>28996.519999999997</v>
          </cell>
          <cell r="E3752">
            <v>869.89559999999983</v>
          </cell>
          <cell r="J3752">
            <v>869.89559999999983</v>
          </cell>
        </row>
        <row r="3753">
          <cell r="E3753">
            <v>0</v>
          </cell>
          <cell r="J3753">
            <v>0</v>
          </cell>
        </row>
        <row r="3754">
          <cell r="E3754">
            <v>0</v>
          </cell>
          <cell r="J3754">
            <v>0</v>
          </cell>
        </row>
        <row r="3755">
          <cell r="E3755">
            <v>0</v>
          </cell>
          <cell r="J3755">
            <v>0</v>
          </cell>
        </row>
        <row r="3756">
          <cell r="E3756">
            <v>0</v>
          </cell>
          <cell r="J3756">
            <v>0</v>
          </cell>
        </row>
        <row r="3758">
          <cell r="G3758">
            <v>13131.1944</v>
          </cell>
          <cell r="J3758">
            <v>13131.1944</v>
          </cell>
        </row>
        <row r="3761">
          <cell r="B3761" t="str">
            <v>TARIFA / HORA</v>
          </cell>
          <cell r="D3761" t="str">
            <v>RENDIMIENTO</v>
          </cell>
          <cell r="E3761" t="str">
            <v>VALOR UNITARIO</v>
          </cell>
        </row>
        <row r="3762">
          <cell r="B3762">
            <v>100</v>
          </cell>
          <cell r="D3762">
            <v>0.5</v>
          </cell>
          <cell r="E3762">
            <v>50</v>
          </cell>
        </row>
        <row r="3763">
          <cell r="E3763">
            <v>0</v>
          </cell>
        </row>
        <row r="3764">
          <cell r="E3764">
            <v>0</v>
          </cell>
        </row>
        <row r="3765">
          <cell r="E3765">
            <v>0</v>
          </cell>
        </row>
        <row r="3766">
          <cell r="E3766">
            <v>0</v>
          </cell>
        </row>
        <row r="3767">
          <cell r="G3767">
            <v>50</v>
          </cell>
        </row>
        <row r="3769">
          <cell r="G3769">
            <v>13181.1944</v>
          </cell>
        </row>
        <row r="3772">
          <cell r="B3772" t="str">
            <v>VOLUMEN/PESO</v>
          </cell>
          <cell r="D3772" t="str">
            <v>DISTANCIA</v>
          </cell>
          <cell r="E3772" t="str">
            <v>TARIFA</v>
          </cell>
          <cell r="F3772" t="str">
            <v>Vr/UNITARIO</v>
          </cell>
        </row>
        <row r="3773">
          <cell r="F3773">
            <v>0</v>
          </cell>
        </row>
        <row r="3774">
          <cell r="F3774">
            <v>0</v>
          </cell>
        </row>
        <row r="3775">
          <cell r="F3775">
            <v>0</v>
          </cell>
        </row>
        <row r="3777">
          <cell r="G3777">
            <v>0</v>
          </cell>
        </row>
        <row r="3780">
          <cell r="B3780" t="str">
            <v>JORNAL + PRESTACIONES</v>
          </cell>
          <cell r="E3780" t="str">
            <v>RENDIMIENTO</v>
          </cell>
          <cell r="F3780" t="str">
            <v>Vr/UNITARIO</v>
          </cell>
        </row>
        <row r="3781">
          <cell r="D3781">
            <v>8100</v>
          </cell>
          <cell r="E3781">
            <v>0.2</v>
          </cell>
          <cell r="F3781">
            <v>1620</v>
          </cell>
        </row>
        <row r="3782">
          <cell r="F3782">
            <v>0</v>
          </cell>
        </row>
        <row r="3783">
          <cell r="F3783">
            <v>0</v>
          </cell>
        </row>
        <row r="3784">
          <cell r="F3784">
            <v>0</v>
          </cell>
        </row>
        <row r="3786">
          <cell r="G3786">
            <v>1620</v>
          </cell>
        </row>
        <row r="3788">
          <cell r="G3788">
            <v>14801</v>
          </cell>
        </row>
        <row r="3796">
          <cell r="E3796" t="str">
            <v>CAPITULO :</v>
          </cell>
          <cell r="G3796" t="str">
            <v>INSTALACIONES HIDROSANITARIAS</v>
          </cell>
        </row>
        <row r="3798">
          <cell r="E3798" t="str">
            <v>FECHA :</v>
          </cell>
          <cell r="F3798" t="str">
            <v>OCTUBRE DE 2005</v>
          </cell>
        </row>
        <row r="3801">
          <cell r="B3801" t="str">
            <v>8.5.5</v>
          </cell>
          <cell r="C3801" t="str">
            <v xml:space="preserve">TUBERIA PVC-S DIAM=3"                                                                                    </v>
          </cell>
          <cell r="G3801" t="str">
            <v>UNIDAD</v>
          </cell>
          <cell r="H3801" t="str">
            <v xml:space="preserve">m    </v>
          </cell>
          <cell r="J3801">
            <v>14977</v>
          </cell>
        </row>
        <row r="3804">
          <cell r="B3804" t="str">
            <v>CANTIDAD</v>
          </cell>
          <cell r="C3804" t="str">
            <v>UND</v>
          </cell>
          <cell r="D3804" t="str">
            <v>Vr/UNITARIO</v>
          </cell>
          <cell r="E3804" t="str">
            <v>Vr/PARCIAL</v>
          </cell>
          <cell r="F3804" t="str">
            <v>DESPERD. %</v>
          </cell>
        </row>
        <row r="3805">
          <cell r="B3805">
            <v>1</v>
          </cell>
          <cell r="C3805" t="str">
            <v>ML</v>
          </cell>
          <cell r="D3805">
            <v>10440</v>
          </cell>
          <cell r="E3805">
            <v>10440</v>
          </cell>
          <cell r="J3805">
            <v>10440</v>
          </cell>
        </row>
        <row r="3806">
          <cell r="B3806">
            <v>0.01</v>
          </cell>
          <cell r="C3806" t="str">
            <v>UND</v>
          </cell>
          <cell r="D3806">
            <v>14709.96</v>
          </cell>
          <cell r="E3806">
            <v>147.09959999999998</v>
          </cell>
          <cell r="J3806">
            <v>147.09959999999998</v>
          </cell>
        </row>
        <row r="3807">
          <cell r="B3807">
            <v>0.01</v>
          </cell>
          <cell r="C3807" t="str">
            <v>UND</v>
          </cell>
          <cell r="D3807">
            <v>28996.519999999997</v>
          </cell>
          <cell r="E3807">
            <v>289.96519999999998</v>
          </cell>
          <cell r="J3807">
            <v>289.96519999999998</v>
          </cell>
        </row>
        <row r="3808">
          <cell r="E3808">
            <v>0</v>
          </cell>
          <cell r="J3808">
            <v>0</v>
          </cell>
        </row>
        <row r="3809">
          <cell r="E3809">
            <v>0</v>
          </cell>
          <cell r="J3809">
            <v>0</v>
          </cell>
        </row>
        <row r="3810">
          <cell r="E3810">
            <v>0</v>
          </cell>
          <cell r="J3810">
            <v>0</v>
          </cell>
        </row>
        <row r="3811">
          <cell r="E3811">
            <v>0</v>
          </cell>
          <cell r="J3811">
            <v>0</v>
          </cell>
        </row>
        <row r="3813">
          <cell r="G3813">
            <v>10877.0648</v>
          </cell>
          <cell r="J3813">
            <v>10877.0648</v>
          </cell>
        </row>
        <row r="3816">
          <cell r="B3816" t="str">
            <v>TARIFA / HORA</v>
          </cell>
          <cell r="D3816" t="str">
            <v>RENDIMIENTO</v>
          </cell>
          <cell r="E3816" t="str">
            <v>VALOR UNITARIO</v>
          </cell>
        </row>
        <row r="3817">
          <cell r="B3817">
            <v>100</v>
          </cell>
          <cell r="D3817">
            <v>0.5</v>
          </cell>
          <cell r="E3817">
            <v>50</v>
          </cell>
        </row>
        <row r="3818">
          <cell r="E3818">
            <v>0</v>
          </cell>
        </row>
        <row r="3819">
          <cell r="E3819">
            <v>0</v>
          </cell>
        </row>
        <row r="3820">
          <cell r="E3820">
            <v>0</v>
          </cell>
        </row>
        <row r="3821">
          <cell r="E3821">
            <v>0</v>
          </cell>
        </row>
        <row r="3822">
          <cell r="G3822">
            <v>50</v>
          </cell>
        </row>
        <row r="3824">
          <cell r="G3824">
            <v>10927.0648</v>
          </cell>
        </row>
        <row r="3827">
          <cell r="B3827" t="str">
            <v>VOLUMEN/PESO</v>
          </cell>
          <cell r="D3827" t="str">
            <v>DISTANCIA</v>
          </cell>
          <cell r="E3827" t="str">
            <v>TARIFA</v>
          </cell>
          <cell r="F3827" t="str">
            <v>Vr/UNITARIO</v>
          </cell>
        </row>
        <row r="3828">
          <cell r="F3828">
            <v>0</v>
          </cell>
        </row>
        <row r="3829">
          <cell r="F3829">
            <v>0</v>
          </cell>
        </row>
        <row r="3830">
          <cell r="F3830">
            <v>0</v>
          </cell>
        </row>
        <row r="3832">
          <cell r="G3832">
            <v>0</v>
          </cell>
        </row>
        <row r="3835">
          <cell r="B3835" t="str">
            <v>JORNAL + PRESTACIONES</v>
          </cell>
          <cell r="E3835" t="str">
            <v>RENDIMIENTO</v>
          </cell>
          <cell r="F3835" t="str">
            <v>Vr/UNITARIO</v>
          </cell>
        </row>
        <row r="3836">
          <cell r="D3836">
            <v>8100</v>
          </cell>
          <cell r="E3836">
            <v>0.5</v>
          </cell>
          <cell r="F3836">
            <v>4050</v>
          </cell>
        </row>
        <row r="3837">
          <cell r="F3837">
            <v>0</v>
          </cell>
        </row>
        <row r="3838">
          <cell r="F3838">
            <v>0</v>
          </cell>
        </row>
        <row r="3839">
          <cell r="F3839">
            <v>0</v>
          </cell>
        </row>
        <row r="3841">
          <cell r="G3841">
            <v>4050</v>
          </cell>
        </row>
        <row r="3843">
          <cell r="G3843">
            <v>14977</v>
          </cell>
        </row>
        <row r="3851">
          <cell r="E3851" t="str">
            <v>CAPITULO :</v>
          </cell>
          <cell r="G3851" t="str">
            <v>INSTALACIONES HIDROSANITARIAS</v>
          </cell>
        </row>
        <row r="3853">
          <cell r="E3853" t="str">
            <v>FECHA :</v>
          </cell>
          <cell r="F3853" t="str">
            <v>OCTUBRE DE 2005</v>
          </cell>
        </row>
        <row r="3856">
          <cell r="B3856" t="str">
            <v>8.5.6</v>
          </cell>
          <cell r="C3856" t="str">
            <v xml:space="preserve">ACCESORIO PVC-S DIAM=3"                                                                                  </v>
          </cell>
          <cell r="G3856" t="str">
            <v>UNIDAD</v>
          </cell>
          <cell r="H3856" t="str">
            <v xml:space="preserve">un   </v>
          </cell>
          <cell r="J3856">
            <v>10959</v>
          </cell>
        </row>
        <row r="3859">
          <cell r="B3859" t="str">
            <v>CANTIDAD</v>
          </cell>
          <cell r="C3859" t="str">
            <v>UND</v>
          </cell>
          <cell r="D3859" t="str">
            <v>Vr/UNITARIO</v>
          </cell>
          <cell r="E3859" t="str">
            <v>Vr/PARCIAL</v>
          </cell>
          <cell r="F3859" t="str">
            <v>DESPERD. %</v>
          </cell>
        </row>
        <row r="3860">
          <cell r="B3860">
            <v>1</v>
          </cell>
          <cell r="C3860" t="str">
            <v>UN</v>
          </cell>
          <cell r="D3860">
            <v>8820</v>
          </cell>
          <cell r="E3860">
            <v>8820</v>
          </cell>
          <cell r="J3860">
            <v>8820</v>
          </cell>
        </row>
        <row r="3861">
          <cell r="B3861">
            <v>0.02</v>
          </cell>
          <cell r="C3861" t="str">
            <v>UND</v>
          </cell>
          <cell r="D3861">
            <v>14709.96</v>
          </cell>
          <cell r="E3861">
            <v>294.19919999999996</v>
          </cell>
          <cell r="J3861">
            <v>294.19919999999996</v>
          </cell>
        </row>
        <row r="3862">
          <cell r="B3862">
            <v>0.02</v>
          </cell>
          <cell r="C3862" t="str">
            <v>UND</v>
          </cell>
          <cell r="D3862">
            <v>28996.519999999997</v>
          </cell>
          <cell r="E3862">
            <v>579.93039999999996</v>
          </cell>
          <cell r="J3862">
            <v>579.93039999999996</v>
          </cell>
        </row>
        <row r="3863">
          <cell r="E3863">
            <v>0</v>
          </cell>
          <cell r="J3863">
            <v>0</v>
          </cell>
        </row>
        <row r="3864">
          <cell r="E3864">
            <v>0</v>
          </cell>
          <cell r="J3864">
            <v>0</v>
          </cell>
        </row>
        <row r="3865">
          <cell r="E3865">
            <v>0</v>
          </cell>
          <cell r="J3865">
            <v>0</v>
          </cell>
        </row>
        <row r="3866">
          <cell r="E3866">
            <v>0</v>
          </cell>
          <cell r="J3866">
            <v>0</v>
          </cell>
        </row>
        <row r="3868">
          <cell r="G3868">
            <v>9694.1295999999984</v>
          </cell>
          <cell r="J3868">
            <v>9694.1295999999984</v>
          </cell>
        </row>
        <row r="3871">
          <cell r="B3871" t="str">
            <v>TARIFA / HORA</v>
          </cell>
          <cell r="D3871" t="str">
            <v>RENDIMIENTO</v>
          </cell>
          <cell r="E3871" t="str">
            <v>VALOR UNITARIO</v>
          </cell>
        </row>
        <row r="3872">
          <cell r="B3872">
            <v>100</v>
          </cell>
          <cell r="D3872">
            <v>0.5</v>
          </cell>
          <cell r="E3872">
            <v>50</v>
          </cell>
        </row>
        <row r="3873">
          <cell r="E3873">
            <v>0</v>
          </cell>
        </row>
        <row r="3874">
          <cell r="E3874">
            <v>0</v>
          </cell>
        </row>
        <row r="3875">
          <cell r="E3875">
            <v>0</v>
          </cell>
        </row>
        <row r="3876">
          <cell r="E3876">
            <v>0</v>
          </cell>
        </row>
        <row r="3877">
          <cell r="G3877">
            <v>50</v>
          </cell>
        </row>
        <row r="3879">
          <cell r="G3879">
            <v>9744.1295999999984</v>
          </cell>
        </row>
        <row r="3882">
          <cell r="B3882" t="str">
            <v>VOLUMEN/PESO</v>
          </cell>
          <cell r="D3882" t="str">
            <v>DISTANCIA</v>
          </cell>
          <cell r="E3882" t="str">
            <v>TARIFA</v>
          </cell>
          <cell r="F3882" t="str">
            <v>Vr/UNITARIO</v>
          </cell>
        </row>
        <row r="3883">
          <cell r="F3883">
            <v>0</v>
          </cell>
        </row>
        <row r="3884">
          <cell r="F3884">
            <v>0</v>
          </cell>
        </row>
        <row r="3885">
          <cell r="F3885">
            <v>0</v>
          </cell>
        </row>
        <row r="3887">
          <cell r="G3887">
            <v>0</v>
          </cell>
        </row>
        <row r="3890">
          <cell r="B3890" t="str">
            <v>JORNAL + PRESTACIONES</v>
          </cell>
          <cell r="E3890" t="str">
            <v>RENDIMIENTO</v>
          </cell>
          <cell r="F3890" t="str">
            <v>Vr/UNITARIO</v>
          </cell>
        </row>
        <row r="3891">
          <cell r="D3891">
            <v>8100</v>
          </cell>
          <cell r="E3891">
            <v>0.15</v>
          </cell>
          <cell r="F3891">
            <v>1215</v>
          </cell>
        </row>
        <row r="3892">
          <cell r="F3892">
            <v>0</v>
          </cell>
        </row>
        <row r="3893">
          <cell r="F3893">
            <v>0</v>
          </cell>
        </row>
        <row r="3894">
          <cell r="F3894">
            <v>0</v>
          </cell>
        </row>
        <row r="3896">
          <cell r="G3896">
            <v>1215</v>
          </cell>
        </row>
        <row r="3898">
          <cell r="G3898">
            <v>10959</v>
          </cell>
        </row>
        <row r="3906">
          <cell r="E3906" t="str">
            <v>CAPITULO :</v>
          </cell>
          <cell r="G3906" t="str">
            <v>INSTALACIONES HIDROSANITARIAS</v>
          </cell>
        </row>
        <row r="3908">
          <cell r="E3908" t="str">
            <v>FECHA :</v>
          </cell>
          <cell r="F3908" t="str">
            <v>OCTUBRE DE 2005</v>
          </cell>
        </row>
        <row r="3911">
          <cell r="B3911" t="str">
            <v>8.5.7</v>
          </cell>
          <cell r="C3911" t="str">
            <v xml:space="preserve">TUBERIA NOVAFORT DIAM=6"                                                                                 </v>
          </cell>
          <cell r="G3911" t="str">
            <v>UNIDAD</v>
          </cell>
          <cell r="H3911" t="str">
            <v xml:space="preserve">m    </v>
          </cell>
          <cell r="J3911">
            <v>30003</v>
          </cell>
        </row>
        <row r="3914">
          <cell r="B3914" t="str">
            <v>CANTIDAD</v>
          </cell>
          <cell r="C3914" t="str">
            <v>UND</v>
          </cell>
          <cell r="D3914" t="str">
            <v>Vr/UNITARIO</v>
          </cell>
          <cell r="E3914" t="str">
            <v>Vr/PARCIAL</v>
          </cell>
          <cell r="F3914" t="str">
            <v>DESPERD. %</v>
          </cell>
        </row>
        <row r="3915">
          <cell r="B3915">
            <v>1</v>
          </cell>
          <cell r="C3915" t="str">
            <v>ML</v>
          </cell>
          <cell r="D3915">
            <v>21103.3</v>
          </cell>
          <cell r="E3915">
            <v>21103.3</v>
          </cell>
          <cell r="J3915">
            <v>21103.3</v>
          </cell>
        </row>
        <row r="3916">
          <cell r="B3916">
            <v>0.03</v>
          </cell>
          <cell r="C3916" t="str">
            <v>M3</v>
          </cell>
          <cell r="D3916">
            <v>25000</v>
          </cell>
          <cell r="E3916">
            <v>750</v>
          </cell>
          <cell r="J3916">
            <v>750</v>
          </cell>
        </row>
        <row r="3917">
          <cell r="E3917">
            <v>0</v>
          </cell>
          <cell r="J3917">
            <v>0</v>
          </cell>
        </row>
        <row r="3918">
          <cell r="E3918">
            <v>0</v>
          </cell>
          <cell r="J3918">
            <v>0</v>
          </cell>
        </row>
        <row r="3919">
          <cell r="E3919">
            <v>0</v>
          </cell>
          <cell r="J3919">
            <v>0</v>
          </cell>
        </row>
        <row r="3920">
          <cell r="E3920">
            <v>0</v>
          </cell>
          <cell r="J3920">
            <v>0</v>
          </cell>
        </row>
        <row r="3921">
          <cell r="E3921">
            <v>0</v>
          </cell>
          <cell r="J3921">
            <v>0</v>
          </cell>
        </row>
        <row r="3923">
          <cell r="G3923">
            <v>21853.3</v>
          </cell>
          <cell r="J3923">
            <v>21853.3</v>
          </cell>
        </row>
        <row r="3926">
          <cell r="B3926" t="str">
            <v>TARIFA / HORA</v>
          </cell>
          <cell r="D3926" t="str">
            <v>RENDIMIENTO</v>
          </cell>
          <cell r="E3926" t="str">
            <v>VALOR UNITARIO</v>
          </cell>
        </row>
        <row r="3927">
          <cell r="B3927">
            <v>100</v>
          </cell>
          <cell r="D3927">
            <v>0.5</v>
          </cell>
          <cell r="E3927">
            <v>50</v>
          </cell>
        </row>
        <row r="3928">
          <cell r="E3928">
            <v>0</v>
          </cell>
        </row>
        <row r="3929">
          <cell r="E3929">
            <v>0</v>
          </cell>
        </row>
        <row r="3930">
          <cell r="E3930">
            <v>0</v>
          </cell>
        </row>
        <row r="3931">
          <cell r="E3931">
            <v>0</v>
          </cell>
        </row>
        <row r="3932">
          <cell r="G3932">
            <v>50</v>
          </cell>
        </row>
        <row r="3934">
          <cell r="G3934">
            <v>21903.3</v>
          </cell>
        </row>
        <row r="3937">
          <cell r="B3937" t="str">
            <v>VOLUMEN/PESO</v>
          </cell>
          <cell r="D3937" t="str">
            <v>DISTANCIA</v>
          </cell>
          <cell r="E3937" t="str">
            <v>TARIFA</v>
          </cell>
          <cell r="F3937" t="str">
            <v>Vr/UNITARIO</v>
          </cell>
        </row>
        <row r="3938">
          <cell r="F3938">
            <v>0</v>
          </cell>
        </row>
        <row r="3939">
          <cell r="F3939">
            <v>0</v>
          </cell>
        </row>
        <row r="3940">
          <cell r="F3940">
            <v>0</v>
          </cell>
        </row>
        <row r="3942">
          <cell r="G3942">
            <v>0</v>
          </cell>
        </row>
        <row r="3945">
          <cell r="B3945" t="str">
            <v>JORNAL + PRESTACIONES</v>
          </cell>
          <cell r="E3945" t="str">
            <v>RENDIMIENTO</v>
          </cell>
          <cell r="F3945" t="str">
            <v>Vr/UNITARIO</v>
          </cell>
        </row>
        <row r="3946">
          <cell r="D3946">
            <v>8100</v>
          </cell>
          <cell r="E3946">
            <v>1</v>
          </cell>
          <cell r="F3946">
            <v>8100</v>
          </cell>
        </row>
        <row r="3947">
          <cell r="F3947">
            <v>0</v>
          </cell>
        </row>
        <row r="3948">
          <cell r="F3948">
            <v>0</v>
          </cell>
        </row>
        <row r="3949">
          <cell r="F3949">
            <v>0</v>
          </cell>
        </row>
        <row r="3951">
          <cell r="G3951">
            <v>8100</v>
          </cell>
        </row>
        <row r="3953">
          <cell r="G3953">
            <v>30003</v>
          </cell>
        </row>
        <row r="3961">
          <cell r="E3961" t="str">
            <v>CAPITULO :</v>
          </cell>
          <cell r="G3961" t="str">
            <v>INSTALACIONES HIDROSANITARIAS</v>
          </cell>
        </row>
        <row r="3963">
          <cell r="E3963" t="str">
            <v>FECHA :</v>
          </cell>
          <cell r="F3963" t="str">
            <v>OCTUBRE DE 2005</v>
          </cell>
        </row>
        <row r="3966">
          <cell r="B3966" t="str">
            <v>8.5.8</v>
          </cell>
          <cell r="C3966" t="str">
            <v xml:space="preserve">TUBERIA NOVAFORT DIAM=8"                                                                                 </v>
          </cell>
          <cell r="G3966" t="str">
            <v>UNIDAD</v>
          </cell>
          <cell r="H3966" t="str">
            <v xml:space="preserve">m    </v>
          </cell>
          <cell r="J3966">
            <v>41594</v>
          </cell>
        </row>
        <row r="3969">
          <cell r="B3969" t="str">
            <v>CANTIDAD</v>
          </cell>
          <cell r="C3969" t="str">
            <v>UND</v>
          </cell>
          <cell r="D3969" t="str">
            <v>Vr/UNITARIO</v>
          </cell>
          <cell r="E3969" t="str">
            <v>Vr/PARCIAL</v>
          </cell>
          <cell r="F3969" t="str">
            <v>DESPERD. %</v>
          </cell>
        </row>
        <row r="3970">
          <cell r="B3970">
            <v>1</v>
          </cell>
          <cell r="C3970" t="str">
            <v>ML</v>
          </cell>
          <cell r="D3970">
            <v>31422.466666666664</v>
          </cell>
          <cell r="E3970">
            <v>31422.466666666664</v>
          </cell>
          <cell r="J3970">
            <v>31422.466666666664</v>
          </cell>
        </row>
        <row r="3971">
          <cell r="B3971">
            <v>0.04</v>
          </cell>
          <cell r="C3971" t="str">
            <v>M3</v>
          </cell>
          <cell r="D3971">
            <v>25000</v>
          </cell>
          <cell r="E3971">
            <v>1000</v>
          </cell>
          <cell r="J3971">
            <v>1000</v>
          </cell>
        </row>
        <row r="3972">
          <cell r="E3972">
            <v>0</v>
          </cell>
          <cell r="J3972">
            <v>0</v>
          </cell>
        </row>
        <row r="3973">
          <cell r="E3973">
            <v>0</v>
          </cell>
          <cell r="J3973">
            <v>0</v>
          </cell>
        </row>
        <row r="3974">
          <cell r="E3974">
            <v>0</v>
          </cell>
          <cell r="J3974">
            <v>0</v>
          </cell>
        </row>
        <row r="3975">
          <cell r="E3975">
            <v>0</v>
          </cell>
          <cell r="J3975">
            <v>0</v>
          </cell>
        </row>
        <row r="3976">
          <cell r="E3976">
            <v>0</v>
          </cell>
          <cell r="J3976">
            <v>0</v>
          </cell>
        </row>
        <row r="3978">
          <cell r="G3978">
            <v>32422.466666666664</v>
          </cell>
          <cell r="J3978">
            <v>32422.466666666664</v>
          </cell>
        </row>
        <row r="3981">
          <cell r="B3981" t="str">
            <v>TARIFA / HORA</v>
          </cell>
          <cell r="D3981" t="str">
            <v>RENDIMIENTO</v>
          </cell>
          <cell r="E3981" t="str">
            <v>VALOR UNITARIO</v>
          </cell>
        </row>
        <row r="3982">
          <cell r="B3982">
            <v>100</v>
          </cell>
          <cell r="D3982">
            <v>1</v>
          </cell>
          <cell r="E3982">
            <v>100</v>
          </cell>
        </row>
        <row r="3983">
          <cell r="E3983">
            <v>0</v>
          </cell>
        </row>
        <row r="3984">
          <cell r="E3984">
            <v>0</v>
          </cell>
        </row>
        <row r="3985">
          <cell r="E3985">
            <v>0</v>
          </cell>
        </row>
        <row r="3986">
          <cell r="E3986">
            <v>0</v>
          </cell>
        </row>
        <row r="3987">
          <cell r="G3987">
            <v>100</v>
          </cell>
        </row>
        <row r="3989">
          <cell r="G3989">
            <v>32522.466666666664</v>
          </cell>
        </row>
        <row r="3992">
          <cell r="B3992" t="str">
            <v>VOLUMEN/PESO</v>
          </cell>
          <cell r="D3992" t="str">
            <v>DISTANCIA</v>
          </cell>
          <cell r="E3992" t="str">
            <v>TARIFA</v>
          </cell>
          <cell r="F3992" t="str">
            <v>Vr/UNITARIO</v>
          </cell>
        </row>
        <row r="3993">
          <cell r="F3993">
            <v>0</v>
          </cell>
        </row>
        <row r="3994">
          <cell r="F3994">
            <v>0</v>
          </cell>
        </row>
        <row r="3995">
          <cell r="F3995">
            <v>0</v>
          </cell>
        </row>
        <row r="3997">
          <cell r="G3997">
            <v>0</v>
          </cell>
        </row>
        <row r="4000">
          <cell r="B4000" t="str">
            <v>JORNAL + PRESTACIONES</v>
          </cell>
          <cell r="E4000" t="str">
            <v>RENDIMIENTO</v>
          </cell>
          <cell r="F4000" t="str">
            <v>Vr/UNITARIO</v>
          </cell>
        </row>
        <row r="4001">
          <cell r="D4001">
            <v>8100</v>
          </cell>
          <cell r="E4001">
            <v>1.1200000000000001</v>
          </cell>
          <cell r="F4001">
            <v>9072</v>
          </cell>
        </row>
        <row r="4002">
          <cell r="F4002">
            <v>0</v>
          </cell>
        </row>
        <row r="4003">
          <cell r="F4003">
            <v>0</v>
          </cell>
        </row>
        <row r="4004">
          <cell r="F4004">
            <v>0</v>
          </cell>
        </row>
        <row r="4006">
          <cell r="G4006">
            <v>9072</v>
          </cell>
        </row>
        <row r="4008">
          <cell r="G4008">
            <v>41594</v>
          </cell>
        </row>
        <row r="4016">
          <cell r="E4016" t="str">
            <v>CAPITULO :</v>
          </cell>
          <cell r="G4016" t="str">
            <v>INSTALACIONES HIDROSANITARIAS</v>
          </cell>
        </row>
        <row r="4018">
          <cell r="E4018" t="str">
            <v>FECHA :</v>
          </cell>
          <cell r="F4018" t="str">
            <v>OCTUBRE DE 2005</v>
          </cell>
        </row>
        <row r="4021">
          <cell r="B4021" t="str">
            <v>8.5.9</v>
          </cell>
          <cell r="C4021" t="str">
            <v xml:space="preserve">TUBERIA NOVAFORT DIAM=10"                                                                                </v>
          </cell>
          <cell r="G4021" t="str">
            <v>UNIDAD</v>
          </cell>
          <cell r="H4021" t="str">
            <v xml:space="preserve">m    </v>
          </cell>
          <cell r="J4021">
            <v>58964</v>
          </cell>
        </row>
        <row r="4024">
          <cell r="B4024" t="str">
            <v>CANTIDAD</v>
          </cell>
          <cell r="C4024" t="str">
            <v>UND</v>
          </cell>
          <cell r="D4024" t="str">
            <v>Vr/UNITARIO</v>
          </cell>
          <cell r="E4024" t="str">
            <v>Vr/PARCIAL</v>
          </cell>
          <cell r="F4024" t="str">
            <v>DESPERD. %</v>
          </cell>
        </row>
        <row r="4025">
          <cell r="B4025">
            <v>1</v>
          </cell>
          <cell r="C4025" t="str">
            <v>ML</v>
          </cell>
          <cell r="D4025">
            <v>46224.066666666658</v>
          </cell>
          <cell r="E4025">
            <v>46224.066666666658</v>
          </cell>
          <cell r="J4025">
            <v>46224.066666666658</v>
          </cell>
        </row>
        <row r="4026">
          <cell r="B4026">
            <v>0.05</v>
          </cell>
          <cell r="C4026" t="str">
            <v>M3</v>
          </cell>
          <cell r="D4026">
            <v>25000</v>
          </cell>
          <cell r="E4026">
            <v>1250</v>
          </cell>
          <cell r="J4026">
            <v>1250</v>
          </cell>
        </row>
        <row r="4027">
          <cell r="E4027">
            <v>0</v>
          </cell>
          <cell r="J4027">
            <v>0</v>
          </cell>
        </row>
        <row r="4028">
          <cell r="E4028">
            <v>0</v>
          </cell>
          <cell r="J4028">
            <v>0</v>
          </cell>
        </row>
        <row r="4029">
          <cell r="E4029">
            <v>0</v>
          </cell>
          <cell r="J4029">
            <v>0</v>
          </cell>
        </row>
        <row r="4030">
          <cell r="E4030">
            <v>0</v>
          </cell>
          <cell r="J4030">
            <v>0</v>
          </cell>
        </row>
        <row r="4031">
          <cell r="E4031">
            <v>0</v>
          </cell>
          <cell r="J4031">
            <v>0</v>
          </cell>
        </row>
        <row r="4033">
          <cell r="G4033">
            <v>47474.066666666658</v>
          </cell>
          <cell r="J4033">
            <v>47474.066666666658</v>
          </cell>
        </row>
        <row r="4036">
          <cell r="B4036" t="str">
            <v>TARIFA / HORA</v>
          </cell>
          <cell r="D4036" t="str">
            <v>RENDIMIENTO</v>
          </cell>
          <cell r="E4036" t="str">
            <v>VALOR UNITARIO</v>
          </cell>
        </row>
        <row r="4037">
          <cell r="B4037">
            <v>100</v>
          </cell>
          <cell r="D4037">
            <v>1.5</v>
          </cell>
          <cell r="E4037">
            <v>150</v>
          </cell>
        </row>
        <row r="4038">
          <cell r="E4038">
            <v>0</v>
          </cell>
        </row>
        <row r="4039">
          <cell r="E4039">
            <v>0</v>
          </cell>
        </row>
        <row r="4040">
          <cell r="E4040">
            <v>0</v>
          </cell>
        </row>
        <row r="4041">
          <cell r="E4041">
            <v>0</v>
          </cell>
        </row>
        <row r="4042">
          <cell r="G4042">
            <v>150</v>
          </cell>
        </row>
        <row r="4044">
          <cell r="G4044">
            <v>47624.066666666658</v>
          </cell>
        </row>
        <row r="4047">
          <cell r="B4047" t="str">
            <v>VOLUMEN/PESO</v>
          </cell>
          <cell r="D4047" t="str">
            <v>DISTANCIA</v>
          </cell>
          <cell r="E4047" t="str">
            <v>TARIFA</v>
          </cell>
          <cell r="F4047" t="str">
            <v>Vr/UNITARIO</v>
          </cell>
        </row>
        <row r="4048">
          <cell r="F4048">
            <v>0</v>
          </cell>
        </row>
        <row r="4049">
          <cell r="F4049">
            <v>0</v>
          </cell>
        </row>
        <row r="4050">
          <cell r="F4050">
            <v>0</v>
          </cell>
        </row>
        <row r="4052">
          <cell r="G4052">
            <v>0</v>
          </cell>
        </row>
        <row r="4055">
          <cell r="B4055" t="str">
            <v>JORNAL + PRESTACIONES</v>
          </cell>
          <cell r="E4055" t="str">
            <v>RENDIMIENTO</v>
          </cell>
          <cell r="F4055" t="str">
            <v>Vr/UNITARIO</v>
          </cell>
        </row>
        <row r="4056">
          <cell r="D4056">
            <v>8100</v>
          </cell>
          <cell r="E4056">
            <v>1.4</v>
          </cell>
          <cell r="F4056">
            <v>11340</v>
          </cell>
        </row>
        <row r="4057">
          <cell r="F4057">
            <v>0</v>
          </cell>
        </row>
        <row r="4058">
          <cell r="F4058">
            <v>0</v>
          </cell>
        </row>
        <row r="4059">
          <cell r="F4059">
            <v>0</v>
          </cell>
        </row>
        <row r="4061">
          <cell r="G4061">
            <v>11340</v>
          </cell>
        </row>
        <row r="4063">
          <cell r="G4063">
            <v>58964</v>
          </cell>
        </row>
        <row r="4071">
          <cell r="E4071" t="str">
            <v>CAPITULO :</v>
          </cell>
          <cell r="G4071" t="str">
            <v>INSTALACIONES HIDROSANITARIAS</v>
          </cell>
        </row>
        <row r="4073">
          <cell r="E4073" t="str">
            <v>FECHA :</v>
          </cell>
          <cell r="F4073" t="str">
            <v>OCTUBRE DE 2005</v>
          </cell>
        </row>
        <row r="4076">
          <cell r="B4076" t="str">
            <v>8.6.1</v>
          </cell>
          <cell r="C4076" t="str">
            <v xml:space="preserve">MONTAJE LAVAPLATOS                                                                                       </v>
          </cell>
          <cell r="G4076" t="str">
            <v>UNIDAD</v>
          </cell>
          <cell r="H4076" t="str">
            <v xml:space="preserve">un   </v>
          </cell>
          <cell r="J4076">
            <v>21623</v>
          </cell>
        </row>
        <row r="4079">
          <cell r="B4079" t="str">
            <v>CANTIDAD</v>
          </cell>
          <cell r="C4079" t="str">
            <v>UND</v>
          </cell>
          <cell r="D4079" t="str">
            <v>Vr/UNITARIO</v>
          </cell>
          <cell r="E4079" t="str">
            <v>Vr/PARCIAL</v>
          </cell>
          <cell r="F4079" t="str">
            <v>DESPERD. %</v>
          </cell>
        </row>
        <row r="4080">
          <cell r="B4080">
            <v>0.4</v>
          </cell>
          <cell r="C4080" t="str">
            <v>UND</v>
          </cell>
          <cell r="D4080">
            <v>8600</v>
          </cell>
          <cell r="E4080">
            <v>3440</v>
          </cell>
          <cell r="F4080">
            <v>0.03</v>
          </cell>
          <cell r="J4080">
            <v>3543.2</v>
          </cell>
        </row>
        <row r="4081">
          <cell r="B4081">
            <v>1</v>
          </cell>
          <cell r="C4081" t="str">
            <v>UND</v>
          </cell>
          <cell r="D4081">
            <v>2500</v>
          </cell>
          <cell r="E4081">
            <v>2500</v>
          </cell>
          <cell r="F4081">
            <v>0</v>
          </cell>
          <cell r="J4081">
            <v>2500</v>
          </cell>
        </row>
        <row r="4082">
          <cell r="E4082">
            <v>0</v>
          </cell>
          <cell r="J4082">
            <v>0</v>
          </cell>
        </row>
        <row r="4083">
          <cell r="E4083">
            <v>0</v>
          </cell>
          <cell r="J4083">
            <v>0</v>
          </cell>
        </row>
        <row r="4084">
          <cell r="E4084">
            <v>0</v>
          </cell>
          <cell r="J4084">
            <v>0</v>
          </cell>
        </row>
        <row r="4085">
          <cell r="E4085">
            <v>0</v>
          </cell>
          <cell r="J4085">
            <v>0</v>
          </cell>
        </row>
        <row r="4086">
          <cell r="E4086">
            <v>0</v>
          </cell>
          <cell r="J4086">
            <v>0</v>
          </cell>
        </row>
        <row r="4088">
          <cell r="G4088">
            <v>6043.2</v>
          </cell>
          <cell r="J4088">
            <v>6043.2</v>
          </cell>
        </row>
        <row r="4091">
          <cell r="B4091" t="str">
            <v>TARIFA / HORA</v>
          </cell>
          <cell r="D4091" t="str">
            <v>RENDIMIENTO</v>
          </cell>
          <cell r="E4091" t="str">
            <v>VALOR UNITARIO</v>
          </cell>
        </row>
        <row r="4092">
          <cell r="B4092">
            <v>100</v>
          </cell>
          <cell r="D4092">
            <v>10</v>
          </cell>
          <cell r="E4092">
            <v>1000</v>
          </cell>
        </row>
        <row r="4093">
          <cell r="E4093">
            <v>0</v>
          </cell>
        </row>
        <row r="4094">
          <cell r="E4094">
            <v>0</v>
          </cell>
        </row>
        <row r="4095">
          <cell r="E4095">
            <v>0</v>
          </cell>
        </row>
        <row r="4096">
          <cell r="E4096">
            <v>0</v>
          </cell>
        </row>
        <row r="4097">
          <cell r="G4097">
            <v>1000</v>
          </cell>
        </row>
        <row r="4099">
          <cell r="G4099">
            <v>7043.2</v>
          </cell>
        </row>
        <row r="4102">
          <cell r="B4102" t="str">
            <v>VOLUMEN/PESO</v>
          </cell>
          <cell r="D4102" t="str">
            <v>DISTANCIA</v>
          </cell>
          <cell r="E4102" t="str">
            <v>TARIFA</v>
          </cell>
          <cell r="F4102" t="str">
            <v>Vr/UNITARIO</v>
          </cell>
        </row>
        <row r="4103">
          <cell r="F4103">
            <v>0</v>
          </cell>
        </row>
        <row r="4104">
          <cell r="F4104">
            <v>0</v>
          </cell>
        </row>
        <row r="4105">
          <cell r="F4105">
            <v>0</v>
          </cell>
        </row>
        <row r="4107">
          <cell r="G4107">
            <v>0</v>
          </cell>
        </row>
        <row r="4110">
          <cell r="B4110" t="str">
            <v>JORNAL + PRESTACIONES</v>
          </cell>
          <cell r="E4110" t="str">
            <v>RENDIMIENTO</v>
          </cell>
          <cell r="F4110" t="str">
            <v>Vr/UNITARIO</v>
          </cell>
        </row>
        <row r="4111">
          <cell r="D4111">
            <v>8100</v>
          </cell>
          <cell r="E4111">
            <v>1.8</v>
          </cell>
          <cell r="F4111">
            <v>14580</v>
          </cell>
        </row>
        <row r="4112">
          <cell r="F4112">
            <v>0</v>
          </cell>
        </row>
        <row r="4113">
          <cell r="F4113">
            <v>0</v>
          </cell>
        </row>
        <row r="4114">
          <cell r="F4114">
            <v>0</v>
          </cell>
        </row>
        <row r="4116">
          <cell r="G4116">
            <v>14580</v>
          </cell>
        </row>
        <row r="4118">
          <cell r="G4118">
            <v>21623</v>
          </cell>
        </row>
        <row r="4126">
          <cell r="E4126" t="str">
            <v>CAPITULO :</v>
          </cell>
          <cell r="G4126" t="str">
            <v>INSTALACIONES HIDROSANITARIAS</v>
          </cell>
        </row>
        <row r="4128">
          <cell r="E4128" t="str">
            <v>FECHA :</v>
          </cell>
          <cell r="F4128" t="str">
            <v>OCTUBRE DE 2005</v>
          </cell>
        </row>
        <row r="4131">
          <cell r="B4131" t="str">
            <v>8.6.2</v>
          </cell>
          <cell r="C4131" t="str">
            <v xml:space="preserve">MONTAJE LLAVE MANGUERA                                                                                   </v>
          </cell>
          <cell r="G4131" t="str">
            <v>UNIDAD</v>
          </cell>
          <cell r="H4131" t="str">
            <v xml:space="preserve">un   </v>
          </cell>
          <cell r="J4131">
            <v>27820</v>
          </cell>
        </row>
        <row r="4134">
          <cell r="B4134" t="str">
            <v>CANTIDAD</v>
          </cell>
          <cell r="C4134" t="str">
            <v>UND</v>
          </cell>
          <cell r="D4134" t="str">
            <v>Vr/UNITARIO</v>
          </cell>
          <cell r="E4134" t="str">
            <v>Vr/PARCIAL</v>
          </cell>
          <cell r="F4134" t="str">
            <v>DESPERD. %</v>
          </cell>
        </row>
        <row r="4135">
          <cell r="B4135">
            <v>1</v>
          </cell>
          <cell r="C4135" t="str">
            <v>UND</v>
          </cell>
          <cell r="D4135">
            <v>1000</v>
          </cell>
          <cell r="E4135">
            <v>1000</v>
          </cell>
          <cell r="F4135">
            <v>0.03</v>
          </cell>
          <cell r="J4135">
            <v>1030</v>
          </cell>
        </row>
        <row r="4136">
          <cell r="B4136">
            <v>1</v>
          </cell>
          <cell r="C4136" t="str">
            <v>UND</v>
          </cell>
          <cell r="D4136">
            <v>18500</v>
          </cell>
          <cell r="E4136">
            <v>18500</v>
          </cell>
          <cell r="F4136">
            <v>0</v>
          </cell>
          <cell r="J4136">
            <v>18500</v>
          </cell>
        </row>
        <row r="4137">
          <cell r="E4137">
            <v>0</v>
          </cell>
          <cell r="J4137">
            <v>0</v>
          </cell>
        </row>
        <row r="4138">
          <cell r="E4138">
            <v>0</v>
          </cell>
          <cell r="J4138">
            <v>0</v>
          </cell>
        </row>
        <row r="4139">
          <cell r="E4139">
            <v>0</v>
          </cell>
          <cell r="J4139">
            <v>0</v>
          </cell>
        </row>
        <row r="4140">
          <cell r="E4140">
            <v>0</v>
          </cell>
          <cell r="J4140">
            <v>0</v>
          </cell>
        </row>
        <row r="4141">
          <cell r="E4141">
            <v>0</v>
          </cell>
          <cell r="J4141">
            <v>0</v>
          </cell>
        </row>
        <row r="4143">
          <cell r="G4143">
            <v>19530</v>
          </cell>
          <cell r="J4143">
            <v>19530</v>
          </cell>
        </row>
        <row r="4146">
          <cell r="B4146" t="str">
            <v>TARIFA / HORA</v>
          </cell>
          <cell r="D4146" t="str">
            <v>RENDIMIENTO</v>
          </cell>
          <cell r="E4146" t="str">
            <v>VALOR UNITARIO</v>
          </cell>
        </row>
        <row r="4147">
          <cell r="B4147">
            <v>100</v>
          </cell>
          <cell r="D4147">
            <v>10</v>
          </cell>
          <cell r="E4147">
            <v>1000</v>
          </cell>
        </row>
        <row r="4148">
          <cell r="E4148">
            <v>0</v>
          </cell>
        </row>
        <row r="4149">
          <cell r="E4149">
            <v>0</v>
          </cell>
        </row>
        <row r="4150">
          <cell r="E4150">
            <v>0</v>
          </cell>
        </row>
        <row r="4151">
          <cell r="E4151">
            <v>0</v>
          </cell>
        </row>
        <row r="4152">
          <cell r="G4152">
            <v>1000</v>
          </cell>
        </row>
        <row r="4154">
          <cell r="G4154">
            <v>20530</v>
          </cell>
        </row>
        <row r="4157">
          <cell r="B4157" t="str">
            <v>VOLUMEN/PESO</v>
          </cell>
          <cell r="D4157" t="str">
            <v>DISTANCIA</v>
          </cell>
          <cell r="E4157" t="str">
            <v>TARIFA</v>
          </cell>
          <cell r="F4157" t="str">
            <v>Vr/UNITARIO</v>
          </cell>
        </row>
        <row r="4158">
          <cell r="F4158">
            <v>0</v>
          </cell>
        </row>
        <row r="4159">
          <cell r="F4159">
            <v>0</v>
          </cell>
        </row>
        <row r="4160">
          <cell r="F4160">
            <v>0</v>
          </cell>
        </row>
        <row r="4162">
          <cell r="G4162">
            <v>0</v>
          </cell>
        </row>
        <row r="4165">
          <cell r="B4165" t="str">
            <v>JORNAL + PRESTACIONES</v>
          </cell>
          <cell r="E4165" t="str">
            <v>RENDIMIENTO</v>
          </cell>
          <cell r="F4165" t="str">
            <v>Vr/UNITARIO</v>
          </cell>
        </row>
        <row r="4166">
          <cell r="D4166">
            <v>8100</v>
          </cell>
          <cell r="E4166">
            <v>0.9</v>
          </cell>
          <cell r="F4166">
            <v>7290</v>
          </cell>
        </row>
        <row r="4167">
          <cell r="F4167">
            <v>0</v>
          </cell>
        </row>
        <row r="4168">
          <cell r="F4168">
            <v>0</v>
          </cell>
        </row>
        <row r="4169">
          <cell r="F4169">
            <v>0</v>
          </cell>
        </row>
        <row r="4171">
          <cell r="G4171">
            <v>7290</v>
          </cell>
        </row>
        <row r="4173">
          <cell r="G4173">
            <v>27820</v>
          </cell>
        </row>
        <row r="4181">
          <cell r="E4181" t="str">
            <v>CAPITULO :</v>
          </cell>
          <cell r="G4181" t="str">
            <v>INSTALACIONES HIDROSANITARIAS</v>
          </cell>
        </row>
        <row r="4183">
          <cell r="E4183" t="str">
            <v>FECHA :</v>
          </cell>
          <cell r="F4183" t="str">
            <v>OCTUBRE DE 2005</v>
          </cell>
        </row>
        <row r="4186">
          <cell r="B4186" t="str">
            <v>8.7.1</v>
          </cell>
          <cell r="C4186" t="str">
            <v xml:space="preserve">ABRAZADERA DIAM=6"                                                                                       </v>
          </cell>
          <cell r="G4186" t="str">
            <v>UNIDAD</v>
          </cell>
          <cell r="H4186" t="str">
            <v xml:space="preserve">un   </v>
          </cell>
          <cell r="J4186">
            <v>4521</v>
          </cell>
        </row>
        <row r="4189">
          <cell r="B4189" t="str">
            <v>CANTIDAD</v>
          </cell>
          <cell r="C4189" t="str">
            <v>UND</v>
          </cell>
          <cell r="D4189" t="str">
            <v>Vr/UNITARIO</v>
          </cell>
          <cell r="E4189" t="str">
            <v>Vr/PARCIAL</v>
          </cell>
          <cell r="F4189" t="str">
            <v>DESPERD. %</v>
          </cell>
        </row>
        <row r="4190">
          <cell r="B4190">
            <v>1</v>
          </cell>
          <cell r="C4190" t="str">
            <v>UND</v>
          </cell>
          <cell r="D4190">
            <v>2250</v>
          </cell>
          <cell r="E4190">
            <v>2250</v>
          </cell>
          <cell r="F4190">
            <v>0.03</v>
          </cell>
          <cell r="J4190">
            <v>2317.5</v>
          </cell>
        </row>
        <row r="4191">
          <cell r="B4191">
            <v>2</v>
          </cell>
          <cell r="C4191" t="str">
            <v>UND</v>
          </cell>
          <cell r="D4191">
            <v>200</v>
          </cell>
          <cell r="E4191">
            <v>400</v>
          </cell>
          <cell r="F4191">
            <v>0</v>
          </cell>
          <cell r="J4191">
            <v>400</v>
          </cell>
        </row>
        <row r="4192">
          <cell r="E4192">
            <v>0</v>
          </cell>
          <cell r="J4192">
            <v>0</v>
          </cell>
        </row>
        <row r="4193">
          <cell r="E4193">
            <v>0</v>
          </cell>
          <cell r="J4193">
            <v>0</v>
          </cell>
        </row>
        <row r="4194">
          <cell r="E4194">
            <v>0</v>
          </cell>
          <cell r="J4194">
            <v>0</v>
          </cell>
        </row>
        <row r="4195">
          <cell r="E4195">
            <v>0</v>
          </cell>
          <cell r="J4195">
            <v>0</v>
          </cell>
        </row>
        <row r="4196">
          <cell r="E4196">
            <v>0</v>
          </cell>
          <cell r="J4196">
            <v>0</v>
          </cell>
        </row>
        <row r="4198">
          <cell r="G4198">
            <v>2717.5</v>
          </cell>
          <cell r="J4198">
            <v>2717.5</v>
          </cell>
        </row>
        <row r="4201">
          <cell r="B4201" t="str">
            <v>TARIFA / HORA</v>
          </cell>
          <cell r="D4201" t="str">
            <v>RENDIMIENTO</v>
          </cell>
          <cell r="E4201" t="str">
            <v>VALOR UNITARIO</v>
          </cell>
        </row>
        <row r="4202">
          <cell r="B4202">
            <v>100</v>
          </cell>
          <cell r="D4202">
            <v>1</v>
          </cell>
          <cell r="E4202">
            <v>100</v>
          </cell>
        </row>
        <row r="4203">
          <cell r="B4203">
            <v>30.74</v>
          </cell>
          <cell r="D4203">
            <v>2</v>
          </cell>
          <cell r="E4203">
            <v>61.48</v>
          </cell>
        </row>
        <row r="4204">
          <cell r="B4204">
            <v>21.75</v>
          </cell>
          <cell r="D4204">
            <v>1</v>
          </cell>
          <cell r="E4204">
            <v>21.75</v>
          </cell>
        </row>
        <row r="4205">
          <cell r="E4205">
            <v>0</v>
          </cell>
        </row>
        <row r="4206">
          <cell r="E4206">
            <v>0</v>
          </cell>
        </row>
        <row r="4207">
          <cell r="G4207">
            <v>183.23</v>
          </cell>
        </row>
        <row r="4209">
          <cell r="G4209">
            <v>2900.73</v>
          </cell>
        </row>
        <row r="4212">
          <cell r="B4212" t="str">
            <v>VOLUMEN/PESO</v>
          </cell>
          <cell r="D4212" t="str">
            <v>DISTANCIA</v>
          </cell>
          <cell r="E4212" t="str">
            <v>TARIFA</v>
          </cell>
          <cell r="F4212" t="str">
            <v>Vr/UNITARIO</v>
          </cell>
        </row>
        <row r="4213">
          <cell r="F4213">
            <v>0</v>
          </cell>
        </row>
        <row r="4214">
          <cell r="F4214">
            <v>0</v>
          </cell>
        </row>
        <row r="4215">
          <cell r="F4215">
            <v>0</v>
          </cell>
        </row>
        <row r="4217">
          <cell r="G4217">
            <v>0</v>
          </cell>
        </row>
        <row r="4220">
          <cell r="B4220" t="str">
            <v>JORNAL + PRESTACIONES</v>
          </cell>
          <cell r="E4220" t="str">
            <v>RENDIMIENTO</v>
          </cell>
          <cell r="F4220" t="str">
            <v>Vr/UNITARIO</v>
          </cell>
        </row>
        <row r="4221">
          <cell r="D4221">
            <v>8100</v>
          </cell>
          <cell r="E4221">
            <v>0.2</v>
          </cell>
          <cell r="F4221">
            <v>1620</v>
          </cell>
        </row>
        <row r="4222">
          <cell r="F4222">
            <v>0</v>
          </cell>
        </row>
        <row r="4223">
          <cell r="F4223">
            <v>0</v>
          </cell>
        </row>
        <row r="4224">
          <cell r="F4224">
            <v>0</v>
          </cell>
        </row>
        <row r="4226">
          <cell r="G4226">
            <v>1620</v>
          </cell>
        </row>
        <row r="4228">
          <cell r="G4228">
            <v>4521</v>
          </cell>
        </row>
        <row r="4236">
          <cell r="E4236" t="str">
            <v>CAPITULO :</v>
          </cell>
          <cell r="G4236" t="str">
            <v>INSTALACIONES HIDROSANITARIAS</v>
          </cell>
        </row>
        <row r="4238">
          <cell r="E4238" t="str">
            <v>FECHA :</v>
          </cell>
          <cell r="F4238" t="str">
            <v>OCTUBRE DE 2005</v>
          </cell>
        </row>
        <row r="4241">
          <cell r="B4241" t="str">
            <v>8.7.2</v>
          </cell>
          <cell r="C4241" t="str">
            <v xml:space="preserve">ABRAZADERA DIAM=4"                                                                                       </v>
          </cell>
          <cell r="G4241" t="str">
            <v>UNIDAD</v>
          </cell>
          <cell r="H4241" t="str">
            <v xml:space="preserve">un   </v>
          </cell>
          <cell r="J4241">
            <v>4521</v>
          </cell>
        </row>
        <row r="4244">
          <cell r="B4244" t="str">
            <v>CANTIDAD</v>
          </cell>
          <cell r="C4244" t="str">
            <v>UND</v>
          </cell>
          <cell r="D4244" t="str">
            <v>Vr/UNITARIO</v>
          </cell>
          <cell r="E4244" t="str">
            <v>Vr/PARCIAL</v>
          </cell>
          <cell r="F4244" t="str">
            <v>DESPERD. %</v>
          </cell>
        </row>
        <row r="4245">
          <cell r="B4245">
            <v>1</v>
          </cell>
          <cell r="C4245" t="str">
            <v>UND</v>
          </cell>
          <cell r="D4245">
            <v>2250</v>
          </cell>
          <cell r="E4245">
            <v>2250</v>
          </cell>
          <cell r="F4245">
            <v>0.03</v>
          </cell>
          <cell r="J4245">
            <v>2317.5</v>
          </cell>
        </row>
        <row r="4246">
          <cell r="B4246">
            <v>2</v>
          </cell>
          <cell r="C4246" t="str">
            <v>UND</v>
          </cell>
          <cell r="D4246">
            <v>200</v>
          </cell>
          <cell r="E4246">
            <v>400</v>
          </cell>
          <cell r="F4246">
            <v>0</v>
          </cell>
          <cell r="J4246">
            <v>400</v>
          </cell>
        </row>
        <row r="4247">
          <cell r="E4247">
            <v>0</v>
          </cell>
          <cell r="J4247">
            <v>0</v>
          </cell>
        </row>
        <row r="4248">
          <cell r="E4248">
            <v>0</v>
          </cell>
          <cell r="J4248">
            <v>0</v>
          </cell>
        </row>
        <row r="4249">
          <cell r="E4249">
            <v>0</v>
          </cell>
          <cell r="J4249">
            <v>0</v>
          </cell>
        </row>
        <row r="4250">
          <cell r="E4250">
            <v>0</v>
          </cell>
          <cell r="J4250">
            <v>0</v>
          </cell>
        </row>
        <row r="4251">
          <cell r="E4251">
            <v>0</v>
          </cell>
          <cell r="J4251">
            <v>0</v>
          </cell>
        </row>
        <row r="4253">
          <cell r="G4253">
            <v>2717.5</v>
          </cell>
          <cell r="J4253">
            <v>2717.5</v>
          </cell>
        </row>
        <row r="4256">
          <cell r="B4256" t="str">
            <v>TARIFA / HORA</v>
          </cell>
          <cell r="D4256" t="str">
            <v>RENDIMIENTO</v>
          </cell>
          <cell r="E4256" t="str">
            <v>VALOR UNITARIO</v>
          </cell>
        </row>
        <row r="4257">
          <cell r="B4257">
            <v>100</v>
          </cell>
          <cell r="D4257">
            <v>1</v>
          </cell>
          <cell r="E4257">
            <v>100</v>
          </cell>
        </row>
        <row r="4258">
          <cell r="B4258">
            <v>30.74</v>
          </cell>
          <cell r="D4258">
            <v>2</v>
          </cell>
          <cell r="E4258">
            <v>61.48</v>
          </cell>
        </row>
        <row r="4259">
          <cell r="B4259">
            <v>21.75</v>
          </cell>
          <cell r="D4259">
            <v>1</v>
          </cell>
          <cell r="E4259">
            <v>21.75</v>
          </cell>
        </row>
        <row r="4260">
          <cell r="E4260">
            <v>0</v>
          </cell>
        </row>
        <row r="4261">
          <cell r="E4261">
            <v>0</v>
          </cell>
        </row>
        <row r="4262">
          <cell r="G4262">
            <v>183.23</v>
          </cell>
        </row>
        <row r="4264">
          <cell r="G4264">
            <v>2900.73</v>
          </cell>
        </row>
        <row r="4267">
          <cell r="B4267" t="str">
            <v>VOLUMEN/PESO</v>
          </cell>
          <cell r="D4267" t="str">
            <v>DISTANCIA</v>
          </cell>
          <cell r="E4267" t="str">
            <v>TARIFA</v>
          </cell>
          <cell r="F4267" t="str">
            <v>Vr/UNITARIO</v>
          </cell>
        </row>
        <row r="4268">
          <cell r="F4268">
            <v>0</v>
          </cell>
        </row>
        <row r="4269">
          <cell r="F4269">
            <v>0</v>
          </cell>
        </row>
        <row r="4270">
          <cell r="F4270">
            <v>0</v>
          </cell>
        </row>
        <row r="4272">
          <cell r="G4272">
            <v>0</v>
          </cell>
        </row>
        <row r="4275">
          <cell r="B4275" t="str">
            <v>JORNAL + PRESTACIONES</v>
          </cell>
          <cell r="E4275" t="str">
            <v>RENDIMIENTO</v>
          </cell>
          <cell r="F4275" t="str">
            <v>Vr/UNITARIO</v>
          </cell>
        </row>
        <row r="4276">
          <cell r="D4276">
            <v>8100</v>
          </cell>
          <cell r="E4276">
            <v>0.2</v>
          </cell>
          <cell r="F4276">
            <v>1620</v>
          </cell>
        </row>
        <row r="4277">
          <cell r="F4277">
            <v>0</v>
          </cell>
        </row>
        <row r="4278">
          <cell r="F4278">
            <v>0</v>
          </cell>
        </row>
        <row r="4279">
          <cell r="F4279">
            <v>0</v>
          </cell>
        </row>
        <row r="4281">
          <cell r="G4281">
            <v>1620</v>
          </cell>
        </row>
        <row r="4283">
          <cell r="G4283">
            <v>4521</v>
          </cell>
        </row>
        <row r="4291">
          <cell r="E4291" t="str">
            <v>CAPITULO :</v>
          </cell>
          <cell r="G4291" t="str">
            <v>INSTALACIONES HIDROSANITARIAS</v>
          </cell>
        </row>
        <row r="4293">
          <cell r="E4293" t="str">
            <v>FECHA :</v>
          </cell>
          <cell r="F4293" t="str">
            <v>OCTUBRE DE 2005</v>
          </cell>
        </row>
        <row r="4296">
          <cell r="B4296" t="str">
            <v>8.7.3</v>
          </cell>
          <cell r="C4296" t="str">
            <v xml:space="preserve">ABRAZADERA DIAM=1/2"                                                                                     </v>
          </cell>
          <cell r="G4296" t="str">
            <v>UNIDAD</v>
          </cell>
          <cell r="H4296" t="str">
            <v xml:space="preserve">un   </v>
          </cell>
          <cell r="J4296">
            <v>3036</v>
          </cell>
        </row>
        <row r="4299">
          <cell r="B4299" t="str">
            <v>CANTIDAD</v>
          </cell>
          <cell r="C4299" t="str">
            <v>UND</v>
          </cell>
          <cell r="D4299" t="str">
            <v>Vr/UNITARIO</v>
          </cell>
          <cell r="E4299" t="str">
            <v>Vr/PARCIAL</v>
          </cell>
          <cell r="F4299" t="str">
            <v>DESPERD. %</v>
          </cell>
        </row>
        <row r="4300">
          <cell r="B4300">
            <v>1</v>
          </cell>
          <cell r="C4300" t="str">
            <v>UND</v>
          </cell>
          <cell r="D4300">
            <v>1250</v>
          </cell>
          <cell r="E4300">
            <v>1250</v>
          </cell>
          <cell r="F4300">
            <v>0.03</v>
          </cell>
          <cell r="J4300">
            <v>1287.5</v>
          </cell>
        </row>
        <row r="4301">
          <cell r="B4301">
            <v>2</v>
          </cell>
          <cell r="C4301" t="str">
            <v>UND</v>
          </cell>
          <cell r="D4301">
            <v>200</v>
          </cell>
          <cell r="E4301">
            <v>400</v>
          </cell>
          <cell r="F4301">
            <v>0</v>
          </cell>
          <cell r="J4301">
            <v>400</v>
          </cell>
        </row>
        <row r="4302">
          <cell r="E4302">
            <v>0</v>
          </cell>
          <cell r="J4302">
            <v>0</v>
          </cell>
        </row>
        <row r="4303">
          <cell r="E4303">
            <v>0</v>
          </cell>
          <cell r="J4303">
            <v>0</v>
          </cell>
        </row>
        <row r="4304">
          <cell r="E4304">
            <v>0</v>
          </cell>
          <cell r="J4304">
            <v>0</v>
          </cell>
        </row>
        <row r="4305">
          <cell r="E4305">
            <v>0</v>
          </cell>
          <cell r="J4305">
            <v>0</v>
          </cell>
        </row>
        <row r="4306">
          <cell r="E4306">
            <v>0</v>
          </cell>
          <cell r="J4306">
            <v>0</v>
          </cell>
        </row>
        <row r="4308">
          <cell r="G4308">
            <v>1687.5</v>
          </cell>
          <cell r="J4308">
            <v>1687.5</v>
          </cell>
        </row>
        <row r="4311">
          <cell r="B4311" t="str">
            <v>TARIFA / HORA</v>
          </cell>
          <cell r="D4311" t="str">
            <v>RENDIMIENTO</v>
          </cell>
          <cell r="E4311" t="str">
            <v>VALOR UNITARIO</v>
          </cell>
        </row>
        <row r="4312">
          <cell r="B4312">
            <v>100</v>
          </cell>
          <cell r="D4312">
            <v>0.5</v>
          </cell>
          <cell r="E4312">
            <v>50</v>
          </cell>
        </row>
        <row r="4313">
          <cell r="B4313">
            <v>30.74</v>
          </cell>
          <cell r="D4313">
            <v>2</v>
          </cell>
          <cell r="E4313">
            <v>61.48</v>
          </cell>
        </row>
        <row r="4314">
          <cell r="B4314">
            <v>21.75</v>
          </cell>
          <cell r="D4314">
            <v>1</v>
          </cell>
          <cell r="E4314">
            <v>21.75</v>
          </cell>
        </row>
        <row r="4315">
          <cell r="E4315">
            <v>0</v>
          </cell>
        </row>
        <row r="4316">
          <cell r="E4316">
            <v>0</v>
          </cell>
        </row>
        <row r="4317">
          <cell r="G4317">
            <v>133.22999999999999</v>
          </cell>
        </row>
        <row r="4319">
          <cell r="G4319">
            <v>1820.73</v>
          </cell>
        </row>
        <row r="4322">
          <cell r="B4322" t="str">
            <v>VOLUMEN/PESO</v>
          </cell>
          <cell r="D4322" t="str">
            <v>DISTANCIA</v>
          </cell>
          <cell r="E4322" t="str">
            <v>TARIFA</v>
          </cell>
          <cell r="F4322" t="str">
            <v>Vr/UNITARIO</v>
          </cell>
        </row>
        <row r="4323">
          <cell r="F4323">
            <v>0</v>
          </cell>
        </row>
        <row r="4324">
          <cell r="F4324">
            <v>0</v>
          </cell>
        </row>
        <row r="4325">
          <cell r="F4325">
            <v>0</v>
          </cell>
        </row>
        <row r="4327">
          <cell r="G4327">
            <v>0</v>
          </cell>
        </row>
        <row r="4330">
          <cell r="B4330" t="str">
            <v>JORNAL + PRESTACIONES</v>
          </cell>
          <cell r="E4330" t="str">
            <v>RENDIMIENTO</v>
          </cell>
          <cell r="F4330" t="str">
            <v>Vr/UNITARIO</v>
          </cell>
        </row>
        <row r="4331">
          <cell r="D4331">
            <v>8100</v>
          </cell>
          <cell r="E4331">
            <v>0.15</v>
          </cell>
          <cell r="F4331">
            <v>1215</v>
          </cell>
        </row>
        <row r="4332">
          <cell r="F4332">
            <v>0</v>
          </cell>
        </row>
        <row r="4333">
          <cell r="F4333">
            <v>0</v>
          </cell>
        </row>
        <row r="4334">
          <cell r="F4334">
            <v>0</v>
          </cell>
        </row>
        <row r="4336">
          <cell r="G4336">
            <v>1215</v>
          </cell>
        </row>
        <row r="4338">
          <cell r="G4338">
            <v>3036</v>
          </cell>
        </row>
        <row r="4346">
          <cell r="E4346" t="str">
            <v>CAPITULO :</v>
          </cell>
          <cell r="G4346" t="str">
            <v>INSTALACIONES HIDROSANITARIAS</v>
          </cell>
        </row>
        <row r="4348">
          <cell r="E4348" t="str">
            <v>FECHA :</v>
          </cell>
          <cell r="F4348" t="str">
            <v>OCTUBRE DE 2005</v>
          </cell>
        </row>
        <row r="4351">
          <cell r="B4351" t="str">
            <v>8.8.1</v>
          </cell>
          <cell r="C4351" t="str">
            <v xml:space="preserve">PINTURA PARA TUBERIAS DIAM=6"                                                                            </v>
          </cell>
          <cell r="G4351" t="str">
            <v>UNIDAD</v>
          </cell>
          <cell r="H4351" t="str">
            <v xml:space="preserve">m    </v>
          </cell>
          <cell r="J4351">
            <v>3036</v>
          </cell>
        </row>
        <row r="4354">
          <cell r="B4354" t="str">
            <v>CANTIDAD</v>
          </cell>
          <cell r="C4354" t="str">
            <v>UND</v>
          </cell>
          <cell r="D4354" t="str">
            <v>Vr/UNITARIO</v>
          </cell>
          <cell r="E4354" t="str">
            <v>Vr/PARCIAL</v>
          </cell>
          <cell r="F4354" t="str">
            <v>DESPERD. %</v>
          </cell>
        </row>
        <row r="4355">
          <cell r="B4355">
            <v>0.03</v>
          </cell>
          <cell r="C4355" t="str">
            <v>GAL</v>
          </cell>
          <cell r="D4355">
            <v>50044.72</v>
          </cell>
          <cell r="E4355">
            <v>1501.3416</v>
          </cell>
          <cell r="F4355">
            <v>0.03</v>
          </cell>
          <cell r="J4355">
            <v>1546.381848</v>
          </cell>
        </row>
        <row r="4356">
          <cell r="B4356">
            <v>0.02</v>
          </cell>
          <cell r="C4356" t="str">
            <v>GAL</v>
          </cell>
          <cell r="D4356">
            <v>15000</v>
          </cell>
          <cell r="E4356">
            <v>300</v>
          </cell>
          <cell r="F4356">
            <v>0.03</v>
          </cell>
          <cell r="J4356">
            <v>309</v>
          </cell>
        </row>
        <row r="4357">
          <cell r="E4357">
            <v>0</v>
          </cell>
          <cell r="J4357">
            <v>0</v>
          </cell>
        </row>
        <row r="4358">
          <cell r="E4358">
            <v>0</v>
          </cell>
          <cell r="J4358">
            <v>0</v>
          </cell>
        </row>
        <row r="4359">
          <cell r="E4359">
            <v>0</v>
          </cell>
          <cell r="J4359">
            <v>0</v>
          </cell>
        </row>
        <row r="4360">
          <cell r="E4360">
            <v>0</v>
          </cell>
          <cell r="J4360">
            <v>0</v>
          </cell>
        </row>
        <row r="4361">
          <cell r="E4361">
            <v>0</v>
          </cell>
          <cell r="J4361">
            <v>0</v>
          </cell>
        </row>
        <row r="4363">
          <cell r="G4363">
            <v>1855.381848</v>
          </cell>
          <cell r="J4363">
            <v>1855.381848</v>
          </cell>
        </row>
        <row r="4366">
          <cell r="B4366" t="str">
            <v>TARIFA / HORA</v>
          </cell>
          <cell r="D4366" t="str">
            <v>RENDIMIENTO</v>
          </cell>
          <cell r="E4366" t="str">
            <v>VALOR UNITARIO</v>
          </cell>
        </row>
        <row r="4367">
          <cell r="B4367">
            <v>100</v>
          </cell>
          <cell r="D4367">
            <v>1</v>
          </cell>
          <cell r="E4367">
            <v>100</v>
          </cell>
        </row>
        <row r="4368">
          <cell r="B4368">
            <v>30.74</v>
          </cell>
          <cell r="D4368">
            <v>1</v>
          </cell>
          <cell r="E4368">
            <v>30.74</v>
          </cell>
        </row>
        <row r="4369">
          <cell r="B4369">
            <v>21.75</v>
          </cell>
          <cell r="D4369">
            <v>0.5</v>
          </cell>
          <cell r="E4369">
            <v>10.875</v>
          </cell>
        </row>
        <row r="4370">
          <cell r="E4370">
            <v>0</v>
          </cell>
        </row>
        <row r="4371">
          <cell r="E4371">
            <v>0</v>
          </cell>
        </row>
        <row r="4372">
          <cell r="G4372">
            <v>141.61500000000001</v>
          </cell>
        </row>
        <row r="4374">
          <cell r="G4374">
            <v>1996.996848</v>
          </cell>
        </row>
        <row r="4377">
          <cell r="B4377" t="str">
            <v>VOLUMEN/PESO</v>
          </cell>
          <cell r="D4377" t="str">
            <v>DISTANCIA</v>
          </cell>
          <cell r="E4377" t="str">
            <v>TARIFA</v>
          </cell>
          <cell r="F4377" t="str">
            <v>Vr/UNITARIO</v>
          </cell>
        </row>
        <row r="4378">
          <cell r="F4378">
            <v>0</v>
          </cell>
        </row>
        <row r="4379">
          <cell r="F4379">
            <v>0</v>
          </cell>
        </row>
        <row r="4380">
          <cell r="F4380">
            <v>0</v>
          </cell>
        </row>
        <row r="4382">
          <cell r="G4382">
            <v>0</v>
          </cell>
        </row>
        <row r="4385">
          <cell r="B4385" t="str">
            <v>JORNAL + PRESTACIONES</v>
          </cell>
          <cell r="E4385" t="str">
            <v>RENDIMIENTO</v>
          </cell>
          <cell r="F4385" t="str">
            <v>Vr/UNITARIO</v>
          </cell>
        </row>
        <row r="4386">
          <cell r="D4386">
            <v>8310</v>
          </cell>
          <cell r="E4386">
            <v>0.125</v>
          </cell>
          <cell r="F4386">
            <v>1038.75</v>
          </cell>
        </row>
        <row r="4387">
          <cell r="F4387">
            <v>0</v>
          </cell>
        </row>
        <row r="4388">
          <cell r="F4388">
            <v>0</v>
          </cell>
        </row>
        <row r="4389">
          <cell r="F4389">
            <v>0</v>
          </cell>
        </row>
        <row r="4391">
          <cell r="G4391">
            <v>1038.75</v>
          </cell>
        </row>
        <row r="4393">
          <cell r="G4393">
            <v>3036</v>
          </cell>
        </row>
        <row r="4401">
          <cell r="E4401" t="str">
            <v>CAPITULO :</v>
          </cell>
          <cell r="G4401" t="str">
            <v>INSTALACIONES HIDROSANITARIAS</v>
          </cell>
        </row>
        <row r="4403">
          <cell r="E4403" t="str">
            <v>FECHA :</v>
          </cell>
          <cell r="F4403" t="str">
            <v>OCTUBRE DE 2005</v>
          </cell>
        </row>
        <row r="4406">
          <cell r="B4406" t="str">
            <v>8.8.2</v>
          </cell>
          <cell r="C4406" t="str">
            <v xml:space="preserve">PINTURA PARA TUBERIA DIAM=4"                                                                             </v>
          </cell>
          <cell r="G4406" t="str">
            <v>UNIDAD</v>
          </cell>
          <cell r="H4406" t="str">
            <v xml:space="preserve">m    </v>
          </cell>
          <cell r="J4406">
            <v>2570</v>
          </cell>
        </row>
        <row r="4409">
          <cell r="B4409" t="str">
            <v>CANTIDAD</v>
          </cell>
          <cell r="C4409" t="str">
            <v>UND</v>
          </cell>
          <cell r="D4409" t="str">
            <v>Vr/UNITARIO</v>
          </cell>
          <cell r="E4409" t="str">
            <v>Vr/PARCIAL</v>
          </cell>
          <cell r="F4409" t="str">
            <v>DESPERD. %</v>
          </cell>
        </row>
        <row r="4410">
          <cell r="B4410">
            <v>2.5000000000000001E-2</v>
          </cell>
          <cell r="C4410" t="str">
            <v>GAL</v>
          </cell>
          <cell r="D4410">
            <v>50044.72</v>
          </cell>
          <cell r="E4410">
            <v>1251.1180000000002</v>
          </cell>
          <cell r="F4410">
            <v>0.03</v>
          </cell>
          <cell r="J4410">
            <v>1288.6515400000001</v>
          </cell>
        </row>
        <row r="4411">
          <cell r="B4411">
            <v>0.02</v>
          </cell>
          <cell r="C4411" t="str">
            <v>GAL</v>
          </cell>
          <cell r="D4411">
            <v>15000</v>
          </cell>
          <cell r="E4411">
            <v>300</v>
          </cell>
          <cell r="F4411">
            <v>0.03</v>
          </cell>
          <cell r="J4411">
            <v>309</v>
          </cell>
        </row>
        <row r="4412">
          <cell r="E4412">
            <v>0</v>
          </cell>
          <cell r="J4412">
            <v>0</v>
          </cell>
        </row>
        <row r="4413">
          <cell r="E4413">
            <v>0</v>
          </cell>
          <cell r="J4413">
            <v>0</v>
          </cell>
        </row>
        <row r="4414">
          <cell r="E4414">
            <v>0</v>
          </cell>
          <cell r="J4414">
            <v>0</v>
          </cell>
        </row>
        <row r="4415">
          <cell r="E4415">
            <v>0</v>
          </cell>
          <cell r="J4415">
            <v>0</v>
          </cell>
        </row>
        <row r="4416">
          <cell r="E4416">
            <v>0</v>
          </cell>
          <cell r="J4416">
            <v>0</v>
          </cell>
        </row>
        <row r="4418">
          <cell r="G4418">
            <v>1597.6515400000001</v>
          </cell>
          <cell r="J4418">
            <v>1597.6515400000001</v>
          </cell>
        </row>
        <row r="4421">
          <cell r="B4421" t="str">
            <v>TARIFA / HORA</v>
          </cell>
          <cell r="D4421" t="str">
            <v>RENDIMIENTO</v>
          </cell>
          <cell r="E4421" t="str">
            <v>VALOR UNITARIO</v>
          </cell>
        </row>
        <row r="4422">
          <cell r="B4422">
            <v>100</v>
          </cell>
          <cell r="D4422">
            <v>1</v>
          </cell>
          <cell r="E4422">
            <v>100</v>
          </cell>
        </row>
        <row r="4423">
          <cell r="B4423">
            <v>30.74</v>
          </cell>
          <cell r="D4423">
            <v>1</v>
          </cell>
          <cell r="E4423">
            <v>30.74</v>
          </cell>
        </row>
        <row r="4424">
          <cell r="B4424">
            <v>21.75</v>
          </cell>
          <cell r="D4424">
            <v>0.5</v>
          </cell>
          <cell r="E4424">
            <v>10.875</v>
          </cell>
        </row>
        <row r="4425">
          <cell r="E4425">
            <v>0</v>
          </cell>
        </row>
        <row r="4426">
          <cell r="E4426">
            <v>0</v>
          </cell>
        </row>
        <row r="4427">
          <cell r="G4427">
            <v>141.61500000000001</v>
          </cell>
        </row>
        <row r="4429">
          <cell r="G4429">
            <v>1739.2665400000001</v>
          </cell>
        </row>
        <row r="4432">
          <cell r="B4432" t="str">
            <v>VOLUMEN/PESO</v>
          </cell>
          <cell r="D4432" t="str">
            <v>DISTANCIA</v>
          </cell>
          <cell r="E4432" t="str">
            <v>TARIFA</v>
          </cell>
          <cell r="F4432" t="str">
            <v>Vr/UNITARIO</v>
          </cell>
        </row>
        <row r="4433">
          <cell r="F4433">
            <v>0</v>
          </cell>
        </row>
        <row r="4434">
          <cell r="F4434">
            <v>0</v>
          </cell>
        </row>
        <row r="4435">
          <cell r="F4435">
            <v>0</v>
          </cell>
        </row>
        <row r="4437">
          <cell r="G4437">
            <v>0</v>
          </cell>
        </row>
        <row r="4440">
          <cell r="B4440" t="str">
            <v>JORNAL + PRESTACIONES</v>
          </cell>
          <cell r="E4440" t="str">
            <v>RENDIMIENTO</v>
          </cell>
          <cell r="F4440" t="str">
            <v>Vr/UNITARIO</v>
          </cell>
        </row>
        <row r="4441">
          <cell r="D4441">
            <v>8310</v>
          </cell>
          <cell r="E4441">
            <v>0.1</v>
          </cell>
          <cell r="F4441">
            <v>831</v>
          </cell>
        </row>
        <row r="4442">
          <cell r="F4442">
            <v>0</v>
          </cell>
        </row>
        <row r="4443">
          <cell r="F4443">
            <v>0</v>
          </cell>
        </row>
        <row r="4444">
          <cell r="F4444">
            <v>0</v>
          </cell>
        </row>
        <row r="4446">
          <cell r="G4446">
            <v>831</v>
          </cell>
        </row>
        <row r="4448">
          <cell r="G4448">
            <v>2570</v>
          </cell>
        </row>
        <row r="4456">
          <cell r="E4456" t="str">
            <v>CAPITULO :</v>
          </cell>
          <cell r="G4456" t="str">
            <v>INSTALACIONES HIDROSANITARIAS</v>
          </cell>
        </row>
        <row r="4458">
          <cell r="E4458" t="str">
            <v>FECHA :</v>
          </cell>
          <cell r="F4458" t="str">
            <v>OCTUBRE DE 2005</v>
          </cell>
        </row>
        <row r="4461">
          <cell r="B4461" t="str">
            <v>8.8.3</v>
          </cell>
          <cell r="C4461" t="str">
            <v xml:space="preserve">PINTURA ANTICORROSIVA DIAM=3/4"                                                                          </v>
          </cell>
          <cell r="G4461" t="str">
            <v>UNIDAD</v>
          </cell>
          <cell r="H4461" t="str">
            <v xml:space="preserve">m    </v>
          </cell>
          <cell r="J4461">
            <v>1245</v>
          </cell>
        </row>
        <row r="4464">
          <cell r="B4464" t="str">
            <v>CANTIDAD</v>
          </cell>
          <cell r="C4464" t="str">
            <v>UND</v>
          </cell>
          <cell r="D4464" t="str">
            <v>Vr/UNITARIO</v>
          </cell>
          <cell r="E4464" t="str">
            <v>Vr/PARCIAL</v>
          </cell>
          <cell r="F4464" t="str">
            <v>DESPERD. %</v>
          </cell>
        </row>
        <row r="4465">
          <cell r="B4465">
            <v>0.01</v>
          </cell>
          <cell r="C4465" t="str">
            <v>GAL</v>
          </cell>
          <cell r="D4465">
            <v>50044.72</v>
          </cell>
          <cell r="E4465">
            <v>500.44720000000001</v>
          </cell>
          <cell r="F4465">
            <v>0.03</v>
          </cell>
          <cell r="J4465">
            <v>515.46061599999996</v>
          </cell>
        </row>
        <row r="4466">
          <cell r="B4466">
            <v>5.0000000000000001E-3</v>
          </cell>
          <cell r="C4466" t="str">
            <v>GAL</v>
          </cell>
          <cell r="D4466">
            <v>15000</v>
          </cell>
          <cell r="E4466">
            <v>75</v>
          </cell>
          <cell r="F4466">
            <v>0.03</v>
          </cell>
          <cell r="J4466">
            <v>77.25</v>
          </cell>
        </row>
        <row r="4467">
          <cell r="E4467">
            <v>0</v>
          </cell>
          <cell r="J4467">
            <v>0</v>
          </cell>
        </row>
        <row r="4468">
          <cell r="E4468">
            <v>0</v>
          </cell>
          <cell r="J4468">
            <v>0</v>
          </cell>
        </row>
        <row r="4469">
          <cell r="E4469">
            <v>0</v>
          </cell>
          <cell r="J4469">
            <v>0</v>
          </cell>
        </row>
        <row r="4470">
          <cell r="E4470">
            <v>0</v>
          </cell>
          <cell r="J4470">
            <v>0</v>
          </cell>
        </row>
        <row r="4471">
          <cell r="E4471">
            <v>0</v>
          </cell>
          <cell r="J4471">
            <v>0</v>
          </cell>
        </row>
        <row r="4473">
          <cell r="G4473">
            <v>592.71061599999996</v>
          </cell>
          <cell r="J4473">
            <v>592.71061599999996</v>
          </cell>
        </row>
        <row r="4476">
          <cell r="B4476" t="str">
            <v>TARIFA / HORA</v>
          </cell>
          <cell r="D4476" t="str">
            <v>RENDIMIENTO</v>
          </cell>
          <cell r="E4476" t="str">
            <v>VALOR UNITARIO</v>
          </cell>
        </row>
        <row r="4477">
          <cell r="B4477">
            <v>100</v>
          </cell>
          <cell r="D4477">
            <v>0.5</v>
          </cell>
          <cell r="E4477">
            <v>50</v>
          </cell>
        </row>
        <row r="4478">
          <cell r="B4478">
            <v>30.74</v>
          </cell>
          <cell r="D4478">
            <v>0.5</v>
          </cell>
          <cell r="E4478">
            <v>15.37</v>
          </cell>
        </row>
        <row r="4479">
          <cell r="B4479">
            <v>21.75</v>
          </cell>
          <cell r="D4479">
            <v>0.25</v>
          </cell>
          <cell r="E4479">
            <v>5.4375</v>
          </cell>
        </row>
        <row r="4480">
          <cell r="E4480">
            <v>0</v>
          </cell>
        </row>
        <row r="4481">
          <cell r="E4481">
            <v>0</v>
          </cell>
        </row>
        <row r="4482">
          <cell r="G4482">
            <v>70.807500000000005</v>
          </cell>
        </row>
        <row r="4484">
          <cell r="G4484">
            <v>663.51811599999996</v>
          </cell>
        </row>
        <row r="4487">
          <cell r="B4487" t="str">
            <v>VOLUMEN/PESO</v>
          </cell>
          <cell r="D4487" t="str">
            <v>DISTANCIA</v>
          </cell>
          <cell r="E4487" t="str">
            <v>TARIFA</v>
          </cell>
          <cell r="F4487" t="str">
            <v>Vr/UNITARIO</v>
          </cell>
        </row>
        <row r="4488">
          <cell r="F4488">
            <v>0</v>
          </cell>
        </row>
        <row r="4489">
          <cell r="F4489">
            <v>0</v>
          </cell>
        </row>
        <row r="4490">
          <cell r="F4490">
            <v>0</v>
          </cell>
        </row>
        <row r="4492">
          <cell r="G4492">
            <v>0</v>
          </cell>
        </row>
        <row r="4495">
          <cell r="B4495" t="str">
            <v>JORNAL + PRESTACIONES</v>
          </cell>
          <cell r="E4495" t="str">
            <v>RENDIMIENTO</v>
          </cell>
          <cell r="F4495" t="str">
            <v>Vr/UNITARIO</v>
          </cell>
        </row>
        <row r="4496">
          <cell r="D4496">
            <v>8310</v>
          </cell>
          <cell r="E4496">
            <v>7.0000000000000007E-2</v>
          </cell>
          <cell r="F4496">
            <v>581.70000000000005</v>
          </cell>
        </row>
        <row r="4497">
          <cell r="F4497">
            <v>0</v>
          </cell>
        </row>
        <row r="4498">
          <cell r="F4498">
            <v>0</v>
          </cell>
        </row>
        <row r="4499">
          <cell r="F4499">
            <v>0</v>
          </cell>
        </row>
        <row r="4501">
          <cell r="G4501">
            <v>581.70000000000005</v>
          </cell>
        </row>
        <row r="4503">
          <cell r="G4503">
            <v>1245</v>
          </cell>
        </row>
        <row r="4511">
          <cell r="E4511" t="str">
            <v>CAPITULO :</v>
          </cell>
          <cell r="G4511" t="str">
            <v>INSTALACIONES HIDROSANITARIAS</v>
          </cell>
        </row>
        <row r="4513">
          <cell r="E4513" t="str">
            <v>FECHA :</v>
          </cell>
          <cell r="F4513" t="str">
            <v>OCTUBRE DE 2005</v>
          </cell>
        </row>
        <row r="4516">
          <cell r="B4516" t="str">
            <v>8.11.1</v>
          </cell>
          <cell r="C4516" t="str">
            <v xml:space="preserve">EXCAVACION TERRENO COMUN                                                                                 </v>
          </cell>
          <cell r="G4516" t="str">
            <v>UNIDAD</v>
          </cell>
          <cell r="H4516" t="str">
            <v xml:space="preserve">m3   </v>
          </cell>
          <cell r="J4516">
            <v>23576</v>
          </cell>
        </row>
        <row r="4519">
          <cell r="B4519" t="str">
            <v>CANTIDAD</v>
          </cell>
          <cell r="C4519" t="str">
            <v>UND</v>
          </cell>
          <cell r="D4519" t="str">
            <v>Vr/UNITARIO</v>
          </cell>
          <cell r="E4519" t="str">
            <v>Vr/PARCIAL</v>
          </cell>
          <cell r="F4519" t="str">
            <v>DESPERD. %</v>
          </cell>
        </row>
        <row r="4520">
          <cell r="E4520">
            <v>0</v>
          </cell>
          <cell r="J4520">
            <v>0</v>
          </cell>
        </row>
        <row r="4521">
          <cell r="E4521">
            <v>0</v>
          </cell>
          <cell r="J4521">
            <v>0</v>
          </cell>
        </row>
        <row r="4522">
          <cell r="E4522">
            <v>0</v>
          </cell>
          <cell r="J4522">
            <v>0</v>
          </cell>
        </row>
        <row r="4523">
          <cell r="E4523">
            <v>0</v>
          </cell>
          <cell r="J4523">
            <v>0</v>
          </cell>
        </row>
        <row r="4524">
          <cell r="E4524">
            <v>0</v>
          </cell>
          <cell r="J4524">
            <v>0</v>
          </cell>
        </row>
        <row r="4525">
          <cell r="E4525">
            <v>0</v>
          </cell>
          <cell r="J4525">
            <v>0</v>
          </cell>
        </row>
        <row r="4526">
          <cell r="E4526">
            <v>0</v>
          </cell>
          <cell r="J4526">
            <v>0</v>
          </cell>
        </row>
        <row r="4528">
          <cell r="G4528">
            <v>0</v>
          </cell>
          <cell r="J4528">
            <v>0</v>
          </cell>
        </row>
        <row r="4531">
          <cell r="B4531" t="str">
            <v>TARIFA / HORA</v>
          </cell>
          <cell r="D4531" t="str">
            <v>RENDIMIENTO</v>
          </cell>
          <cell r="E4531" t="str">
            <v>VALOR UNITARIO</v>
          </cell>
        </row>
        <row r="4532">
          <cell r="B4532">
            <v>100</v>
          </cell>
          <cell r="D4532">
            <v>1</v>
          </cell>
          <cell r="E4532">
            <v>100</v>
          </cell>
        </row>
        <row r="4533">
          <cell r="B4533">
            <v>18750</v>
          </cell>
          <cell r="D4533">
            <v>2.7E-2</v>
          </cell>
          <cell r="E4533">
            <v>506.25</v>
          </cell>
        </row>
        <row r="4534">
          <cell r="B4534">
            <v>14.375</v>
          </cell>
          <cell r="D4534">
            <v>8</v>
          </cell>
          <cell r="E4534">
            <v>115</v>
          </cell>
        </row>
        <row r="4535">
          <cell r="B4535">
            <v>21.75</v>
          </cell>
          <cell r="D4535">
            <v>8</v>
          </cell>
          <cell r="E4535">
            <v>174</v>
          </cell>
        </row>
        <row r="4536">
          <cell r="E4536">
            <v>0</v>
          </cell>
        </row>
        <row r="4537">
          <cell r="G4537">
            <v>895.25</v>
          </cell>
        </row>
        <row r="4539">
          <cell r="G4539">
            <v>895.25</v>
          </cell>
        </row>
        <row r="4542">
          <cell r="B4542" t="str">
            <v>VOLUMEN/PESO</v>
          </cell>
          <cell r="D4542" t="str">
            <v>DISTANCIA</v>
          </cell>
          <cell r="E4542" t="str">
            <v>TARIFA</v>
          </cell>
          <cell r="F4542" t="str">
            <v>Vr/UNITARIO</v>
          </cell>
        </row>
        <row r="4543">
          <cell r="B4543">
            <v>1</v>
          </cell>
          <cell r="D4543">
            <v>10</v>
          </cell>
          <cell r="E4543">
            <v>1500</v>
          </cell>
          <cell r="F4543">
            <v>15000</v>
          </cell>
        </row>
        <row r="4544">
          <cell r="F4544">
            <v>0</v>
          </cell>
        </row>
        <row r="4545">
          <cell r="F4545">
            <v>0</v>
          </cell>
        </row>
        <row r="4547">
          <cell r="G4547">
            <v>15000</v>
          </cell>
        </row>
        <row r="4550">
          <cell r="B4550" t="str">
            <v>JORNAL + PRESTACIONES</v>
          </cell>
          <cell r="E4550" t="str">
            <v>RENDIMIENTO</v>
          </cell>
          <cell r="F4550" t="str">
            <v>Vr/UNITARIO</v>
          </cell>
        </row>
        <row r="4551">
          <cell r="D4551">
            <v>8100</v>
          </cell>
          <cell r="E4551">
            <v>0.94827160493827156</v>
          </cell>
          <cell r="F4551">
            <v>7681</v>
          </cell>
        </row>
        <row r="4552">
          <cell r="F4552">
            <v>0</v>
          </cell>
        </row>
        <row r="4553">
          <cell r="F4553">
            <v>0</v>
          </cell>
        </row>
        <row r="4554">
          <cell r="F4554">
            <v>0</v>
          </cell>
        </row>
        <row r="4556">
          <cell r="G4556">
            <v>7681</v>
          </cell>
        </row>
        <row r="4558">
          <cell r="G4558">
            <v>23576</v>
          </cell>
        </row>
        <row r="4566">
          <cell r="E4566" t="str">
            <v>CAPITULO :</v>
          </cell>
          <cell r="G4566" t="str">
            <v>INSTALACIONES ELECTRICAS</v>
          </cell>
        </row>
        <row r="4568">
          <cell r="E4568" t="str">
            <v>FECHA :</v>
          </cell>
          <cell r="F4568" t="str">
            <v>OCTUBRE DE 2005</v>
          </cell>
        </row>
        <row r="4571">
          <cell r="B4571" t="str">
            <v>9.1.1</v>
          </cell>
          <cell r="C4571" t="str">
            <v xml:space="preserve">PUNTO DE DERIVACION AUTOMATICO DE 3*200 AMPERIOS                                                         </v>
          </cell>
          <cell r="G4571" t="str">
            <v>UNIDAD</v>
          </cell>
          <cell r="H4571" t="str">
            <v xml:space="preserve">gb   </v>
          </cell>
          <cell r="J4571">
            <v>410000</v>
          </cell>
        </row>
        <row r="4574">
          <cell r="B4574" t="str">
            <v>CANTIDAD</v>
          </cell>
          <cell r="C4574" t="str">
            <v>UND</v>
          </cell>
          <cell r="D4574" t="str">
            <v>Vr/UNITARIO</v>
          </cell>
          <cell r="E4574" t="str">
            <v>Vr/PARCIAL</v>
          </cell>
          <cell r="F4574" t="str">
            <v>DESPERD. %</v>
          </cell>
        </row>
        <row r="4575">
          <cell r="B4575">
            <v>1</v>
          </cell>
          <cell r="C4575" t="str">
            <v>GL</v>
          </cell>
          <cell r="D4575">
            <v>400000</v>
          </cell>
          <cell r="E4575">
            <v>400000</v>
          </cell>
          <cell r="J4575">
            <v>400000</v>
          </cell>
        </row>
        <row r="4576">
          <cell r="E4576">
            <v>0</v>
          </cell>
          <cell r="J4576">
            <v>0</v>
          </cell>
        </row>
        <row r="4577">
          <cell r="E4577">
            <v>0</v>
          </cell>
          <cell r="J4577">
            <v>0</v>
          </cell>
        </row>
        <row r="4578">
          <cell r="E4578">
            <v>0</v>
          </cell>
          <cell r="J4578">
            <v>0</v>
          </cell>
        </row>
        <row r="4579">
          <cell r="E4579">
            <v>0</v>
          </cell>
          <cell r="J4579">
            <v>0</v>
          </cell>
        </row>
        <row r="4580">
          <cell r="E4580">
            <v>0</v>
          </cell>
          <cell r="J4580">
            <v>0</v>
          </cell>
        </row>
        <row r="4581">
          <cell r="E4581">
            <v>0</v>
          </cell>
          <cell r="J4581">
            <v>0</v>
          </cell>
        </row>
        <row r="4583">
          <cell r="G4583">
            <v>400000</v>
          </cell>
          <cell r="J4583">
            <v>400000</v>
          </cell>
        </row>
        <row r="4586">
          <cell r="B4586" t="str">
            <v>TARIFA / HORA</v>
          </cell>
          <cell r="D4586" t="str">
            <v>RENDIMIENTO</v>
          </cell>
          <cell r="E4586" t="str">
            <v>VALOR UNITARIO</v>
          </cell>
        </row>
        <row r="4587">
          <cell r="B4587">
            <v>100</v>
          </cell>
          <cell r="D4587">
            <v>100</v>
          </cell>
          <cell r="E4587">
            <v>10000</v>
          </cell>
        </row>
        <row r="4588">
          <cell r="E4588">
            <v>0</v>
          </cell>
        </row>
        <row r="4589">
          <cell r="E4589">
            <v>0</v>
          </cell>
        </row>
        <row r="4590">
          <cell r="E4590">
            <v>0</v>
          </cell>
        </row>
        <row r="4591">
          <cell r="E4591">
            <v>0</v>
          </cell>
        </row>
        <row r="4592">
          <cell r="G4592">
            <v>10000</v>
          </cell>
        </row>
        <row r="4594">
          <cell r="G4594">
            <v>410000</v>
          </cell>
        </row>
        <row r="4597">
          <cell r="B4597" t="str">
            <v>VOLUMEN/PESO</v>
          </cell>
          <cell r="D4597" t="str">
            <v>DISTANCIA</v>
          </cell>
          <cell r="E4597" t="str">
            <v>TARIFA</v>
          </cell>
          <cell r="F4597" t="str">
            <v>Vr/UNITARIO</v>
          </cell>
        </row>
        <row r="4598">
          <cell r="F4598">
            <v>0</v>
          </cell>
        </row>
        <row r="4599">
          <cell r="F4599">
            <v>0</v>
          </cell>
        </row>
        <row r="4600">
          <cell r="F4600">
            <v>0</v>
          </cell>
        </row>
        <row r="4602">
          <cell r="G4602">
            <v>0</v>
          </cell>
        </row>
        <row r="4605">
          <cell r="B4605" t="str">
            <v>JORNAL + PRESTACIONES</v>
          </cell>
          <cell r="E4605" t="str">
            <v>RENDIMIENTO</v>
          </cell>
          <cell r="F4605" t="str">
            <v>Vr/UNITARIO</v>
          </cell>
        </row>
        <row r="4606">
          <cell r="F4606">
            <v>0</v>
          </cell>
        </row>
        <row r="4607">
          <cell r="F4607">
            <v>0</v>
          </cell>
        </row>
        <row r="4608">
          <cell r="F4608">
            <v>0</v>
          </cell>
        </row>
        <row r="4609">
          <cell r="F4609">
            <v>0</v>
          </cell>
        </row>
        <row r="4611">
          <cell r="G4611">
            <v>0</v>
          </cell>
        </row>
        <row r="4613">
          <cell r="G4613">
            <v>410000</v>
          </cell>
        </row>
        <row r="4621">
          <cell r="E4621" t="str">
            <v>CAPITULO :</v>
          </cell>
          <cell r="G4621" t="str">
            <v>INSTALACIONES ELECTRICAS</v>
          </cell>
        </row>
        <row r="4623">
          <cell r="E4623" t="str">
            <v>FECHA :</v>
          </cell>
          <cell r="F4623" t="str">
            <v>OCTUBRE DE 2005</v>
          </cell>
        </row>
        <row r="4626">
          <cell r="B4626" t="str">
            <v>9.1.2</v>
          </cell>
          <cell r="C4626" t="str">
            <v xml:space="preserve">CABLE DE ACOMETIDA THHN THWN 3x1/0+1x2+1x4T                                                              </v>
          </cell>
          <cell r="G4626" t="str">
            <v>UNIDAD</v>
          </cell>
          <cell r="H4626" t="str">
            <v xml:space="preserve">m    </v>
          </cell>
          <cell r="J4626">
            <v>52676</v>
          </cell>
        </row>
        <row r="4629">
          <cell r="B4629" t="str">
            <v>CANTIDAD</v>
          </cell>
          <cell r="C4629" t="str">
            <v>UND</v>
          </cell>
          <cell r="D4629" t="str">
            <v>Vr/UNITARIO</v>
          </cell>
          <cell r="E4629" t="str">
            <v>Vr/PARCIAL</v>
          </cell>
          <cell r="F4629" t="str">
            <v>DESPERD. %</v>
          </cell>
        </row>
        <row r="4630">
          <cell r="B4630">
            <v>3</v>
          </cell>
          <cell r="C4630" t="str">
            <v>ML</v>
          </cell>
          <cell r="D4630">
            <v>10300</v>
          </cell>
          <cell r="E4630">
            <v>30900</v>
          </cell>
          <cell r="F4630">
            <v>0.02</v>
          </cell>
          <cell r="J4630">
            <v>31518</v>
          </cell>
        </row>
        <row r="4631">
          <cell r="B4631">
            <v>1</v>
          </cell>
          <cell r="C4631" t="str">
            <v>ML</v>
          </cell>
          <cell r="D4631">
            <v>6300</v>
          </cell>
          <cell r="E4631">
            <v>6300</v>
          </cell>
          <cell r="F4631">
            <v>0.02</v>
          </cell>
          <cell r="J4631">
            <v>6426</v>
          </cell>
        </row>
        <row r="4632">
          <cell r="B4632">
            <v>1</v>
          </cell>
          <cell r="C4632" t="str">
            <v>ML</v>
          </cell>
          <cell r="D4632">
            <v>4700</v>
          </cell>
          <cell r="E4632">
            <v>4700</v>
          </cell>
          <cell r="F4632">
            <v>0.02</v>
          </cell>
          <cell r="J4632">
            <v>4794</v>
          </cell>
        </row>
        <row r="4633">
          <cell r="E4633">
            <v>0</v>
          </cell>
          <cell r="J4633">
            <v>0</v>
          </cell>
        </row>
        <row r="4634">
          <cell r="E4634">
            <v>0</v>
          </cell>
          <cell r="J4634">
            <v>0</v>
          </cell>
        </row>
        <row r="4635">
          <cell r="E4635">
            <v>0</v>
          </cell>
          <cell r="J4635">
            <v>0</v>
          </cell>
        </row>
        <row r="4636">
          <cell r="E4636">
            <v>0</v>
          </cell>
          <cell r="J4636">
            <v>0</v>
          </cell>
        </row>
        <row r="4638">
          <cell r="G4638">
            <v>42738</v>
          </cell>
          <cell r="J4638">
            <v>42738</v>
          </cell>
        </row>
        <row r="4641">
          <cell r="B4641" t="str">
            <v>TARIFA / HORA</v>
          </cell>
          <cell r="D4641" t="str">
            <v>RENDIMIENTO</v>
          </cell>
          <cell r="E4641" t="str">
            <v>VALOR UNITARIO</v>
          </cell>
        </row>
        <row r="4642">
          <cell r="B4642">
            <v>100</v>
          </cell>
          <cell r="D4642">
            <v>10</v>
          </cell>
          <cell r="E4642">
            <v>1000</v>
          </cell>
        </row>
        <row r="4643">
          <cell r="E4643">
            <v>0</v>
          </cell>
        </row>
        <row r="4644">
          <cell r="E4644">
            <v>0</v>
          </cell>
        </row>
        <row r="4645">
          <cell r="E4645">
            <v>0</v>
          </cell>
        </row>
        <row r="4646">
          <cell r="E4646">
            <v>0</v>
          </cell>
        </row>
        <row r="4647">
          <cell r="G4647">
            <v>1000</v>
          </cell>
        </row>
        <row r="4649">
          <cell r="G4649">
            <v>43738</v>
          </cell>
        </row>
        <row r="4652">
          <cell r="B4652" t="str">
            <v>VOLUMEN/PESO</v>
          </cell>
          <cell r="D4652" t="str">
            <v>DISTANCIA</v>
          </cell>
          <cell r="E4652" t="str">
            <v>TARIFA</v>
          </cell>
          <cell r="F4652" t="str">
            <v>Vr/UNITARIO</v>
          </cell>
        </row>
        <row r="4653">
          <cell r="F4653">
            <v>0</v>
          </cell>
        </row>
        <row r="4654">
          <cell r="F4654">
            <v>0</v>
          </cell>
        </row>
        <row r="4655">
          <cell r="F4655">
            <v>0</v>
          </cell>
        </row>
        <row r="4657">
          <cell r="G4657">
            <v>0</v>
          </cell>
        </row>
        <row r="4660">
          <cell r="B4660" t="str">
            <v>JORNAL + PRESTACIONES</v>
          </cell>
          <cell r="E4660" t="str">
            <v>RENDIMIENTO</v>
          </cell>
          <cell r="F4660" t="str">
            <v>Vr/UNITARIO</v>
          </cell>
        </row>
        <row r="4661">
          <cell r="D4661">
            <v>8938</v>
          </cell>
          <cell r="E4661">
            <v>1</v>
          </cell>
          <cell r="F4661">
            <v>8938</v>
          </cell>
        </row>
        <row r="4662">
          <cell r="F4662">
            <v>0</v>
          </cell>
        </row>
        <row r="4663">
          <cell r="F4663">
            <v>0</v>
          </cell>
        </row>
        <row r="4664">
          <cell r="F4664">
            <v>0</v>
          </cell>
        </row>
        <row r="4666">
          <cell r="G4666">
            <v>8938</v>
          </cell>
        </row>
        <row r="4668">
          <cell r="G4668">
            <v>52676</v>
          </cell>
        </row>
        <row r="4676">
          <cell r="E4676" t="str">
            <v>CAPITULO :</v>
          </cell>
          <cell r="G4676" t="str">
            <v>INSTALACIONES ELECTRICAS</v>
          </cell>
        </row>
        <row r="4678">
          <cell r="E4678" t="str">
            <v>FECHA :</v>
          </cell>
          <cell r="F4678" t="str">
            <v>OCTUBRE DE 2005</v>
          </cell>
        </row>
        <row r="4681">
          <cell r="B4681" t="str">
            <v>9.1.3</v>
          </cell>
          <cell r="C4681" t="str">
            <v xml:space="preserve">CANALIZACION 1 TUBO DE 2" E.M.T.                                                                         </v>
          </cell>
          <cell r="G4681" t="str">
            <v>UNIDAD</v>
          </cell>
          <cell r="H4681" t="str">
            <v xml:space="preserve">m    </v>
          </cell>
          <cell r="J4681">
            <v>20090</v>
          </cell>
        </row>
        <row r="4684">
          <cell r="B4684" t="str">
            <v>CANTIDAD</v>
          </cell>
          <cell r="C4684" t="str">
            <v>UND</v>
          </cell>
          <cell r="D4684" t="str">
            <v>Vr/UNITARIO</v>
          </cell>
          <cell r="E4684" t="str">
            <v>Vr/PARCIAL</v>
          </cell>
          <cell r="F4684" t="str">
            <v>DESPERD. %</v>
          </cell>
        </row>
        <row r="4685">
          <cell r="B4685">
            <v>1</v>
          </cell>
          <cell r="C4685" t="str">
            <v>ML</v>
          </cell>
          <cell r="D4685">
            <v>12833.333333333334</v>
          </cell>
          <cell r="E4685">
            <v>12833.333333333334</v>
          </cell>
          <cell r="J4685">
            <v>12833.333333333334</v>
          </cell>
        </row>
        <row r="4686">
          <cell r="E4686">
            <v>0</v>
          </cell>
          <cell r="J4686">
            <v>0</v>
          </cell>
        </row>
        <row r="4687">
          <cell r="E4687">
            <v>0</v>
          </cell>
          <cell r="J4687">
            <v>0</v>
          </cell>
        </row>
        <row r="4688">
          <cell r="E4688">
            <v>0</v>
          </cell>
          <cell r="J4688">
            <v>0</v>
          </cell>
        </row>
        <row r="4689">
          <cell r="E4689">
            <v>0</v>
          </cell>
          <cell r="J4689">
            <v>0</v>
          </cell>
        </row>
        <row r="4690">
          <cell r="E4690">
            <v>0</v>
          </cell>
          <cell r="J4690">
            <v>0</v>
          </cell>
        </row>
        <row r="4691">
          <cell r="E4691">
            <v>0</v>
          </cell>
          <cell r="J4691">
            <v>0</v>
          </cell>
        </row>
        <row r="4693">
          <cell r="G4693">
            <v>12833.333333333334</v>
          </cell>
          <cell r="J4693">
            <v>12833.333333333334</v>
          </cell>
        </row>
        <row r="4696">
          <cell r="B4696" t="str">
            <v>TARIFA / HORA</v>
          </cell>
          <cell r="D4696" t="str">
            <v>RENDIMIENTO</v>
          </cell>
          <cell r="E4696" t="str">
            <v>VALOR UNITARIO</v>
          </cell>
        </row>
        <row r="4697">
          <cell r="B4697">
            <v>100</v>
          </cell>
          <cell r="D4697">
            <v>10</v>
          </cell>
          <cell r="E4697">
            <v>1000</v>
          </cell>
        </row>
        <row r="4698">
          <cell r="E4698">
            <v>0</v>
          </cell>
        </row>
        <row r="4699">
          <cell r="E4699">
            <v>0</v>
          </cell>
        </row>
        <row r="4700">
          <cell r="E4700">
            <v>0</v>
          </cell>
        </row>
        <row r="4701">
          <cell r="E4701">
            <v>0</v>
          </cell>
        </row>
        <row r="4702">
          <cell r="G4702">
            <v>1000</v>
          </cell>
        </row>
        <row r="4704">
          <cell r="G4704">
            <v>13833.333333333334</v>
          </cell>
        </row>
        <row r="4707">
          <cell r="B4707" t="str">
            <v>VOLUMEN/PESO</v>
          </cell>
          <cell r="D4707" t="str">
            <v>DISTANCIA</v>
          </cell>
          <cell r="E4707" t="str">
            <v>TARIFA</v>
          </cell>
          <cell r="F4707" t="str">
            <v>Vr/UNITARIO</v>
          </cell>
        </row>
        <row r="4708">
          <cell r="F4708">
            <v>0</v>
          </cell>
        </row>
        <row r="4709">
          <cell r="F4709">
            <v>0</v>
          </cell>
        </row>
        <row r="4710">
          <cell r="F4710">
            <v>0</v>
          </cell>
        </row>
        <row r="4712">
          <cell r="G4712">
            <v>0</v>
          </cell>
        </row>
        <row r="4715">
          <cell r="B4715" t="str">
            <v>JORNAL + PRESTACIONES</v>
          </cell>
          <cell r="E4715" t="str">
            <v>RENDIMIENTO</v>
          </cell>
          <cell r="F4715" t="str">
            <v>Vr/UNITARIO</v>
          </cell>
        </row>
        <row r="4716">
          <cell r="D4716">
            <v>8938</v>
          </cell>
          <cell r="E4716">
            <v>0.7</v>
          </cell>
          <cell r="F4716">
            <v>6256.5999999999995</v>
          </cell>
        </row>
        <row r="4717">
          <cell r="F4717">
            <v>0</v>
          </cell>
        </row>
        <row r="4718">
          <cell r="F4718">
            <v>0</v>
          </cell>
        </row>
        <row r="4719">
          <cell r="F4719">
            <v>0</v>
          </cell>
        </row>
        <row r="4721">
          <cell r="G4721">
            <v>6256.5999999999995</v>
          </cell>
        </row>
        <row r="4723">
          <cell r="G4723">
            <v>20090</v>
          </cell>
        </row>
        <row r="4731">
          <cell r="E4731" t="str">
            <v>CAPITULO :</v>
          </cell>
          <cell r="G4731" t="str">
            <v>INSTALACIONES ELECTRICAS</v>
          </cell>
        </row>
        <row r="4733">
          <cell r="E4733" t="str">
            <v>FECHA :</v>
          </cell>
          <cell r="F4733" t="str">
            <v>OCTUBRE DE 2005</v>
          </cell>
        </row>
        <row r="4736">
          <cell r="B4736" t="str">
            <v>9.1.4</v>
          </cell>
          <cell r="C4736" t="str">
            <v xml:space="preserve">CAJAS DE PASO 30*30*15 cm                                                                                </v>
          </cell>
          <cell r="G4736" t="str">
            <v>UNIDAD</v>
          </cell>
          <cell r="H4736" t="str">
            <v xml:space="preserve">un   </v>
          </cell>
          <cell r="J4736">
            <v>74376</v>
          </cell>
        </row>
        <row r="4739">
          <cell r="B4739" t="str">
            <v>CANTIDAD</v>
          </cell>
          <cell r="C4739" t="str">
            <v>UND</v>
          </cell>
          <cell r="D4739" t="str">
            <v>Vr/UNITARIO</v>
          </cell>
          <cell r="E4739" t="str">
            <v>Vr/PARCIAL</v>
          </cell>
          <cell r="F4739" t="str">
            <v>DESPERD. %</v>
          </cell>
        </row>
        <row r="4740">
          <cell r="B4740">
            <v>1</v>
          </cell>
          <cell r="C4740" t="str">
            <v>UND</v>
          </cell>
          <cell r="D4740">
            <v>55000</v>
          </cell>
          <cell r="E4740">
            <v>55000</v>
          </cell>
          <cell r="J4740">
            <v>55000</v>
          </cell>
        </row>
        <row r="4741">
          <cell r="E4741">
            <v>0</v>
          </cell>
          <cell r="J4741">
            <v>0</v>
          </cell>
        </row>
        <row r="4742">
          <cell r="E4742">
            <v>0</v>
          </cell>
          <cell r="J4742">
            <v>0</v>
          </cell>
        </row>
        <row r="4743">
          <cell r="E4743">
            <v>0</v>
          </cell>
          <cell r="J4743">
            <v>0</v>
          </cell>
        </row>
        <row r="4744">
          <cell r="E4744">
            <v>0</v>
          </cell>
          <cell r="J4744">
            <v>0</v>
          </cell>
        </row>
        <row r="4745">
          <cell r="E4745">
            <v>0</v>
          </cell>
          <cell r="J4745">
            <v>0</v>
          </cell>
        </row>
        <row r="4746">
          <cell r="E4746">
            <v>0</v>
          </cell>
          <cell r="J4746">
            <v>0</v>
          </cell>
        </row>
        <row r="4748">
          <cell r="G4748">
            <v>55000</v>
          </cell>
          <cell r="J4748">
            <v>55000</v>
          </cell>
        </row>
        <row r="4751">
          <cell r="B4751" t="str">
            <v>TARIFA / HORA</v>
          </cell>
          <cell r="D4751" t="str">
            <v>RENDIMIENTO</v>
          </cell>
          <cell r="E4751" t="str">
            <v>VALOR UNITARIO</v>
          </cell>
        </row>
        <row r="4752">
          <cell r="B4752">
            <v>100</v>
          </cell>
          <cell r="D4752">
            <v>15</v>
          </cell>
          <cell r="E4752">
            <v>1500</v>
          </cell>
        </row>
        <row r="4753">
          <cell r="E4753">
            <v>0</v>
          </cell>
        </row>
        <row r="4754">
          <cell r="E4754">
            <v>0</v>
          </cell>
        </row>
        <row r="4755">
          <cell r="E4755">
            <v>0</v>
          </cell>
        </row>
        <row r="4756">
          <cell r="E4756">
            <v>0</v>
          </cell>
        </row>
        <row r="4757">
          <cell r="G4757">
            <v>1500</v>
          </cell>
        </row>
        <row r="4759">
          <cell r="G4759">
            <v>56500</v>
          </cell>
        </row>
        <row r="4762">
          <cell r="B4762" t="str">
            <v>VOLUMEN/PESO</v>
          </cell>
          <cell r="D4762" t="str">
            <v>DISTANCIA</v>
          </cell>
          <cell r="E4762" t="str">
            <v>TARIFA</v>
          </cell>
          <cell r="F4762" t="str">
            <v>Vr/UNITARIO</v>
          </cell>
        </row>
        <row r="4763">
          <cell r="F4763">
            <v>0</v>
          </cell>
        </row>
        <row r="4764">
          <cell r="F4764">
            <v>0</v>
          </cell>
        </row>
        <row r="4765">
          <cell r="F4765">
            <v>0</v>
          </cell>
        </row>
        <row r="4767">
          <cell r="G4767">
            <v>0</v>
          </cell>
        </row>
        <row r="4770">
          <cell r="B4770" t="str">
            <v>JORNAL + PRESTACIONES</v>
          </cell>
          <cell r="E4770" t="str">
            <v>RENDIMIENTO</v>
          </cell>
          <cell r="F4770" t="str">
            <v>Vr/UNITARIO</v>
          </cell>
        </row>
        <row r="4771">
          <cell r="D4771">
            <v>8938</v>
          </cell>
          <cell r="E4771">
            <v>2</v>
          </cell>
          <cell r="F4771">
            <v>17876</v>
          </cell>
        </row>
        <row r="4772">
          <cell r="F4772">
            <v>0</v>
          </cell>
        </row>
        <row r="4773">
          <cell r="F4773">
            <v>0</v>
          </cell>
        </row>
        <row r="4774">
          <cell r="F4774">
            <v>0</v>
          </cell>
        </row>
        <row r="4776">
          <cell r="G4776">
            <v>17876</v>
          </cell>
        </row>
        <row r="4778">
          <cell r="G4778">
            <v>74376</v>
          </cell>
        </row>
        <row r="4786">
          <cell r="E4786" t="str">
            <v>CAPITULO :</v>
          </cell>
          <cell r="G4786" t="str">
            <v>INSTALACIONES ELECTRICAS</v>
          </cell>
        </row>
        <row r="4788">
          <cell r="E4788" t="str">
            <v>FECHA :</v>
          </cell>
          <cell r="F4788" t="str">
            <v>OCTUBRE DE 2005</v>
          </cell>
        </row>
        <row r="4791">
          <cell r="B4791" t="str">
            <v>9.2.1</v>
          </cell>
          <cell r="C4791" t="str">
            <v xml:space="preserve">SALIDA ALUMBRADO PARA LUMINARIA 120*30 (2*32 W T8 BE)                                                    </v>
          </cell>
          <cell r="G4791" t="str">
            <v>UNIDAD</v>
          </cell>
          <cell r="H4791" t="str">
            <v xml:space="preserve">un   </v>
          </cell>
          <cell r="J4791">
            <v>67162</v>
          </cell>
        </row>
        <row r="4794">
          <cell r="B4794" t="str">
            <v>CANTIDAD</v>
          </cell>
          <cell r="C4794" t="str">
            <v>UND</v>
          </cell>
          <cell r="D4794" t="str">
            <v>Vr/UNITARIO</v>
          </cell>
          <cell r="E4794" t="str">
            <v>Vr/PARCIAL</v>
          </cell>
          <cell r="F4794" t="str">
            <v>DESPERD. %</v>
          </cell>
        </row>
        <row r="4795">
          <cell r="B4795">
            <v>3</v>
          </cell>
          <cell r="C4795" t="str">
            <v>ML</v>
          </cell>
          <cell r="D4795">
            <v>2466.6666666666665</v>
          </cell>
          <cell r="E4795">
            <v>7400</v>
          </cell>
          <cell r="J4795">
            <v>7400</v>
          </cell>
        </row>
        <row r="4796">
          <cell r="B4796">
            <v>9</v>
          </cell>
          <cell r="C4796" t="str">
            <v>ML</v>
          </cell>
          <cell r="D4796">
            <v>549</v>
          </cell>
          <cell r="E4796">
            <v>4941</v>
          </cell>
          <cell r="J4796">
            <v>4941</v>
          </cell>
        </row>
        <row r="4797">
          <cell r="B4797">
            <v>4</v>
          </cell>
          <cell r="C4797" t="str">
            <v>UND</v>
          </cell>
          <cell r="D4797">
            <v>1283.3333333333333</v>
          </cell>
          <cell r="E4797">
            <v>5133.333333333333</v>
          </cell>
          <cell r="J4797">
            <v>5133.333333333333</v>
          </cell>
        </row>
        <row r="4798">
          <cell r="B4798">
            <v>1</v>
          </cell>
          <cell r="C4798" t="str">
            <v>UND</v>
          </cell>
          <cell r="D4798">
            <v>6300</v>
          </cell>
          <cell r="E4798">
            <v>6300</v>
          </cell>
          <cell r="J4798">
            <v>6300</v>
          </cell>
        </row>
        <row r="4799">
          <cell r="E4799">
            <v>0</v>
          </cell>
          <cell r="J4799">
            <v>0</v>
          </cell>
        </row>
        <row r="4800">
          <cell r="E4800">
            <v>0</v>
          </cell>
          <cell r="J4800">
            <v>0</v>
          </cell>
        </row>
        <row r="4801">
          <cell r="E4801">
            <v>0</v>
          </cell>
          <cell r="J4801">
            <v>0</v>
          </cell>
        </row>
        <row r="4803">
          <cell r="G4803">
            <v>23774.333333333332</v>
          </cell>
          <cell r="J4803">
            <v>23774.333333333332</v>
          </cell>
        </row>
        <row r="4806">
          <cell r="B4806" t="str">
            <v>TARIFA / HORA</v>
          </cell>
          <cell r="D4806" t="str">
            <v>RENDIMIENTO</v>
          </cell>
          <cell r="E4806" t="str">
            <v>VALOR UNITARIO</v>
          </cell>
        </row>
        <row r="4807">
          <cell r="B4807">
            <v>100</v>
          </cell>
          <cell r="D4807">
            <v>30</v>
          </cell>
          <cell r="E4807">
            <v>3000</v>
          </cell>
        </row>
        <row r="4808">
          <cell r="B4808">
            <v>30.74</v>
          </cell>
          <cell r="D4808">
            <v>4</v>
          </cell>
          <cell r="E4808">
            <v>122.96</v>
          </cell>
        </row>
        <row r="4809">
          <cell r="B4809">
            <v>21.75</v>
          </cell>
          <cell r="D4809">
            <v>2</v>
          </cell>
          <cell r="E4809">
            <v>43.5</v>
          </cell>
        </row>
        <row r="4810">
          <cell r="E4810">
            <v>0</v>
          </cell>
        </row>
        <row r="4811">
          <cell r="E4811">
            <v>0</v>
          </cell>
        </row>
        <row r="4812">
          <cell r="G4812">
            <v>3166.46</v>
          </cell>
        </row>
        <row r="4814">
          <cell r="G4814">
            <v>26940.793333333331</v>
          </cell>
        </row>
        <row r="4817">
          <cell r="B4817" t="str">
            <v>VOLUMEN/PESO</v>
          </cell>
          <cell r="D4817" t="str">
            <v>DISTANCIA</v>
          </cell>
          <cell r="E4817" t="str">
            <v>TARIFA</v>
          </cell>
          <cell r="F4817" t="str">
            <v>Vr/UNITARIO</v>
          </cell>
        </row>
        <row r="4818">
          <cell r="F4818">
            <v>0</v>
          </cell>
        </row>
        <row r="4819">
          <cell r="F4819">
            <v>0</v>
          </cell>
        </row>
        <row r="4820">
          <cell r="F4820">
            <v>0</v>
          </cell>
        </row>
        <row r="4822">
          <cell r="G4822">
            <v>0</v>
          </cell>
        </row>
        <row r="4825">
          <cell r="B4825" t="str">
            <v>JORNAL + PRESTACIONES</v>
          </cell>
          <cell r="E4825" t="str">
            <v>RENDIMIENTO</v>
          </cell>
          <cell r="F4825" t="str">
            <v>Vr/UNITARIO</v>
          </cell>
        </row>
        <row r="4826">
          <cell r="D4826">
            <v>8938</v>
          </cell>
          <cell r="E4826">
            <v>4.5</v>
          </cell>
          <cell r="F4826">
            <v>40221</v>
          </cell>
        </row>
        <row r="4827">
          <cell r="F4827">
            <v>0</v>
          </cell>
        </row>
        <row r="4828">
          <cell r="F4828">
            <v>0</v>
          </cell>
        </row>
        <row r="4829">
          <cell r="F4829">
            <v>0</v>
          </cell>
        </row>
        <row r="4831">
          <cell r="G4831">
            <v>40221</v>
          </cell>
        </row>
        <row r="4833">
          <cell r="G4833">
            <v>67162</v>
          </cell>
        </row>
        <row r="4841">
          <cell r="E4841" t="str">
            <v>CAPITULO :</v>
          </cell>
          <cell r="G4841" t="str">
            <v>INSTALACIONES ELECTRICAS</v>
          </cell>
        </row>
        <row r="4843">
          <cell r="E4843" t="str">
            <v>FECHA :</v>
          </cell>
          <cell r="F4843" t="str">
            <v>OCTUBRE DE 2005</v>
          </cell>
        </row>
        <row r="4846">
          <cell r="B4846" t="str">
            <v>9.2.2</v>
          </cell>
          <cell r="C4846" t="str">
            <v xml:space="preserve">SALIDA ALUMBRADO METAL HALIDE DOBLE ALTURA BODEGA                                                        </v>
          </cell>
          <cell r="G4846" t="str">
            <v>UNIDAD</v>
          </cell>
          <cell r="H4846" t="str">
            <v xml:space="preserve">un   </v>
          </cell>
          <cell r="J4846">
            <v>67162</v>
          </cell>
        </row>
        <row r="4849">
          <cell r="B4849" t="str">
            <v>CANTIDAD</v>
          </cell>
          <cell r="C4849" t="str">
            <v>UND</v>
          </cell>
          <cell r="D4849" t="str">
            <v>Vr/UNITARIO</v>
          </cell>
          <cell r="E4849" t="str">
            <v>Vr/PARCIAL</v>
          </cell>
          <cell r="F4849" t="str">
            <v>DESPERD. %</v>
          </cell>
        </row>
        <row r="4850">
          <cell r="B4850">
            <v>3</v>
          </cell>
          <cell r="C4850" t="str">
            <v>ML</v>
          </cell>
          <cell r="D4850">
            <v>2466.6666666666665</v>
          </cell>
          <cell r="E4850">
            <v>7400</v>
          </cell>
          <cell r="J4850">
            <v>7400</v>
          </cell>
        </row>
        <row r="4851">
          <cell r="B4851">
            <v>9</v>
          </cell>
          <cell r="C4851" t="str">
            <v>ML</v>
          </cell>
          <cell r="D4851">
            <v>549</v>
          </cell>
          <cell r="E4851">
            <v>4941</v>
          </cell>
          <cell r="J4851">
            <v>4941</v>
          </cell>
        </row>
        <row r="4852">
          <cell r="B4852">
            <v>4</v>
          </cell>
          <cell r="C4852" t="str">
            <v>UND</v>
          </cell>
          <cell r="D4852">
            <v>1283.3333333333333</v>
          </cell>
          <cell r="E4852">
            <v>5133.333333333333</v>
          </cell>
          <cell r="J4852">
            <v>5133.333333333333</v>
          </cell>
        </row>
        <row r="4853">
          <cell r="B4853">
            <v>1</v>
          </cell>
          <cell r="C4853" t="str">
            <v>UND</v>
          </cell>
          <cell r="D4853">
            <v>6300</v>
          </cell>
          <cell r="E4853">
            <v>6300</v>
          </cell>
          <cell r="J4853">
            <v>6300</v>
          </cell>
        </row>
        <row r="4854">
          <cell r="E4854">
            <v>0</v>
          </cell>
          <cell r="J4854">
            <v>0</v>
          </cell>
        </row>
        <row r="4855">
          <cell r="E4855">
            <v>0</v>
          </cell>
          <cell r="J4855">
            <v>0</v>
          </cell>
        </row>
        <row r="4856">
          <cell r="E4856">
            <v>0</v>
          </cell>
          <cell r="J4856">
            <v>0</v>
          </cell>
        </row>
        <row r="4858">
          <cell r="G4858">
            <v>23774.333333333332</v>
          </cell>
          <cell r="J4858">
            <v>23774.333333333332</v>
          </cell>
        </row>
        <row r="4861">
          <cell r="B4861" t="str">
            <v>TARIFA / HORA</v>
          </cell>
          <cell r="D4861" t="str">
            <v>RENDIMIENTO</v>
          </cell>
          <cell r="E4861" t="str">
            <v>VALOR UNITARIO</v>
          </cell>
        </row>
        <row r="4862">
          <cell r="B4862">
            <v>100</v>
          </cell>
          <cell r="D4862">
            <v>30</v>
          </cell>
          <cell r="E4862">
            <v>3000</v>
          </cell>
        </row>
        <row r="4863">
          <cell r="B4863">
            <v>30.74</v>
          </cell>
          <cell r="D4863">
            <v>4</v>
          </cell>
          <cell r="E4863">
            <v>122.96</v>
          </cell>
        </row>
        <row r="4864">
          <cell r="B4864">
            <v>21.75</v>
          </cell>
          <cell r="D4864">
            <v>2</v>
          </cell>
          <cell r="E4864">
            <v>43.5</v>
          </cell>
        </row>
        <row r="4865">
          <cell r="E4865">
            <v>0</v>
          </cell>
        </row>
        <row r="4866">
          <cell r="E4866">
            <v>0</v>
          </cell>
        </row>
        <row r="4867">
          <cell r="G4867">
            <v>3166.46</v>
          </cell>
        </row>
        <row r="4869">
          <cell r="G4869">
            <v>26940.793333333331</v>
          </cell>
        </row>
        <row r="4872">
          <cell r="B4872" t="str">
            <v>VOLUMEN/PESO</v>
          </cell>
          <cell r="D4872" t="str">
            <v>DISTANCIA</v>
          </cell>
          <cell r="E4872" t="str">
            <v>TARIFA</v>
          </cell>
          <cell r="F4872" t="str">
            <v>Vr/UNITARIO</v>
          </cell>
        </row>
        <row r="4873">
          <cell r="F4873">
            <v>0</v>
          </cell>
        </row>
        <row r="4874">
          <cell r="F4874">
            <v>0</v>
          </cell>
        </row>
        <row r="4875">
          <cell r="F4875">
            <v>0</v>
          </cell>
        </row>
        <row r="4877">
          <cell r="G4877">
            <v>0</v>
          </cell>
        </row>
        <row r="4880">
          <cell r="B4880" t="str">
            <v>JORNAL + PRESTACIONES</v>
          </cell>
          <cell r="E4880" t="str">
            <v>RENDIMIENTO</v>
          </cell>
          <cell r="F4880" t="str">
            <v>Vr/UNITARIO</v>
          </cell>
        </row>
        <row r="4881">
          <cell r="D4881">
            <v>8938</v>
          </cell>
          <cell r="E4881">
            <v>4.5</v>
          </cell>
          <cell r="F4881">
            <v>40221</v>
          </cell>
        </row>
        <row r="4882">
          <cell r="F4882">
            <v>0</v>
          </cell>
        </row>
        <row r="4883">
          <cell r="F4883">
            <v>0</v>
          </cell>
        </row>
        <row r="4884">
          <cell r="F4884">
            <v>0</v>
          </cell>
        </row>
        <row r="4886">
          <cell r="G4886">
            <v>40221</v>
          </cell>
        </row>
        <row r="4888">
          <cell r="G4888">
            <v>67162</v>
          </cell>
        </row>
        <row r="4896">
          <cell r="E4896" t="str">
            <v>CAPITULO :</v>
          </cell>
          <cell r="G4896" t="str">
            <v>INSTALACIONES ELECTRICAS</v>
          </cell>
        </row>
        <row r="4898">
          <cell r="E4898" t="str">
            <v>FECHA :</v>
          </cell>
          <cell r="F4898" t="str">
            <v>OCTUBRE DE 2005</v>
          </cell>
        </row>
        <row r="4901">
          <cell r="B4901" t="str">
            <v>9.2.3</v>
          </cell>
          <cell r="C4901" t="str">
            <v xml:space="preserve">SALIDA ALUMBRADO FACHADA TIPO WALL PACK 250W Na / MH                                                     </v>
          </cell>
          <cell r="G4901" t="str">
            <v>UNIDAD</v>
          </cell>
          <cell r="H4901" t="str">
            <v xml:space="preserve">un   </v>
          </cell>
          <cell r="J4901">
            <v>74947</v>
          </cell>
        </row>
        <row r="4904">
          <cell r="B4904" t="str">
            <v>CANTIDAD</v>
          </cell>
          <cell r="C4904" t="str">
            <v>UND</v>
          </cell>
          <cell r="D4904" t="str">
            <v>Vr/UNITARIO</v>
          </cell>
          <cell r="E4904" t="str">
            <v>Vr/PARCIAL</v>
          </cell>
          <cell r="F4904" t="str">
            <v>DESPERD. %</v>
          </cell>
        </row>
        <row r="4905">
          <cell r="B4905">
            <v>3</v>
          </cell>
          <cell r="C4905" t="str">
            <v>ML</v>
          </cell>
          <cell r="D4905">
            <v>2466.6666666666665</v>
          </cell>
          <cell r="E4905">
            <v>7400</v>
          </cell>
          <cell r="J4905">
            <v>7400</v>
          </cell>
        </row>
        <row r="4906">
          <cell r="B4906">
            <v>9</v>
          </cell>
          <cell r="C4906" t="str">
            <v>ML</v>
          </cell>
          <cell r="D4906">
            <v>899</v>
          </cell>
          <cell r="E4906">
            <v>8091</v>
          </cell>
          <cell r="J4906">
            <v>8091</v>
          </cell>
        </row>
        <row r="4907">
          <cell r="B4907">
            <v>4</v>
          </cell>
          <cell r="C4907" t="str">
            <v>UND</v>
          </cell>
          <cell r="D4907">
            <v>1283.3333333333333</v>
          </cell>
          <cell r="E4907">
            <v>5133.333333333333</v>
          </cell>
          <cell r="J4907">
            <v>5133.333333333333</v>
          </cell>
        </row>
        <row r="4908">
          <cell r="B4908">
            <v>1</v>
          </cell>
          <cell r="C4908" t="str">
            <v>UND</v>
          </cell>
          <cell r="D4908">
            <v>6300</v>
          </cell>
          <cell r="E4908">
            <v>6300</v>
          </cell>
          <cell r="J4908">
            <v>6300</v>
          </cell>
        </row>
        <row r="4909">
          <cell r="E4909">
            <v>0</v>
          </cell>
          <cell r="J4909">
            <v>0</v>
          </cell>
        </row>
        <row r="4910">
          <cell r="E4910">
            <v>0</v>
          </cell>
          <cell r="J4910">
            <v>0</v>
          </cell>
        </row>
        <row r="4911">
          <cell r="E4911">
            <v>0</v>
          </cell>
          <cell r="J4911">
            <v>0</v>
          </cell>
        </row>
        <row r="4913">
          <cell r="G4913">
            <v>26924.333333333332</v>
          </cell>
          <cell r="J4913">
            <v>26924.333333333332</v>
          </cell>
        </row>
        <row r="4916">
          <cell r="B4916" t="str">
            <v>TARIFA / HORA</v>
          </cell>
          <cell r="D4916" t="str">
            <v>RENDIMIENTO</v>
          </cell>
          <cell r="E4916" t="str">
            <v>VALOR UNITARIO</v>
          </cell>
        </row>
        <row r="4917">
          <cell r="B4917">
            <v>100</v>
          </cell>
          <cell r="D4917">
            <v>30</v>
          </cell>
          <cell r="E4917">
            <v>3000</v>
          </cell>
        </row>
        <row r="4918">
          <cell r="B4918">
            <v>30.74</v>
          </cell>
          <cell r="D4918">
            <v>8</v>
          </cell>
          <cell r="E4918">
            <v>245.92</v>
          </cell>
        </row>
        <row r="4919">
          <cell r="B4919">
            <v>21.75</v>
          </cell>
          <cell r="D4919">
            <v>4</v>
          </cell>
          <cell r="E4919">
            <v>87</v>
          </cell>
        </row>
        <row r="4920">
          <cell r="E4920">
            <v>0</v>
          </cell>
        </row>
        <row r="4921">
          <cell r="E4921">
            <v>0</v>
          </cell>
        </row>
        <row r="4922">
          <cell r="G4922">
            <v>3332.92</v>
          </cell>
        </row>
        <row r="4924">
          <cell r="G4924">
            <v>30257.253333333334</v>
          </cell>
        </row>
        <row r="4927">
          <cell r="B4927" t="str">
            <v>VOLUMEN/PESO</v>
          </cell>
          <cell r="D4927" t="str">
            <v>DISTANCIA</v>
          </cell>
          <cell r="E4927" t="str">
            <v>TARIFA</v>
          </cell>
          <cell r="F4927" t="str">
            <v>Vr/UNITARIO</v>
          </cell>
        </row>
        <row r="4928">
          <cell r="F4928">
            <v>0</v>
          </cell>
        </row>
        <row r="4929">
          <cell r="F4929">
            <v>0</v>
          </cell>
        </row>
        <row r="4930">
          <cell r="F4930">
            <v>0</v>
          </cell>
        </row>
        <row r="4932">
          <cell r="G4932">
            <v>0</v>
          </cell>
        </row>
        <row r="4935">
          <cell r="B4935" t="str">
            <v>JORNAL + PRESTACIONES</v>
          </cell>
          <cell r="E4935" t="str">
            <v>RENDIMIENTO</v>
          </cell>
          <cell r="F4935" t="str">
            <v>Vr/UNITARIO</v>
          </cell>
        </row>
        <row r="4936">
          <cell r="D4936">
            <v>8938</v>
          </cell>
          <cell r="E4936">
            <v>5</v>
          </cell>
          <cell r="F4936">
            <v>44690</v>
          </cell>
        </row>
        <row r="4937">
          <cell r="F4937">
            <v>0</v>
          </cell>
        </row>
        <row r="4938">
          <cell r="F4938">
            <v>0</v>
          </cell>
        </row>
        <row r="4939">
          <cell r="F4939">
            <v>0</v>
          </cell>
        </row>
        <row r="4941">
          <cell r="G4941">
            <v>44690</v>
          </cell>
        </row>
        <row r="4943">
          <cell r="G4943">
            <v>74947</v>
          </cell>
        </row>
        <row r="4951">
          <cell r="E4951" t="str">
            <v>CAPITULO :</v>
          </cell>
          <cell r="G4951" t="str">
            <v>INSTALACIONES ELECTRICAS</v>
          </cell>
        </row>
        <row r="4953">
          <cell r="E4953" t="str">
            <v>FECHA :</v>
          </cell>
          <cell r="F4953" t="str">
            <v>OCTUBRE DE 2005</v>
          </cell>
        </row>
        <row r="4956">
          <cell r="B4956" t="str">
            <v>9.2.4</v>
          </cell>
          <cell r="C4956" t="str">
            <v xml:space="preserve">SALIDA TOMA CORRIENTE NORMAL MONOFASICA                                                                  </v>
          </cell>
          <cell r="G4956" t="str">
            <v>UNIDAD</v>
          </cell>
          <cell r="H4956" t="str">
            <v xml:space="preserve">un   </v>
          </cell>
          <cell r="J4956">
            <v>55424</v>
          </cell>
        </row>
        <row r="4959">
          <cell r="B4959" t="str">
            <v>CANTIDAD</v>
          </cell>
          <cell r="C4959" t="str">
            <v>UND</v>
          </cell>
          <cell r="D4959" t="str">
            <v>Vr/UNITARIO</v>
          </cell>
          <cell r="E4959" t="str">
            <v>Vr/PARCIAL</v>
          </cell>
          <cell r="F4959" t="str">
            <v>DESPERD. %</v>
          </cell>
        </row>
        <row r="4960">
          <cell r="B4960">
            <v>3</v>
          </cell>
          <cell r="C4960" t="str">
            <v>ML</v>
          </cell>
          <cell r="D4960">
            <v>2466.6666666666665</v>
          </cell>
          <cell r="E4960">
            <v>7400</v>
          </cell>
          <cell r="J4960">
            <v>7400</v>
          </cell>
        </row>
        <row r="4961">
          <cell r="B4961">
            <v>9</v>
          </cell>
          <cell r="C4961" t="str">
            <v>ML</v>
          </cell>
          <cell r="D4961">
            <v>549</v>
          </cell>
          <cell r="E4961">
            <v>4941</v>
          </cell>
          <cell r="J4961">
            <v>4941</v>
          </cell>
        </row>
        <row r="4962">
          <cell r="B4962">
            <v>4</v>
          </cell>
          <cell r="C4962" t="str">
            <v>UND</v>
          </cell>
          <cell r="D4962">
            <v>1283.3333333333333</v>
          </cell>
          <cell r="E4962">
            <v>5133.333333333333</v>
          </cell>
          <cell r="J4962">
            <v>5133.333333333333</v>
          </cell>
        </row>
        <row r="4963">
          <cell r="B4963">
            <v>1</v>
          </cell>
          <cell r="C4963" t="str">
            <v>UND</v>
          </cell>
          <cell r="D4963">
            <v>3500</v>
          </cell>
          <cell r="E4963">
            <v>3500</v>
          </cell>
          <cell r="J4963">
            <v>3500</v>
          </cell>
        </row>
        <row r="4964">
          <cell r="E4964">
            <v>0</v>
          </cell>
          <cell r="J4964">
            <v>0</v>
          </cell>
        </row>
        <row r="4965">
          <cell r="E4965">
            <v>0</v>
          </cell>
          <cell r="J4965">
            <v>0</v>
          </cell>
        </row>
        <row r="4966">
          <cell r="E4966">
            <v>0</v>
          </cell>
          <cell r="J4966">
            <v>0</v>
          </cell>
        </row>
        <row r="4968">
          <cell r="G4968">
            <v>20974.333333333332</v>
          </cell>
          <cell r="J4968">
            <v>20974.333333333332</v>
          </cell>
        </row>
        <row r="4971">
          <cell r="B4971" t="str">
            <v>TARIFA / HORA</v>
          </cell>
          <cell r="D4971" t="str">
            <v>RENDIMIENTO</v>
          </cell>
          <cell r="E4971" t="str">
            <v>VALOR UNITARIO</v>
          </cell>
        </row>
        <row r="4972">
          <cell r="B4972">
            <v>100</v>
          </cell>
          <cell r="D4972">
            <v>30</v>
          </cell>
          <cell r="E4972">
            <v>3000</v>
          </cell>
        </row>
        <row r="4973">
          <cell r="B4973">
            <v>30.74</v>
          </cell>
          <cell r="D4973">
            <v>4</v>
          </cell>
          <cell r="E4973">
            <v>122.96</v>
          </cell>
        </row>
        <row r="4974">
          <cell r="B4974">
            <v>21.75</v>
          </cell>
          <cell r="D4974">
            <v>2</v>
          </cell>
          <cell r="E4974">
            <v>43.5</v>
          </cell>
        </row>
        <row r="4975">
          <cell r="E4975">
            <v>0</v>
          </cell>
        </row>
        <row r="4976">
          <cell r="E4976">
            <v>0</v>
          </cell>
        </row>
        <row r="4977">
          <cell r="G4977">
            <v>3166.46</v>
          </cell>
        </row>
        <row r="4979">
          <cell r="G4979">
            <v>24140.793333333331</v>
          </cell>
        </row>
        <row r="4982">
          <cell r="B4982" t="str">
            <v>VOLUMEN/PESO</v>
          </cell>
          <cell r="D4982" t="str">
            <v>DISTANCIA</v>
          </cell>
          <cell r="E4982" t="str">
            <v>TARIFA</v>
          </cell>
          <cell r="F4982" t="str">
            <v>Vr/UNITARIO</v>
          </cell>
        </row>
        <row r="4983">
          <cell r="F4983">
            <v>0</v>
          </cell>
        </row>
        <row r="4984">
          <cell r="F4984">
            <v>0</v>
          </cell>
        </row>
        <row r="4985">
          <cell r="F4985">
            <v>0</v>
          </cell>
        </row>
        <row r="4987">
          <cell r="G4987">
            <v>0</v>
          </cell>
        </row>
        <row r="4990">
          <cell r="B4990" t="str">
            <v>JORNAL + PRESTACIONES</v>
          </cell>
          <cell r="E4990" t="str">
            <v>RENDIMIENTO</v>
          </cell>
          <cell r="F4990" t="str">
            <v>Vr/UNITARIO</v>
          </cell>
        </row>
        <row r="4991">
          <cell r="D4991">
            <v>8938</v>
          </cell>
          <cell r="E4991">
            <v>3.5</v>
          </cell>
          <cell r="F4991">
            <v>31283</v>
          </cell>
        </row>
        <row r="4992">
          <cell r="F4992">
            <v>0</v>
          </cell>
        </row>
        <row r="4993">
          <cell r="F4993">
            <v>0</v>
          </cell>
        </row>
        <row r="4994">
          <cell r="F4994">
            <v>0</v>
          </cell>
        </row>
        <row r="4996">
          <cell r="G4996">
            <v>31283</v>
          </cell>
        </row>
        <row r="4998">
          <cell r="G4998">
            <v>55424</v>
          </cell>
        </row>
        <row r="5006">
          <cell r="E5006" t="str">
            <v>CAPITULO :</v>
          </cell>
          <cell r="G5006" t="str">
            <v>INSTALACIONES ELECTRICAS</v>
          </cell>
        </row>
        <row r="5008">
          <cell r="E5008" t="str">
            <v>FECHA :</v>
          </cell>
          <cell r="F5008" t="str">
            <v>OCTUBRE DE 2005</v>
          </cell>
        </row>
        <row r="5011">
          <cell r="B5011" t="str">
            <v>9.2.5</v>
          </cell>
          <cell r="C5011" t="str">
            <v xml:space="preserve">SALIDA TOMACORRIENTE BIFASICA                                                                            </v>
          </cell>
          <cell r="G5011" t="str">
            <v>UNIDAD</v>
          </cell>
          <cell r="H5011" t="str">
            <v xml:space="preserve">un   </v>
          </cell>
          <cell r="J5011">
            <v>80372</v>
          </cell>
        </row>
        <row r="5014">
          <cell r="B5014" t="str">
            <v>CANTIDAD</v>
          </cell>
          <cell r="C5014" t="str">
            <v>UND</v>
          </cell>
          <cell r="D5014" t="str">
            <v>Vr/UNITARIO</v>
          </cell>
          <cell r="E5014" t="str">
            <v>Vr/PARCIAL</v>
          </cell>
          <cell r="F5014" t="str">
            <v>DESPERD. %</v>
          </cell>
        </row>
        <row r="5015">
          <cell r="B5015">
            <v>3</v>
          </cell>
          <cell r="C5015" t="str">
            <v>ML</v>
          </cell>
          <cell r="D5015">
            <v>2466.6666666666665</v>
          </cell>
          <cell r="E5015">
            <v>7400</v>
          </cell>
          <cell r="J5015">
            <v>7400</v>
          </cell>
        </row>
        <row r="5016">
          <cell r="B5016">
            <v>12</v>
          </cell>
          <cell r="C5016" t="str">
            <v>ML</v>
          </cell>
          <cell r="D5016">
            <v>549</v>
          </cell>
          <cell r="E5016">
            <v>6588</v>
          </cell>
          <cell r="J5016">
            <v>6588</v>
          </cell>
        </row>
        <row r="5017">
          <cell r="B5017">
            <v>4</v>
          </cell>
          <cell r="C5017" t="str">
            <v>UND</v>
          </cell>
          <cell r="D5017">
            <v>1283.3333333333333</v>
          </cell>
          <cell r="E5017">
            <v>5133.333333333333</v>
          </cell>
          <cell r="J5017">
            <v>5133.333333333333</v>
          </cell>
        </row>
        <row r="5018">
          <cell r="B5018">
            <v>1</v>
          </cell>
          <cell r="C5018" t="str">
            <v>UND</v>
          </cell>
          <cell r="D5018">
            <v>12500</v>
          </cell>
          <cell r="E5018">
            <v>12500</v>
          </cell>
          <cell r="J5018">
            <v>12500</v>
          </cell>
        </row>
        <row r="5019">
          <cell r="E5019">
            <v>0</v>
          </cell>
          <cell r="J5019">
            <v>0</v>
          </cell>
        </row>
        <row r="5020">
          <cell r="E5020">
            <v>0</v>
          </cell>
          <cell r="J5020">
            <v>0</v>
          </cell>
        </row>
        <row r="5021">
          <cell r="E5021">
            <v>0</v>
          </cell>
          <cell r="J5021">
            <v>0</v>
          </cell>
        </row>
        <row r="5023">
          <cell r="G5023">
            <v>31621.333333333332</v>
          </cell>
          <cell r="J5023">
            <v>31621.333333333332</v>
          </cell>
        </row>
        <row r="5026">
          <cell r="B5026" t="str">
            <v>TARIFA / HORA</v>
          </cell>
          <cell r="D5026" t="str">
            <v>RENDIMIENTO</v>
          </cell>
          <cell r="E5026" t="str">
            <v>VALOR UNITARIO</v>
          </cell>
        </row>
        <row r="5027">
          <cell r="B5027">
            <v>100</v>
          </cell>
          <cell r="D5027">
            <v>30</v>
          </cell>
          <cell r="E5027">
            <v>3000</v>
          </cell>
        </row>
        <row r="5028">
          <cell r="B5028">
            <v>30.74</v>
          </cell>
          <cell r="D5028">
            <v>4</v>
          </cell>
          <cell r="E5028">
            <v>122.96</v>
          </cell>
        </row>
        <row r="5029">
          <cell r="B5029">
            <v>21.75</v>
          </cell>
          <cell r="D5029">
            <v>2</v>
          </cell>
          <cell r="E5029">
            <v>43.5</v>
          </cell>
        </row>
        <row r="5030">
          <cell r="E5030">
            <v>0</v>
          </cell>
        </row>
        <row r="5031">
          <cell r="E5031">
            <v>0</v>
          </cell>
        </row>
        <row r="5032">
          <cell r="G5032">
            <v>3166.46</v>
          </cell>
        </row>
        <row r="5034">
          <cell r="G5034">
            <v>34787.793333333335</v>
          </cell>
        </row>
        <row r="5037">
          <cell r="B5037" t="str">
            <v>VOLUMEN/PESO</v>
          </cell>
          <cell r="D5037" t="str">
            <v>DISTANCIA</v>
          </cell>
          <cell r="E5037" t="str">
            <v>TARIFA</v>
          </cell>
          <cell r="F5037" t="str">
            <v>Vr/UNITARIO</v>
          </cell>
        </row>
        <row r="5038">
          <cell r="F5038">
            <v>0</v>
          </cell>
        </row>
        <row r="5039">
          <cell r="F5039">
            <v>0</v>
          </cell>
        </row>
        <row r="5040">
          <cell r="F5040">
            <v>0</v>
          </cell>
        </row>
        <row r="5042">
          <cell r="G5042">
            <v>0</v>
          </cell>
        </row>
        <row r="5045">
          <cell r="B5045" t="str">
            <v>JORNAL + PRESTACIONES</v>
          </cell>
          <cell r="E5045" t="str">
            <v>RENDIMIENTO</v>
          </cell>
          <cell r="F5045" t="str">
            <v>Vr/UNITARIO</v>
          </cell>
        </row>
        <row r="5046">
          <cell r="D5046">
            <v>8938</v>
          </cell>
          <cell r="E5046">
            <v>5.0999999999999996</v>
          </cell>
          <cell r="F5046">
            <v>45583.799999999996</v>
          </cell>
        </row>
        <row r="5047">
          <cell r="F5047">
            <v>0</v>
          </cell>
        </row>
        <row r="5048">
          <cell r="F5048">
            <v>0</v>
          </cell>
        </row>
        <row r="5049">
          <cell r="F5049">
            <v>0</v>
          </cell>
        </row>
        <row r="5051">
          <cell r="G5051">
            <v>45583.799999999996</v>
          </cell>
        </row>
        <row r="5053">
          <cell r="G5053">
            <v>80372</v>
          </cell>
        </row>
        <row r="5061">
          <cell r="E5061" t="str">
            <v>CAPITULO :</v>
          </cell>
          <cell r="G5061" t="str">
            <v>INSTALACIONES ELECTRICAS</v>
          </cell>
        </row>
        <row r="5063">
          <cell r="E5063" t="str">
            <v>FECHA :</v>
          </cell>
          <cell r="F5063" t="str">
            <v>OCTUBRE DE 2005</v>
          </cell>
        </row>
        <row r="5066">
          <cell r="B5066" t="str">
            <v>9.2.6</v>
          </cell>
          <cell r="C5066" t="str">
            <v xml:space="preserve">SALIDA TOMACORRIENTE TRIFASICA                                                                           </v>
          </cell>
          <cell r="G5066" t="str">
            <v>UNIDAD</v>
          </cell>
          <cell r="H5066" t="str">
            <v xml:space="preserve">un   </v>
          </cell>
          <cell r="J5066">
            <v>130302</v>
          </cell>
        </row>
        <row r="5069">
          <cell r="B5069" t="str">
            <v>CANTIDAD</v>
          </cell>
          <cell r="C5069" t="str">
            <v>UND</v>
          </cell>
          <cell r="D5069" t="str">
            <v>Vr/UNITARIO</v>
          </cell>
          <cell r="E5069" t="str">
            <v>Vr/PARCIAL</v>
          </cell>
          <cell r="F5069" t="str">
            <v>DESPERD. %</v>
          </cell>
        </row>
        <row r="5070">
          <cell r="B5070">
            <v>3</v>
          </cell>
          <cell r="C5070" t="str">
            <v>ML</v>
          </cell>
          <cell r="D5070">
            <v>5933.333333333333</v>
          </cell>
          <cell r="E5070">
            <v>17800</v>
          </cell>
          <cell r="J5070">
            <v>17800</v>
          </cell>
        </row>
        <row r="5071">
          <cell r="B5071">
            <v>9</v>
          </cell>
          <cell r="C5071" t="str">
            <v>ML</v>
          </cell>
          <cell r="D5071">
            <v>549</v>
          </cell>
          <cell r="E5071">
            <v>4941</v>
          </cell>
          <cell r="J5071">
            <v>4941</v>
          </cell>
        </row>
        <row r="5072">
          <cell r="B5072">
            <v>4</v>
          </cell>
          <cell r="C5072" t="str">
            <v>UND</v>
          </cell>
          <cell r="D5072">
            <v>1283.3333333333333</v>
          </cell>
          <cell r="E5072">
            <v>5133.333333333333</v>
          </cell>
          <cell r="J5072">
            <v>5133.333333333333</v>
          </cell>
        </row>
        <row r="5073">
          <cell r="B5073">
            <v>1</v>
          </cell>
          <cell r="C5073" t="str">
            <v>UND</v>
          </cell>
          <cell r="D5073">
            <v>18500</v>
          </cell>
          <cell r="E5073">
            <v>18500</v>
          </cell>
          <cell r="J5073">
            <v>18500</v>
          </cell>
        </row>
        <row r="5074">
          <cell r="B5074">
            <v>9</v>
          </cell>
          <cell r="C5074" t="str">
            <v>ML</v>
          </cell>
          <cell r="D5074">
            <v>899</v>
          </cell>
          <cell r="E5074">
            <v>8091</v>
          </cell>
          <cell r="J5074">
            <v>8091</v>
          </cell>
        </row>
        <row r="5075">
          <cell r="E5075">
            <v>0</v>
          </cell>
          <cell r="J5075">
            <v>0</v>
          </cell>
        </row>
        <row r="5076">
          <cell r="E5076">
            <v>0</v>
          </cell>
          <cell r="J5076">
            <v>0</v>
          </cell>
        </row>
        <row r="5078">
          <cell r="G5078">
            <v>54465.333333333328</v>
          </cell>
          <cell r="J5078">
            <v>54465.333333333328</v>
          </cell>
        </row>
        <row r="5081">
          <cell r="B5081" t="str">
            <v>TARIFA / HORA</v>
          </cell>
          <cell r="D5081" t="str">
            <v>RENDIMIENTO</v>
          </cell>
          <cell r="E5081" t="str">
            <v>VALOR UNITARIO</v>
          </cell>
        </row>
        <row r="5082">
          <cell r="B5082">
            <v>100</v>
          </cell>
          <cell r="D5082">
            <v>40</v>
          </cell>
          <cell r="E5082">
            <v>4000</v>
          </cell>
        </row>
        <row r="5083">
          <cell r="B5083">
            <v>30.74</v>
          </cell>
          <cell r="D5083">
            <v>8</v>
          </cell>
          <cell r="E5083">
            <v>245.92</v>
          </cell>
        </row>
        <row r="5084">
          <cell r="B5084">
            <v>21.75</v>
          </cell>
          <cell r="D5084">
            <v>4</v>
          </cell>
          <cell r="E5084">
            <v>87</v>
          </cell>
        </row>
        <row r="5085">
          <cell r="E5085">
            <v>0</v>
          </cell>
        </row>
        <row r="5086">
          <cell r="E5086">
            <v>0</v>
          </cell>
        </row>
        <row r="5087">
          <cell r="G5087">
            <v>4332.92</v>
          </cell>
        </row>
        <row r="5089">
          <cell r="G5089">
            <v>58798.253333333327</v>
          </cell>
        </row>
        <row r="5092">
          <cell r="B5092" t="str">
            <v>VOLUMEN/PESO</v>
          </cell>
          <cell r="D5092" t="str">
            <v>DISTANCIA</v>
          </cell>
          <cell r="E5092" t="str">
            <v>TARIFA</v>
          </cell>
          <cell r="F5092" t="str">
            <v>Vr/UNITARIO</v>
          </cell>
        </row>
        <row r="5093">
          <cell r="F5093">
            <v>0</v>
          </cell>
        </row>
        <row r="5094">
          <cell r="F5094">
            <v>0</v>
          </cell>
        </row>
        <row r="5095">
          <cell r="F5095">
            <v>0</v>
          </cell>
        </row>
        <row r="5097">
          <cell r="G5097">
            <v>0</v>
          </cell>
        </row>
        <row r="5100">
          <cell r="B5100" t="str">
            <v>JORNAL + PRESTACIONES</v>
          </cell>
          <cell r="E5100" t="str">
            <v>RENDIMIENTO</v>
          </cell>
          <cell r="F5100" t="str">
            <v>Vr/UNITARIO</v>
          </cell>
        </row>
        <row r="5101">
          <cell r="D5101">
            <v>8938</v>
          </cell>
          <cell r="E5101">
            <v>8</v>
          </cell>
          <cell r="F5101">
            <v>71504</v>
          </cell>
        </row>
        <row r="5102">
          <cell r="F5102">
            <v>0</v>
          </cell>
        </row>
        <row r="5103">
          <cell r="F5103">
            <v>0</v>
          </cell>
        </row>
        <row r="5104">
          <cell r="F5104">
            <v>0</v>
          </cell>
        </row>
        <row r="5106">
          <cell r="G5106">
            <v>71504</v>
          </cell>
        </row>
        <row r="5108">
          <cell r="G5108">
            <v>130302</v>
          </cell>
        </row>
        <row r="5116">
          <cell r="E5116" t="str">
            <v>CAPITULO :</v>
          </cell>
          <cell r="G5116" t="str">
            <v>INSTALACIONES ELECTRICAS</v>
          </cell>
        </row>
        <row r="5118">
          <cell r="E5118" t="str">
            <v>FECHA :</v>
          </cell>
          <cell r="F5118" t="str">
            <v>OCTUBRE DE 2005</v>
          </cell>
        </row>
        <row r="5121">
          <cell r="B5121" t="str">
            <v>9.2.7</v>
          </cell>
          <cell r="C5121" t="str">
            <v xml:space="preserve">SALIDA TOMACORRIENTE REGULADA                                                                            </v>
          </cell>
          <cell r="G5121" t="str">
            <v>UNIDAD</v>
          </cell>
          <cell r="H5121" t="str">
            <v xml:space="preserve">un   </v>
          </cell>
          <cell r="J5121">
            <v>79875</v>
          </cell>
        </row>
        <row r="5124">
          <cell r="B5124" t="str">
            <v>CANTIDAD</v>
          </cell>
          <cell r="C5124" t="str">
            <v>UND</v>
          </cell>
          <cell r="D5124" t="str">
            <v>Vr/UNITARIO</v>
          </cell>
          <cell r="E5124" t="str">
            <v>Vr/PARCIAL</v>
          </cell>
          <cell r="F5124" t="str">
            <v>DESPERD. %</v>
          </cell>
        </row>
        <row r="5125">
          <cell r="B5125">
            <v>3</v>
          </cell>
          <cell r="C5125" t="str">
            <v>ML</v>
          </cell>
          <cell r="D5125">
            <v>2466.6666666666665</v>
          </cell>
          <cell r="E5125">
            <v>7400</v>
          </cell>
          <cell r="J5125">
            <v>7400</v>
          </cell>
        </row>
        <row r="5126">
          <cell r="B5126">
            <v>9</v>
          </cell>
          <cell r="C5126" t="str">
            <v>ML</v>
          </cell>
          <cell r="D5126">
            <v>549</v>
          </cell>
          <cell r="E5126">
            <v>4941</v>
          </cell>
          <cell r="J5126">
            <v>4941</v>
          </cell>
        </row>
        <row r="5127">
          <cell r="B5127">
            <v>4</v>
          </cell>
          <cell r="C5127" t="str">
            <v>UND</v>
          </cell>
          <cell r="D5127">
            <v>1283.3333333333333</v>
          </cell>
          <cell r="E5127">
            <v>5133.333333333333</v>
          </cell>
          <cell r="J5127">
            <v>5133.333333333333</v>
          </cell>
        </row>
        <row r="5128">
          <cell r="B5128">
            <v>1</v>
          </cell>
          <cell r="C5128" t="str">
            <v>UND</v>
          </cell>
          <cell r="D5128">
            <v>3500</v>
          </cell>
          <cell r="E5128">
            <v>3500</v>
          </cell>
          <cell r="J5128">
            <v>3500</v>
          </cell>
        </row>
        <row r="5129">
          <cell r="B5129">
            <v>3</v>
          </cell>
          <cell r="C5129" t="str">
            <v>UND</v>
          </cell>
          <cell r="D5129">
            <v>3501</v>
          </cell>
          <cell r="E5129">
            <v>10503</v>
          </cell>
          <cell r="J5129">
            <v>10503</v>
          </cell>
        </row>
        <row r="5130">
          <cell r="E5130">
            <v>0</v>
          </cell>
          <cell r="J5130">
            <v>0</v>
          </cell>
        </row>
        <row r="5131">
          <cell r="E5131">
            <v>0</v>
          </cell>
          <cell r="J5131">
            <v>0</v>
          </cell>
        </row>
        <row r="5133">
          <cell r="G5133">
            <v>31477.333333333332</v>
          </cell>
          <cell r="J5133">
            <v>31477.333333333332</v>
          </cell>
        </row>
        <row r="5136">
          <cell r="B5136" t="str">
            <v>TARIFA / HORA</v>
          </cell>
          <cell r="D5136" t="str">
            <v>RENDIMIENTO</v>
          </cell>
          <cell r="E5136" t="str">
            <v>VALOR UNITARIO</v>
          </cell>
        </row>
        <row r="5137">
          <cell r="B5137">
            <v>100</v>
          </cell>
          <cell r="D5137">
            <v>35</v>
          </cell>
          <cell r="E5137">
            <v>3500</v>
          </cell>
        </row>
        <row r="5138">
          <cell r="B5138">
            <v>30.74</v>
          </cell>
          <cell r="D5138">
            <v>5</v>
          </cell>
          <cell r="E5138">
            <v>153.69999999999999</v>
          </cell>
        </row>
        <row r="5139">
          <cell r="B5139">
            <v>21.75</v>
          </cell>
          <cell r="D5139">
            <v>2.5</v>
          </cell>
          <cell r="E5139">
            <v>54.375</v>
          </cell>
        </row>
        <row r="5140">
          <cell r="E5140">
            <v>0</v>
          </cell>
        </row>
        <row r="5141">
          <cell r="E5141">
            <v>0</v>
          </cell>
        </row>
        <row r="5142">
          <cell r="G5142">
            <v>3708.0749999999998</v>
          </cell>
        </row>
        <row r="5144">
          <cell r="G5144">
            <v>35185.408333333333</v>
          </cell>
        </row>
        <row r="5147">
          <cell r="B5147" t="str">
            <v>VOLUMEN/PESO</v>
          </cell>
          <cell r="D5147" t="str">
            <v>DISTANCIA</v>
          </cell>
          <cell r="E5147" t="str">
            <v>TARIFA</v>
          </cell>
          <cell r="F5147" t="str">
            <v>Vr/UNITARIO</v>
          </cell>
        </row>
        <row r="5148">
          <cell r="F5148">
            <v>0</v>
          </cell>
        </row>
        <row r="5149">
          <cell r="F5149">
            <v>0</v>
          </cell>
        </row>
        <row r="5150">
          <cell r="F5150">
            <v>0</v>
          </cell>
        </row>
        <row r="5152">
          <cell r="G5152">
            <v>0</v>
          </cell>
        </row>
        <row r="5155">
          <cell r="B5155" t="str">
            <v>JORNAL + PRESTACIONES</v>
          </cell>
          <cell r="E5155" t="str">
            <v>RENDIMIENTO</v>
          </cell>
          <cell r="F5155" t="str">
            <v>Vr/UNITARIO</v>
          </cell>
        </row>
        <row r="5156">
          <cell r="D5156">
            <v>8938</v>
          </cell>
          <cell r="E5156">
            <v>5</v>
          </cell>
          <cell r="F5156">
            <v>44690</v>
          </cell>
        </row>
        <row r="5157">
          <cell r="F5157">
            <v>0</v>
          </cell>
        </row>
        <row r="5158">
          <cell r="F5158">
            <v>0</v>
          </cell>
        </row>
        <row r="5159">
          <cell r="F5159">
            <v>0</v>
          </cell>
        </row>
        <row r="5161">
          <cell r="G5161">
            <v>44690</v>
          </cell>
        </row>
        <row r="5163">
          <cell r="G5163">
            <v>79875</v>
          </cell>
        </row>
        <row r="5171">
          <cell r="E5171" t="str">
            <v>CAPITULO :</v>
          </cell>
          <cell r="G5171" t="str">
            <v>INSTALACIONES ELECTRICAS</v>
          </cell>
        </row>
        <row r="5173">
          <cell r="E5173" t="str">
            <v>FECHA :</v>
          </cell>
          <cell r="F5173" t="str">
            <v>OCTUBRE DE 2005</v>
          </cell>
        </row>
        <row r="5176">
          <cell r="B5176" t="str">
            <v>9.3.1</v>
          </cell>
          <cell r="C5176" t="str">
            <v xml:space="preserve">SALIDA PARA VOZ Y DATOS                                                                                  </v>
          </cell>
          <cell r="G5176" t="str">
            <v>UNIDAD</v>
          </cell>
          <cell r="H5176" t="str">
            <v xml:space="preserve">un   </v>
          </cell>
          <cell r="J5176">
            <v>89859</v>
          </cell>
        </row>
        <row r="5179">
          <cell r="B5179" t="str">
            <v>CANTIDAD</v>
          </cell>
          <cell r="C5179" t="str">
            <v>UND</v>
          </cell>
          <cell r="D5179" t="str">
            <v>Vr/UNITARIO</v>
          </cell>
          <cell r="E5179" t="str">
            <v>Vr/PARCIAL</v>
          </cell>
          <cell r="F5179" t="str">
            <v>DESPERD. %</v>
          </cell>
        </row>
        <row r="5180">
          <cell r="B5180">
            <v>3</v>
          </cell>
          <cell r="C5180" t="str">
            <v>ML</v>
          </cell>
          <cell r="D5180">
            <v>2466.6666666666665</v>
          </cell>
          <cell r="E5180">
            <v>7400</v>
          </cell>
          <cell r="J5180">
            <v>7400</v>
          </cell>
        </row>
        <row r="5181">
          <cell r="B5181">
            <v>1</v>
          </cell>
          <cell r="C5181" t="str">
            <v>GL</v>
          </cell>
          <cell r="D5181">
            <v>25000</v>
          </cell>
          <cell r="E5181">
            <v>25000</v>
          </cell>
          <cell r="J5181">
            <v>25000</v>
          </cell>
        </row>
        <row r="5182">
          <cell r="B5182">
            <v>4</v>
          </cell>
          <cell r="C5182" t="str">
            <v>UND</v>
          </cell>
          <cell r="D5182">
            <v>1283.3333333333333</v>
          </cell>
          <cell r="E5182">
            <v>5133.333333333333</v>
          </cell>
          <cell r="J5182">
            <v>5133.333333333333</v>
          </cell>
        </row>
        <row r="5183">
          <cell r="E5183">
            <v>0</v>
          </cell>
          <cell r="J5183">
            <v>0</v>
          </cell>
        </row>
        <row r="5184">
          <cell r="E5184">
            <v>0</v>
          </cell>
          <cell r="J5184">
            <v>0</v>
          </cell>
        </row>
        <row r="5185">
          <cell r="E5185">
            <v>0</v>
          </cell>
          <cell r="J5185">
            <v>0</v>
          </cell>
        </row>
        <row r="5186">
          <cell r="E5186">
            <v>0</v>
          </cell>
          <cell r="J5186">
            <v>0</v>
          </cell>
        </row>
        <row r="5188">
          <cell r="G5188">
            <v>37533.333333333336</v>
          </cell>
          <cell r="J5188">
            <v>37533.333333333336</v>
          </cell>
        </row>
        <row r="5191">
          <cell r="B5191" t="str">
            <v>TARIFA / HORA</v>
          </cell>
          <cell r="D5191" t="str">
            <v>RENDIMIENTO</v>
          </cell>
          <cell r="E5191" t="str">
            <v>VALOR UNITARIO</v>
          </cell>
        </row>
        <row r="5192">
          <cell r="B5192">
            <v>100</v>
          </cell>
          <cell r="D5192">
            <v>30</v>
          </cell>
          <cell r="E5192">
            <v>3000</v>
          </cell>
        </row>
        <row r="5193">
          <cell r="B5193">
            <v>30.74</v>
          </cell>
          <cell r="D5193">
            <v>4</v>
          </cell>
          <cell r="E5193">
            <v>122.96</v>
          </cell>
        </row>
        <row r="5194">
          <cell r="B5194">
            <v>21.75</v>
          </cell>
          <cell r="D5194">
            <v>2</v>
          </cell>
          <cell r="E5194">
            <v>43.5</v>
          </cell>
        </row>
        <row r="5195">
          <cell r="E5195">
            <v>0</v>
          </cell>
        </row>
        <row r="5196">
          <cell r="E5196">
            <v>0</v>
          </cell>
        </row>
        <row r="5197">
          <cell r="G5197">
            <v>3166.46</v>
          </cell>
        </row>
        <row r="5199">
          <cell r="G5199">
            <v>40699.793333333335</v>
          </cell>
        </row>
        <row r="5202">
          <cell r="B5202" t="str">
            <v>VOLUMEN/PESO</v>
          </cell>
          <cell r="D5202" t="str">
            <v>DISTANCIA</v>
          </cell>
          <cell r="E5202" t="str">
            <v>TARIFA</v>
          </cell>
          <cell r="F5202" t="str">
            <v>Vr/UNITARIO</v>
          </cell>
        </row>
        <row r="5203">
          <cell r="F5203">
            <v>0</v>
          </cell>
        </row>
        <row r="5204">
          <cell r="F5204">
            <v>0</v>
          </cell>
        </row>
        <row r="5205">
          <cell r="F5205">
            <v>0</v>
          </cell>
        </row>
        <row r="5207">
          <cell r="G5207">
            <v>0</v>
          </cell>
        </row>
        <row r="5210">
          <cell r="B5210" t="str">
            <v>JORNAL + PRESTACIONES</v>
          </cell>
          <cell r="E5210" t="str">
            <v>RENDIMIENTO</v>
          </cell>
          <cell r="F5210" t="str">
            <v>Vr/UNITARIO</v>
          </cell>
        </row>
        <row r="5211">
          <cell r="D5211">
            <v>8938</v>
          </cell>
          <cell r="E5211">
            <v>5.5</v>
          </cell>
          <cell r="F5211">
            <v>49159</v>
          </cell>
        </row>
        <row r="5212">
          <cell r="F5212">
            <v>0</v>
          </cell>
        </row>
        <row r="5213">
          <cell r="F5213">
            <v>0</v>
          </cell>
        </row>
        <row r="5214">
          <cell r="F5214">
            <v>0</v>
          </cell>
        </row>
        <row r="5216">
          <cell r="G5216">
            <v>49159</v>
          </cell>
        </row>
        <row r="5218">
          <cell r="G5218">
            <v>89859</v>
          </cell>
        </row>
        <row r="5226">
          <cell r="E5226" t="str">
            <v>CAPITULO :</v>
          </cell>
          <cell r="G5226" t="str">
            <v>INSTALACIONES ELECTRICAS</v>
          </cell>
        </row>
        <row r="5228">
          <cell r="E5228" t="str">
            <v>FECHA :</v>
          </cell>
          <cell r="F5228" t="str">
            <v>OCTUBRE DE 2005</v>
          </cell>
        </row>
        <row r="5231">
          <cell r="B5231" t="str">
            <v>9.3.2</v>
          </cell>
          <cell r="C5231" t="str">
            <v xml:space="preserve">PARCIAL TUBO EMT DE 1 pg POR 4mm                                                                         </v>
          </cell>
          <cell r="G5231" t="str">
            <v>UNIDAD</v>
          </cell>
          <cell r="H5231" t="str">
            <v xml:space="preserve">gb   </v>
          </cell>
          <cell r="J5231">
            <v>201166</v>
          </cell>
        </row>
        <row r="5234">
          <cell r="B5234" t="str">
            <v>CANTIDAD</v>
          </cell>
          <cell r="C5234" t="str">
            <v>UND</v>
          </cell>
          <cell r="D5234" t="str">
            <v>Vr/UNITARIO</v>
          </cell>
          <cell r="E5234" t="str">
            <v>Vr/PARCIAL</v>
          </cell>
          <cell r="F5234" t="str">
            <v>DESPERD. %</v>
          </cell>
        </row>
        <row r="5235">
          <cell r="B5235">
            <v>1</v>
          </cell>
          <cell r="C5235" t="str">
            <v>GL</v>
          </cell>
          <cell r="D5235">
            <v>200000</v>
          </cell>
          <cell r="E5235">
            <v>200000</v>
          </cell>
          <cell r="J5235">
            <v>200000</v>
          </cell>
        </row>
        <row r="5236">
          <cell r="E5236">
            <v>0</v>
          </cell>
          <cell r="J5236">
            <v>0</v>
          </cell>
        </row>
        <row r="5237">
          <cell r="E5237">
            <v>0</v>
          </cell>
          <cell r="J5237">
            <v>0</v>
          </cell>
        </row>
        <row r="5238">
          <cell r="E5238">
            <v>0</v>
          </cell>
          <cell r="J5238">
            <v>0</v>
          </cell>
        </row>
        <row r="5239">
          <cell r="E5239">
            <v>0</v>
          </cell>
          <cell r="J5239">
            <v>0</v>
          </cell>
        </row>
        <row r="5240">
          <cell r="E5240">
            <v>0</v>
          </cell>
          <cell r="J5240">
            <v>0</v>
          </cell>
        </row>
        <row r="5241">
          <cell r="E5241">
            <v>0</v>
          </cell>
          <cell r="J5241">
            <v>0</v>
          </cell>
        </row>
        <row r="5243">
          <cell r="G5243">
            <v>200000</v>
          </cell>
          <cell r="J5243">
            <v>200000</v>
          </cell>
        </row>
        <row r="5246">
          <cell r="B5246" t="str">
            <v>TARIFA / HORA</v>
          </cell>
          <cell r="D5246" t="str">
            <v>RENDIMIENTO</v>
          </cell>
          <cell r="E5246" t="str">
            <v>VALOR UNITARIO</v>
          </cell>
        </row>
        <row r="5247">
          <cell r="B5247">
            <v>100</v>
          </cell>
          <cell r="D5247">
            <v>10</v>
          </cell>
          <cell r="E5247">
            <v>1000</v>
          </cell>
        </row>
        <row r="5248">
          <cell r="B5248">
            <v>30.74</v>
          </cell>
          <cell r="D5248">
            <v>4</v>
          </cell>
          <cell r="E5248">
            <v>122.96</v>
          </cell>
        </row>
        <row r="5249">
          <cell r="B5249">
            <v>21.75</v>
          </cell>
          <cell r="D5249">
            <v>2</v>
          </cell>
          <cell r="E5249">
            <v>43.5</v>
          </cell>
        </row>
        <row r="5250">
          <cell r="E5250">
            <v>0</v>
          </cell>
        </row>
        <row r="5251">
          <cell r="E5251">
            <v>0</v>
          </cell>
        </row>
        <row r="5252">
          <cell r="G5252">
            <v>1166.46</v>
          </cell>
        </row>
        <row r="5254">
          <cell r="G5254">
            <v>201166.46</v>
          </cell>
        </row>
        <row r="5257">
          <cell r="B5257" t="str">
            <v>VOLUMEN/PESO</v>
          </cell>
          <cell r="D5257" t="str">
            <v>DISTANCIA</v>
          </cell>
          <cell r="E5257" t="str">
            <v>TARIFA</v>
          </cell>
          <cell r="F5257" t="str">
            <v>Vr/UNITARIO</v>
          </cell>
        </row>
        <row r="5258">
          <cell r="F5258">
            <v>0</v>
          </cell>
        </row>
        <row r="5259">
          <cell r="F5259">
            <v>0</v>
          </cell>
        </row>
        <row r="5260">
          <cell r="F5260">
            <v>0</v>
          </cell>
        </row>
        <row r="5262">
          <cell r="G5262">
            <v>0</v>
          </cell>
        </row>
        <row r="5265">
          <cell r="B5265" t="str">
            <v>JORNAL + PRESTACIONES</v>
          </cell>
          <cell r="E5265" t="str">
            <v>RENDIMIENTO</v>
          </cell>
          <cell r="F5265" t="str">
            <v>Vr/UNITARIO</v>
          </cell>
        </row>
        <row r="5266">
          <cell r="F5266">
            <v>0</v>
          </cell>
        </row>
        <row r="5267">
          <cell r="F5267">
            <v>0</v>
          </cell>
        </row>
        <row r="5268">
          <cell r="F5268">
            <v>0</v>
          </cell>
        </row>
        <row r="5269">
          <cell r="F5269">
            <v>0</v>
          </cell>
        </row>
        <row r="5271">
          <cell r="G5271">
            <v>0</v>
          </cell>
        </row>
        <row r="5273">
          <cell r="G5273">
            <v>201166</v>
          </cell>
        </row>
        <row r="5281">
          <cell r="E5281" t="str">
            <v>CAPITULO :</v>
          </cell>
          <cell r="G5281" t="str">
            <v>INSTALACIONES ELECTRICAS</v>
          </cell>
        </row>
        <row r="5283">
          <cell r="E5283" t="str">
            <v>FECHA :</v>
          </cell>
          <cell r="F5283" t="str">
            <v>OCTUBRE DE 2005</v>
          </cell>
        </row>
        <row r="5286">
          <cell r="B5286" t="str">
            <v>9.3.3</v>
          </cell>
          <cell r="C5286" t="str">
            <v xml:space="preserve">CANALETA METALICA 14*4 cm CON DIVISION Y TAPA                                                            </v>
          </cell>
          <cell r="G5286" t="str">
            <v>UNIDAD</v>
          </cell>
          <cell r="H5286" t="str">
            <v xml:space="preserve">m    </v>
          </cell>
          <cell r="J5286">
            <v>29469</v>
          </cell>
        </row>
        <row r="5289">
          <cell r="B5289" t="str">
            <v>CANTIDAD</v>
          </cell>
          <cell r="C5289" t="str">
            <v>UND</v>
          </cell>
          <cell r="D5289" t="str">
            <v>Vr/UNITARIO</v>
          </cell>
          <cell r="E5289" t="str">
            <v>Vr/PARCIAL</v>
          </cell>
          <cell r="F5289" t="str">
            <v>DESPERD. %</v>
          </cell>
        </row>
        <row r="5290">
          <cell r="B5290">
            <v>1</v>
          </cell>
          <cell r="C5290" t="str">
            <v>ML</v>
          </cell>
          <cell r="D5290">
            <v>20500</v>
          </cell>
          <cell r="E5290">
            <v>20500</v>
          </cell>
          <cell r="J5290">
            <v>20500</v>
          </cell>
        </row>
        <row r="5291">
          <cell r="B5291">
            <v>1</v>
          </cell>
          <cell r="C5291" t="str">
            <v>GL</v>
          </cell>
          <cell r="D5291">
            <v>3500</v>
          </cell>
          <cell r="E5291">
            <v>3500</v>
          </cell>
          <cell r="J5291">
            <v>3500</v>
          </cell>
        </row>
        <row r="5292">
          <cell r="E5292">
            <v>0</v>
          </cell>
          <cell r="J5292">
            <v>0</v>
          </cell>
        </row>
        <row r="5293">
          <cell r="E5293">
            <v>0</v>
          </cell>
          <cell r="J5293">
            <v>0</v>
          </cell>
        </row>
        <row r="5294">
          <cell r="E5294">
            <v>0</v>
          </cell>
          <cell r="J5294">
            <v>0</v>
          </cell>
        </row>
        <row r="5295">
          <cell r="E5295">
            <v>0</v>
          </cell>
          <cell r="J5295">
            <v>0</v>
          </cell>
        </row>
        <row r="5296">
          <cell r="E5296">
            <v>0</v>
          </cell>
          <cell r="J5296">
            <v>0</v>
          </cell>
        </row>
        <row r="5298">
          <cell r="G5298">
            <v>24000</v>
          </cell>
          <cell r="J5298">
            <v>24000</v>
          </cell>
        </row>
        <row r="5301">
          <cell r="B5301" t="str">
            <v>TARIFA / HORA</v>
          </cell>
          <cell r="D5301" t="str">
            <v>RENDIMIENTO</v>
          </cell>
          <cell r="E5301" t="str">
            <v>VALOR UNITARIO</v>
          </cell>
        </row>
        <row r="5302">
          <cell r="B5302">
            <v>100</v>
          </cell>
          <cell r="D5302">
            <v>10</v>
          </cell>
          <cell r="E5302">
            <v>1000</v>
          </cell>
        </row>
        <row r="5303">
          <cell r="E5303">
            <v>0</v>
          </cell>
        </row>
        <row r="5304">
          <cell r="E5304">
            <v>0</v>
          </cell>
        </row>
        <row r="5305">
          <cell r="E5305">
            <v>0</v>
          </cell>
        </row>
        <row r="5306">
          <cell r="E5306">
            <v>0</v>
          </cell>
        </row>
        <row r="5307">
          <cell r="G5307">
            <v>1000</v>
          </cell>
        </row>
        <row r="5309">
          <cell r="G5309">
            <v>25000</v>
          </cell>
        </row>
        <row r="5312">
          <cell r="B5312" t="str">
            <v>VOLUMEN/PESO</v>
          </cell>
          <cell r="D5312" t="str">
            <v>DISTANCIA</v>
          </cell>
          <cell r="E5312" t="str">
            <v>TARIFA</v>
          </cell>
          <cell r="F5312" t="str">
            <v>Vr/UNITARIO</v>
          </cell>
        </row>
        <row r="5313">
          <cell r="F5313">
            <v>0</v>
          </cell>
        </row>
        <row r="5314">
          <cell r="F5314">
            <v>0</v>
          </cell>
        </row>
        <row r="5315">
          <cell r="F5315">
            <v>0</v>
          </cell>
        </row>
        <row r="5317">
          <cell r="G5317">
            <v>0</v>
          </cell>
        </row>
        <row r="5320">
          <cell r="B5320" t="str">
            <v>JORNAL + PRESTACIONES</v>
          </cell>
          <cell r="E5320" t="str">
            <v>RENDIMIENTO</v>
          </cell>
          <cell r="F5320" t="str">
            <v>Vr/UNITARIO</v>
          </cell>
        </row>
        <row r="5321">
          <cell r="D5321">
            <v>8938</v>
          </cell>
          <cell r="E5321">
            <v>0.5</v>
          </cell>
          <cell r="F5321">
            <v>4469</v>
          </cell>
        </row>
        <row r="5322">
          <cell r="F5322">
            <v>0</v>
          </cell>
        </row>
        <row r="5323">
          <cell r="F5323">
            <v>0</v>
          </cell>
        </row>
        <row r="5324">
          <cell r="F5324">
            <v>0</v>
          </cell>
        </row>
        <row r="5326">
          <cell r="G5326">
            <v>4469</v>
          </cell>
        </row>
        <row r="5328">
          <cell r="G5328">
            <v>29469</v>
          </cell>
        </row>
        <row r="5336">
          <cell r="E5336" t="str">
            <v>CAPITULO :</v>
          </cell>
          <cell r="G5336" t="str">
            <v>INSTALACIONES ELECTRICAS</v>
          </cell>
        </row>
        <row r="5338">
          <cell r="E5338" t="str">
            <v>FECHA :</v>
          </cell>
          <cell r="F5338" t="str">
            <v>OCTUBRE DE 2005</v>
          </cell>
        </row>
        <row r="5341">
          <cell r="B5341" t="str">
            <v>9.3.4</v>
          </cell>
          <cell r="C5341" t="str">
            <v xml:space="preserve">BANDEJA ESCALERA DE 30cm. COMPLETA CON SOPORTES                                                          </v>
          </cell>
          <cell r="G5341" t="str">
            <v>UNIDAD</v>
          </cell>
          <cell r="H5341" t="str">
            <v xml:space="preserve">m    </v>
          </cell>
          <cell r="J5341">
            <v>46521</v>
          </cell>
        </row>
        <row r="5344">
          <cell r="B5344" t="str">
            <v>CANTIDAD</v>
          </cell>
          <cell r="C5344" t="str">
            <v>UND</v>
          </cell>
          <cell r="D5344" t="str">
            <v>Vr/UNITARIO</v>
          </cell>
          <cell r="E5344" t="str">
            <v>Vr/PARCIAL</v>
          </cell>
          <cell r="F5344" t="str">
            <v>DESPERD. %</v>
          </cell>
        </row>
        <row r="5345">
          <cell r="B5345">
            <v>1</v>
          </cell>
          <cell r="C5345" t="str">
            <v>ML</v>
          </cell>
          <cell r="D5345">
            <v>25600</v>
          </cell>
          <cell r="E5345">
            <v>25600</v>
          </cell>
          <cell r="J5345">
            <v>25600</v>
          </cell>
        </row>
        <row r="5346">
          <cell r="B5346">
            <v>1</v>
          </cell>
          <cell r="C5346" t="str">
            <v>GL</v>
          </cell>
          <cell r="D5346">
            <v>3500</v>
          </cell>
          <cell r="E5346">
            <v>3500</v>
          </cell>
          <cell r="J5346">
            <v>3500</v>
          </cell>
        </row>
        <row r="5347">
          <cell r="E5347">
            <v>0</v>
          </cell>
          <cell r="J5347">
            <v>0</v>
          </cell>
        </row>
        <row r="5348">
          <cell r="E5348">
            <v>0</v>
          </cell>
          <cell r="J5348">
            <v>0</v>
          </cell>
        </row>
        <row r="5349">
          <cell r="E5349">
            <v>0</v>
          </cell>
          <cell r="J5349">
            <v>0</v>
          </cell>
        </row>
        <row r="5350">
          <cell r="E5350">
            <v>0</v>
          </cell>
          <cell r="J5350">
            <v>0</v>
          </cell>
        </row>
        <row r="5351">
          <cell r="E5351">
            <v>0</v>
          </cell>
          <cell r="J5351">
            <v>0</v>
          </cell>
        </row>
        <row r="5353">
          <cell r="G5353">
            <v>29100</v>
          </cell>
          <cell r="J5353">
            <v>29100</v>
          </cell>
        </row>
        <row r="5356">
          <cell r="B5356" t="str">
            <v>TARIFA / HORA</v>
          </cell>
          <cell r="D5356" t="str">
            <v>RENDIMIENTO</v>
          </cell>
          <cell r="E5356" t="str">
            <v>VALOR UNITARIO</v>
          </cell>
        </row>
        <row r="5357">
          <cell r="B5357">
            <v>100</v>
          </cell>
          <cell r="D5357">
            <v>10</v>
          </cell>
          <cell r="E5357">
            <v>1000</v>
          </cell>
        </row>
        <row r="5358">
          <cell r="B5358">
            <v>30.74</v>
          </cell>
          <cell r="D5358">
            <v>8</v>
          </cell>
          <cell r="E5358">
            <v>245.92</v>
          </cell>
        </row>
        <row r="5359">
          <cell r="B5359">
            <v>21.75</v>
          </cell>
          <cell r="D5359">
            <v>4</v>
          </cell>
          <cell r="E5359">
            <v>87</v>
          </cell>
        </row>
        <row r="5360">
          <cell r="E5360">
            <v>0</v>
          </cell>
        </row>
        <row r="5361">
          <cell r="E5361">
            <v>0</v>
          </cell>
        </row>
        <row r="5362">
          <cell r="G5362">
            <v>1332.92</v>
          </cell>
        </row>
        <row r="5364">
          <cell r="G5364">
            <v>30432.92</v>
          </cell>
        </row>
        <row r="5367">
          <cell r="B5367" t="str">
            <v>VOLUMEN/PESO</v>
          </cell>
          <cell r="D5367" t="str">
            <v>DISTANCIA</v>
          </cell>
          <cell r="E5367" t="str">
            <v>TARIFA</v>
          </cell>
          <cell r="F5367" t="str">
            <v>Vr/UNITARIO</v>
          </cell>
        </row>
        <row r="5368">
          <cell r="F5368">
            <v>0</v>
          </cell>
        </row>
        <row r="5369">
          <cell r="F5369">
            <v>0</v>
          </cell>
        </row>
        <row r="5370">
          <cell r="F5370">
            <v>0</v>
          </cell>
        </row>
        <row r="5372">
          <cell r="G5372">
            <v>0</v>
          </cell>
        </row>
        <row r="5375">
          <cell r="B5375" t="str">
            <v>JORNAL + PRESTACIONES</v>
          </cell>
          <cell r="E5375" t="str">
            <v>RENDIMIENTO</v>
          </cell>
          <cell r="F5375" t="str">
            <v>Vr/UNITARIO</v>
          </cell>
        </row>
        <row r="5376">
          <cell r="D5376">
            <v>8938</v>
          </cell>
          <cell r="E5376">
            <v>1.8</v>
          </cell>
          <cell r="F5376">
            <v>16088.4</v>
          </cell>
        </row>
        <row r="5377">
          <cell r="F5377">
            <v>0</v>
          </cell>
        </row>
        <row r="5378">
          <cell r="F5378">
            <v>0</v>
          </cell>
        </row>
        <row r="5379">
          <cell r="F5379">
            <v>0</v>
          </cell>
        </row>
        <row r="5381">
          <cell r="G5381">
            <v>16088.4</v>
          </cell>
        </row>
        <row r="5383">
          <cell r="G5383">
            <v>46521</v>
          </cell>
        </row>
        <row r="5391">
          <cell r="E5391" t="str">
            <v>CAPITULO :</v>
          </cell>
          <cell r="G5391" t="str">
            <v>INSTALACIONES ELECTRICAS</v>
          </cell>
        </row>
        <row r="5393">
          <cell r="E5393" t="str">
            <v>FECHA :</v>
          </cell>
          <cell r="F5393" t="str">
            <v>OCTUBRE DE 2005</v>
          </cell>
        </row>
        <row r="5396">
          <cell r="B5396" t="str">
            <v>9.3.5</v>
          </cell>
          <cell r="C5396" t="str">
            <v xml:space="preserve">CONTROL BARRERAS DE AIRE                                                                                 </v>
          </cell>
          <cell r="G5396" t="str">
            <v>UNIDAD</v>
          </cell>
          <cell r="H5396" t="str">
            <v xml:space="preserve">un   </v>
          </cell>
          <cell r="J5396">
            <v>130302</v>
          </cell>
        </row>
        <row r="5399">
          <cell r="B5399" t="str">
            <v>CANTIDAD</v>
          </cell>
          <cell r="C5399" t="str">
            <v>UND</v>
          </cell>
          <cell r="D5399" t="str">
            <v>Vr/UNITARIO</v>
          </cell>
          <cell r="E5399" t="str">
            <v>Vr/PARCIAL</v>
          </cell>
          <cell r="F5399" t="str">
            <v>DESPERD. %</v>
          </cell>
        </row>
        <row r="5400">
          <cell r="B5400">
            <v>3</v>
          </cell>
          <cell r="C5400" t="str">
            <v>ML</v>
          </cell>
          <cell r="D5400">
            <v>5933.333333333333</v>
          </cell>
          <cell r="E5400">
            <v>17800</v>
          </cell>
          <cell r="J5400">
            <v>17800</v>
          </cell>
        </row>
        <row r="5401">
          <cell r="B5401">
            <v>9</v>
          </cell>
          <cell r="C5401" t="str">
            <v>ML</v>
          </cell>
          <cell r="D5401">
            <v>549</v>
          </cell>
          <cell r="E5401">
            <v>4941</v>
          </cell>
          <cell r="J5401">
            <v>4941</v>
          </cell>
        </row>
        <row r="5402">
          <cell r="B5402">
            <v>4</v>
          </cell>
          <cell r="C5402" t="str">
            <v>UND</v>
          </cell>
          <cell r="D5402">
            <v>1283.3333333333333</v>
          </cell>
          <cell r="E5402">
            <v>5133.333333333333</v>
          </cell>
          <cell r="J5402">
            <v>5133.333333333333</v>
          </cell>
        </row>
        <row r="5403">
          <cell r="B5403">
            <v>1</v>
          </cell>
          <cell r="C5403" t="str">
            <v>UND</v>
          </cell>
          <cell r="D5403">
            <v>18500</v>
          </cell>
          <cell r="E5403">
            <v>18500</v>
          </cell>
          <cell r="J5403">
            <v>18500</v>
          </cell>
        </row>
        <row r="5404">
          <cell r="B5404">
            <v>9</v>
          </cell>
          <cell r="C5404" t="str">
            <v>ML</v>
          </cell>
          <cell r="D5404">
            <v>899</v>
          </cell>
          <cell r="E5404">
            <v>8091</v>
          </cell>
          <cell r="J5404">
            <v>8091</v>
          </cell>
        </row>
        <row r="5405">
          <cell r="E5405">
            <v>0</v>
          </cell>
          <cell r="J5405">
            <v>0</v>
          </cell>
        </row>
        <row r="5406">
          <cell r="E5406">
            <v>0</v>
          </cell>
          <cell r="J5406">
            <v>0</v>
          </cell>
        </row>
        <row r="5408">
          <cell r="G5408">
            <v>54465.333333333328</v>
          </cell>
          <cell r="J5408">
            <v>54465.333333333328</v>
          </cell>
        </row>
        <row r="5411">
          <cell r="B5411" t="str">
            <v>TARIFA / HORA</v>
          </cell>
          <cell r="D5411" t="str">
            <v>RENDIMIENTO</v>
          </cell>
          <cell r="E5411" t="str">
            <v>VALOR UNITARIO</v>
          </cell>
        </row>
        <row r="5412">
          <cell r="B5412">
            <v>100</v>
          </cell>
          <cell r="D5412">
            <v>40</v>
          </cell>
          <cell r="E5412">
            <v>4000</v>
          </cell>
        </row>
        <row r="5413">
          <cell r="B5413">
            <v>30.74</v>
          </cell>
          <cell r="D5413">
            <v>8</v>
          </cell>
          <cell r="E5413">
            <v>245.92</v>
          </cell>
        </row>
        <row r="5414">
          <cell r="B5414">
            <v>21.75</v>
          </cell>
          <cell r="D5414">
            <v>4</v>
          </cell>
          <cell r="E5414">
            <v>87</v>
          </cell>
        </row>
        <row r="5415">
          <cell r="E5415">
            <v>0</v>
          </cell>
        </row>
        <row r="5416">
          <cell r="E5416">
            <v>0</v>
          </cell>
        </row>
        <row r="5417">
          <cell r="G5417">
            <v>4332.92</v>
          </cell>
        </row>
        <row r="5419">
          <cell r="G5419">
            <v>58798.253333333327</v>
          </cell>
        </row>
        <row r="5422">
          <cell r="B5422" t="str">
            <v>VOLUMEN/PESO</v>
          </cell>
          <cell r="D5422" t="str">
            <v>DISTANCIA</v>
          </cell>
          <cell r="E5422" t="str">
            <v>TARIFA</v>
          </cell>
          <cell r="F5422" t="str">
            <v>Vr/UNITARIO</v>
          </cell>
        </row>
        <row r="5423">
          <cell r="F5423">
            <v>0</v>
          </cell>
        </row>
        <row r="5424">
          <cell r="F5424">
            <v>0</v>
          </cell>
        </row>
        <row r="5425">
          <cell r="F5425">
            <v>0</v>
          </cell>
        </row>
        <row r="5427">
          <cell r="G5427">
            <v>0</v>
          </cell>
        </row>
        <row r="5430">
          <cell r="B5430" t="str">
            <v>JORNAL + PRESTACIONES</v>
          </cell>
          <cell r="E5430" t="str">
            <v>RENDIMIENTO</v>
          </cell>
          <cell r="F5430" t="str">
            <v>Vr/UNITARIO</v>
          </cell>
        </row>
        <row r="5431">
          <cell r="D5431">
            <v>8938</v>
          </cell>
          <cell r="E5431">
            <v>8</v>
          </cell>
          <cell r="F5431">
            <v>71504</v>
          </cell>
        </row>
        <row r="5432">
          <cell r="F5432">
            <v>0</v>
          </cell>
        </row>
        <row r="5433">
          <cell r="F5433">
            <v>0</v>
          </cell>
        </row>
        <row r="5434">
          <cell r="F5434">
            <v>0</v>
          </cell>
        </row>
        <row r="5436">
          <cell r="G5436">
            <v>71504</v>
          </cell>
        </row>
        <row r="5438">
          <cell r="G5438">
            <v>130302</v>
          </cell>
        </row>
        <row r="5446">
          <cell r="E5446" t="str">
            <v>CAPITULO :</v>
          </cell>
          <cell r="G5446" t="str">
            <v>INSTALACIONES ELECTRICAS</v>
          </cell>
        </row>
        <row r="5448">
          <cell r="E5448" t="str">
            <v>FECHA :</v>
          </cell>
          <cell r="F5448" t="str">
            <v>OCTUBRE DE 2005</v>
          </cell>
        </row>
        <row r="5451">
          <cell r="B5451" t="str">
            <v>9.3.6</v>
          </cell>
          <cell r="C5451" t="str">
            <v xml:space="preserve">CONTROL RAMPAS DE DESCARGUE                                                                              </v>
          </cell>
          <cell r="G5451" t="str">
            <v>UNIDAD</v>
          </cell>
          <cell r="H5451" t="str">
            <v xml:space="preserve">un   </v>
          </cell>
          <cell r="J5451">
            <v>130302</v>
          </cell>
        </row>
        <row r="5454">
          <cell r="B5454" t="str">
            <v>CANTIDAD</v>
          </cell>
          <cell r="C5454" t="str">
            <v>UND</v>
          </cell>
          <cell r="D5454" t="str">
            <v>Vr/UNITARIO</v>
          </cell>
          <cell r="E5454" t="str">
            <v>Vr/PARCIAL</v>
          </cell>
          <cell r="F5454" t="str">
            <v>DESPERD. %</v>
          </cell>
        </row>
        <row r="5455">
          <cell r="B5455">
            <v>3</v>
          </cell>
          <cell r="C5455" t="str">
            <v>ML</v>
          </cell>
          <cell r="D5455">
            <v>5933.333333333333</v>
          </cell>
          <cell r="E5455">
            <v>17800</v>
          </cell>
          <cell r="J5455">
            <v>17800</v>
          </cell>
        </row>
        <row r="5456">
          <cell r="B5456">
            <v>9</v>
          </cell>
          <cell r="C5456" t="str">
            <v>ML</v>
          </cell>
          <cell r="D5456">
            <v>549</v>
          </cell>
          <cell r="E5456">
            <v>4941</v>
          </cell>
          <cell r="J5456">
            <v>4941</v>
          </cell>
        </row>
        <row r="5457">
          <cell r="B5457">
            <v>4</v>
          </cell>
          <cell r="C5457" t="str">
            <v>UND</v>
          </cell>
          <cell r="D5457">
            <v>1283.3333333333333</v>
          </cell>
          <cell r="E5457">
            <v>5133.333333333333</v>
          </cell>
          <cell r="J5457">
            <v>5133.333333333333</v>
          </cell>
        </row>
        <row r="5458">
          <cell r="B5458">
            <v>1</v>
          </cell>
          <cell r="C5458" t="str">
            <v>UND</v>
          </cell>
          <cell r="D5458">
            <v>18500</v>
          </cell>
          <cell r="E5458">
            <v>18500</v>
          </cell>
          <cell r="J5458">
            <v>18500</v>
          </cell>
        </row>
        <row r="5459">
          <cell r="B5459">
            <v>9</v>
          </cell>
          <cell r="C5459" t="str">
            <v>ML</v>
          </cell>
          <cell r="D5459">
            <v>899</v>
          </cell>
          <cell r="E5459">
            <v>8091</v>
          </cell>
          <cell r="J5459">
            <v>8091</v>
          </cell>
        </row>
        <row r="5460">
          <cell r="E5460">
            <v>0</v>
          </cell>
          <cell r="J5460">
            <v>0</v>
          </cell>
        </row>
        <row r="5461">
          <cell r="E5461">
            <v>0</v>
          </cell>
          <cell r="J5461">
            <v>0</v>
          </cell>
        </row>
        <row r="5463">
          <cell r="G5463">
            <v>54465.333333333328</v>
          </cell>
          <cell r="J5463">
            <v>54465.333333333328</v>
          </cell>
        </row>
        <row r="5466">
          <cell r="B5466" t="str">
            <v>TARIFA / HORA</v>
          </cell>
          <cell r="D5466" t="str">
            <v>RENDIMIENTO</v>
          </cell>
          <cell r="E5466" t="str">
            <v>VALOR UNITARIO</v>
          </cell>
        </row>
        <row r="5467">
          <cell r="B5467">
            <v>100</v>
          </cell>
          <cell r="D5467">
            <v>40</v>
          </cell>
          <cell r="E5467">
            <v>4000</v>
          </cell>
        </row>
        <row r="5468">
          <cell r="B5468">
            <v>30.74</v>
          </cell>
          <cell r="D5468">
            <v>8</v>
          </cell>
          <cell r="E5468">
            <v>245.92</v>
          </cell>
        </row>
        <row r="5469">
          <cell r="B5469">
            <v>21.75</v>
          </cell>
          <cell r="D5469">
            <v>4</v>
          </cell>
          <cell r="E5469">
            <v>87</v>
          </cell>
        </row>
        <row r="5470">
          <cell r="E5470">
            <v>0</v>
          </cell>
        </row>
        <row r="5471">
          <cell r="E5471">
            <v>0</v>
          </cell>
        </row>
        <row r="5472">
          <cell r="G5472">
            <v>4332.92</v>
          </cell>
        </row>
        <row r="5474">
          <cell r="G5474">
            <v>58798.253333333327</v>
          </cell>
        </row>
        <row r="5477">
          <cell r="B5477" t="str">
            <v>VOLUMEN/PESO</v>
          </cell>
          <cell r="D5477" t="str">
            <v>DISTANCIA</v>
          </cell>
          <cell r="E5477" t="str">
            <v>TARIFA</v>
          </cell>
          <cell r="F5477" t="str">
            <v>Vr/UNITARIO</v>
          </cell>
        </row>
        <row r="5478">
          <cell r="F5478">
            <v>0</v>
          </cell>
        </row>
        <row r="5479">
          <cell r="F5479">
            <v>0</v>
          </cell>
        </row>
        <row r="5480">
          <cell r="F5480">
            <v>0</v>
          </cell>
        </row>
        <row r="5482">
          <cell r="G5482">
            <v>0</v>
          </cell>
        </row>
        <row r="5485">
          <cell r="B5485" t="str">
            <v>JORNAL + PRESTACIONES</v>
          </cell>
          <cell r="E5485" t="str">
            <v>RENDIMIENTO</v>
          </cell>
          <cell r="F5485" t="str">
            <v>Vr/UNITARIO</v>
          </cell>
        </row>
        <row r="5486">
          <cell r="D5486">
            <v>8938</v>
          </cell>
          <cell r="E5486">
            <v>8</v>
          </cell>
          <cell r="F5486">
            <v>71504</v>
          </cell>
        </row>
        <row r="5487">
          <cell r="F5487">
            <v>0</v>
          </cell>
        </row>
        <row r="5488">
          <cell r="F5488">
            <v>0</v>
          </cell>
        </row>
        <row r="5489">
          <cell r="F5489">
            <v>0</v>
          </cell>
        </row>
        <row r="5491">
          <cell r="G5491">
            <v>71504</v>
          </cell>
        </row>
        <row r="5493">
          <cell r="G5493">
            <v>130302</v>
          </cell>
        </row>
        <row r="5501">
          <cell r="E5501" t="str">
            <v>CAPITULO :</v>
          </cell>
          <cell r="G5501" t="str">
            <v>INSTALACIONES ELECTRICAS</v>
          </cell>
        </row>
        <row r="5503">
          <cell r="E5503" t="str">
            <v>FECHA :</v>
          </cell>
          <cell r="F5503" t="str">
            <v>OCTUBRE DE 2005</v>
          </cell>
        </row>
        <row r="5506">
          <cell r="B5506" t="str">
            <v>9.4.1</v>
          </cell>
          <cell r="C5506" t="str">
            <v xml:space="preserve">LUMINARIA DE 120*30 (2*32 W T8 BE)                                                                       </v>
          </cell>
          <cell r="G5506" t="str">
            <v>UNIDAD</v>
          </cell>
          <cell r="H5506" t="str">
            <v xml:space="preserve">un   </v>
          </cell>
          <cell r="J5506">
            <v>115755</v>
          </cell>
        </row>
        <row r="5509">
          <cell r="B5509" t="str">
            <v>CANTIDAD</v>
          </cell>
          <cell r="C5509" t="str">
            <v>UND</v>
          </cell>
          <cell r="D5509" t="str">
            <v>Vr/UNITARIO</v>
          </cell>
          <cell r="E5509" t="str">
            <v>Vr/PARCIAL</v>
          </cell>
          <cell r="F5509" t="str">
            <v>DESPERD. %</v>
          </cell>
        </row>
        <row r="5510">
          <cell r="B5510">
            <v>1</v>
          </cell>
          <cell r="C5510" t="str">
            <v>UND</v>
          </cell>
          <cell r="D5510">
            <v>95000</v>
          </cell>
          <cell r="E5510">
            <v>95000</v>
          </cell>
          <cell r="J5510">
            <v>95000</v>
          </cell>
        </row>
        <row r="5511">
          <cell r="B5511">
            <v>1</v>
          </cell>
          <cell r="C5511" t="str">
            <v>GL</v>
          </cell>
          <cell r="D5511">
            <v>3500</v>
          </cell>
          <cell r="E5511">
            <v>3500</v>
          </cell>
          <cell r="J5511">
            <v>3500</v>
          </cell>
        </row>
        <row r="5512">
          <cell r="E5512">
            <v>0</v>
          </cell>
          <cell r="J5512">
            <v>0</v>
          </cell>
        </row>
        <row r="5513">
          <cell r="E5513">
            <v>0</v>
          </cell>
          <cell r="J5513">
            <v>0</v>
          </cell>
        </row>
        <row r="5514">
          <cell r="E5514">
            <v>0</v>
          </cell>
          <cell r="J5514">
            <v>0</v>
          </cell>
        </row>
        <row r="5515">
          <cell r="E5515">
            <v>0</v>
          </cell>
          <cell r="J5515">
            <v>0</v>
          </cell>
        </row>
        <row r="5516">
          <cell r="E5516">
            <v>0</v>
          </cell>
          <cell r="J5516">
            <v>0</v>
          </cell>
        </row>
        <row r="5518">
          <cell r="G5518">
            <v>98500</v>
          </cell>
          <cell r="J5518">
            <v>98500</v>
          </cell>
        </row>
        <row r="5521">
          <cell r="B5521" t="str">
            <v>TARIFA / HORA</v>
          </cell>
          <cell r="D5521" t="str">
            <v>RENDIMIENTO</v>
          </cell>
          <cell r="E5521" t="str">
            <v>VALOR UNITARIO</v>
          </cell>
        </row>
        <row r="5522">
          <cell r="B5522">
            <v>100</v>
          </cell>
          <cell r="D5522">
            <v>10</v>
          </cell>
          <cell r="E5522">
            <v>1000</v>
          </cell>
        </row>
        <row r="5523">
          <cell r="B5523">
            <v>30.74</v>
          </cell>
          <cell r="D5523">
            <v>4</v>
          </cell>
          <cell r="E5523">
            <v>122.96</v>
          </cell>
        </row>
        <row r="5524">
          <cell r="B5524">
            <v>21.75</v>
          </cell>
          <cell r="D5524">
            <v>2</v>
          </cell>
          <cell r="E5524">
            <v>43.5</v>
          </cell>
        </row>
        <row r="5525">
          <cell r="E5525">
            <v>0</v>
          </cell>
        </row>
        <row r="5526">
          <cell r="E5526">
            <v>0</v>
          </cell>
        </row>
        <row r="5527">
          <cell r="G5527">
            <v>1166.46</v>
          </cell>
        </row>
        <row r="5529">
          <cell r="G5529">
            <v>99666.46</v>
          </cell>
        </row>
        <row r="5532">
          <cell r="B5532" t="str">
            <v>VOLUMEN/PESO</v>
          </cell>
          <cell r="D5532" t="str">
            <v>DISTANCIA</v>
          </cell>
          <cell r="E5532" t="str">
            <v>TARIFA</v>
          </cell>
          <cell r="F5532" t="str">
            <v>Vr/UNITARIO</v>
          </cell>
        </row>
        <row r="5533">
          <cell r="F5533">
            <v>0</v>
          </cell>
        </row>
        <row r="5534">
          <cell r="F5534">
            <v>0</v>
          </cell>
        </row>
        <row r="5535">
          <cell r="F5535">
            <v>0</v>
          </cell>
        </row>
        <row r="5537">
          <cell r="G5537">
            <v>0</v>
          </cell>
        </row>
        <row r="5540">
          <cell r="B5540" t="str">
            <v>JORNAL + PRESTACIONES</v>
          </cell>
          <cell r="E5540" t="str">
            <v>RENDIMIENTO</v>
          </cell>
          <cell r="F5540" t="str">
            <v>Vr/UNITARIO</v>
          </cell>
        </row>
        <row r="5541">
          <cell r="D5541">
            <v>8938</v>
          </cell>
          <cell r="E5541">
            <v>1.8</v>
          </cell>
          <cell r="F5541">
            <v>16088.4</v>
          </cell>
        </row>
        <row r="5542">
          <cell r="F5542">
            <v>0</v>
          </cell>
        </row>
        <row r="5543">
          <cell r="F5543">
            <v>0</v>
          </cell>
        </row>
        <row r="5544">
          <cell r="F5544">
            <v>0</v>
          </cell>
        </row>
        <row r="5546">
          <cell r="G5546">
            <v>16088.4</v>
          </cell>
        </row>
        <row r="5548">
          <cell r="G5548">
            <v>115755</v>
          </cell>
        </row>
        <row r="5556">
          <cell r="E5556" t="str">
            <v>CAPITULO :</v>
          </cell>
          <cell r="G5556" t="str">
            <v>INSTALACIONES ELECTRICAS</v>
          </cell>
        </row>
        <row r="5558">
          <cell r="E5558" t="str">
            <v>FECHA :</v>
          </cell>
          <cell r="F5558" t="str">
            <v>OCTUBRE DE 2005</v>
          </cell>
        </row>
        <row r="5561">
          <cell r="B5561" t="str">
            <v>9.4.2</v>
          </cell>
          <cell r="C5561" t="str">
            <v xml:space="preserve">LUMINARIA METAL HALIDE DE  400 W PARA BODEGA                                                             </v>
          </cell>
          <cell r="G5561" t="str">
            <v>UNIDAD</v>
          </cell>
          <cell r="H5561" t="str">
            <v xml:space="preserve">un   </v>
          </cell>
          <cell r="J5561">
            <v>700603</v>
          </cell>
        </row>
        <row r="5564">
          <cell r="B5564" t="str">
            <v>CANTIDAD</v>
          </cell>
          <cell r="C5564" t="str">
            <v>UND</v>
          </cell>
          <cell r="D5564" t="str">
            <v>Vr/UNITARIO</v>
          </cell>
          <cell r="E5564" t="str">
            <v>Vr/PARCIAL</v>
          </cell>
          <cell r="F5564" t="str">
            <v>DESPERD. %</v>
          </cell>
        </row>
        <row r="5565">
          <cell r="B5565">
            <v>1</v>
          </cell>
          <cell r="C5565" t="str">
            <v>UND</v>
          </cell>
          <cell r="D5565">
            <v>662000</v>
          </cell>
          <cell r="E5565">
            <v>662000</v>
          </cell>
          <cell r="J5565">
            <v>662000</v>
          </cell>
        </row>
        <row r="5566">
          <cell r="B5566">
            <v>1</v>
          </cell>
          <cell r="C5566" t="str">
            <v>GL</v>
          </cell>
          <cell r="D5566">
            <v>10000</v>
          </cell>
          <cell r="E5566">
            <v>10000</v>
          </cell>
          <cell r="J5566">
            <v>10000</v>
          </cell>
        </row>
        <row r="5567">
          <cell r="E5567">
            <v>0</v>
          </cell>
          <cell r="J5567">
            <v>0</v>
          </cell>
        </row>
        <row r="5568">
          <cell r="E5568">
            <v>0</v>
          </cell>
          <cell r="J5568">
            <v>0</v>
          </cell>
        </row>
        <row r="5569">
          <cell r="E5569">
            <v>0</v>
          </cell>
          <cell r="J5569">
            <v>0</v>
          </cell>
        </row>
        <row r="5570">
          <cell r="E5570">
            <v>0</v>
          </cell>
          <cell r="J5570">
            <v>0</v>
          </cell>
        </row>
        <row r="5571">
          <cell r="E5571">
            <v>0</v>
          </cell>
          <cell r="J5571">
            <v>0</v>
          </cell>
        </row>
        <row r="5573">
          <cell r="G5573">
            <v>672000</v>
          </cell>
          <cell r="J5573">
            <v>672000</v>
          </cell>
        </row>
        <row r="5576">
          <cell r="B5576" t="str">
            <v>TARIFA / HORA</v>
          </cell>
          <cell r="D5576" t="str">
            <v>RENDIMIENTO</v>
          </cell>
          <cell r="E5576" t="str">
            <v>VALOR UNITARIO</v>
          </cell>
        </row>
        <row r="5577">
          <cell r="B5577">
            <v>100</v>
          </cell>
          <cell r="D5577">
            <v>15</v>
          </cell>
          <cell r="E5577">
            <v>1500</v>
          </cell>
        </row>
        <row r="5578">
          <cell r="B5578">
            <v>30.74</v>
          </cell>
          <cell r="D5578">
            <v>8</v>
          </cell>
          <cell r="E5578">
            <v>245.92</v>
          </cell>
        </row>
        <row r="5579">
          <cell r="B5579">
            <v>21.75</v>
          </cell>
          <cell r="D5579">
            <v>2</v>
          </cell>
          <cell r="E5579">
            <v>43.5</v>
          </cell>
        </row>
        <row r="5580">
          <cell r="E5580">
            <v>0</v>
          </cell>
        </row>
        <row r="5581">
          <cell r="E5581">
            <v>0</v>
          </cell>
        </row>
        <row r="5582">
          <cell r="G5582">
            <v>1789.42</v>
          </cell>
        </row>
        <row r="5584">
          <cell r="G5584">
            <v>673789.42</v>
          </cell>
        </row>
        <row r="5587">
          <cell r="B5587" t="str">
            <v>VOLUMEN/PESO</v>
          </cell>
          <cell r="D5587" t="str">
            <v>DISTANCIA</v>
          </cell>
          <cell r="E5587" t="str">
            <v>TARIFA</v>
          </cell>
          <cell r="F5587" t="str">
            <v>Vr/UNITARIO</v>
          </cell>
        </row>
        <row r="5588">
          <cell r="F5588">
            <v>0</v>
          </cell>
        </row>
        <row r="5589">
          <cell r="F5589">
            <v>0</v>
          </cell>
        </row>
        <row r="5590">
          <cell r="F5590">
            <v>0</v>
          </cell>
        </row>
        <row r="5592">
          <cell r="G5592">
            <v>0</v>
          </cell>
        </row>
        <row r="5595">
          <cell r="B5595" t="str">
            <v>JORNAL + PRESTACIONES</v>
          </cell>
          <cell r="E5595" t="str">
            <v>RENDIMIENTO</v>
          </cell>
          <cell r="F5595" t="str">
            <v>Vr/UNITARIO</v>
          </cell>
        </row>
        <row r="5596">
          <cell r="D5596">
            <v>8938</v>
          </cell>
          <cell r="E5596">
            <v>3</v>
          </cell>
          <cell r="F5596">
            <v>26814</v>
          </cell>
        </row>
        <row r="5597">
          <cell r="F5597">
            <v>0</v>
          </cell>
        </row>
        <row r="5598">
          <cell r="F5598">
            <v>0</v>
          </cell>
        </row>
        <row r="5599">
          <cell r="F5599">
            <v>0</v>
          </cell>
        </row>
        <row r="5601">
          <cell r="G5601">
            <v>26814</v>
          </cell>
        </row>
        <row r="5603">
          <cell r="G5603">
            <v>700603</v>
          </cell>
        </row>
        <row r="5611">
          <cell r="E5611" t="str">
            <v>CAPITULO :</v>
          </cell>
          <cell r="G5611" t="str">
            <v>INSTALACIONES ELECTRICAS</v>
          </cell>
        </row>
        <row r="5613">
          <cell r="E5613" t="str">
            <v>FECHA :</v>
          </cell>
          <cell r="F5613" t="str">
            <v>OCTUBRE DE 2005</v>
          </cell>
        </row>
        <row r="5616">
          <cell r="B5616" t="str">
            <v>9.4.3</v>
          </cell>
          <cell r="C5616" t="str">
            <v xml:space="preserve">LUMINARIA WALL PACK DE 250 W / 400 W                                                                     </v>
          </cell>
          <cell r="G5616" t="str">
            <v>UNIDAD</v>
          </cell>
          <cell r="H5616" t="str">
            <v xml:space="preserve">un   </v>
          </cell>
          <cell r="J5616">
            <v>606603</v>
          </cell>
        </row>
        <row r="5619">
          <cell r="B5619" t="str">
            <v>CANTIDAD</v>
          </cell>
          <cell r="C5619" t="str">
            <v>UND</v>
          </cell>
          <cell r="D5619" t="str">
            <v>Vr/UNITARIO</v>
          </cell>
          <cell r="E5619" t="str">
            <v>Vr/PARCIAL</v>
          </cell>
          <cell r="F5619" t="str">
            <v>DESPERD. %</v>
          </cell>
        </row>
        <row r="5620">
          <cell r="B5620">
            <v>1</v>
          </cell>
          <cell r="C5620" t="str">
            <v>UND</v>
          </cell>
          <cell r="D5620">
            <v>568000</v>
          </cell>
          <cell r="E5620">
            <v>568000</v>
          </cell>
          <cell r="J5620">
            <v>568000</v>
          </cell>
        </row>
        <row r="5621">
          <cell r="B5621">
            <v>1</v>
          </cell>
          <cell r="C5621" t="str">
            <v>GL</v>
          </cell>
          <cell r="D5621">
            <v>10000</v>
          </cell>
          <cell r="E5621">
            <v>10000</v>
          </cell>
          <cell r="J5621">
            <v>10000</v>
          </cell>
        </row>
        <row r="5622">
          <cell r="E5622">
            <v>0</v>
          </cell>
          <cell r="J5622">
            <v>0</v>
          </cell>
        </row>
        <row r="5623">
          <cell r="E5623">
            <v>0</v>
          </cell>
          <cell r="J5623">
            <v>0</v>
          </cell>
        </row>
        <row r="5624">
          <cell r="E5624">
            <v>0</v>
          </cell>
          <cell r="J5624">
            <v>0</v>
          </cell>
        </row>
        <row r="5625">
          <cell r="E5625">
            <v>0</v>
          </cell>
          <cell r="J5625">
            <v>0</v>
          </cell>
        </row>
        <row r="5626">
          <cell r="E5626">
            <v>0</v>
          </cell>
          <cell r="J5626">
            <v>0</v>
          </cell>
        </row>
        <row r="5628">
          <cell r="G5628">
            <v>578000</v>
          </cell>
          <cell r="J5628">
            <v>578000</v>
          </cell>
        </row>
        <row r="5631">
          <cell r="B5631" t="str">
            <v>TARIFA / HORA</v>
          </cell>
          <cell r="D5631" t="str">
            <v>RENDIMIENTO</v>
          </cell>
          <cell r="E5631" t="str">
            <v>VALOR UNITARIO</v>
          </cell>
        </row>
        <row r="5632">
          <cell r="B5632">
            <v>100</v>
          </cell>
          <cell r="D5632">
            <v>15</v>
          </cell>
          <cell r="E5632">
            <v>1500</v>
          </cell>
        </row>
        <row r="5633">
          <cell r="B5633">
            <v>30.74</v>
          </cell>
          <cell r="D5633">
            <v>8</v>
          </cell>
          <cell r="E5633">
            <v>245.92</v>
          </cell>
        </row>
        <row r="5634">
          <cell r="B5634">
            <v>21.75</v>
          </cell>
          <cell r="D5634">
            <v>2</v>
          </cell>
          <cell r="E5634">
            <v>43.5</v>
          </cell>
        </row>
        <row r="5635">
          <cell r="E5635">
            <v>0</v>
          </cell>
        </row>
        <row r="5636">
          <cell r="E5636">
            <v>0</v>
          </cell>
        </row>
        <row r="5637">
          <cell r="G5637">
            <v>1789.42</v>
          </cell>
        </row>
        <row r="5639">
          <cell r="G5639">
            <v>579789.42000000004</v>
          </cell>
        </row>
        <row r="5642">
          <cell r="B5642" t="str">
            <v>VOLUMEN/PESO</v>
          </cell>
          <cell r="D5642" t="str">
            <v>DISTANCIA</v>
          </cell>
          <cell r="E5642" t="str">
            <v>TARIFA</v>
          </cell>
          <cell r="F5642" t="str">
            <v>Vr/UNITARIO</v>
          </cell>
        </row>
        <row r="5643">
          <cell r="F5643">
            <v>0</v>
          </cell>
        </row>
        <row r="5644">
          <cell r="F5644">
            <v>0</v>
          </cell>
        </row>
        <row r="5645">
          <cell r="F5645">
            <v>0</v>
          </cell>
        </row>
        <row r="5647">
          <cell r="G5647">
            <v>0</v>
          </cell>
        </row>
        <row r="5650">
          <cell r="B5650" t="str">
            <v>JORNAL + PRESTACIONES</v>
          </cell>
          <cell r="E5650" t="str">
            <v>RENDIMIENTO</v>
          </cell>
          <cell r="F5650" t="str">
            <v>Vr/UNITARIO</v>
          </cell>
        </row>
        <row r="5651">
          <cell r="D5651">
            <v>8938</v>
          </cell>
          <cell r="E5651">
            <v>3</v>
          </cell>
          <cell r="F5651">
            <v>26814</v>
          </cell>
        </row>
        <row r="5652">
          <cell r="F5652">
            <v>0</v>
          </cell>
        </row>
        <row r="5653">
          <cell r="F5653">
            <v>0</v>
          </cell>
        </row>
        <row r="5654">
          <cell r="F5654">
            <v>0</v>
          </cell>
        </row>
        <row r="5656">
          <cell r="G5656">
            <v>26814</v>
          </cell>
        </row>
        <row r="5658">
          <cell r="G5658">
            <v>606603</v>
          </cell>
        </row>
        <row r="5666">
          <cell r="E5666" t="str">
            <v>CAPITULO :</v>
          </cell>
          <cell r="G5666" t="str">
            <v>INSTALACIONES ELECTRICAS</v>
          </cell>
        </row>
        <row r="5668">
          <cell r="E5668" t="str">
            <v>FECHA :</v>
          </cell>
          <cell r="F5668" t="str">
            <v>OCTUBRE DE 2005</v>
          </cell>
        </row>
        <row r="5671">
          <cell r="B5671" t="str">
            <v>9.5.1</v>
          </cell>
          <cell r="C5671" t="str">
            <v xml:space="preserve">TABLERO TIPO PESADO 42 CIRCUITOS CON ESPACIO PARA TOTALIZADOR INDUSTRIAL 3*150 A                         </v>
          </cell>
          <cell r="G5671" t="str">
            <v>UNIDAD</v>
          </cell>
          <cell r="H5671" t="str">
            <v xml:space="preserve">gb   </v>
          </cell>
          <cell r="J5671">
            <v>2040905</v>
          </cell>
        </row>
        <row r="5674">
          <cell r="B5674" t="str">
            <v>CANTIDAD</v>
          </cell>
          <cell r="C5674" t="str">
            <v>UND</v>
          </cell>
          <cell r="D5674" t="str">
            <v>Vr/UNITARIO</v>
          </cell>
          <cell r="E5674" t="str">
            <v>Vr/PARCIAL</v>
          </cell>
          <cell r="F5674" t="str">
            <v>DESPERD. %</v>
          </cell>
        </row>
        <row r="5675">
          <cell r="B5675">
            <v>1</v>
          </cell>
          <cell r="C5675" t="str">
            <v>UND</v>
          </cell>
          <cell r="D5675">
            <v>1850000</v>
          </cell>
          <cell r="E5675">
            <v>1850000</v>
          </cell>
          <cell r="J5675">
            <v>1850000</v>
          </cell>
        </row>
        <row r="5676">
          <cell r="B5676">
            <v>1</v>
          </cell>
          <cell r="C5676" t="str">
            <v>GL</v>
          </cell>
          <cell r="D5676">
            <v>10000</v>
          </cell>
          <cell r="E5676">
            <v>10000</v>
          </cell>
          <cell r="J5676">
            <v>10000</v>
          </cell>
        </row>
        <row r="5677">
          <cell r="E5677">
            <v>0</v>
          </cell>
          <cell r="J5677">
            <v>0</v>
          </cell>
        </row>
        <row r="5678">
          <cell r="E5678">
            <v>0</v>
          </cell>
          <cell r="J5678">
            <v>0</v>
          </cell>
        </row>
        <row r="5679">
          <cell r="E5679">
            <v>0</v>
          </cell>
          <cell r="J5679">
            <v>0</v>
          </cell>
        </row>
        <row r="5680">
          <cell r="E5680">
            <v>0</v>
          </cell>
          <cell r="J5680">
            <v>0</v>
          </cell>
        </row>
        <row r="5681">
          <cell r="E5681">
            <v>0</v>
          </cell>
          <cell r="J5681">
            <v>0</v>
          </cell>
        </row>
        <row r="5683">
          <cell r="G5683">
            <v>1860000</v>
          </cell>
          <cell r="J5683">
            <v>1860000</v>
          </cell>
        </row>
        <row r="5686">
          <cell r="B5686" t="str">
            <v>TARIFA / HORA</v>
          </cell>
          <cell r="D5686" t="str">
            <v>RENDIMIENTO</v>
          </cell>
          <cell r="E5686" t="str">
            <v>VALOR UNITARIO</v>
          </cell>
        </row>
        <row r="5687">
          <cell r="B5687">
            <v>100</v>
          </cell>
          <cell r="D5687">
            <v>20</v>
          </cell>
          <cell r="E5687">
            <v>2000</v>
          </cell>
        </row>
        <row r="5688">
          <cell r="B5688">
            <v>30.74</v>
          </cell>
          <cell r="D5688">
            <v>4</v>
          </cell>
          <cell r="E5688">
            <v>122.96</v>
          </cell>
        </row>
        <row r="5689">
          <cell r="B5689">
            <v>21.75</v>
          </cell>
          <cell r="D5689">
            <v>1</v>
          </cell>
          <cell r="E5689">
            <v>21.75</v>
          </cell>
        </row>
        <row r="5690">
          <cell r="E5690">
            <v>0</v>
          </cell>
        </row>
        <row r="5691">
          <cell r="E5691">
            <v>0</v>
          </cell>
        </row>
        <row r="5692">
          <cell r="G5692">
            <v>2144.71</v>
          </cell>
        </row>
        <row r="5694">
          <cell r="G5694">
            <v>1862144.71</v>
          </cell>
        </row>
        <row r="5697">
          <cell r="B5697" t="str">
            <v>VOLUMEN/PESO</v>
          </cell>
          <cell r="D5697" t="str">
            <v>DISTANCIA</v>
          </cell>
          <cell r="E5697" t="str">
            <v>TARIFA</v>
          </cell>
          <cell r="F5697" t="str">
            <v>Vr/UNITARIO</v>
          </cell>
        </row>
        <row r="5698">
          <cell r="F5698">
            <v>0</v>
          </cell>
        </row>
        <row r="5699">
          <cell r="F5699">
            <v>0</v>
          </cell>
        </row>
        <row r="5700">
          <cell r="F5700">
            <v>0</v>
          </cell>
        </row>
        <row r="5702">
          <cell r="G5702">
            <v>0</v>
          </cell>
        </row>
        <row r="5705">
          <cell r="B5705" t="str">
            <v>JORNAL + PRESTACIONES</v>
          </cell>
          <cell r="E5705" t="str">
            <v>RENDIMIENTO</v>
          </cell>
          <cell r="F5705" t="str">
            <v>Vr/UNITARIO</v>
          </cell>
        </row>
        <row r="5706">
          <cell r="D5706">
            <v>8938</v>
          </cell>
          <cell r="E5706">
            <v>20</v>
          </cell>
          <cell r="F5706">
            <v>178760</v>
          </cell>
        </row>
        <row r="5707">
          <cell r="F5707">
            <v>0</v>
          </cell>
        </row>
        <row r="5708">
          <cell r="F5708">
            <v>0</v>
          </cell>
        </row>
        <row r="5709">
          <cell r="F5709">
            <v>0</v>
          </cell>
        </row>
        <row r="5711">
          <cell r="G5711">
            <v>178760</v>
          </cell>
        </row>
        <row r="5713">
          <cell r="G5713">
            <v>2040905</v>
          </cell>
        </row>
        <row r="5721">
          <cell r="E5721" t="str">
            <v>CAPITULO :</v>
          </cell>
          <cell r="G5721" t="str">
            <v>INSTALACIONES ELECTRICAS</v>
          </cell>
        </row>
        <row r="5723">
          <cell r="E5723" t="str">
            <v>FECHA :</v>
          </cell>
          <cell r="F5723" t="str">
            <v>OCTUBRE DE 2005</v>
          </cell>
        </row>
        <row r="5726">
          <cell r="B5726" t="str">
            <v>9.6.1</v>
          </cell>
          <cell r="C5726" t="str">
            <v xml:space="preserve">MALLA A TIERRA CON 3 VARILLAS CW DE 2.4 m POR 3/8                                                        </v>
          </cell>
          <cell r="G5726" t="str">
            <v>UNIDAD</v>
          </cell>
          <cell r="H5726" t="str">
            <v xml:space="preserve">gb   </v>
          </cell>
          <cell r="J5726">
            <v>1030140</v>
          </cell>
        </row>
        <row r="5729">
          <cell r="B5729" t="str">
            <v>CANTIDAD</v>
          </cell>
          <cell r="C5729" t="str">
            <v>UND</v>
          </cell>
          <cell r="D5729" t="str">
            <v>Vr/UNITARIO</v>
          </cell>
          <cell r="E5729" t="str">
            <v>Vr/PARCIAL</v>
          </cell>
          <cell r="F5729" t="str">
            <v>DESPERD. %</v>
          </cell>
        </row>
        <row r="5730">
          <cell r="B5730">
            <v>1</v>
          </cell>
          <cell r="C5730" t="str">
            <v>GL</v>
          </cell>
          <cell r="D5730">
            <v>750000</v>
          </cell>
          <cell r="E5730">
            <v>750000</v>
          </cell>
          <cell r="J5730">
            <v>750000</v>
          </cell>
        </row>
        <row r="5731">
          <cell r="B5731">
            <v>1</v>
          </cell>
          <cell r="C5731" t="str">
            <v>GL</v>
          </cell>
          <cell r="D5731">
            <v>10000</v>
          </cell>
          <cell r="E5731">
            <v>10000</v>
          </cell>
          <cell r="J5731">
            <v>10000</v>
          </cell>
        </row>
        <row r="5732">
          <cell r="E5732">
            <v>0</v>
          </cell>
          <cell r="J5732">
            <v>0</v>
          </cell>
        </row>
        <row r="5733">
          <cell r="E5733">
            <v>0</v>
          </cell>
          <cell r="J5733">
            <v>0</v>
          </cell>
        </row>
        <row r="5734">
          <cell r="E5734">
            <v>0</v>
          </cell>
          <cell r="J5734">
            <v>0</v>
          </cell>
        </row>
        <row r="5735">
          <cell r="E5735">
            <v>0</v>
          </cell>
          <cell r="J5735">
            <v>0</v>
          </cell>
        </row>
        <row r="5736">
          <cell r="E5736">
            <v>0</v>
          </cell>
          <cell r="J5736">
            <v>0</v>
          </cell>
        </row>
        <row r="5738">
          <cell r="G5738">
            <v>760000</v>
          </cell>
          <cell r="J5738">
            <v>760000</v>
          </cell>
        </row>
        <row r="5741">
          <cell r="B5741" t="str">
            <v>TARIFA / HORA</v>
          </cell>
          <cell r="D5741" t="str">
            <v>RENDIMIENTO</v>
          </cell>
          <cell r="E5741" t="str">
            <v>VALOR UNITARIO</v>
          </cell>
        </row>
        <row r="5742">
          <cell r="B5742">
            <v>100</v>
          </cell>
          <cell r="D5742">
            <v>20</v>
          </cell>
          <cell r="E5742">
            <v>2000</v>
          </cell>
        </row>
        <row r="5743">
          <cell r="E5743">
            <v>0</v>
          </cell>
        </row>
        <row r="5744">
          <cell r="E5744">
            <v>0</v>
          </cell>
        </row>
        <row r="5745">
          <cell r="E5745">
            <v>0</v>
          </cell>
        </row>
        <row r="5746">
          <cell r="E5746">
            <v>0</v>
          </cell>
        </row>
        <row r="5747">
          <cell r="G5747">
            <v>2000</v>
          </cell>
        </row>
        <row r="5749">
          <cell r="G5749">
            <v>762000</v>
          </cell>
        </row>
        <row r="5752">
          <cell r="B5752" t="str">
            <v>VOLUMEN/PESO</v>
          </cell>
          <cell r="D5752" t="str">
            <v>DISTANCIA</v>
          </cell>
          <cell r="E5752" t="str">
            <v>TARIFA</v>
          </cell>
          <cell r="F5752" t="str">
            <v>Vr/UNITARIO</v>
          </cell>
        </row>
        <row r="5753">
          <cell r="F5753">
            <v>0</v>
          </cell>
        </row>
        <row r="5754">
          <cell r="F5754">
            <v>0</v>
          </cell>
        </row>
        <row r="5755">
          <cell r="F5755">
            <v>0</v>
          </cell>
        </row>
        <row r="5757">
          <cell r="G5757">
            <v>0</v>
          </cell>
        </row>
        <row r="5760">
          <cell r="B5760" t="str">
            <v>JORNAL + PRESTACIONES</v>
          </cell>
          <cell r="E5760" t="str">
            <v>RENDIMIENTO</v>
          </cell>
          <cell r="F5760" t="str">
            <v>Vr/UNITARIO</v>
          </cell>
        </row>
        <row r="5761">
          <cell r="D5761">
            <v>8938</v>
          </cell>
          <cell r="E5761">
            <v>30</v>
          </cell>
          <cell r="F5761">
            <v>268140</v>
          </cell>
        </row>
        <row r="5762">
          <cell r="F5762">
            <v>0</v>
          </cell>
        </row>
        <row r="5763">
          <cell r="F5763">
            <v>0</v>
          </cell>
        </row>
        <row r="5764">
          <cell r="F5764">
            <v>0</v>
          </cell>
        </row>
        <row r="5766">
          <cell r="G5766">
            <v>268140</v>
          </cell>
        </row>
        <row r="5768">
          <cell r="G5768">
            <v>1030140</v>
          </cell>
        </row>
        <row r="5776">
          <cell r="E5776" t="str">
            <v>CAPITULO :</v>
          </cell>
          <cell r="G5776" t="str">
            <v>INSTALACIONES ELECTRICAS</v>
          </cell>
        </row>
        <row r="5778">
          <cell r="E5778" t="str">
            <v>FECHA :</v>
          </cell>
          <cell r="F5778" t="str">
            <v>OCTUBRE DE 2005</v>
          </cell>
        </row>
        <row r="5781">
          <cell r="B5781" t="str">
            <v>9.6.2</v>
          </cell>
          <cell r="C5781" t="str">
            <v xml:space="preserve">CAJA CON 9 INTERRUPTORES I-O TIPO PESADO                                                                 </v>
          </cell>
          <cell r="G5781" t="str">
            <v>UNIDAD</v>
          </cell>
          <cell r="H5781" t="str">
            <v xml:space="preserve">un   </v>
          </cell>
          <cell r="J5781">
            <v>901690</v>
          </cell>
        </row>
        <row r="5784">
          <cell r="B5784" t="str">
            <v>CANTIDAD</v>
          </cell>
          <cell r="C5784" t="str">
            <v>UND</v>
          </cell>
          <cell r="D5784" t="str">
            <v>Vr/UNITARIO</v>
          </cell>
          <cell r="E5784" t="str">
            <v>Vr/PARCIAL</v>
          </cell>
          <cell r="F5784" t="str">
            <v>DESPERD. %</v>
          </cell>
        </row>
        <row r="5785">
          <cell r="B5785">
            <v>1</v>
          </cell>
          <cell r="C5785" t="str">
            <v>GL</v>
          </cell>
          <cell r="D5785">
            <v>845000</v>
          </cell>
          <cell r="E5785">
            <v>845000</v>
          </cell>
          <cell r="J5785">
            <v>845000</v>
          </cell>
        </row>
        <row r="5786">
          <cell r="B5786">
            <v>1</v>
          </cell>
          <cell r="C5786" t="str">
            <v>GL</v>
          </cell>
          <cell r="D5786">
            <v>10000</v>
          </cell>
          <cell r="E5786">
            <v>10000</v>
          </cell>
          <cell r="J5786">
            <v>10000</v>
          </cell>
        </row>
        <row r="5787">
          <cell r="E5787">
            <v>0</v>
          </cell>
          <cell r="J5787">
            <v>0</v>
          </cell>
        </row>
        <row r="5788">
          <cell r="E5788">
            <v>0</v>
          </cell>
          <cell r="J5788">
            <v>0</v>
          </cell>
        </row>
        <row r="5789">
          <cell r="E5789">
            <v>0</v>
          </cell>
          <cell r="J5789">
            <v>0</v>
          </cell>
        </row>
        <row r="5790">
          <cell r="E5790">
            <v>0</v>
          </cell>
          <cell r="J5790">
            <v>0</v>
          </cell>
        </row>
        <row r="5791">
          <cell r="E5791">
            <v>0</v>
          </cell>
          <cell r="J5791">
            <v>0</v>
          </cell>
        </row>
        <row r="5793">
          <cell r="G5793">
            <v>855000</v>
          </cell>
          <cell r="J5793">
            <v>855000</v>
          </cell>
        </row>
        <row r="5796">
          <cell r="B5796" t="str">
            <v>TARIFA / HORA</v>
          </cell>
          <cell r="D5796" t="str">
            <v>RENDIMIENTO</v>
          </cell>
          <cell r="E5796" t="str">
            <v>VALOR UNITARIO</v>
          </cell>
        </row>
        <row r="5797">
          <cell r="B5797">
            <v>100</v>
          </cell>
          <cell r="D5797">
            <v>20</v>
          </cell>
          <cell r="E5797">
            <v>2000</v>
          </cell>
        </row>
        <row r="5798">
          <cell r="E5798">
            <v>0</v>
          </cell>
        </row>
        <row r="5799">
          <cell r="E5799">
            <v>0</v>
          </cell>
        </row>
        <row r="5800">
          <cell r="E5800">
            <v>0</v>
          </cell>
        </row>
        <row r="5801">
          <cell r="E5801">
            <v>0</v>
          </cell>
        </row>
        <row r="5802">
          <cell r="G5802">
            <v>2000</v>
          </cell>
        </row>
        <row r="5804">
          <cell r="G5804">
            <v>857000</v>
          </cell>
        </row>
        <row r="5807">
          <cell r="B5807" t="str">
            <v>VOLUMEN/PESO</v>
          </cell>
          <cell r="D5807" t="str">
            <v>DISTANCIA</v>
          </cell>
          <cell r="E5807" t="str">
            <v>TARIFA</v>
          </cell>
          <cell r="F5807" t="str">
            <v>Vr/UNITARIO</v>
          </cell>
        </row>
        <row r="5808">
          <cell r="F5808">
            <v>0</v>
          </cell>
        </row>
        <row r="5809">
          <cell r="F5809">
            <v>0</v>
          </cell>
        </row>
        <row r="5810">
          <cell r="F5810">
            <v>0</v>
          </cell>
        </row>
        <row r="5812">
          <cell r="G5812">
            <v>0</v>
          </cell>
        </row>
        <row r="5815">
          <cell r="B5815" t="str">
            <v>JORNAL + PRESTACIONES</v>
          </cell>
          <cell r="E5815" t="str">
            <v>RENDIMIENTO</v>
          </cell>
          <cell r="F5815" t="str">
            <v>Vr/UNITARIO</v>
          </cell>
        </row>
        <row r="5816">
          <cell r="D5816">
            <v>8938</v>
          </cell>
          <cell r="E5816">
            <v>5</v>
          </cell>
          <cell r="F5816">
            <v>44690</v>
          </cell>
        </row>
        <row r="5817">
          <cell r="F5817">
            <v>0</v>
          </cell>
        </row>
        <row r="5818">
          <cell r="F5818">
            <v>0</v>
          </cell>
        </row>
        <row r="5819">
          <cell r="F5819">
            <v>0</v>
          </cell>
        </row>
        <row r="5821">
          <cell r="G5821">
            <v>44690</v>
          </cell>
        </row>
        <row r="5823">
          <cell r="G5823">
            <v>901690</v>
          </cell>
        </row>
        <row r="5831">
          <cell r="E5831" t="str">
            <v>CAPITULO :</v>
          </cell>
          <cell r="G5831" t="str">
            <v>INSTALACIONES ELECTRICAS</v>
          </cell>
        </row>
        <row r="5833">
          <cell r="E5833" t="str">
            <v>FECHA :</v>
          </cell>
          <cell r="F5833" t="str">
            <v>OCTUBRE DE 2005</v>
          </cell>
        </row>
        <row r="5836">
          <cell r="B5836" t="str">
            <v>9.6.3</v>
          </cell>
          <cell r="C5836" t="str">
            <v xml:space="preserve">CAJA CON 9 CONTACTORES 20 AMPERIOS EN AC1                                                                </v>
          </cell>
          <cell r="G5836" t="str">
            <v>UNIDAD</v>
          </cell>
          <cell r="H5836" t="str">
            <v xml:space="preserve">un   </v>
          </cell>
          <cell r="J5836">
            <v>1801380</v>
          </cell>
        </row>
        <row r="5839">
          <cell r="B5839" t="str">
            <v>CANTIDAD</v>
          </cell>
          <cell r="C5839" t="str">
            <v>UND</v>
          </cell>
          <cell r="D5839" t="str">
            <v>Vr/UNITARIO</v>
          </cell>
          <cell r="E5839" t="str">
            <v>Vr/PARCIAL</v>
          </cell>
          <cell r="F5839" t="str">
            <v>DESPERD. %</v>
          </cell>
        </row>
        <row r="5840">
          <cell r="B5840">
            <v>1</v>
          </cell>
          <cell r="C5840" t="str">
            <v>GL</v>
          </cell>
          <cell r="D5840">
            <v>1700000</v>
          </cell>
          <cell r="E5840">
            <v>1700000</v>
          </cell>
          <cell r="J5840">
            <v>1700000</v>
          </cell>
        </row>
        <row r="5841">
          <cell r="B5841">
            <v>1</v>
          </cell>
          <cell r="C5841" t="str">
            <v>GL</v>
          </cell>
          <cell r="D5841">
            <v>10000</v>
          </cell>
          <cell r="E5841">
            <v>10000</v>
          </cell>
          <cell r="J5841">
            <v>10000</v>
          </cell>
        </row>
        <row r="5842">
          <cell r="E5842">
            <v>0</v>
          </cell>
          <cell r="J5842">
            <v>0</v>
          </cell>
        </row>
        <row r="5843">
          <cell r="E5843">
            <v>0</v>
          </cell>
          <cell r="J5843">
            <v>0</v>
          </cell>
        </row>
        <row r="5844">
          <cell r="E5844">
            <v>0</v>
          </cell>
          <cell r="J5844">
            <v>0</v>
          </cell>
        </row>
        <row r="5845">
          <cell r="E5845">
            <v>0</v>
          </cell>
          <cell r="J5845">
            <v>0</v>
          </cell>
        </row>
        <row r="5846">
          <cell r="E5846">
            <v>0</v>
          </cell>
          <cell r="J5846">
            <v>0</v>
          </cell>
        </row>
        <row r="5848">
          <cell r="G5848">
            <v>1710000</v>
          </cell>
          <cell r="J5848">
            <v>1710000</v>
          </cell>
        </row>
        <row r="5851">
          <cell r="B5851" t="str">
            <v>TARIFA / HORA</v>
          </cell>
          <cell r="D5851" t="str">
            <v>RENDIMIENTO</v>
          </cell>
          <cell r="E5851" t="str">
            <v>VALOR UNITARIO</v>
          </cell>
        </row>
        <row r="5852">
          <cell r="B5852">
            <v>100</v>
          </cell>
          <cell r="D5852">
            <v>20</v>
          </cell>
          <cell r="E5852">
            <v>2000</v>
          </cell>
        </row>
        <row r="5853">
          <cell r="E5853">
            <v>0</v>
          </cell>
        </row>
        <row r="5854">
          <cell r="E5854">
            <v>0</v>
          </cell>
        </row>
        <row r="5855">
          <cell r="E5855">
            <v>0</v>
          </cell>
        </row>
        <row r="5856">
          <cell r="E5856">
            <v>0</v>
          </cell>
        </row>
        <row r="5857">
          <cell r="G5857">
            <v>2000</v>
          </cell>
        </row>
        <row r="5859">
          <cell r="G5859">
            <v>1712000</v>
          </cell>
        </row>
        <row r="5862">
          <cell r="B5862" t="str">
            <v>VOLUMEN/PESO</v>
          </cell>
          <cell r="D5862" t="str">
            <v>DISTANCIA</v>
          </cell>
          <cell r="E5862" t="str">
            <v>TARIFA</v>
          </cell>
          <cell r="F5862" t="str">
            <v>Vr/UNITARIO</v>
          </cell>
        </row>
        <row r="5863">
          <cell r="F5863">
            <v>0</v>
          </cell>
        </row>
        <row r="5864">
          <cell r="F5864">
            <v>0</v>
          </cell>
        </row>
        <row r="5865">
          <cell r="F5865">
            <v>0</v>
          </cell>
        </row>
        <row r="5867">
          <cell r="G5867">
            <v>0</v>
          </cell>
        </row>
        <row r="5870">
          <cell r="B5870" t="str">
            <v>JORNAL + PRESTACIONES</v>
          </cell>
          <cell r="E5870" t="str">
            <v>RENDIMIENTO</v>
          </cell>
          <cell r="F5870" t="str">
            <v>Vr/UNITARIO</v>
          </cell>
        </row>
        <row r="5871">
          <cell r="D5871">
            <v>8938</v>
          </cell>
          <cell r="E5871">
            <v>10</v>
          </cell>
          <cell r="F5871">
            <v>89380</v>
          </cell>
        </row>
        <row r="5872">
          <cell r="F5872">
            <v>0</v>
          </cell>
        </row>
        <row r="5873">
          <cell r="F5873">
            <v>0</v>
          </cell>
        </row>
        <row r="5874">
          <cell r="F5874">
            <v>0</v>
          </cell>
        </row>
        <row r="5876">
          <cell r="G5876">
            <v>89380</v>
          </cell>
        </row>
        <row r="5878">
          <cell r="G5878">
            <v>1801380</v>
          </cell>
        </row>
        <row r="5886">
          <cell r="E5886" t="str">
            <v>CAPITULO :</v>
          </cell>
          <cell r="G5886" t="str">
            <v>INSTALACIONES ELECTRICAS</v>
          </cell>
        </row>
        <row r="5888">
          <cell r="E5888" t="str">
            <v>FECHA :</v>
          </cell>
          <cell r="F5888" t="str">
            <v>OCTUBRE DE 2005</v>
          </cell>
        </row>
        <row r="5891">
          <cell r="B5891" t="str">
            <v>9.6.4</v>
          </cell>
          <cell r="C5891" t="str">
            <v xml:space="preserve">ACOMETIDA CON 10 CABLES AWG No 14 PARA CONTROL                                                           </v>
          </cell>
          <cell r="G5891" t="str">
            <v>UNIDAD</v>
          </cell>
          <cell r="H5891" t="str">
            <v xml:space="preserve">m    </v>
          </cell>
          <cell r="J5891">
            <v>12735</v>
          </cell>
        </row>
        <row r="5894">
          <cell r="B5894" t="str">
            <v>CANTIDAD</v>
          </cell>
          <cell r="C5894" t="str">
            <v>UND</v>
          </cell>
          <cell r="D5894" t="str">
            <v>Vr/UNITARIO</v>
          </cell>
          <cell r="E5894" t="str">
            <v>Vr/PARCIAL</v>
          </cell>
          <cell r="F5894" t="str">
            <v>DESPERD. %</v>
          </cell>
        </row>
        <row r="5895">
          <cell r="B5895">
            <v>10</v>
          </cell>
          <cell r="C5895" t="str">
            <v>ML</v>
          </cell>
          <cell r="D5895">
            <v>800</v>
          </cell>
          <cell r="E5895">
            <v>8000</v>
          </cell>
          <cell r="F5895">
            <v>0.02</v>
          </cell>
          <cell r="J5895">
            <v>8160</v>
          </cell>
        </row>
        <row r="5896">
          <cell r="E5896">
            <v>0</v>
          </cell>
          <cell r="J5896">
            <v>0</v>
          </cell>
        </row>
        <row r="5897">
          <cell r="E5897">
            <v>0</v>
          </cell>
          <cell r="J5897">
            <v>0</v>
          </cell>
        </row>
        <row r="5898">
          <cell r="E5898">
            <v>0</v>
          </cell>
          <cell r="J5898">
            <v>0</v>
          </cell>
        </row>
        <row r="5899">
          <cell r="E5899">
            <v>0</v>
          </cell>
          <cell r="J5899">
            <v>0</v>
          </cell>
        </row>
        <row r="5900">
          <cell r="E5900">
            <v>0</v>
          </cell>
          <cell r="J5900">
            <v>0</v>
          </cell>
        </row>
        <row r="5901">
          <cell r="E5901">
            <v>0</v>
          </cell>
          <cell r="J5901">
            <v>0</v>
          </cell>
        </row>
        <row r="5903">
          <cell r="G5903">
            <v>8160</v>
          </cell>
          <cell r="J5903">
            <v>8160</v>
          </cell>
        </row>
        <row r="5906">
          <cell r="B5906" t="str">
            <v>TARIFA / HORA</v>
          </cell>
          <cell r="D5906" t="str">
            <v>RENDIMIENTO</v>
          </cell>
          <cell r="E5906" t="str">
            <v>VALOR UNITARIO</v>
          </cell>
        </row>
        <row r="5907">
          <cell r="B5907">
            <v>100</v>
          </cell>
          <cell r="D5907">
            <v>10</v>
          </cell>
          <cell r="E5907">
            <v>1000</v>
          </cell>
        </row>
        <row r="5908">
          <cell r="E5908">
            <v>0</v>
          </cell>
        </row>
        <row r="5909">
          <cell r="E5909">
            <v>0</v>
          </cell>
        </row>
        <row r="5910">
          <cell r="E5910">
            <v>0</v>
          </cell>
        </row>
        <row r="5911">
          <cell r="E5911">
            <v>0</v>
          </cell>
        </row>
        <row r="5912">
          <cell r="G5912">
            <v>1000</v>
          </cell>
        </row>
        <row r="5914">
          <cell r="G5914">
            <v>9160</v>
          </cell>
        </row>
        <row r="5917">
          <cell r="B5917" t="str">
            <v>VOLUMEN/PESO</v>
          </cell>
          <cell r="D5917" t="str">
            <v>DISTANCIA</v>
          </cell>
          <cell r="E5917" t="str">
            <v>TARIFA</v>
          </cell>
          <cell r="F5917" t="str">
            <v>Vr/UNITARIO</v>
          </cell>
        </row>
        <row r="5918">
          <cell r="F5918">
            <v>0</v>
          </cell>
        </row>
        <row r="5919">
          <cell r="F5919">
            <v>0</v>
          </cell>
        </row>
        <row r="5920">
          <cell r="F5920">
            <v>0</v>
          </cell>
        </row>
        <row r="5922">
          <cell r="G5922">
            <v>0</v>
          </cell>
        </row>
        <row r="5925">
          <cell r="B5925" t="str">
            <v>JORNAL + PRESTACIONES</v>
          </cell>
          <cell r="E5925" t="str">
            <v>RENDIMIENTO</v>
          </cell>
          <cell r="F5925" t="str">
            <v>Vr/UNITARIO</v>
          </cell>
        </row>
        <row r="5926">
          <cell r="D5926">
            <v>8938</v>
          </cell>
          <cell r="E5926">
            <v>0.4</v>
          </cell>
          <cell r="F5926">
            <v>3575.2000000000003</v>
          </cell>
        </row>
        <row r="5927">
          <cell r="F5927">
            <v>0</v>
          </cell>
        </row>
        <row r="5928">
          <cell r="F5928">
            <v>0</v>
          </cell>
        </row>
        <row r="5929">
          <cell r="F5929">
            <v>0</v>
          </cell>
        </row>
        <row r="5931">
          <cell r="G5931">
            <v>3575.2000000000003</v>
          </cell>
        </row>
        <row r="5933">
          <cell r="G5933">
            <v>12735</v>
          </cell>
        </row>
        <row r="5941">
          <cell r="E5941" t="str">
            <v>CAPITULO :</v>
          </cell>
          <cell r="G5941" t="str">
            <v>GASTOS GENERALES</v>
          </cell>
        </row>
        <row r="5943">
          <cell r="E5943" t="str">
            <v>FECHA :</v>
          </cell>
          <cell r="F5943" t="str">
            <v>OCTUBRE DE 2005</v>
          </cell>
        </row>
        <row r="5946">
          <cell r="B5946" t="str">
            <v>10.4.1</v>
          </cell>
          <cell r="C5946" t="str">
            <v xml:space="preserve">ASEO GENERAL OBRA                                                                                        </v>
          </cell>
          <cell r="G5946" t="str">
            <v>UNIDAD</v>
          </cell>
          <cell r="H5946" t="str">
            <v xml:space="preserve">m2   </v>
          </cell>
          <cell r="J5946">
            <v>1931</v>
          </cell>
        </row>
        <row r="5949">
          <cell r="B5949" t="str">
            <v>CANTIDAD</v>
          </cell>
          <cell r="C5949" t="str">
            <v>UND</v>
          </cell>
          <cell r="D5949" t="str">
            <v>Vr/UNITARIO</v>
          </cell>
          <cell r="E5949" t="str">
            <v>Vr/PARCIAL</v>
          </cell>
          <cell r="F5949" t="str">
            <v>DESPERD. %</v>
          </cell>
        </row>
        <row r="5950">
          <cell r="B5950">
            <v>10</v>
          </cell>
          <cell r="C5950" t="str">
            <v>LT</v>
          </cell>
          <cell r="D5950">
            <v>8</v>
          </cell>
          <cell r="E5950">
            <v>80</v>
          </cell>
          <cell r="F5950">
            <v>0.02</v>
          </cell>
          <cell r="J5950">
            <v>81.599999999999994</v>
          </cell>
        </row>
        <row r="5951">
          <cell r="B5951">
            <v>0.1</v>
          </cell>
          <cell r="C5951" t="str">
            <v>KG</v>
          </cell>
          <cell r="D5951">
            <v>5000</v>
          </cell>
          <cell r="E5951">
            <v>500</v>
          </cell>
          <cell r="F5951">
            <v>0.05</v>
          </cell>
          <cell r="J5951">
            <v>525</v>
          </cell>
        </row>
        <row r="5952">
          <cell r="E5952">
            <v>0</v>
          </cell>
          <cell r="J5952">
            <v>0</v>
          </cell>
        </row>
        <row r="5953">
          <cell r="E5953">
            <v>0</v>
          </cell>
          <cell r="J5953">
            <v>0</v>
          </cell>
        </row>
        <row r="5954">
          <cell r="E5954">
            <v>0</v>
          </cell>
          <cell r="J5954">
            <v>0</v>
          </cell>
        </row>
        <row r="5955">
          <cell r="E5955">
            <v>0</v>
          </cell>
          <cell r="J5955">
            <v>0</v>
          </cell>
        </row>
        <row r="5956">
          <cell r="E5956">
            <v>0</v>
          </cell>
          <cell r="J5956">
            <v>0</v>
          </cell>
        </row>
        <row r="5958">
          <cell r="G5958">
            <v>606.6</v>
          </cell>
          <cell r="J5958">
            <v>606.6</v>
          </cell>
        </row>
        <row r="5961">
          <cell r="B5961" t="str">
            <v>TARIFA / HORA</v>
          </cell>
          <cell r="D5961" t="str">
            <v>RENDIMIENTO</v>
          </cell>
          <cell r="E5961" t="str">
            <v>VALOR UNITARIO</v>
          </cell>
        </row>
        <row r="5962">
          <cell r="B5962">
            <v>100</v>
          </cell>
          <cell r="D5962">
            <v>1</v>
          </cell>
          <cell r="E5962">
            <v>100</v>
          </cell>
        </row>
        <row r="5963">
          <cell r="B5963">
            <v>30.74</v>
          </cell>
          <cell r="D5963">
            <v>2</v>
          </cell>
          <cell r="E5963">
            <v>61.48</v>
          </cell>
        </row>
        <row r="5964">
          <cell r="B5964">
            <v>21.75</v>
          </cell>
          <cell r="D5964">
            <v>0.5</v>
          </cell>
          <cell r="E5964">
            <v>10.875</v>
          </cell>
        </row>
        <row r="5965">
          <cell r="E5965">
            <v>0</v>
          </cell>
        </row>
        <row r="5966">
          <cell r="E5966">
            <v>0</v>
          </cell>
        </row>
        <row r="5967">
          <cell r="G5967">
            <v>172.35499999999999</v>
          </cell>
        </row>
        <row r="5969">
          <cell r="G5969">
            <v>778.95500000000004</v>
          </cell>
        </row>
        <row r="5972">
          <cell r="B5972" t="str">
            <v>VOLUMEN/PESO</v>
          </cell>
          <cell r="D5972" t="str">
            <v>DISTANCIA</v>
          </cell>
          <cell r="E5972" t="str">
            <v>TARIFA</v>
          </cell>
          <cell r="F5972" t="str">
            <v>Vr/UNITARIO</v>
          </cell>
        </row>
        <row r="5973">
          <cell r="F5973">
            <v>0</v>
          </cell>
        </row>
        <row r="5974">
          <cell r="F5974">
            <v>0</v>
          </cell>
        </row>
        <row r="5975">
          <cell r="F5975">
            <v>0</v>
          </cell>
        </row>
        <row r="5977">
          <cell r="G5977">
            <v>0</v>
          </cell>
        </row>
        <row r="5980">
          <cell r="B5980" t="str">
            <v>JORNAL + PRESTACIONES</v>
          </cell>
          <cell r="E5980" t="str">
            <v>RENDIMIENTO</v>
          </cell>
          <cell r="F5980" t="str">
            <v>Vr/UNITARIO</v>
          </cell>
        </row>
        <row r="5981">
          <cell r="D5981">
            <v>7681</v>
          </cell>
          <cell r="E5981">
            <v>0.15</v>
          </cell>
          <cell r="F5981">
            <v>1152.1499999999999</v>
          </cell>
        </row>
        <row r="5982">
          <cell r="F5982">
            <v>0</v>
          </cell>
        </row>
        <row r="5983">
          <cell r="F5983">
            <v>0</v>
          </cell>
        </row>
        <row r="5984">
          <cell r="F5984">
            <v>0</v>
          </cell>
        </row>
        <row r="5986">
          <cell r="G5986">
            <v>1152.1499999999999</v>
          </cell>
        </row>
        <row r="5988">
          <cell r="G5988">
            <v>1931</v>
          </cell>
        </row>
        <row r="5996">
          <cell r="E5996" t="str">
            <v>CAPITULO :</v>
          </cell>
          <cell r="G5996" t="str">
            <v>GASTOS GENERALES</v>
          </cell>
        </row>
        <row r="5998">
          <cell r="E5998" t="str">
            <v>FECHA :</v>
          </cell>
          <cell r="F5998" t="str">
            <v>OCTUBRE DE 2005</v>
          </cell>
        </row>
        <row r="6001">
          <cell r="B6001" t="str">
            <v>10.4.2</v>
          </cell>
          <cell r="C6001" t="str">
            <v xml:space="preserve">CARGUE Y RETIRO DE ESCOMBROS                                                                             </v>
          </cell>
          <cell r="G6001" t="str">
            <v>UNIDAD</v>
          </cell>
          <cell r="H6001" t="str">
            <v xml:space="preserve">m3   </v>
          </cell>
          <cell r="J6001">
            <v>24527</v>
          </cell>
        </row>
        <row r="6004">
          <cell r="B6004" t="str">
            <v>CANTIDAD</v>
          </cell>
          <cell r="C6004" t="str">
            <v>UND</v>
          </cell>
          <cell r="D6004" t="str">
            <v>Vr/UNITARIO</v>
          </cell>
          <cell r="E6004" t="str">
            <v>Vr/PARCIAL</v>
          </cell>
          <cell r="F6004" t="str">
            <v>DESPERD. %</v>
          </cell>
        </row>
        <row r="6005">
          <cell r="E6005">
            <v>0</v>
          </cell>
          <cell r="F6005">
            <v>0.02</v>
          </cell>
          <cell r="J6005">
            <v>0</v>
          </cell>
        </row>
        <row r="6006">
          <cell r="E6006">
            <v>0</v>
          </cell>
          <cell r="F6006">
            <v>0.05</v>
          </cell>
          <cell r="J6006">
            <v>0</v>
          </cell>
        </row>
        <row r="6007">
          <cell r="E6007">
            <v>0</v>
          </cell>
          <cell r="J6007">
            <v>0</v>
          </cell>
        </row>
        <row r="6008">
          <cell r="E6008">
            <v>0</v>
          </cell>
          <cell r="J6008">
            <v>0</v>
          </cell>
        </row>
        <row r="6009">
          <cell r="E6009">
            <v>0</v>
          </cell>
          <cell r="J6009">
            <v>0</v>
          </cell>
        </row>
        <row r="6010">
          <cell r="E6010">
            <v>0</v>
          </cell>
          <cell r="J6010">
            <v>0</v>
          </cell>
        </row>
        <row r="6011">
          <cell r="E6011">
            <v>0</v>
          </cell>
          <cell r="J6011">
            <v>0</v>
          </cell>
        </row>
        <row r="6013">
          <cell r="G6013">
            <v>0</v>
          </cell>
          <cell r="J6013">
            <v>0</v>
          </cell>
        </row>
        <row r="6016">
          <cell r="B6016" t="str">
            <v>TARIFA / HORA</v>
          </cell>
          <cell r="D6016" t="str">
            <v>RENDIMIENTO</v>
          </cell>
          <cell r="E6016" t="str">
            <v>VALOR UNITARIO</v>
          </cell>
        </row>
        <row r="6017">
          <cell r="B6017">
            <v>100</v>
          </cell>
          <cell r="D6017">
            <v>1</v>
          </cell>
          <cell r="E6017">
            <v>100</v>
          </cell>
        </row>
        <row r="6018">
          <cell r="E6018">
            <v>0</v>
          </cell>
        </row>
        <row r="6019">
          <cell r="E6019">
            <v>0</v>
          </cell>
        </row>
        <row r="6020">
          <cell r="E6020">
            <v>0</v>
          </cell>
        </row>
        <row r="6021">
          <cell r="E6021">
            <v>0</v>
          </cell>
        </row>
        <row r="6022">
          <cell r="G6022">
            <v>100</v>
          </cell>
        </row>
        <row r="6024">
          <cell r="G6024">
            <v>100</v>
          </cell>
        </row>
        <row r="6027">
          <cell r="B6027" t="str">
            <v>VOLUMEN/PESO</v>
          </cell>
          <cell r="D6027" t="str">
            <v>DISTANCIA</v>
          </cell>
          <cell r="E6027" t="str">
            <v>TARIFA</v>
          </cell>
          <cell r="F6027" t="str">
            <v>Vr/UNITARIO</v>
          </cell>
        </row>
        <row r="6028">
          <cell r="B6028">
            <v>1</v>
          </cell>
          <cell r="D6028">
            <v>10</v>
          </cell>
          <cell r="E6028">
            <v>1500</v>
          </cell>
          <cell r="F6028">
            <v>15000</v>
          </cell>
        </row>
        <row r="6029">
          <cell r="F6029">
            <v>0</v>
          </cell>
        </row>
        <row r="6030">
          <cell r="F6030">
            <v>0</v>
          </cell>
        </row>
        <row r="6032">
          <cell r="G6032">
            <v>15000</v>
          </cell>
        </row>
        <row r="6035">
          <cell r="B6035" t="str">
            <v>JORNAL + PRESTACIONES</v>
          </cell>
          <cell r="E6035" t="str">
            <v>RENDIMIENTO</v>
          </cell>
          <cell r="F6035" t="str">
            <v>Vr/UNITARIO</v>
          </cell>
        </row>
        <row r="6036">
          <cell r="D6036">
            <v>7681</v>
          </cell>
          <cell r="E6036">
            <v>1</v>
          </cell>
          <cell r="F6036">
            <v>7681</v>
          </cell>
        </row>
        <row r="6037">
          <cell r="D6037">
            <v>3491</v>
          </cell>
          <cell r="E6037">
            <v>0.5</v>
          </cell>
          <cell r="F6037">
            <v>1745.5</v>
          </cell>
        </row>
        <row r="6038">
          <cell r="F6038">
            <v>0</v>
          </cell>
        </row>
        <row r="6039">
          <cell r="F6039">
            <v>0</v>
          </cell>
        </row>
        <row r="6041">
          <cell r="G6041">
            <v>9426.5</v>
          </cell>
        </row>
        <row r="6043">
          <cell r="G6043">
            <v>24527</v>
          </cell>
        </row>
        <row r="6051">
          <cell r="E6051" t="str">
            <v>CAPITULO :</v>
          </cell>
          <cell r="G6051" t="str">
            <v>GASTOS GENERALES</v>
          </cell>
        </row>
        <row r="6053">
          <cell r="E6053" t="str">
            <v>FECHA :</v>
          </cell>
          <cell r="F6053" t="str">
            <v>OCTUBRE DE 2005</v>
          </cell>
        </row>
        <row r="6056">
          <cell r="B6056" t="str">
            <v>10.5.2</v>
          </cell>
          <cell r="C6056" t="str">
            <v xml:space="preserve">CERRAMIENTO EN POLISOMBRA                                                                                </v>
          </cell>
          <cell r="G6056" t="str">
            <v>UNIDAD</v>
          </cell>
          <cell r="H6056" t="str">
            <v xml:space="preserve">m    </v>
          </cell>
          <cell r="J6056">
            <v>10820</v>
          </cell>
        </row>
        <row r="6059">
          <cell r="B6059" t="str">
            <v>CANTIDAD</v>
          </cell>
          <cell r="C6059" t="str">
            <v>UND</v>
          </cell>
          <cell r="D6059" t="str">
            <v>Vr/UNITARIO</v>
          </cell>
          <cell r="E6059" t="str">
            <v>Vr/PARCIAL</v>
          </cell>
          <cell r="F6059" t="str">
            <v>DESPERD. %</v>
          </cell>
        </row>
        <row r="6060">
          <cell r="B6060">
            <v>3</v>
          </cell>
          <cell r="C6060" t="str">
            <v>ML</v>
          </cell>
          <cell r="D6060">
            <v>1500</v>
          </cell>
          <cell r="E6060">
            <v>4500</v>
          </cell>
          <cell r="F6060">
            <v>0.03</v>
          </cell>
          <cell r="J6060">
            <v>4635</v>
          </cell>
        </row>
        <row r="6061">
          <cell r="B6061">
            <v>1</v>
          </cell>
          <cell r="C6061" t="str">
            <v>ML</v>
          </cell>
          <cell r="D6061">
            <v>1850</v>
          </cell>
          <cell r="E6061">
            <v>1850</v>
          </cell>
          <cell r="F6061">
            <v>0.03</v>
          </cell>
          <cell r="J6061">
            <v>1905.5</v>
          </cell>
        </row>
        <row r="6062">
          <cell r="B6062">
            <v>0.5</v>
          </cell>
          <cell r="C6062" t="str">
            <v>LB</v>
          </cell>
          <cell r="D6062">
            <v>1600</v>
          </cell>
          <cell r="E6062">
            <v>800</v>
          </cell>
          <cell r="F6062">
            <v>0</v>
          </cell>
          <cell r="J6062">
            <v>800</v>
          </cell>
        </row>
        <row r="6063">
          <cell r="E6063">
            <v>0</v>
          </cell>
          <cell r="J6063">
            <v>0</v>
          </cell>
        </row>
        <row r="6064">
          <cell r="E6064">
            <v>0</v>
          </cell>
          <cell r="J6064">
            <v>0</v>
          </cell>
        </row>
        <row r="6065">
          <cell r="E6065">
            <v>0</v>
          </cell>
          <cell r="J6065">
            <v>0</v>
          </cell>
        </row>
        <row r="6066">
          <cell r="E6066">
            <v>0</v>
          </cell>
          <cell r="J6066">
            <v>0</v>
          </cell>
        </row>
        <row r="6068">
          <cell r="G6068">
            <v>7340.5</v>
          </cell>
          <cell r="J6068">
            <v>7340.5</v>
          </cell>
        </row>
        <row r="6071">
          <cell r="B6071" t="str">
            <v>TARIFA / HORA</v>
          </cell>
          <cell r="D6071" t="str">
            <v>RENDIMIENTO</v>
          </cell>
          <cell r="E6071" t="str">
            <v>VALOR UNITARIO</v>
          </cell>
        </row>
        <row r="6072">
          <cell r="B6072">
            <v>100</v>
          </cell>
          <cell r="D6072">
            <v>1</v>
          </cell>
          <cell r="E6072">
            <v>100</v>
          </cell>
        </row>
        <row r="6073">
          <cell r="E6073">
            <v>0</v>
          </cell>
        </row>
        <row r="6074">
          <cell r="E6074">
            <v>0</v>
          </cell>
        </row>
        <row r="6075">
          <cell r="E6075">
            <v>0</v>
          </cell>
        </row>
        <row r="6076">
          <cell r="E6076">
            <v>0</v>
          </cell>
        </row>
        <row r="6077">
          <cell r="G6077">
            <v>100</v>
          </cell>
        </row>
        <row r="6079">
          <cell r="G6079">
            <v>7440.5</v>
          </cell>
        </row>
        <row r="6082">
          <cell r="B6082" t="str">
            <v>VOLUMEN/PESO</v>
          </cell>
          <cell r="D6082" t="str">
            <v>DISTANCIA</v>
          </cell>
          <cell r="E6082" t="str">
            <v>TARIFA</v>
          </cell>
          <cell r="F6082" t="str">
            <v>Vr/UNITARIO</v>
          </cell>
        </row>
        <row r="6083">
          <cell r="F6083">
            <v>0</v>
          </cell>
        </row>
        <row r="6084">
          <cell r="F6084">
            <v>0</v>
          </cell>
        </row>
        <row r="6085">
          <cell r="F6085">
            <v>0</v>
          </cell>
        </row>
        <row r="6087">
          <cell r="G6087">
            <v>0</v>
          </cell>
        </row>
        <row r="6090">
          <cell r="B6090" t="str">
            <v>JORNAL + PRESTACIONES</v>
          </cell>
          <cell r="E6090" t="str">
            <v>RENDIMIENTO</v>
          </cell>
          <cell r="F6090" t="str">
            <v>Vr/UNITARIO</v>
          </cell>
        </row>
        <row r="6091">
          <cell r="D6091">
            <v>7681</v>
          </cell>
          <cell r="E6091">
            <v>0.44</v>
          </cell>
          <cell r="F6091">
            <v>3379.64</v>
          </cell>
        </row>
        <row r="6092">
          <cell r="F6092">
            <v>0</v>
          </cell>
        </row>
        <row r="6093">
          <cell r="F6093">
            <v>0</v>
          </cell>
        </row>
        <row r="6094">
          <cell r="F6094">
            <v>0</v>
          </cell>
        </row>
        <row r="6096">
          <cell r="G6096">
            <v>3379.64</v>
          </cell>
        </row>
        <row r="6098">
          <cell r="G6098">
            <v>10820</v>
          </cell>
        </row>
        <row r="6106">
          <cell r="E6106" t="str">
            <v>CAPITULO :</v>
          </cell>
          <cell r="G6106" t="str">
            <v>CIMENTACIONES</v>
          </cell>
        </row>
        <row r="6108">
          <cell r="E6108" t="str">
            <v>FECHA :</v>
          </cell>
          <cell r="F6108" t="str">
            <v>OCTUBRE DE 2005</v>
          </cell>
        </row>
        <row r="6111">
          <cell r="B6111" t="str">
            <v>11.1.1</v>
          </cell>
          <cell r="C6111" t="str">
            <v xml:space="preserve">LOCALIZACION Y REPLANTEO TOPOGRAFICO                                                                     </v>
          </cell>
          <cell r="G6111" t="str">
            <v>UNIDAD</v>
          </cell>
          <cell r="H6111" t="str">
            <v xml:space="preserve">m2   </v>
          </cell>
          <cell r="J6111">
            <v>1168</v>
          </cell>
        </row>
        <row r="6114">
          <cell r="B6114" t="str">
            <v>CANTIDAD</v>
          </cell>
          <cell r="C6114" t="str">
            <v>UND</v>
          </cell>
          <cell r="D6114" t="str">
            <v>Vr/UNITARIO</v>
          </cell>
          <cell r="E6114" t="str">
            <v>Vr/PARCIAL</v>
          </cell>
          <cell r="F6114" t="str">
            <v>DESPERD. %</v>
          </cell>
        </row>
        <row r="6115">
          <cell r="E6115">
            <v>0</v>
          </cell>
          <cell r="J6115">
            <v>0</v>
          </cell>
        </row>
        <row r="6116">
          <cell r="E6116">
            <v>0</v>
          </cell>
          <cell r="J6116">
            <v>0</v>
          </cell>
        </row>
        <row r="6117">
          <cell r="E6117">
            <v>0</v>
          </cell>
          <cell r="J6117">
            <v>0</v>
          </cell>
        </row>
        <row r="6118">
          <cell r="E6118">
            <v>0</v>
          </cell>
          <cell r="J6118">
            <v>0</v>
          </cell>
        </row>
        <row r="6119">
          <cell r="E6119">
            <v>0</v>
          </cell>
          <cell r="J6119">
            <v>0</v>
          </cell>
        </row>
        <row r="6120">
          <cell r="E6120">
            <v>0</v>
          </cell>
          <cell r="J6120">
            <v>0</v>
          </cell>
        </row>
        <row r="6121">
          <cell r="E6121">
            <v>0</v>
          </cell>
          <cell r="J6121">
            <v>0</v>
          </cell>
        </row>
        <row r="6123">
          <cell r="G6123">
            <v>0</v>
          </cell>
          <cell r="J6123">
            <v>0</v>
          </cell>
        </row>
        <row r="6126">
          <cell r="B6126" t="str">
            <v>TARIFA / HORA</v>
          </cell>
          <cell r="D6126" t="str">
            <v>RENDIMIENTO</v>
          </cell>
          <cell r="E6126" t="str">
            <v>VALOR UNITARIO</v>
          </cell>
        </row>
        <row r="6127">
          <cell r="B6127">
            <v>100</v>
          </cell>
          <cell r="D6127">
            <v>1</v>
          </cell>
          <cell r="E6127">
            <v>100</v>
          </cell>
        </row>
        <row r="6128">
          <cell r="B6128">
            <v>18750</v>
          </cell>
          <cell r="D6128">
            <v>1.6E-2</v>
          </cell>
          <cell r="E6128">
            <v>300</v>
          </cell>
        </row>
        <row r="6129">
          <cell r="E6129">
            <v>0</v>
          </cell>
        </row>
        <row r="6130">
          <cell r="E6130">
            <v>0</v>
          </cell>
        </row>
        <row r="6131">
          <cell r="E6131">
            <v>0</v>
          </cell>
        </row>
        <row r="6132">
          <cell r="G6132">
            <v>400</v>
          </cell>
        </row>
        <row r="6134">
          <cell r="G6134">
            <v>400</v>
          </cell>
        </row>
        <row r="6137">
          <cell r="B6137" t="str">
            <v>VOLUMEN/PESO</v>
          </cell>
          <cell r="D6137" t="str">
            <v>DISTANCIA</v>
          </cell>
          <cell r="E6137" t="str">
            <v>TARIFA</v>
          </cell>
          <cell r="F6137" t="str">
            <v>Vr/UNITARIO</v>
          </cell>
        </row>
        <row r="6138">
          <cell r="F6138">
            <v>0</v>
          </cell>
        </row>
        <row r="6139">
          <cell r="F6139">
            <v>0</v>
          </cell>
        </row>
        <row r="6140">
          <cell r="F6140">
            <v>0</v>
          </cell>
        </row>
        <row r="6142">
          <cell r="G6142">
            <v>0</v>
          </cell>
        </row>
        <row r="6145">
          <cell r="B6145" t="str">
            <v>JORNAL + PRESTACIONES</v>
          </cell>
          <cell r="E6145" t="str">
            <v>RENDIMIENTO</v>
          </cell>
          <cell r="F6145" t="str">
            <v>Vr/UNITARIO</v>
          </cell>
        </row>
        <row r="6146">
          <cell r="D6146">
            <v>7681</v>
          </cell>
          <cell r="E6146">
            <v>0.1</v>
          </cell>
          <cell r="F6146">
            <v>768.1</v>
          </cell>
        </row>
        <row r="6147">
          <cell r="F6147">
            <v>0</v>
          </cell>
        </row>
        <row r="6148">
          <cell r="F6148">
            <v>0</v>
          </cell>
        </row>
        <row r="6149">
          <cell r="F6149">
            <v>0</v>
          </cell>
        </row>
        <row r="6151">
          <cell r="G6151">
            <v>768.1</v>
          </cell>
        </row>
        <row r="6153">
          <cell r="G6153">
            <v>1168</v>
          </cell>
        </row>
        <row r="6161">
          <cell r="E6161" t="str">
            <v>CAPITULO :</v>
          </cell>
          <cell r="G6161" t="str">
            <v>CIMENTACIONES</v>
          </cell>
        </row>
        <row r="6163">
          <cell r="E6163" t="str">
            <v>FECHA :</v>
          </cell>
          <cell r="F6163" t="str">
            <v>OCTUBRE DE 2005</v>
          </cell>
        </row>
        <row r="6166">
          <cell r="B6166" t="str">
            <v>11.1.2</v>
          </cell>
          <cell r="C6166" t="str">
            <v xml:space="preserve">EXCAVACION MANUAL                                      </v>
          </cell>
          <cell r="G6166" t="str">
            <v>UNIDAD</v>
          </cell>
          <cell r="H6166" t="str">
            <v xml:space="preserve">m3   </v>
          </cell>
          <cell r="J6166">
            <v>23576</v>
          </cell>
        </row>
        <row r="6169">
          <cell r="B6169" t="str">
            <v>CANTIDAD</v>
          </cell>
          <cell r="C6169" t="str">
            <v>UND</v>
          </cell>
          <cell r="D6169" t="str">
            <v>Vr/UNITARIO</v>
          </cell>
          <cell r="E6169" t="str">
            <v>Vr/PARCIAL</v>
          </cell>
          <cell r="F6169" t="str">
            <v>DESPERD. %</v>
          </cell>
        </row>
        <row r="6170">
          <cell r="E6170">
            <v>0</v>
          </cell>
          <cell r="J6170">
            <v>0</v>
          </cell>
        </row>
        <row r="6171">
          <cell r="E6171">
            <v>0</v>
          </cell>
          <cell r="J6171">
            <v>0</v>
          </cell>
        </row>
        <row r="6172">
          <cell r="E6172">
            <v>0</v>
          </cell>
          <cell r="J6172">
            <v>0</v>
          </cell>
        </row>
        <row r="6173">
          <cell r="E6173">
            <v>0</v>
          </cell>
          <cell r="J6173">
            <v>0</v>
          </cell>
        </row>
        <row r="6174">
          <cell r="E6174">
            <v>0</v>
          </cell>
          <cell r="J6174">
            <v>0</v>
          </cell>
        </row>
        <row r="6175">
          <cell r="E6175">
            <v>0</v>
          </cell>
          <cell r="J6175">
            <v>0</v>
          </cell>
        </row>
        <row r="6176">
          <cell r="E6176">
            <v>0</v>
          </cell>
          <cell r="J6176">
            <v>0</v>
          </cell>
        </row>
        <row r="6178">
          <cell r="G6178">
            <v>0</v>
          </cell>
          <cell r="J6178">
            <v>0</v>
          </cell>
        </row>
        <row r="6181">
          <cell r="B6181" t="str">
            <v>TARIFA / HORA</v>
          </cell>
          <cell r="D6181" t="str">
            <v>RENDIMIENTO</v>
          </cell>
          <cell r="E6181" t="str">
            <v>VALOR UNITARIO</v>
          </cell>
        </row>
        <row r="6182">
          <cell r="B6182">
            <v>100</v>
          </cell>
          <cell r="D6182">
            <v>1</v>
          </cell>
          <cell r="E6182">
            <v>100</v>
          </cell>
        </row>
        <row r="6183">
          <cell r="B6183">
            <v>18750</v>
          </cell>
          <cell r="D6183">
            <v>2.7E-2</v>
          </cell>
          <cell r="E6183">
            <v>506.25</v>
          </cell>
        </row>
        <row r="6184">
          <cell r="B6184">
            <v>14.375</v>
          </cell>
          <cell r="D6184">
            <v>8</v>
          </cell>
          <cell r="E6184">
            <v>115</v>
          </cell>
        </row>
        <row r="6185">
          <cell r="B6185">
            <v>21.75</v>
          </cell>
          <cell r="D6185">
            <v>8</v>
          </cell>
          <cell r="E6185">
            <v>174</v>
          </cell>
        </row>
        <row r="6186">
          <cell r="E6186">
            <v>0</v>
          </cell>
        </row>
        <row r="6187">
          <cell r="G6187">
            <v>895.25</v>
          </cell>
        </row>
        <row r="6189">
          <cell r="G6189">
            <v>895.25</v>
          </cell>
        </row>
        <row r="6192">
          <cell r="B6192" t="str">
            <v>VOLUMEN/PESO</v>
          </cell>
          <cell r="D6192" t="str">
            <v>DISTANCIA</v>
          </cell>
          <cell r="E6192" t="str">
            <v>TARIFA</v>
          </cell>
          <cell r="F6192" t="str">
            <v>Vr/UNITARIO</v>
          </cell>
        </row>
        <row r="6193">
          <cell r="B6193">
            <v>1</v>
          </cell>
          <cell r="D6193">
            <v>10</v>
          </cell>
          <cell r="E6193">
            <v>1500</v>
          </cell>
          <cell r="F6193">
            <v>15000</v>
          </cell>
        </row>
        <row r="6194">
          <cell r="F6194">
            <v>0</v>
          </cell>
        </row>
        <row r="6195">
          <cell r="F6195">
            <v>0</v>
          </cell>
        </row>
        <row r="6197">
          <cell r="G6197">
            <v>15000</v>
          </cell>
        </row>
        <row r="6200">
          <cell r="B6200" t="str">
            <v>JORNAL + PRESTACIONES</v>
          </cell>
          <cell r="E6200" t="str">
            <v>RENDIMIENTO</v>
          </cell>
          <cell r="F6200" t="str">
            <v>Vr/UNITARIO</v>
          </cell>
        </row>
        <row r="6201">
          <cell r="D6201">
            <v>7681</v>
          </cell>
          <cell r="E6201">
            <v>1</v>
          </cell>
          <cell r="F6201">
            <v>7681</v>
          </cell>
        </row>
        <row r="6202">
          <cell r="F6202">
            <v>0</v>
          </cell>
        </row>
        <row r="6203">
          <cell r="F6203">
            <v>0</v>
          </cell>
        </row>
        <row r="6204">
          <cell r="F6204">
            <v>0</v>
          </cell>
        </row>
        <row r="6206">
          <cell r="G6206">
            <v>7681</v>
          </cell>
        </row>
        <row r="6208">
          <cell r="G6208">
            <v>23576</v>
          </cell>
        </row>
        <row r="6216">
          <cell r="E6216" t="str">
            <v>CAPITULO :</v>
          </cell>
          <cell r="G6216" t="str">
            <v>CIMENTACIONES</v>
          </cell>
        </row>
        <row r="6218">
          <cell r="E6218" t="str">
            <v>FECHA :</v>
          </cell>
          <cell r="F6218" t="str">
            <v>OCTUBRE DE 2005</v>
          </cell>
        </row>
        <row r="6221">
          <cell r="B6221" t="str">
            <v>11.1.3</v>
          </cell>
          <cell r="C6221" t="str">
            <v xml:space="preserve">CONCRETO CICLOPEO 2000 p.s.i.                                                                            </v>
          </cell>
          <cell r="G6221" t="str">
            <v>UNIDAD</v>
          </cell>
          <cell r="H6221" t="str">
            <v xml:space="preserve">m3   </v>
          </cell>
          <cell r="J6221">
            <v>172712</v>
          </cell>
        </row>
        <row r="6224">
          <cell r="B6224" t="str">
            <v>CANTIDAD</v>
          </cell>
          <cell r="C6224" t="str">
            <v>UND</v>
          </cell>
          <cell r="D6224" t="str">
            <v>Vr/UNITARIO</v>
          </cell>
          <cell r="E6224" t="str">
            <v>Vr/PARCIAL</v>
          </cell>
          <cell r="F6224" t="str">
            <v>DESPERD. %</v>
          </cell>
        </row>
        <row r="6225">
          <cell r="B6225">
            <v>0.6</v>
          </cell>
          <cell r="C6225" t="str">
            <v>M3</v>
          </cell>
          <cell r="D6225">
            <v>198696.4</v>
          </cell>
          <cell r="E6225">
            <v>119217.84</v>
          </cell>
          <cell r="F6225">
            <v>0.05</v>
          </cell>
          <cell r="J6225">
            <v>125178.73199999999</v>
          </cell>
        </row>
        <row r="6226">
          <cell r="B6226">
            <v>0.4</v>
          </cell>
          <cell r="C6226" t="str">
            <v>M3</v>
          </cell>
          <cell r="D6226">
            <v>16000</v>
          </cell>
          <cell r="E6226">
            <v>6400</v>
          </cell>
          <cell r="F6226">
            <v>0.03</v>
          </cell>
          <cell r="J6226">
            <v>6592</v>
          </cell>
        </row>
        <row r="6227">
          <cell r="E6227">
            <v>0</v>
          </cell>
          <cell r="J6227">
            <v>0</v>
          </cell>
        </row>
        <row r="6228">
          <cell r="E6228">
            <v>0</v>
          </cell>
          <cell r="J6228">
            <v>0</v>
          </cell>
        </row>
        <row r="6229">
          <cell r="E6229">
            <v>0</v>
          </cell>
          <cell r="J6229">
            <v>0</v>
          </cell>
        </row>
        <row r="6230">
          <cell r="E6230">
            <v>0</v>
          </cell>
          <cell r="J6230">
            <v>0</v>
          </cell>
        </row>
        <row r="6231">
          <cell r="E6231">
            <v>0</v>
          </cell>
          <cell r="J6231">
            <v>0</v>
          </cell>
        </row>
        <row r="6233">
          <cell r="G6233">
            <v>131770.73199999999</v>
          </cell>
          <cell r="J6233">
            <v>131770.73199999999</v>
          </cell>
        </row>
        <row r="6236">
          <cell r="B6236" t="str">
            <v>TARIFA / HORA</v>
          </cell>
          <cell r="D6236" t="str">
            <v>RENDIMIENTO</v>
          </cell>
          <cell r="E6236" t="str">
            <v>VALOR UNITARIO</v>
          </cell>
        </row>
        <row r="6237">
          <cell r="B6237">
            <v>100</v>
          </cell>
          <cell r="D6237">
            <v>10</v>
          </cell>
          <cell r="E6237">
            <v>1000</v>
          </cell>
        </row>
        <row r="6238">
          <cell r="E6238">
            <v>0</v>
          </cell>
        </row>
        <row r="6239">
          <cell r="E6239">
            <v>0</v>
          </cell>
        </row>
        <row r="6240">
          <cell r="E6240">
            <v>0</v>
          </cell>
        </row>
        <row r="6241">
          <cell r="E6241">
            <v>0</v>
          </cell>
        </row>
        <row r="6242">
          <cell r="G6242">
            <v>1000</v>
          </cell>
        </row>
        <row r="6244">
          <cell r="G6244">
            <v>132770.73199999999</v>
          </cell>
        </row>
        <row r="6247">
          <cell r="B6247" t="str">
            <v>VOLUMEN/PESO</v>
          </cell>
          <cell r="D6247" t="str">
            <v>DISTANCIA</v>
          </cell>
          <cell r="E6247" t="str">
            <v>TARIFA</v>
          </cell>
          <cell r="F6247" t="str">
            <v>Vr/UNITARIO</v>
          </cell>
        </row>
        <row r="6248">
          <cell r="F6248">
            <v>0</v>
          </cell>
        </row>
        <row r="6249">
          <cell r="F6249">
            <v>0</v>
          </cell>
        </row>
        <row r="6250">
          <cell r="F6250">
            <v>0</v>
          </cell>
        </row>
        <row r="6252">
          <cell r="G6252">
            <v>0</v>
          </cell>
        </row>
        <row r="6255">
          <cell r="B6255" t="str">
            <v>JORNAL + PRESTACIONES</v>
          </cell>
          <cell r="E6255" t="str">
            <v>RENDIMIENTO</v>
          </cell>
          <cell r="F6255" t="str">
            <v>Vr/UNITARIO</v>
          </cell>
        </row>
        <row r="6256">
          <cell r="D6256">
            <v>7681</v>
          </cell>
          <cell r="E6256">
            <v>5.2</v>
          </cell>
          <cell r="F6256">
            <v>39941.200000000004</v>
          </cell>
        </row>
        <row r="6257">
          <cell r="F6257">
            <v>0</v>
          </cell>
        </row>
        <row r="6258">
          <cell r="F6258">
            <v>0</v>
          </cell>
        </row>
        <row r="6259">
          <cell r="F6259">
            <v>0</v>
          </cell>
        </row>
        <row r="6261">
          <cell r="G6261">
            <v>39941.200000000004</v>
          </cell>
        </row>
        <row r="6263">
          <cell r="G6263">
            <v>172712</v>
          </cell>
        </row>
        <row r="6271">
          <cell r="E6271" t="str">
            <v>CAPITULO :</v>
          </cell>
          <cell r="G6271" t="str">
            <v>CIMENTACIONES</v>
          </cell>
        </row>
        <row r="6273">
          <cell r="E6273" t="str">
            <v>FECHA :</v>
          </cell>
          <cell r="F6273" t="str">
            <v>OCTUBRE DE 2005</v>
          </cell>
        </row>
        <row r="6276">
          <cell r="B6276" t="str">
            <v>11.1.4</v>
          </cell>
          <cell r="C6276" t="str">
            <v xml:space="preserve">CONCRETO DE LIMPIEZA t=5 cm                            </v>
          </cell>
          <cell r="G6276" t="str">
            <v>UNIDAD</v>
          </cell>
          <cell r="H6276" t="str">
            <v xml:space="preserve">m2   </v>
          </cell>
          <cell r="J6276">
            <v>12213</v>
          </cell>
        </row>
        <row r="6279">
          <cell r="B6279" t="str">
            <v>CANTIDAD</v>
          </cell>
          <cell r="C6279" t="str">
            <v>UND</v>
          </cell>
          <cell r="D6279" t="str">
            <v>Vr/UNITARIO</v>
          </cell>
          <cell r="E6279" t="str">
            <v>Vr/PARCIAL</v>
          </cell>
          <cell r="F6279" t="str">
            <v>DESPERD. %</v>
          </cell>
        </row>
        <row r="6280">
          <cell r="B6280">
            <v>0.05</v>
          </cell>
          <cell r="C6280" t="str">
            <v>M3</v>
          </cell>
          <cell r="D6280">
            <v>186841.19999999998</v>
          </cell>
          <cell r="E6280">
            <v>9342.06</v>
          </cell>
          <cell r="F6280">
            <v>0.05</v>
          </cell>
          <cell r="J6280">
            <v>9809.1629999999986</v>
          </cell>
        </row>
        <row r="6281">
          <cell r="E6281">
            <v>0</v>
          </cell>
          <cell r="J6281">
            <v>0</v>
          </cell>
        </row>
        <row r="6282">
          <cell r="E6282">
            <v>0</v>
          </cell>
          <cell r="J6282">
            <v>0</v>
          </cell>
        </row>
        <row r="6283">
          <cell r="E6283">
            <v>0</v>
          </cell>
          <cell r="J6283">
            <v>0</v>
          </cell>
        </row>
        <row r="6284">
          <cell r="E6284">
            <v>0</v>
          </cell>
          <cell r="J6284">
            <v>0</v>
          </cell>
        </row>
        <row r="6285">
          <cell r="E6285">
            <v>0</v>
          </cell>
          <cell r="J6285">
            <v>0</v>
          </cell>
        </row>
        <row r="6286">
          <cell r="E6286">
            <v>0</v>
          </cell>
          <cell r="J6286">
            <v>0</v>
          </cell>
        </row>
        <row r="6288">
          <cell r="G6288">
            <v>9809.1629999999986</v>
          </cell>
          <cell r="J6288">
            <v>9809.1629999999986</v>
          </cell>
        </row>
        <row r="6291">
          <cell r="B6291" t="str">
            <v>TARIFA / HORA</v>
          </cell>
          <cell r="D6291" t="str">
            <v>RENDIMIENTO</v>
          </cell>
          <cell r="E6291" t="str">
            <v>VALOR UNITARIO</v>
          </cell>
        </row>
        <row r="6292">
          <cell r="B6292">
            <v>100</v>
          </cell>
          <cell r="D6292">
            <v>1</v>
          </cell>
          <cell r="E6292">
            <v>100</v>
          </cell>
        </row>
        <row r="6293">
          <cell r="E6293">
            <v>0</v>
          </cell>
        </row>
        <row r="6294">
          <cell r="E6294">
            <v>0</v>
          </cell>
        </row>
        <row r="6295">
          <cell r="E6295">
            <v>0</v>
          </cell>
        </row>
        <row r="6296">
          <cell r="E6296">
            <v>0</v>
          </cell>
        </row>
        <row r="6297">
          <cell r="G6297">
            <v>100</v>
          </cell>
        </row>
        <row r="6299">
          <cell r="G6299">
            <v>9909.1629999999986</v>
          </cell>
        </row>
        <row r="6302">
          <cell r="B6302" t="str">
            <v>VOLUMEN/PESO</v>
          </cell>
          <cell r="D6302" t="str">
            <v>DISTANCIA</v>
          </cell>
          <cell r="E6302" t="str">
            <v>TARIFA</v>
          </cell>
          <cell r="F6302" t="str">
            <v>Vr/UNITARIO</v>
          </cell>
        </row>
        <row r="6303">
          <cell r="F6303">
            <v>0</v>
          </cell>
        </row>
        <row r="6304">
          <cell r="F6304">
            <v>0</v>
          </cell>
        </row>
        <row r="6305">
          <cell r="F6305">
            <v>0</v>
          </cell>
        </row>
        <row r="6307">
          <cell r="G6307">
            <v>0</v>
          </cell>
        </row>
        <row r="6310">
          <cell r="B6310" t="str">
            <v>JORNAL + PRESTACIONES</v>
          </cell>
          <cell r="E6310" t="str">
            <v>RENDIMIENTO</v>
          </cell>
          <cell r="F6310" t="str">
            <v>Vr/UNITARIO</v>
          </cell>
        </row>
        <row r="6311">
          <cell r="D6311">
            <v>7681</v>
          </cell>
          <cell r="E6311">
            <v>0.3</v>
          </cell>
          <cell r="F6311">
            <v>2304.2999999999997</v>
          </cell>
        </row>
        <row r="6312">
          <cell r="F6312">
            <v>0</v>
          </cell>
        </row>
        <row r="6313">
          <cell r="F6313">
            <v>0</v>
          </cell>
        </row>
        <row r="6314">
          <cell r="F6314">
            <v>0</v>
          </cell>
        </row>
        <row r="6316">
          <cell r="G6316">
            <v>2304.2999999999997</v>
          </cell>
        </row>
        <row r="6318">
          <cell r="G6318">
            <v>12213</v>
          </cell>
        </row>
        <row r="6326">
          <cell r="E6326" t="str">
            <v>CAPITULO :</v>
          </cell>
          <cell r="G6326" t="str">
            <v>CIMENTACIONES</v>
          </cell>
        </row>
        <row r="6328">
          <cell r="E6328" t="str">
            <v>FECHA :</v>
          </cell>
          <cell r="F6328" t="str">
            <v>OCTUBRE DE 2005</v>
          </cell>
        </row>
        <row r="6331">
          <cell r="B6331" t="str">
            <v>11.1.5</v>
          </cell>
          <cell r="C6331" t="str">
            <v xml:space="preserve">VIGA CIMIENTO                                          </v>
          </cell>
          <cell r="G6331" t="str">
            <v>UNIDAD</v>
          </cell>
          <cell r="H6331" t="str">
            <v xml:space="preserve">m3   </v>
          </cell>
          <cell r="J6331">
            <v>325549</v>
          </cell>
        </row>
        <row r="6334">
          <cell r="B6334" t="str">
            <v>CANTIDAD</v>
          </cell>
          <cell r="C6334" t="str">
            <v>UND</v>
          </cell>
          <cell r="D6334" t="str">
            <v>Vr/UNITARIO</v>
          </cell>
          <cell r="E6334" t="str">
            <v>Vr/PARCIAL</v>
          </cell>
          <cell r="F6334" t="str">
            <v>DESPERD. %</v>
          </cell>
        </row>
        <row r="6335">
          <cell r="B6335">
            <v>1</v>
          </cell>
          <cell r="C6335" t="str">
            <v>M3</v>
          </cell>
          <cell r="D6335">
            <v>219321.19999999998</v>
          </cell>
          <cell r="E6335">
            <v>219321.19999999998</v>
          </cell>
          <cell r="F6335">
            <v>0.05</v>
          </cell>
          <cell r="J6335">
            <v>230287.25999999998</v>
          </cell>
        </row>
        <row r="6336">
          <cell r="B6336">
            <v>0.1</v>
          </cell>
          <cell r="C6336" t="str">
            <v>GAL</v>
          </cell>
          <cell r="D6336">
            <v>6000</v>
          </cell>
          <cell r="E6336">
            <v>600</v>
          </cell>
          <cell r="J6336">
            <v>600</v>
          </cell>
        </row>
        <row r="6337">
          <cell r="B6337">
            <v>0.2</v>
          </cell>
          <cell r="C6337" t="str">
            <v>ML</v>
          </cell>
          <cell r="D6337">
            <v>2629.62962962963</v>
          </cell>
          <cell r="E6337">
            <v>525.92592592592598</v>
          </cell>
          <cell r="J6337">
            <v>525.92592592592598</v>
          </cell>
        </row>
        <row r="6338">
          <cell r="B6338">
            <v>0.1</v>
          </cell>
          <cell r="C6338" t="str">
            <v>LB</v>
          </cell>
          <cell r="D6338">
            <v>1600</v>
          </cell>
          <cell r="E6338">
            <v>160</v>
          </cell>
          <cell r="J6338">
            <v>160</v>
          </cell>
        </row>
        <row r="6339">
          <cell r="B6339">
            <v>0.2</v>
          </cell>
          <cell r="C6339" t="str">
            <v>ML</v>
          </cell>
          <cell r="D6339">
            <v>1166.6666666666699</v>
          </cell>
          <cell r="E6339">
            <v>233.333333333334</v>
          </cell>
          <cell r="J6339">
            <v>233.333333333334</v>
          </cell>
        </row>
        <row r="6340">
          <cell r="B6340">
            <v>16</v>
          </cell>
          <cell r="C6340" t="str">
            <v>UND</v>
          </cell>
          <cell r="D6340">
            <v>340.26666666666659</v>
          </cell>
          <cell r="E6340">
            <v>5444.2666666666655</v>
          </cell>
          <cell r="J6340">
            <v>5444.2666666666655</v>
          </cell>
        </row>
        <row r="6341">
          <cell r="E6341">
            <v>0</v>
          </cell>
          <cell r="J6341">
            <v>0</v>
          </cell>
        </row>
        <row r="6343">
          <cell r="G6343">
            <v>237250.78592592591</v>
          </cell>
          <cell r="J6343">
            <v>237250.78592592591</v>
          </cell>
        </row>
        <row r="6346">
          <cell r="B6346" t="str">
            <v>TARIFA / HORA</v>
          </cell>
          <cell r="D6346" t="str">
            <v>RENDIMIENTO</v>
          </cell>
          <cell r="E6346" t="str">
            <v>VALOR UNITARIO</v>
          </cell>
        </row>
        <row r="6347">
          <cell r="B6347">
            <v>100</v>
          </cell>
          <cell r="D6347">
            <v>10</v>
          </cell>
          <cell r="E6347">
            <v>1000</v>
          </cell>
        </row>
        <row r="6348">
          <cell r="B6348">
            <v>3509.0000000000005</v>
          </cell>
          <cell r="D6348">
            <v>0.8</v>
          </cell>
          <cell r="E6348">
            <v>2807.2000000000007</v>
          </cell>
        </row>
        <row r="6349">
          <cell r="E6349">
            <v>0</v>
          </cell>
        </row>
        <row r="6350">
          <cell r="E6350">
            <v>0</v>
          </cell>
        </row>
        <row r="6351">
          <cell r="E6351">
            <v>0</v>
          </cell>
        </row>
        <row r="6352">
          <cell r="G6352">
            <v>3807.2000000000007</v>
          </cell>
        </row>
        <row r="6354">
          <cell r="G6354">
            <v>241057.98592592592</v>
          </cell>
        </row>
        <row r="6357">
          <cell r="B6357" t="str">
            <v>VOLUMEN/PESO</v>
          </cell>
          <cell r="D6357" t="str">
            <v>DISTANCIA</v>
          </cell>
          <cell r="E6357" t="str">
            <v>TARIFA</v>
          </cell>
          <cell r="F6357" t="str">
            <v>Vr/UNITARIO</v>
          </cell>
        </row>
        <row r="6358">
          <cell r="F6358">
            <v>0</v>
          </cell>
        </row>
        <row r="6359">
          <cell r="F6359">
            <v>0</v>
          </cell>
        </row>
        <row r="6360">
          <cell r="F6360">
            <v>0</v>
          </cell>
        </row>
        <row r="6362">
          <cell r="G6362">
            <v>0</v>
          </cell>
        </row>
        <row r="6365">
          <cell r="B6365" t="str">
            <v>JORNAL + PRESTACIONES</v>
          </cell>
          <cell r="E6365" t="str">
            <v>RENDIMIENTO</v>
          </cell>
          <cell r="F6365" t="str">
            <v>Vr/UNITARIO</v>
          </cell>
        </row>
        <row r="6366">
          <cell r="D6366">
            <v>7681</v>
          </cell>
          <cell r="E6366">
            <v>11</v>
          </cell>
          <cell r="F6366">
            <v>84491</v>
          </cell>
        </row>
        <row r="6367">
          <cell r="F6367">
            <v>0</v>
          </cell>
        </row>
        <row r="6368">
          <cell r="F6368">
            <v>0</v>
          </cell>
        </row>
        <row r="6369">
          <cell r="F6369">
            <v>0</v>
          </cell>
        </row>
        <row r="6371">
          <cell r="G6371">
            <v>84491</v>
          </cell>
        </row>
        <row r="6373">
          <cell r="G6373">
            <v>325549</v>
          </cell>
        </row>
        <row r="6381">
          <cell r="E6381" t="str">
            <v>CAPITULO :</v>
          </cell>
          <cell r="G6381" t="str">
            <v>CIMENTACIONES</v>
          </cell>
        </row>
        <row r="6383">
          <cell r="E6383" t="str">
            <v>FECHA :</v>
          </cell>
          <cell r="F6383" t="str">
            <v>OCTUBRE DE 2005</v>
          </cell>
        </row>
        <row r="6386">
          <cell r="B6386" t="str">
            <v>11.1.6</v>
          </cell>
          <cell r="C6386" t="str">
            <v xml:space="preserve">ACERO DE REFUERZO CIMIENTOS                                                                              </v>
          </cell>
          <cell r="G6386" t="str">
            <v>UNIDAD</v>
          </cell>
          <cell r="H6386" t="str">
            <v xml:space="preserve">tn   </v>
          </cell>
          <cell r="J6386">
            <v>2127990</v>
          </cell>
        </row>
        <row r="6389">
          <cell r="B6389" t="str">
            <v>CANTIDAD</v>
          </cell>
          <cell r="C6389" t="str">
            <v>UND</v>
          </cell>
          <cell r="D6389" t="str">
            <v>Vr/UNITARIO</v>
          </cell>
          <cell r="E6389" t="str">
            <v>Vr/PARCIAL</v>
          </cell>
          <cell r="F6389" t="str">
            <v>DESPERD. %</v>
          </cell>
        </row>
        <row r="6390">
          <cell r="B6390">
            <v>1000</v>
          </cell>
          <cell r="C6390" t="str">
            <v>KG</v>
          </cell>
          <cell r="D6390">
            <v>1850</v>
          </cell>
          <cell r="E6390">
            <v>1850000</v>
          </cell>
          <cell r="J6390">
            <v>1850000</v>
          </cell>
        </row>
        <row r="6391">
          <cell r="B6391">
            <v>30</v>
          </cell>
          <cell r="C6391" t="str">
            <v>KG</v>
          </cell>
          <cell r="D6391">
            <v>2320</v>
          </cell>
          <cell r="E6391">
            <v>69600</v>
          </cell>
          <cell r="F6391">
            <v>0.05</v>
          </cell>
          <cell r="J6391">
            <v>73080</v>
          </cell>
        </row>
        <row r="6392">
          <cell r="E6392">
            <v>0</v>
          </cell>
          <cell r="J6392">
            <v>0</v>
          </cell>
        </row>
        <row r="6393">
          <cell r="E6393">
            <v>0</v>
          </cell>
          <cell r="J6393">
            <v>0</v>
          </cell>
        </row>
        <row r="6394">
          <cell r="E6394">
            <v>0</v>
          </cell>
          <cell r="J6394">
            <v>0</v>
          </cell>
        </row>
        <row r="6395">
          <cell r="E6395">
            <v>0</v>
          </cell>
          <cell r="J6395">
            <v>0</v>
          </cell>
        </row>
        <row r="6396">
          <cell r="E6396">
            <v>0</v>
          </cell>
          <cell r="J6396">
            <v>0</v>
          </cell>
        </row>
        <row r="6398">
          <cell r="G6398">
            <v>1923080</v>
          </cell>
          <cell r="J6398">
            <v>1923080</v>
          </cell>
        </row>
        <row r="6401">
          <cell r="B6401" t="str">
            <v>TARIFA / HORA</v>
          </cell>
          <cell r="D6401" t="str">
            <v>RENDIMIENTO</v>
          </cell>
          <cell r="E6401" t="str">
            <v>VALOR UNITARIO</v>
          </cell>
        </row>
        <row r="6402">
          <cell r="B6402">
            <v>100</v>
          </cell>
          <cell r="D6402">
            <v>400</v>
          </cell>
          <cell r="E6402">
            <v>40000</v>
          </cell>
        </row>
        <row r="6403">
          <cell r="E6403">
            <v>0</v>
          </cell>
        </row>
        <row r="6404">
          <cell r="E6404">
            <v>0</v>
          </cell>
        </row>
        <row r="6405">
          <cell r="E6405">
            <v>0</v>
          </cell>
        </row>
        <row r="6406">
          <cell r="E6406">
            <v>0</v>
          </cell>
        </row>
        <row r="6407">
          <cell r="G6407">
            <v>40000</v>
          </cell>
        </row>
        <row r="6409">
          <cell r="G6409">
            <v>1963080</v>
          </cell>
        </row>
        <row r="6412">
          <cell r="B6412" t="str">
            <v>VOLUMEN/PESO</v>
          </cell>
          <cell r="D6412" t="str">
            <v>DISTANCIA</v>
          </cell>
          <cell r="E6412" t="str">
            <v>TARIFA</v>
          </cell>
          <cell r="F6412" t="str">
            <v>Vr/UNITARIO</v>
          </cell>
        </row>
        <row r="6413">
          <cell r="F6413">
            <v>0</v>
          </cell>
        </row>
        <row r="6414">
          <cell r="F6414">
            <v>0</v>
          </cell>
        </row>
        <row r="6415">
          <cell r="F6415">
            <v>0</v>
          </cell>
        </row>
        <row r="6417">
          <cell r="G6417">
            <v>0</v>
          </cell>
        </row>
        <row r="6420">
          <cell r="B6420" t="str">
            <v>JORNAL + PRESTACIONES</v>
          </cell>
          <cell r="E6420" t="str">
            <v>RENDIMIENTO</v>
          </cell>
          <cell r="F6420" t="str">
            <v>Vr/UNITARIO</v>
          </cell>
        </row>
        <row r="6421">
          <cell r="D6421">
            <v>7681</v>
          </cell>
          <cell r="E6421">
            <v>16.924879572972269</v>
          </cell>
          <cell r="F6421">
            <v>130000</v>
          </cell>
        </row>
        <row r="6422">
          <cell r="D6422">
            <v>3491</v>
          </cell>
          <cell r="E6422">
            <v>10</v>
          </cell>
          <cell r="F6422">
            <v>34910</v>
          </cell>
        </row>
        <row r="6423">
          <cell r="F6423">
            <v>0</v>
          </cell>
        </row>
        <row r="6424">
          <cell r="F6424">
            <v>0</v>
          </cell>
        </row>
        <row r="6426">
          <cell r="G6426">
            <v>164910</v>
          </cell>
        </row>
        <row r="6428">
          <cell r="G6428">
            <v>2127990</v>
          </cell>
        </row>
        <row r="6436">
          <cell r="E6436" t="str">
            <v>CAPITULO :</v>
          </cell>
          <cell r="G6436" t="str">
            <v>CIMENTACIONES</v>
          </cell>
        </row>
        <row r="6438">
          <cell r="E6438" t="str">
            <v>FECHA :</v>
          </cell>
          <cell r="F6438" t="str">
            <v>OCTUBRE DE 2005</v>
          </cell>
        </row>
        <row r="6441">
          <cell r="B6441" t="str">
            <v>11.2.1</v>
          </cell>
          <cell r="C6441" t="str">
            <v xml:space="preserve">EXCAVACION MECANICA                                    </v>
          </cell>
          <cell r="G6441" t="str">
            <v>UNIDAD</v>
          </cell>
          <cell r="H6441" t="str">
            <v xml:space="preserve">m3   </v>
          </cell>
          <cell r="J6441">
            <v>14900</v>
          </cell>
        </row>
        <row r="6444">
          <cell r="B6444" t="str">
            <v>CANTIDAD</v>
          </cell>
          <cell r="C6444" t="str">
            <v>UND</v>
          </cell>
          <cell r="D6444" t="str">
            <v>Vr/UNITARIO</v>
          </cell>
          <cell r="E6444" t="str">
            <v>Vr/PARCIAL</v>
          </cell>
          <cell r="F6444" t="str">
            <v>DESPERD. %</v>
          </cell>
        </row>
        <row r="6445">
          <cell r="E6445">
            <v>0</v>
          </cell>
          <cell r="J6445">
            <v>0</v>
          </cell>
        </row>
        <row r="6446">
          <cell r="E6446">
            <v>0</v>
          </cell>
          <cell r="J6446">
            <v>0</v>
          </cell>
        </row>
        <row r="6447">
          <cell r="E6447">
            <v>0</v>
          </cell>
          <cell r="J6447">
            <v>0</v>
          </cell>
        </row>
        <row r="6448">
          <cell r="E6448">
            <v>0</v>
          </cell>
          <cell r="J6448">
            <v>0</v>
          </cell>
        </row>
        <row r="6449">
          <cell r="E6449">
            <v>0</v>
          </cell>
          <cell r="J6449">
            <v>0</v>
          </cell>
        </row>
        <row r="6450">
          <cell r="E6450">
            <v>0</v>
          </cell>
          <cell r="J6450">
            <v>0</v>
          </cell>
        </row>
        <row r="6451">
          <cell r="E6451">
            <v>0</v>
          </cell>
          <cell r="J6451">
            <v>0</v>
          </cell>
        </row>
        <row r="6453">
          <cell r="G6453">
            <v>0</v>
          </cell>
          <cell r="J6453">
            <v>0</v>
          </cell>
        </row>
        <row r="6456">
          <cell r="B6456" t="str">
            <v>TARIFA / HORA</v>
          </cell>
          <cell r="D6456" t="str">
            <v>RENDIMIENTO</v>
          </cell>
          <cell r="E6456" t="str">
            <v>VALOR UNITARIO</v>
          </cell>
        </row>
        <row r="6457">
          <cell r="B6457">
            <v>100</v>
          </cell>
          <cell r="D6457">
            <v>10</v>
          </cell>
          <cell r="E6457">
            <v>1000</v>
          </cell>
        </row>
        <row r="6458">
          <cell r="B6458">
            <v>50000</v>
          </cell>
          <cell r="D6458">
            <v>7.0000000000000007E-2</v>
          </cell>
          <cell r="E6458">
            <v>3500.0000000000005</v>
          </cell>
        </row>
        <row r="6459">
          <cell r="E6459">
            <v>0</v>
          </cell>
        </row>
        <row r="6460">
          <cell r="E6460">
            <v>0</v>
          </cell>
        </row>
        <row r="6461">
          <cell r="E6461">
            <v>0</v>
          </cell>
        </row>
        <row r="6462">
          <cell r="G6462">
            <v>4500</v>
          </cell>
        </row>
        <row r="6464">
          <cell r="G6464">
            <v>4500</v>
          </cell>
        </row>
        <row r="6467">
          <cell r="B6467" t="str">
            <v>VOLUMEN/PESO</v>
          </cell>
          <cell r="D6467" t="str">
            <v>DISTANCIA</v>
          </cell>
          <cell r="E6467" t="str">
            <v>TARIFA</v>
          </cell>
          <cell r="F6467" t="str">
            <v>Vr/UNITARIO</v>
          </cell>
        </row>
        <row r="6468">
          <cell r="B6468">
            <v>1</v>
          </cell>
          <cell r="D6468">
            <v>6.9333333333333336</v>
          </cell>
          <cell r="E6468">
            <v>1500</v>
          </cell>
          <cell r="F6468">
            <v>10400</v>
          </cell>
        </row>
        <row r="6469">
          <cell r="F6469">
            <v>0</v>
          </cell>
        </row>
        <row r="6470">
          <cell r="F6470">
            <v>0</v>
          </cell>
        </row>
        <row r="6472">
          <cell r="G6472">
            <v>10400</v>
          </cell>
        </row>
        <row r="6475">
          <cell r="B6475" t="str">
            <v>JORNAL + PRESTACIONES</v>
          </cell>
          <cell r="E6475" t="str">
            <v>RENDIMIENTO</v>
          </cell>
          <cell r="F6475" t="str">
            <v>Vr/UNITARIO</v>
          </cell>
        </row>
        <row r="6476">
          <cell r="F6476">
            <v>0</v>
          </cell>
        </row>
        <row r="6477">
          <cell r="F6477">
            <v>0</v>
          </cell>
        </row>
        <row r="6478">
          <cell r="F6478">
            <v>0</v>
          </cell>
        </row>
        <row r="6479">
          <cell r="F6479">
            <v>0</v>
          </cell>
        </row>
        <row r="6481">
          <cell r="G6481">
            <v>0</v>
          </cell>
        </row>
        <row r="6483">
          <cell r="G6483">
            <v>14900</v>
          </cell>
        </row>
        <row r="6491">
          <cell r="E6491" t="str">
            <v>CAPITULO :</v>
          </cell>
          <cell r="G6491" t="str">
            <v>CIMENTACIONES</v>
          </cell>
        </row>
        <row r="6493">
          <cell r="E6493" t="str">
            <v>FECHA :</v>
          </cell>
          <cell r="F6493" t="str">
            <v>OCTUBRE DE 2005</v>
          </cell>
        </row>
        <row r="6496">
          <cell r="B6496" t="str">
            <v>11.2.2</v>
          </cell>
          <cell r="C6496" t="str">
            <v xml:space="preserve">RELLENOS RECEBO                                        </v>
          </cell>
          <cell r="G6496" t="str">
            <v>UNIDAD</v>
          </cell>
          <cell r="H6496" t="str">
            <v xml:space="preserve">m3   </v>
          </cell>
          <cell r="J6496">
            <v>35600</v>
          </cell>
        </row>
        <row r="6499">
          <cell r="B6499" t="str">
            <v>CANTIDAD</v>
          </cell>
          <cell r="C6499" t="str">
            <v>UND</v>
          </cell>
          <cell r="D6499" t="str">
            <v>Vr/UNITARIO</v>
          </cell>
          <cell r="E6499" t="str">
            <v>Vr/PARCIAL</v>
          </cell>
          <cell r="F6499" t="str">
            <v>DESPERD. %</v>
          </cell>
        </row>
        <row r="6500">
          <cell r="B6500">
            <v>1</v>
          </cell>
          <cell r="C6500" t="str">
            <v>M3</v>
          </cell>
          <cell r="D6500">
            <v>12000</v>
          </cell>
          <cell r="E6500">
            <v>12000</v>
          </cell>
          <cell r="F6500">
            <v>0.3</v>
          </cell>
          <cell r="J6500">
            <v>15600</v>
          </cell>
        </row>
        <row r="6501">
          <cell r="E6501">
            <v>0</v>
          </cell>
          <cell r="J6501">
            <v>0</v>
          </cell>
        </row>
        <row r="6502">
          <cell r="E6502">
            <v>0</v>
          </cell>
          <cell r="J6502">
            <v>0</v>
          </cell>
        </row>
        <row r="6503">
          <cell r="E6503">
            <v>0</v>
          </cell>
          <cell r="J6503">
            <v>0</v>
          </cell>
        </row>
        <row r="6504">
          <cell r="E6504">
            <v>0</v>
          </cell>
          <cell r="J6504">
            <v>0</v>
          </cell>
        </row>
        <row r="6505">
          <cell r="E6505">
            <v>0</v>
          </cell>
          <cell r="J6505">
            <v>0</v>
          </cell>
        </row>
        <row r="6506">
          <cell r="E6506">
            <v>0</v>
          </cell>
          <cell r="J6506">
            <v>0</v>
          </cell>
        </row>
        <row r="6508">
          <cell r="G6508">
            <v>15600</v>
          </cell>
          <cell r="J6508">
            <v>15600</v>
          </cell>
        </row>
        <row r="6511">
          <cell r="B6511" t="str">
            <v>TARIFA / HORA</v>
          </cell>
          <cell r="D6511" t="str">
            <v>RENDIMIENTO</v>
          </cell>
          <cell r="E6511" t="str">
            <v>VALOR UNITARIO</v>
          </cell>
        </row>
        <row r="6512">
          <cell r="B6512">
            <v>100</v>
          </cell>
          <cell r="D6512">
            <v>10</v>
          </cell>
          <cell r="E6512">
            <v>1000</v>
          </cell>
        </row>
        <row r="6513">
          <cell r="B6513">
            <v>3509.0000000000005</v>
          </cell>
          <cell r="D6513">
            <v>2</v>
          </cell>
          <cell r="E6513">
            <v>7018.0000000000009</v>
          </cell>
        </row>
        <row r="6514">
          <cell r="E6514">
            <v>0</v>
          </cell>
        </row>
        <row r="6515">
          <cell r="E6515">
            <v>0</v>
          </cell>
        </row>
        <row r="6516">
          <cell r="E6516">
            <v>0</v>
          </cell>
        </row>
        <row r="6517">
          <cell r="G6517">
            <v>8018.0000000000009</v>
          </cell>
        </row>
        <row r="6519">
          <cell r="G6519">
            <v>23618</v>
          </cell>
        </row>
        <row r="6522">
          <cell r="B6522" t="str">
            <v>VOLUMEN/PESO</v>
          </cell>
          <cell r="D6522" t="str">
            <v>DISTANCIA</v>
          </cell>
          <cell r="E6522" t="str">
            <v>TARIFA</v>
          </cell>
          <cell r="F6522" t="str">
            <v>Vr/UNITARIO</v>
          </cell>
        </row>
        <row r="6523">
          <cell r="F6523">
            <v>0</v>
          </cell>
        </row>
        <row r="6524">
          <cell r="F6524">
            <v>0</v>
          </cell>
        </row>
        <row r="6525">
          <cell r="F6525">
            <v>0</v>
          </cell>
        </row>
        <row r="6527">
          <cell r="G6527">
            <v>0</v>
          </cell>
        </row>
        <row r="6530">
          <cell r="B6530" t="str">
            <v>JORNAL + PRESTACIONES</v>
          </cell>
          <cell r="E6530" t="str">
            <v>RENDIMIENTO</v>
          </cell>
          <cell r="F6530" t="str">
            <v>Vr/UNITARIO</v>
          </cell>
        </row>
        <row r="6531">
          <cell r="D6531">
            <v>7681</v>
          </cell>
          <cell r="E6531">
            <v>1.5599906976744184</v>
          </cell>
          <cell r="F6531">
            <v>11982.288548837209</v>
          </cell>
        </row>
        <row r="6532">
          <cell r="F6532">
            <v>0</v>
          </cell>
        </row>
        <row r="6533">
          <cell r="F6533">
            <v>0</v>
          </cell>
        </row>
        <row r="6534">
          <cell r="F6534">
            <v>0</v>
          </cell>
        </row>
        <row r="6536">
          <cell r="G6536">
            <v>11982.288548837209</v>
          </cell>
        </row>
        <row r="6538">
          <cell r="G6538">
            <v>35600</v>
          </cell>
        </row>
        <row r="6546">
          <cell r="E6546" t="str">
            <v>CAPITULO :</v>
          </cell>
          <cell r="G6546" t="str">
            <v>CIMENTACIONES</v>
          </cell>
        </row>
        <row r="6548">
          <cell r="E6548" t="str">
            <v>FECHA :</v>
          </cell>
          <cell r="F6548" t="str">
            <v>OCTUBRE DE 2005</v>
          </cell>
        </row>
        <row r="6551">
          <cell r="B6551" t="str">
            <v>11.2.3</v>
          </cell>
          <cell r="C6551" t="str">
            <v xml:space="preserve">POLIETILENO BAJO PLACA                                 </v>
          </cell>
          <cell r="G6551" t="str">
            <v>UNIDAD</v>
          </cell>
          <cell r="H6551" t="str">
            <v xml:space="preserve">m2   </v>
          </cell>
          <cell r="J6551">
            <v>1222</v>
          </cell>
        </row>
        <row r="6554">
          <cell r="B6554" t="str">
            <v>CANTIDAD</v>
          </cell>
          <cell r="C6554" t="str">
            <v>UND</v>
          </cell>
          <cell r="D6554" t="str">
            <v>Vr/UNITARIO</v>
          </cell>
          <cell r="E6554" t="str">
            <v>Vr/PARCIAL</v>
          </cell>
          <cell r="F6554" t="str">
            <v>DESPERD. %</v>
          </cell>
        </row>
        <row r="6555">
          <cell r="B6555">
            <v>1</v>
          </cell>
          <cell r="C6555" t="str">
            <v>M2</v>
          </cell>
          <cell r="D6555">
            <v>750</v>
          </cell>
          <cell r="E6555">
            <v>750</v>
          </cell>
          <cell r="F6555">
            <v>0.05</v>
          </cell>
          <cell r="J6555">
            <v>787.5</v>
          </cell>
        </row>
        <row r="6556">
          <cell r="E6556">
            <v>0</v>
          </cell>
          <cell r="J6556">
            <v>0</v>
          </cell>
        </row>
        <row r="6557">
          <cell r="E6557">
            <v>0</v>
          </cell>
          <cell r="J6557">
            <v>0</v>
          </cell>
        </row>
        <row r="6558">
          <cell r="E6558">
            <v>0</v>
          </cell>
          <cell r="J6558">
            <v>0</v>
          </cell>
        </row>
        <row r="6559">
          <cell r="E6559">
            <v>0</v>
          </cell>
          <cell r="J6559">
            <v>0</v>
          </cell>
        </row>
        <row r="6560">
          <cell r="E6560">
            <v>0</v>
          </cell>
          <cell r="J6560">
            <v>0</v>
          </cell>
        </row>
        <row r="6561">
          <cell r="E6561">
            <v>0</v>
          </cell>
          <cell r="J6561">
            <v>0</v>
          </cell>
        </row>
        <row r="6563">
          <cell r="G6563">
            <v>787.5</v>
          </cell>
          <cell r="J6563">
            <v>787.5</v>
          </cell>
        </row>
        <row r="6566">
          <cell r="B6566" t="str">
            <v>TARIFA / HORA</v>
          </cell>
          <cell r="D6566" t="str">
            <v>RENDIMIENTO</v>
          </cell>
          <cell r="E6566" t="str">
            <v>VALOR UNITARIO</v>
          </cell>
        </row>
        <row r="6567">
          <cell r="B6567">
            <v>100</v>
          </cell>
          <cell r="D6567">
            <v>0.5</v>
          </cell>
          <cell r="E6567">
            <v>50</v>
          </cell>
        </row>
        <row r="6568">
          <cell r="E6568">
            <v>0</v>
          </cell>
        </row>
        <row r="6569">
          <cell r="E6569">
            <v>0</v>
          </cell>
        </row>
        <row r="6570">
          <cell r="E6570">
            <v>0</v>
          </cell>
        </row>
        <row r="6571">
          <cell r="E6571">
            <v>0</v>
          </cell>
        </row>
        <row r="6572">
          <cell r="G6572">
            <v>50</v>
          </cell>
        </row>
        <row r="6574">
          <cell r="G6574">
            <v>837.5</v>
          </cell>
        </row>
        <row r="6577">
          <cell r="B6577" t="str">
            <v>VOLUMEN/PESO</v>
          </cell>
          <cell r="D6577" t="str">
            <v>DISTANCIA</v>
          </cell>
          <cell r="E6577" t="str">
            <v>TARIFA</v>
          </cell>
          <cell r="F6577" t="str">
            <v>Vr/UNITARIO</v>
          </cell>
        </row>
        <row r="6578">
          <cell r="F6578">
            <v>0</v>
          </cell>
        </row>
        <row r="6579">
          <cell r="F6579">
            <v>0</v>
          </cell>
        </row>
        <row r="6580">
          <cell r="F6580">
            <v>0</v>
          </cell>
        </row>
        <row r="6582">
          <cell r="G6582">
            <v>0</v>
          </cell>
        </row>
        <row r="6585">
          <cell r="B6585" t="str">
            <v>JORNAL + PRESTACIONES</v>
          </cell>
          <cell r="E6585" t="str">
            <v>RENDIMIENTO</v>
          </cell>
          <cell r="F6585" t="str">
            <v>Vr/UNITARIO</v>
          </cell>
        </row>
        <row r="6586">
          <cell r="D6586">
            <v>7681</v>
          </cell>
          <cell r="E6586">
            <v>0.05</v>
          </cell>
          <cell r="F6586">
            <v>384.05</v>
          </cell>
        </row>
        <row r="6587">
          <cell r="F6587">
            <v>0</v>
          </cell>
        </row>
        <row r="6588">
          <cell r="F6588">
            <v>0</v>
          </cell>
        </row>
        <row r="6589">
          <cell r="F6589">
            <v>0</v>
          </cell>
        </row>
        <row r="6591">
          <cell r="G6591">
            <v>384.05</v>
          </cell>
        </row>
        <row r="6593">
          <cell r="G6593">
            <v>1222</v>
          </cell>
        </row>
        <row r="6601">
          <cell r="E6601" t="str">
            <v>CAPITULO :</v>
          </cell>
          <cell r="G6601" t="str">
            <v>CIMENTACIONES</v>
          </cell>
        </row>
        <row r="6603">
          <cell r="E6603" t="str">
            <v>FECHA :</v>
          </cell>
          <cell r="F6603" t="str">
            <v>OCTUBRE DE 2005</v>
          </cell>
        </row>
        <row r="6606">
          <cell r="B6606" t="str">
            <v>11.2.4</v>
          </cell>
          <cell r="C6606" t="str">
            <v xml:space="preserve">PLACA BASE CONCRETO     (0.20)                         </v>
          </cell>
          <cell r="G6606" t="str">
            <v>UNIDAD</v>
          </cell>
          <cell r="H6606" t="str">
            <v xml:space="preserve">m2   </v>
          </cell>
          <cell r="J6606">
            <v>60669</v>
          </cell>
        </row>
        <row r="6609">
          <cell r="B6609" t="str">
            <v>CANTIDAD</v>
          </cell>
          <cell r="C6609" t="str">
            <v>UND</v>
          </cell>
          <cell r="D6609" t="str">
            <v>Vr/UNITARIO</v>
          </cell>
          <cell r="E6609" t="str">
            <v>Vr/PARCIAL</v>
          </cell>
          <cell r="F6609" t="str">
            <v>DESPERD. %</v>
          </cell>
        </row>
        <row r="6610">
          <cell r="B6610">
            <v>0.2</v>
          </cell>
          <cell r="C6610" t="str">
            <v>M3</v>
          </cell>
          <cell r="D6610">
            <v>233612.4</v>
          </cell>
          <cell r="E6610">
            <v>46722.48</v>
          </cell>
          <cell r="F6610">
            <v>0.03</v>
          </cell>
          <cell r="J6610">
            <v>48124.154400000007</v>
          </cell>
        </row>
        <row r="6611">
          <cell r="B6611">
            <v>0.13</v>
          </cell>
          <cell r="C6611" t="str">
            <v>ML</v>
          </cell>
          <cell r="D6611">
            <v>2444.4444444444398</v>
          </cell>
          <cell r="E6611">
            <v>317.7777777777772</v>
          </cell>
          <cell r="F6611">
            <v>0.03</v>
          </cell>
          <cell r="J6611">
            <v>327.31111111111051</v>
          </cell>
        </row>
        <row r="6612">
          <cell r="B6612">
            <v>0.13</v>
          </cell>
          <cell r="C6612" t="str">
            <v>LB</v>
          </cell>
          <cell r="D6612">
            <v>1600</v>
          </cell>
          <cell r="E6612">
            <v>208</v>
          </cell>
          <cell r="F6612">
            <v>0.03</v>
          </cell>
          <cell r="J6612">
            <v>214.24</v>
          </cell>
        </row>
        <row r="6613">
          <cell r="B6613">
            <v>0.13</v>
          </cell>
          <cell r="C6613" t="str">
            <v>ML</v>
          </cell>
          <cell r="D6613">
            <v>1166.6666666666699</v>
          </cell>
          <cell r="E6613">
            <v>151.66666666666708</v>
          </cell>
          <cell r="F6613">
            <v>0.03</v>
          </cell>
          <cell r="J6613">
            <v>156.21666666666709</v>
          </cell>
        </row>
        <row r="6614">
          <cell r="B6614">
            <v>0.2</v>
          </cell>
          <cell r="C6614" t="str">
            <v>M3</v>
          </cell>
          <cell r="D6614">
            <v>21251.199999999997</v>
          </cell>
          <cell r="E6614">
            <v>4250.24</v>
          </cell>
          <cell r="F6614">
            <v>0.03</v>
          </cell>
          <cell r="J6614">
            <v>4377.7471999999998</v>
          </cell>
        </row>
        <row r="6615">
          <cell r="B6615">
            <v>1.5</v>
          </cell>
          <cell r="C6615" t="str">
            <v>UND</v>
          </cell>
          <cell r="D6615">
            <v>340.26666666666659</v>
          </cell>
          <cell r="E6615">
            <v>510.39999999999986</v>
          </cell>
          <cell r="J6615">
            <v>510.39999999999986</v>
          </cell>
        </row>
        <row r="6616">
          <cell r="E6616">
            <v>0</v>
          </cell>
          <cell r="J6616">
            <v>0</v>
          </cell>
        </row>
        <row r="6618">
          <cell r="G6618">
            <v>53710.069377777785</v>
          </cell>
          <cell r="J6618">
            <v>53710.069377777785</v>
          </cell>
        </row>
        <row r="6621">
          <cell r="B6621" t="str">
            <v>TARIFA / HORA</v>
          </cell>
          <cell r="D6621" t="str">
            <v>RENDIMIENTO</v>
          </cell>
          <cell r="E6621" t="str">
            <v>VALOR UNITARIO</v>
          </cell>
        </row>
        <row r="6622">
          <cell r="B6622">
            <v>100</v>
          </cell>
          <cell r="D6622">
            <v>2</v>
          </cell>
          <cell r="E6622">
            <v>200</v>
          </cell>
        </row>
        <row r="6623">
          <cell r="E6623">
            <v>0</v>
          </cell>
        </row>
        <row r="6624">
          <cell r="E6624">
            <v>0</v>
          </cell>
        </row>
        <row r="6625">
          <cell r="E6625">
            <v>0</v>
          </cell>
        </row>
        <row r="6626">
          <cell r="E6626">
            <v>0</v>
          </cell>
        </row>
        <row r="6627">
          <cell r="G6627">
            <v>200</v>
          </cell>
        </row>
        <row r="6629">
          <cell r="G6629">
            <v>53910.069377777785</v>
          </cell>
        </row>
        <row r="6632">
          <cell r="B6632" t="str">
            <v>VOLUMEN/PESO</v>
          </cell>
          <cell r="D6632" t="str">
            <v>DISTANCIA</v>
          </cell>
          <cell r="E6632" t="str">
            <v>TARIFA</v>
          </cell>
          <cell r="F6632" t="str">
            <v>Vr/UNITARIO</v>
          </cell>
        </row>
        <row r="6633">
          <cell r="F6633">
            <v>0</v>
          </cell>
        </row>
        <row r="6634">
          <cell r="F6634">
            <v>0</v>
          </cell>
        </row>
        <row r="6635">
          <cell r="F6635">
            <v>0</v>
          </cell>
        </row>
        <row r="6637">
          <cell r="G6637">
            <v>0</v>
          </cell>
        </row>
        <row r="6640">
          <cell r="B6640" t="str">
            <v>JORNAL + PRESTACIONES</v>
          </cell>
          <cell r="E6640" t="str">
            <v>RENDIMIENTO</v>
          </cell>
          <cell r="F6640" t="str">
            <v>Vr/UNITARIO</v>
          </cell>
        </row>
        <row r="6641">
          <cell r="D6641">
            <v>7681</v>
          </cell>
          <cell r="E6641">
            <v>0.88</v>
          </cell>
          <cell r="F6641">
            <v>6759.28</v>
          </cell>
        </row>
        <row r="6642">
          <cell r="F6642">
            <v>0</v>
          </cell>
        </row>
        <row r="6643">
          <cell r="F6643">
            <v>0</v>
          </cell>
        </row>
        <row r="6644">
          <cell r="F6644">
            <v>0</v>
          </cell>
        </row>
        <row r="6646">
          <cell r="G6646">
            <v>6759.28</v>
          </cell>
        </row>
        <row r="6648">
          <cell r="G6648">
            <v>60669</v>
          </cell>
        </row>
        <row r="6656">
          <cell r="E6656" t="str">
            <v>CAPITULO :</v>
          </cell>
          <cell r="G6656" t="str">
            <v>CIMENTACIONES</v>
          </cell>
        </row>
        <row r="6658">
          <cell r="E6658" t="str">
            <v>FECHA :</v>
          </cell>
          <cell r="F6658" t="str">
            <v>OCTUBRE DE 2005</v>
          </cell>
        </row>
        <row r="6661">
          <cell r="B6661" t="str">
            <v>11.2.5</v>
          </cell>
          <cell r="C6661" t="str">
            <v xml:space="preserve">CURADO DEL CONCRETO                                    </v>
          </cell>
          <cell r="G6661" t="str">
            <v>UNIDAD</v>
          </cell>
          <cell r="H6661" t="str">
            <v xml:space="preserve">m2   </v>
          </cell>
          <cell r="J6661">
            <v>2503</v>
          </cell>
        </row>
        <row r="6664">
          <cell r="B6664" t="str">
            <v>CANTIDAD</v>
          </cell>
          <cell r="C6664" t="str">
            <v>UND</v>
          </cell>
          <cell r="D6664" t="str">
            <v>Vr/UNITARIO</v>
          </cell>
          <cell r="E6664" t="str">
            <v>Vr/PARCIAL</v>
          </cell>
          <cell r="F6664" t="str">
            <v>DESPERD. %</v>
          </cell>
        </row>
        <row r="6665">
          <cell r="B6665">
            <v>0.3</v>
          </cell>
          <cell r="C6665" t="str">
            <v>KG</v>
          </cell>
          <cell r="D6665">
            <v>5290</v>
          </cell>
          <cell r="E6665">
            <v>1587</v>
          </cell>
          <cell r="F6665">
            <v>0.03</v>
          </cell>
          <cell r="J6665">
            <v>1634.61</v>
          </cell>
        </row>
        <row r="6666">
          <cell r="E6666">
            <v>0</v>
          </cell>
          <cell r="J6666">
            <v>0</v>
          </cell>
        </row>
        <row r="6667">
          <cell r="E6667">
            <v>0</v>
          </cell>
          <cell r="J6667">
            <v>0</v>
          </cell>
        </row>
        <row r="6668">
          <cell r="E6668">
            <v>0</v>
          </cell>
          <cell r="J6668">
            <v>0</v>
          </cell>
        </row>
        <row r="6669">
          <cell r="E6669">
            <v>0</v>
          </cell>
          <cell r="J6669">
            <v>0</v>
          </cell>
        </row>
        <row r="6670">
          <cell r="E6670">
            <v>0</v>
          </cell>
          <cell r="J6670">
            <v>0</v>
          </cell>
        </row>
        <row r="6671">
          <cell r="E6671">
            <v>0</v>
          </cell>
          <cell r="J6671">
            <v>0</v>
          </cell>
        </row>
        <row r="6673">
          <cell r="G6673">
            <v>1634.61</v>
          </cell>
          <cell r="J6673">
            <v>1634.61</v>
          </cell>
        </row>
        <row r="6676">
          <cell r="B6676" t="str">
            <v>TARIFA / HORA</v>
          </cell>
          <cell r="D6676" t="str">
            <v>RENDIMIENTO</v>
          </cell>
          <cell r="E6676" t="str">
            <v>VALOR UNITARIO</v>
          </cell>
        </row>
        <row r="6677">
          <cell r="B6677">
            <v>100</v>
          </cell>
          <cell r="D6677">
            <v>1</v>
          </cell>
          <cell r="E6677">
            <v>100</v>
          </cell>
        </row>
        <row r="6678">
          <cell r="E6678">
            <v>0</v>
          </cell>
        </row>
        <row r="6679">
          <cell r="E6679">
            <v>0</v>
          </cell>
        </row>
        <row r="6680">
          <cell r="E6680">
            <v>0</v>
          </cell>
        </row>
        <row r="6681">
          <cell r="E6681">
            <v>0</v>
          </cell>
        </row>
        <row r="6682">
          <cell r="G6682">
            <v>100</v>
          </cell>
        </row>
        <row r="6684">
          <cell r="G6684">
            <v>1734.61</v>
          </cell>
        </row>
        <row r="6687">
          <cell r="B6687" t="str">
            <v>VOLUMEN/PESO</v>
          </cell>
          <cell r="D6687" t="str">
            <v>DISTANCIA</v>
          </cell>
          <cell r="E6687" t="str">
            <v>TARIFA</v>
          </cell>
          <cell r="F6687" t="str">
            <v>Vr/UNITARIO</v>
          </cell>
        </row>
        <row r="6688">
          <cell r="F6688">
            <v>0</v>
          </cell>
        </row>
        <row r="6689">
          <cell r="F6689">
            <v>0</v>
          </cell>
        </row>
        <row r="6690">
          <cell r="F6690">
            <v>0</v>
          </cell>
        </row>
        <row r="6692">
          <cell r="G6692">
            <v>0</v>
          </cell>
        </row>
        <row r="6695">
          <cell r="B6695" t="str">
            <v>JORNAL + PRESTACIONES</v>
          </cell>
          <cell r="E6695" t="str">
            <v>RENDIMIENTO</v>
          </cell>
          <cell r="F6695" t="str">
            <v>Vr/UNITARIO</v>
          </cell>
        </row>
        <row r="6696">
          <cell r="D6696">
            <v>7681</v>
          </cell>
          <cell r="E6696">
            <v>0.1</v>
          </cell>
          <cell r="F6696">
            <v>768.1</v>
          </cell>
        </row>
        <row r="6697">
          <cell r="F6697">
            <v>0</v>
          </cell>
        </row>
        <row r="6698">
          <cell r="F6698">
            <v>0</v>
          </cell>
        </row>
        <row r="6699">
          <cell r="F6699">
            <v>0</v>
          </cell>
        </row>
        <row r="6701">
          <cell r="G6701">
            <v>768.1</v>
          </cell>
        </row>
        <row r="6703">
          <cell r="G6703">
            <v>2503</v>
          </cell>
        </row>
        <row r="6711">
          <cell r="E6711" t="str">
            <v>CAPITULO :</v>
          </cell>
          <cell r="G6711" t="str">
            <v>CIMENTACIONES</v>
          </cell>
        </row>
        <row r="6713">
          <cell r="E6713" t="str">
            <v>FECHA :</v>
          </cell>
          <cell r="F6713" t="str">
            <v>OCTUBRE DE 2005</v>
          </cell>
        </row>
        <row r="6716">
          <cell r="B6716" t="str">
            <v>11.2.6</v>
          </cell>
          <cell r="C6716" t="str">
            <v xml:space="preserve">CORTE Y LLENADO DE JUNTAS                              </v>
          </cell>
          <cell r="G6716" t="str">
            <v>UNIDAD</v>
          </cell>
          <cell r="H6716" t="str">
            <v xml:space="preserve">m    </v>
          </cell>
          <cell r="J6716">
            <v>8052</v>
          </cell>
        </row>
        <row r="6719">
          <cell r="B6719" t="str">
            <v>CANTIDAD</v>
          </cell>
          <cell r="C6719" t="str">
            <v>UND</v>
          </cell>
          <cell r="D6719" t="str">
            <v>Vr/UNITARIO</v>
          </cell>
          <cell r="E6719" t="str">
            <v>Vr/PARCIAL</v>
          </cell>
          <cell r="F6719" t="str">
            <v>DESPERD. %</v>
          </cell>
        </row>
        <row r="6720">
          <cell r="B6720">
            <v>1</v>
          </cell>
          <cell r="C6720" t="str">
            <v>ML</v>
          </cell>
          <cell r="D6720">
            <v>464</v>
          </cell>
          <cell r="E6720">
            <v>464</v>
          </cell>
          <cell r="J6720">
            <v>464</v>
          </cell>
        </row>
        <row r="6721">
          <cell r="B6721">
            <v>0.18</v>
          </cell>
          <cell r="C6721" t="str">
            <v>UND</v>
          </cell>
          <cell r="D6721">
            <v>20300</v>
          </cell>
          <cell r="E6721">
            <v>3654</v>
          </cell>
          <cell r="J6721">
            <v>3654</v>
          </cell>
        </row>
        <row r="6722">
          <cell r="B6722">
            <v>5.0000000000000001E-3</v>
          </cell>
          <cell r="C6722" t="str">
            <v>UND</v>
          </cell>
          <cell r="D6722">
            <v>190000</v>
          </cell>
          <cell r="E6722">
            <v>950</v>
          </cell>
          <cell r="J6722">
            <v>950</v>
          </cell>
        </row>
        <row r="6723">
          <cell r="E6723">
            <v>0</v>
          </cell>
          <cell r="J6723">
            <v>0</v>
          </cell>
        </row>
        <row r="6724">
          <cell r="E6724">
            <v>0</v>
          </cell>
          <cell r="J6724">
            <v>0</v>
          </cell>
        </row>
        <row r="6725">
          <cell r="E6725">
            <v>0</v>
          </cell>
          <cell r="J6725">
            <v>0</v>
          </cell>
        </row>
        <row r="6726">
          <cell r="E6726">
            <v>0</v>
          </cell>
          <cell r="J6726">
            <v>0</v>
          </cell>
        </row>
        <row r="6728">
          <cell r="G6728">
            <v>5068</v>
          </cell>
          <cell r="J6728">
            <v>5068</v>
          </cell>
        </row>
        <row r="6731">
          <cell r="B6731" t="str">
            <v>TARIFA / HORA</v>
          </cell>
          <cell r="D6731" t="str">
            <v>RENDIMIENTO</v>
          </cell>
          <cell r="E6731" t="str">
            <v>VALOR UNITARIO</v>
          </cell>
        </row>
        <row r="6732">
          <cell r="B6732">
            <v>100</v>
          </cell>
          <cell r="D6732">
            <v>1</v>
          </cell>
          <cell r="E6732">
            <v>100</v>
          </cell>
        </row>
        <row r="6733">
          <cell r="B6733">
            <v>5800</v>
          </cell>
          <cell r="D6733">
            <v>0.1</v>
          </cell>
          <cell r="E6733">
            <v>580</v>
          </cell>
        </row>
        <row r="6734">
          <cell r="E6734">
            <v>0</v>
          </cell>
        </row>
        <row r="6735">
          <cell r="E6735">
            <v>0</v>
          </cell>
        </row>
        <row r="6736">
          <cell r="E6736">
            <v>0</v>
          </cell>
        </row>
        <row r="6737">
          <cell r="G6737">
            <v>680</v>
          </cell>
        </row>
        <row r="6739">
          <cell r="G6739">
            <v>5748</v>
          </cell>
        </row>
        <row r="6742">
          <cell r="B6742" t="str">
            <v>VOLUMEN/PESO</v>
          </cell>
          <cell r="D6742" t="str">
            <v>DISTANCIA</v>
          </cell>
          <cell r="E6742" t="str">
            <v>TARIFA</v>
          </cell>
          <cell r="F6742" t="str">
            <v>Vr/UNITARIO</v>
          </cell>
        </row>
        <row r="6743">
          <cell r="F6743">
            <v>0</v>
          </cell>
        </row>
        <row r="6744">
          <cell r="F6744">
            <v>0</v>
          </cell>
        </row>
        <row r="6745">
          <cell r="F6745">
            <v>0</v>
          </cell>
        </row>
        <row r="6747">
          <cell r="G6747">
            <v>0</v>
          </cell>
        </row>
        <row r="6750">
          <cell r="B6750" t="str">
            <v>JORNAL + PRESTACIONES</v>
          </cell>
          <cell r="E6750" t="str">
            <v>RENDIMIENTO</v>
          </cell>
          <cell r="F6750" t="str">
            <v>Vr/UNITARIO</v>
          </cell>
        </row>
        <row r="6751">
          <cell r="D6751">
            <v>7681</v>
          </cell>
          <cell r="E6751">
            <v>0.3</v>
          </cell>
          <cell r="F6751">
            <v>2304.2999999999997</v>
          </cell>
        </row>
        <row r="6752">
          <cell r="F6752">
            <v>0</v>
          </cell>
        </row>
        <row r="6753">
          <cell r="F6753">
            <v>0</v>
          </cell>
        </row>
        <row r="6754">
          <cell r="F6754">
            <v>0</v>
          </cell>
        </row>
        <row r="6756">
          <cell r="G6756">
            <v>2304.2999999999997</v>
          </cell>
        </row>
        <row r="6758">
          <cell r="G6758">
            <v>8052</v>
          </cell>
        </row>
        <row r="6766">
          <cell r="E6766" t="str">
            <v>CAPITULO :</v>
          </cell>
          <cell r="G6766" t="str">
            <v>CIMENTACIONES</v>
          </cell>
        </row>
        <row r="6768">
          <cell r="E6768" t="str">
            <v>FECHA :</v>
          </cell>
          <cell r="F6768" t="str">
            <v>OCTUBRE DE 2005</v>
          </cell>
        </row>
        <row r="6771">
          <cell r="B6771" t="str">
            <v>11.2.7</v>
          </cell>
          <cell r="C6771" t="str">
            <v xml:space="preserve">ACERO DE REFUERZO PLACA MACIZA                                                                           </v>
          </cell>
          <cell r="G6771" t="str">
            <v>UNIDAD</v>
          </cell>
          <cell r="H6771" t="str">
            <v xml:space="preserve">tn   </v>
          </cell>
          <cell r="J6771">
            <v>2127990</v>
          </cell>
        </row>
        <row r="6774">
          <cell r="B6774" t="str">
            <v>CANTIDAD</v>
          </cell>
          <cell r="C6774" t="str">
            <v>UND</v>
          </cell>
          <cell r="D6774" t="str">
            <v>Vr/UNITARIO</v>
          </cell>
          <cell r="E6774" t="str">
            <v>Vr/PARCIAL</v>
          </cell>
          <cell r="F6774" t="str">
            <v>DESPERD. %</v>
          </cell>
        </row>
        <row r="6775">
          <cell r="B6775">
            <v>1000</v>
          </cell>
          <cell r="C6775" t="str">
            <v>KG</v>
          </cell>
          <cell r="D6775">
            <v>1850</v>
          </cell>
          <cell r="E6775">
            <v>1850000</v>
          </cell>
          <cell r="J6775">
            <v>1850000</v>
          </cell>
        </row>
        <row r="6776">
          <cell r="B6776">
            <v>30</v>
          </cell>
          <cell r="C6776" t="str">
            <v>KG</v>
          </cell>
          <cell r="D6776">
            <v>2320</v>
          </cell>
          <cell r="E6776">
            <v>69600</v>
          </cell>
          <cell r="F6776">
            <v>0.05</v>
          </cell>
          <cell r="J6776">
            <v>73080</v>
          </cell>
        </row>
        <row r="6777">
          <cell r="E6777">
            <v>0</v>
          </cell>
          <cell r="J6777">
            <v>0</v>
          </cell>
        </row>
        <row r="6778">
          <cell r="E6778">
            <v>0</v>
          </cell>
          <cell r="J6778">
            <v>0</v>
          </cell>
        </row>
        <row r="6779">
          <cell r="E6779">
            <v>0</v>
          </cell>
          <cell r="J6779">
            <v>0</v>
          </cell>
        </row>
        <row r="6780">
          <cell r="E6780">
            <v>0</v>
          </cell>
          <cell r="J6780">
            <v>0</v>
          </cell>
        </row>
        <row r="6781">
          <cell r="E6781">
            <v>0</v>
          </cell>
          <cell r="J6781">
            <v>0</v>
          </cell>
        </row>
        <row r="6783">
          <cell r="G6783">
            <v>1923080</v>
          </cell>
          <cell r="J6783">
            <v>1923080</v>
          </cell>
        </row>
        <row r="6786">
          <cell r="B6786" t="str">
            <v>TARIFA / HORA</v>
          </cell>
          <cell r="D6786" t="str">
            <v>RENDIMIENTO</v>
          </cell>
          <cell r="E6786" t="str">
            <v>VALOR UNITARIO</v>
          </cell>
        </row>
        <row r="6787">
          <cell r="B6787">
            <v>100</v>
          </cell>
          <cell r="D6787">
            <v>400</v>
          </cell>
          <cell r="E6787">
            <v>40000</v>
          </cell>
        </row>
        <row r="6788">
          <cell r="E6788">
            <v>0</v>
          </cell>
        </row>
        <row r="6789">
          <cell r="E6789">
            <v>0</v>
          </cell>
        </row>
        <row r="6790">
          <cell r="E6790">
            <v>0</v>
          </cell>
        </row>
        <row r="6791">
          <cell r="E6791">
            <v>0</v>
          </cell>
        </row>
        <row r="6792">
          <cell r="G6792">
            <v>40000</v>
          </cell>
        </row>
        <row r="6794">
          <cell r="G6794">
            <v>1963080</v>
          </cell>
        </row>
        <row r="6797">
          <cell r="B6797" t="str">
            <v>VOLUMEN/PESO</v>
          </cell>
          <cell r="D6797" t="str">
            <v>DISTANCIA</v>
          </cell>
          <cell r="E6797" t="str">
            <v>TARIFA</v>
          </cell>
          <cell r="F6797" t="str">
            <v>Vr/UNITARIO</v>
          </cell>
        </row>
        <row r="6798">
          <cell r="F6798">
            <v>0</v>
          </cell>
        </row>
        <row r="6799">
          <cell r="F6799">
            <v>0</v>
          </cell>
        </row>
        <row r="6800">
          <cell r="F6800">
            <v>0</v>
          </cell>
        </row>
        <row r="6802">
          <cell r="G6802">
            <v>0</v>
          </cell>
        </row>
        <row r="6805">
          <cell r="B6805" t="str">
            <v>JORNAL + PRESTACIONES</v>
          </cell>
          <cell r="E6805" t="str">
            <v>RENDIMIENTO</v>
          </cell>
          <cell r="F6805" t="str">
            <v>Vr/UNITARIO</v>
          </cell>
        </row>
        <row r="6806">
          <cell r="D6806">
            <v>7681</v>
          </cell>
          <cell r="E6806">
            <v>16.924879572972269</v>
          </cell>
          <cell r="F6806">
            <v>130000</v>
          </cell>
        </row>
        <row r="6807">
          <cell r="D6807">
            <v>3491</v>
          </cell>
          <cell r="E6807">
            <v>10</v>
          </cell>
          <cell r="F6807">
            <v>34910</v>
          </cell>
        </row>
        <row r="6808">
          <cell r="F6808">
            <v>0</v>
          </cell>
        </row>
        <row r="6809">
          <cell r="F6809">
            <v>0</v>
          </cell>
        </row>
        <row r="6811">
          <cell r="G6811">
            <v>164910</v>
          </cell>
        </row>
        <row r="6813">
          <cell r="G6813">
            <v>2127990</v>
          </cell>
        </row>
        <row r="6821">
          <cell r="E6821" t="str">
            <v>CAPITULO :</v>
          </cell>
          <cell r="G6821" t="str">
            <v>ESTRUCTURA</v>
          </cell>
        </row>
        <row r="6823">
          <cell r="E6823" t="str">
            <v>FECHA :</v>
          </cell>
          <cell r="F6823" t="str">
            <v>OCTUBRE DE 2005</v>
          </cell>
        </row>
        <row r="6826">
          <cell r="B6826" t="str">
            <v>12.1.1</v>
          </cell>
          <cell r="C6826" t="str">
            <v xml:space="preserve">MAMPOSTERIA ESTRUCTURAL                                                                                  </v>
          </cell>
          <cell r="G6826" t="str">
            <v>UNIDAD</v>
          </cell>
          <cell r="H6826" t="str">
            <v xml:space="preserve">m2   </v>
          </cell>
          <cell r="J6826">
            <v>46680</v>
          </cell>
        </row>
        <row r="6829">
          <cell r="B6829" t="str">
            <v>CANTIDAD</v>
          </cell>
          <cell r="C6829" t="str">
            <v>UND</v>
          </cell>
          <cell r="D6829" t="str">
            <v>Vr/UNITARIO</v>
          </cell>
          <cell r="E6829" t="str">
            <v>Vr/PARCIAL</v>
          </cell>
          <cell r="F6829" t="str">
            <v>DESPERD. %</v>
          </cell>
        </row>
        <row r="6830">
          <cell r="B6830">
            <v>12.5</v>
          </cell>
          <cell r="C6830" t="str">
            <v>UND</v>
          </cell>
          <cell r="D6830">
            <v>2430.0500000000002</v>
          </cell>
          <cell r="E6830">
            <v>30375.625000000004</v>
          </cell>
          <cell r="F6830">
            <v>0.02</v>
          </cell>
          <cell r="J6830">
            <v>30983.137500000004</v>
          </cell>
        </row>
        <row r="6831">
          <cell r="B6831">
            <v>0.06</v>
          </cell>
          <cell r="C6831" t="str">
            <v>M3</v>
          </cell>
          <cell r="D6831">
            <v>136700.5</v>
          </cell>
          <cell r="E6831">
            <v>8202.0299999999988</v>
          </cell>
          <cell r="F6831">
            <v>0.05</v>
          </cell>
          <cell r="J6831">
            <v>8612.1314999999995</v>
          </cell>
        </row>
        <row r="6832">
          <cell r="E6832">
            <v>0</v>
          </cell>
          <cell r="J6832">
            <v>0</v>
          </cell>
        </row>
        <row r="6833">
          <cell r="E6833">
            <v>0</v>
          </cell>
          <cell r="J6833">
            <v>0</v>
          </cell>
        </row>
        <row r="6834">
          <cell r="E6834">
            <v>0</v>
          </cell>
          <cell r="J6834">
            <v>0</v>
          </cell>
        </row>
        <row r="6835">
          <cell r="E6835">
            <v>0</v>
          </cell>
          <cell r="J6835">
            <v>0</v>
          </cell>
        </row>
        <row r="6836">
          <cell r="E6836">
            <v>0</v>
          </cell>
          <cell r="J6836">
            <v>0</v>
          </cell>
        </row>
        <row r="6838">
          <cell r="G6838">
            <v>39595.269</v>
          </cell>
          <cell r="J6838">
            <v>39595.269</v>
          </cell>
        </row>
        <row r="6841">
          <cell r="B6841" t="str">
            <v>TARIFA / HORA</v>
          </cell>
          <cell r="D6841" t="str">
            <v>RENDIMIENTO</v>
          </cell>
          <cell r="E6841" t="str">
            <v>VALOR UNITARIO</v>
          </cell>
        </row>
        <row r="6842">
          <cell r="B6842">
            <v>100</v>
          </cell>
          <cell r="D6842">
            <v>1</v>
          </cell>
          <cell r="E6842">
            <v>100</v>
          </cell>
        </row>
        <row r="6843">
          <cell r="E6843">
            <v>0</v>
          </cell>
        </row>
        <row r="6844">
          <cell r="E6844">
            <v>0</v>
          </cell>
        </row>
        <row r="6845">
          <cell r="E6845">
            <v>0</v>
          </cell>
        </row>
        <row r="6846">
          <cell r="E6846">
            <v>0</v>
          </cell>
        </row>
        <row r="6847">
          <cell r="G6847">
            <v>100</v>
          </cell>
        </row>
        <row r="6849">
          <cell r="G6849">
            <v>39695.269</v>
          </cell>
        </row>
        <row r="6852">
          <cell r="B6852" t="str">
            <v>VOLUMEN/PESO</v>
          </cell>
          <cell r="D6852" t="str">
            <v>DISTANCIA</v>
          </cell>
          <cell r="E6852" t="str">
            <v>TARIFA</v>
          </cell>
          <cell r="F6852" t="str">
            <v>Vr/UNITARIO</v>
          </cell>
        </row>
        <row r="6853">
          <cell r="F6853">
            <v>0</v>
          </cell>
        </row>
        <row r="6854">
          <cell r="F6854">
            <v>0</v>
          </cell>
        </row>
        <row r="6855">
          <cell r="F6855">
            <v>0</v>
          </cell>
        </row>
        <row r="6857">
          <cell r="G6857">
            <v>0</v>
          </cell>
        </row>
        <row r="6860">
          <cell r="B6860" t="str">
            <v>JORNAL + PRESTACIONES</v>
          </cell>
          <cell r="E6860" t="str">
            <v>RENDIMIENTO</v>
          </cell>
          <cell r="F6860" t="str">
            <v>Vr/UNITARIO</v>
          </cell>
        </row>
        <row r="6861">
          <cell r="D6861">
            <v>7681</v>
          </cell>
          <cell r="E6861">
            <v>0.90938679859393357</v>
          </cell>
          <cell r="F6861">
            <v>6985.0000000000036</v>
          </cell>
        </row>
        <row r="6862">
          <cell r="F6862">
            <v>0</v>
          </cell>
        </row>
        <row r="6863">
          <cell r="F6863">
            <v>0</v>
          </cell>
        </row>
        <row r="6864">
          <cell r="F6864">
            <v>0</v>
          </cell>
        </row>
        <row r="6866">
          <cell r="G6866">
            <v>6985.0000000000036</v>
          </cell>
        </row>
        <row r="6868">
          <cell r="G6868">
            <v>46680</v>
          </cell>
        </row>
        <row r="6876">
          <cell r="E6876" t="str">
            <v>CAPITULO :</v>
          </cell>
          <cell r="G6876" t="str">
            <v>ESTRUCTURA</v>
          </cell>
        </row>
        <row r="6878">
          <cell r="E6878" t="str">
            <v>FECHA :</v>
          </cell>
          <cell r="F6878" t="str">
            <v>OCTUBRE DE 2005</v>
          </cell>
        </row>
        <row r="6881">
          <cell r="B6881" t="str">
            <v>12.1.2</v>
          </cell>
          <cell r="C6881" t="str">
            <v xml:space="preserve">GROUTING                                               </v>
          </cell>
          <cell r="G6881" t="str">
            <v>UNIDAD</v>
          </cell>
          <cell r="H6881" t="str">
            <v xml:space="preserve">m    </v>
          </cell>
          <cell r="J6881">
            <v>5779</v>
          </cell>
        </row>
        <row r="6884">
          <cell r="B6884" t="str">
            <v>CANTIDAD</v>
          </cell>
          <cell r="C6884" t="str">
            <v>UND</v>
          </cell>
          <cell r="D6884" t="str">
            <v>Vr/UNITARIO</v>
          </cell>
          <cell r="E6884" t="str">
            <v>Vr/PARCIAL</v>
          </cell>
          <cell r="F6884" t="str">
            <v>DESPERD. %</v>
          </cell>
        </row>
        <row r="6885">
          <cell r="B6885">
            <v>1.1900000000000003E-2</v>
          </cell>
          <cell r="C6885" t="str">
            <v>M3</v>
          </cell>
          <cell r="D6885">
            <v>231338.8</v>
          </cell>
          <cell r="E6885">
            <v>2752.9317200000005</v>
          </cell>
          <cell r="F6885">
            <v>0.05</v>
          </cell>
          <cell r="J6885">
            <v>2890.5783060000003</v>
          </cell>
        </row>
        <row r="6886">
          <cell r="E6886">
            <v>0</v>
          </cell>
          <cell r="J6886">
            <v>0</v>
          </cell>
        </row>
        <row r="6887">
          <cell r="E6887">
            <v>0</v>
          </cell>
          <cell r="J6887">
            <v>0</v>
          </cell>
        </row>
        <row r="6888">
          <cell r="E6888">
            <v>0</v>
          </cell>
          <cell r="J6888">
            <v>0</v>
          </cell>
        </row>
        <row r="6889">
          <cell r="E6889">
            <v>0</v>
          </cell>
          <cell r="J6889">
            <v>0</v>
          </cell>
        </row>
        <row r="6890">
          <cell r="E6890">
            <v>0</v>
          </cell>
          <cell r="J6890">
            <v>0</v>
          </cell>
        </row>
        <row r="6891">
          <cell r="E6891">
            <v>0</v>
          </cell>
          <cell r="J6891">
            <v>0</v>
          </cell>
        </row>
        <row r="6893">
          <cell r="G6893">
            <v>2890.5783060000003</v>
          </cell>
          <cell r="J6893">
            <v>2890.5783060000003</v>
          </cell>
        </row>
        <row r="6896">
          <cell r="B6896" t="str">
            <v>TARIFA / HORA</v>
          </cell>
          <cell r="D6896" t="str">
            <v>RENDIMIENTO</v>
          </cell>
          <cell r="E6896" t="str">
            <v>VALOR UNITARIO</v>
          </cell>
        </row>
        <row r="6897">
          <cell r="B6897">
            <v>100</v>
          </cell>
          <cell r="D6897">
            <v>2</v>
          </cell>
          <cell r="E6897">
            <v>200</v>
          </cell>
        </row>
        <row r="6898">
          <cell r="E6898">
            <v>0</v>
          </cell>
        </row>
        <row r="6899">
          <cell r="E6899">
            <v>0</v>
          </cell>
        </row>
        <row r="6900">
          <cell r="E6900">
            <v>0</v>
          </cell>
        </row>
        <row r="6901">
          <cell r="E6901">
            <v>0</v>
          </cell>
        </row>
        <row r="6902">
          <cell r="G6902">
            <v>200</v>
          </cell>
        </row>
        <row r="6904">
          <cell r="G6904">
            <v>3090.5783060000003</v>
          </cell>
        </row>
        <row r="6907">
          <cell r="B6907" t="str">
            <v>VOLUMEN/PESO</v>
          </cell>
          <cell r="D6907" t="str">
            <v>DISTANCIA</v>
          </cell>
          <cell r="E6907" t="str">
            <v>TARIFA</v>
          </cell>
          <cell r="F6907" t="str">
            <v>Vr/UNITARIO</v>
          </cell>
        </row>
        <row r="6908">
          <cell r="F6908">
            <v>0</v>
          </cell>
        </row>
        <row r="6909">
          <cell r="F6909">
            <v>0</v>
          </cell>
        </row>
        <row r="6910">
          <cell r="F6910">
            <v>0</v>
          </cell>
        </row>
        <row r="6912">
          <cell r="G6912">
            <v>0</v>
          </cell>
        </row>
        <row r="6915">
          <cell r="B6915" t="str">
            <v>JORNAL + PRESTACIONES</v>
          </cell>
          <cell r="E6915" t="str">
            <v>RENDIMIENTO</v>
          </cell>
          <cell r="F6915" t="str">
            <v>Vr/UNITARIO</v>
          </cell>
        </row>
        <row r="6916">
          <cell r="D6916">
            <v>7681</v>
          </cell>
          <cell r="E6916">
            <v>0.35</v>
          </cell>
          <cell r="F6916">
            <v>2688.35</v>
          </cell>
        </row>
        <row r="6917">
          <cell r="F6917">
            <v>0</v>
          </cell>
        </row>
        <row r="6918">
          <cell r="F6918">
            <v>0</v>
          </cell>
        </row>
        <row r="6919">
          <cell r="F6919">
            <v>0</v>
          </cell>
        </row>
        <row r="6921">
          <cell r="G6921">
            <v>2688.35</v>
          </cell>
        </row>
        <row r="6923">
          <cell r="G6923">
            <v>5779</v>
          </cell>
        </row>
        <row r="6931">
          <cell r="E6931" t="str">
            <v>CAPITULO :</v>
          </cell>
          <cell r="G6931" t="str">
            <v>ESTRUCTURA</v>
          </cell>
        </row>
        <row r="6933">
          <cell r="E6933" t="str">
            <v>FECHA :</v>
          </cell>
          <cell r="F6933" t="str">
            <v>OCTUBRE DE 2005</v>
          </cell>
        </row>
        <row r="6936">
          <cell r="B6936" t="str">
            <v>12.1.3</v>
          </cell>
          <cell r="C6936" t="str">
            <v xml:space="preserve">REFUERZO 60000 PSI                                     </v>
          </cell>
          <cell r="G6936" t="str">
            <v>UNIDAD</v>
          </cell>
          <cell r="H6936" t="str">
            <v xml:space="preserve">tn   </v>
          </cell>
          <cell r="J6936">
            <v>2127990</v>
          </cell>
        </row>
        <row r="6939">
          <cell r="B6939" t="str">
            <v>CANTIDAD</v>
          </cell>
          <cell r="C6939" t="str">
            <v>UND</v>
          </cell>
          <cell r="D6939" t="str">
            <v>Vr/UNITARIO</v>
          </cell>
          <cell r="E6939" t="str">
            <v>Vr/PARCIAL</v>
          </cell>
          <cell r="F6939" t="str">
            <v>DESPERD. %</v>
          </cell>
        </row>
        <row r="6940">
          <cell r="B6940">
            <v>1000</v>
          </cell>
          <cell r="C6940" t="str">
            <v>KG</v>
          </cell>
          <cell r="D6940">
            <v>1850</v>
          </cell>
          <cell r="E6940">
            <v>1850000</v>
          </cell>
          <cell r="J6940">
            <v>1850000</v>
          </cell>
        </row>
        <row r="6941">
          <cell r="B6941">
            <v>30</v>
          </cell>
          <cell r="C6941" t="str">
            <v>KG</v>
          </cell>
          <cell r="D6941">
            <v>2320</v>
          </cell>
          <cell r="E6941">
            <v>69600</v>
          </cell>
          <cell r="F6941">
            <v>0.05</v>
          </cell>
          <cell r="J6941">
            <v>73080</v>
          </cell>
        </row>
        <row r="6942">
          <cell r="E6942">
            <v>0</v>
          </cell>
          <cell r="J6942">
            <v>0</v>
          </cell>
        </row>
        <row r="6943">
          <cell r="E6943">
            <v>0</v>
          </cell>
          <cell r="J6943">
            <v>0</v>
          </cell>
        </row>
        <row r="6944">
          <cell r="E6944">
            <v>0</v>
          </cell>
          <cell r="J6944">
            <v>0</v>
          </cell>
        </row>
        <row r="6945">
          <cell r="E6945">
            <v>0</v>
          </cell>
          <cell r="J6945">
            <v>0</v>
          </cell>
        </row>
        <row r="6946">
          <cell r="E6946">
            <v>0</v>
          </cell>
          <cell r="J6946">
            <v>0</v>
          </cell>
        </row>
        <row r="6948">
          <cell r="G6948">
            <v>1923080</v>
          </cell>
          <cell r="J6948">
            <v>1923080</v>
          </cell>
        </row>
        <row r="6951">
          <cell r="B6951" t="str">
            <v>TARIFA / HORA</v>
          </cell>
          <cell r="D6951" t="str">
            <v>RENDIMIENTO</v>
          </cell>
          <cell r="E6951" t="str">
            <v>VALOR UNITARIO</v>
          </cell>
        </row>
        <row r="6952">
          <cell r="B6952">
            <v>100</v>
          </cell>
          <cell r="D6952">
            <v>400</v>
          </cell>
          <cell r="E6952">
            <v>40000</v>
          </cell>
        </row>
        <row r="6953">
          <cell r="E6953">
            <v>0</v>
          </cell>
        </row>
        <row r="6954">
          <cell r="E6954">
            <v>0</v>
          </cell>
        </row>
        <row r="6955">
          <cell r="E6955">
            <v>0</v>
          </cell>
        </row>
        <row r="6956">
          <cell r="E6956">
            <v>0</v>
          </cell>
        </row>
        <row r="6957">
          <cell r="G6957">
            <v>40000</v>
          </cell>
        </row>
        <row r="6959">
          <cell r="G6959">
            <v>1963080</v>
          </cell>
        </row>
        <row r="6962">
          <cell r="B6962" t="str">
            <v>VOLUMEN/PESO</v>
          </cell>
          <cell r="D6962" t="str">
            <v>DISTANCIA</v>
          </cell>
          <cell r="E6962" t="str">
            <v>TARIFA</v>
          </cell>
          <cell r="F6962" t="str">
            <v>Vr/UNITARIO</v>
          </cell>
        </row>
        <row r="6963">
          <cell r="F6963">
            <v>0</v>
          </cell>
        </row>
        <row r="6964">
          <cell r="F6964">
            <v>0</v>
          </cell>
        </row>
        <row r="6965">
          <cell r="F6965">
            <v>0</v>
          </cell>
        </row>
        <row r="6967">
          <cell r="G6967">
            <v>0</v>
          </cell>
        </row>
        <row r="6970">
          <cell r="B6970" t="str">
            <v>JORNAL + PRESTACIONES</v>
          </cell>
          <cell r="E6970" t="str">
            <v>RENDIMIENTO</v>
          </cell>
          <cell r="F6970" t="str">
            <v>Vr/UNITARIO</v>
          </cell>
        </row>
        <row r="6971">
          <cell r="D6971">
            <v>7681</v>
          </cell>
          <cell r="E6971">
            <v>16.924879572972269</v>
          </cell>
          <cell r="F6971">
            <v>130000</v>
          </cell>
        </row>
        <row r="6972">
          <cell r="D6972">
            <v>3491</v>
          </cell>
          <cell r="E6972">
            <v>10</v>
          </cell>
          <cell r="F6972">
            <v>34910</v>
          </cell>
        </row>
        <row r="6973">
          <cell r="F6973">
            <v>0</v>
          </cell>
        </row>
        <row r="6974">
          <cell r="F6974">
            <v>0</v>
          </cell>
        </row>
        <row r="6976">
          <cell r="G6976">
            <v>164910</v>
          </cell>
        </row>
        <row r="6978">
          <cell r="G6978">
            <v>2127990</v>
          </cell>
        </row>
        <row r="6986">
          <cell r="E6986" t="str">
            <v>CAPITULO :</v>
          </cell>
          <cell r="G6986" t="str">
            <v>CUBIERTA</v>
          </cell>
        </row>
        <row r="6988">
          <cell r="E6988" t="str">
            <v>FECHA :</v>
          </cell>
          <cell r="F6988" t="str">
            <v>OCTUBRE DE 2005</v>
          </cell>
        </row>
        <row r="6991">
          <cell r="B6991" t="str">
            <v>13.1.1</v>
          </cell>
          <cell r="C6991" t="str">
            <v xml:space="preserve">CORREAS CUBIERTA                                                                                         </v>
          </cell>
          <cell r="G6991" t="str">
            <v>UNIDAD</v>
          </cell>
          <cell r="H6991" t="str">
            <v xml:space="preserve">kg   </v>
          </cell>
          <cell r="J6991">
            <v>5500</v>
          </cell>
        </row>
        <row r="6994">
          <cell r="B6994" t="str">
            <v>CANTIDAD</v>
          </cell>
          <cell r="C6994" t="str">
            <v>UND</v>
          </cell>
          <cell r="D6994" t="str">
            <v>Vr/UNITARIO</v>
          </cell>
          <cell r="E6994" t="str">
            <v>Vr/PARCIAL</v>
          </cell>
          <cell r="F6994" t="str">
            <v>DESPERD. %</v>
          </cell>
        </row>
        <row r="6995">
          <cell r="B6995">
            <v>1</v>
          </cell>
          <cell r="C6995" t="str">
            <v>KG</v>
          </cell>
          <cell r="D6995">
            <v>2127</v>
          </cell>
          <cell r="E6995">
            <v>2127</v>
          </cell>
          <cell r="F6995">
            <v>0.05</v>
          </cell>
          <cell r="J6995">
            <v>2233.35</v>
          </cell>
        </row>
        <row r="6996">
          <cell r="B6996">
            <v>1</v>
          </cell>
          <cell r="C6996" t="str">
            <v>GLOBAL</v>
          </cell>
          <cell r="D6996">
            <v>200</v>
          </cell>
          <cell r="E6996">
            <v>200</v>
          </cell>
          <cell r="F6996">
            <v>0.05</v>
          </cell>
          <cell r="J6996">
            <v>210</v>
          </cell>
        </row>
        <row r="6997">
          <cell r="B6997">
            <v>3.0000000000000001E-3</v>
          </cell>
          <cell r="C6997" t="str">
            <v>GAL</v>
          </cell>
          <cell r="D6997">
            <v>28600</v>
          </cell>
          <cell r="E6997">
            <v>85.8</v>
          </cell>
          <cell r="F6997">
            <v>0.03</v>
          </cell>
          <cell r="J6997">
            <v>88.373999999999995</v>
          </cell>
        </row>
        <row r="6998">
          <cell r="E6998">
            <v>0</v>
          </cell>
          <cell r="J6998">
            <v>0</v>
          </cell>
        </row>
        <row r="6999">
          <cell r="E6999">
            <v>0</v>
          </cell>
          <cell r="J6999">
            <v>0</v>
          </cell>
        </row>
        <row r="7000">
          <cell r="E7000">
            <v>0</v>
          </cell>
          <cell r="J7000">
            <v>0</v>
          </cell>
        </row>
        <row r="7001">
          <cell r="E7001">
            <v>0</v>
          </cell>
          <cell r="J7001">
            <v>0</v>
          </cell>
        </row>
        <row r="7003">
          <cell r="G7003">
            <v>2531.7239999999997</v>
          </cell>
          <cell r="J7003">
            <v>2531.7239999999997</v>
          </cell>
        </row>
        <row r="7006">
          <cell r="B7006" t="str">
            <v>TARIFA / HORA</v>
          </cell>
          <cell r="D7006" t="str">
            <v>RENDIMIENTO</v>
          </cell>
          <cell r="E7006" t="str">
            <v>VALOR UNITARIO</v>
          </cell>
        </row>
        <row r="7007">
          <cell r="B7007">
            <v>100</v>
          </cell>
          <cell r="D7007">
            <v>1</v>
          </cell>
          <cell r="E7007">
            <v>100</v>
          </cell>
        </row>
        <row r="7008">
          <cell r="B7008">
            <v>2900</v>
          </cell>
          <cell r="D7008">
            <v>0.04</v>
          </cell>
          <cell r="E7008">
            <v>116</v>
          </cell>
        </row>
        <row r="7009">
          <cell r="B7009">
            <v>30.74</v>
          </cell>
          <cell r="D7009">
            <v>2</v>
          </cell>
          <cell r="E7009">
            <v>61.48</v>
          </cell>
        </row>
        <row r="7010">
          <cell r="B7010">
            <v>2400</v>
          </cell>
          <cell r="D7010">
            <v>0.08</v>
          </cell>
          <cell r="E7010">
            <v>192</v>
          </cell>
        </row>
        <row r="7011">
          <cell r="E7011">
            <v>0</v>
          </cell>
        </row>
        <row r="7012">
          <cell r="G7012">
            <v>469.48</v>
          </cell>
        </row>
        <row r="7014">
          <cell r="G7014">
            <v>3001.2039999999997</v>
          </cell>
        </row>
        <row r="7017">
          <cell r="B7017" t="str">
            <v>VOLUMEN/PESO</v>
          </cell>
          <cell r="D7017" t="str">
            <v>DISTANCIA</v>
          </cell>
          <cell r="E7017" t="str">
            <v>TARIFA</v>
          </cell>
          <cell r="F7017" t="str">
            <v>Vr/UNITARIO</v>
          </cell>
        </row>
        <row r="7018">
          <cell r="F7018">
            <v>0</v>
          </cell>
        </row>
        <row r="7019">
          <cell r="F7019">
            <v>0</v>
          </cell>
        </row>
        <row r="7020">
          <cell r="F7020">
            <v>0</v>
          </cell>
        </row>
        <row r="7022">
          <cell r="G7022">
            <v>0</v>
          </cell>
        </row>
        <row r="7025">
          <cell r="B7025" t="str">
            <v>JORNAL + PRESTACIONES</v>
          </cell>
          <cell r="E7025" t="str">
            <v>RENDIMIENTO</v>
          </cell>
          <cell r="F7025" t="str">
            <v>Vr/UNITARIO</v>
          </cell>
        </row>
        <row r="7026">
          <cell r="D7026">
            <v>7681</v>
          </cell>
          <cell r="E7026">
            <v>0.3</v>
          </cell>
          <cell r="F7026">
            <v>2304.2999999999997</v>
          </cell>
        </row>
        <row r="7027">
          <cell r="D7027">
            <v>3491</v>
          </cell>
          <cell r="E7027">
            <v>0.02</v>
          </cell>
          <cell r="F7027">
            <v>69.820000000000007</v>
          </cell>
        </row>
        <row r="7028">
          <cell r="D7028">
            <v>8310</v>
          </cell>
          <cell r="E7028">
            <v>1.4999999999999999E-2</v>
          </cell>
          <cell r="F7028">
            <v>124.64999999999999</v>
          </cell>
        </row>
        <row r="7029">
          <cell r="F7029">
            <v>0</v>
          </cell>
        </row>
        <row r="7031">
          <cell r="G7031">
            <v>2498.77</v>
          </cell>
        </row>
        <row r="7033">
          <cell r="G7033">
            <v>5500</v>
          </cell>
        </row>
        <row r="7041">
          <cell r="E7041" t="str">
            <v>CAPITULO :</v>
          </cell>
          <cell r="G7041" t="str">
            <v>CUBIERTA</v>
          </cell>
        </row>
        <row r="7043">
          <cell r="E7043" t="str">
            <v>FECHA :</v>
          </cell>
          <cell r="F7043" t="str">
            <v>OCTUBRE DE 2005</v>
          </cell>
        </row>
        <row r="7046">
          <cell r="B7046" t="str">
            <v>13.2.1</v>
          </cell>
          <cell r="C7046" t="str">
            <v xml:space="preserve">CUBIERTA  METCOL REF: TECHMET A42-P1000-G4             </v>
          </cell>
          <cell r="G7046" t="str">
            <v>UNIDAD</v>
          </cell>
          <cell r="H7046" t="str">
            <v xml:space="preserve">m2   </v>
          </cell>
          <cell r="J7046">
            <v>92664</v>
          </cell>
        </row>
        <row r="7049">
          <cell r="B7049" t="str">
            <v>CANTIDAD</v>
          </cell>
          <cell r="C7049" t="str">
            <v>UND</v>
          </cell>
          <cell r="D7049" t="str">
            <v>Vr/UNITARIO</v>
          </cell>
          <cell r="E7049" t="str">
            <v>Vr/PARCIAL</v>
          </cell>
          <cell r="F7049" t="str">
            <v>DESPERD. %</v>
          </cell>
        </row>
        <row r="7050">
          <cell r="B7050">
            <v>1</v>
          </cell>
          <cell r="C7050" t="str">
            <v>M2</v>
          </cell>
          <cell r="D7050">
            <v>91760.639999999999</v>
          </cell>
          <cell r="E7050">
            <v>91760.639999999999</v>
          </cell>
          <cell r="J7050">
            <v>91760.639999999999</v>
          </cell>
        </row>
        <row r="7051">
          <cell r="E7051">
            <v>0</v>
          </cell>
          <cell r="J7051">
            <v>0</v>
          </cell>
        </row>
        <row r="7052">
          <cell r="E7052">
            <v>0</v>
          </cell>
          <cell r="J7052">
            <v>0</v>
          </cell>
        </row>
        <row r="7053">
          <cell r="E7053">
            <v>0</v>
          </cell>
          <cell r="J7053">
            <v>0</v>
          </cell>
        </row>
        <row r="7054">
          <cell r="E7054">
            <v>0</v>
          </cell>
          <cell r="J7054">
            <v>0</v>
          </cell>
        </row>
        <row r="7055">
          <cell r="E7055">
            <v>0</v>
          </cell>
          <cell r="J7055">
            <v>0</v>
          </cell>
        </row>
        <row r="7056">
          <cell r="E7056">
            <v>0</v>
          </cell>
          <cell r="J7056">
            <v>0</v>
          </cell>
        </row>
        <row r="7058">
          <cell r="G7058">
            <v>91760.639999999999</v>
          </cell>
          <cell r="J7058">
            <v>91760.639999999999</v>
          </cell>
        </row>
        <row r="7061">
          <cell r="B7061" t="str">
            <v>TARIFA / HORA</v>
          </cell>
          <cell r="D7061" t="str">
            <v>RENDIMIENTO</v>
          </cell>
          <cell r="E7061" t="str">
            <v>VALOR UNITARIO</v>
          </cell>
        </row>
        <row r="7062">
          <cell r="B7062">
            <v>100</v>
          </cell>
          <cell r="D7062">
            <v>2</v>
          </cell>
          <cell r="E7062">
            <v>200</v>
          </cell>
        </row>
        <row r="7063">
          <cell r="B7063">
            <v>2900</v>
          </cell>
          <cell r="D7063">
            <v>0.2</v>
          </cell>
          <cell r="E7063">
            <v>580</v>
          </cell>
        </row>
        <row r="7064">
          <cell r="B7064">
            <v>30.74</v>
          </cell>
          <cell r="D7064">
            <v>4</v>
          </cell>
          <cell r="E7064">
            <v>122.96</v>
          </cell>
        </row>
        <row r="7065">
          <cell r="E7065">
            <v>0</v>
          </cell>
        </row>
        <row r="7066">
          <cell r="E7066">
            <v>0</v>
          </cell>
        </row>
        <row r="7067">
          <cell r="G7067">
            <v>902.96</v>
          </cell>
        </row>
        <row r="7069">
          <cell r="G7069">
            <v>92663.6</v>
          </cell>
        </row>
        <row r="7072">
          <cell r="B7072" t="str">
            <v>VOLUMEN/PESO</v>
          </cell>
          <cell r="D7072" t="str">
            <v>DISTANCIA</v>
          </cell>
          <cell r="E7072" t="str">
            <v>TARIFA</v>
          </cell>
          <cell r="F7072" t="str">
            <v>Vr/UNITARIO</v>
          </cell>
        </row>
        <row r="7073">
          <cell r="F7073">
            <v>0</v>
          </cell>
        </row>
        <row r="7074">
          <cell r="F7074">
            <v>0</v>
          </cell>
        </row>
        <row r="7075">
          <cell r="F7075">
            <v>0</v>
          </cell>
        </row>
        <row r="7077">
          <cell r="G7077">
            <v>0</v>
          </cell>
        </row>
        <row r="7080">
          <cell r="B7080" t="str">
            <v>JORNAL + PRESTACIONES</v>
          </cell>
          <cell r="E7080" t="str">
            <v>RENDIMIENTO</v>
          </cell>
          <cell r="F7080" t="str">
            <v>Vr/UNITARIO</v>
          </cell>
        </row>
        <row r="7081">
          <cell r="F7081">
            <v>0</v>
          </cell>
        </row>
        <row r="7082">
          <cell r="F7082">
            <v>0</v>
          </cell>
        </row>
        <row r="7083">
          <cell r="F7083">
            <v>0</v>
          </cell>
        </row>
        <row r="7084">
          <cell r="F7084">
            <v>0</v>
          </cell>
        </row>
        <row r="7086">
          <cell r="G7086">
            <v>0</v>
          </cell>
        </row>
        <row r="7088">
          <cell r="G7088">
            <v>92664</v>
          </cell>
        </row>
        <row r="7096">
          <cell r="E7096" t="str">
            <v>CAPITULO :</v>
          </cell>
          <cell r="G7096" t="str">
            <v>CUBIERTA</v>
          </cell>
        </row>
        <row r="7098">
          <cell r="E7098" t="str">
            <v>FECHA :</v>
          </cell>
          <cell r="F7098" t="str">
            <v>OCTUBRE DE 2005</v>
          </cell>
        </row>
        <row r="7101">
          <cell r="B7101" t="str">
            <v>13.2.2</v>
          </cell>
          <cell r="C7101" t="str">
            <v xml:space="preserve">CANAL EN LAMINA GALVANIZADA                            </v>
          </cell>
          <cell r="G7101" t="str">
            <v>UNIDAD</v>
          </cell>
          <cell r="H7101" t="str">
            <v xml:space="preserve">m    </v>
          </cell>
          <cell r="J7101">
            <v>36263</v>
          </cell>
        </row>
        <row r="7104">
          <cell r="B7104" t="str">
            <v>CANTIDAD</v>
          </cell>
          <cell r="C7104" t="str">
            <v>UND</v>
          </cell>
          <cell r="D7104" t="str">
            <v>Vr/UNITARIO</v>
          </cell>
          <cell r="E7104" t="str">
            <v>Vr/PARCIAL</v>
          </cell>
          <cell r="F7104" t="str">
            <v>DESPERD. %</v>
          </cell>
        </row>
        <row r="7105">
          <cell r="B7105">
            <v>1</v>
          </cell>
          <cell r="C7105" t="str">
            <v>ML</v>
          </cell>
          <cell r="D7105">
            <v>26800</v>
          </cell>
          <cell r="E7105">
            <v>26800</v>
          </cell>
          <cell r="F7105">
            <v>0.05</v>
          </cell>
          <cell r="J7105">
            <v>28140</v>
          </cell>
        </row>
        <row r="7106">
          <cell r="B7106">
            <v>0.2</v>
          </cell>
          <cell r="C7106" t="str">
            <v>UND</v>
          </cell>
          <cell r="D7106">
            <v>24000</v>
          </cell>
          <cell r="E7106">
            <v>4800</v>
          </cell>
          <cell r="J7106">
            <v>4800</v>
          </cell>
        </row>
        <row r="7107">
          <cell r="E7107">
            <v>0</v>
          </cell>
          <cell r="J7107">
            <v>0</v>
          </cell>
        </row>
        <row r="7108">
          <cell r="E7108">
            <v>0</v>
          </cell>
          <cell r="J7108">
            <v>0</v>
          </cell>
        </row>
        <row r="7109">
          <cell r="E7109">
            <v>0</v>
          </cell>
          <cell r="J7109">
            <v>0</v>
          </cell>
        </row>
        <row r="7110">
          <cell r="E7110">
            <v>0</v>
          </cell>
          <cell r="J7110">
            <v>0</v>
          </cell>
        </row>
        <row r="7111">
          <cell r="E7111">
            <v>0</v>
          </cell>
          <cell r="J7111">
            <v>0</v>
          </cell>
        </row>
        <row r="7113">
          <cell r="G7113">
            <v>32940</v>
          </cell>
          <cell r="J7113">
            <v>32940</v>
          </cell>
        </row>
        <row r="7116">
          <cell r="B7116" t="str">
            <v>TARIFA / HORA</v>
          </cell>
          <cell r="D7116" t="str">
            <v>RENDIMIENTO</v>
          </cell>
          <cell r="E7116" t="str">
            <v>VALOR UNITARIO</v>
          </cell>
        </row>
        <row r="7117">
          <cell r="B7117">
            <v>100</v>
          </cell>
          <cell r="D7117">
            <v>2</v>
          </cell>
          <cell r="E7117">
            <v>200</v>
          </cell>
        </row>
        <row r="7118">
          <cell r="B7118">
            <v>30.74</v>
          </cell>
          <cell r="D7118">
            <v>4</v>
          </cell>
          <cell r="E7118">
            <v>122.96</v>
          </cell>
        </row>
        <row r="7119">
          <cell r="E7119">
            <v>0</v>
          </cell>
        </row>
        <row r="7120">
          <cell r="E7120">
            <v>0</v>
          </cell>
        </row>
        <row r="7121">
          <cell r="E7121">
            <v>0</v>
          </cell>
        </row>
        <row r="7122">
          <cell r="G7122">
            <v>322.95999999999998</v>
          </cell>
        </row>
        <row r="7124">
          <cell r="G7124">
            <v>33262.959999999999</v>
          </cell>
        </row>
        <row r="7127">
          <cell r="B7127" t="str">
            <v>VOLUMEN/PESO</v>
          </cell>
          <cell r="D7127" t="str">
            <v>DISTANCIA</v>
          </cell>
          <cell r="E7127" t="str">
            <v>TARIFA</v>
          </cell>
          <cell r="F7127" t="str">
            <v>Vr/UNITARIO</v>
          </cell>
        </row>
        <row r="7128">
          <cell r="F7128">
            <v>0</v>
          </cell>
        </row>
        <row r="7129">
          <cell r="F7129">
            <v>0</v>
          </cell>
        </row>
        <row r="7130">
          <cell r="F7130">
            <v>0</v>
          </cell>
        </row>
        <row r="7132">
          <cell r="G7132">
            <v>0</v>
          </cell>
        </row>
        <row r="7135">
          <cell r="B7135" t="str">
            <v>JORNAL + PRESTACIONES</v>
          </cell>
          <cell r="E7135" t="str">
            <v>RENDIMIENTO</v>
          </cell>
          <cell r="F7135" t="str">
            <v>Vr/UNITARIO</v>
          </cell>
        </row>
        <row r="7136">
          <cell r="D7136">
            <v>10000</v>
          </cell>
          <cell r="E7136">
            <v>0.3</v>
          </cell>
          <cell r="F7136">
            <v>3000</v>
          </cell>
        </row>
        <row r="7137">
          <cell r="F7137">
            <v>0</v>
          </cell>
        </row>
        <row r="7138">
          <cell r="F7138">
            <v>0</v>
          </cell>
        </row>
        <row r="7139">
          <cell r="F7139">
            <v>0</v>
          </cell>
        </row>
        <row r="7141">
          <cell r="G7141">
            <v>3000</v>
          </cell>
        </row>
        <row r="7143">
          <cell r="G7143">
            <v>36263</v>
          </cell>
        </row>
        <row r="7151">
          <cell r="E7151" t="str">
            <v>CAPITULO :</v>
          </cell>
          <cell r="G7151" t="str">
            <v>CARPINTERIA METALICA</v>
          </cell>
        </row>
        <row r="7153">
          <cell r="E7153" t="str">
            <v>FECHA :</v>
          </cell>
          <cell r="F7153" t="str">
            <v>OCTUBRE DE 2005</v>
          </cell>
        </row>
        <row r="7156">
          <cell r="B7156" t="str">
            <v>14.1.1</v>
          </cell>
          <cell r="C7156" t="str">
            <v xml:space="preserve">VENTANERIA EN ALUM Y VIDRIO 6mm                        </v>
          </cell>
          <cell r="G7156" t="str">
            <v>UNIDAD</v>
          </cell>
          <cell r="H7156" t="str">
            <v xml:space="preserve">m2   </v>
          </cell>
          <cell r="J7156">
            <v>190295</v>
          </cell>
        </row>
        <row r="7159">
          <cell r="B7159" t="str">
            <v>CANTIDAD</v>
          </cell>
          <cell r="C7159" t="str">
            <v>UND</v>
          </cell>
          <cell r="D7159" t="str">
            <v>Vr/UNITARIO</v>
          </cell>
          <cell r="E7159" t="str">
            <v>Vr/PARCIAL</v>
          </cell>
          <cell r="F7159" t="str">
            <v>DESPERD. %</v>
          </cell>
        </row>
        <row r="7160">
          <cell r="B7160">
            <v>1</v>
          </cell>
          <cell r="C7160" t="str">
            <v>M2</v>
          </cell>
          <cell r="D7160">
            <v>187000</v>
          </cell>
          <cell r="E7160">
            <v>187000</v>
          </cell>
          <cell r="J7160">
            <v>187000</v>
          </cell>
        </row>
        <row r="7161">
          <cell r="E7161">
            <v>0</v>
          </cell>
          <cell r="J7161">
            <v>0</v>
          </cell>
        </row>
        <row r="7162">
          <cell r="E7162">
            <v>0</v>
          </cell>
          <cell r="J7162">
            <v>0</v>
          </cell>
        </row>
        <row r="7163">
          <cell r="E7163">
            <v>0</v>
          </cell>
          <cell r="J7163">
            <v>0</v>
          </cell>
        </row>
        <row r="7164">
          <cell r="E7164">
            <v>0</v>
          </cell>
          <cell r="J7164">
            <v>0</v>
          </cell>
        </row>
        <row r="7165">
          <cell r="E7165">
            <v>0</v>
          </cell>
          <cell r="J7165">
            <v>0</v>
          </cell>
        </row>
        <row r="7166">
          <cell r="E7166">
            <v>0</v>
          </cell>
          <cell r="J7166">
            <v>0</v>
          </cell>
        </row>
        <row r="7168">
          <cell r="G7168">
            <v>187000</v>
          </cell>
          <cell r="J7168">
            <v>187000</v>
          </cell>
        </row>
        <row r="7171">
          <cell r="B7171" t="str">
            <v>TARIFA / HORA</v>
          </cell>
          <cell r="D7171" t="str">
            <v>RENDIMIENTO</v>
          </cell>
          <cell r="E7171" t="str">
            <v>VALOR UNITARIO</v>
          </cell>
        </row>
        <row r="7172">
          <cell r="B7172">
            <v>100</v>
          </cell>
          <cell r="D7172">
            <v>1</v>
          </cell>
          <cell r="E7172">
            <v>100</v>
          </cell>
        </row>
        <row r="7173">
          <cell r="B7173">
            <v>30.74</v>
          </cell>
          <cell r="D7173">
            <v>4</v>
          </cell>
          <cell r="E7173">
            <v>122.96</v>
          </cell>
        </row>
        <row r="7174">
          <cell r="E7174">
            <v>0</v>
          </cell>
        </row>
        <row r="7175">
          <cell r="E7175">
            <v>0</v>
          </cell>
        </row>
        <row r="7176">
          <cell r="E7176">
            <v>0</v>
          </cell>
        </row>
        <row r="7177">
          <cell r="G7177">
            <v>222.95999999999998</v>
          </cell>
        </row>
        <row r="7179">
          <cell r="G7179">
            <v>187222.96</v>
          </cell>
        </row>
        <row r="7182">
          <cell r="B7182" t="str">
            <v>VOLUMEN/PESO</v>
          </cell>
          <cell r="D7182" t="str">
            <v>DISTANCIA</v>
          </cell>
          <cell r="E7182" t="str">
            <v>TARIFA</v>
          </cell>
          <cell r="F7182" t="str">
            <v>Vr/UNITARIO</v>
          </cell>
        </row>
        <row r="7183">
          <cell r="F7183">
            <v>0</v>
          </cell>
        </row>
        <row r="7184">
          <cell r="F7184">
            <v>0</v>
          </cell>
        </row>
        <row r="7185">
          <cell r="F7185">
            <v>0</v>
          </cell>
        </row>
        <row r="7187">
          <cell r="G7187">
            <v>0</v>
          </cell>
        </row>
        <row r="7190">
          <cell r="B7190" t="str">
            <v>JORNAL + PRESTACIONES</v>
          </cell>
          <cell r="E7190" t="str">
            <v>RENDIMIENTO</v>
          </cell>
          <cell r="F7190" t="str">
            <v>Vr/UNITARIO</v>
          </cell>
        </row>
        <row r="7191">
          <cell r="D7191">
            <v>7681</v>
          </cell>
          <cell r="E7191">
            <v>0.4</v>
          </cell>
          <cell r="F7191">
            <v>3072.4</v>
          </cell>
        </row>
        <row r="7192">
          <cell r="F7192">
            <v>0</v>
          </cell>
        </row>
        <row r="7193">
          <cell r="F7193">
            <v>0</v>
          </cell>
        </row>
        <row r="7194">
          <cell r="F7194">
            <v>0</v>
          </cell>
        </row>
        <row r="7196">
          <cell r="G7196">
            <v>3072.4</v>
          </cell>
        </row>
        <row r="7198">
          <cell r="G7198">
            <v>190295</v>
          </cell>
        </row>
        <row r="7206">
          <cell r="E7206" t="str">
            <v>CAPITULO :</v>
          </cell>
          <cell r="G7206" t="str">
            <v>CARPINTERIA METALICA</v>
          </cell>
        </row>
        <row r="7208">
          <cell r="E7208" t="str">
            <v>FECHA :</v>
          </cell>
          <cell r="F7208" t="str">
            <v>OCTUBRE DE 2005</v>
          </cell>
        </row>
        <row r="7211">
          <cell r="B7211" t="str">
            <v>14.2.1</v>
          </cell>
          <cell r="C7211" t="str">
            <v xml:space="preserve">PUERTA LAMINA INSTALADA  Y PINTADA                     </v>
          </cell>
          <cell r="G7211" t="str">
            <v>UNIDAD</v>
          </cell>
          <cell r="H7211" t="str">
            <v xml:space="preserve">m2   </v>
          </cell>
          <cell r="J7211">
            <v>171516</v>
          </cell>
        </row>
        <row r="7214">
          <cell r="B7214" t="str">
            <v>CANTIDAD</v>
          </cell>
          <cell r="C7214" t="str">
            <v>UND</v>
          </cell>
          <cell r="D7214" t="str">
            <v>Vr/UNITARIO</v>
          </cell>
          <cell r="E7214" t="str">
            <v>Vr/PARCIAL</v>
          </cell>
          <cell r="F7214" t="str">
            <v>DESPERD. %</v>
          </cell>
        </row>
        <row r="7215">
          <cell r="B7215">
            <v>1</v>
          </cell>
          <cell r="C7215" t="str">
            <v>M2</v>
          </cell>
          <cell r="D7215">
            <v>156500</v>
          </cell>
          <cell r="E7215">
            <v>156500</v>
          </cell>
          <cell r="J7215">
            <v>156500</v>
          </cell>
        </row>
        <row r="7216">
          <cell r="B7216">
            <v>0.05</v>
          </cell>
          <cell r="C7216" t="str">
            <v>M3</v>
          </cell>
          <cell r="D7216">
            <v>136700.5</v>
          </cell>
          <cell r="E7216">
            <v>6835.0250000000005</v>
          </cell>
          <cell r="J7216">
            <v>6835.0250000000005</v>
          </cell>
        </row>
        <row r="7217">
          <cell r="E7217">
            <v>0</v>
          </cell>
          <cell r="J7217">
            <v>0</v>
          </cell>
        </row>
        <row r="7218">
          <cell r="E7218">
            <v>0</v>
          </cell>
          <cell r="J7218">
            <v>0</v>
          </cell>
        </row>
        <row r="7219">
          <cell r="E7219">
            <v>0</v>
          </cell>
          <cell r="J7219">
            <v>0</v>
          </cell>
        </row>
        <row r="7220">
          <cell r="E7220">
            <v>0</v>
          </cell>
          <cell r="J7220">
            <v>0</v>
          </cell>
        </row>
        <row r="7221">
          <cell r="E7221">
            <v>0</v>
          </cell>
          <cell r="J7221">
            <v>0</v>
          </cell>
        </row>
        <row r="7223">
          <cell r="G7223">
            <v>163335.02499999999</v>
          </cell>
          <cell r="J7223">
            <v>163335.02499999999</v>
          </cell>
        </row>
        <row r="7226">
          <cell r="B7226" t="str">
            <v>TARIFA / HORA</v>
          </cell>
          <cell r="D7226" t="str">
            <v>RENDIMIENTO</v>
          </cell>
          <cell r="E7226" t="str">
            <v>VALOR UNITARIO</v>
          </cell>
        </row>
        <row r="7227">
          <cell r="B7227">
            <v>100</v>
          </cell>
          <cell r="D7227">
            <v>5</v>
          </cell>
          <cell r="E7227">
            <v>500</v>
          </cell>
        </row>
        <row r="7228">
          <cell r="E7228">
            <v>0</v>
          </cell>
        </row>
        <row r="7229">
          <cell r="E7229">
            <v>0</v>
          </cell>
        </row>
        <row r="7230">
          <cell r="E7230">
            <v>0</v>
          </cell>
        </row>
        <row r="7231">
          <cell r="E7231">
            <v>0</v>
          </cell>
        </row>
        <row r="7232">
          <cell r="G7232">
            <v>500</v>
          </cell>
        </row>
        <row r="7234">
          <cell r="G7234">
            <v>163835.02499999999</v>
          </cell>
        </row>
        <row r="7237">
          <cell r="B7237" t="str">
            <v>VOLUMEN/PESO</v>
          </cell>
          <cell r="D7237" t="str">
            <v>DISTANCIA</v>
          </cell>
          <cell r="E7237" t="str">
            <v>TARIFA</v>
          </cell>
          <cell r="F7237" t="str">
            <v>Vr/UNITARIO</v>
          </cell>
        </row>
        <row r="7238">
          <cell r="F7238">
            <v>0</v>
          </cell>
        </row>
        <row r="7239">
          <cell r="F7239">
            <v>0</v>
          </cell>
        </row>
        <row r="7240">
          <cell r="F7240">
            <v>0</v>
          </cell>
        </row>
        <row r="7242">
          <cell r="G7242">
            <v>0</v>
          </cell>
        </row>
        <row r="7245">
          <cell r="B7245" t="str">
            <v>JORNAL + PRESTACIONES</v>
          </cell>
          <cell r="E7245" t="str">
            <v>RENDIMIENTO</v>
          </cell>
          <cell r="F7245" t="str">
            <v>Vr/UNITARIO</v>
          </cell>
        </row>
        <row r="7246">
          <cell r="D7246">
            <v>7681</v>
          </cell>
          <cell r="E7246">
            <v>1</v>
          </cell>
          <cell r="F7246">
            <v>7681</v>
          </cell>
        </row>
        <row r="7247">
          <cell r="F7247">
            <v>0</v>
          </cell>
        </row>
        <row r="7248">
          <cell r="F7248">
            <v>0</v>
          </cell>
        </row>
        <row r="7249">
          <cell r="F7249">
            <v>0</v>
          </cell>
        </row>
        <row r="7251">
          <cell r="G7251">
            <v>7681</v>
          </cell>
        </row>
        <row r="7253">
          <cell r="G7253">
            <v>171516</v>
          </cell>
        </row>
        <row r="7261">
          <cell r="E7261" t="str">
            <v>CAPITULO :</v>
          </cell>
          <cell r="G7261" t="str">
            <v>CARPINTERIA METALICA</v>
          </cell>
        </row>
        <row r="7263">
          <cell r="E7263" t="str">
            <v>FECHA :</v>
          </cell>
          <cell r="F7263" t="str">
            <v>OCTUBRE DE 2005</v>
          </cell>
        </row>
        <row r="7266">
          <cell r="B7266" t="str">
            <v>14.2.2</v>
          </cell>
          <cell r="C7266" t="str">
            <v xml:space="preserve">PUERTAS EN MADERA                                      </v>
          </cell>
          <cell r="G7266" t="str">
            <v>UNIDAD</v>
          </cell>
          <cell r="H7266" t="str">
            <v xml:space="preserve">un   </v>
          </cell>
          <cell r="J7266">
            <v>461000</v>
          </cell>
        </row>
        <row r="7269">
          <cell r="B7269" t="str">
            <v>CANTIDAD</v>
          </cell>
          <cell r="C7269" t="str">
            <v>UND</v>
          </cell>
          <cell r="D7269" t="str">
            <v>Vr/UNITARIO</v>
          </cell>
          <cell r="E7269" t="str">
            <v>Vr/PARCIAL</v>
          </cell>
          <cell r="F7269" t="str">
            <v>DESPERD. %</v>
          </cell>
        </row>
        <row r="7270">
          <cell r="B7270">
            <v>2</v>
          </cell>
          <cell r="C7270" t="str">
            <v>M2</v>
          </cell>
          <cell r="D7270">
            <v>220000</v>
          </cell>
          <cell r="E7270">
            <v>440000</v>
          </cell>
          <cell r="J7270">
            <v>440000</v>
          </cell>
        </row>
        <row r="7271">
          <cell r="E7271">
            <v>0</v>
          </cell>
          <cell r="J7271">
            <v>0</v>
          </cell>
        </row>
        <row r="7272">
          <cell r="E7272">
            <v>0</v>
          </cell>
          <cell r="J7272">
            <v>0</v>
          </cell>
        </row>
        <row r="7273">
          <cell r="E7273">
            <v>0</v>
          </cell>
          <cell r="J7273">
            <v>0</v>
          </cell>
        </row>
        <row r="7274">
          <cell r="E7274">
            <v>0</v>
          </cell>
          <cell r="J7274">
            <v>0</v>
          </cell>
        </row>
        <row r="7275">
          <cell r="E7275">
            <v>0</v>
          </cell>
          <cell r="J7275">
            <v>0</v>
          </cell>
        </row>
        <row r="7276">
          <cell r="E7276">
            <v>0</v>
          </cell>
          <cell r="J7276">
            <v>0</v>
          </cell>
        </row>
        <row r="7278">
          <cell r="G7278">
            <v>440000</v>
          </cell>
          <cell r="J7278">
            <v>440000</v>
          </cell>
        </row>
        <row r="7281">
          <cell r="B7281" t="str">
            <v>TARIFA / HORA</v>
          </cell>
          <cell r="D7281" t="str">
            <v>RENDIMIENTO</v>
          </cell>
          <cell r="E7281" t="str">
            <v>VALOR UNITARIO</v>
          </cell>
        </row>
        <row r="7282">
          <cell r="B7282">
            <v>100</v>
          </cell>
          <cell r="D7282">
            <v>10</v>
          </cell>
          <cell r="E7282">
            <v>1000</v>
          </cell>
        </row>
        <row r="7283">
          <cell r="E7283">
            <v>0</v>
          </cell>
        </row>
        <row r="7284">
          <cell r="E7284">
            <v>0</v>
          </cell>
        </row>
        <row r="7285">
          <cell r="E7285">
            <v>0</v>
          </cell>
        </row>
        <row r="7286">
          <cell r="E7286">
            <v>0</v>
          </cell>
        </row>
        <row r="7287">
          <cell r="G7287">
            <v>1000</v>
          </cell>
        </row>
        <row r="7289">
          <cell r="G7289">
            <v>441000</v>
          </cell>
        </row>
        <row r="7292">
          <cell r="B7292" t="str">
            <v>VOLUMEN/PESO</v>
          </cell>
          <cell r="D7292" t="str">
            <v>DISTANCIA</v>
          </cell>
          <cell r="E7292" t="str">
            <v>TARIFA</v>
          </cell>
          <cell r="F7292" t="str">
            <v>Vr/UNITARIO</v>
          </cell>
        </row>
        <row r="7293">
          <cell r="F7293">
            <v>0</v>
          </cell>
        </row>
        <row r="7294">
          <cell r="F7294">
            <v>0</v>
          </cell>
        </row>
        <row r="7295">
          <cell r="F7295">
            <v>0</v>
          </cell>
        </row>
        <row r="7297">
          <cell r="G7297">
            <v>0</v>
          </cell>
        </row>
        <row r="7300">
          <cell r="B7300" t="str">
            <v>JORNAL + PRESTACIONES</v>
          </cell>
          <cell r="E7300" t="str">
            <v>RENDIMIENTO</v>
          </cell>
          <cell r="F7300" t="str">
            <v>Vr/UNITARIO</v>
          </cell>
        </row>
        <row r="7301">
          <cell r="D7301">
            <v>10000</v>
          </cell>
          <cell r="E7301">
            <v>2</v>
          </cell>
          <cell r="F7301">
            <v>20000</v>
          </cell>
        </row>
        <row r="7302">
          <cell r="F7302">
            <v>0</v>
          </cell>
        </row>
        <row r="7303">
          <cell r="F7303">
            <v>0</v>
          </cell>
        </row>
        <row r="7304">
          <cell r="F7304">
            <v>0</v>
          </cell>
        </row>
        <row r="7306">
          <cell r="G7306">
            <v>20000</v>
          </cell>
        </row>
        <row r="7308">
          <cell r="G7308">
            <v>461000</v>
          </cell>
        </row>
        <row r="7316">
          <cell r="E7316" t="str">
            <v>CAPITULO :</v>
          </cell>
          <cell r="G7316" t="str">
            <v>CARPINTERIA METALICA</v>
          </cell>
        </row>
        <row r="7318">
          <cell r="E7318" t="str">
            <v>FECHA :</v>
          </cell>
          <cell r="F7318" t="str">
            <v>OCTUBRE DE 2005</v>
          </cell>
        </row>
        <row r="7321">
          <cell r="B7321" t="str">
            <v>14.2.3</v>
          </cell>
          <cell r="C7321" t="str">
            <v xml:space="preserve">DINTEL CONCRETO REFZ.                                                                                    </v>
          </cell>
          <cell r="G7321" t="str">
            <v>UNIDAD</v>
          </cell>
          <cell r="H7321" t="str">
            <v xml:space="preserve">ml   </v>
          </cell>
          <cell r="J7321">
            <v>16434</v>
          </cell>
        </row>
        <row r="7324">
          <cell r="B7324" t="str">
            <v>CANTIDAD</v>
          </cell>
          <cell r="C7324" t="str">
            <v>UND</v>
          </cell>
          <cell r="D7324" t="str">
            <v>Vr/UNITARIO</v>
          </cell>
          <cell r="E7324" t="str">
            <v>Vr/PARCIAL</v>
          </cell>
          <cell r="F7324" t="str">
            <v>DESPERD. %</v>
          </cell>
        </row>
        <row r="7325">
          <cell r="B7325">
            <v>0.03</v>
          </cell>
          <cell r="C7325" t="str">
            <v>M3</v>
          </cell>
          <cell r="D7325">
            <v>219321.19999999998</v>
          </cell>
          <cell r="E7325">
            <v>6579.6359999999995</v>
          </cell>
          <cell r="F7325">
            <v>0.05</v>
          </cell>
          <cell r="J7325">
            <v>6908.6178</v>
          </cell>
        </row>
        <row r="7326">
          <cell r="B7326">
            <v>0.1</v>
          </cell>
          <cell r="C7326" t="str">
            <v>UND</v>
          </cell>
          <cell r="D7326">
            <v>1000</v>
          </cell>
          <cell r="E7326">
            <v>100</v>
          </cell>
          <cell r="F7326">
            <v>0.05</v>
          </cell>
          <cell r="J7326">
            <v>105</v>
          </cell>
        </row>
        <row r="7327">
          <cell r="B7327">
            <v>0.15</v>
          </cell>
          <cell r="C7327" t="str">
            <v>ML</v>
          </cell>
          <cell r="D7327">
            <v>2444.4444444444398</v>
          </cell>
          <cell r="E7327">
            <v>366.66666666666595</v>
          </cell>
          <cell r="F7327">
            <v>0.03</v>
          </cell>
          <cell r="J7327">
            <v>377.66666666666595</v>
          </cell>
        </row>
        <row r="7328">
          <cell r="B7328">
            <v>0.1</v>
          </cell>
          <cell r="C7328" t="str">
            <v>ML</v>
          </cell>
          <cell r="D7328">
            <v>1500</v>
          </cell>
          <cell r="E7328">
            <v>150</v>
          </cell>
          <cell r="F7328">
            <v>0.03</v>
          </cell>
          <cell r="J7328">
            <v>154.5</v>
          </cell>
        </row>
        <row r="7329">
          <cell r="B7329">
            <v>0.01</v>
          </cell>
          <cell r="C7329" t="str">
            <v>LB</v>
          </cell>
          <cell r="D7329">
            <v>1600</v>
          </cell>
          <cell r="E7329">
            <v>16</v>
          </cell>
          <cell r="F7329">
            <v>0</v>
          </cell>
          <cell r="J7329">
            <v>16</v>
          </cell>
        </row>
        <row r="7330">
          <cell r="B7330">
            <v>6.720000000000001E-2</v>
          </cell>
          <cell r="C7330" t="str">
            <v>KG</v>
          </cell>
          <cell r="D7330">
            <v>2320</v>
          </cell>
          <cell r="E7330">
            <v>155.90400000000002</v>
          </cell>
          <cell r="F7330">
            <v>0</v>
          </cell>
          <cell r="J7330">
            <v>155.90400000000002</v>
          </cell>
        </row>
        <row r="7331">
          <cell r="B7331">
            <v>1.1200000000000001</v>
          </cell>
          <cell r="C7331" t="str">
            <v>KG</v>
          </cell>
          <cell r="D7331">
            <v>1850</v>
          </cell>
          <cell r="E7331">
            <v>2072</v>
          </cell>
          <cell r="F7331">
            <v>0</v>
          </cell>
          <cell r="J7331">
            <v>2072</v>
          </cell>
        </row>
        <row r="7333">
          <cell r="G7333">
            <v>9789.6884666666665</v>
          </cell>
          <cell r="J7333">
            <v>9789.6884666666665</v>
          </cell>
        </row>
        <row r="7336">
          <cell r="B7336" t="str">
            <v>TARIFA / HORA</v>
          </cell>
          <cell r="D7336" t="str">
            <v>RENDIMIENTO</v>
          </cell>
          <cell r="E7336" t="str">
            <v>VALOR UNITARIO</v>
          </cell>
        </row>
        <row r="7337">
          <cell r="B7337">
            <v>100</v>
          </cell>
          <cell r="D7337">
            <v>5</v>
          </cell>
          <cell r="E7337">
            <v>500</v>
          </cell>
        </row>
        <row r="7338">
          <cell r="E7338">
            <v>0</v>
          </cell>
        </row>
        <row r="7339">
          <cell r="E7339">
            <v>0</v>
          </cell>
        </row>
        <row r="7340">
          <cell r="E7340">
            <v>0</v>
          </cell>
        </row>
        <row r="7341">
          <cell r="E7341">
            <v>0</v>
          </cell>
        </row>
        <row r="7342">
          <cell r="G7342">
            <v>500</v>
          </cell>
        </row>
        <row r="7344">
          <cell r="G7344">
            <v>10289.688466666666</v>
          </cell>
        </row>
        <row r="7347">
          <cell r="B7347" t="str">
            <v>VOLUMEN/PESO</v>
          </cell>
          <cell r="D7347" t="str">
            <v>DISTANCIA</v>
          </cell>
          <cell r="E7347" t="str">
            <v>TARIFA</v>
          </cell>
          <cell r="F7347" t="str">
            <v>Vr/UNITARIO</v>
          </cell>
        </row>
        <row r="7348">
          <cell r="F7348">
            <v>0</v>
          </cell>
        </row>
        <row r="7349">
          <cell r="F7349">
            <v>0</v>
          </cell>
        </row>
        <row r="7350">
          <cell r="F7350">
            <v>0</v>
          </cell>
        </row>
        <row r="7352">
          <cell r="G7352">
            <v>0</v>
          </cell>
        </row>
        <row r="7355">
          <cell r="B7355" t="str">
            <v>JORNAL + PRESTACIONES</v>
          </cell>
          <cell r="E7355" t="str">
            <v>RENDIMIENTO</v>
          </cell>
          <cell r="F7355" t="str">
            <v>Vr/UNITARIO</v>
          </cell>
        </row>
        <row r="7356">
          <cell r="D7356">
            <v>7681</v>
          </cell>
          <cell r="E7356">
            <v>0.8</v>
          </cell>
          <cell r="F7356">
            <v>6144.8</v>
          </cell>
        </row>
        <row r="7357">
          <cell r="F7357">
            <v>0</v>
          </cell>
        </row>
        <row r="7358">
          <cell r="F7358">
            <v>0</v>
          </cell>
        </row>
        <row r="7359">
          <cell r="F7359">
            <v>0</v>
          </cell>
        </row>
        <row r="7361">
          <cell r="G7361">
            <v>6144.8</v>
          </cell>
        </row>
        <row r="7363">
          <cell r="G7363">
            <v>16434</v>
          </cell>
        </row>
        <row r="7371">
          <cell r="E7371" t="str">
            <v>CAPITULO :</v>
          </cell>
          <cell r="G7371" t="str">
            <v>ACABADOS INTERIORES</v>
          </cell>
        </row>
        <row r="7373">
          <cell r="E7373" t="str">
            <v>FECHA :</v>
          </cell>
          <cell r="F7373" t="str">
            <v>OCTUBRE DE 2005</v>
          </cell>
        </row>
        <row r="7376">
          <cell r="B7376" t="str">
            <v>15.1.1</v>
          </cell>
          <cell r="C7376" t="str">
            <v xml:space="preserve">PROTEC. Y ENDURECEDOR PARA PISO EN CONCR.              </v>
          </cell>
          <cell r="G7376" t="str">
            <v>UNIDAD</v>
          </cell>
          <cell r="H7376" t="str">
            <v xml:space="preserve">m2   </v>
          </cell>
          <cell r="J7376">
            <v>9644</v>
          </cell>
        </row>
        <row r="7379">
          <cell r="B7379" t="str">
            <v>CANTIDAD</v>
          </cell>
          <cell r="C7379" t="str">
            <v>UND</v>
          </cell>
          <cell r="D7379" t="str">
            <v>Vr/UNITARIO</v>
          </cell>
          <cell r="E7379" t="str">
            <v>Vr/PARCIAL</v>
          </cell>
          <cell r="F7379" t="str">
            <v>DESPERD. %</v>
          </cell>
        </row>
        <row r="7380">
          <cell r="B7380">
            <v>1</v>
          </cell>
          <cell r="C7380" t="str">
            <v>M2</v>
          </cell>
          <cell r="D7380">
            <v>9644</v>
          </cell>
          <cell r="E7380">
            <v>9644</v>
          </cell>
          <cell r="J7380">
            <v>9644</v>
          </cell>
        </row>
        <row r="7381">
          <cell r="E7381">
            <v>0</v>
          </cell>
          <cell r="J7381">
            <v>0</v>
          </cell>
        </row>
        <row r="7382">
          <cell r="E7382">
            <v>0</v>
          </cell>
          <cell r="J7382">
            <v>0</v>
          </cell>
        </row>
        <row r="7383">
          <cell r="E7383">
            <v>0</v>
          </cell>
          <cell r="J7383">
            <v>0</v>
          </cell>
        </row>
        <row r="7384">
          <cell r="E7384">
            <v>0</v>
          </cell>
          <cell r="J7384">
            <v>0</v>
          </cell>
        </row>
        <row r="7385">
          <cell r="E7385">
            <v>0</v>
          </cell>
          <cell r="J7385">
            <v>0</v>
          </cell>
        </row>
        <row r="7386">
          <cell r="E7386">
            <v>0</v>
          </cell>
          <cell r="J7386">
            <v>0</v>
          </cell>
        </row>
        <row r="7388">
          <cell r="G7388">
            <v>9644</v>
          </cell>
          <cell r="J7388">
            <v>9644</v>
          </cell>
        </row>
        <row r="7391">
          <cell r="B7391" t="str">
            <v>TARIFA / HORA</v>
          </cell>
          <cell r="D7391" t="str">
            <v>RENDIMIENTO</v>
          </cell>
          <cell r="E7391" t="str">
            <v>VALOR UNITARIO</v>
          </cell>
        </row>
        <row r="7392">
          <cell r="E7392">
            <v>0</v>
          </cell>
        </row>
        <row r="7393">
          <cell r="E7393">
            <v>0</v>
          </cell>
        </row>
        <row r="7394">
          <cell r="E7394">
            <v>0</v>
          </cell>
        </row>
        <row r="7395">
          <cell r="E7395">
            <v>0</v>
          </cell>
        </row>
        <row r="7396">
          <cell r="E7396">
            <v>0</v>
          </cell>
        </row>
        <row r="7397">
          <cell r="G7397">
            <v>0</v>
          </cell>
        </row>
        <row r="7399">
          <cell r="G7399">
            <v>9644</v>
          </cell>
        </row>
        <row r="7402">
          <cell r="B7402" t="str">
            <v>VOLUMEN/PESO</v>
          </cell>
          <cell r="D7402" t="str">
            <v>DISTANCIA</v>
          </cell>
          <cell r="E7402" t="str">
            <v>TARIFA</v>
          </cell>
          <cell r="F7402" t="str">
            <v>Vr/UNITARIO</v>
          </cell>
        </row>
        <row r="7403">
          <cell r="F7403">
            <v>0</v>
          </cell>
        </row>
        <row r="7404">
          <cell r="F7404">
            <v>0</v>
          </cell>
        </row>
        <row r="7405">
          <cell r="F7405">
            <v>0</v>
          </cell>
        </row>
        <row r="7407">
          <cell r="G7407">
            <v>0</v>
          </cell>
        </row>
        <row r="7410">
          <cell r="B7410" t="str">
            <v>JORNAL + PRESTACIONES</v>
          </cell>
          <cell r="E7410" t="str">
            <v>RENDIMIENTO</v>
          </cell>
          <cell r="F7410" t="str">
            <v>Vr/UNITARIO</v>
          </cell>
        </row>
        <row r="7411">
          <cell r="F7411">
            <v>0</v>
          </cell>
        </row>
        <row r="7412">
          <cell r="F7412">
            <v>0</v>
          </cell>
        </row>
        <row r="7413">
          <cell r="F7413">
            <v>0</v>
          </cell>
        </row>
        <row r="7414">
          <cell r="F7414">
            <v>0</v>
          </cell>
        </row>
        <row r="7416">
          <cell r="G7416">
            <v>0</v>
          </cell>
        </row>
        <row r="7418">
          <cell r="G7418">
            <v>9644</v>
          </cell>
        </row>
        <row r="7426">
          <cell r="E7426" t="str">
            <v>CAPITULO :</v>
          </cell>
          <cell r="G7426" t="str">
            <v>ACABADOS INTERIORES</v>
          </cell>
        </row>
        <row r="7428">
          <cell r="E7428" t="str">
            <v>FECHA :</v>
          </cell>
          <cell r="F7428" t="str">
            <v>OCTUBRE DE 2005</v>
          </cell>
        </row>
        <row r="7431">
          <cell r="B7431" t="str">
            <v>15.1.2</v>
          </cell>
          <cell r="C7431" t="str">
            <v xml:space="preserve">ENCHAPE PISO BLANCO HUILA                              </v>
          </cell>
          <cell r="G7431" t="str">
            <v>UNIDAD</v>
          </cell>
          <cell r="H7431" t="str">
            <v xml:space="preserve">m2   </v>
          </cell>
          <cell r="J7431">
            <v>43525</v>
          </cell>
        </row>
        <row r="7434">
          <cell r="B7434" t="str">
            <v>CANTIDAD</v>
          </cell>
          <cell r="C7434" t="str">
            <v>UND</v>
          </cell>
          <cell r="D7434" t="str">
            <v>Vr/UNITARIO</v>
          </cell>
          <cell r="E7434" t="str">
            <v>Vr/PARCIAL</v>
          </cell>
          <cell r="F7434" t="str">
            <v>DESPERD. %</v>
          </cell>
        </row>
        <row r="7435">
          <cell r="B7435">
            <v>1</v>
          </cell>
          <cell r="C7435" t="str">
            <v>M2</v>
          </cell>
          <cell r="D7435">
            <v>25000</v>
          </cell>
          <cell r="E7435">
            <v>25000</v>
          </cell>
          <cell r="F7435">
            <v>0.03</v>
          </cell>
          <cell r="J7435">
            <v>25750</v>
          </cell>
        </row>
        <row r="7436">
          <cell r="B7436">
            <v>2.5000000000000001E-2</v>
          </cell>
          <cell r="C7436" t="str">
            <v>M3</v>
          </cell>
          <cell r="D7436">
            <v>136700.5</v>
          </cell>
          <cell r="E7436">
            <v>3417.5125000000003</v>
          </cell>
          <cell r="F7436">
            <v>0.03</v>
          </cell>
          <cell r="J7436">
            <v>3520.0378750000004</v>
          </cell>
        </row>
        <row r="7437">
          <cell r="B7437">
            <v>0.01</v>
          </cell>
          <cell r="C7437" t="str">
            <v>SCO</v>
          </cell>
          <cell r="D7437">
            <v>14000</v>
          </cell>
          <cell r="E7437">
            <v>140</v>
          </cell>
          <cell r="F7437">
            <v>0.03</v>
          </cell>
          <cell r="J7437">
            <v>144.19999999999999</v>
          </cell>
        </row>
        <row r="7438">
          <cell r="B7438">
            <v>10</v>
          </cell>
          <cell r="C7438" t="str">
            <v>LT</v>
          </cell>
          <cell r="D7438">
            <v>8</v>
          </cell>
          <cell r="E7438">
            <v>80</v>
          </cell>
          <cell r="F7438">
            <v>0</v>
          </cell>
          <cell r="J7438">
            <v>80</v>
          </cell>
        </row>
        <row r="7439">
          <cell r="B7439">
            <v>0.01</v>
          </cell>
          <cell r="C7439" t="str">
            <v>KG</v>
          </cell>
          <cell r="D7439">
            <v>25000</v>
          </cell>
          <cell r="E7439">
            <v>250</v>
          </cell>
          <cell r="F7439">
            <v>0</v>
          </cell>
          <cell r="J7439">
            <v>250</v>
          </cell>
        </row>
        <row r="7440">
          <cell r="E7440">
            <v>0</v>
          </cell>
          <cell r="J7440">
            <v>0</v>
          </cell>
        </row>
        <row r="7441">
          <cell r="E7441">
            <v>0</v>
          </cell>
          <cell r="J7441">
            <v>0</v>
          </cell>
        </row>
        <row r="7443">
          <cell r="G7443">
            <v>29744.237875000003</v>
          </cell>
          <cell r="J7443">
            <v>29744.237875000003</v>
          </cell>
        </row>
        <row r="7446">
          <cell r="B7446" t="str">
            <v>TARIFA / HORA</v>
          </cell>
          <cell r="D7446" t="str">
            <v>RENDIMIENTO</v>
          </cell>
          <cell r="E7446" t="str">
            <v>VALOR UNITARIO</v>
          </cell>
        </row>
        <row r="7447">
          <cell r="B7447">
            <v>100</v>
          </cell>
          <cell r="D7447">
            <v>1</v>
          </cell>
          <cell r="E7447">
            <v>100</v>
          </cell>
        </row>
        <row r="7448">
          <cell r="B7448">
            <v>12500</v>
          </cell>
          <cell r="D7448">
            <v>0.08</v>
          </cell>
          <cell r="E7448">
            <v>1000</v>
          </cell>
        </row>
        <row r="7449">
          <cell r="E7449">
            <v>0</v>
          </cell>
        </row>
        <row r="7450">
          <cell r="E7450">
            <v>0</v>
          </cell>
        </row>
        <row r="7451">
          <cell r="E7451">
            <v>0</v>
          </cell>
        </row>
        <row r="7452">
          <cell r="G7452">
            <v>1100</v>
          </cell>
        </row>
        <row r="7454">
          <cell r="G7454">
            <v>30844.237875000003</v>
          </cell>
        </row>
        <row r="7457">
          <cell r="B7457" t="str">
            <v>VOLUMEN/PESO</v>
          </cell>
          <cell r="D7457" t="str">
            <v>DISTANCIA</v>
          </cell>
          <cell r="E7457" t="str">
            <v>TARIFA</v>
          </cell>
          <cell r="F7457" t="str">
            <v>Vr/UNITARIO</v>
          </cell>
        </row>
        <row r="7458">
          <cell r="F7458">
            <v>0</v>
          </cell>
        </row>
        <row r="7459">
          <cell r="F7459">
            <v>0</v>
          </cell>
        </row>
        <row r="7460">
          <cell r="F7460">
            <v>0</v>
          </cell>
        </row>
        <row r="7462">
          <cell r="G7462">
            <v>0</v>
          </cell>
        </row>
        <row r="7465">
          <cell r="B7465" t="str">
            <v>JORNAL + PRESTACIONES</v>
          </cell>
          <cell r="E7465" t="str">
            <v>RENDIMIENTO</v>
          </cell>
          <cell r="F7465" t="str">
            <v>Vr/UNITARIO</v>
          </cell>
        </row>
        <row r="7466">
          <cell r="D7466">
            <v>5000</v>
          </cell>
          <cell r="E7466">
            <v>1</v>
          </cell>
          <cell r="F7466">
            <v>5000</v>
          </cell>
        </row>
        <row r="7467">
          <cell r="D7467">
            <v>7681</v>
          </cell>
          <cell r="E7467">
            <v>1</v>
          </cell>
          <cell r="F7467">
            <v>7681</v>
          </cell>
        </row>
        <row r="7468">
          <cell r="F7468">
            <v>0</v>
          </cell>
        </row>
        <row r="7469">
          <cell r="F7469">
            <v>0</v>
          </cell>
        </row>
        <row r="7471">
          <cell r="G7471">
            <v>12681</v>
          </cell>
        </row>
        <row r="7473">
          <cell r="G7473">
            <v>43525</v>
          </cell>
        </row>
        <row r="7481">
          <cell r="E7481" t="str">
            <v>CAPITULO :</v>
          </cell>
          <cell r="G7481" t="str">
            <v>ACABADOS INTERIORES</v>
          </cell>
        </row>
        <row r="7483">
          <cell r="E7483" t="str">
            <v>FECHA :</v>
          </cell>
          <cell r="F7483" t="str">
            <v>OCTUBRE DE 2005</v>
          </cell>
        </row>
        <row r="7486">
          <cell r="B7486" t="str">
            <v>15.2.1</v>
          </cell>
          <cell r="C7486" t="str">
            <v xml:space="preserve">PAÑETE LISO MUROS  1:3 (IMP)                           </v>
          </cell>
          <cell r="G7486" t="str">
            <v>UNIDAD</v>
          </cell>
          <cell r="H7486" t="str">
            <v xml:space="preserve">m2   </v>
          </cell>
          <cell r="J7486">
            <v>9867</v>
          </cell>
        </row>
        <row r="7489">
          <cell r="B7489" t="str">
            <v>CANTIDAD</v>
          </cell>
          <cell r="C7489" t="str">
            <v>UND</v>
          </cell>
          <cell r="D7489" t="str">
            <v>Vr/UNITARIO</v>
          </cell>
          <cell r="E7489" t="str">
            <v>Vr/PARCIAL</v>
          </cell>
          <cell r="F7489" t="str">
            <v>DESPERD. %</v>
          </cell>
        </row>
        <row r="7490">
          <cell r="B7490">
            <v>2.5000000000000001E-2</v>
          </cell>
          <cell r="C7490" t="str">
            <v>M3</v>
          </cell>
          <cell r="D7490">
            <v>136700.5</v>
          </cell>
          <cell r="E7490">
            <v>3417.5125000000003</v>
          </cell>
          <cell r="F7490">
            <v>0.02</v>
          </cell>
          <cell r="J7490">
            <v>3485.8627500000002</v>
          </cell>
        </row>
        <row r="7491">
          <cell r="B7491">
            <v>0.6</v>
          </cell>
          <cell r="C7491" t="str">
            <v>KG</v>
          </cell>
          <cell r="D7491">
            <v>4698</v>
          </cell>
          <cell r="E7491">
            <v>2818.7999999999997</v>
          </cell>
          <cell r="F7491">
            <v>0.02</v>
          </cell>
          <cell r="J7491">
            <v>2875.1759999999999</v>
          </cell>
        </row>
        <row r="7492">
          <cell r="E7492">
            <v>0</v>
          </cell>
          <cell r="J7492">
            <v>0</v>
          </cell>
        </row>
        <row r="7493">
          <cell r="E7493">
            <v>0</v>
          </cell>
          <cell r="J7493">
            <v>0</v>
          </cell>
        </row>
        <row r="7494">
          <cell r="E7494">
            <v>0</v>
          </cell>
          <cell r="J7494">
            <v>0</v>
          </cell>
        </row>
        <row r="7495">
          <cell r="E7495">
            <v>0</v>
          </cell>
          <cell r="J7495">
            <v>0</v>
          </cell>
        </row>
        <row r="7496">
          <cell r="E7496">
            <v>0</v>
          </cell>
          <cell r="J7496">
            <v>0</v>
          </cell>
        </row>
        <row r="7498">
          <cell r="G7498">
            <v>6361.0387499999997</v>
          </cell>
          <cell r="J7498">
            <v>6361.0387499999997</v>
          </cell>
        </row>
        <row r="7501">
          <cell r="B7501" t="str">
            <v>TARIFA / HORA</v>
          </cell>
          <cell r="D7501" t="str">
            <v>RENDIMIENTO</v>
          </cell>
          <cell r="E7501" t="str">
            <v>VALOR UNITARIO</v>
          </cell>
        </row>
        <row r="7502">
          <cell r="B7502">
            <v>100</v>
          </cell>
          <cell r="D7502">
            <v>0.5</v>
          </cell>
          <cell r="E7502">
            <v>50</v>
          </cell>
        </row>
        <row r="7503">
          <cell r="E7503">
            <v>0</v>
          </cell>
        </row>
        <row r="7504">
          <cell r="E7504">
            <v>0</v>
          </cell>
        </row>
        <row r="7505">
          <cell r="E7505">
            <v>0</v>
          </cell>
        </row>
        <row r="7506">
          <cell r="E7506">
            <v>0</v>
          </cell>
        </row>
        <row r="7507">
          <cell r="G7507">
            <v>50</v>
          </cell>
        </row>
        <row r="7509">
          <cell r="G7509">
            <v>6411.0387499999997</v>
          </cell>
        </row>
        <row r="7512">
          <cell r="B7512" t="str">
            <v>VOLUMEN/PESO</v>
          </cell>
          <cell r="D7512" t="str">
            <v>DISTANCIA</v>
          </cell>
          <cell r="E7512" t="str">
            <v>TARIFA</v>
          </cell>
          <cell r="F7512" t="str">
            <v>Vr/UNITARIO</v>
          </cell>
        </row>
        <row r="7513">
          <cell r="F7513">
            <v>0</v>
          </cell>
        </row>
        <row r="7514">
          <cell r="F7514">
            <v>0</v>
          </cell>
        </row>
        <row r="7515">
          <cell r="F7515">
            <v>0</v>
          </cell>
        </row>
        <row r="7517">
          <cell r="G7517">
            <v>0</v>
          </cell>
        </row>
        <row r="7520">
          <cell r="B7520" t="str">
            <v>JORNAL + PRESTACIONES</v>
          </cell>
          <cell r="E7520" t="str">
            <v>RENDIMIENTO</v>
          </cell>
          <cell r="F7520" t="str">
            <v>Vr/UNITARIO</v>
          </cell>
        </row>
        <row r="7521">
          <cell r="D7521">
            <v>7681</v>
          </cell>
          <cell r="E7521">
            <v>0.45</v>
          </cell>
          <cell r="F7521">
            <v>3456.4500000000003</v>
          </cell>
        </row>
        <row r="7522">
          <cell r="F7522">
            <v>0</v>
          </cell>
        </row>
        <row r="7523">
          <cell r="F7523">
            <v>0</v>
          </cell>
        </row>
        <row r="7524">
          <cell r="F7524">
            <v>0</v>
          </cell>
        </row>
        <row r="7526">
          <cell r="G7526">
            <v>3456.4500000000003</v>
          </cell>
        </row>
        <row r="7528">
          <cell r="G7528">
            <v>9867</v>
          </cell>
        </row>
        <row r="7536">
          <cell r="E7536" t="str">
            <v>CAPITULO :</v>
          </cell>
          <cell r="G7536" t="str">
            <v>ACABADOS INTERIORES</v>
          </cell>
        </row>
        <row r="7538">
          <cell r="E7538" t="str">
            <v>FECHA :</v>
          </cell>
          <cell r="F7538" t="str">
            <v>OCTUBRE DE 2005</v>
          </cell>
        </row>
        <row r="7541">
          <cell r="B7541" t="str">
            <v>15.2.2</v>
          </cell>
          <cell r="C7541" t="str">
            <v xml:space="preserve">ESTUCO Y VINILTEX (3 MANOS)                            </v>
          </cell>
          <cell r="G7541" t="str">
            <v>UNIDAD</v>
          </cell>
          <cell r="H7541" t="str">
            <v xml:space="preserve">m2   </v>
          </cell>
          <cell r="J7541">
            <v>7041</v>
          </cell>
        </row>
        <row r="7544">
          <cell r="B7544" t="str">
            <v>CANTIDAD</v>
          </cell>
          <cell r="C7544" t="str">
            <v>UND</v>
          </cell>
          <cell r="D7544" t="str">
            <v>Vr/UNITARIO</v>
          </cell>
          <cell r="E7544" t="str">
            <v>Vr/PARCIAL</v>
          </cell>
          <cell r="F7544" t="str">
            <v>DESPERD. %</v>
          </cell>
        </row>
        <row r="7545">
          <cell r="B7545">
            <v>5.1999999999999998E-3</v>
          </cell>
          <cell r="C7545" t="str">
            <v>SCO</v>
          </cell>
          <cell r="D7545">
            <v>14000</v>
          </cell>
          <cell r="E7545">
            <v>72.8</v>
          </cell>
          <cell r="F7545">
            <v>0.02</v>
          </cell>
          <cell r="J7545">
            <v>74.256</v>
          </cell>
        </row>
        <row r="7546">
          <cell r="B7546">
            <v>0.09</v>
          </cell>
          <cell r="C7546" t="str">
            <v>SCO</v>
          </cell>
          <cell r="D7546">
            <v>9600</v>
          </cell>
          <cell r="E7546">
            <v>864</v>
          </cell>
          <cell r="F7546">
            <v>0.02</v>
          </cell>
          <cell r="J7546">
            <v>881.28</v>
          </cell>
        </row>
        <row r="7547">
          <cell r="B7547">
            <v>0.01</v>
          </cell>
          <cell r="C7547" t="str">
            <v>SCO</v>
          </cell>
          <cell r="D7547">
            <v>19662</v>
          </cell>
          <cell r="E7547">
            <v>196.62</v>
          </cell>
          <cell r="F7547">
            <v>0.02</v>
          </cell>
          <cell r="J7547">
            <v>200.55240000000001</v>
          </cell>
        </row>
        <row r="7548">
          <cell r="B7548">
            <v>0.02</v>
          </cell>
          <cell r="C7548" t="str">
            <v>UND</v>
          </cell>
          <cell r="D7548">
            <v>2500</v>
          </cell>
          <cell r="E7548">
            <v>50</v>
          </cell>
          <cell r="F7548">
            <v>0.02</v>
          </cell>
          <cell r="J7548">
            <v>51</v>
          </cell>
        </row>
        <row r="7549">
          <cell r="B7549">
            <v>6.1057683792926337E-2</v>
          </cell>
          <cell r="C7549" t="str">
            <v>GAL</v>
          </cell>
          <cell r="D7549">
            <v>45170.400000000001</v>
          </cell>
          <cell r="E7549">
            <v>2758</v>
          </cell>
          <cell r="J7549">
            <v>2758</v>
          </cell>
        </row>
        <row r="7550">
          <cell r="E7550">
            <v>0</v>
          </cell>
          <cell r="J7550">
            <v>0</v>
          </cell>
        </row>
        <row r="7551">
          <cell r="E7551">
            <v>0</v>
          </cell>
          <cell r="J7551">
            <v>0</v>
          </cell>
        </row>
        <row r="7553">
          <cell r="G7553">
            <v>3965.0883999999996</v>
          </cell>
          <cell r="J7553">
            <v>3965.0883999999996</v>
          </cell>
        </row>
        <row r="7556">
          <cell r="B7556" t="str">
            <v>TARIFA / HORA</v>
          </cell>
          <cell r="D7556" t="str">
            <v>RENDIMIENTO</v>
          </cell>
          <cell r="E7556" t="str">
            <v>VALOR UNITARIO</v>
          </cell>
        </row>
        <row r="7557">
          <cell r="B7557">
            <v>100</v>
          </cell>
          <cell r="D7557">
            <v>5</v>
          </cell>
          <cell r="E7557">
            <v>500</v>
          </cell>
        </row>
        <row r="7558">
          <cell r="E7558">
            <v>0</v>
          </cell>
        </row>
        <row r="7559">
          <cell r="E7559">
            <v>0</v>
          </cell>
        </row>
        <row r="7560">
          <cell r="E7560">
            <v>0</v>
          </cell>
        </row>
        <row r="7561">
          <cell r="E7561">
            <v>0</v>
          </cell>
        </row>
        <row r="7562">
          <cell r="G7562">
            <v>500</v>
          </cell>
        </row>
        <row r="7564">
          <cell r="G7564">
            <v>4465.0883999999996</v>
          </cell>
        </row>
        <row r="7567">
          <cell r="B7567" t="str">
            <v>VOLUMEN/PESO</v>
          </cell>
          <cell r="D7567" t="str">
            <v>DISTANCIA</v>
          </cell>
          <cell r="E7567" t="str">
            <v>TARIFA</v>
          </cell>
          <cell r="F7567" t="str">
            <v>Vr/UNITARIO</v>
          </cell>
        </row>
        <row r="7568">
          <cell r="F7568">
            <v>0</v>
          </cell>
        </row>
        <row r="7569">
          <cell r="F7569">
            <v>0</v>
          </cell>
        </row>
        <row r="7570">
          <cell r="F7570">
            <v>0</v>
          </cell>
        </row>
        <row r="7572">
          <cell r="G7572">
            <v>0</v>
          </cell>
        </row>
        <row r="7575">
          <cell r="B7575" t="str">
            <v>JORNAL + PRESTACIONES</v>
          </cell>
          <cell r="E7575" t="str">
            <v>RENDIMIENTO</v>
          </cell>
          <cell r="F7575" t="str">
            <v>Vr/UNITARIO</v>
          </cell>
        </row>
        <row r="7576">
          <cell r="D7576">
            <v>8310</v>
          </cell>
          <cell r="E7576">
            <v>0.31</v>
          </cell>
          <cell r="F7576">
            <v>2576.1</v>
          </cell>
        </row>
        <row r="7577">
          <cell r="F7577">
            <v>0</v>
          </cell>
        </row>
        <row r="7578">
          <cell r="F7578">
            <v>0</v>
          </cell>
        </row>
        <row r="7579">
          <cell r="F7579">
            <v>0</v>
          </cell>
        </row>
        <row r="7581">
          <cell r="G7581">
            <v>2576.1</v>
          </cell>
        </row>
        <row r="7583">
          <cell r="G7583">
            <v>7041</v>
          </cell>
        </row>
        <row r="7591">
          <cell r="E7591" t="str">
            <v>CAPITULO :</v>
          </cell>
          <cell r="G7591" t="str">
            <v>ACABADOS INTERIORES</v>
          </cell>
        </row>
        <row r="7593">
          <cell r="E7593" t="str">
            <v>FECHA :</v>
          </cell>
          <cell r="F7593" t="str">
            <v>OCTUBRE DE 2005</v>
          </cell>
        </row>
        <row r="7596">
          <cell r="B7596" t="str">
            <v>15.2.3</v>
          </cell>
          <cell r="C7596" t="str">
            <v xml:space="preserve">ENCHAPE PARED ALFA ECOCERAMICA                         </v>
          </cell>
          <cell r="G7596" t="str">
            <v>UNIDAD</v>
          </cell>
          <cell r="H7596" t="str">
            <v xml:space="preserve">m2   </v>
          </cell>
          <cell r="J7596">
            <v>30602</v>
          </cell>
        </row>
        <row r="7599">
          <cell r="B7599" t="str">
            <v>CANTIDAD</v>
          </cell>
          <cell r="C7599" t="str">
            <v>UND</v>
          </cell>
          <cell r="D7599" t="str">
            <v>Vr/UNITARIO</v>
          </cell>
          <cell r="E7599" t="str">
            <v>Vr/PARCIAL</v>
          </cell>
          <cell r="F7599" t="str">
            <v>DESPERD. %</v>
          </cell>
        </row>
        <row r="7600">
          <cell r="B7600">
            <v>1</v>
          </cell>
          <cell r="C7600" t="str">
            <v>M2</v>
          </cell>
          <cell r="D7600">
            <v>19063.457399999999</v>
          </cell>
          <cell r="E7600">
            <v>19063.457399999999</v>
          </cell>
          <cell r="F7600">
            <v>0.05</v>
          </cell>
          <cell r="J7600">
            <v>20016.630269999998</v>
          </cell>
        </row>
        <row r="7601">
          <cell r="B7601">
            <v>1.7500000000000002E-2</v>
          </cell>
          <cell r="C7601" t="str">
            <v>SCO</v>
          </cell>
          <cell r="D7601">
            <v>32421.999999999996</v>
          </cell>
          <cell r="E7601">
            <v>567.38499999999999</v>
          </cell>
          <cell r="F7601">
            <v>0.05</v>
          </cell>
          <cell r="J7601">
            <v>595.75424999999996</v>
          </cell>
        </row>
        <row r="7602">
          <cell r="B7602">
            <v>0.16599619047619049</v>
          </cell>
          <cell r="C7602" t="str">
            <v>SCO</v>
          </cell>
          <cell r="D7602">
            <v>14000</v>
          </cell>
          <cell r="E7602">
            <v>2323.9466666666667</v>
          </cell>
          <cell r="F7602">
            <v>0.03</v>
          </cell>
          <cell r="J7602">
            <v>2393.6650666666669</v>
          </cell>
        </row>
        <row r="7603">
          <cell r="B7603">
            <v>3</v>
          </cell>
          <cell r="C7603" t="str">
            <v>LT</v>
          </cell>
          <cell r="D7603">
            <v>8</v>
          </cell>
          <cell r="E7603">
            <v>24</v>
          </cell>
          <cell r="F7603">
            <v>0</v>
          </cell>
          <cell r="J7603">
            <v>24</v>
          </cell>
        </row>
        <row r="7604">
          <cell r="B7604">
            <v>0.5</v>
          </cell>
          <cell r="C7604" t="str">
            <v>ML</v>
          </cell>
          <cell r="D7604">
            <v>1800</v>
          </cell>
          <cell r="E7604">
            <v>900</v>
          </cell>
          <cell r="F7604">
            <v>0.03</v>
          </cell>
          <cell r="J7604">
            <v>927</v>
          </cell>
        </row>
        <row r="7605">
          <cell r="E7605">
            <v>0</v>
          </cell>
          <cell r="J7605">
            <v>0</v>
          </cell>
        </row>
        <row r="7606">
          <cell r="E7606">
            <v>0</v>
          </cell>
          <cell r="J7606">
            <v>0</v>
          </cell>
        </row>
        <row r="7608">
          <cell r="G7608">
            <v>23957.049586666668</v>
          </cell>
          <cell r="J7608">
            <v>23957.049586666668</v>
          </cell>
        </row>
        <row r="7611">
          <cell r="B7611" t="str">
            <v>TARIFA / HORA</v>
          </cell>
          <cell r="D7611" t="str">
            <v>RENDIMIENTO</v>
          </cell>
          <cell r="E7611" t="str">
            <v>VALOR UNITARIO</v>
          </cell>
        </row>
        <row r="7612">
          <cell r="B7612">
            <v>100</v>
          </cell>
          <cell r="D7612">
            <v>5</v>
          </cell>
          <cell r="E7612">
            <v>500</v>
          </cell>
        </row>
        <row r="7613">
          <cell r="E7613">
            <v>0</v>
          </cell>
        </row>
        <row r="7614">
          <cell r="E7614">
            <v>0</v>
          </cell>
        </row>
        <row r="7615">
          <cell r="E7615">
            <v>0</v>
          </cell>
        </row>
        <row r="7616">
          <cell r="E7616">
            <v>0</v>
          </cell>
        </row>
        <row r="7617">
          <cell r="G7617">
            <v>500</v>
          </cell>
        </row>
        <row r="7619">
          <cell r="G7619">
            <v>24457.049586666668</v>
          </cell>
        </row>
        <row r="7622">
          <cell r="B7622" t="str">
            <v>VOLUMEN/PESO</v>
          </cell>
          <cell r="D7622" t="str">
            <v>DISTANCIA</v>
          </cell>
          <cell r="E7622" t="str">
            <v>TARIFA</v>
          </cell>
          <cell r="F7622" t="str">
            <v>Vr/UNITARIO</v>
          </cell>
        </row>
        <row r="7623">
          <cell r="F7623">
            <v>0</v>
          </cell>
        </row>
        <row r="7624">
          <cell r="F7624">
            <v>0</v>
          </cell>
        </row>
        <row r="7625">
          <cell r="F7625">
            <v>0</v>
          </cell>
        </row>
        <row r="7627">
          <cell r="G7627">
            <v>0</v>
          </cell>
        </row>
        <row r="7630">
          <cell r="B7630" t="str">
            <v>JORNAL + PRESTACIONES</v>
          </cell>
          <cell r="E7630" t="str">
            <v>RENDIMIENTO</v>
          </cell>
          <cell r="F7630" t="str">
            <v>Vr/UNITARIO</v>
          </cell>
        </row>
        <row r="7631">
          <cell r="D7631">
            <v>7681</v>
          </cell>
          <cell r="E7631">
            <v>0.8</v>
          </cell>
          <cell r="F7631">
            <v>6144.8</v>
          </cell>
        </row>
        <row r="7632">
          <cell r="F7632">
            <v>0</v>
          </cell>
        </row>
        <row r="7633">
          <cell r="F7633">
            <v>0</v>
          </cell>
        </row>
        <row r="7634">
          <cell r="F7634">
            <v>0</v>
          </cell>
        </row>
        <row r="7636">
          <cell r="G7636">
            <v>6144.8</v>
          </cell>
        </row>
        <row r="7638">
          <cell r="G7638">
            <v>30602</v>
          </cell>
        </row>
        <row r="7646">
          <cell r="E7646" t="str">
            <v>CAPITULO :</v>
          </cell>
          <cell r="G7646" t="str">
            <v>INSTALACIONES HIDROSANITARIAS</v>
          </cell>
        </row>
        <row r="7648">
          <cell r="E7648" t="str">
            <v>FECHA :</v>
          </cell>
          <cell r="F7648" t="str">
            <v>OCTUBRE DE 2005</v>
          </cell>
        </row>
        <row r="7651">
          <cell r="B7651" t="str">
            <v>16.1.1</v>
          </cell>
          <cell r="C7651" t="str">
            <v xml:space="preserve">PUNTO HIDRAULICO AF PVC                                                                                  </v>
          </cell>
          <cell r="G7651" t="str">
            <v>UNIDAD</v>
          </cell>
          <cell r="H7651" t="str">
            <v xml:space="preserve">un   </v>
          </cell>
          <cell r="J7651">
            <v>36523</v>
          </cell>
        </row>
        <row r="7654">
          <cell r="B7654" t="str">
            <v>CANTIDAD</v>
          </cell>
          <cell r="C7654" t="str">
            <v>UND</v>
          </cell>
          <cell r="D7654" t="str">
            <v>Vr/UNITARIO</v>
          </cell>
          <cell r="E7654" t="str">
            <v>Vr/PARCIAL</v>
          </cell>
          <cell r="F7654" t="str">
            <v>DESPERD. %</v>
          </cell>
        </row>
        <row r="7655">
          <cell r="B7655">
            <v>6</v>
          </cell>
          <cell r="C7655" t="str">
            <v>ML</v>
          </cell>
          <cell r="D7655">
            <v>2629.333333333333</v>
          </cell>
          <cell r="E7655">
            <v>15775.999999999998</v>
          </cell>
          <cell r="J7655">
            <v>15775.999999999998</v>
          </cell>
        </row>
        <row r="7656">
          <cell r="B7656">
            <v>6</v>
          </cell>
          <cell r="C7656" t="str">
            <v>UND</v>
          </cell>
          <cell r="D7656">
            <v>450</v>
          </cell>
          <cell r="E7656">
            <v>2700</v>
          </cell>
          <cell r="J7656">
            <v>2700</v>
          </cell>
        </row>
        <row r="7657">
          <cell r="B7657">
            <v>0.01</v>
          </cell>
          <cell r="C7657" t="str">
            <v>UND</v>
          </cell>
          <cell r="D7657">
            <v>14709.96</v>
          </cell>
          <cell r="E7657">
            <v>147.09959999999998</v>
          </cell>
          <cell r="J7657">
            <v>147.09959999999998</v>
          </cell>
        </row>
        <row r="7658">
          <cell r="B7658">
            <v>0.08</v>
          </cell>
          <cell r="C7658" t="str">
            <v>UND</v>
          </cell>
          <cell r="D7658">
            <v>28996.519999999997</v>
          </cell>
          <cell r="E7658">
            <v>2319.7215999999999</v>
          </cell>
          <cell r="J7658">
            <v>2319.7215999999999</v>
          </cell>
        </row>
        <row r="7659">
          <cell r="B7659">
            <v>0.5</v>
          </cell>
          <cell r="C7659" t="str">
            <v>UND</v>
          </cell>
          <cell r="D7659">
            <v>1000</v>
          </cell>
          <cell r="E7659">
            <v>500</v>
          </cell>
          <cell r="J7659">
            <v>500</v>
          </cell>
        </row>
        <row r="7660">
          <cell r="E7660">
            <v>0</v>
          </cell>
          <cell r="J7660">
            <v>0</v>
          </cell>
        </row>
        <row r="7661">
          <cell r="E7661">
            <v>0</v>
          </cell>
          <cell r="J7661">
            <v>0</v>
          </cell>
        </row>
        <row r="7663">
          <cell r="G7663">
            <v>21442.821200000002</v>
          </cell>
          <cell r="J7663">
            <v>21442.821200000002</v>
          </cell>
        </row>
        <row r="7666">
          <cell r="B7666" t="str">
            <v>TARIFA / HORA</v>
          </cell>
          <cell r="D7666" t="str">
            <v>RENDIMIENTO</v>
          </cell>
          <cell r="E7666" t="str">
            <v>VALOR UNITARIO</v>
          </cell>
        </row>
        <row r="7667">
          <cell r="B7667">
            <v>100</v>
          </cell>
          <cell r="D7667">
            <v>5</v>
          </cell>
          <cell r="E7667">
            <v>500</v>
          </cell>
        </row>
        <row r="7668">
          <cell r="E7668">
            <v>0</v>
          </cell>
        </row>
        <row r="7669">
          <cell r="E7669">
            <v>0</v>
          </cell>
        </row>
        <row r="7670">
          <cell r="E7670">
            <v>0</v>
          </cell>
        </row>
        <row r="7671">
          <cell r="E7671">
            <v>0</v>
          </cell>
        </row>
        <row r="7672">
          <cell r="G7672">
            <v>500</v>
          </cell>
        </row>
        <row r="7674">
          <cell r="G7674">
            <v>21942.821200000002</v>
          </cell>
        </row>
        <row r="7677">
          <cell r="B7677" t="str">
            <v>VOLUMEN/PESO</v>
          </cell>
          <cell r="D7677" t="str">
            <v>DISTANCIA</v>
          </cell>
          <cell r="E7677" t="str">
            <v>TARIFA</v>
          </cell>
          <cell r="F7677" t="str">
            <v>Vr/UNITARIO</v>
          </cell>
        </row>
        <row r="7678">
          <cell r="F7678">
            <v>0</v>
          </cell>
        </row>
        <row r="7679">
          <cell r="F7679">
            <v>0</v>
          </cell>
        </row>
        <row r="7680">
          <cell r="F7680">
            <v>0</v>
          </cell>
        </row>
        <row r="7682">
          <cell r="G7682">
            <v>0</v>
          </cell>
        </row>
        <row r="7685">
          <cell r="B7685" t="str">
            <v>JORNAL + PRESTACIONES</v>
          </cell>
          <cell r="E7685" t="str">
            <v>RENDIMIENTO</v>
          </cell>
          <cell r="F7685" t="str">
            <v>Vr/UNITARIO</v>
          </cell>
        </row>
        <row r="7686">
          <cell r="D7686">
            <v>8100</v>
          </cell>
          <cell r="E7686">
            <v>1.8</v>
          </cell>
          <cell r="F7686">
            <v>14580</v>
          </cell>
        </row>
        <row r="7687">
          <cell r="F7687">
            <v>0</v>
          </cell>
        </row>
        <row r="7688">
          <cell r="F7688">
            <v>0</v>
          </cell>
        </row>
        <row r="7689">
          <cell r="F7689">
            <v>0</v>
          </cell>
        </row>
        <row r="7691">
          <cell r="G7691">
            <v>14580</v>
          </cell>
        </row>
        <row r="7693">
          <cell r="G7693">
            <v>36523</v>
          </cell>
        </row>
        <row r="7701">
          <cell r="E7701" t="str">
            <v>CAPITULO :</v>
          </cell>
          <cell r="G7701" t="str">
            <v>INSTALACIONES HIDROSANITARIAS</v>
          </cell>
        </row>
        <row r="7703">
          <cell r="E7703" t="str">
            <v>FECHA :</v>
          </cell>
          <cell r="F7703" t="str">
            <v>OCTUBRE DE 2005</v>
          </cell>
        </row>
        <row r="7706">
          <cell r="B7706" t="str">
            <v>16.2.1</v>
          </cell>
          <cell r="C7706" t="str">
            <v xml:space="preserve">SALIDA SANITARIA PVC-S (IC)                                                                              </v>
          </cell>
          <cell r="G7706" t="str">
            <v>UNIDAD</v>
          </cell>
          <cell r="H7706" t="str">
            <v xml:space="preserve">un   </v>
          </cell>
          <cell r="J7706">
            <v>58187</v>
          </cell>
        </row>
        <row r="7709">
          <cell r="B7709" t="str">
            <v>CANTIDAD</v>
          </cell>
          <cell r="C7709" t="str">
            <v>UND</v>
          </cell>
          <cell r="D7709" t="str">
            <v>Vr/UNITARIO</v>
          </cell>
          <cell r="E7709" t="str">
            <v>Vr/PARCIAL</v>
          </cell>
          <cell r="F7709" t="str">
            <v>DESPERD. %</v>
          </cell>
        </row>
        <row r="7710">
          <cell r="B7710">
            <v>1</v>
          </cell>
          <cell r="C7710" t="str">
            <v>ML</v>
          </cell>
          <cell r="D7710">
            <v>14500</v>
          </cell>
          <cell r="E7710">
            <v>14500</v>
          </cell>
          <cell r="J7710">
            <v>14500</v>
          </cell>
        </row>
        <row r="7711">
          <cell r="B7711">
            <v>1.2</v>
          </cell>
          <cell r="C7711" t="str">
            <v>UN</v>
          </cell>
          <cell r="D7711">
            <v>11820</v>
          </cell>
          <cell r="E7711">
            <v>14184</v>
          </cell>
          <cell r="J7711">
            <v>14184</v>
          </cell>
        </row>
        <row r="7712">
          <cell r="B7712">
            <v>0.01</v>
          </cell>
          <cell r="C7712" t="str">
            <v>UND</v>
          </cell>
          <cell r="D7712">
            <v>14709.96</v>
          </cell>
          <cell r="E7712">
            <v>147.09959999999998</v>
          </cell>
          <cell r="J7712">
            <v>147.09959999999998</v>
          </cell>
        </row>
        <row r="7713">
          <cell r="B7713">
            <v>0.08</v>
          </cell>
          <cell r="C7713" t="str">
            <v>UND</v>
          </cell>
          <cell r="D7713">
            <v>28996.519999999997</v>
          </cell>
          <cell r="E7713">
            <v>2319.7215999999999</v>
          </cell>
          <cell r="J7713">
            <v>2319.7215999999999</v>
          </cell>
        </row>
        <row r="7714">
          <cell r="B7714">
            <v>0.5</v>
          </cell>
          <cell r="C7714" t="str">
            <v>UND</v>
          </cell>
          <cell r="D7714">
            <v>1000</v>
          </cell>
          <cell r="E7714">
            <v>500</v>
          </cell>
          <cell r="J7714">
            <v>500</v>
          </cell>
        </row>
        <row r="7715">
          <cell r="B7715">
            <v>1</v>
          </cell>
          <cell r="C7715" t="str">
            <v>ML</v>
          </cell>
          <cell r="D7715">
            <v>6728</v>
          </cell>
          <cell r="E7715">
            <v>6728</v>
          </cell>
          <cell r="J7715">
            <v>6728</v>
          </cell>
        </row>
        <row r="7716">
          <cell r="B7716">
            <v>1.2</v>
          </cell>
          <cell r="C7716" t="str">
            <v>UN</v>
          </cell>
          <cell r="D7716">
            <v>3940</v>
          </cell>
          <cell r="E7716">
            <v>4728</v>
          </cell>
          <cell r="J7716">
            <v>4728</v>
          </cell>
        </row>
        <row r="7718">
          <cell r="G7718">
            <v>43106.821200000006</v>
          </cell>
          <cell r="J7718">
            <v>43106.821200000006</v>
          </cell>
        </row>
        <row r="7721">
          <cell r="B7721" t="str">
            <v>TARIFA / HORA</v>
          </cell>
          <cell r="D7721" t="str">
            <v>RENDIMIENTO</v>
          </cell>
          <cell r="E7721" t="str">
            <v>VALOR UNITARIO</v>
          </cell>
        </row>
        <row r="7722">
          <cell r="B7722">
            <v>100</v>
          </cell>
          <cell r="D7722">
            <v>5</v>
          </cell>
          <cell r="E7722">
            <v>500</v>
          </cell>
        </row>
        <row r="7723">
          <cell r="E7723">
            <v>0</v>
          </cell>
        </row>
        <row r="7724">
          <cell r="E7724">
            <v>0</v>
          </cell>
        </row>
        <row r="7725">
          <cell r="E7725">
            <v>0</v>
          </cell>
        </row>
        <row r="7726">
          <cell r="E7726">
            <v>0</v>
          </cell>
        </row>
        <row r="7727">
          <cell r="G7727">
            <v>500</v>
          </cell>
        </row>
        <row r="7729">
          <cell r="G7729">
            <v>43606.821200000006</v>
          </cell>
        </row>
        <row r="7732">
          <cell r="B7732" t="str">
            <v>VOLUMEN/PESO</v>
          </cell>
          <cell r="D7732" t="str">
            <v>DISTANCIA</v>
          </cell>
          <cell r="E7732" t="str">
            <v>TARIFA</v>
          </cell>
          <cell r="F7732" t="str">
            <v>Vr/UNITARIO</v>
          </cell>
        </row>
        <row r="7733">
          <cell r="F7733">
            <v>0</v>
          </cell>
        </row>
        <row r="7734">
          <cell r="F7734">
            <v>0</v>
          </cell>
        </row>
        <row r="7735">
          <cell r="F7735">
            <v>0</v>
          </cell>
        </row>
        <row r="7737">
          <cell r="G7737">
            <v>0</v>
          </cell>
        </row>
        <row r="7740">
          <cell r="B7740" t="str">
            <v>JORNAL + PRESTACIONES</v>
          </cell>
          <cell r="E7740" t="str">
            <v>RENDIMIENTO</v>
          </cell>
          <cell r="F7740" t="str">
            <v>Vr/UNITARIO</v>
          </cell>
        </row>
        <row r="7741">
          <cell r="D7741">
            <v>8100</v>
          </cell>
          <cell r="E7741">
            <v>1.8</v>
          </cell>
          <cell r="F7741">
            <v>14580</v>
          </cell>
        </row>
        <row r="7742">
          <cell r="F7742">
            <v>0</v>
          </cell>
        </row>
        <row r="7743">
          <cell r="F7743">
            <v>0</v>
          </cell>
        </row>
        <row r="7744">
          <cell r="F7744">
            <v>0</v>
          </cell>
        </row>
        <row r="7746">
          <cell r="G7746">
            <v>14580</v>
          </cell>
        </row>
        <row r="7748">
          <cell r="G7748">
            <v>58187</v>
          </cell>
        </row>
        <row r="7756">
          <cell r="E7756" t="str">
            <v>CAPITULO :</v>
          </cell>
          <cell r="G7756" t="str">
            <v>INSTALACIONES HIDROSANITARIAS</v>
          </cell>
        </row>
        <row r="7758">
          <cell r="E7758" t="str">
            <v>FECHA :</v>
          </cell>
          <cell r="F7758" t="str">
            <v>OCTUBRE DE 2005</v>
          </cell>
        </row>
        <row r="7761">
          <cell r="B7761" t="str">
            <v>16.3.1</v>
          </cell>
          <cell r="C7761" t="str">
            <v xml:space="preserve">MONTAJE DE LAVAMANOS                                                                                     </v>
          </cell>
          <cell r="G7761" t="str">
            <v>UNIDAD</v>
          </cell>
          <cell r="H7761" t="str">
            <v xml:space="preserve">un   </v>
          </cell>
          <cell r="J7761">
            <v>21623</v>
          </cell>
        </row>
        <row r="7764">
          <cell r="B7764" t="str">
            <v>CANTIDAD</v>
          </cell>
          <cell r="C7764" t="str">
            <v>UND</v>
          </cell>
          <cell r="D7764" t="str">
            <v>Vr/UNITARIO</v>
          </cell>
          <cell r="E7764" t="str">
            <v>Vr/PARCIAL</v>
          </cell>
          <cell r="F7764" t="str">
            <v>DESPERD. %</v>
          </cell>
        </row>
        <row r="7765">
          <cell r="B7765">
            <v>0.4</v>
          </cell>
          <cell r="C7765" t="str">
            <v>UND</v>
          </cell>
          <cell r="D7765">
            <v>8600</v>
          </cell>
          <cell r="E7765">
            <v>3440</v>
          </cell>
          <cell r="F7765">
            <v>0.03</v>
          </cell>
          <cell r="J7765">
            <v>3543.2</v>
          </cell>
        </row>
        <row r="7766">
          <cell r="B7766">
            <v>1</v>
          </cell>
          <cell r="C7766" t="str">
            <v>UND</v>
          </cell>
          <cell r="D7766">
            <v>2500</v>
          </cell>
          <cell r="E7766">
            <v>2500</v>
          </cell>
          <cell r="F7766">
            <v>0</v>
          </cell>
          <cell r="J7766">
            <v>2500</v>
          </cell>
        </row>
        <row r="7767">
          <cell r="E7767">
            <v>0</v>
          </cell>
          <cell r="J7767">
            <v>0</v>
          </cell>
        </row>
        <row r="7768">
          <cell r="E7768">
            <v>0</v>
          </cell>
          <cell r="J7768">
            <v>0</v>
          </cell>
        </row>
        <row r="7769">
          <cell r="E7769">
            <v>0</v>
          </cell>
          <cell r="J7769">
            <v>0</v>
          </cell>
        </row>
        <row r="7770">
          <cell r="E7770">
            <v>0</v>
          </cell>
          <cell r="J7770">
            <v>0</v>
          </cell>
        </row>
        <row r="7771">
          <cell r="E7771">
            <v>0</v>
          </cell>
          <cell r="J7771">
            <v>0</v>
          </cell>
        </row>
        <row r="7773">
          <cell r="G7773">
            <v>6043.2</v>
          </cell>
          <cell r="J7773">
            <v>6043.2</v>
          </cell>
        </row>
        <row r="7776">
          <cell r="B7776" t="str">
            <v>TARIFA / HORA</v>
          </cell>
          <cell r="D7776" t="str">
            <v>RENDIMIENTO</v>
          </cell>
          <cell r="E7776" t="str">
            <v>VALOR UNITARIO</v>
          </cell>
        </row>
        <row r="7777">
          <cell r="B7777">
            <v>100</v>
          </cell>
          <cell r="D7777">
            <v>10</v>
          </cell>
          <cell r="E7777">
            <v>1000</v>
          </cell>
        </row>
        <row r="7778">
          <cell r="E7778">
            <v>0</v>
          </cell>
        </row>
        <row r="7779">
          <cell r="E7779">
            <v>0</v>
          </cell>
        </row>
        <row r="7780">
          <cell r="E7780">
            <v>0</v>
          </cell>
        </row>
        <row r="7781">
          <cell r="E7781">
            <v>0</v>
          </cell>
        </row>
        <row r="7782">
          <cell r="G7782">
            <v>1000</v>
          </cell>
        </row>
        <row r="7784">
          <cell r="G7784">
            <v>7043.2</v>
          </cell>
        </row>
        <row r="7787">
          <cell r="B7787" t="str">
            <v>VOLUMEN/PESO</v>
          </cell>
          <cell r="D7787" t="str">
            <v>DISTANCIA</v>
          </cell>
          <cell r="E7787" t="str">
            <v>TARIFA</v>
          </cell>
          <cell r="F7787" t="str">
            <v>Vr/UNITARIO</v>
          </cell>
        </row>
        <row r="7788">
          <cell r="F7788">
            <v>0</v>
          </cell>
        </row>
        <row r="7789">
          <cell r="F7789">
            <v>0</v>
          </cell>
        </row>
        <row r="7790">
          <cell r="F7790">
            <v>0</v>
          </cell>
        </row>
        <row r="7792">
          <cell r="G7792">
            <v>0</v>
          </cell>
        </row>
        <row r="7795">
          <cell r="B7795" t="str">
            <v>JORNAL + PRESTACIONES</v>
          </cell>
          <cell r="E7795" t="str">
            <v>RENDIMIENTO</v>
          </cell>
          <cell r="F7795" t="str">
            <v>Vr/UNITARIO</v>
          </cell>
        </row>
        <row r="7796">
          <cell r="D7796">
            <v>8100</v>
          </cell>
          <cell r="E7796">
            <v>1.8</v>
          </cell>
          <cell r="F7796">
            <v>14580</v>
          </cell>
        </row>
        <row r="7797">
          <cell r="F7797">
            <v>0</v>
          </cell>
        </row>
        <row r="7798">
          <cell r="F7798">
            <v>0</v>
          </cell>
        </row>
        <row r="7799">
          <cell r="F7799">
            <v>0</v>
          </cell>
        </row>
        <row r="7801">
          <cell r="G7801">
            <v>14580</v>
          </cell>
        </row>
        <row r="7803">
          <cell r="G7803">
            <v>21623</v>
          </cell>
        </row>
        <row r="7811">
          <cell r="E7811" t="str">
            <v>CAPITULO :</v>
          </cell>
          <cell r="G7811" t="str">
            <v>INSTALACIONES HIDROSANITARIAS</v>
          </cell>
        </row>
        <row r="7813">
          <cell r="E7813" t="str">
            <v>FECHA :</v>
          </cell>
          <cell r="F7813" t="str">
            <v>OCTUBRE DE 2005</v>
          </cell>
        </row>
        <row r="7816">
          <cell r="B7816" t="str">
            <v>16.3.2</v>
          </cell>
          <cell r="C7816" t="str">
            <v xml:space="preserve">MONTAJE APARATOS SANITARIOS                                                                              </v>
          </cell>
          <cell r="G7816" t="str">
            <v>UNIDAD</v>
          </cell>
          <cell r="H7816" t="str">
            <v xml:space="preserve">un   </v>
          </cell>
          <cell r="J7816">
            <v>21623</v>
          </cell>
        </row>
        <row r="7819">
          <cell r="B7819" t="str">
            <v>CANTIDAD</v>
          </cell>
          <cell r="C7819" t="str">
            <v>UND</v>
          </cell>
          <cell r="D7819" t="str">
            <v>Vr/UNITARIO</v>
          </cell>
          <cell r="E7819" t="str">
            <v>Vr/PARCIAL</v>
          </cell>
          <cell r="F7819" t="str">
            <v>DESPERD. %</v>
          </cell>
        </row>
        <row r="7820">
          <cell r="B7820">
            <v>0.4</v>
          </cell>
          <cell r="C7820" t="str">
            <v>UND</v>
          </cell>
          <cell r="D7820">
            <v>8600</v>
          </cell>
          <cell r="E7820">
            <v>3440</v>
          </cell>
          <cell r="F7820">
            <v>0.03</v>
          </cell>
          <cell r="J7820">
            <v>3543.2</v>
          </cell>
        </row>
        <row r="7821">
          <cell r="B7821">
            <v>1</v>
          </cell>
          <cell r="C7821" t="str">
            <v>UND</v>
          </cell>
          <cell r="D7821">
            <v>2500</v>
          </cell>
          <cell r="E7821">
            <v>2500</v>
          </cell>
          <cell r="F7821">
            <v>0</v>
          </cell>
          <cell r="J7821">
            <v>2500</v>
          </cell>
        </row>
        <row r="7822">
          <cell r="E7822">
            <v>0</v>
          </cell>
          <cell r="J7822">
            <v>0</v>
          </cell>
        </row>
        <row r="7823">
          <cell r="E7823">
            <v>0</v>
          </cell>
          <cell r="J7823">
            <v>0</v>
          </cell>
        </row>
        <row r="7824">
          <cell r="E7824">
            <v>0</v>
          </cell>
          <cell r="J7824">
            <v>0</v>
          </cell>
        </row>
        <row r="7825">
          <cell r="E7825">
            <v>0</v>
          </cell>
          <cell r="J7825">
            <v>0</v>
          </cell>
        </row>
        <row r="7826">
          <cell r="E7826">
            <v>0</v>
          </cell>
          <cell r="J7826">
            <v>0</v>
          </cell>
        </row>
        <row r="7828">
          <cell r="G7828">
            <v>6043.2</v>
          </cell>
          <cell r="J7828">
            <v>6043.2</v>
          </cell>
        </row>
        <row r="7831">
          <cell r="B7831" t="str">
            <v>TARIFA / HORA</v>
          </cell>
          <cell r="D7831" t="str">
            <v>RENDIMIENTO</v>
          </cell>
          <cell r="E7831" t="str">
            <v>VALOR UNITARIO</v>
          </cell>
        </row>
        <row r="7832">
          <cell r="B7832">
            <v>100</v>
          </cell>
          <cell r="D7832">
            <v>10</v>
          </cell>
          <cell r="E7832">
            <v>1000</v>
          </cell>
        </row>
        <row r="7833">
          <cell r="E7833">
            <v>0</v>
          </cell>
        </row>
        <row r="7834">
          <cell r="E7834">
            <v>0</v>
          </cell>
        </row>
        <row r="7835">
          <cell r="E7835">
            <v>0</v>
          </cell>
        </row>
        <row r="7836">
          <cell r="E7836">
            <v>0</v>
          </cell>
        </row>
        <row r="7837">
          <cell r="G7837">
            <v>1000</v>
          </cell>
        </row>
        <row r="7839">
          <cell r="G7839">
            <v>7043.2</v>
          </cell>
        </row>
        <row r="7842">
          <cell r="B7842" t="str">
            <v>VOLUMEN/PESO</v>
          </cell>
          <cell r="D7842" t="str">
            <v>DISTANCIA</v>
          </cell>
          <cell r="E7842" t="str">
            <v>TARIFA</v>
          </cell>
          <cell r="F7842" t="str">
            <v>Vr/UNITARIO</v>
          </cell>
        </row>
        <row r="7843">
          <cell r="F7843">
            <v>0</v>
          </cell>
        </row>
        <row r="7844">
          <cell r="F7844">
            <v>0</v>
          </cell>
        </row>
        <row r="7845">
          <cell r="F7845">
            <v>0</v>
          </cell>
        </row>
        <row r="7847">
          <cell r="G7847">
            <v>0</v>
          </cell>
        </row>
        <row r="7850">
          <cell r="B7850" t="str">
            <v>JORNAL + PRESTACIONES</v>
          </cell>
          <cell r="E7850" t="str">
            <v>RENDIMIENTO</v>
          </cell>
          <cell r="F7850" t="str">
            <v>Vr/UNITARIO</v>
          </cell>
        </row>
        <row r="7851">
          <cell r="D7851">
            <v>8100</v>
          </cell>
          <cell r="E7851">
            <v>1.8</v>
          </cell>
          <cell r="F7851">
            <v>14580</v>
          </cell>
        </row>
        <row r="7852">
          <cell r="F7852">
            <v>0</v>
          </cell>
        </row>
        <row r="7853">
          <cell r="F7853">
            <v>0</v>
          </cell>
        </row>
        <row r="7854">
          <cell r="F7854">
            <v>0</v>
          </cell>
        </row>
        <row r="7856">
          <cell r="G7856">
            <v>14580</v>
          </cell>
        </row>
        <row r="7858">
          <cell r="G7858">
            <v>21623</v>
          </cell>
        </row>
        <row r="7866">
          <cell r="E7866" t="str">
            <v>CAPITULO :</v>
          </cell>
          <cell r="G7866" t="str">
            <v>INSTALACIONES HIDROSANITARIAS</v>
          </cell>
        </row>
        <row r="7868">
          <cell r="E7868" t="str">
            <v>FECHA :</v>
          </cell>
          <cell r="F7868" t="str">
            <v>OCTUBRE DE 2005</v>
          </cell>
        </row>
        <row r="7871">
          <cell r="B7871" t="str">
            <v>16.3.3</v>
          </cell>
          <cell r="C7871" t="str">
            <v xml:space="preserve">MONTAJE LLAVE MANGUERA                                                                                   </v>
          </cell>
          <cell r="G7871" t="str">
            <v>UNIDAD</v>
          </cell>
          <cell r="H7871" t="str">
            <v xml:space="preserve">un   </v>
          </cell>
          <cell r="J7871">
            <v>27820</v>
          </cell>
        </row>
        <row r="7874">
          <cell r="B7874" t="str">
            <v>CANTIDAD</v>
          </cell>
          <cell r="C7874" t="str">
            <v>UND</v>
          </cell>
          <cell r="D7874" t="str">
            <v>Vr/UNITARIO</v>
          </cell>
          <cell r="E7874" t="str">
            <v>Vr/PARCIAL</v>
          </cell>
          <cell r="F7874" t="str">
            <v>DESPERD. %</v>
          </cell>
        </row>
        <row r="7875">
          <cell r="B7875">
            <v>1</v>
          </cell>
          <cell r="C7875" t="str">
            <v>UND</v>
          </cell>
          <cell r="D7875">
            <v>1000</v>
          </cell>
          <cell r="E7875">
            <v>1000</v>
          </cell>
          <cell r="F7875">
            <v>0.03</v>
          </cell>
          <cell r="J7875">
            <v>1030</v>
          </cell>
        </row>
        <row r="7876">
          <cell r="B7876">
            <v>1</v>
          </cell>
          <cell r="C7876" t="str">
            <v>UND</v>
          </cell>
          <cell r="D7876">
            <v>18500</v>
          </cell>
          <cell r="E7876">
            <v>18500</v>
          </cell>
          <cell r="F7876">
            <v>0</v>
          </cell>
          <cell r="J7876">
            <v>18500</v>
          </cell>
        </row>
        <row r="7877">
          <cell r="E7877">
            <v>0</v>
          </cell>
          <cell r="J7877">
            <v>0</v>
          </cell>
        </row>
        <row r="7878">
          <cell r="E7878">
            <v>0</v>
          </cell>
          <cell r="J7878">
            <v>0</v>
          </cell>
        </row>
        <row r="7879">
          <cell r="E7879">
            <v>0</v>
          </cell>
          <cell r="J7879">
            <v>0</v>
          </cell>
        </row>
        <row r="7880">
          <cell r="E7880">
            <v>0</v>
          </cell>
          <cell r="J7880">
            <v>0</v>
          </cell>
        </row>
        <row r="7881">
          <cell r="E7881">
            <v>0</v>
          </cell>
          <cell r="J7881">
            <v>0</v>
          </cell>
        </row>
        <row r="7883">
          <cell r="G7883">
            <v>19530</v>
          </cell>
          <cell r="J7883">
            <v>19530</v>
          </cell>
        </row>
        <row r="7886">
          <cell r="B7886" t="str">
            <v>TARIFA / HORA</v>
          </cell>
          <cell r="D7886" t="str">
            <v>RENDIMIENTO</v>
          </cell>
          <cell r="E7886" t="str">
            <v>VALOR UNITARIO</v>
          </cell>
        </row>
        <row r="7887">
          <cell r="B7887">
            <v>100</v>
          </cell>
          <cell r="D7887">
            <v>10</v>
          </cell>
          <cell r="E7887">
            <v>1000</v>
          </cell>
        </row>
        <row r="7888">
          <cell r="E7888">
            <v>0</v>
          </cell>
        </row>
        <row r="7889">
          <cell r="E7889">
            <v>0</v>
          </cell>
        </row>
        <row r="7890">
          <cell r="E7890">
            <v>0</v>
          </cell>
        </row>
        <row r="7891">
          <cell r="E7891">
            <v>0</v>
          </cell>
        </row>
        <row r="7892">
          <cell r="G7892">
            <v>1000</v>
          </cell>
        </row>
        <row r="7894">
          <cell r="G7894">
            <v>20530</v>
          </cell>
        </row>
        <row r="7897">
          <cell r="B7897" t="str">
            <v>VOLUMEN/PESO</v>
          </cell>
          <cell r="D7897" t="str">
            <v>DISTANCIA</v>
          </cell>
          <cell r="E7897" t="str">
            <v>TARIFA</v>
          </cell>
          <cell r="F7897" t="str">
            <v>Vr/UNITARIO</v>
          </cell>
        </row>
        <row r="7898">
          <cell r="F7898">
            <v>0</v>
          </cell>
        </row>
        <row r="7899">
          <cell r="F7899">
            <v>0</v>
          </cell>
        </row>
        <row r="7900">
          <cell r="F7900">
            <v>0</v>
          </cell>
        </row>
        <row r="7902">
          <cell r="G7902">
            <v>0</v>
          </cell>
        </row>
        <row r="7905">
          <cell r="B7905" t="str">
            <v>JORNAL + PRESTACIONES</v>
          </cell>
          <cell r="E7905" t="str">
            <v>RENDIMIENTO</v>
          </cell>
          <cell r="F7905" t="str">
            <v>Vr/UNITARIO</v>
          </cell>
        </row>
        <row r="7906">
          <cell r="D7906">
            <v>8100</v>
          </cell>
          <cell r="E7906">
            <v>0.9</v>
          </cell>
          <cell r="F7906">
            <v>7290</v>
          </cell>
        </row>
        <row r="7907">
          <cell r="F7907">
            <v>0</v>
          </cell>
        </row>
        <row r="7908">
          <cell r="F7908">
            <v>0</v>
          </cell>
        </row>
        <row r="7909">
          <cell r="F7909">
            <v>0</v>
          </cell>
        </row>
        <row r="7911">
          <cell r="G7911">
            <v>7290</v>
          </cell>
        </row>
        <row r="7913">
          <cell r="G7913">
            <v>27820</v>
          </cell>
        </row>
        <row r="7921">
          <cell r="E7921" t="str">
            <v>CAPITULO :</v>
          </cell>
          <cell r="G7921" t="str">
            <v>INSTALACIONES HIDROSANITARIAS</v>
          </cell>
        </row>
        <row r="7923">
          <cell r="E7923" t="str">
            <v>FECHA :</v>
          </cell>
          <cell r="F7923" t="str">
            <v>OCTUBRE DE 2005</v>
          </cell>
        </row>
        <row r="7926">
          <cell r="B7926" t="str">
            <v>16.4.1</v>
          </cell>
          <cell r="C7926" t="str">
            <v xml:space="preserve">SANITARIO ACUACER BLANC.CORONA                         </v>
          </cell>
          <cell r="G7926" t="str">
            <v>UNIDAD</v>
          </cell>
          <cell r="H7926" t="str">
            <v xml:space="preserve">un   </v>
          </cell>
          <cell r="J7926">
            <v>177145</v>
          </cell>
        </row>
        <row r="7929">
          <cell r="B7929" t="str">
            <v>CANTIDAD</v>
          </cell>
          <cell r="C7929" t="str">
            <v>UND</v>
          </cell>
          <cell r="D7929" t="str">
            <v>Vr/UNITARIO</v>
          </cell>
          <cell r="E7929" t="str">
            <v>Vr/PARCIAL</v>
          </cell>
          <cell r="F7929" t="str">
            <v>DESPERD. %</v>
          </cell>
        </row>
        <row r="7930">
          <cell r="B7930">
            <v>1</v>
          </cell>
          <cell r="C7930" t="str">
            <v>UND</v>
          </cell>
          <cell r="D7930">
            <v>176144.84</v>
          </cell>
          <cell r="E7930">
            <v>176144.84</v>
          </cell>
          <cell r="J7930">
            <v>176144.84</v>
          </cell>
        </row>
        <row r="7931">
          <cell r="E7931">
            <v>0</v>
          </cell>
          <cell r="J7931">
            <v>0</v>
          </cell>
        </row>
        <row r="7932">
          <cell r="E7932">
            <v>0</v>
          </cell>
          <cell r="J7932">
            <v>0</v>
          </cell>
        </row>
        <row r="7933">
          <cell r="E7933">
            <v>0</v>
          </cell>
          <cell r="J7933">
            <v>0</v>
          </cell>
        </row>
        <row r="7934">
          <cell r="E7934">
            <v>0</v>
          </cell>
          <cell r="J7934">
            <v>0</v>
          </cell>
        </row>
        <row r="7935">
          <cell r="E7935">
            <v>0</v>
          </cell>
          <cell r="J7935">
            <v>0</v>
          </cell>
        </row>
        <row r="7936">
          <cell r="E7936">
            <v>0</v>
          </cell>
          <cell r="J7936">
            <v>0</v>
          </cell>
        </row>
        <row r="7938">
          <cell r="G7938">
            <v>176144.84</v>
          </cell>
          <cell r="J7938">
            <v>176144.84</v>
          </cell>
        </row>
        <row r="7941">
          <cell r="B7941" t="str">
            <v>TARIFA / HORA</v>
          </cell>
          <cell r="D7941" t="str">
            <v>RENDIMIENTO</v>
          </cell>
          <cell r="E7941" t="str">
            <v>VALOR UNITARIO</v>
          </cell>
        </row>
        <row r="7942">
          <cell r="B7942">
            <v>100</v>
          </cell>
          <cell r="D7942">
            <v>10</v>
          </cell>
          <cell r="E7942">
            <v>1000</v>
          </cell>
        </row>
        <row r="7943">
          <cell r="E7943">
            <v>0</v>
          </cell>
        </row>
        <row r="7944">
          <cell r="E7944">
            <v>0</v>
          </cell>
        </row>
        <row r="7945">
          <cell r="E7945">
            <v>0</v>
          </cell>
        </row>
        <row r="7946">
          <cell r="E7946">
            <v>0</v>
          </cell>
        </row>
        <row r="7947">
          <cell r="G7947">
            <v>1000</v>
          </cell>
        </row>
        <row r="7949">
          <cell r="G7949">
            <v>177144.84</v>
          </cell>
        </row>
        <row r="7952">
          <cell r="B7952" t="str">
            <v>VOLUMEN/PESO</v>
          </cell>
          <cell r="D7952" t="str">
            <v>DISTANCIA</v>
          </cell>
          <cell r="E7952" t="str">
            <v>TARIFA</v>
          </cell>
          <cell r="F7952" t="str">
            <v>Vr/UNITARIO</v>
          </cell>
        </row>
        <row r="7953">
          <cell r="F7953">
            <v>0</v>
          </cell>
        </row>
        <row r="7954">
          <cell r="F7954">
            <v>0</v>
          </cell>
        </row>
        <row r="7955">
          <cell r="F7955">
            <v>0</v>
          </cell>
        </row>
        <row r="7957">
          <cell r="G7957">
            <v>0</v>
          </cell>
        </row>
        <row r="7960">
          <cell r="B7960" t="str">
            <v>JORNAL + PRESTACIONES</v>
          </cell>
          <cell r="E7960" t="str">
            <v>RENDIMIENTO</v>
          </cell>
          <cell r="F7960" t="str">
            <v>Vr/UNITARIO</v>
          </cell>
        </row>
        <row r="7961">
          <cell r="F7961">
            <v>0</v>
          </cell>
        </row>
        <row r="7962">
          <cell r="F7962">
            <v>0</v>
          </cell>
        </row>
        <row r="7963">
          <cell r="F7963">
            <v>0</v>
          </cell>
        </row>
        <row r="7964">
          <cell r="F7964">
            <v>0</v>
          </cell>
        </row>
        <row r="7966">
          <cell r="G7966">
            <v>0</v>
          </cell>
        </row>
        <row r="7968">
          <cell r="G7968">
            <v>177145</v>
          </cell>
        </row>
        <row r="7976">
          <cell r="E7976" t="str">
            <v>CAPITULO :</v>
          </cell>
          <cell r="G7976" t="str">
            <v>INSTALACIONES HIDROSANITARIAS</v>
          </cell>
        </row>
        <row r="7978">
          <cell r="E7978" t="str">
            <v>FECHA :</v>
          </cell>
          <cell r="F7978" t="str">
            <v>OCTUBRE DE 2005</v>
          </cell>
        </row>
        <row r="7981">
          <cell r="B7981" t="str">
            <v>16.4.2</v>
          </cell>
          <cell r="C7981" t="str">
            <v xml:space="preserve">LAVAMANOS BLANCO ACUACER                               </v>
          </cell>
          <cell r="G7981" t="str">
            <v>UNIDAD</v>
          </cell>
          <cell r="H7981" t="str">
            <v xml:space="preserve">un   </v>
          </cell>
          <cell r="J7981">
            <v>47750</v>
          </cell>
        </row>
        <row r="7984">
          <cell r="B7984" t="str">
            <v>CANTIDAD</v>
          </cell>
          <cell r="C7984" t="str">
            <v>UND</v>
          </cell>
          <cell r="D7984" t="str">
            <v>Vr/UNITARIO</v>
          </cell>
          <cell r="E7984" t="str">
            <v>Vr/PARCIAL</v>
          </cell>
          <cell r="F7984" t="str">
            <v>DESPERD. %</v>
          </cell>
        </row>
        <row r="7985">
          <cell r="B7985">
            <v>1</v>
          </cell>
          <cell r="C7985" t="str">
            <v>UND</v>
          </cell>
          <cell r="D7985">
            <v>46750.32</v>
          </cell>
          <cell r="E7985">
            <v>46750.32</v>
          </cell>
          <cell r="J7985">
            <v>46750.32</v>
          </cell>
        </row>
        <row r="7986">
          <cell r="E7986">
            <v>0</v>
          </cell>
          <cell r="J7986">
            <v>0</v>
          </cell>
        </row>
        <row r="7987">
          <cell r="E7987">
            <v>0</v>
          </cell>
          <cell r="J7987">
            <v>0</v>
          </cell>
        </row>
        <row r="7988">
          <cell r="E7988">
            <v>0</v>
          </cell>
          <cell r="J7988">
            <v>0</v>
          </cell>
        </row>
        <row r="7989">
          <cell r="E7989">
            <v>0</v>
          </cell>
          <cell r="J7989">
            <v>0</v>
          </cell>
        </row>
        <row r="7990">
          <cell r="E7990">
            <v>0</v>
          </cell>
          <cell r="J7990">
            <v>0</v>
          </cell>
        </row>
        <row r="7991">
          <cell r="E7991">
            <v>0</v>
          </cell>
          <cell r="J7991">
            <v>0</v>
          </cell>
        </row>
        <row r="7993">
          <cell r="G7993">
            <v>46750.32</v>
          </cell>
          <cell r="J7993">
            <v>46750.32</v>
          </cell>
        </row>
        <row r="7996">
          <cell r="B7996" t="str">
            <v>TARIFA / HORA</v>
          </cell>
          <cell r="D7996" t="str">
            <v>RENDIMIENTO</v>
          </cell>
          <cell r="E7996" t="str">
            <v>VALOR UNITARIO</v>
          </cell>
        </row>
        <row r="7997">
          <cell r="B7997">
            <v>100</v>
          </cell>
          <cell r="D7997">
            <v>10</v>
          </cell>
          <cell r="E7997">
            <v>1000</v>
          </cell>
        </row>
        <row r="7998">
          <cell r="E7998">
            <v>0</v>
          </cell>
        </row>
        <row r="7999">
          <cell r="E7999">
            <v>0</v>
          </cell>
        </row>
        <row r="8000">
          <cell r="E8000">
            <v>0</v>
          </cell>
        </row>
        <row r="8001">
          <cell r="E8001">
            <v>0</v>
          </cell>
        </row>
        <row r="8002">
          <cell r="G8002">
            <v>1000</v>
          </cell>
        </row>
        <row r="8004">
          <cell r="G8004">
            <v>47750.32</v>
          </cell>
        </row>
        <row r="8007">
          <cell r="B8007" t="str">
            <v>VOLUMEN/PESO</v>
          </cell>
          <cell r="D8007" t="str">
            <v>DISTANCIA</v>
          </cell>
          <cell r="E8007" t="str">
            <v>TARIFA</v>
          </cell>
          <cell r="F8007" t="str">
            <v>Vr/UNITARIO</v>
          </cell>
        </row>
        <row r="8008">
          <cell r="F8008">
            <v>0</v>
          </cell>
        </row>
        <row r="8009">
          <cell r="F8009">
            <v>0</v>
          </cell>
        </row>
        <row r="8010">
          <cell r="F8010">
            <v>0</v>
          </cell>
        </row>
        <row r="8012">
          <cell r="G8012">
            <v>0</v>
          </cell>
        </row>
        <row r="8015">
          <cell r="B8015" t="str">
            <v>JORNAL + PRESTACIONES</v>
          </cell>
          <cell r="E8015" t="str">
            <v>RENDIMIENTO</v>
          </cell>
          <cell r="F8015" t="str">
            <v>Vr/UNITARIO</v>
          </cell>
        </row>
        <row r="8016">
          <cell r="F8016">
            <v>0</v>
          </cell>
        </row>
        <row r="8017">
          <cell r="F8017">
            <v>0</v>
          </cell>
        </row>
        <row r="8018">
          <cell r="F8018">
            <v>0</v>
          </cell>
        </row>
        <row r="8019">
          <cell r="F8019">
            <v>0</v>
          </cell>
        </row>
        <row r="8021">
          <cell r="G8021">
            <v>0</v>
          </cell>
        </row>
        <row r="8023">
          <cell r="G8023">
            <v>47750</v>
          </cell>
        </row>
        <row r="8031">
          <cell r="E8031" t="str">
            <v>CAPITULO :</v>
          </cell>
          <cell r="G8031" t="str">
            <v>INSTALACIONES ELECTRICAS</v>
          </cell>
        </row>
        <row r="8033">
          <cell r="E8033" t="str">
            <v>FECHA :</v>
          </cell>
          <cell r="F8033" t="str">
            <v>OCTUBRE DE 2005</v>
          </cell>
        </row>
        <row r="8036">
          <cell r="B8036" t="str">
            <v>17.1.1</v>
          </cell>
          <cell r="C8036" t="str">
            <v xml:space="preserve">ACOMETIDA RED EXTERIOR AP 3*8 CON 2 TUBOS 2pg PVC                                                        </v>
          </cell>
          <cell r="G8036" t="str">
            <v>UNIDAD</v>
          </cell>
          <cell r="H8036" t="str">
            <v xml:space="preserve">m    </v>
          </cell>
          <cell r="J8036">
            <v>25089</v>
          </cell>
        </row>
        <row r="8039">
          <cell r="B8039" t="str">
            <v>CANTIDAD</v>
          </cell>
          <cell r="C8039" t="str">
            <v>UND</v>
          </cell>
          <cell r="D8039" t="str">
            <v>Vr/UNITARIO</v>
          </cell>
          <cell r="E8039" t="str">
            <v>Vr/PARCIAL</v>
          </cell>
          <cell r="F8039" t="str">
            <v>DESPERD. %</v>
          </cell>
        </row>
        <row r="8040">
          <cell r="B8040">
            <v>2</v>
          </cell>
          <cell r="C8040" t="str">
            <v>ML</v>
          </cell>
          <cell r="D8040">
            <v>5441.333333333333</v>
          </cell>
          <cell r="E8040">
            <v>10882.666666666666</v>
          </cell>
          <cell r="F8040">
            <v>0.02</v>
          </cell>
          <cell r="J8040">
            <v>11100.32</v>
          </cell>
        </row>
        <row r="8041">
          <cell r="B8041">
            <v>3</v>
          </cell>
          <cell r="C8041" t="str">
            <v>ML</v>
          </cell>
          <cell r="D8041">
            <v>2200</v>
          </cell>
          <cell r="E8041">
            <v>6600</v>
          </cell>
          <cell r="F8041">
            <v>0.02</v>
          </cell>
          <cell r="J8041">
            <v>6732</v>
          </cell>
        </row>
        <row r="8042">
          <cell r="E8042">
            <v>0</v>
          </cell>
          <cell r="J8042">
            <v>0</v>
          </cell>
        </row>
        <row r="8043">
          <cell r="E8043">
            <v>0</v>
          </cell>
          <cell r="J8043">
            <v>0</v>
          </cell>
        </row>
        <row r="8044">
          <cell r="E8044">
            <v>0</v>
          </cell>
          <cell r="J8044">
            <v>0</v>
          </cell>
        </row>
        <row r="8045">
          <cell r="E8045">
            <v>0</v>
          </cell>
          <cell r="J8045">
            <v>0</v>
          </cell>
        </row>
        <row r="8046">
          <cell r="E8046">
            <v>0</v>
          </cell>
          <cell r="J8046">
            <v>0</v>
          </cell>
        </row>
        <row r="8048">
          <cell r="G8048">
            <v>17832.32</v>
          </cell>
          <cell r="J8048">
            <v>17832.32</v>
          </cell>
        </row>
        <row r="8051">
          <cell r="B8051" t="str">
            <v>TARIFA / HORA</v>
          </cell>
          <cell r="D8051" t="str">
            <v>RENDIMIENTO</v>
          </cell>
          <cell r="E8051" t="str">
            <v>VALOR UNITARIO</v>
          </cell>
        </row>
        <row r="8052">
          <cell r="B8052">
            <v>100</v>
          </cell>
          <cell r="D8052">
            <v>10</v>
          </cell>
          <cell r="E8052">
            <v>1000</v>
          </cell>
        </row>
        <row r="8053">
          <cell r="E8053">
            <v>0</v>
          </cell>
        </row>
        <row r="8054">
          <cell r="E8054">
            <v>0</v>
          </cell>
        </row>
        <row r="8055">
          <cell r="E8055">
            <v>0</v>
          </cell>
        </row>
        <row r="8056">
          <cell r="E8056">
            <v>0</v>
          </cell>
        </row>
        <row r="8057">
          <cell r="G8057">
            <v>1000</v>
          </cell>
        </row>
        <row r="8059">
          <cell r="G8059">
            <v>18832.32</v>
          </cell>
        </row>
        <row r="8062">
          <cell r="B8062" t="str">
            <v>VOLUMEN/PESO</v>
          </cell>
          <cell r="D8062" t="str">
            <v>DISTANCIA</v>
          </cell>
          <cell r="E8062" t="str">
            <v>TARIFA</v>
          </cell>
          <cell r="F8062" t="str">
            <v>Vr/UNITARIO</v>
          </cell>
        </row>
        <row r="8063">
          <cell r="F8063">
            <v>0</v>
          </cell>
        </row>
        <row r="8064">
          <cell r="F8064">
            <v>0</v>
          </cell>
        </row>
        <row r="8065">
          <cell r="F8065">
            <v>0</v>
          </cell>
        </row>
        <row r="8067">
          <cell r="G8067">
            <v>0</v>
          </cell>
        </row>
        <row r="8070">
          <cell r="B8070" t="str">
            <v>JORNAL + PRESTACIONES</v>
          </cell>
          <cell r="E8070" t="str">
            <v>RENDIMIENTO</v>
          </cell>
          <cell r="F8070" t="str">
            <v>Vr/UNITARIO</v>
          </cell>
        </row>
        <row r="8071">
          <cell r="D8071">
            <v>8938</v>
          </cell>
          <cell r="E8071">
            <v>0.7</v>
          </cell>
          <cell r="F8071">
            <v>6256.5999999999995</v>
          </cell>
        </row>
        <row r="8072">
          <cell r="F8072">
            <v>0</v>
          </cell>
        </row>
        <row r="8073">
          <cell r="F8073">
            <v>0</v>
          </cell>
        </row>
        <row r="8074">
          <cell r="F8074">
            <v>0</v>
          </cell>
        </row>
        <row r="8076">
          <cell r="G8076">
            <v>6256.5999999999995</v>
          </cell>
        </row>
        <row r="8078">
          <cell r="G8078">
            <v>25089</v>
          </cell>
        </row>
        <row r="8086">
          <cell r="E8086" t="str">
            <v>CAPITULO :</v>
          </cell>
          <cell r="G8086" t="str">
            <v>INSTALACIONES ELECTRICAS</v>
          </cell>
        </row>
        <row r="8088">
          <cell r="E8088" t="str">
            <v>FECHA :</v>
          </cell>
          <cell r="F8088" t="str">
            <v>OCTUBRE DE 2005</v>
          </cell>
        </row>
        <row r="8091">
          <cell r="B8091" t="str">
            <v>17.1.2</v>
          </cell>
          <cell r="C8091" t="str">
            <v xml:space="preserve">ALUMBRADO EXTERIOR POSTE DE 10 m AP                                                                      </v>
          </cell>
          <cell r="G8091" t="str">
            <v>UNIDAD</v>
          </cell>
          <cell r="H8091" t="str">
            <v xml:space="preserve">un   </v>
          </cell>
          <cell r="J8091">
            <v>402690</v>
          </cell>
        </row>
        <row r="8094">
          <cell r="B8094" t="str">
            <v>CANTIDAD</v>
          </cell>
          <cell r="C8094" t="str">
            <v>UND</v>
          </cell>
          <cell r="D8094" t="str">
            <v>Vr/UNITARIO</v>
          </cell>
          <cell r="E8094" t="str">
            <v>Vr/PARCIAL</v>
          </cell>
          <cell r="F8094" t="str">
            <v>DESPERD. %</v>
          </cell>
        </row>
        <row r="8095">
          <cell r="B8095">
            <v>1</v>
          </cell>
          <cell r="C8095" t="str">
            <v>UND</v>
          </cell>
          <cell r="D8095">
            <v>320000</v>
          </cell>
          <cell r="E8095">
            <v>320000</v>
          </cell>
          <cell r="F8095">
            <v>0.02</v>
          </cell>
          <cell r="J8095">
            <v>326400</v>
          </cell>
        </row>
        <row r="8096">
          <cell r="B8096">
            <v>1</v>
          </cell>
          <cell r="C8096" t="str">
            <v>GL</v>
          </cell>
          <cell r="D8096">
            <v>30000</v>
          </cell>
          <cell r="E8096">
            <v>30000</v>
          </cell>
          <cell r="F8096">
            <v>0.02</v>
          </cell>
          <cell r="J8096">
            <v>30600</v>
          </cell>
        </row>
        <row r="8097">
          <cell r="E8097">
            <v>0</v>
          </cell>
          <cell r="J8097">
            <v>0</v>
          </cell>
        </row>
        <row r="8098">
          <cell r="E8098">
            <v>0</v>
          </cell>
          <cell r="J8098">
            <v>0</v>
          </cell>
        </row>
        <row r="8099">
          <cell r="E8099">
            <v>0</v>
          </cell>
          <cell r="J8099">
            <v>0</v>
          </cell>
        </row>
        <row r="8100">
          <cell r="E8100">
            <v>0</v>
          </cell>
          <cell r="J8100">
            <v>0</v>
          </cell>
        </row>
        <row r="8101">
          <cell r="E8101">
            <v>0</v>
          </cell>
          <cell r="J8101">
            <v>0</v>
          </cell>
        </row>
        <row r="8103">
          <cell r="G8103">
            <v>357000</v>
          </cell>
          <cell r="J8103">
            <v>357000</v>
          </cell>
        </row>
        <row r="8106">
          <cell r="B8106" t="str">
            <v>TARIFA / HORA</v>
          </cell>
          <cell r="D8106" t="str">
            <v>RENDIMIENTO</v>
          </cell>
          <cell r="E8106" t="str">
            <v>VALOR UNITARIO</v>
          </cell>
        </row>
        <row r="8107">
          <cell r="B8107">
            <v>100</v>
          </cell>
          <cell r="D8107">
            <v>10</v>
          </cell>
          <cell r="E8107">
            <v>1000</v>
          </cell>
        </row>
        <row r="8108">
          <cell r="E8108">
            <v>0</v>
          </cell>
        </row>
        <row r="8109">
          <cell r="E8109">
            <v>0</v>
          </cell>
        </row>
        <row r="8110">
          <cell r="E8110">
            <v>0</v>
          </cell>
        </row>
        <row r="8111">
          <cell r="E8111">
            <v>0</v>
          </cell>
        </row>
        <row r="8112">
          <cell r="G8112">
            <v>1000</v>
          </cell>
        </row>
        <row r="8114">
          <cell r="G8114">
            <v>358000</v>
          </cell>
        </row>
        <row r="8117">
          <cell r="B8117" t="str">
            <v>VOLUMEN/PESO</v>
          </cell>
          <cell r="D8117" t="str">
            <v>DISTANCIA</v>
          </cell>
          <cell r="E8117" t="str">
            <v>TARIFA</v>
          </cell>
          <cell r="F8117" t="str">
            <v>Vr/UNITARIO</v>
          </cell>
        </row>
        <row r="8118">
          <cell r="F8118">
            <v>0</v>
          </cell>
        </row>
        <row r="8119">
          <cell r="F8119">
            <v>0</v>
          </cell>
        </row>
        <row r="8120">
          <cell r="F8120">
            <v>0</v>
          </cell>
        </row>
        <row r="8122">
          <cell r="G8122">
            <v>0</v>
          </cell>
        </row>
        <row r="8125">
          <cell r="B8125" t="str">
            <v>JORNAL + PRESTACIONES</v>
          </cell>
          <cell r="E8125" t="str">
            <v>RENDIMIENTO</v>
          </cell>
          <cell r="F8125" t="str">
            <v>Vr/UNITARIO</v>
          </cell>
        </row>
        <row r="8126">
          <cell r="D8126">
            <v>8938</v>
          </cell>
          <cell r="E8126">
            <v>5</v>
          </cell>
          <cell r="F8126">
            <v>44690</v>
          </cell>
        </row>
        <row r="8127">
          <cell r="F8127">
            <v>0</v>
          </cell>
        </row>
        <row r="8128">
          <cell r="F8128">
            <v>0</v>
          </cell>
        </row>
        <row r="8129">
          <cell r="F8129">
            <v>0</v>
          </cell>
        </row>
        <row r="8131">
          <cell r="G8131">
            <v>44690</v>
          </cell>
        </row>
        <row r="8133">
          <cell r="G8133">
            <v>402690</v>
          </cell>
        </row>
        <row r="8141">
          <cell r="E8141" t="str">
            <v>CAPITULO :</v>
          </cell>
          <cell r="G8141" t="str">
            <v>INSTALACIONES ELECTRICAS</v>
          </cell>
        </row>
        <row r="8143">
          <cell r="E8143" t="str">
            <v>FECHA :</v>
          </cell>
          <cell r="F8143" t="str">
            <v>OCTUBRE DE 2005</v>
          </cell>
        </row>
        <row r="8146">
          <cell r="B8146" t="str">
            <v>17.1.3</v>
          </cell>
          <cell r="C8146" t="str">
            <v xml:space="preserve">CAMARAS DE PASO SENCILLAS AP                                                                             </v>
          </cell>
          <cell r="G8146" t="str">
            <v>UNIDAD</v>
          </cell>
          <cell r="H8146" t="str">
            <v xml:space="preserve">un   </v>
          </cell>
          <cell r="J8146">
            <v>243037</v>
          </cell>
        </row>
        <row r="8149">
          <cell r="B8149" t="str">
            <v>CANTIDAD</v>
          </cell>
          <cell r="C8149" t="str">
            <v>UND</v>
          </cell>
          <cell r="D8149" t="str">
            <v>Vr/UNITARIO</v>
          </cell>
          <cell r="E8149" t="str">
            <v>Vr/PARCIAL</v>
          </cell>
          <cell r="F8149" t="str">
            <v>DESPERD. %</v>
          </cell>
        </row>
        <row r="8150">
          <cell r="B8150">
            <v>100</v>
          </cell>
          <cell r="C8150" t="str">
            <v>UND</v>
          </cell>
          <cell r="D8150">
            <v>174</v>
          </cell>
          <cell r="E8150">
            <v>17400</v>
          </cell>
          <cell r="F8150">
            <v>0.02</v>
          </cell>
          <cell r="J8150">
            <v>17748</v>
          </cell>
        </row>
        <row r="8151">
          <cell r="B8151">
            <v>0.1</v>
          </cell>
          <cell r="C8151" t="str">
            <v>M3</v>
          </cell>
          <cell r="D8151">
            <v>166180.5</v>
          </cell>
          <cell r="E8151">
            <v>16618.05</v>
          </cell>
          <cell r="F8151">
            <v>0.02</v>
          </cell>
          <cell r="J8151">
            <v>16950.411</v>
          </cell>
        </row>
        <row r="8152">
          <cell r="B8152">
            <v>0.2</v>
          </cell>
          <cell r="C8152" t="str">
            <v>M3</v>
          </cell>
          <cell r="D8152">
            <v>219321.19999999998</v>
          </cell>
          <cell r="E8152">
            <v>43864.24</v>
          </cell>
          <cell r="F8152">
            <v>0.02</v>
          </cell>
          <cell r="J8152">
            <v>44741.524799999999</v>
          </cell>
        </row>
        <row r="8153">
          <cell r="B8153">
            <v>6</v>
          </cell>
          <cell r="C8153" t="str">
            <v>ML</v>
          </cell>
          <cell r="D8153">
            <v>2629.62962962963</v>
          </cell>
          <cell r="E8153">
            <v>15777.777777777781</v>
          </cell>
          <cell r="F8153">
            <v>0.02</v>
          </cell>
          <cell r="J8153">
            <v>16093.333333333336</v>
          </cell>
        </row>
        <row r="8154">
          <cell r="B8154">
            <v>1</v>
          </cell>
          <cell r="C8154" t="str">
            <v>UND</v>
          </cell>
          <cell r="D8154">
            <v>75000</v>
          </cell>
          <cell r="E8154">
            <v>75000</v>
          </cell>
          <cell r="J8154">
            <v>75000</v>
          </cell>
        </row>
        <row r="8155">
          <cell r="E8155">
            <v>0</v>
          </cell>
          <cell r="J8155">
            <v>0</v>
          </cell>
        </row>
        <row r="8156">
          <cell r="E8156">
            <v>0</v>
          </cell>
          <cell r="J8156">
            <v>0</v>
          </cell>
        </row>
        <row r="8158">
          <cell r="G8158">
            <v>170533.26913333335</v>
          </cell>
          <cell r="J8158">
            <v>170533.26913333335</v>
          </cell>
        </row>
        <row r="8161">
          <cell r="B8161" t="str">
            <v>TARIFA / HORA</v>
          </cell>
          <cell r="D8161" t="str">
            <v>RENDIMIENTO</v>
          </cell>
          <cell r="E8161" t="str">
            <v>VALOR UNITARIO</v>
          </cell>
        </row>
        <row r="8162">
          <cell r="B8162">
            <v>100</v>
          </cell>
          <cell r="D8162">
            <v>10</v>
          </cell>
          <cell r="E8162">
            <v>1000</v>
          </cell>
        </row>
        <row r="8163">
          <cell r="E8163">
            <v>0</v>
          </cell>
        </row>
        <row r="8164">
          <cell r="E8164">
            <v>0</v>
          </cell>
        </row>
        <row r="8165">
          <cell r="E8165">
            <v>0</v>
          </cell>
        </row>
        <row r="8166">
          <cell r="E8166">
            <v>0</v>
          </cell>
        </row>
        <row r="8167">
          <cell r="G8167">
            <v>1000</v>
          </cell>
        </row>
        <row r="8169">
          <cell r="G8169">
            <v>171533.26913333335</v>
          </cell>
        </row>
        <row r="8172">
          <cell r="B8172" t="str">
            <v>VOLUMEN/PESO</v>
          </cell>
          <cell r="D8172" t="str">
            <v>DISTANCIA</v>
          </cell>
          <cell r="E8172" t="str">
            <v>TARIFA</v>
          </cell>
          <cell r="F8172" t="str">
            <v>Vr/UNITARIO</v>
          </cell>
        </row>
        <row r="8173">
          <cell r="F8173">
            <v>0</v>
          </cell>
        </row>
        <row r="8174">
          <cell r="F8174">
            <v>0</v>
          </cell>
        </row>
        <row r="8175">
          <cell r="F8175">
            <v>0</v>
          </cell>
        </row>
        <row r="8177">
          <cell r="G8177">
            <v>0</v>
          </cell>
        </row>
        <row r="8180">
          <cell r="B8180" t="str">
            <v>JORNAL + PRESTACIONES</v>
          </cell>
          <cell r="E8180" t="str">
            <v>RENDIMIENTO</v>
          </cell>
          <cell r="F8180" t="str">
            <v>Vr/UNITARIO</v>
          </cell>
        </row>
        <row r="8181">
          <cell r="D8181">
            <v>8938</v>
          </cell>
          <cell r="E8181">
            <v>8</v>
          </cell>
          <cell r="F8181">
            <v>71504</v>
          </cell>
        </row>
        <row r="8182">
          <cell r="F8182">
            <v>0</v>
          </cell>
        </row>
        <row r="8183">
          <cell r="F8183">
            <v>0</v>
          </cell>
        </row>
        <row r="8184">
          <cell r="F8184">
            <v>0</v>
          </cell>
        </row>
        <row r="8186">
          <cell r="G8186">
            <v>71504</v>
          </cell>
        </row>
        <row r="8188">
          <cell r="G8188">
            <v>243037</v>
          </cell>
        </row>
        <row r="8196">
          <cell r="E8196" t="str">
            <v>CAPITULO :</v>
          </cell>
          <cell r="G8196" t="str">
            <v>INSTALACIONES ELECTRICAS</v>
          </cell>
        </row>
        <row r="8198">
          <cell r="E8198" t="str">
            <v>FECHA :</v>
          </cell>
          <cell r="F8198" t="str">
            <v>OCTUBRE DE 2005</v>
          </cell>
        </row>
        <row r="8201">
          <cell r="B8201" t="str">
            <v>17.1.4</v>
          </cell>
          <cell r="C8201" t="str">
            <v xml:space="preserve">LUMINARIA DE 250/400 W SODIO / MH (SELECCIONAR)                                                          </v>
          </cell>
          <cell r="G8201" t="str">
            <v>UNIDAD</v>
          </cell>
          <cell r="H8201" t="str">
            <v xml:space="preserve">un   </v>
          </cell>
          <cell r="J8201">
            <v>606603</v>
          </cell>
        </row>
        <row r="8204">
          <cell r="B8204" t="str">
            <v>CANTIDAD</v>
          </cell>
          <cell r="C8204" t="str">
            <v>UND</v>
          </cell>
          <cell r="D8204" t="str">
            <v>Vr/UNITARIO</v>
          </cell>
          <cell r="E8204" t="str">
            <v>Vr/PARCIAL</v>
          </cell>
          <cell r="F8204" t="str">
            <v>DESPERD. %</v>
          </cell>
        </row>
        <row r="8205">
          <cell r="B8205">
            <v>1</v>
          </cell>
          <cell r="C8205" t="str">
            <v>UND</v>
          </cell>
          <cell r="D8205">
            <v>568000</v>
          </cell>
          <cell r="E8205">
            <v>568000</v>
          </cell>
          <cell r="J8205">
            <v>568000</v>
          </cell>
        </row>
        <row r="8206">
          <cell r="B8206">
            <v>1</v>
          </cell>
          <cell r="C8206" t="str">
            <v>GL</v>
          </cell>
          <cell r="D8206">
            <v>10000</v>
          </cell>
          <cell r="E8206">
            <v>10000</v>
          </cell>
          <cell r="J8206">
            <v>10000</v>
          </cell>
        </row>
        <row r="8207">
          <cell r="E8207">
            <v>0</v>
          </cell>
          <cell r="J8207">
            <v>0</v>
          </cell>
        </row>
        <row r="8208">
          <cell r="E8208">
            <v>0</v>
          </cell>
          <cell r="J8208">
            <v>0</v>
          </cell>
        </row>
        <row r="8209">
          <cell r="E8209">
            <v>0</v>
          </cell>
          <cell r="J8209">
            <v>0</v>
          </cell>
        </row>
        <row r="8210">
          <cell r="E8210">
            <v>0</v>
          </cell>
          <cell r="J8210">
            <v>0</v>
          </cell>
        </row>
        <row r="8211">
          <cell r="E8211">
            <v>0</v>
          </cell>
          <cell r="J8211">
            <v>0</v>
          </cell>
        </row>
        <row r="8213">
          <cell r="G8213">
            <v>578000</v>
          </cell>
          <cell r="J8213">
            <v>578000</v>
          </cell>
        </row>
        <row r="8216">
          <cell r="B8216" t="str">
            <v>TARIFA / HORA</v>
          </cell>
          <cell r="D8216" t="str">
            <v>RENDIMIENTO</v>
          </cell>
          <cell r="E8216" t="str">
            <v>VALOR UNITARIO</v>
          </cell>
        </row>
        <row r="8217">
          <cell r="B8217">
            <v>100</v>
          </cell>
          <cell r="D8217">
            <v>15</v>
          </cell>
          <cell r="E8217">
            <v>1500</v>
          </cell>
        </row>
        <row r="8218">
          <cell r="B8218">
            <v>30.74</v>
          </cell>
          <cell r="D8218">
            <v>8</v>
          </cell>
          <cell r="E8218">
            <v>245.92</v>
          </cell>
        </row>
        <row r="8219">
          <cell r="B8219">
            <v>21.75</v>
          </cell>
          <cell r="D8219">
            <v>2</v>
          </cell>
          <cell r="E8219">
            <v>43.5</v>
          </cell>
        </row>
        <row r="8220">
          <cell r="E8220">
            <v>0</v>
          </cell>
        </row>
        <row r="8221">
          <cell r="E8221">
            <v>0</v>
          </cell>
        </row>
        <row r="8222">
          <cell r="G8222">
            <v>1789.42</v>
          </cell>
        </row>
        <row r="8224">
          <cell r="G8224">
            <v>579789.42000000004</v>
          </cell>
        </row>
        <row r="8227">
          <cell r="B8227" t="str">
            <v>VOLUMEN/PESO</v>
          </cell>
          <cell r="D8227" t="str">
            <v>DISTANCIA</v>
          </cell>
          <cell r="E8227" t="str">
            <v>TARIFA</v>
          </cell>
          <cell r="F8227" t="str">
            <v>Vr/UNITARIO</v>
          </cell>
        </row>
        <row r="8228">
          <cell r="F8228">
            <v>0</v>
          </cell>
        </row>
        <row r="8229">
          <cell r="F8229">
            <v>0</v>
          </cell>
        </row>
        <row r="8230">
          <cell r="F8230">
            <v>0</v>
          </cell>
        </row>
        <row r="8232">
          <cell r="G8232">
            <v>0</v>
          </cell>
        </row>
        <row r="8235">
          <cell r="B8235" t="str">
            <v>JORNAL + PRESTACIONES</v>
          </cell>
          <cell r="E8235" t="str">
            <v>RENDIMIENTO</v>
          </cell>
          <cell r="F8235" t="str">
            <v>Vr/UNITARIO</v>
          </cell>
        </row>
        <row r="8236">
          <cell r="D8236">
            <v>8938</v>
          </cell>
          <cell r="E8236">
            <v>3</v>
          </cell>
          <cell r="F8236">
            <v>26814</v>
          </cell>
        </row>
        <row r="8237">
          <cell r="F8237">
            <v>0</v>
          </cell>
        </row>
        <row r="8238">
          <cell r="F8238">
            <v>0</v>
          </cell>
        </row>
        <row r="8239">
          <cell r="F8239">
            <v>0</v>
          </cell>
        </row>
        <row r="8241">
          <cell r="G8241">
            <v>26814</v>
          </cell>
        </row>
        <row r="8243">
          <cell r="G8243">
            <v>606603</v>
          </cell>
        </row>
        <row r="8251">
          <cell r="E8251" t="str">
            <v>CAPITULO :</v>
          </cell>
          <cell r="G8251" t="str">
            <v>INSTALACIONES ELECTRICAS</v>
          </cell>
        </row>
        <row r="8253">
          <cell r="E8253" t="str">
            <v>FECHA :</v>
          </cell>
          <cell r="F8253" t="str">
            <v>OCTUBRE DE 2005</v>
          </cell>
        </row>
        <row r="8256">
          <cell r="B8256" t="str">
            <v>17.1.5</v>
          </cell>
          <cell r="C8256" t="str">
            <v xml:space="preserve">LUMINARIA DE 70 W SODIO                                                                                  </v>
          </cell>
          <cell r="G8256" t="str">
            <v>UNIDAD</v>
          </cell>
          <cell r="H8256" t="str">
            <v xml:space="preserve">un   </v>
          </cell>
          <cell r="J8256">
            <v>358603</v>
          </cell>
        </row>
        <row r="8259">
          <cell r="B8259" t="str">
            <v>CANTIDAD</v>
          </cell>
          <cell r="C8259" t="str">
            <v>UND</v>
          </cell>
          <cell r="D8259" t="str">
            <v>Vr/UNITARIO</v>
          </cell>
          <cell r="E8259" t="str">
            <v>Vr/PARCIAL</v>
          </cell>
          <cell r="F8259" t="str">
            <v>DESPERD. %</v>
          </cell>
        </row>
        <row r="8260">
          <cell r="B8260">
            <v>1</v>
          </cell>
          <cell r="C8260" t="str">
            <v>UND</v>
          </cell>
          <cell r="D8260">
            <v>320000</v>
          </cell>
          <cell r="E8260">
            <v>320000</v>
          </cell>
          <cell r="J8260">
            <v>320000</v>
          </cell>
        </row>
        <row r="8261">
          <cell r="B8261">
            <v>1</v>
          </cell>
          <cell r="C8261" t="str">
            <v>GL</v>
          </cell>
          <cell r="D8261">
            <v>10000</v>
          </cell>
          <cell r="E8261">
            <v>10000</v>
          </cell>
          <cell r="J8261">
            <v>10000</v>
          </cell>
        </row>
        <row r="8262">
          <cell r="E8262">
            <v>0</v>
          </cell>
          <cell r="J8262">
            <v>0</v>
          </cell>
        </row>
        <row r="8263">
          <cell r="E8263">
            <v>0</v>
          </cell>
          <cell r="J8263">
            <v>0</v>
          </cell>
        </row>
        <row r="8264">
          <cell r="E8264">
            <v>0</v>
          </cell>
          <cell r="J8264">
            <v>0</v>
          </cell>
        </row>
        <row r="8265">
          <cell r="E8265">
            <v>0</v>
          </cell>
          <cell r="J8265">
            <v>0</v>
          </cell>
        </row>
        <row r="8266">
          <cell r="E8266">
            <v>0</v>
          </cell>
          <cell r="J8266">
            <v>0</v>
          </cell>
        </row>
        <row r="8268">
          <cell r="G8268">
            <v>330000</v>
          </cell>
          <cell r="J8268">
            <v>330000</v>
          </cell>
        </row>
        <row r="8271">
          <cell r="B8271" t="str">
            <v>TARIFA / HORA</v>
          </cell>
          <cell r="D8271" t="str">
            <v>RENDIMIENTO</v>
          </cell>
          <cell r="E8271" t="str">
            <v>VALOR UNITARIO</v>
          </cell>
        </row>
        <row r="8272">
          <cell r="B8272">
            <v>100</v>
          </cell>
          <cell r="D8272">
            <v>15</v>
          </cell>
          <cell r="E8272">
            <v>1500</v>
          </cell>
        </row>
        <row r="8273">
          <cell r="B8273">
            <v>30.74</v>
          </cell>
          <cell r="D8273">
            <v>8</v>
          </cell>
          <cell r="E8273">
            <v>245.92</v>
          </cell>
        </row>
        <row r="8274">
          <cell r="B8274">
            <v>21.75</v>
          </cell>
          <cell r="D8274">
            <v>2</v>
          </cell>
          <cell r="E8274">
            <v>43.5</v>
          </cell>
        </row>
        <row r="8275">
          <cell r="E8275">
            <v>0</v>
          </cell>
        </row>
        <row r="8276">
          <cell r="E8276">
            <v>0</v>
          </cell>
        </row>
        <row r="8277">
          <cell r="G8277">
            <v>1789.42</v>
          </cell>
        </row>
        <row r="8279">
          <cell r="G8279">
            <v>331789.42</v>
          </cell>
        </row>
        <row r="8282">
          <cell r="B8282" t="str">
            <v>VOLUMEN/PESO</v>
          </cell>
          <cell r="D8282" t="str">
            <v>DISTANCIA</v>
          </cell>
          <cell r="E8282" t="str">
            <v>TARIFA</v>
          </cell>
          <cell r="F8282" t="str">
            <v>Vr/UNITARIO</v>
          </cell>
        </row>
        <row r="8283">
          <cell r="F8283">
            <v>0</v>
          </cell>
        </row>
        <row r="8284">
          <cell r="F8284">
            <v>0</v>
          </cell>
        </row>
        <row r="8285">
          <cell r="F8285">
            <v>0</v>
          </cell>
        </row>
        <row r="8287">
          <cell r="G8287">
            <v>0</v>
          </cell>
        </row>
        <row r="8290">
          <cell r="B8290" t="str">
            <v>JORNAL + PRESTACIONES</v>
          </cell>
          <cell r="E8290" t="str">
            <v>RENDIMIENTO</v>
          </cell>
          <cell r="F8290" t="str">
            <v>Vr/UNITARIO</v>
          </cell>
        </row>
        <row r="8291">
          <cell r="D8291">
            <v>8938</v>
          </cell>
          <cell r="E8291">
            <v>3</v>
          </cell>
          <cell r="F8291">
            <v>26814</v>
          </cell>
        </row>
        <row r="8292">
          <cell r="F8292">
            <v>0</v>
          </cell>
        </row>
        <row r="8293">
          <cell r="F8293">
            <v>0</v>
          </cell>
        </row>
        <row r="8294">
          <cell r="F8294">
            <v>0</v>
          </cell>
        </row>
        <row r="8296">
          <cell r="G8296">
            <v>26814</v>
          </cell>
        </row>
        <row r="8298">
          <cell r="G8298">
            <v>358603</v>
          </cell>
        </row>
        <row r="8306">
          <cell r="E8306" t="str">
            <v>CAPITULO :</v>
          </cell>
          <cell r="G8306" t="str">
            <v>INSTALACIONES ELECTRICAS</v>
          </cell>
        </row>
        <row r="8308">
          <cell r="E8308" t="str">
            <v>FECHA :</v>
          </cell>
          <cell r="F8308" t="str">
            <v>OCTUBRE DE 2005</v>
          </cell>
        </row>
        <row r="8311">
          <cell r="B8311" t="str">
            <v>17.1.6</v>
          </cell>
          <cell r="C8311" t="str">
            <v xml:space="preserve">INTERCONEXION INTERNA POSTES Y EMPALMES TIPO 3M                                                          </v>
          </cell>
          <cell r="G8311" t="str">
            <v>UNIDAD</v>
          </cell>
          <cell r="H8311" t="str">
            <v xml:space="preserve">gb   </v>
          </cell>
          <cell r="J8311">
            <v>152603</v>
          </cell>
        </row>
        <row r="8314">
          <cell r="B8314" t="str">
            <v>CANTIDAD</v>
          </cell>
          <cell r="C8314" t="str">
            <v>UND</v>
          </cell>
          <cell r="D8314" t="str">
            <v>Vr/UNITARIO</v>
          </cell>
          <cell r="E8314" t="str">
            <v>Vr/PARCIAL</v>
          </cell>
          <cell r="F8314" t="str">
            <v>DESPERD. %</v>
          </cell>
        </row>
        <row r="8315">
          <cell r="B8315">
            <v>1</v>
          </cell>
          <cell r="C8315" t="str">
            <v>UND</v>
          </cell>
          <cell r="D8315">
            <v>120000</v>
          </cell>
          <cell r="E8315">
            <v>120000</v>
          </cell>
          <cell r="J8315">
            <v>120000</v>
          </cell>
        </row>
        <row r="8316">
          <cell r="B8316">
            <v>1</v>
          </cell>
          <cell r="C8316" t="str">
            <v>GL</v>
          </cell>
          <cell r="D8316">
            <v>4000</v>
          </cell>
          <cell r="E8316">
            <v>4000</v>
          </cell>
          <cell r="J8316">
            <v>4000</v>
          </cell>
        </row>
        <row r="8317">
          <cell r="E8317">
            <v>0</v>
          </cell>
          <cell r="J8317">
            <v>0</v>
          </cell>
        </row>
        <row r="8318">
          <cell r="E8318">
            <v>0</v>
          </cell>
          <cell r="J8318">
            <v>0</v>
          </cell>
        </row>
        <row r="8319">
          <cell r="E8319">
            <v>0</v>
          </cell>
          <cell r="J8319">
            <v>0</v>
          </cell>
        </row>
        <row r="8320">
          <cell r="E8320">
            <v>0</v>
          </cell>
          <cell r="J8320">
            <v>0</v>
          </cell>
        </row>
        <row r="8321">
          <cell r="E8321">
            <v>0</v>
          </cell>
          <cell r="J8321">
            <v>0</v>
          </cell>
        </row>
        <row r="8323">
          <cell r="G8323">
            <v>124000</v>
          </cell>
          <cell r="J8323">
            <v>124000</v>
          </cell>
        </row>
        <row r="8326">
          <cell r="B8326" t="str">
            <v>TARIFA / HORA</v>
          </cell>
          <cell r="D8326" t="str">
            <v>RENDIMIENTO</v>
          </cell>
          <cell r="E8326" t="str">
            <v>VALOR UNITARIO</v>
          </cell>
        </row>
        <row r="8327">
          <cell r="B8327">
            <v>100</v>
          </cell>
          <cell r="D8327">
            <v>15</v>
          </cell>
          <cell r="E8327">
            <v>1500</v>
          </cell>
        </row>
        <row r="8328">
          <cell r="B8328">
            <v>30.74</v>
          </cell>
          <cell r="D8328">
            <v>8</v>
          </cell>
          <cell r="E8328">
            <v>245.92</v>
          </cell>
        </row>
        <row r="8329">
          <cell r="B8329">
            <v>21.75</v>
          </cell>
          <cell r="D8329">
            <v>2</v>
          </cell>
          <cell r="E8329">
            <v>43.5</v>
          </cell>
        </row>
        <row r="8330">
          <cell r="E8330">
            <v>0</v>
          </cell>
        </row>
        <row r="8331">
          <cell r="E8331">
            <v>0</v>
          </cell>
        </row>
        <row r="8332">
          <cell r="G8332">
            <v>1789.42</v>
          </cell>
        </row>
        <row r="8334">
          <cell r="G8334">
            <v>125789.42</v>
          </cell>
        </row>
        <row r="8337">
          <cell r="B8337" t="str">
            <v>VOLUMEN/PESO</v>
          </cell>
          <cell r="D8337" t="str">
            <v>DISTANCIA</v>
          </cell>
          <cell r="E8337" t="str">
            <v>TARIFA</v>
          </cell>
          <cell r="F8337" t="str">
            <v>Vr/UNITARIO</v>
          </cell>
        </row>
        <row r="8338">
          <cell r="F8338">
            <v>0</v>
          </cell>
        </row>
        <row r="8339">
          <cell r="F8339">
            <v>0</v>
          </cell>
        </row>
        <row r="8340">
          <cell r="F8340">
            <v>0</v>
          </cell>
        </row>
        <row r="8342">
          <cell r="G8342">
            <v>0</v>
          </cell>
        </row>
        <row r="8345">
          <cell r="B8345" t="str">
            <v>JORNAL + PRESTACIONES</v>
          </cell>
          <cell r="E8345" t="str">
            <v>RENDIMIENTO</v>
          </cell>
          <cell r="F8345" t="str">
            <v>Vr/UNITARIO</v>
          </cell>
        </row>
        <row r="8346">
          <cell r="D8346">
            <v>8938</v>
          </cell>
          <cell r="E8346">
            <v>3</v>
          </cell>
          <cell r="F8346">
            <v>26814</v>
          </cell>
        </row>
        <row r="8347">
          <cell r="F8347">
            <v>0</v>
          </cell>
        </row>
        <row r="8348">
          <cell r="F8348">
            <v>0</v>
          </cell>
        </row>
        <row r="8349">
          <cell r="F8349">
            <v>0</v>
          </cell>
        </row>
        <row r="8351">
          <cell r="G8351">
            <v>26814</v>
          </cell>
        </row>
        <row r="8353">
          <cell r="G8353">
            <v>152603</v>
          </cell>
        </row>
        <row r="8361">
          <cell r="E8361" t="str">
            <v>CAPITULO :</v>
          </cell>
          <cell r="G8361" t="str">
            <v>INSTALACIONES ELECTRICAS</v>
          </cell>
        </row>
        <row r="8363">
          <cell r="E8363" t="str">
            <v>FECHA :</v>
          </cell>
          <cell r="F8363" t="str">
            <v>OCTUBRE DE 2005</v>
          </cell>
        </row>
        <row r="8366">
          <cell r="B8366" t="str">
            <v>17.1.7</v>
          </cell>
          <cell r="C8366" t="str">
            <v xml:space="preserve">CANALIZACION CON 4 TUBOS DE 4 pg                                                                         </v>
          </cell>
          <cell r="G8366" t="str">
            <v>UNIDAD</v>
          </cell>
          <cell r="H8366" t="str">
            <v xml:space="preserve">m    </v>
          </cell>
          <cell r="J8366">
            <v>70725</v>
          </cell>
        </row>
        <row r="8369">
          <cell r="B8369" t="str">
            <v>CANTIDAD</v>
          </cell>
          <cell r="C8369" t="str">
            <v>UND</v>
          </cell>
          <cell r="D8369" t="str">
            <v>Vr/UNITARIO</v>
          </cell>
          <cell r="E8369" t="str">
            <v>Vr/PARCIAL</v>
          </cell>
          <cell r="F8369" t="str">
            <v>DESPERD. %</v>
          </cell>
        </row>
        <row r="8370">
          <cell r="B8370">
            <v>4</v>
          </cell>
          <cell r="C8370" t="str">
            <v>ML</v>
          </cell>
          <cell r="D8370">
            <v>11174.666666666666</v>
          </cell>
          <cell r="E8370">
            <v>44698.666666666664</v>
          </cell>
          <cell r="F8370">
            <v>0.02</v>
          </cell>
          <cell r="J8370">
            <v>45592.639999999999</v>
          </cell>
        </row>
        <row r="8371">
          <cell r="E8371">
            <v>0</v>
          </cell>
          <cell r="J8371">
            <v>0</v>
          </cell>
        </row>
        <row r="8372">
          <cell r="E8372">
            <v>0</v>
          </cell>
          <cell r="J8372">
            <v>0</v>
          </cell>
        </row>
        <row r="8373">
          <cell r="E8373">
            <v>0</v>
          </cell>
          <cell r="J8373">
            <v>0</v>
          </cell>
        </row>
        <row r="8374">
          <cell r="E8374">
            <v>0</v>
          </cell>
          <cell r="J8374">
            <v>0</v>
          </cell>
        </row>
        <row r="8375">
          <cell r="E8375">
            <v>0</v>
          </cell>
          <cell r="J8375">
            <v>0</v>
          </cell>
        </row>
        <row r="8376">
          <cell r="E8376">
            <v>0</v>
          </cell>
          <cell r="J8376">
            <v>0</v>
          </cell>
        </row>
        <row r="8378">
          <cell r="G8378">
            <v>45592.639999999999</v>
          </cell>
          <cell r="J8378">
            <v>45592.639999999999</v>
          </cell>
        </row>
        <row r="8381">
          <cell r="B8381" t="str">
            <v>TARIFA / HORA</v>
          </cell>
          <cell r="D8381" t="str">
            <v>RENDIMIENTO</v>
          </cell>
          <cell r="E8381" t="str">
            <v>VALOR UNITARIO</v>
          </cell>
        </row>
        <row r="8382">
          <cell r="B8382">
            <v>100</v>
          </cell>
          <cell r="D8382">
            <v>10</v>
          </cell>
          <cell r="E8382">
            <v>1000</v>
          </cell>
        </row>
        <row r="8383">
          <cell r="E8383">
            <v>0</v>
          </cell>
        </row>
        <row r="8384">
          <cell r="E8384">
            <v>0</v>
          </cell>
        </row>
        <row r="8385">
          <cell r="E8385">
            <v>0</v>
          </cell>
        </row>
        <row r="8386">
          <cell r="E8386">
            <v>0</v>
          </cell>
        </row>
        <row r="8387">
          <cell r="G8387">
            <v>1000</v>
          </cell>
        </row>
        <row r="8389">
          <cell r="G8389">
            <v>46592.639999999999</v>
          </cell>
        </row>
        <row r="8392">
          <cell r="B8392" t="str">
            <v>VOLUMEN/PESO</v>
          </cell>
          <cell r="D8392" t="str">
            <v>DISTANCIA</v>
          </cell>
          <cell r="E8392" t="str">
            <v>TARIFA</v>
          </cell>
          <cell r="F8392" t="str">
            <v>Vr/UNITARIO</v>
          </cell>
        </row>
        <row r="8393">
          <cell r="F8393">
            <v>0</v>
          </cell>
        </row>
        <row r="8394">
          <cell r="F8394">
            <v>0</v>
          </cell>
        </row>
        <row r="8395">
          <cell r="F8395">
            <v>0</v>
          </cell>
        </row>
        <row r="8397">
          <cell r="G8397">
            <v>0</v>
          </cell>
        </row>
        <row r="8400">
          <cell r="B8400" t="str">
            <v>JORNAL + PRESTACIONES</v>
          </cell>
          <cell r="E8400" t="str">
            <v>RENDIMIENTO</v>
          </cell>
          <cell r="F8400" t="str">
            <v>Vr/UNITARIO</v>
          </cell>
        </row>
        <row r="8401">
          <cell r="D8401">
            <v>8938</v>
          </cell>
          <cell r="E8401">
            <v>2.7</v>
          </cell>
          <cell r="F8401">
            <v>24132.600000000002</v>
          </cell>
        </row>
        <row r="8402">
          <cell r="F8402">
            <v>0</v>
          </cell>
        </row>
        <row r="8403">
          <cell r="F8403">
            <v>0</v>
          </cell>
        </row>
        <row r="8404">
          <cell r="F8404">
            <v>0</v>
          </cell>
        </row>
        <row r="8406">
          <cell r="G8406">
            <v>24132.600000000002</v>
          </cell>
        </row>
        <row r="8408">
          <cell r="G8408">
            <v>70725</v>
          </cell>
        </row>
        <row r="8416">
          <cell r="E8416" t="str">
            <v>CAPITULO :</v>
          </cell>
          <cell r="G8416" t="str">
            <v>OBRAS EXTERIORES</v>
          </cell>
        </row>
        <row r="8418">
          <cell r="E8418" t="str">
            <v>FECHA :</v>
          </cell>
          <cell r="F8418" t="str">
            <v>OCTUBRE DE 2005</v>
          </cell>
        </row>
        <row r="8421">
          <cell r="B8421" t="str">
            <v>18.1.1</v>
          </cell>
          <cell r="C8421" t="str">
            <v xml:space="preserve">EXCAVACION MECANICA                                    </v>
          </cell>
          <cell r="G8421" t="str">
            <v>UNIDAD</v>
          </cell>
          <cell r="H8421" t="str">
            <v xml:space="preserve">m3   </v>
          </cell>
          <cell r="J8421">
            <v>14900</v>
          </cell>
        </row>
        <row r="8424">
          <cell r="B8424" t="str">
            <v>CANTIDAD</v>
          </cell>
          <cell r="C8424" t="str">
            <v>UND</v>
          </cell>
          <cell r="D8424" t="str">
            <v>Vr/UNITARIO</v>
          </cell>
          <cell r="E8424" t="str">
            <v>Vr/PARCIAL</v>
          </cell>
          <cell r="F8424" t="str">
            <v>DESPERD. %</v>
          </cell>
        </row>
        <row r="8425">
          <cell r="E8425">
            <v>0</v>
          </cell>
          <cell r="J8425">
            <v>0</v>
          </cell>
        </row>
        <row r="8426">
          <cell r="E8426">
            <v>0</v>
          </cell>
          <cell r="J8426">
            <v>0</v>
          </cell>
        </row>
        <row r="8427">
          <cell r="E8427">
            <v>0</v>
          </cell>
          <cell r="J8427">
            <v>0</v>
          </cell>
        </row>
        <row r="8428">
          <cell r="E8428">
            <v>0</v>
          </cell>
          <cell r="J8428">
            <v>0</v>
          </cell>
        </row>
        <row r="8429">
          <cell r="E8429">
            <v>0</v>
          </cell>
          <cell r="J8429">
            <v>0</v>
          </cell>
        </row>
        <row r="8430">
          <cell r="E8430">
            <v>0</v>
          </cell>
          <cell r="J8430">
            <v>0</v>
          </cell>
        </row>
        <row r="8431">
          <cell r="E8431">
            <v>0</v>
          </cell>
          <cell r="J8431">
            <v>0</v>
          </cell>
        </row>
        <row r="8433">
          <cell r="G8433">
            <v>0</v>
          </cell>
          <cell r="J8433">
            <v>0</v>
          </cell>
        </row>
        <row r="8436">
          <cell r="B8436" t="str">
            <v>TARIFA / HORA</v>
          </cell>
          <cell r="D8436" t="str">
            <v>RENDIMIENTO</v>
          </cell>
          <cell r="E8436" t="str">
            <v>VALOR UNITARIO</v>
          </cell>
        </row>
        <row r="8437">
          <cell r="B8437">
            <v>100</v>
          </cell>
          <cell r="D8437">
            <v>10</v>
          </cell>
          <cell r="E8437">
            <v>1000</v>
          </cell>
        </row>
        <row r="8438">
          <cell r="B8438">
            <v>50000</v>
          </cell>
          <cell r="D8438">
            <v>7.0000000000000007E-2</v>
          </cell>
          <cell r="E8438">
            <v>3500.0000000000005</v>
          </cell>
        </row>
        <row r="8439">
          <cell r="E8439">
            <v>0</v>
          </cell>
        </row>
        <row r="8440">
          <cell r="E8440">
            <v>0</v>
          </cell>
        </row>
        <row r="8441">
          <cell r="E8441">
            <v>0</v>
          </cell>
        </row>
        <row r="8442">
          <cell r="G8442">
            <v>4500</v>
          </cell>
        </row>
        <row r="8444">
          <cell r="G8444">
            <v>4500</v>
          </cell>
        </row>
        <row r="8447">
          <cell r="B8447" t="str">
            <v>VOLUMEN/PESO</v>
          </cell>
          <cell r="D8447" t="str">
            <v>DISTANCIA</v>
          </cell>
          <cell r="E8447" t="str">
            <v>TARIFA</v>
          </cell>
          <cell r="F8447" t="str">
            <v>Vr/UNITARIO</v>
          </cell>
        </row>
        <row r="8448">
          <cell r="B8448">
            <v>1</v>
          </cell>
          <cell r="D8448">
            <v>6.9333333333333336</v>
          </cell>
          <cell r="E8448">
            <v>1500</v>
          </cell>
          <cell r="F8448">
            <v>10400</v>
          </cell>
        </row>
        <row r="8449">
          <cell r="F8449">
            <v>0</v>
          </cell>
        </row>
        <row r="8450">
          <cell r="F8450">
            <v>0</v>
          </cell>
        </row>
        <row r="8452">
          <cell r="G8452">
            <v>10400</v>
          </cell>
        </row>
        <row r="8455">
          <cell r="B8455" t="str">
            <v>JORNAL + PRESTACIONES</v>
          </cell>
          <cell r="E8455" t="str">
            <v>RENDIMIENTO</v>
          </cell>
          <cell r="F8455" t="str">
            <v>Vr/UNITARIO</v>
          </cell>
        </row>
        <row r="8456">
          <cell r="F8456">
            <v>0</v>
          </cell>
        </row>
        <row r="8457">
          <cell r="F8457">
            <v>0</v>
          </cell>
        </row>
        <row r="8458">
          <cell r="F8458">
            <v>0</v>
          </cell>
        </row>
        <row r="8459">
          <cell r="F8459">
            <v>0</v>
          </cell>
        </row>
        <row r="8461">
          <cell r="G8461">
            <v>0</v>
          </cell>
        </row>
        <row r="8463">
          <cell r="G8463">
            <v>14900</v>
          </cell>
        </row>
        <row r="8471">
          <cell r="E8471" t="str">
            <v>CAPITULO :</v>
          </cell>
          <cell r="G8471" t="str">
            <v>OBRAS EXTERIORES</v>
          </cell>
        </row>
        <row r="8473">
          <cell r="E8473" t="str">
            <v>FECHA :</v>
          </cell>
          <cell r="F8473" t="str">
            <v>OCTUBRE DE 2005</v>
          </cell>
        </row>
        <row r="8476">
          <cell r="B8476" t="str">
            <v>18.1.2</v>
          </cell>
          <cell r="C8476" t="str">
            <v xml:space="preserve">RELLENOS RECEBO                                        </v>
          </cell>
          <cell r="G8476" t="str">
            <v>UNIDAD</v>
          </cell>
          <cell r="H8476" t="str">
            <v xml:space="preserve">m3   </v>
          </cell>
          <cell r="J8476">
            <v>35600</v>
          </cell>
        </row>
        <row r="8479">
          <cell r="B8479" t="str">
            <v>CANTIDAD</v>
          </cell>
          <cell r="C8479" t="str">
            <v>UND</v>
          </cell>
          <cell r="D8479" t="str">
            <v>Vr/UNITARIO</v>
          </cell>
          <cell r="E8479" t="str">
            <v>Vr/PARCIAL</v>
          </cell>
          <cell r="F8479" t="str">
            <v>DESPERD. %</v>
          </cell>
        </row>
        <row r="8480">
          <cell r="B8480">
            <v>1</v>
          </cell>
          <cell r="C8480" t="str">
            <v>M3</v>
          </cell>
          <cell r="D8480">
            <v>12000</v>
          </cell>
          <cell r="E8480">
            <v>12000</v>
          </cell>
          <cell r="F8480">
            <v>0.3</v>
          </cell>
          <cell r="J8480">
            <v>15600</v>
          </cell>
        </row>
        <row r="8481">
          <cell r="E8481">
            <v>0</v>
          </cell>
          <cell r="J8481">
            <v>0</v>
          </cell>
        </row>
        <row r="8482">
          <cell r="E8482">
            <v>0</v>
          </cell>
          <cell r="J8482">
            <v>0</v>
          </cell>
        </row>
        <row r="8483">
          <cell r="E8483">
            <v>0</v>
          </cell>
          <cell r="J8483">
            <v>0</v>
          </cell>
        </row>
        <row r="8484">
          <cell r="E8484">
            <v>0</v>
          </cell>
          <cell r="J8484">
            <v>0</v>
          </cell>
        </row>
        <row r="8485">
          <cell r="E8485">
            <v>0</v>
          </cell>
          <cell r="J8485">
            <v>0</v>
          </cell>
        </row>
        <row r="8486">
          <cell r="E8486">
            <v>0</v>
          </cell>
          <cell r="J8486">
            <v>0</v>
          </cell>
        </row>
        <row r="8488">
          <cell r="G8488">
            <v>15600</v>
          </cell>
          <cell r="J8488">
            <v>15600</v>
          </cell>
        </row>
        <row r="8491">
          <cell r="B8491" t="str">
            <v>TARIFA / HORA</v>
          </cell>
          <cell r="D8491" t="str">
            <v>RENDIMIENTO</v>
          </cell>
          <cell r="E8491" t="str">
            <v>VALOR UNITARIO</v>
          </cell>
        </row>
        <row r="8492">
          <cell r="B8492">
            <v>100</v>
          </cell>
          <cell r="D8492">
            <v>10</v>
          </cell>
          <cell r="E8492">
            <v>1000</v>
          </cell>
        </row>
        <row r="8493">
          <cell r="B8493">
            <v>3509.0000000000005</v>
          </cell>
          <cell r="D8493">
            <v>2</v>
          </cell>
          <cell r="E8493">
            <v>7018.0000000000009</v>
          </cell>
        </row>
        <row r="8494">
          <cell r="E8494">
            <v>0</v>
          </cell>
        </row>
        <row r="8495">
          <cell r="E8495">
            <v>0</v>
          </cell>
        </row>
        <row r="8496">
          <cell r="E8496">
            <v>0</v>
          </cell>
        </row>
        <row r="8497">
          <cell r="G8497">
            <v>8018.0000000000009</v>
          </cell>
        </row>
        <row r="8499">
          <cell r="G8499">
            <v>23618</v>
          </cell>
        </row>
        <row r="8502">
          <cell r="B8502" t="str">
            <v>VOLUMEN/PESO</v>
          </cell>
          <cell r="D8502" t="str">
            <v>DISTANCIA</v>
          </cell>
          <cell r="E8502" t="str">
            <v>TARIFA</v>
          </cell>
          <cell r="F8502" t="str">
            <v>Vr/UNITARIO</v>
          </cell>
        </row>
        <row r="8503">
          <cell r="F8503">
            <v>0</v>
          </cell>
        </row>
        <row r="8504">
          <cell r="F8504">
            <v>0</v>
          </cell>
        </row>
        <row r="8505">
          <cell r="F8505">
            <v>0</v>
          </cell>
        </row>
        <row r="8507">
          <cell r="G8507">
            <v>0</v>
          </cell>
        </row>
        <row r="8510">
          <cell r="B8510" t="str">
            <v>JORNAL + PRESTACIONES</v>
          </cell>
          <cell r="E8510" t="str">
            <v>RENDIMIENTO</v>
          </cell>
          <cell r="F8510" t="str">
            <v>Vr/UNITARIO</v>
          </cell>
        </row>
        <row r="8511">
          <cell r="D8511">
            <v>7681</v>
          </cell>
          <cell r="E8511">
            <v>1.5599906976744184</v>
          </cell>
          <cell r="F8511">
            <v>11982.288548837209</v>
          </cell>
        </row>
        <row r="8512">
          <cell r="F8512">
            <v>0</v>
          </cell>
        </row>
        <row r="8513">
          <cell r="F8513">
            <v>0</v>
          </cell>
        </row>
        <row r="8514">
          <cell r="F8514">
            <v>0</v>
          </cell>
        </row>
        <row r="8516">
          <cell r="G8516">
            <v>11982.288548837209</v>
          </cell>
        </row>
        <row r="8518">
          <cell r="G8518">
            <v>35600</v>
          </cell>
        </row>
        <row r="8526">
          <cell r="E8526" t="str">
            <v>CAPITULO :</v>
          </cell>
          <cell r="G8526" t="str">
            <v>OBRAS EXTERIORES</v>
          </cell>
        </row>
        <row r="8528">
          <cell r="E8528" t="str">
            <v>FECHA :</v>
          </cell>
          <cell r="F8528" t="str">
            <v>OCTUBRE DE 2005</v>
          </cell>
        </row>
        <row r="8531">
          <cell r="B8531" t="str">
            <v>18.1.3</v>
          </cell>
          <cell r="C8531" t="str">
            <v xml:space="preserve">ADOQUIN CONCRETO 6 Cm                                  </v>
          </cell>
          <cell r="G8531" t="str">
            <v>UNIDAD</v>
          </cell>
          <cell r="H8531" t="str">
            <v xml:space="preserve">m2   </v>
          </cell>
          <cell r="J8531">
            <v>37439</v>
          </cell>
        </row>
        <row r="8534">
          <cell r="B8534" t="str">
            <v>CANTIDAD</v>
          </cell>
          <cell r="C8534" t="str">
            <v>UND</v>
          </cell>
          <cell r="D8534" t="str">
            <v>Vr/UNITARIO</v>
          </cell>
          <cell r="E8534" t="str">
            <v>Vr/PARCIAL</v>
          </cell>
          <cell r="F8534" t="str">
            <v>DESPERD. %</v>
          </cell>
        </row>
        <row r="8535">
          <cell r="B8535">
            <v>50</v>
          </cell>
          <cell r="C8535" t="str">
            <v>UND</v>
          </cell>
          <cell r="D8535">
            <v>346.55</v>
          </cell>
          <cell r="E8535">
            <v>17327.5</v>
          </cell>
          <cell r="F8535">
            <v>0.3</v>
          </cell>
          <cell r="J8535">
            <v>22525.75</v>
          </cell>
        </row>
        <row r="8536">
          <cell r="B8536">
            <v>0.03</v>
          </cell>
          <cell r="C8536" t="str">
            <v>M3</v>
          </cell>
          <cell r="D8536">
            <v>25000</v>
          </cell>
          <cell r="E8536">
            <v>750</v>
          </cell>
          <cell r="J8536">
            <v>750</v>
          </cell>
        </row>
        <row r="8537">
          <cell r="E8537">
            <v>0</v>
          </cell>
          <cell r="J8537">
            <v>0</v>
          </cell>
        </row>
        <row r="8538">
          <cell r="E8538">
            <v>0</v>
          </cell>
          <cell r="J8538">
            <v>0</v>
          </cell>
        </row>
        <row r="8539">
          <cell r="E8539">
            <v>0</v>
          </cell>
          <cell r="J8539">
            <v>0</v>
          </cell>
        </row>
        <row r="8540">
          <cell r="E8540">
            <v>0</v>
          </cell>
          <cell r="J8540">
            <v>0</v>
          </cell>
        </row>
        <row r="8541">
          <cell r="E8541">
            <v>0</v>
          </cell>
          <cell r="J8541">
            <v>0</v>
          </cell>
        </row>
        <row r="8543">
          <cell r="G8543">
            <v>23275.75</v>
          </cell>
          <cell r="J8543">
            <v>23275.75</v>
          </cell>
        </row>
        <row r="8546">
          <cell r="B8546" t="str">
            <v>TARIFA / HORA</v>
          </cell>
          <cell r="D8546" t="str">
            <v>RENDIMIENTO</v>
          </cell>
          <cell r="E8546" t="str">
            <v>VALOR UNITARIO</v>
          </cell>
        </row>
        <row r="8547">
          <cell r="B8547">
            <v>100</v>
          </cell>
          <cell r="D8547">
            <v>10</v>
          </cell>
          <cell r="E8547">
            <v>1000</v>
          </cell>
        </row>
        <row r="8548">
          <cell r="B8548">
            <v>3509.0000000000005</v>
          </cell>
          <cell r="D8548">
            <v>2</v>
          </cell>
          <cell r="E8548">
            <v>7018.0000000000009</v>
          </cell>
        </row>
        <row r="8549">
          <cell r="E8549">
            <v>0</v>
          </cell>
        </row>
        <row r="8550">
          <cell r="E8550">
            <v>0</v>
          </cell>
        </row>
        <row r="8551">
          <cell r="E8551">
            <v>0</v>
          </cell>
        </row>
        <row r="8552">
          <cell r="G8552">
            <v>8018.0000000000009</v>
          </cell>
        </row>
        <row r="8554">
          <cell r="G8554">
            <v>31293.75</v>
          </cell>
        </row>
        <row r="8557">
          <cell r="B8557" t="str">
            <v>VOLUMEN/PESO</v>
          </cell>
          <cell r="D8557" t="str">
            <v>DISTANCIA</v>
          </cell>
          <cell r="E8557" t="str">
            <v>TARIFA</v>
          </cell>
          <cell r="F8557" t="str">
            <v>Vr/UNITARIO</v>
          </cell>
        </row>
        <row r="8558">
          <cell r="F8558">
            <v>0</v>
          </cell>
        </row>
        <row r="8559">
          <cell r="F8559">
            <v>0</v>
          </cell>
        </row>
        <row r="8560">
          <cell r="F8560">
            <v>0</v>
          </cell>
        </row>
        <row r="8562">
          <cell r="G8562">
            <v>0</v>
          </cell>
        </row>
        <row r="8565">
          <cell r="B8565" t="str">
            <v>JORNAL + PRESTACIONES</v>
          </cell>
          <cell r="E8565" t="str">
            <v>RENDIMIENTO</v>
          </cell>
          <cell r="F8565" t="str">
            <v>Vr/UNITARIO</v>
          </cell>
        </row>
        <row r="8566">
          <cell r="D8566">
            <v>7681</v>
          </cell>
          <cell r="E8566">
            <v>0.8</v>
          </cell>
          <cell r="F8566">
            <v>6144.8</v>
          </cell>
        </row>
        <row r="8567">
          <cell r="F8567">
            <v>0</v>
          </cell>
        </row>
        <row r="8568">
          <cell r="F8568">
            <v>0</v>
          </cell>
        </row>
        <row r="8569">
          <cell r="F8569">
            <v>0</v>
          </cell>
        </row>
        <row r="8571">
          <cell r="G8571">
            <v>6144.8</v>
          </cell>
        </row>
        <row r="8573">
          <cell r="G8573">
            <v>37439</v>
          </cell>
        </row>
        <row r="8581">
          <cell r="E8581" t="str">
            <v>CAPITULO :</v>
          </cell>
          <cell r="G8581" t="str">
            <v>OBRAS EXTERIORES</v>
          </cell>
        </row>
        <row r="8583">
          <cell r="E8583" t="str">
            <v>FECHA :</v>
          </cell>
          <cell r="F8583" t="str">
            <v>OCTUBRE DE 2005</v>
          </cell>
        </row>
        <row r="8586">
          <cell r="B8586" t="str">
            <v>18.2.1</v>
          </cell>
          <cell r="C8586" t="str">
            <v xml:space="preserve">LOCALIZACION Y REPLANTEO  CON EQUIPO                   </v>
          </cell>
          <cell r="G8586" t="str">
            <v>UNIDAD</v>
          </cell>
          <cell r="H8586" t="str">
            <v xml:space="preserve">m2   </v>
          </cell>
          <cell r="J8586">
            <v>1168</v>
          </cell>
        </row>
        <row r="8589">
          <cell r="B8589" t="str">
            <v>CANTIDAD</v>
          </cell>
          <cell r="C8589" t="str">
            <v>UND</v>
          </cell>
          <cell r="D8589" t="str">
            <v>Vr/UNITARIO</v>
          </cell>
          <cell r="E8589" t="str">
            <v>Vr/PARCIAL</v>
          </cell>
          <cell r="F8589" t="str">
            <v>DESPERD. %</v>
          </cell>
        </row>
        <row r="8590">
          <cell r="E8590">
            <v>0</v>
          </cell>
          <cell r="J8590">
            <v>0</v>
          </cell>
        </row>
        <row r="8591">
          <cell r="E8591">
            <v>0</v>
          </cell>
          <cell r="J8591">
            <v>0</v>
          </cell>
        </row>
        <row r="8592">
          <cell r="E8592">
            <v>0</v>
          </cell>
          <cell r="J8592">
            <v>0</v>
          </cell>
        </row>
        <row r="8593">
          <cell r="E8593">
            <v>0</v>
          </cell>
          <cell r="J8593">
            <v>0</v>
          </cell>
        </row>
        <row r="8594">
          <cell r="E8594">
            <v>0</v>
          </cell>
          <cell r="J8594">
            <v>0</v>
          </cell>
        </row>
        <row r="8595">
          <cell r="E8595">
            <v>0</v>
          </cell>
          <cell r="J8595">
            <v>0</v>
          </cell>
        </row>
        <row r="8596">
          <cell r="E8596">
            <v>0</v>
          </cell>
          <cell r="J8596">
            <v>0</v>
          </cell>
        </row>
        <row r="8598">
          <cell r="G8598">
            <v>0</v>
          </cell>
          <cell r="J8598">
            <v>0</v>
          </cell>
        </row>
        <row r="8601">
          <cell r="B8601" t="str">
            <v>TARIFA / HORA</v>
          </cell>
          <cell r="D8601" t="str">
            <v>RENDIMIENTO</v>
          </cell>
          <cell r="E8601" t="str">
            <v>VALOR UNITARIO</v>
          </cell>
        </row>
        <row r="8602">
          <cell r="B8602">
            <v>100</v>
          </cell>
          <cell r="D8602">
            <v>1</v>
          </cell>
          <cell r="E8602">
            <v>100</v>
          </cell>
        </row>
        <row r="8603">
          <cell r="B8603">
            <v>18750</v>
          </cell>
          <cell r="D8603">
            <v>1.6E-2</v>
          </cell>
          <cell r="E8603">
            <v>300</v>
          </cell>
        </row>
        <row r="8604">
          <cell r="E8604">
            <v>0</v>
          </cell>
        </row>
        <row r="8605">
          <cell r="E8605">
            <v>0</v>
          </cell>
        </row>
        <row r="8606">
          <cell r="E8606">
            <v>0</v>
          </cell>
        </row>
        <row r="8607">
          <cell r="G8607">
            <v>400</v>
          </cell>
        </row>
        <row r="8609">
          <cell r="G8609">
            <v>400</v>
          </cell>
        </row>
        <row r="8612">
          <cell r="B8612" t="str">
            <v>VOLUMEN/PESO</v>
          </cell>
          <cell r="D8612" t="str">
            <v>DISTANCIA</v>
          </cell>
          <cell r="E8612" t="str">
            <v>TARIFA</v>
          </cell>
          <cell r="F8612" t="str">
            <v>Vr/UNITARIO</v>
          </cell>
        </row>
        <row r="8613">
          <cell r="F8613">
            <v>0</v>
          </cell>
        </row>
        <row r="8614">
          <cell r="F8614">
            <v>0</v>
          </cell>
        </row>
        <row r="8615">
          <cell r="F8615">
            <v>0</v>
          </cell>
        </row>
        <row r="8617">
          <cell r="G8617">
            <v>0</v>
          </cell>
        </row>
        <row r="8620">
          <cell r="B8620" t="str">
            <v>JORNAL + PRESTACIONES</v>
          </cell>
          <cell r="E8620" t="str">
            <v>RENDIMIENTO</v>
          </cell>
          <cell r="F8620" t="str">
            <v>Vr/UNITARIO</v>
          </cell>
        </row>
        <row r="8621">
          <cell r="D8621">
            <v>7681</v>
          </cell>
          <cell r="E8621">
            <v>0.1</v>
          </cell>
          <cell r="F8621">
            <v>768.1</v>
          </cell>
        </row>
        <row r="8622">
          <cell r="F8622">
            <v>0</v>
          </cell>
        </row>
        <row r="8623">
          <cell r="F8623">
            <v>0</v>
          </cell>
        </row>
        <row r="8624">
          <cell r="F8624">
            <v>0</v>
          </cell>
        </row>
        <row r="8626">
          <cell r="G8626">
            <v>768.1</v>
          </cell>
        </row>
        <row r="8628">
          <cell r="G8628">
            <v>1168</v>
          </cell>
        </row>
        <row r="8636">
          <cell r="E8636" t="str">
            <v>CAPITULO :</v>
          </cell>
          <cell r="G8636" t="str">
            <v>OBRAS EXTERIORES</v>
          </cell>
        </row>
        <row r="8638">
          <cell r="E8638" t="str">
            <v>FECHA :</v>
          </cell>
          <cell r="F8638" t="str">
            <v>OCTUBRE DE 2005</v>
          </cell>
        </row>
        <row r="8641">
          <cell r="B8641" t="str">
            <v>18.2.2</v>
          </cell>
          <cell r="C8641" t="str">
            <v xml:space="preserve">COSTO ESTIMATIVO PATIO MANIOBRAS                                                                         </v>
          </cell>
          <cell r="G8641" t="str">
            <v>UNIDAD</v>
          </cell>
          <cell r="H8641" t="str">
            <v xml:space="preserve">m2   </v>
          </cell>
          <cell r="J8641">
            <v>117945</v>
          </cell>
        </row>
        <row r="8644">
          <cell r="B8644" t="str">
            <v>CANTIDAD</v>
          </cell>
          <cell r="C8644" t="str">
            <v>UND</v>
          </cell>
          <cell r="D8644" t="str">
            <v>Vr/UNITARIO</v>
          </cell>
          <cell r="E8644" t="str">
            <v>Vr/PARCIAL</v>
          </cell>
          <cell r="F8644" t="str">
            <v>DESPERD. %</v>
          </cell>
        </row>
        <row r="8645">
          <cell r="B8645">
            <v>0.4</v>
          </cell>
          <cell r="C8645" t="str">
            <v>M3</v>
          </cell>
          <cell r="D8645">
            <v>14900</v>
          </cell>
          <cell r="E8645">
            <v>5960</v>
          </cell>
          <cell r="J8645">
            <v>5960</v>
          </cell>
        </row>
        <row r="8646">
          <cell r="B8646">
            <v>0.25</v>
          </cell>
          <cell r="C8646" t="str">
            <v>M3</v>
          </cell>
          <cell r="D8646">
            <v>35600</v>
          </cell>
          <cell r="E8646">
            <v>8900</v>
          </cell>
          <cell r="J8646">
            <v>8900</v>
          </cell>
        </row>
        <row r="8647">
          <cell r="B8647">
            <v>1</v>
          </cell>
          <cell r="C8647" t="str">
            <v>M2</v>
          </cell>
          <cell r="D8647">
            <v>49885</v>
          </cell>
          <cell r="E8647">
            <v>49885</v>
          </cell>
          <cell r="J8647">
            <v>49885</v>
          </cell>
        </row>
        <row r="8648">
          <cell r="B8648">
            <v>2.5000000000000001E-2</v>
          </cell>
          <cell r="C8648" t="str">
            <v>TON</v>
          </cell>
          <cell r="D8648">
            <v>2127990</v>
          </cell>
          <cell r="E8648">
            <v>53199.75</v>
          </cell>
          <cell r="J8648">
            <v>53199.75</v>
          </cell>
        </row>
        <row r="8649">
          <cell r="E8649">
            <v>0</v>
          </cell>
          <cell r="J8649">
            <v>0</v>
          </cell>
        </row>
        <row r="8650">
          <cell r="E8650">
            <v>0</v>
          </cell>
          <cell r="J8650">
            <v>0</v>
          </cell>
        </row>
        <row r="8651">
          <cell r="E8651">
            <v>0</v>
          </cell>
          <cell r="J8651">
            <v>0</v>
          </cell>
        </row>
        <row r="8653">
          <cell r="G8653">
            <v>117944.75</v>
          </cell>
          <cell r="J8653">
            <v>117944.75</v>
          </cell>
        </row>
        <row r="8656">
          <cell r="B8656" t="str">
            <v>TARIFA / HORA</v>
          </cell>
          <cell r="D8656" t="str">
            <v>RENDIMIENTO</v>
          </cell>
          <cell r="E8656" t="str">
            <v>VALOR UNITARIO</v>
          </cell>
        </row>
        <row r="8657">
          <cell r="E8657">
            <v>0</v>
          </cell>
        </row>
        <row r="8658">
          <cell r="E8658">
            <v>0</v>
          </cell>
        </row>
        <row r="8659">
          <cell r="E8659">
            <v>0</v>
          </cell>
        </row>
        <row r="8660">
          <cell r="E8660">
            <v>0</v>
          </cell>
        </row>
        <row r="8661">
          <cell r="E8661">
            <v>0</v>
          </cell>
        </row>
        <row r="8662">
          <cell r="G8662">
            <v>0</v>
          </cell>
        </row>
        <row r="8664">
          <cell r="G8664">
            <v>117944.75</v>
          </cell>
        </row>
        <row r="8667">
          <cell r="B8667" t="str">
            <v>VOLUMEN/PESO</v>
          </cell>
          <cell r="D8667" t="str">
            <v>DISTANCIA</v>
          </cell>
          <cell r="E8667" t="str">
            <v>TARIFA</v>
          </cell>
          <cell r="F8667" t="str">
            <v>Vr/UNITARIO</v>
          </cell>
        </row>
        <row r="8668">
          <cell r="F8668">
            <v>0</v>
          </cell>
        </row>
        <row r="8669">
          <cell r="F8669">
            <v>0</v>
          </cell>
        </row>
        <row r="8670">
          <cell r="F8670">
            <v>0</v>
          </cell>
        </row>
        <row r="8672">
          <cell r="G8672">
            <v>0</v>
          </cell>
        </row>
        <row r="8675">
          <cell r="B8675" t="str">
            <v>JORNAL + PRESTACIONES</v>
          </cell>
          <cell r="E8675" t="str">
            <v>RENDIMIENTO</v>
          </cell>
          <cell r="F8675" t="str">
            <v>Vr/UNITARIO</v>
          </cell>
        </row>
        <row r="8676">
          <cell r="F8676">
            <v>0</v>
          </cell>
        </row>
        <row r="8677">
          <cell r="F8677">
            <v>0</v>
          </cell>
        </row>
        <row r="8678">
          <cell r="F8678">
            <v>0</v>
          </cell>
        </row>
        <row r="8679">
          <cell r="F8679">
            <v>0</v>
          </cell>
        </row>
        <row r="8681">
          <cell r="G8681">
            <v>0</v>
          </cell>
        </row>
        <row r="8683">
          <cell r="G8683">
            <v>117945</v>
          </cell>
        </row>
        <row r="8691">
          <cell r="E8691" t="str">
            <v>CAPITULO :</v>
          </cell>
          <cell r="G8691" t="str">
            <v>OBRAS EXTERIORES</v>
          </cell>
        </row>
        <row r="8693">
          <cell r="E8693" t="str">
            <v>FECHA :</v>
          </cell>
          <cell r="F8693" t="str">
            <v>OCTUBRE DE 2005</v>
          </cell>
        </row>
        <row r="8696">
          <cell r="B8696" t="str">
            <v>18.2.3</v>
          </cell>
          <cell r="C8696" t="str">
            <v xml:space="preserve">COSTO ESTIMATIVO MURO DE CONTENCION, INCLUYE ACERO DE REFUERZO                                                                    </v>
          </cell>
          <cell r="G8696" t="str">
            <v>UNIDAD</v>
          </cell>
          <cell r="H8696" t="str">
            <v xml:space="preserve">m3   </v>
          </cell>
          <cell r="J8696">
            <v>797016</v>
          </cell>
        </row>
        <row r="8699">
          <cell r="B8699" t="str">
            <v>CANTIDAD</v>
          </cell>
          <cell r="C8699" t="str">
            <v>UND</v>
          </cell>
          <cell r="D8699" t="str">
            <v>Vr/UNITARIO</v>
          </cell>
          <cell r="E8699" t="str">
            <v>Vr/PARCIAL</v>
          </cell>
          <cell r="F8699" t="str">
            <v>DESPERD. %</v>
          </cell>
        </row>
        <row r="8700">
          <cell r="B8700">
            <v>1</v>
          </cell>
          <cell r="C8700" t="str">
            <v>M3</v>
          </cell>
          <cell r="D8700">
            <v>413978</v>
          </cell>
          <cell r="E8700">
            <v>413978</v>
          </cell>
          <cell r="J8700">
            <v>413978</v>
          </cell>
        </row>
        <row r="8701">
          <cell r="B8701">
            <v>0.18</v>
          </cell>
          <cell r="C8701" t="str">
            <v>TON</v>
          </cell>
          <cell r="D8701">
            <v>2127990</v>
          </cell>
          <cell r="E8701">
            <v>383038.2</v>
          </cell>
          <cell r="J8701">
            <v>383038.2</v>
          </cell>
        </row>
        <row r="8702">
          <cell r="E8702">
            <v>0</v>
          </cell>
          <cell r="J8702">
            <v>0</v>
          </cell>
        </row>
        <row r="8703">
          <cell r="E8703">
            <v>0</v>
          </cell>
          <cell r="J8703">
            <v>0</v>
          </cell>
        </row>
        <row r="8704">
          <cell r="E8704">
            <v>0</v>
          </cell>
          <cell r="J8704">
            <v>0</v>
          </cell>
        </row>
        <row r="8705">
          <cell r="E8705">
            <v>0</v>
          </cell>
          <cell r="J8705">
            <v>0</v>
          </cell>
        </row>
        <row r="8706">
          <cell r="E8706">
            <v>0</v>
          </cell>
          <cell r="J8706">
            <v>0</v>
          </cell>
        </row>
        <row r="8708">
          <cell r="G8708">
            <v>797016.2</v>
          </cell>
          <cell r="J8708">
            <v>797016.2</v>
          </cell>
        </row>
        <row r="8711">
          <cell r="B8711" t="str">
            <v>TARIFA / HORA</v>
          </cell>
          <cell r="D8711" t="str">
            <v>RENDIMIENTO</v>
          </cell>
          <cell r="E8711" t="str">
            <v>VALOR UNITARIO</v>
          </cell>
        </row>
        <row r="8712">
          <cell r="E8712">
            <v>0</v>
          </cell>
        </row>
        <row r="8713">
          <cell r="E8713">
            <v>0</v>
          </cell>
        </row>
        <row r="8714">
          <cell r="E8714">
            <v>0</v>
          </cell>
        </row>
        <row r="8715">
          <cell r="E8715">
            <v>0</v>
          </cell>
        </row>
        <row r="8716">
          <cell r="E8716">
            <v>0</v>
          </cell>
        </row>
        <row r="8717">
          <cell r="G8717">
            <v>0</v>
          </cell>
        </row>
        <row r="8719">
          <cell r="G8719">
            <v>797016.2</v>
          </cell>
        </row>
        <row r="8722">
          <cell r="B8722" t="str">
            <v>VOLUMEN/PESO</v>
          </cell>
          <cell r="D8722" t="str">
            <v>DISTANCIA</v>
          </cell>
          <cell r="E8722" t="str">
            <v>TARIFA</v>
          </cell>
          <cell r="F8722" t="str">
            <v>Vr/UNITARIO</v>
          </cell>
        </row>
        <row r="8723">
          <cell r="F8723">
            <v>0</v>
          </cell>
        </row>
        <row r="8724">
          <cell r="F8724">
            <v>0</v>
          </cell>
        </row>
        <row r="8725">
          <cell r="F8725">
            <v>0</v>
          </cell>
        </row>
        <row r="8727">
          <cell r="G8727">
            <v>0</v>
          </cell>
        </row>
        <row r="8730">
          <cell r="B8730" t="str">
            <v>JORNAL + PRESTACIONES</v>
          </cell>
          <cell r="E8730" t="str">
            <v>RENDIMIENTO</v>
          </cell>
          <cell r="F8730" t="str">
            <v>Vr/UNITARIO</v>
          </cell>
        </row>
        <row r="8731">
          <cell r="F8731">
            <v>0</v>
          </cell>
        </row>
        <row r="8732">
          <cell r="F8732">
            <v>0</v>
          </cell>
        </row>
        <row r="8733">
          <cell r="F8733">
            <v>0</v>
          </cell>
        </row>
        <row r="8734">
          <cell r="F8734">
            <v>0</v>
          </cell>
        </row>
        <row r="8736">
          <cell r="G8736">
            <v>0</v>
          </cell>
        </row>
        <row r="8738">
          <cell r="G8738">
            <v>797016</v>
          </cell>
        </row>
        <row r="8746">
          <cell r="E8746" t="str">
            <v>CAPITULO :</v>
          </cell>
          <cell r="G8746" t="str">
            <v>OBRAS EXTERIORES</v>
          </cell>
        </row>
        <row r="8748">
          <cell r="E8748" t="str">
            <v>FECHA :</v>
          </cell>
          <cell r="F8748" t="str">
            <v>OCTUBRE DE 2005</v>
          </cell>
        </row>
        <row r="8751">
          <cell r="B8751" t="str">
            <v>18.2.4</v>
          </cell>
          <cell r="C8751" t="str">
            <v xml:space="preserve">PRADIZACION JARDINES                                   </v>
          </cell>
          <cell r="G8751" t="str">
            <v>UNIDAD</v>
          </cell>
          <cell r="H8751" t="str">
            <v xml:space="preserve">m2   </v>
          </cell>
          <cell r="J8751">
            <v>5155</v>
          </cell>
        </row>
        <row r="8754">
          <cell r="B8754" t="str">
            <v>CANTIDAD</v>
          </cell>
          <cell r="C8754" t="str">
            <v>UND</v>
          </cell>
          <cell r="D8754" t="str">
            <v>Vr/UNITARIO</v>
          </cell>
          <cell r="E8754" t="str">
            <v>Vr/PARCIAL</v>
          </cell>
          <cell r="F8754" t="str">
            <v>DESPERD. %</v>
          </cell>
        </row>
        <row r="8755">
          <cell r="B8755">
            <v>7.0000000000000007E-2</v>
          </cell>
          <cell r="C8755" t="str">
            <v>M3</v>
          </cell>
          <cell r="D8755">
            <v>23636.363636363636</v>
          </cell>
          <cell r="E8755">
            <v>1654.5454545454547</v>
          </cell>
          <cell r="J8755">
            <v>1654.5454545454547</v>
          </cell>
        </row>
        <row r="8756">
          <cell r="B8756">
            <v>1</v>
          </cell>
          <cell r="C8756" t="str">
            <v>M2</v>
          </cell>
          <cell r="D8756">
            <v>2500</v>
          </cell>
          <cell r="E8756">
            <v>2500</v>
          </cell>
          <cell r="J8756">
            <v>2500</v>
          </cell>
        </row>
        <row r="8757">
          <cell r="E8757">
            <v>0</v>
          </cell>
          <cell r="J8757">
            <v>0</v>
          </cell>
        </row>
        <row r="8758">
          <cell r="E8758">
            <v>0</v>
          </cell>
          <cell r="J8758">
            <v>0</v>
          </cell>
        </row>
        <row r="8759">
          <cell r="E8759">
            <v>0</v>
          </cell>
          <cell r="J8759">
            <v>0</v>
          </cell>
        </row>
        <row r="8760">
          <cell r="E8760">
            <v>0</v>
          </cell>
          <cell r="J8760">
            <v>0</v>
          </cell>
        </row>
        <row r="8761">
          <cell r="E8761">
            <v>0</v>
          </cell>
          <cell r="J8761">
            <v>0</v>
          </cell>
        </row>
        <row r="8763">
          <cell r="G8763">
            <v>4154.545454545455</v>
          </cell>
          <cell r="J8763">
            <v>4154.545454545455</v>
          </cell>
        </row>
        <row r="8766">
          <cell r="B8766" t="str">
            <v>TARIFA / HORA</v>
          </cell>
          <cell r="D8766" t="str">
            <v>RENDIMIENTO</v>
          </cell>
          <cell r="E8766" t="str">
            <v>VALOR UNITARIO</v>
          </cell>
        </row>
        <row r="8767">
          <cell r="E8767">
            <v>0</v>
          </cell>
        </row>
        <row r="8768">
          <cell r="E8768">
            <v>0</v>
          </cell>
        </row>
        <row r="8769">
          <cell r="E8769">
            <v>0</v>
          </cell>
        </row>
        <row r="8770">
          <cell r="E8770">
            <v>0</v>
          </cell>
        </row>
        <row r="8771">
          <cell r="E8771">
            <v>0</v>
          </cell>
        </row>
        <row r="8772">
          <cell r="G8772">
            <v>0</v>
          </cell>
        </row>
        <row r="8774">
          <cell r="G8774">
            <v>4154.545454545455</v>
          </cell>
        </row>
        <row r="8777">
          <cell r="B8777" t="str">
            <v>VOLUMEN/PESO</v>
          </cell>
          <cell r="D8777" t="str">
            <v>DISTANCIA</v>
          </cell>
          <cell r="E8777" t="str">
            <v>TARIFA</v>
          </cell>
          <cell r="F8777" t="str">
            <v>Vr/UNITARIO</v>
          </cell>
        </row>
        <row r="8778">
          <cell r="F8778">
            <v>0</v>
          </cell>
        </row>
        <row r="8779">
          <cell r="F8779">
            <v>0</v>
          </cell>
        </row>
        <row r="8780">
          <cell r="F8780">
            <v>0</v>
          </cell>
        </row>
        <row r="8782">
          <cell r="G8782">
            <v>0</v>
          </cell>
        </row>
        <row r="8785">
          <cell r="B8785" t="str">
            <v>JORNAL + PRESTACIONES</v>
          </cell>
          <cell r="E8785" t="str">
            <v>RENDIMIENTO</v>
          </cell>
          <cell r="F8785" t="str">
            <v>Vr/UNITARIO</v>
          </cell>
        </row>
        <row r="8786">
          <cell r="D8786">
            <v>10000</v>
          </cell>
          <cell r="E8786">
            <v>0.1</v>
          </cell>
          <cell r="F8786">
            <v>1000</v>
          </cell>
        </row>
        <row r="8787">
          <cell r="F8787">
            <v>0</v>
          </cell>
        </row>
        <row r="8788">
          <cell r="F8788">
            <v>0</v>
          </cell>
        </row>
        <row r="8789">
          <cell r="F8789">
            <v>0</v>
          </cell>
        </row>
        <row r="8791">
          <cell r="G8791">
            <v>1000</v>
          </cell>
        </row>
        <row r="8793">
          <cell r="G8793">
            <v>5155</v>
          </cell>
        </row>
        <row r="8801">
          <cell r="E8801" t="str">
            <v>CAPITULO :</v>
          </cell>
          <cell r="G8801" t="str">
            <v>OBRAS EXTERIORES</v>
          </cell>
        </row>
        <row r="8803">
          <cell r="E8803" t="str">
            <v>FECHA :</v>
          </cell>
          <cell r="F8803" t="str">
            <v>OCTUBRE DE 2005</v>
          </cell>
        </row>
        <row r="8806">
          <cell r="B8806" t="str">
            <v>18.2.5</v>
          </cell>
          <cell r="C8806" t="str">
            <v xml:space="preserve">COSTO ESTIMATIVO PUERTA MOTORIZADA                                                                       </v>
          </cell>
          <cell r="G8806" t="str">
            <v>UNIDAD</v>
          </cell>
          <cell r="H8806" t="str">
            <v xml:space="preserve">un   </v>
          </cell>
          <cell r="J8806">
            <v>10348360</v>
          </cell>
        </row>
        <row r="8809">
          <cell r="B8809" t="str">
            <v>CANTIDAD</v>
          </cell>
          <cell r="C8809" t="str">
            <v>UND</v>
          </cell>
          <cell r="D8809" t="str">
            <v>Vr/UNITARIO</v>
          </cell>
          <cell r="E8809" t="str">
            <v>Vr/PARCIAL</v>
          </cell>
          <cell r="F8809" t="str">
            <v>DESPERD. %</v>
          </cell>
        </row>
        <row r="8810">
          <cell r="B8810">
            <v>12</v>
          </cell>
          <cell r="C8810" t="str">
            <v>M2</v>
          </cell>
          <cell r="D8810">
            <v>862363.33333333337</v>
          </cell>
          <cell r="E8810">
            <v>10348360</v>
          </cell>
          <cell r="J8810">
            <v>10348360</v>
          </cell>
        </row>
        <row r="8811">
          <cell r="E8811">
            <v>0</v>
          </cell>
          <cell r="J8811">
            <v>0</v>
          </cell>
        </row>
        <row r="8812">
          <cell r="E8812">
            <v>0</v>
          </cell>
          <cell r="J8812">
            <v>0</v>
          </cell>
        </row>
        <row r="8813">
          <cell r="E8813">
            <v>0</v>
          </cell>
          <cell r="J8813">
            <v>0</v>
          </cell>
        </row>
        <row r="8814">
          <cell r="E8814">
            <v>0</v>
          </cell>
          <cell r="J8814">
            <v>0</v>
          </cell>
        </row>
        <row r="8815">
          <cell r="E8815">
            <v>0</v>
          </cell>
          <cell r="J8815">
            <v>0</v>
          </cell>
        </row>
        <row r="8816">
          <cell r="E8816">
            <v>0</v>
          </cell>
          <cell r="J8816">
            <v>0</v>
          </cell>
        </row>
        <row r="8818">
          <cell r="G8818">
            <v>10348360</v>
          </cell>
          <cell r="J8818">
            <v>10348360</v>
          </cell>
        </row>
        <row r="8821">
          <cell r="B8821" t="str">
            <v>TARIFA / HORA</v>
          </cell>
          <cell r="D8821" t="str">
            <v>RENDIMIENTO</v>
          </cell>
          <cell r="E8821" t="str">
            <v>VALOR UNITARIO</v>
          </cell>
        </row>
        <row r="8822">
          <cell r="E8822">
            <v>0</v>
          </cell>
        </row>
        <row r="8823">
          <cell r="E8823">
            <v>0</v>
          </cell>
        </row>
        <row r="8824">
          <cell r="E8824">
            <v>0</v>
          </cell>
        </row>
        <row r="8825">
          <cell r="E8825">
            <v>0</v>
          </cell>
        </row>
        <row r="8826">
          <cell r="E8826">
            <v>0</v>
          </cell>
        </row>
        <row r="8827">
          <cell r="G8827">
            <v>0</v>
          </cell>
        </row>
        <row r="8829">
          <cell r="G8829">
            <v>10348360</v>
          </cell>
        </row>
        <row r="8832">
          <cell r="B8832" t="str">
            <v>VOLUMEN/PESO</v>
          </cell>
          <cell r="D8832" t="str">
            <v>DISTANCIA</v>
          </cell>
          <cell r="E8832" t="str">
            <v>TARIFA</v>
          </cell>
          <cell r="F8832" t="str">
            <v>Vr/UNITARIO</v>
          </cell>
        </row>
        <row r="8833">
          <cell r="F8833">
            <v>0</v>
          </cell>
        </row>
        <row r="8834">
          <cell r="F8834">
            <v>0</v>
          </cell>
        </row>
        <row r="8835">
          <cell r="F8835">
            <v>0</v>
          </cell>
        </row>
        <row r="8837">
          <cell r="G8837">
            <v>0</v>
          </cell>
        </row>
        <row r="8840">
          <cell r="B8840" t="str">
            <v>JORNAL + PRESTACIONES</v>
          </cell>
          <cell r="E8840" t="str">
            <v>RENDIMIENTO</v>
          </cell>
          <cell r="F8840" t="str">
            <v>Vr/UNITARIO</v>
          </cell>
        </row>
        <row r="8841">
          <cell r="F8841">
            <v>0</v>
          </cell>
        </row>
        <row r="8842">
          <cell r="F8842">
            <v>0</v>
          </cell>
        </row>
        <row r="8843">
          <cell r="F8843">
            <v>0</v>
          </cell>
        </row>
        <row r="8844">
          <cell r="F8844">
            <v>0</v>
          </cell>
        </row>
        <row r="8846">
          <cell r="G8846">
            <v>0</v>
          </cell>
        </row>
        <row r="8848">
          <cell r="G8848">
            <v>10348360</v>
          </cell>
        </row>
        <row r="8856">
          <cell r="E8856" t="str">
            <v>CAPITULO :</v>
          </cell>
          <cell r="G8856" t="str">
            <v>OBRAS EXTERIORES</v>
          </cell>
        </row>
        <row r="8858">
          <cell r="E8858" t="str">
            <v>FECHA :</v>
          </cell>
          <cell r="F8858" t="str">
            <v>OCTUBRE DE 2005</v>
          </cell>
        </row>
        <row r="8861">
          <cell r="B8861" t="str">
            <v>18.3.1</v>
          </cell>
          <cell r="C8861" t="str">
            <v xml:space="preserve">EXCAVACION MECANICA                                    </v>
          </cell>
          <cell r="G8861" t="str">
            <v>UNIDAD</v>
          </cell>
          <cell r="H8861" t="str">
            <v xml:space="preserve">m3   </v>
          </cell>
          <cell r="J8861">
            <v>14900</v>
          </cell>
        </row>
        <row r="8864">
          <cell r="B8864" t="str">
            <v>CANTIDAD</v>
          </cell>
          <cell r="C8864" t="str">
            <v>UND</v>
          </cell>
          <cell r="D8864" t="str">
            <v>Vr/UNITARIO</v>
          </cell>
          <cell r="E8864" t="str">
            <v>Vr/PARCIAL</v>
          </cell>
          <cell r="F8864" t="str">
            <v>DESPERD. %</v>
          </cell>
        </row>
        <row r="8865">
          <cell r="E8865">
            <v>0</v>
          </cell>
          <cell r="J8865">
            <v>0</v>
          </cell>
        </row>
        <row r="8866">
          <cell r="E8866">
            <v>0</v>
          </cell>
          <cell r="J8866">
            <v>0</v>
          </cell>
        </row>
        <row r="8867">
          <cell r="E8867">
            <v>0</v>
          </cell>
          <cell r="J8867">
            <v>0</v>
          </cell>
        </row>
        <row r="8868">
          <cell r="E8868">
            <v>0</v>
          </cell>
          <cell r="J8868">
            <v>0</v>
          </cell>
        </row>
        <row r="8869">
          <cell r="E8869">
            <v>0</v>
          </cell>
          <cell r="J8869">
            <v>0</v>
          </cell>
        </row>
        <row r="8870">
          <cell r="E8870">
            <v>0</v>
          </cell>
          <cell r="J8870">
            <v>0</v>
          </cell>
        </row>
        <row r="8871">
          <cell r="E8871">
            <v>0</v>
          </cell>
          <cell r="J8871">
            <v>0</v>
          </cell>
        </row>
        <row r="8873">
          <cell r="G8873">
            <v>0</v>
          </cell>
          <cell r="J8873">
            <v>0</v>
          </cell>
        </row>
        <row r="8876">
          <cell r="B8876" t="str">
            <v>TARIFA / HORA</v>
          </cell>
          <cell r="D8876" t="str">
            <v>RENDIMIENTO</v>
          </cell>
          <cell r="E8876" t="str">
            <v>VALOR UNITARIO</v>
          </cell>
        </row>
        <row r="8877">
          <cell r="B8877">
            <v>100</v>
          </cell>
          <cell r="D8877">
            <v>10</v>
          </cell>
          <cell r="E8877">
            <v>1000</v>
          </cell>
        </row>
        <row r="8878">
          <cell r="B8878">
            <v>50000</v>
          </cell>
          <cell r="D8878">
            <v>7.0000000000000007E-2</v>
          </cell>
          <cell r="E8878">
            <v>3500.0000000000005</v>
          </cell>
        </row>
        <row r="8879">
          <cell r="E8879">
            <v>0</v>
          </cell>
        </row>
        <row r="8880">
          <cell r="E8880">
            <v>0</v>
          </cell>
        </row>
        <row r="8881">
          <cell r="E8881">
            <v>0</v>
          </cell>
        </row>
        <row r="8882">
          <cell r="G8882">
            <v>4500</v>
          </cell>
        </row>
        <row r="8884">
          <cell r="G8884">
            <v>4500</v>
          </cell>
        </row>
        <row r="8887">
          <cell r="B8887" t="str">
            <v>VOLUMEN/PESO</v>
          </cell>
          <cell r="D8887" t="str">
            <v>DISTANCIA</v>
          </cell>
          <cell r="E8887" t="str">
            <v>TARIFA</v>
          </cell>
          <cell r="F8887" t="str">
            <v>Vr/UNITARIO</v>
          </cell>
        </row>
        <row r="8888">
          <cell r="B8888">
            <v>1</v>
          </cell>
          <cell r="D8888">
            <v>6.9333333333333336</v>
          </cell>
          <cell r="E8888">
            <v>1500</v>
          </cell>
          <cell r="F8888">
            <v>10400</v>
          </cell>
        </row>
        <row r="8889">
          <cell r="F8889">
            <v>0</v>
          </cell>
        </row>
        <row r="8890">
          <cell r="F8890">
            <v>0</v>
          </cell>
        </row>
        <row r="8892">
          <cell r="G8892">
            <v>10400</v>
          </cell>
        </row>
        <row r="8895">
          <cell r="B8895" t="str">
            <v>JORNAL + PRESTACIONES</v>
          </cell>
          <cell r="E8895" t="str">
            <v>RENDIMIENTO</v>
          </cell>
          <cell r="F8895" t="str">
            <v>Vr/UNITARIO</v>
          </cell>
        </row>
        <row r="8896">
          <cell r="F8896">
            <v>0</v>
          </cell>
        </row>
        <row r="8897">
          <cell r="F8897">
            <v>0</v>
          </cell>
        </row>
        <row r="8898">
          <cell r="F8898">
            <v>0</v>
          </cell>
        </row>
        <row r="8899">
          <cell r="F8899">
            <v>0</v>
          </cell>
        </row>
        <row r="8901">
          <cell r="G8901">
            <v>0</v>
          </cell>
        </row>
        <row r="8903">
          <cell r="G8903">
            <v>14900</v>
          </cell>
        </row>
        <row r="8911">
          <cell r="E8911" t="str">
            <v>CAPITULO :</v>
          </cell>
          <cell r="G8911" t="str">
            <v>OBRAS EXTERIORES</v>
          </cell>
        </row>
        <row r="8913">
          <cell r="E8913" t="str">
            <v>FECHA :</v>
          </cell>
          <cell r="F8913" t="str">
            <v>OCTUBRE DE 2005</v>
          </cell>
        </row>
        <row r="8916">
          <cell r="B8916" t="str">
            <v>18.3.2</v>
          </cell>
          <cell r="C8916" t="str">
            <v xml:space="preserve">RELLENOS RECEBO                                        </v>
          </cell>
          <cell r="G8916" t="str">
            <v>UNIDAD</v>
          </cell>
          <cell r="H8916" t="str">
            <v xml:space="preserve">m3   </v>
          </cell>
          <cell r="J8916">
            <v>35600</v>
          </cell>
        </row>
        <row r="8919">
          <cell r="B8919" t="str">
            <v>CANTIDAD</v>
          </cell>
          <cell r="C8919" t="str">
            <v>UND</v>
          </cell>
          <cell r="D8919" t="str">
            <v>Vr/UNITARIO</v>
          </cell>
          <cell r="E8919" t="str">
            <v>Vr/PARCIAL</v>
          </cell>
          <cell r="F8919" t="str">
            <v>DESPERD. %</v>
          </cell>
        </row>
        <row r="8920">
          <cell r="B8920">
            <v>1</v>
          </cell>
          <cell r="C8920" t="str">
            <v>M3</v>
          </cell>
          <cell r="D8920">
            <v>12000</v>
          </cell>
          <cell r="E8920">
            <v>12000</v>
          </cell>
          <cell r="F8920">
            <v>0.3</v>
          </cell>
          <cell r="J8920">
            <v>15600</v>
          </cell>
        </row>
        <row r="8921">
          <cell r="E8921">
            <v>0</v>
          </cell>
          <cell r="J8921">
            <v>0</v>
          </cell>
        </row>
        <row r="8922">
          <cell r="E8922">
            <v>0</v>
          </cell>
          <cell r="J8922">
            <v>0</v>
          </cell>
        </row>
        <row r="8923">
          <cell r="E8923">
            <v>0</v>
          </cell>
          <cell r="J8923">
            <v>0</v>
          </cell>
        </row>
        <row r="8924">
          <cell r="E8924">
            <v>0</v>
          </cell>
          <cell r="J8924">
            <v>0</v>
          </cell>
        </row>
        <row r="8925">
          <cell r="E8925">
            <v>0</v>
          </cell>
          <cell r="J8925">
            <v>0</v>
          </cell>
        </row>
        <row r="8926">
          <cell r="E8926">
            <v>0</v>
          </cell>
          <cell r="J8926">
            <v>0</v>
          </cell>
        </row>
        <row r="8928">
          <cell r="G8928">
            <v>15600</v>
          </cell>
          <cell r="J8928">
            <v>15600</v>
          </cell>
        </row>
        <row r="8931">
          <cell r="B8931" t="str">
            <v>TARIFA / HORA</v>
          </cell>
          <cell r="D8931" t="str">
            <v>RENDIMIENTO</v>
          </cell>
          <cell r="E8931" t="str">
            <v>VALOR UNITARIO</v>
          </cell>
        </row>
        <row r="8932">
          <cell r="B8932">
            <v>100</v>
          </cell>
          <cell r="D8932">
            <v>10</v>
          </cell>
          <cell r="E8932">
            <v>1000</v>
          </cell>
        </row>
        <row r="8933">
          <cell r="B8933">
            <v>3509.0000000000005</v>
          </cell>
          <cell r="D8933">
            <v>2</v>
          </cell>
          <cell r="E8933">
            <v>7018.0000000000009</v>
          </cell>
        </row>
        <row r="8934">
          <cell r="E8934">
            <v>0</v>
          </cell>
        </row>
        <row r="8935">
          <cell r="E8935">
            <v>0</v>
          </cell>
        </row>
        <row r="8936">
          <cell r="E8936">
            <v>0</v>
          </cell>
        </row>
        <row r="8937">
          <cell r="G8937">
            <v>8018.0000000000009</v>
          </cell>
        </row>
        <row r="8939">
          <cell r="G8939">
            <v>23618</v>
          </cell>
        </row>
        <row r="8942">
          <cell r="B8942" t="str">
            <v>VOLUMEN/PESO</v>
          </cell>
          <cell r="D8942" t="str">
            <v>DISTANCIA</v>
          </cell>
          <cell r="E8942" t="str">
            <v>TARIFA</v>
          </cell>
          <cell r="F8942" t="str">
            <v>Vr/UNITARIO</v>
          </cell>
        </row>
        <row r="8943">
          <cell r="F8943">
            <v>0</v>
          </cell>
        </row>
        <row r="8944">
          <cell r="F8944">
            <v>0</v>
          </cell>
        </row>
        <row r="8945">
          <cell r="F8945">
            <v>0</v>
          </cell>
        </row>
        <row r="8947">
          <cell r="G8947">
            <v>0</v>
          </cell>
        </row>
        <row r="8950">
          <cell r="B8950" t="str">
            <v>JORNAL + PRESTACIONES</v>
          </cell>
          <cell r="E8950" t="str">
            <v>RENDIMIENTO</v>
          </cell>
          <cell r="F8950" t="str">
            <v>Vr/UNITARIO</v>
          </cell>
        </row>
        <row r="8951">
          <cell r="D8951">
            <v>7681</v>
          </cell>
          <cell r="E8951">
            <v>1.5599906976744184</v>
          </cell>
          <cell r="F8951">
            <v>11982.288548837209</v>
          </cell>
        </row>
        <row r="8952">
          <cell r="F8952">
            <v>0</v>
          </cell>
        </row>
        <row r="8953">
          <cell r="F8953">
            <v>0</v>
          </cell>
        </row>
        <row r="8954">
          <cell r="F8954">
            <v>0</v>
          </cell>
        </row>
        <row r="8956">
          <cell r="G8956">
            <v>11982.288548837209</v>
          </cell>
        </row>
        <row r="8958">
          <cell r="G8958">
            <v>35600</v>
          </cell>
        </row>
        <row r="8966">
          <cell r="E8966" t="str">
            <v>CAPITULO :</v>
          </cell>
          <cell r="G8966" t="str">
            <v>OBRAS EXTERIORES</v>
          </cell>
        </row>
        <row r="8968">
          <cell r="E8968" t="str">
            <v>FECHA :</v>
          </cell>
          <cell r="F8968" t="str">
            <v>OCTUBRE DE 2005</v>
          </cell>
        </row>
        <row r="8971">
          <cell r="B8971" t="str">
            <v>18.3.3</v>
          </cell>
          <cell r="C8971" t="str">
            <v xml:space="preserve">ADOQUIN CONCRETO 6 Cm                                  </v>
          </cell>
          <cell r="G8971" t="str">
            <v>UNIDAD</v>
          </cell>
          <cell r="H8971" t="str">
            <v xml:space="preserve">m2   </v>
          </cell>
          <cell r="J8971">
            <v>37439</v>
          </cell>
        </row>
        <row r="8974">
          <cell r="B8974" t="str">
            <v>CANTIDAD</v>
          </cell>
          <cell r="C8974" t="str">
            <v>UND</v>
          </cell>
          <cell r="D8974" t="str">
            <v>Vr/UNITARIO</v>
          </cell>
          <cell r="E8974" t="str">
            <v>Vr/PARCIAL</v>
          </cell>
          <cell r="F8974" t="str">
            <v>DESPERD. %</v>
          </cell>
        </row>
        <row r="8975">
          <cell r="B8975">
            <v>50</v>
          </cell>
          <cell r="C8975" t="str">
            <v>UND</v>
          </cell>
          <cell r="D8975">
            <v>346.55</v>
          </cell>
          <cell r="E8975">
            <v>17327.5</v>
          </cell>
          <cell r="F8975">
            <v>0.3</v>
          </cell>
          <cell r="J8975">
            <v>22525.75</v>
          </cell>
        </row>
        <row r="8976">
          <cell r="B8976">
            <v>0.03</v>
          </cell>
          <cell r="C8976" t="str">
            <v>M3</v>
          </cell>
          <cell r="D8976">
            <v>25000</v>
          </cell>
          <cell r="E8976">
            <v>750</v>
          </cell>
          <cell r="J8976">
            <v>750</v>
          </cell>
        </row>
        <row r="8977">
          <cell r="E8977">
            <v>0</v>
          </cell>
          <cell r="J8977">
            <v>0</v>
          </cell>
        </row>
        <row r="8978">
          <cell r="E8978">
            <v>0</v>
          </cell>
          <cell r="J8978">
            <v>0</v>
          </cell>
        </row>
        <row r="8979">
          <cell r="E8979">
            <v>0</v>
          </cell>
          <cell r="J8979">
            <v>0</v>
          </cell>
        </row>
        <row r="8980">
          <cell r="E8980">
            <v>0</v>
          </cell>
          <cell r="J8980">
            <v>0</v>
          </cell>
        </row>
        <row r="8981">
          <cell r="E8981">
            <v>0</v>
          </cell>
          <cell r="J8981">
            <v>0</v>
          </cell>
        </row>
        <row r="8983">
          <cell r="G8983">
            <v>23275.75</v>
          </cell>
          <cell r="J8983">
            <v>23275.75</v>
          </cell>
        </row>
        <row r="8986">
          <cell r="B8986" t="str">
            <v>TARIFA / HORA</v>
          </cell>
          <cell r="D8986" t="str">
            <v>RENDIMIENTO</v>
          </cell>
          <cell r="E8986" t="str">
            <v>VALOR UNITARIO</v>
          </cell>
        </row>
        <row r="8987">
          <cell r="B8987">
            <v>100</v>
          </cell>
          <cell r="D8987">
            <v>10</v>
          </cell>
          <cell r="E8987">
            <v>1000</v>
          </cell>
        </row>
        <row r="8988">
          <cell r="B8988">
            <v>3509.0000000000005</v>
          </cell>
          <cell r="D8988">
            <v>2</v>
          </cell>
          <cell r="E8988">
            <v>7018.0000000000009</v>
          </cell>
        </row>
        <row r="8989">
          <cell r="E8989">
            <v>0</v>
          </cell>
        </row>
        <row r="8990">
          <cell r="E8990">
            <v>0</v>
          </cell>
        </row>
        <row r="8991">
          <cell r="E8991">
            <v>0</v>
          </cell>
        </row>
        <row r="8992">
          <cell r="G8992">
            <v>8018.0000000000009</v>
          </cell>
        </row>
        <row r="8994">
          <cell r="G8994">
            <v>31293.75</v>
          </cell>
        </row>
        <row r="8997">
          <cell r="B8997" t="str">
            <v>VOLUMEN/PESO</v>
          </cell>
          <cell r="D8997" t="str">
            <v>DISTANCIA</v>
          </cell>
          <cell r="E8997" t="str">
            <v>TARIFA</v>
          </cell>
          <cell r="F8997" t="str">
            <v>Vr/UNITARIO</v>
          </cell>
        </row>
        <row r="8998">
          <cell r="F8998">
            <v>0</v>
          </cell>
        </row>
        <row r="8999">
          <cell r="F8999">
            <v>0</v>
          </cell>
        </row>
        <row r="9000">
          <cell r="F9000">
            <v>0</v>
          </cell>
        </row>
        <row r="9002">
          <cell r="G9002">
            <v>0</v>
          </cell>
        </row>
        <row r="9005">
          <cell r="B9005" t="str">
            <v>JORNAL + PRESTACIONES</v>
          </cell>
          <cell r="E9005" t="str">
            <v>RENDIMIENTO</v>
          </cell>
          <cell r="F9005" t="str">
            <v>Vr/UNITARIO</v>
          </cell>
        </row>
        <row r="9006">
          <cell r="D9006">
            <v>7681</v>
          </cell>
          <cell r="E9006">
            <v>0.8</v>
          </cell>
          <cell r="F9006">
            <v>6144.8</v>
          </cell>
        </row>
        <row r="9007">
          <cell r="F9007">
            <v>0</v>
          </cell>
        </row>
        <row r="9008">
          <cell r="F9008">
            <v>0</v>
          </cell>
        </row>
        <row r="9009">
          <cell r="F9009">
            <v>0</v>
          </cell>
        </row>
        <row r="9011">
          <cell r="G9011">
            <v>6144.8</v>
          </cell>
        </row>
        <row r="9013">
          <cell r="G9013">
            <v>37439</v>
          </cell>
        </row>
      </sheetData>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Yanbal"/>
      <sheetName val="APU2"/>
      <sheetName val="Materiales"/>
      <sheetName val="Equipo"/>
      <sheetName val="Cuadrillas"/>
      <sheetName val="Basicos"/>
    </sheetNames>
    <sheetDataSet>
      <sheetData sheetId="0"/>
      <sheetData sheetId="1">
        <row r="2">
          <cell r="E2" t="str">
            <v>CAPITULO :</v>
          </cell>
          <cell r="G2" t="str">
            <v>CIMENTACIONES</v>
          </cell>
        </row>
        <row r="4">
          <cell r="E4" t="str">
            <v>FECHA :</v>
          </cell>
          <cell r="F4" t="str">
            <v>OCTUBRE DE 2005</v>
          </cell>
        </row>
        <row r="7">
          <cell r="B7" t="str">
            <v>1.1.1</v>
          </cell>
          <cell r="C7" t="str">
            <v xml:space="preserve">LOCALIZACION Y REPLANTEO TOPOGRAFICO                                                                     </v>
          </cell>
          <cell r="G7" t="str">
            <v>UNIDAD</v>
          </cell>
          <cell r="H7" t="str">
            <v xml:space="preserve">m2   </v>
          </cell>
          <cell r="J7">
            <v>1168</v>
          </cell>
        </row>
        <row r="10">
          <cell r="B10" t="str">
            <v>CANTIDAD</v>
          </cell>
          <cell r="C10" t="str">
            <v>UND</v>
          </cell>
          <cell r="D10" t="str">
            <v>Vr/UNITARIO</v>
          </cell>
          <cell r="E10" t="str">
            <v>Vr/PARCIAL</v>
          </cell>
          <cell r="F10" t="str">
            <v>DESPERD. %</v>
          </cell>
        </row>
        <row r="11">
          <cell r="E11">
            <v>0</v>
          </cell>
          <cell r="J11">
            <v>0</v>
          </cell>
        </row>
        <row r="12">
          <cell r="E12">
            <v>0</v>
          </cell>
          <cell r="J12">
            <v>0</v>
          </cell>
        </row>
        <row r="13">
          <cell r="E13">
            <v>0</v>
          </cell>
          <cell r="J13">
            <v>0</v>
          </cell>
        </row>
        <row r="14">
          <cell r="E14">
            <v>0</v>
          </cell>
          <cell r="J14">
            <v>0</v>
          </cell>
        </row>
        <row r="15">
          <cell r="E15">
            <v>0</v>
          </cell>
          <cell r="J15">
            <v>0</v>
          </cell>
        </row>
        <row r="16">
          <cell r="E16">
            <v>0</v>
          </cell>
          <cell r="J16">
            <v>0</v>
          </cell>
        </row>
        <row r="17">
          <cell r="E17">
            <v>0</v>
          </cell>
          <cell r="J17">
            <v>0</v>
          </cell>
        </row>
        <row r="19">
          <cell r="G19">
            <v>0</v>
          </cell>
          <cell r="J19">
            <v>0</v>
          </cell>
        </row>
        <row r="22">
          <cell r="B22" t="str">
            <v>TARIFA / HORA</v>
          </cell>
          <cell r="D22" t="str">
            <v>RENDIMIENTO</v>
          </cell>
          <cell r="E22" t="str">
            <v>VALOR UNITARIO</v>
          </cell>
        </row>
        <row r="23">
          <cell r="B23">
            <v>100</v>
          </cell>
          <cell r="D23">
            <v>1</v>
          </cell>
          <cell r="E23">
            <v>100</v>
          </cell>
        </row>
        <row r="24">
          <cell r="B24">
            <v>18750</v>
          </cell>
          <cell r="D24">
            <v>1.6E-2</v>
          </cell>
          <cell r="E24">
            <v>300</v>
          </cell>
        </row>
        <row r="25">
          <cell r="E25">
            <v>0</v>
          </cell>
        </row>
        <row r="26">
          <cell r="E26">
            <v>0</v>
          </cell>
        </row>
        <row r="27">
          <cell r="E27">
            <v>0</v>
          </cell>
        </row>
        <row r="28">
          <cell r="G28">
            <v>400</v>
          </cell>
        </row>
        <row r="30">
          <cell r="G30">
            <v>400</v>
          </cell>
        </row>
        <row r="33">
          <cell r="B33" t="str">
            <v>VOLUMEN/PESO</v>
          </cell>
          <cell r="D33" t="str">
            <v>DISTANCIA</v>
          </cell>
          <cell r="E33" t="str">
            <v>TARIFA</v>
          </cell>
          <cell r="F33" t="str">
            <v>Vr/UNITARIO</v>
          </cell>
        </row>
        <row r="34">
          <cell r="F34">
            <v>0</v>
          </cell>
        </row>
        <row r="35">
          <cell r="F35">
            <v>0</v>
          </cell>
        </row>
        <row r="36">
          <cell r="F36">
            <v>0</v>
          </cell>
        </row>
        <row r="38">
          <cell r="G38">
            <v>0</v>
          </cell>
        </row>
        <row r="41">
          <cell r="B41" t="str">
            <v>JORNAL + PRESTACIONES</v>
          </cell>
          <cell r="E41" t="str">
            <v>RENDIMIENTO</v>
          </cell>
          <cell r="F41" t="str">
            <v>Vr/UNITARIO</v>
          </cell>
        </row>
        <row r="42">
          <cell r="D42">
            <v>7681</v>
          </cell>
          <cell r="E42">
            <v>0.1</v>
          </cell>
          <cell r="F42">
            <v>768.1</v>
          </cell>
        </row>
        <row r="43">
          <cell r="F43">
            <v>0</v>
          </cell>
        </row>
        <row r="44">
          <cell r="F44">
            <v>0</v>
          </cell>
        </row>
        <row r="45">
          <cell r="F45">
            <v>0</v>
          </cell>
        </row>
        <row r="47">
          <cell r="G47">
            <v>768.1</v>
          </cell>
        </row>
        <row r="49">
          <cell r="G49">
            <v>1168</v>
          </cell>
        </row>
        <row r="57">
          <cell r="E57" t="str">
            <v>CAPITULO :</v>
          </cell>
          <cell r="G57" t="str">
            <v>CIMENTACIONES</v>
          </cell>
        </row>
        <row r="59">
          <cell r="E59" t="str">
            <v>FECHA :</v>
          </cell>
          <cell r="F59" t="str">
            <v>OCTUBRE DE 2005</v>
          </cell>
        </row>
        <row r="62">
          <cell r="B62" t="str">
            <v>1.1.2</v>
          </cell>
          <cell r="C62" t="str">
            <v xml:space="preserve">EXCAVACION MECANICA                                    </v>
          </cell>
          <cell r="G62" t="str">
            <v>UNIDAD</v>
          </cell>
          <cell r="H62" t="str">
            <v xml:space="preserve">m3   </v>
          </cell>
          <cell r="J62">
            <v>14900</v>
          </cell>
        </row>
        <row r="65">
          <cell r="B65" t="str">
            <v>CANTIDAD</v>
          </cell>
          <cell r="C65" t="str">
            <v>UND</v>
          </cell>
          <cell r="D65" t="str">
            <v>Vr/UNITARIO</v>
          </cell>
          <cell r="E65" t="str">
            <v>Vr/PARCIAL</v>
          </cell>
          <cell r="F65" t="str">
            <v>DESPERD. %</v>
          </cell>
        </row>
        <row r="66">
          <cell r="E66">
            <v>0</v>
          </cell>
          <cell r="J66">
            <v>0</v>
          </cell>
        </row>
        <row r="67">
          <cell r="E67">
            <v>0</v>
          </cell>
          <cell r="J67">
            <v>0</v>
          </cell>
        </row>
        <row r="68">
          <cell r="E68">
            <v>0</v>
          </cell>
          <cell r="J68">
            <v>0</v>
          </cell>
        </row>
        <row r="69">
          <cell r="E69">
            <v>0</v>
          </cell>
          <cell r="J69">
            <v>0</v>
          </cell>
        </row>
        <row r="70">
          <cell r="E70">
            <v>0</v>
          </cell>
          <cell r="J70">
            <v>0</v>
          </cell>
        </row>
        <row r="71">
          <cell r="E71">
            <v>0</v>
          </cell>
          <cell r="J71">
            <v>0</v>
          </cell>
        </row>
        <row r="72">
          <cell r="E72">
            <v>0</v>
          </cell>
          <cell r="J72">
            <v>0</v>
          </cell>
        </row>
        <row r="74">
          <cell r="G74">
            <v>0</v>
          </cell>
          <cell r="J74">
            <v>0</v>
          </cell>
        </row>
        <row r="77">
          <cell r="B77" t="str">
            <v>TARIFA / HORA</v>
          </cell>
          <cell r="D77" t="str">
            <v>RENDIMIENTO</v>
          </cell>
          <cell r="E77" t="str">
            <v>VALOR UNITARIO</v>
          </cell>
        </row>
        <row r="78">
          <cell r="B78">
            <v>100</v>
          </cell>
          <cell r="D78">
            <v>10</v>
          </cell>
          <cell r="E78">
            <v>1000</v>
          </cell>
        </row>
        <row r="79">
          <cell r="B79">
            <v>50000</v>
          </cell>
          <cell r="D79">
            <v>7.0000000000000007E-2</v>
          </cell>
          <cell r="E79">
            <v>3500.0000000000005</v>
          </cell>
        </row>
        <row r="80">
          <cell r="E80">
            <v>0</v>
          </cell>
        </row>
        <row r="81">
          <cell r="E81">
            <v>0</v>
          </cell>
        </row>
        <row r="82">
          <cell r="E82">
            <v>0</v>
          </cell>
        </row>
        <row r="83">
          <cell r="G83">
            <v>4500</v>
          </cell>
        </row>
        <row r="85">
          <cell r="G85">
            <v>4500</v>
          </cell>
        </row>
        <row r="88">
          <cell r="B88" t="str">
            <v>VOLUMEN/PESO</v>
          </cell>
          <cell r="D88" t="str">
            <v>DISTANCIA</v>
          </cell>
          <cell r="E88" t="str">
            <v>TARIFA</v>
          </cell>
          <cell r="F88" t="str">
            <v>Vr/UNITARIO</v>
          </cell>
        </row>
        <row r="89">
          <cell r="B89">
            <v>1</v>
          </cell>
          <cell r="D89">
            <v>6.9333333333333336</v>
          </cell>
          <cell r="E89">
            <v>1500</v>
          </cell>
          <cell r="F89">
            <v>10400</v>
          </cell>
        </row>
        <row r="90">
          <cell r="F90">
            <v>0</v>
          </cell>
        </row>
        <row r="91">
          <cell r="F91">
            <v>0</v>
          </cell>
        </row>
        <row r="93">
          <cell r="G93">
            <v>10400</v>
          </cell>
        </row>
        <row r="96">
          <cell r="B96" t="str">
            <v>JORNAL + PRESTACIONES</v>
          </cell>
          <cell r="E96" t="str">
            <v>RENDIMIENTO</v>
          </cell>
          <cell r="F96" t="str">
            <v>Vr/UNITARIO</v>
          </cell>
        </row>
        <row r="97">
          <cell r="F97">
            <v>0</v>
          </cell>
        </row>
        <row r="98">
          <cell r="F98">
            <v>0</v>
          </cell>
        </row>
        <row r="99">
          <cell r="F99">
            <v>0</v>
          </cell>
        </row>
        <row r="100">
          <cell r="F100">
            <v>0</v>
          </cell>
        </row>
        <row r="102">
          <cell r="G102">
            <v>0</v>
          </cell>
        </row>
        <row r="104">
          <cell r="G104">
            <v>14900</v>
          </cell>
        </row>
        <row r="112">
          <cell r="E112" t="str">
            <v>CAPITULO :</v>
          </cell>
          <cell r="G112" t="str">
            <v>CIMENTACIONES</v>
          </cell>
        </row>
        <row r="114">
          <cell r="E114" t="str">
            <v>FECHA :</v>
          </cell>
          <cell r="F114" t="str">
            <v>OCTUBRE DE 2005</v>
          </cell>
        </row>
        <row r="117">
          <cell r="B117" t="str">
            <v>1.1.3</v>
          </cell>
          <cell r="C117" t="str">
            <v xml:space="preserve">EXCAVACION MANUAL                                      </v>
          </cell>
          <cell r="G117" t="str">
            <v>UNIDAD</v>
          </cell>
          <cell r="H117" t="str">
            <v xml:space="preserve">m3   </v>
          </cell>
          <cell r="J117">
            <v>23576</v>
          </cell>
        </row>
        <row r="120">
          <cell r="B120" t="str">
            <v>CANTIDAD</v>
          </cell>
          <cell r="C120" t="str">
            <v>UND</v>
          </cell>
          <cell r="D120" t="str">
            <v>Vr/UNITARIO</v>
          </cell>
          <cell r="E120" t="str">
            <v>Vr/PARCIAL</v>
          </cell>
          <cell r="F120" t="str">
            <v>DESPERD. %</v>
          </cell>
        </row>
        <row r="121">
          <cell r="E121">
            <v>0</v>
          </cell>
          <cell r="J121">
            <v>0</v>
          </cell>
        </row>
        <row r="122">
          <cell r="E122">
            <v>0</v>
          </cell>
          <cell r="J122">
            <v>0</v>
          </cell>
        </row>
        <row r="123">
          <cell r="E123">
            <v>0</v>
          </cell>
          <cell r="J123">
            <v>0</v>
          </cell>
        </row>
        <row r="124">
          <cell r="E124">
            <v>0</v>
          </cell>
          <cell r="J124">
            <v>0</v>
          </cell>
        </row>
        <row r="125">
          <cell r="E125">
            <v>0</v>
          </cell>
          <cell r="J125">
            <v>0</v>
          </cell>
        </row>
        <row r="126">
          <cell r="E126">
            <v>0</v>
          </cell>
          <cell r="J126">
            <v>0</v>
          </cell>
        </row>
        <row r="127">
          <cell r="E127">
            <v>0</v>
          </cell>
          <cell r="J127">
            <v>0</v>
          </cell>
        </row>
        <row r="129">
          <cell r="G129">
            <v>0</v>
          </cell>
          <cell r="J129">
            <v>0</v>
          </cell>
        </row>
        <row r="132">
          <cell r="B132" t="str">
            <v>TARIFA / HORA</v>
          </cell>
          <cell r="D132" t="str">
            <v>RENDIMIENTO</v>
          </cell>
          <cell r="E132" t="str">
            <v>VALOR UNITARIO</v>
          </cell>
        </row>
        <row r="133">
          <cell r="B133">
            <v>100</v>
          </cell>
          <cell r="D133">
            <v>1</v>
          </cell>
          <cell r="E133">
            <v>100</v>
          </cell>
        </row>
        <row r="134">
          <cell r="B134">
            <v>18750</v>
          </cell>
          <cell r="D134">
            <v>2.7E-2</v>
          </cell>
          <cell r="E134">
            <v>506.25</v>
          </cell>
        </row>
        <row r="135">
          <cell r="B135">
            <v>14.375</v>
          </cell>
          <cell r="D135">
            <v>8</v>
          </cell>
          <cell r="E135">
            <v>115</v>
          </cell>
        </row>
        <row r="136">
          <cell r="B136">
            <v>21.75</v>
          </cell>
          <cell r="D136">
            <v>8</v>
          </cell>
          <cell r="E136">
            <v>174</v>
          </cell>
        </row>
        <row r="137">
          <cell r="E137">
            <v>0</v>
          </cell>
        </row>
        <row r="138">
          <cell r="G138">
            <v>895.25</v>
          </cell>
        </row>
        <row r="140">
          <cell r="G140">
            <v>895.25</v>
          </cell>
        </row>
        <row r="143">
          <cell r="B143" t="str">
            <v>VOLUMEN/PESO</v>
          </cell>
          <cell r="D143" t="str">
            <v>DISTANCIA</v>
          </cell>
          <cell r="E143" t="str">
            <v>TARIFA</v>
          </cell>
          <cell r="F143" t="str">
            <v>Vr/UNITARIO</v>
          </cell>
        </row>
        <row r="144">
          <cell r="B144">
            <v>1</v>
          </cell>
          <cell r="D144">
            <v>10</v>
          </cell>
          <cell r="E144">
            <v>1500</v>
          </cell>
          <cell r="F144">
            <v>15000</v>
          </cell>
        </row>
        <row r="145">
          <cell r="F145">
            <v>0</v>
          </cell>
        </row>
        <row r="146">
          <cell r="F146">
            <v>0</v>
          </cell>
        </row>
        <row r="148">
          <cell r="G148">
            <v>15000</v>
          </cell>
        </row>
        <row r="151">
          <cell r="B151" t="str">
            <v>JORNAL + PRESTACIONES</v>
          </cell>
          <cell r="E151" t="str">
            <v>RENDIMIENTO</v>
          </cell>
          <cell r="F151" t="str">
            <v>Vr/UNITARIO</v>
          </cell>
        </row>
        <row r="152">
          <cell r="D152">
            <v>7681</v>
          </cell>
          <cell r="E152">
            <v>1</v>
          </cell>
          <cell r="F152">
            <v>7681</v>
          </cell>
        </row>
        <row r="153">
          <cell r="F153">
            <v>0</v>
          </cell>
        </row>
        <row r="154">
          <cell r="F154">
            <v>0</v>
          </cell>
        </row>
        <row r="155">
          <cell r="F155">
            <v>0</v>
          </cell>
        </row>
        <row r="157">
          <cell r="G157">
            <v>7681</v>
          </cell>
        </row>
        <row r="159">
          <cell r="G159">
            <v>23576</v>
          </cell>
        </row>
        <row r="167">
          <cell r="E167" t="str">
            <v>CAPITULO :</v>
          </cell>
          <cell r="G167" t="str">
            <v>CIMENTACIONES</v>
          </cell>
        </row>
        <row r="169">
          <cell r="E169" t="str">
            <v>FECHA :</v>
          </cell>
          <cell r="F169" t="str">
            <v>OCTUBRE DE 2005</v>
          </cell>
        </row>
        <row r="172">
          <cell r="B172" t="str">
            <v>1.1.4</v>
          </cell>
          <cell r="C172" t="str">
            <v xml:space="preserve">CONCRETO CICLOPEO 2000 p.s.i.                                                                            </v>
          </cell>
          <cell r="G172" t="str">
            <v>UNIDAD</v>
          </cell>
          <cell r="H172" t="str">
            <v xml:space="preserve">m3   </v>
          </cell>
          <cell r="J172">
            <v>172712</v>
          </cell>
        </row>
        <row r="175">
          <cell r="B175" t="str">
            <v>CANTIDAD</v>
          </cell>
          <cell r="C175" t="str">
            <v>UND</v>
          </cell>
          <cell r="D175" t="str">
            <v>Vr/UNITARIO</v>
          </cell>
          <cell r="E175" t="str">
            <v>Vr/PARCIAL</v>
          </cell>
          <cell r="F175" t="str">
            <v>DESPERD. %</v>
          </cell>
        </row>
        <row r="176">
          <cell r="B176">
            <v>0.6</v>
          </cell>
          <cell r="C176" t="str">
            <v>M3</v>
          </cell>
          <cell r="D176">
            <v>198696.4</v>
          </cell>
          <cell r="E176">
            <v>119217.84</v>
          </cell>
          <cell r="F176">
            <v>0.05</v>
          </cell>
          <cell r="J176">
            <v>125178.73199999999</v>
          </cell>
        </row>
        <row r="177">
          <cell r="B177">
            <v>0.4</v>
          </cell>
          <cell r="C177" t="str">
            <v>M3</v>
          </cell>
          <cell r="D177">
            <v>16000</v>
          </cell>
          <cell r="E177">
            <v>6400</v>
          </cell>
          <cell r="F177">
            <v>0.03</v>
          </cell>
          <cell r="J177">
            <v>6592</v>
          </cell>
        </row>
        <row r="178">
          <cell r="E178">
            <v>0</v>
          </cell>
          <cell r="J178">
            <v>0</v>
          </cell>
        </row>
        <row r="179">
          <cell r="E179">
            <v>0</v>
          </cell>
          <cell r="J179">
            <v>0</v>
          </cell>
        </row>
        <row r="180">
          <cell r="E180">
            <v>0</v>
          </cell>
          <cell r="J180">
            <v>0</v>
          </cell>
        </row>
        <row r="181">
          <cell r="E181">
            <v>0</v>
          </cell>
          <cell r="J181">
            <v>0</v>
          </cell>
        </row>
        <row r="182">
          <cell r="E182">
            <v>0</v>
          </cell>
          <cell r="J182">
            <v>0</v>
          </cell>
        </row>
        <row r="184">
          <cell r="G184">
            <v>131770.73199999999</v>
          </cell>
          <cell r="J184">
            <v>131770.73199999999</v>
          </cell>
        </row>
        <row r="187">
          <cell r="B187" t="str">
            <v>TARIFA / HORA</v>
          </cell>
          <cell r="D187" t="str">
            <v>RENDIMIENTO</v>
          </cell>
          <cell r="E187" t="str">
            <v>VALOR UNITARIO</v>
          </cell>
        </row>
        <row r="188">
          <cell r="B188">
            <v>100</v>
          </cell>
          <cell r="D188">
            <v>10</v>
          </cell>
          <cell r="E188">
            <v>1000</v>
          </cell>
        </row>
        <row r="189">
          <cell r="E189">
            <v>0</v>
          </cell>
        </row>
        <row r="190">
          <cell r="E190">
            <v>0</v>
          </cell>
        </row>
        <row r="191">
          <cell r="E191">
            <v>0</v>
          </cell>
        </row>
        <row r="192">
          <cell r="E192">
            <v>0</v>
          </cell>
        </row>
        <row r="193">
          <cell r="G193">
            <v>1000</v>
          </cell>
        </row>
        <row r="195">
          <cell r="G195">
            <v>132770.73199999999</v>
          </cell>
        </row>
        <row r="198">
          <cell r="B198" t="str">
            <v>VOLUMEN/PESO</v>
          </cell>
          <cell r="D198" t="str">
            <v>DISTANCIA</v>
          </cell>
          <cell r="E198" t="str">
            <v>TARIFA</v>
          </cell>
          <cell r="F198" t="str">
            <v>Vr/UNITARIO</v>
          </cell>
        </row>
        <row r="199">
          <cell r="F199">
            <v>0</v>
          </cell>
        </row>
        <row r="200">
          <cell r="F200">
            <v>0</v>
          </cell>
        </row>
        <row r="201">
          <cell r="F201">
            <v>0</v>
          </cell>
        </row>
        <row r="203">
          <cell r="G203">
            <v>0</v>
          </cell>
        </row>
        <row r="206">
          <cell r="B206" t="str">
            <v>JORNAL + PRESTACIONES</v>
          </cell>
          <cell r="E206" t="str">
            <v>RENDIMIENTO</v>
          </cell>
          <cell r="F206" t="str">
            <v>Vr/UNITARIO</v>
          </cell>
        </row>
        <row r="207">
          <cell r="D207">
            <v>7681</v>
          </cell>
          <cell r="E207">
            <v>5.2</v>
          </cell>
          <cell r="F207">
            <v>39941.200000000004</v>
          </cell>
        </row>
        <row r="208">
          <cell r="F208">
            <v>0</v>
          </cell>
        </row>
        <row r="209">
          <cell r="F209">
            <v>0</v>
          </cell>
        </row>
        <row r="210">
          <cell r="F210">
            <v>0</v>
          </cell>
        </row>
        <row r="212">
          <cell r="G212">
            <v>39941.200000000004</v>
          </cell>
        </row>
        <row r="214">
          <cell r="G214">
            <v>172712</v>
          </cell>
        </row>
        <row r="222">
          <cell r="E222" t="str">
            <v>CAPITULO :</v>
          </cell>
          <cell r="G222" t="str">
            <v>CIMENTACIONES</v>
          </cell>
        </row>
        <row r="224">
          <cell r="E224" t="str">
            <v>FECHA :</v>
          </cell>
          <cell r="F224" t="str">
            <v>OCTUBRE DE 2005</v>
          </cell>
        </row>
        <row r="227">
          <cell r="B227" t="str">
            <v>1.1.5</v>
          </cell>
          <cell r="C227" t="str">
            <v xml:space="preserve">CONCRETO DE LIMPIEZA t=5 cm                            </v>
          </cell>
          <cell r="G227" t="str">
            <v>UNIDAD</v>
          </cell>
          <cell r="H227" t="str">
            <v xml:space="preserve">m2   </v>
          </cell>
          <cell r="J227">
            <v>12213</v>
          </cell>
        </row>
        <row r="230">
          <cell r="B230" t="str">
            <v>CANTIDAD</v>
          </cell>
          <cell r="C230" t="str">
            <v>UND</v>
          </cell>
          <cell r="D230" t="str">
            <v>Vr/UNITARIO</v>
          </cell>
          <cell r="E230" t="str">
            <v>Vr/PARCIAL</v>
          </cell>
          <cell r="F230" t="str">
            <v>DESPERD. %</v>
          </cell>
        </row>
        <row r="231">
          <cell r="B231">
            <v>0.05</v>
          </cell>
          <cell r="C231" t="str">
            <v>M3</v>
          </cell>
          <cell r="D231">
            <v>186841.19999999998</v>
          </cell>
          <cell r="E231">
            <v>9342.06</v>
          </cell>
          <cell r="F231">
            <v>0.05</v>
          </cell>
          <cell r="J231">
            <v>9809.1629999999986</v>
          </cell>
        </row>
        <row r="232">
          <cell r="E232">
            <v>0</v>
          </cell>
          <cell r="J232">
            <v>0</v>
          </cell>
        </row>
        <row r="233">
          <cell r="E233">
            <v>0</v>
          </cell>
          <cell r="J233">
            <v>0</v>
          </cell>
        </row>
        <row r="234">
          <cell r="E234">
            <v>0</v>
          </cell>
          <cell r="J234">
            <v>0</v>
          </cell>
        </row>
        <row r="235">
          <cell r="E235">
            <v>0</v>
          </cell>
          <cell r="J235">
            <v>0</v>
          </cell>
        </row>
        <row r="236">
          <cell r="E236">
            <v>0</v>
          </cell>
          <cell r="J236">
            <v>0</v>
          </cell>
        </row>
        <row r="237">
          <cell r="E237">
            <v>0</v>
          </cell>
          <cell r="J237">
            <v>0</v>
          </cell>
        </row>
        <row r="239">
          <cell r="G239">
            <v>9809.1629999999986</v>
          </cell>
          <cell r="J239">
            <v>9809.1629999999986</v>
          </cell>
        </row>
        <row r="242">
          <cell r="B242" t="str">
            <v>TARIFA / HORA</v>
          </cell>
          <cell r="D242" t="str">
            <v>RENDIMIENTO</v>
          </cell>
          <cell r="E242" t="str">
            <v>VALOR UNITARIO</v>
          </cell>
        </row>
        <row r="243">
          <cell r="B243">
            <v>100</v>
          </cell>
          <cell r="D243">
            <v>1</v>
          </cell>
          <cell r="E243">
            <v>100</v>
          </cell>
        </row>
        <row r="244">
          <cell r="E244">
            <v>0</v>
          </cell>
        </row>
        <row r="245">
          <cell r="E245">
            <v>0</v>
          </cell>
        </row>
        <row r="246">
          <cell r="E246">
            <v>0</v>
          </cell>
        </row>
        <row r="247">
          <cell r="E247">
            <v>0</v>
          </cell>
        </row>
        <row r="248">
          <cell r="G248">
            <v>100</v>
          </cell>
        </row>
        <row r="250">
          <cell r="G250">
            <v>9909.1629999999986</v>
          </cell>
        </row>
        <row r="253">
          <cell r="B253" t="str">
            <v>VOLUMEN/PESO</v>
          </cell>
          <cell r="D253" t="str">
            <v>DISTANCIA</v>
          </cell>
          <cell r="E253" t="str">
            <v>TARIFA</v>
          </cell>
          <cell r="F253" t="str">
            <v>Vr/UNITARIO</v>
          </cell>
        </row>
        <row r="254">
          <cell r="F254">
            <v>0</v>
          </cell>
        </row>
        <row r="255">
          <cell r="F255">
            <v>0</v>
          </cell>
        </row>
        <row r="256">
          <cell r="F256">
            <v>0</v>
          </cell>
        </row>
        <row r="258">
          <cell r="G258">
            <v>0</v>
          </cell>
        </row>
        <row r="261">
          <cell r="B261" t="str">
            <v>JORNAL + PRESTACIONES</v>
          </cell>
          <cell r="E261" t="str">
            <v>RENDIMIENTO</v>
          </cell>
          <cell r="F261" t="str">
            <v>Vr/UNITARIO</v>
          </cell>
        </row>
        <row r="262">
          <cell r="D262">
            <v>7681</v>
          </cell>
          <cell r="E262">
            <v>0.3</v>
          </cell>
          <cell r="F262">
            <v>2304.2999999999997</v>
          </cell>
        </row>
        <row r="263">
          <cell r="F263">
            <v>0</v>
          </cell>
        </row>
        <row r="264">
          <cell r="F264">
            <v>0</v>
          </cell>
        </row>
        <row r="265">
          <cell r="F265">
            <v>0</v>
          </cell>
        </row>
        <row r="267">
          <cell r="G267">
            <v>2304.2999999999997</v>
          </cell>
        </row>
        <row r="269">
          <cell r="G269">
            <v>12213</v>
          </cell>
        </row>
        <row r="277">
          <cell r="E277" t="str">
            <v>CAPITULO :</v>
          </cell>
          <cell r="G277" t="str">
            <v>CIMENTACIONES</v>
          </cell>
        </row>
        <row r="279">
          <cell r="E279" t="str">
            <v>FECHA :</v>
          </cell>
          <cell r="F279" t="str">
            <v>OCTUBRE DE 2005</v>
          </cell>
        </row>
        <row r="282">
          <cell r="B282" t="str">
            <v>1.1.6</v>
          </cell>
          <cell r="C282" t="str">
            <v xml:space="preserve">CIMIENTO CORRIDO                                                                                         </v>
          </cell>
          <cell r="G282" t="str">
            <v>UNIDAD</v>
          </cell>
          <cell r="H282" t="str">
            <v xml:space="preserve">m3   </v>
          </cell>
          <cell r="J282">
            <v>325549</v>
          </cell>
        </row>
        <row r="285">
          <cell r="B285" t="str">
            <v>CANTIDAD</v>
          </cell>
          <cell r="C285" t="str">
            <v>UND</v>
          </cell>
          <cell r="D285" t="str">
            <v>Vr/UNITARIO</v>
          </cell>
          <cell r="E285" t="str">
            <v>Vr/PARCIAL</v>
          </cell>
          <cell r="F285" t="str">
            <v>DESPERD. %</v>
          </cell>
        </row>
        <row r="286">
          <cell r="B286">
            <v>1</v>
          </cell>
          <cell r="C286" t="str">
            <v>M3</v>
          </cell>
          <cell r="D286">
            <v>219321.19999999998</v>
          </cell>
          <cell r="E286">
            <v>219321.19999999998</v>
          </cell>
          <cell r="F286">
            <v>0.05</v>
          </cell>
          <cell r="J286">
            <v>230287.25999999998</v>
          </cell>
        </row>
        <row r="287">
          <cell r="B287">
            <v>0.1</v>
          </cell>
          <cell r="C287" t="str">
            <v>GAL</v>
          </cell>
          <cell r="D287">
            <v>6000</v>
          </cell>
          <cell r="E287">
            <v>600</v>
          </cell>
          <cell r="J287">
            <v>600</v>
          </cell>
        </row>
        <row r="288">
          <cell r="B288">
            <v>0.2</v>
          </cell>
          <cell r="C288" t="str">
            <v>ML</v>
          </cell>
          <cell r="D288">
            <v>2629.62962962963</v>
          </cell>
          <cell r="E288">
            <v>525.92592592592598</v>
          </cell>
          <cell r="J288">
            <v>525.92592592592598</v>
          </cell>
        </row>
        <row r="289">
          <cell r="B289">
            <v>0.1</v>
          </cell>
          <cell r="C289" t="str">
            <v>LB</v>
          </cell>
          <cell r="D289">
            <v>1600</v>
          </cell>
          <cell r="E289">
            <v>160</v>
          </cell>
          <cell r="J289">
            <v>160</v>
          </cell>
        </row>
        <row r="290">
          <cell r="B290">
            <v>0.2</v>
          </cell>
          <cell r="C290" t="str">
            <v>ML</v>
          </cell>
          <cell r="D290">
            <v>1166.6666666666699</v>
          </cell>
          <cell r="E290">
            <v>233.333333333334</v>
          </cell>
          <cell r="J290">
            <v>233.333333333334</v>
          </cell>
        </row>
        <row r="291">
          <cell r="B291">
            <v>16</v>
          </cell>
          <cell r="C291" t="str">
            <v>UND</v>
          </cell>
          <cell r="D291">
            <v>340.26666666666659</v>
          </cell>
          <cell r="E291">
            <v>5444.2666666666655</v>
          </cell>
          <cell r="J291">
            <v>5444.2666666666655</v>
          </cell>
        </row>
        <row r="292">
          <cell r="E292">
            <v>0</v>
          </cell>
          <cell r="J292">
            <v>0</v>
          </cell>
        </row>
        <row r="294">
          <cell r="G294">
            <v>237250.78592592591</v>
          </cell>
          <cell r="J294">
            <v>237250.78592592591</v>
          </cell>
        </row>
        <row r="297">
          <cell r="B297" t="str">
            <v>TARIFA / HORA</v>
          </cell>
          <cell r="D297" t="str">
            <v>RENDIMIENTO</v>
          </cell>
          <cell r="E297" t="str">
            <v>VALOR UNITARIO</v>
          </cell>
        </row>
        <row r="298">
          <cell r="B298">
            <v>100</v>
          </cell>
          <cell r="D298">
            <v>10</v>
          </cell>
          <cell r="E298">
            <v>1000</v>
          </cell>
        </row>
        <row r="299">
          <cell r="B299">
            <v>3509.0000000000005</v>
          </cell>
          <cell r="D299">
            <v>0.8</v>
          </cell>
          <cell r="E299">
            <v>2807.2000000000007</v>
          </cell>
        </row>
        <row r="300">
          <cell r="E300">
            <v>0</v>
          </cell>
        </row>
        <row r="301">
          <cell r="E301">
            <v>0</v>
          </cell>
        </row>
        <row r="302">
          <cell r="E302">
            <v>0</v>
          </cell>
        </row>
        <row r="303">
          <cell r="G303">
            <v>3807.2000000000007</v>
          </cell>
        </row>
        <row r="305">
          <cell r="G305">
            <v>241057.98592592592</v>
          </cell>
        </row>
        <row r="308">
          <cell r="B308" t="str">
            <v>VOLUMEN/PESO</v>
          </cell>
          <cell r="D308" t="str">
            <v>DISTANCIA</v>
          </cell>
          <cell r="E308" t="str">
            <v>TARIFA</v>
          </cell>
          <cell r="F308" t="str">
            <v>Vr/UNITARIO</v>
          </cell>
        </row>
        <row r="309">
          <cell r="F309">
            <v>0</v>
          </cell>
        </row>
        <row r="310">
          <cell r="F310">
            <v>0</v>
          </cell>
        </row>
        <row r="311">
          <cell r="F311">
            <v>0</v>
          </cell>
        </row>
        <row r="313">
          <cell r="G313">
            <v>0</v>
          </cell>
        </row>
        <row r="316">
          <cell r="B316" t="str">
            <v>JORNAL + PRESTACIONES</v>
          </cell>
          <cell r="E316" t="str">
            <v>RENDIMIENTO</v>
          </cell>
          <cell r="F316" t="str">
            <v>Vr/UNITARIO</v>
          </cell>
        </row>
        <row r="317">
          <cell r="D317">
            <v>7681</v>
          </cell>
          <cell r="E317">
            <v>11</v>
          </cell>
          <cell r="F317">
            <v>84491</v>
          </cell>
        </row>
        <row r="318">
          <cell r="F318">
            <v>0</v>
          </cell>
        </row>
        <row r="319">
          <cell r="F319">
            <v>0</v>
          </cell>
        </row>
        <row r="320">
          <cell r="F320">
            <v>0</v>
          </cell>
        </row>
        <row r="322">
          <cell r="G322">
            <v>84491</v>
          </cell>
        </row>
        <row r="324">
          <cell r="G324">
            <v>325549</v>
          </cell>
        </row>
        <row r="332">
          <cell r="E332" t="str">
            <v>CAPITULO :</v>
          </cell>
          <cell r="G332" t="str">
            <v>CIMENTACIONES</v>
          </cell>
        </row>
        <row r="334">
          <cell r="E334" t="str">
            <v>FECHA :</v>
          </cell>
          <cell r="F334" t="str">
            <v>OCTUBRE DE 2005</v>
          </cell>
        </row>
        <row r="337">
          <cell r="B337" t="str">
            <v>1.1.7</v>
          </cell>
          <cell r="C337" t="str">
            <v xml:space="preserve">VIGA CIMIENTO                                          </v>
          </cell>
          <cell r="G337" t="str">
            <v>UNIDAD</v>
          </cell>
          <cell r="H337" t="str">
            <v xml:space="preserve">m3   </v>
          </cell>
          <cell r="J337">
            <v>325549</v>
          </cell>
        </row>
        <row r="340">
          <cell r="B340" t="str">
            <v>CANTIDAD</v>
          </cell>
          <cell r="C340" t="str">
            <v>UND</v>
          </cell>
          <cell r="D340" t="str">
            <v>Vr/UNITARIO</v>
          </cell>
          <cell r="E340" t="str">
            <v>Vr/PARCIAL</v>
          </cell>
          <cell r="F340" t="str">
            <v>DESPERD. %</v>
          </cell>
        </row>
        <row r="341">
          <cell r="B341">
            <v>1</v>
          </cell>
          <cell r="C341" t="str">
            <v>M3</v>
          </cell>
          <cell r="D341">
            <v>219321.19999999998</v>
          </cell>
          <cell r="E341">
            <v>219321.19999999998</v>
          </cell>
          <cell r="F341">
            <v>0.05</v>
          </cell>
          <cell r="J341">
            <v>230287.25999999998</v>
          </cell>
        </row>
        <row r="342">
          <cell r="B342">
            <v>0.1</v>
          </cell>
          <cell r="C342" t="str">
            <v>GAL</v>
          </cell>
          <cell r="D342">
            <v>6000</v>
          </cell>
          <cell r="E342">
            <v>600</v>
          </cell>
          <cell r="J342">
            <v>600</v>
          </cell>
        </row>
        <row r="343">
          <cell r="B343">
            <v>0.2</v>
          </cell>
          <cell r="C343" t="str">
            <v>ML</v>
          </cell>
          <cell r="D343">
            <v>2629.62962962963</v>
          </cell>
          <cell r="E343">
            <v>525.92592592592598</v>
          </cell>
          <cell r="J343">
            <v>525.92592592592598</v>
          </cell>
        </row>
        <row r="344">
          <cell r="B344">
            <v>0.1</v>
          </cell>
          <cell r="C344" t="str">
            <v>LB</v>
          </cell>
          <cell r="D344">
            <v>1600</v>
          </cell>
          <cell r="E344">
            <v>160</v>
          </cell>
          <cell r="J344">
            <v>160</v>
          </cell>
        </row>
        <row r="345">
          <cell r="B345">
            <v>0.2</v>
          </cell>
          <cell r="C345" t="str">
            <v>ML</v>
          </cell>
          <cell r="D345">
            <v>1166.6666666666699</v>
          </cell>
          <cell r="E345">
            <v>233.333333333334</v>
          </cell>
          <cell r="J345">
            <v>233.333333333334</v>
          </cell>
        </row>
        <row r="346">
          <cell r="B346">
            <v>16</v>
          </cell>
          <cell r="C346" t="str">
            <v>UND</v>
          </cell>
          <cell r="D346">
            <v>340.26666666666659</v>
          </cell>
          <cell r="E346">
            <v>5444.2666666666655</v>
          </cell>
          <cell r="J346">
            <v>5444.2666666666655</v>
          </cell>
        </row>
        <row r="347">
          <cell r="E347">
            <v>0</v>
          </cell>
          <cell r="J347">
            <v>0</v>
          </cell>
        </row>
        <row r="349">
          <cell r="G349">
            <v>237250.78592592591</v>
          </cell>
          <cell r="J349">
            <v>237250.78592592591</v>
          </cell>
        </row>
        <row r="352">
          <cell r="B352" t="str">
            <v>TARIFA / HORA</v>
          </cell>
          <cell r="D352" t="str">
            <v>RENDIMIENTO</v>
          </cell>
          <cell r="E352" t="str">
            <v>VALOR UNITARIO</v>
          </cell>
        </row>
        <row r="353">
          <cell r="B353">
            <v>100</v>
          </cell>
          <cell r="D353">
            <v>10</v>
          </cell>
          <cell r="E353">
            <v>1000</v>
          </cell>
        </row>
        <row r="354">
          <cell r="B354">
            <v>3509.0000000000005</v>
          </cell>
          <cell r="D354">
            <v>0.8</v>
          </cell>
          <cell r="E354">
            <v>2807.2000000000007</v>
          </cell>
        </row>
        <row r="355">
          <cell r="E355">
            <v>0</v>
          </cell>
        </row>
        <row r="356">
          <cell r="E356">
            <v>0</v>
          </cell>
        </row>
        <row r="357">
          <cell r="E357">
            <v>0</v>
          </cell>
        </row>
        <row r="358">
          <cell r="G358">
            <v>3807.2000000000007</v>
          </cell>
        </row>
        <row r="360">
          <cell r="G360">
            <v>241057.98592592592</v>
          </cell>
        </row>
        <row r="363">
          <cell r="B363" t="str">
            <v>VOLUMEN/PESO</v>
          </cell>
          <cell r="D363" t="str">
            <v>DISTANCIA</v>
          </cell>
          <cell r="E363" t="str">
            <v>TARIFA</v>
          </cell>
          <cell r="F363" t="str">
            <v>Vr/UNITARIO</v>
          </cell>
        </row>
        <row r="364">
          <cell r="F364">
            <v>0</v>
          </cell>
        </row>
        <row r="365">
          <cell r="F365">
            <v>0</v>
          </cell>
        </row>
        <row r="366">
          <cell r="F366">
            <v>0</v>
          </cell>
        </row>
        <row r="368">
          <cell r="G368">
            <v>0</v>
          </cell>
        </row>
        <row r="371">
          <cell r="B371" t="str">
            <v>JORNAL + PRESTACIONES</v>
          </cell>
          <cell r="E371" t="str">
            <v>RENDIMIENTO</v>
          </cell>
          <cell r="F371" t="str">
            <v>Vr/UNITARIO</v>
          </cell>
        </row>
        <row r="372">
          <cell r="D372">
            <v>7681</v>
          </cell>
          <cell r="E372">
            <v>11</v>
          </cell>
          <cell r="F372">
            <v>84491</v>
          </cell>
        </row>
        <row r="373">
          <cell r="F373">
            <v>0</v>
          </cell>
        </row>
        <row r="374">
          <cell r="F374">
            <v>0</v>
          </cell>
        </row>
        <row r="375">
          <cell r="F375">
            <v>0</v>
          </cell>
        </row>
        <row r="377">
          <cell r="G377">
            <v>84491</v>
          </cell>
        </row>
        <row r="379">
          <cell r="G379">
            <v>325549</v>
          </cell>
        </row>
        <row r="387">
          <cell r="E387" t="str">
            <v>CAPITULO :</v>
          </cell>
          <cell r="G387" t="str">
            <v>CIMENTACIONES</v>
          </cell>
        </row>
        <row r="389">
          <cell r="E389" t="str">
            <v>FECHA :</v>
          </cell>
          <cell r="F389" t="str">
            <v>OCTUBRE DE 2005</v>
          </cell>
        </row>
        <row r="392">
          <cell r="B392" t="str">
            <v>1.1.8</v>
          </cell>
          <cell r="C392" t="str">
            <v xml:space="preserve">COLUMNA EN CONCRETO                                                                                      </v>
          </cell>
          <cell r="G392" t="str">
            <v>UNIDAD</v>
          </cell>
          <cell r="H392" t="str">
            <v xml:space="preserve">m3   </v>
          </cell>
          <cell r="J392">
            <v>390670</v>
          </cell>
        </row>
        <row r="395">
          <cell r="B395" t="str">
            <v>CANTIDAD</v>
          </cell>
          <cell r="C395" t="str">
            <v>UND</v>
          </cell>
          <cell r="D395" t="str">
            <v>Vr/UNITARIO</v>
          </cell>
          <cell r="E395" t="str">
            <v>Vr/PARCIAL</v>
          </cell>
          <cell r="F395" t="str">
            <v>DESPERD. %</v>
          </cell>
        </row>
        <row r="396">
          <cell r="B396">
            <v>1</v>
          </cell>
          <cell r="C396" t="str">
            <v>M3</v>
          </cell>
          <cell r="D396">
            <v>227197.59999999998</v>
          </cell>
          <cell r="E396">
            <v>227197.59999999998</v>
          </cell>
          <cell r="F396">
            <v>0.05</v>
          </cell>
          <cell r="J396">
            <v>238557.47999999998</v>
          </cell>
        </row>
        <row r="397">
          <cell r="B397">
            <v>0.1</v>
          </cell>
          <cell r="C397" t="str">
            <v>JGO</v>
          </cell>
          <cell r="D397">
            <v>230000</v>
          </cell>
          <cell r="E397">
            <v>23000</v>
          </cell>
          <cell r="J397">
            <v>23000</v>
          </cell>
        </row>
        <row r="398">
          <cell r="B398">
            <v>0.1</v>
          </cell>
          <cell r="C398" t="str">
            <v>GAL</v>
          </cell>
          <cell r="D398">
            <v>6000</v>
          </cell>
          <cell r="E398">
            <v>600</v>
          </cell>
          <cell r="J398">
            <v>600</v>
          </cell>
        </row>
        <row r="399">
          <cell r="B399">
            <v>6.6666666666666666E-2</v>
          </cell>
          <cell r="C399" t="str">
            <v>KG</v>
          </cell>
          <cell r="D399">
            <v>11252</v>
          </cell>
          <cell r="E399">
            <v>750.13333333333333</v>
          </cell>
          <cell r="J399">
            <v>750.13333333333333</v>
          </cell>
        </row>
        <row r="400">
          <cell r="B400">
            <v>12</v>
          </cell>
          <cell r="C400" t="str">
            <v>UND</v>
          </cell>
          <cell r="D400">
            <v>319</v>
          </cell>
          <cell r="E400">
            <v>3828</v>
          </cell>
          <cell r="J400">
            <v>3828</v>
          </cell>
        </row>
        <row r="401">
          <cell r="E401">
            <v>0</v>
          </cell>
          <cell r="J401">
            <v>0</v>
          </cell>
        </row>
        <row r="402">
          <cell r="E402">
            <v>0</v>
          </cell>
          <cell r="J402">
            <v>0</v>
          </cell>
        </row>
        <row r="404">
          <cell r="G404">
            <v>266735.61333333334</v>
          </cell>
          <cell r="J404">
            <v>266735.61333333334</v>
          </cell>
        </row>
        <row r="407">
          <cell r="B407" t="str">
            <v>TARIFA / HORA</v>
          </cell>
          <cell r="D407" t="str">
            <v>RENDIMIENTO</v>
          </cell>
          <cell r="E407" t="str">
            <v>VALOR UNITARIO</v>
          </cell>
        </row>
        <row r="408">
          <cell r="B408">
            <v>100</v>
          </cell>
          <cell r="D408">
            <v>10</v>
          </cell>
          <cell r="E408">
            <v>1000</v>
          </cell>
        </row>
        <row r="409">
          <cell r="B409">
            <v>14.375</v>
          </cell>
          <cell r="D409">
            <v>128</v>
          </cell>
          <cell r="E409">
            <v>1840</v>
          </cell>
        </row>
        <row r="410">
          <cell r="B410">
            <v>3509.0000000000005</v>
          </cell>
          <cell r="D410">
            <v>2</v>
          </cell>
          <cell r="E410">
            <v>7018.0000000000009</v>
          </cell>
        </row>
        <row r="411">
          <cell r="B411">
            <v>2900</v>
          </cell>
          <cell r="D411">
            <v>2</v>
          </cell>
          <cell r="E411">
            <v>5800</v>
          </cell>
        </row>
        <row r="412">
          <cell r="B412">
            <v>5.8</v>
          </cell>
          <cell r="D412">
            <v>128</v>
          </cell>
          <cell r="E412">
            <v>742.4</v>
          </cell>
        </row>
        <row r="413">
          <cell r="G413">
            <v>16400.400000000001</v>
          </cell>
        </row>
        <row r="415">
          <cell r="G415">
            <v>283136.01333333337</v>
          </cell>
        </row>
        <row r="418">
          <cell r="B418" t="str">
            <v>VOLUMEN/PESO</v>
          </cell>
          <cell r="D418" t="str">
            <v>DISTANCIA</v>
          </cell>
          <cell r="E418" t="str">
            <v>TARIFA</v>
          </cell>
          <cell r="F418" t="str">
            <v>Vr/UNITARIO</v>
          </cell>
        </row>
        <row r="419">
          <cell r="F419">
            <v>0</v>
          </cell>
        </row>
        <row r="420">
          <cell r="F420">
            <v>0</v>
          </cell>
        </row>
        <row r="421">
          <cell r="F421">
            <v>0</v>
          </cell>
        </row>
        <row r="423">
          <cell r="G423">
            <v>0</v>
          </cell>
        </row>
        <row r="426">
          <cell r="B426" t="str">
            <v>JORNAL + PRESTACIONES</v>
          </cell>
          <cell r="E426" t="str">
            <v>RENDIMIENTO</v>
          </cell>
          <cell r="F426" t="str">
            <v>Vr/UNITARIO</v>
          </cell>
        </row>
        <row r="427">
          <cell r="D427">
            <v>7681</v>
          </cell>
          <cell r="E427">
            <v>14</v>
          </cell>
          <cell r="F427">
            <v>107534</v>
          </cell>
        </row>
        <row r="428">
          <cell r="F428">
            <v>0</v>
          </cell>
        </row>
        <row r="429">
          <cell r="F429">
            <v>0</v>
          </cell>
        </row>
        <row r="430">
          <cell r="F430">
            <v>0</v>
          </cell>
        </row>
        <row r="432">
          <cell r="G432">
            <v>107534</v>
          </cell>
        </row>
        <row r="434">
          <cell r="G434">
            <v>390670</v>
          </cell>
        </row>
        <row r="442">
          <cell r="E442" t="str">
            <v>CAPITULO :</v>
          </cell>
          <cell r="G442" t="str">
            <v>CIMENTACIONES</v>
          </cell>
        </row>
        <row r="444">
          <cell r="E444" t="str">
            <v>FECHA :</v>
          </cell>
          <cell r="F444" t="str">
            <v>OCTUBRE DE 2005</v>
          </cell>
        </row>
        <row r="447">
          <cell r="B447" t="str">
            <v>1.1.9</v>
          </cell>
          <cell r="C447" t="str">
            <v xml:space="preserve">SOBRECIMIENTO BLOQUE CT-20  GRIS                                                                         </v>
          </cell>
          <cell r="G447" t="str">
            <v>UNIDAD</v>
          </cell>
          <cell r="H447" t="str">
            <v xml:space="preserve">m2   </v>
          </cell>
          <cell r="J447">
            <v>40079</v>
          </cell>
        </row>
        <row r="450">
          <cell r="B450" t="str">
            <v>CANTIDAD</v>
          </cell>
          <cell r="C450" t="str">
            <v>UND</v>
          </cell>
          <cell r="D450" t="str">
            <v>Vr/UNITARIO</v>
          </cell>
          <cell r="E450" t="str">
            <v>Vr/PARCIAL</v>
          </cell>
          <cell r="F450" t="str">
            <v>DESPERD. %</v>
          </cell>
        </row>
        <row r="451">
          <cell r="B451">
            <v>12.5</v>
          </cell>
          <cell r="C451" t="str">
            <v>UND</v>
          </cell>
          <cell r="D451">
            <v>1912.3</v>
          </cell>
          <cell r="E451">
            <v>23903.75</v>
          </cell>
          <cell r="F451">
            <v>0.02</v>
          </cell>
          <cell r="J451">
            <v>24381.825000000001</v>
          </cell>
        </row>
        <row r="452">
          <cell r="B452">
            <v>0.06</v>
          </cell>
          <cell r="C452" t="str">
            <v>M3</v>
          </cell>
          <cell r="D452">
            <v>136700.5</v>
          </cell>
          <cell r="E452">
            <v>8202.0299999999988</v>
          </cell>
          <cell r="F452">
            <v>0.05</v>
          </cell>
          <cell r="J452">
            <v>8612.1314999999995</v>
          </cell>
        </row>
        <row r="453">
          <cell r="E453">
            <v>0</v>
          </cell>
          <cell r="J453">
            <v>0</v>
          </cell>
        </row>
        <row r="454">
          <cell r="E454">
            <v>0</v>
          </cell>
          <cell r="J454">
            <v>0</v>
          </cell>
        </row>
        <row r="455">
          <cell r="E455">
            <v>0</v>
          </cell>
          <cell r="J455">
            <v>0</v>
          </cell>
        </row>
        <row r="456">
          <cell r="E456">
            <v>0</v>
          </cell>
          <cell r="J456">
            <v>0</v>
          </cell>
        </row>
        <row r="457">
          <cell r="E457">
            <v>0</v>
          </cell>
          <cell r="J457">
            <v>0</v>
          </cell>
        </row>
        <row r="459">
          <cell r="G459">
            <v>32993.9565</v>
          </cell>
          <cell r="J459">
            <v>32993.9565</v>
          </cell>
        </row>
        <row r="462">
          <cell r="B462" t="str">
            <v>TARIFA / HORA</v>
          </cell>
          <cell r="D462" t="str">
            <v>RENDIMIENTO</v>
          </cell>
          <cell r="E462" t="str">
            <v>VALOR UNITARIO</v>
          </cell>
        </row>
        <row r="463">
          <cell r="B463">
            <v>100</v>
          </cell>
          <cell r="D463">
            <v>1</v>
          </cell>
          <cell r="E463">
            <v>100</v>
          </cell>
        </row>
        <row r="464">
          <cell r="E464">
            <v>0</v>
          </cell>
        </row>
        <row r="465">
          <cell r="E465">
            <v>0</v>
          </cell>
        </row>
        <row r="466">
          <cell r="E466">
            <v>0</v>
          </cell>
        </row>
        <row r="467">
          <cell r="E467">
            <v>0</v>
          </cell>
        </row>
        <row r="468">
          <cell r="G468">
            <v>100</v>
          </cell>
        </row>
        <row r="470">
          <cell r="G470">
            <v>33093.9565</v>
          </cell>
        </row>
        <row r="473">
          <cell r="B473" t="str">
            <v>VOLUMEN/PESO</v>
          </cell>
          <cell r="D473" t="str">
            <v>DISTANCIA</v>
          </cell>
          <cell r="E473" t="str">
            <v>TARIFA</v>
          </cell>
          <cell r="F473" t="str">
            <v>Vr/UNITARIO</v>
          </cell>
        </row>
        <row r="474">
          <cell r="F474">
            <v>0</v>
          </cell>
        </row>
        <row r="475">
          <cell r="F475">
            <v>0</v>
          </cell>
        </row>
        <row r="476">
          <cell r="F476">
            <v>0</v>
          </cell>
        </row>
        <row r="478">
          <cell r="G478">
            <v>0</v>
          </cell>
        </row>
        <row r="481">
          <cell r="B481" t="str">
            <v>JORNAL + PRESTACIONES</v>
          </cell>
          <cell r="E481" t="str">
            <v>RENDIMIENTO</v>
          </cell>
          <cell r="F481" t="str">
            <v>Vr/UNITARIO</v>
          </cell>
        </row>
        <row r="482">
          <cell r="D482">
            <v>7681</v>
          </cell>
          <cell r="E482">
            <v>0.90938679859393357</v>
          </cell>
          <cell r="F482">
            <v>6985.0000000000036</v>
          </cell>
        </row>
        <row r="483">
          <cell r="F483">
            <v>0</v>
          </cell>
        </row>
        <row r="484">
          <cell r="F484">
            <v>0</v>
          </cell>
        </row>
        <row r="485">
          <cell r="F485">
            <v>0</v>
          </cell>
        </row>
        <row r="487">
          <cell r="G487">
            <v>6985.0000000000036</v>
          </cell>
        </row>
        <row r="489">
          <cell r="G489">
            <v>40079</v>
          </cell>
        </row>
        <row r="497">
          <cell r="E497" t="str">
            <v>CAPITULO :</v>
          </cell>
          <cell r="G497" t="str">
            <v>CIMENTACIONES</v>
          </cell>
        </row>
        <row r="499">
          <cell r="E499" t="str">
            <v>FECHA :</v>
          </cell>
          <cell r="F499" t="str">
            <v>OCTUBRE DE 2005</v>
          </cell>
        </row>
        <row r="502">
          <cell r="B502" t="str">
            <v>1.1.10</v>
          </cell>
          <cell r="C502" t="str">
            <v xml:space="preserve">SOBRECIMIENTO BLOQUE CT-20  COLOR                                                                        </v>
          </cell>
          <cell r="G502" t="str">
            <v>UNIDAD</v>
          </cell>
          <cell r="H502" t="str">
            <v xml:space="preserve">m2   </v>
          </cell>
          <cell r="J502">
            <v>46680</v>
          </cell>
        </row>
        <row r="505">
          <cell r="B505" t="str">
            <v>CANTIDAD</v>
          </cell>
          <cell r="C505" t="str">
            <v>UND</v>
          </cell>
          <cell r="D505" t="str">
            <v>Vr/UNITARIO</v>
          </cell>
          <cell r="E505" t="str">
            <v>Vr/PARCIAL</v>
          </cell>
          <cell r="F505" t="str">
            <v>DESPERD. %</v>
          </cell>
        </row>
        <row r="506">
          <cell r="B506">
            <v>12.5</v>
          </cell>
          <cell r="C506" t="str">
            <v>UND</v>
          </cell>
          <cell r="D506">
            <v>2430.0500000000002</v>
          </cell>
          <cell r="E506">
            <v>30375.625000000004</v>
          </cell>
          <cell r="F506">
            <v>0.02</v>
          </cell>
          <cell r="J506">
            <v>30983.137500000004</v>
          </cell>
        </row>
        <row r="507">
          <cell r="B507">
            <v>0.06</v>
          </cell>
          <cell r="C507" t="str">
            <v>M3</v>
          </cell>
          <cell r="D507">
            <v>136700.5</v>
          </cell>
          <cell r="E507">
            <v>8202.0299999999988</v>
          </cell>
          <cell r="F507">
            <v>0.05</v>
          </cell>
          <cell r="J507">
            <v>8612.1314999999995</v>
          </cell>
        </row>
        <row r="508">
          <cell r="E508">
            <v>0</v>
          </cell>
          <cell r="J508">
            <v>0</v>
          </cell>
        </row>
        <row r="509">
          <cell r="E509">
            <v>0</v>
          </cell>
          <cell r="J509">
            <v>0</v>
          </cell>
        </row>
        <row r="510">
          <cell r="E510">
            <v>0</v>
          </cell>
          <cell r="J510">
            <v>0</v>
          </cell>
        </row>
        <row r="511">
          <cell r="E511">
            <v>0</v>
          </cell>
          <cell r="J511">
            <v>0</v>
          </cell>
        </row>
        <row r="512">
          <cell r="E512">
            <v>0</v>
          </cell>
          <cell r="J512">
            <v>0</v>
          </cell>
        </row>
        <row r="514">
          <cell r="G514">
            <v>39595.269</v>
          </cell>
          <cell r="J514">
            <v>39595.269</v>
          </cell>
        </row>
        <row r="517">
          <cell r="B517" t="str">
            <v>TARIFA / HORA</v>
          </cell>
          <cell r="D517" t="str">
            <v>RENDIMIENTO</v>
          </cell>
          <cell r="E517" t="str">
            <v>VALOR UNITARIO</v>
          </cell>
        </row>
        <row r="518">
          <cell r="B518">
            <v>100</v>
          </cell>
          <cell r="D518">
            <v>1</v>
          </cell>
          <cell r="E518">
            <v>100</v>
          </cell>
        </row>
        <row r="519">
          <cell r="E519">
            <v>0</v>
          </cell>
        </row>
        <row r="520">
          <cell r="E520">
            <v>0</v>
          </cell>
        </row>
        <row r="521">
          <cell r="E521">
            <v>0</v>
          </cell>
        </row>
        <row r="522">
          <cell r="E522">
            <v>0</v>
          </cell>
        </row>
        <row r="523">
          <cell r="G523">
            <v>100</v>
          </cell>
        </row>
        <row r="525">
          <cell r="G525">
            <v>39695.269</v>
          </cell>
        </row>
        <row r="528">
          <cell r="B528" t="str">
            <v>VOLUMEN/PESO</v>
          </cell>
          <cell r="D528" t="str">
            <v>DISTANCIA</v>
          </cell>
          <cell r="E528" t="str">
            <v>TARIFA</v>
          </cell>
          <cell r="F528" t="str">
            <v>Vr/UNITARIO</v>
          </cell>
        </row>
        <row r="529">
          <cell r="F529">
            <v>0</v>
          </cell>
        </row>
        <row r="530">
          <cell r="F530">
            <v>0</v>
          </cell>
        </row>
        <row r="531">
          <cell r="F531">
            <v>0</v>
          </cell>
        </row>
        <row r="533">
          <cell r="G533">
            <v>0</v>
          </cell>
        </row>
        <row r="536">
          <cell r="B536" t="str">
            <v>JORNAL + PRESTACIONES</v>
          </cell>
          <cell r="E536" t="str">
            <v>RENDIMIENTO</v>
          </cell>
          <cell r="F536" t="str">
            <v>Vr/UNITARIO</v>
          </cell>
        </row>
        <row r="537">
          <cell r="D537">
            <v>7681</v>
          </cell>
          <cell r="E537">
            <v>0.90938679859393357</v>
          </cell>
          <cell r="F537">
            <v>6985.0000000000036</v>
          </cell>
        </row>
        <row r="538">
          <cell r="F538">
            <v>0</v>
          </cell>
        </row>
        <row r="539">
          <cell r="F539">
            <v>0</v>
          </cell>
        </row>
        <row r="540">
          <cell r="F540">
            <v>0</v>
          </cell>
        </row>
        <row r="542">
          <cell r="G542">
            <v>6985.0000000000036</v>
          </cell>
        </row>
        <row r="544">
          <cell r="G544">
            <v>46680</v>
          </cell>
        </row>
        <row r="552">
          <cell r="E552" t="str">
            <v>CAPITULO :</v>
          </cell>
          <cell r="G552" t="str">
            <v>CIMENTACIONES</v>
          </cell>
        </row>
        <row r="554">
          <cell r="E554" t="str">
            <v>FECHA :</v>
          </cell>
          <cell r="F554" t="str">
            <v>OCTUBRE DE 2005</v>
          </cell>
        </row>
        <row r="557">
          <cell r="B557" t="str">
            <v>1.1.11</v>
          </cell>
          <cell r="C557" t="str">
            <v xml:space="preserve">RELLENOS EN MATERIAL DE EXCAVACION                     </v>
          </cell>
          <cell r="G557" t="str">
            <v>UNIDAD</v>
          </cell>
          <cell r="H557" t="str">
            <v xml:space="preserve">m3   </v>
          </cell>
          <cell r="J557">
            <v>11500</v>
          </cell>
        </row>
        <row r="560">
          <cell r="B560" t="str">
            <v>CANTIDAD</v>
          </cell>
          <cell r="C560" t="str">
            <v>UND</v>
          </cell>
          <cell r="D560" t="str">
            <v>Vr/UNITARIO</v>
          </cell>
          <cell r="E560" t="str">
            <v>Vr/PARCIAL</v>
          </cell>
          <cell r="F560" t="str">
            <v>DESPERD. %</v>
          </cell>
        </row>
        <row r="561">
          <cell r="E561">
            <v>0</v>
          </cell>
          <cell r="J561">
            <v>0</v>
          </cell>
        </row>
        <row r="562">
          <cell r="E562">
            <v>0</v>
          </cell>
          <cell r="J562">
            <v>0</v>
          </cell>
        </row>
        <row r="563">
          <cell r="E563">
            <v>0</v>
          </cell>
          <cell r="J563">
            <v>0</v>
          </cell>
        </row>
        <row r="564">
          <cell r="E564">
            <v>0</v>
          </cell>
          <cell r="J564">
            <v>0</v>
          </cell>
        </row>
        <row r="565">
          <cell r="E565">
            <v>0</v>
          </cell>
          <cell r="J565">
            <v>0</v>
          </cell>
        </row>
        <row r="566">
          <cell r="E566">
            <v>0</v>
          </cell>
          <cell r="J566">
            <v>0</v>
          </cell>
        </row>
        <row r="567">
          <cell r="E567">
            <v>0</v>
          </cell>
          <cell r="J567">
            <v>0</v>
          </cell>
        </row>
        <row r="569">
          <cell r="G569">
            <v>0</v>
          </cell>
          <cell r="J569">
            <v>0</v>
          </cell>
        </row>
        <row r="572">
          <cell r="B572" t="str">
            <v>TARIFA / HORA</v>
          </cell>
          <cell r="D572" t="str">
            <v>RENDIMIENTO</v>
          </cell>
          <cell r="E572" t="str">
            <v>VALOR UNITARIO</v>
          </cell>
        </row>
        <row r="573">
          <cell r="B573">
            <v>100</v>
          </cell>
          <cell r="D573">
            <v>10</v>
          </cell>
          <cell r="E573">
            <v>1000</v>
          </cell>
        </row>
        <row r="574">
          <cell r="B574">
            <v>3509.0000000000005</v>
          </cell>
          <cell r="D574">
            <v>0.85494442861214037</v>
          </cell>
          <cell r="E574">
            <v>3000.0000000000009</v>
          </cell>
        </row>
        <row r="575">
          <cell r="E575">
            <v>0</v>
          </cell>
        </row>
        <row r="576">
          <cell r="E576">
            <v>0</v>
          </cell>
        </row>
        <row r="577">
          <cell r="E577">
            <v>0</v>
          </cell>
        </row>
        <row r="578">
          <cell r="G578">
            <v>4000.0000000000009</v>
          </cell>
        </row>
        <row r="580">
          <cell r="G580">
            <v>4000.0000000000009</v>
          </cell>
        </row>
        <row r="583">
          <cell r="B583" t="str">
            <v>VOLUMEN/PESO</v>
          </cell>
          <cell r="D583" t="str">
            <v>DISTANCIA</v>
          </cell>
          <cell r="E583" t="str">
            <v>TARIFA</v>
          </cell>
          <cell r="F583" t="str">
            <v>Vr/UNITARIO</v>
          </cell>
        </row>
        <row r="584">
          <cell r="F584">
            <v>0</v>
          </cell>
        </row>
        <row r="585">
          <cell r="F585">
            <v>0</v>
          </cell>
        </row>
        <row r="586">
          <cell r="F586">
            <v>0</v>
          </cell>
        </row>
        <row r="588">
          <cell r="G588">
            <v>0</v>
          </cell>
        </row>
        <row r="591">
          <cell r="B591" t="str">
            <v>JORNAL + PRESTACIONES</v>
          </cell>
          <cell r="E591" t="str">
            <v>RENDIMIENTO</v>
          </cell>
          <cell r="F591" t="str">
            <v>Vr/UNITARIO</v>
          </cell>
        </row>
        <row r="592">
          <cell r="D592">
            <v>7681</v>
          </cell>
          <cell r="E592">
            <v>0.97643535997916964</v>
          </cell>
          <cell r="F592">
            <v>7500.0000000000018</v>
          </cell>
        </row>
        <row r="593">
          <cell r="F593">
            <v>0</v>
          </cell>
        </row>
        <row r="594">
          <cell r="F594">
            <v>0</v>
          </cell>
        </row>
        <row r="595">
          <cell r="F595">
            <v>0</v>
          </cell>
        </row>
        <row r="597">
          <cell r="G597">
            <v>7500.0000000000018</v>
          </cell>
        </row>
        <row r="599">
          <cell r="G599">
            <v>11500</v>
          </cell>
        </row>
        <row r="607">
          <cell r="E607" t="str">
            <v>CAPITULO :</v>
          </cell>
          <cell r="G607" t="str">
            <v>CIMENTACIONES</v>
          </cell>
        </row>
        <row r="609">
          <cell r="E609" t="str">
            <v>FECHA :</v>
          </cell>
          <cell r="F609" t="str">
            <v>OCTUBRE DE 2005</v>
          </cell>
        </row>
        <row r="612">
          <cell r="B612" t="str">
            <v>1.1.12</v>
          </cell>
          <cell r="C612" t="str">
            <v xml:space="preserve">ACERO DE REFUERZO CIMIENTOS                                                                              </v>
          </cell>
          <cell r="G612" t="str">
            <v>UNIDAD</v>
          </cell>
          <cell r="H612" t="str">
            <v xml:space="preserve">tn   </v>
          </cell>
          <cell r="J612">
            <v>2127990</v>
          </cell>
        </row>
        <row r="615">
          <cell r="B615" t="str">
            <v>CANTIDAD</v>
          </cell>
          <cell r="C615" t="str">
            <v>UND</v>
          </cell>
          <cell r="D615" t="str">
            <v>Vr/UNITARIO</v>
          </cell>
          <cell r="E615" t="str">
            <v>Vr/PARCIAL</v>
          </cell>
          <cell r="F615" t="str">
            <v>DESPERD. %</v>
          </cell>
        </row>
        <row r="616">
          <cell r="B616">
            <v>1000</v>
          </cell>
          <cell r="C616" t="str">
            <v>KG</v>
          </cell>
          <cell r="D616">
            <v>1850</v>
          </cell>
          <cell r="E616">
            <v>1850000</v>
          </cell>
          <cell r="J616">
            <v>1850000</v>
          </cell>
        </row>
        <row r="617">
          <cell r="B617">
            <v>30</v>
          </cell>
          <cell r="C617" t="str">
            <v>KG</v>
          </cell>
          <cell r="D617">
            <v>2320</v>
          </cell>
          <cell r="E617">
            <v>69600</v>
          </cell>
          <cell r="F617">
            <v>0.05</v>
          </cell>
          <cell r="J617">
            <v>73080</v>
          </cell>
        </row>
        <row r="618">
          <cell r="E618">
            <v>0</v>
          </cell>
          <cell r="J618">
            <v>0</v>
          </cell>
        </row>
        <row r="619">
          <cell r="E619">
            <v>0</v>
          </cell>
          <cell r="J619">
            <v>0</v>
          </cell>
        </row>
        <row r="620">
          <cell r="E620">
            <v>0</v>
          </cell>
          <cell r="J620">
            <v>0</v>
          </cell>
        </row>
        <row r="621">
          <cell r="E621">
            <v>0</v>
          </cell>
          <cell r="J621">
            <v>0</v>
          </cell>
        </row>
        <row r="622">
          <cell r="E622">
            <v>0</v>
          </cell>
          <cell r="J622">
            <v>0</v>
          </cell>
        </row>
        <row r="624">
          <cell r="G624">
            <v>1923080</v>
          </cell>
          <cell r="J624">
            <v>1923080</v>
          </cell>
        </row>
        <row r="627">
          <cell r="B627" t="str">
            <v>TARIFA / HORA</v>
          </cell>
          <cell r="D627" t="str">
            <v>RENDIMIENTO</v>
          </cell>
          <cell r="E627" t="str">
            <v>VALOR UNITARIO</v>
          </cell>
        </row>
        <row r="628">
          <cell r="B628">
            <v>100</v>
          </cell>
          <cell r="D628">
            <v>400</v>
          </cell>
          <cell r="E628">
            <v>40000</v>
          </cell>
        </row>
        <row r="629">
          <cell r="E629">
            <v>0</v>
          </cell>
        </row>
        <row r="630">
          <cell r="E630">
            <v>0</v>
          </cell>
        </row>
        <row r="631">
          <cell r="E631">
            <v>0</v>
          </cell>
        </row>
        <row r="632">
          <cell r="E632">
            <v>0</v>
          </cell>
        </row>
        <row r="633">
          <cell r="G633">
            <v>40000</v>
          </cell>
        </row>
        <row r="635">
          <cell r="G635">
            <v>1963080</v>
          </cell>
        </row>
        <row r="638">
          <cell r="B638" t="str">
            <v>VOLUMEN/PESO</v>
          </cell>
          <cell r="D638" t="str">
            <v>DISTANCIA</v>
          </cell>
          <cell r="E638" t="str">
            <v>TARIFA</v>
          </cell>
          <cell r="F638" t="str">
            <v>Vr/UNITARIO</v>
          </cell>
        </row>
        <row r="639">
          <cell r="F639">
            <v>0</v>
          </cell>
        </row>
        <row r="640">
          <cell r="F640">
            <v>0</v>
          </cell>
        </row>
        <row r="641">
          <cell r="F641">
            <v>0</v>
          </cell>
        </row>
        <row r="643">
          <cell r="G643">
            <v>0</v>
          </cell>
        </row>
        <row r="646">
          <cell r="B646" t="str">
            <v>JORNAL + PRESTACIONES</v>
          </cell>
          <cell r="E646" t="str">
            <v>RENDIMIENTO</v>
          </cell>
          <cell r="F646" t="str">
            <v>Vr/UNITARIO</v>
          </cell>
        </row>
        <row r="647">
          <cell r="D647">
            <v>7681</v>
          </cell>
          <cell r="E647">
            <v>16.924879572972269</v>
          </cell>
          <cell r="F647">
            <v>130000</v>
          </cell>
        </row>
        <row r="648">
          <cell r="D648">
            <v>3491</v>
          </cell>
          <cell r="E648">
            <v>10</v>
          </cell>
          <cell r="F648">
            <v>34910</v>
          </cell>
        </row>
        <row r="649">
          <cell r="F649">
            <v>0</v>
          </cell>
        </row>
        <row r="650">
          <cell r="F650">
            <v>0</v>
          </cell>
        </row>
        <row r="652">
          <cell r="G652">
            <v>164910</v>
          </cell>
        </row>
        <row r="654">
          <cell r="G654">
            <v>2127990</v>
          </cell>
        </row>
        <row r="662">
          <cell r="E662" t="str">
            <v>CAPITULO :</v>
          </cell>
          <cell r="G662" t="str">
            <v>CIMENTACIONES</v>
          </cell>
        </row>
        <row r="664">
          <cell r="E664" t="str">
            <v>FECHA :</v>
          </cell>
          <cell r="F664" t="str">
            <v>OCTUBRE DE 2005</v>
          </cell>
        </row>
        <row r="667">
          <cell r="B667" t="str">
            <v>1.1.13</v>
          </cell>
          <cell r="C667" t="str">
            <v xml:space="preserve">ACERO DE REFUERZO COLUMNAS                                                                               </v>
          </cell>
          <cell r="G667" t="str">
            <v>UNIDAD</v>
          </cell>
          <cell r="H667" t="str">
            <v xml:space="preserve">tn   </v>
          </cell>
          <cell r="J667">
            <v>2127990</v>
          </cell>
        </row>
        <row r="670">
          <cell r="B670" t="str">
            <v>CANTIDAD</v>
          </cell>
          <cell r="C670" t="str">
            <v>UND</v>
          </cell>
          <cell r="D670" t="str">
            <v>Vr/UNITARIO</v>
          </cell>
          <cell r="E670" t="str">
            <v>Vr/PARCIAL</v>
          </cell>
          <cell r="F670" t="str">
            <v>DESPERD. %</v>
          </cell>
        </row>
        <row r="671">
          <cell r="B671">
            <v>1000</v>
          </cell>
          <cell r="C671" t="str">
            <v>KG</v>
          </cell>
          <cell r="D671">
            <v>1850</v>
          </cell>
          <cell r="E671">
            <v>1850000</v>
          </cell>
          <cell r="J671">
            <v>1850000</v>
          </cell>
        </row>
        <row r="672">
          <cell r="B672">
            <v>30</v>
          </cell>
          <cell r="C672" t="str">
            <v>KG</v>
          </cell>
          <cell r="D672">
            <v>2320</v>
          </cell>
          <cell r="E672">
            <v>69600</v>
          </cell>
          <cell r="F672">
            <v>0.05</v>
          </cell>
          <cell r="J672">
            <v>73080</v>
          </cell>
        </row>
        <row r="673">
          <cell r="E673">
            <v>0</v>
          </cell>
          <cell r="J673">
            <v>0</v>
          </cell>
        </row>
        <row r="674">
          <cell r="E674">
            <v>0</v>
          </cell>
          <cell r="J674">
            <v>0</v>
          </cell>
        </row>
        <row r="675">
          <cell r="E675">
            <v>0</v>
          </cell>
          <cell r="J675">
            <v>0</v>
          </cell>
        </row>
        <row r="676">
          <cell r="E676">
            <v>0</v>
          </cell>
          <cell r="J676">
            <v>0</v>
          </cell>
        </row>
        <row r="677">
          <cell r="E677">
            <v>0</v>
          </cell>
          <cell r="J677">
            <v>0</v>
          </cell>
        </row>
        <row r="679">
          <cell r="G679">
            <v>1923080</v>
          </cell>
          <cell r="J679">
            <v>1923080</v>
          </cell>
        </row>
        <row r="682">
          <cell r="B682" t="str">
            <v>TARIFA / HORA</v>
          </cell>
          <cell r="D682" t="str">
            <v>RENDIMIENTO</v>
          </cell>
          <cell r="E682" t="str">
            <v>VALOR UNITARIO</v>
          </cell>
        </row>
        <row r="683">
          <cell r="B683">
            <v>100</v>
          </cell>
          <cell r="D683">
            <v>400</v>
          </cell>
          <cell r="E683">
            <v>40000</v>
          </cell>
        </row>
        <row r="684">
          <cell r="E684">
            <v>0</v>
          </cell>
        </row>
        <row r="685">
          <cell r="E685">
            <v>0</v>
          </cell>
        </row>
        <row r="686">
          <cell r="E686">
            <v>0</v>
          </cell>
        </row>
        <row r="687">
          <cell r="E687">
            <v>0</v>
          </cell>
        </row>
        <row r="688">
          <cell r="G688">
            <v>40000</v>
          </cell>
        </row>
        <row r="690">
          <cell r="G690">
            <v>1963080</v>
          </cell>
        </row>
        <row r="693">
          <cell r="B693" t="str">
            <v>VOLUMEN/PESO</v>
          </cell>
          <cell r="D693" t="str">
            <v>DISTANCIA</v>
          </cell>
          <cell r="E693" t="str">
            <v>TARIFA</v>
          </cell>
          <cell r="F693" t="str">
            <v>Vr/UNITARIO</v>
          </cell>
        </row>
        <row r="694">
          <cell r="F694">
            <v>0</v>
          </cell>
        </row>
        <row r="695">
          <cell r="F695">
            <v>0</v>
          </cell>
        </row>
        <row r="696">
          <cell r="F696">
            <v>0</v>
          </cell>
        </row>
        <row r="698">
          <cell r="G698">
            <v>0</v>
          </cell>
        </row>
        <row r="701">
          <cell r="B701" t="str">
            <v>JORNAL + PRESTACIONES</v>
          </cell>
          <cell r="E701" t="str">
            <v>RENDIMIENTO</v>
          </cell>
          <cell r="F701" t="str">
            <v>Vr/UNITARIO</v>
          </cell>
        </row>
        <row r="702">
          <cell r="D702">
            <v>7681</v>
          </cell>
          <cell r="E702">
            <v>16.924879572972269</v>
          </cell>
          <cell r="F702">
            <v>130000</v>
          </cell>
        </row>
        <row r="703">
          <cell r="D703">
            <v>3491</v>
          </cell>
          <cell r="E703">
            <v>10</v>
          </cell>
          <cell r="F703">
            <v>34910</v>
          </cell>
        </row>
        <row r="704">
          <cell r="F704">
            <v>0</v>
          </cell>
        </row>
        <row r="705">
          <cell r="F705">
            <v>0</v>
          </cell>
        </row>
        <row r="707">
          <cell r="G707">
            <v>164910</v>
          </cell>
        </row>
        <row r="709">
          <cell r="G709">
            <v>2127990</v>
          </cell>
        </row>
        <row r="717">
          <cell r="E717" t="str">
            <v>CAPITULO :</v>
          </cell>
          <cell r="G717" t="str">
            <v>CIMENTACIONES</v>
          </cell>
        </row>
        <row r="719">
          <cell r="E719" t="str">
            <v>FECHA :</v>
          </cell>
          <cell r="F719" t="str">
            <v>OCTUBRE DE 2005</v>
          </cell>
        </row>
        <row r="722">
          <cell r="B722" t="str">
            <v>1.1.14</v>
          </cell>
          <cell r="C722" t="str">
            <v xml:space="preserve">ACERO DE REFUERZO SOBRECIMIENTOS                                                                         </v>
          </cell>
          <cell r="G722" t="str">
            <v>UNIDAD</v>
          </cell>
          <cell r="H722" t="str">
            <v xml:space="preserve">tn   </v>
          </cell>
          <cell r="J722">
            <v>2127990</v>
          </cell>
        </row>
        <row r="725">
          <cell r="B725" t="str">
            <v>CANTIDAD</v>
          </cell>
          <cell r="C725" t="str">
            <v>UND</v>
          </cell>
          <cell r="D725" t="str">
            <v>Vr/UNITARIO</v>
          </cell>
          <cell r="E725" t="str">
            <v>Vr/PARCIAL</v>
          </cell>
          <cell r="F725" t="str">
            <v>DESPERD. %</v>
          </cell>
        </row>
        <row r="726">
          <cell r="B726">
            <v>1000</v>
          </cell>
          <cell r="C726" t="str">
            <v>KG</v>
          </cell>
          <cell r="D726">
            <v>1850</v>
          </cell>
          <cell r="E726">
            <v>1850000</v>
          </cell>
          <cell r="J726">
            <v>1850000</v>
          </cell>
        </row>
        <row r="727">
          <cell r="B727">
            <v>30</v>
          </cell>
          <cell r="C727" t="str">
            <v>KG</v>
          </cell>
          <cell r="D727">
            <v>2320</v>
          </cell>
          <cell r="E727">
            <v>69600</v>
          </cell>
          <cell r="F727">
            <v>0.05</v>
          </cell>
          <cell r="J727">
            <v>73080</v>
          </cell>
        </row>
        <row r="728">
          <cell r="E728">
            <v>0</v>
          </cell>
          <cell r="J728">
            <v>0</v>
          </cell>
        </row>
        <row r="729">
          <cell r="E729">
            <v>0</v>
          </cell>
          <cell r="J729">
            <v>0</v>
          </cell>
        </row>
        <row r="730">
          <cell r="E730">
            <v>0</v>
          </cell>
          <cell r="J730">
            <v>0</v>
          </cell>
        </row>
        <row r="731">
          <cell r="E731">
            <v>0</v>
          </cell>
          <cell r="J731">
            <v>0</v>
          </cell>
        </row>
        <row r="732">
          <cell r="E732">
            <v>0</v>
          </cell>
          <cell r="J732">
            <v>0</v>
          </cell>
        </row>
        <row r="734">
          <cell r="G734">
            <v>1923080</v>
          </cell>
          <cell r="J734">
            <v>1923080</v>
          </cell>
        </row>
        <row r="737">
          <cell r="B737" t="str">
            <v>TARIFA / HORA</v>
          </cell>
          <cell r="D737" t="str">
            <v>RENDIMIENTO</v>
          </cell>
          <cell r="E737" t="str">
            <v>VALOR UNITARIO</v>
          </cell>
        </row>
        <row r="738">
          <cell r="B738">
            <v>100</v>
          </cell>
          <cell r="D738">
            <v>400</v>
          </cell>
          <cell r="E738">
            <v>40000</v>
          </cell>
        </row>
        <row r="739">
          <cell r="E739">
            <v>0</v>
          </cell>
        </row>
        <row r="740">
          <cell r="E740">
            <v>0</v>
          </cell>
        </row>
        <row r="741">
          <cell r="E741">
            <v>0</v>
          </cell>
        </row>
        <row r="742">
          <cell r="E742">
            <v>0</v>
          </cell>
        </row>
        <row r="743">
          <cell r="G743">
            <v>40000</v>
          </cell>
        </row>
        <row r="745">
          <cell r="G745">
            <v>1963080</v>
          </cell>
        </row>
        <row r="748">
          <cell r="B748" t="str">
            <v>VOLUMEN/PESO</v>
          </cell>
          <cell r="D748" t="str">
            <v>DISTANCIA</v>
          </cell>
          <cell r="E748" t="str">
            <v>TARIFA</v>
          </cell>
          <cell r="F748" t="str">
            <v>Vr/UNITARIO</v>
          </cell>
        </row>
        <row r="749">
          <cell r="F749">
            <v>0</v>
          </cell>
        </row>
        <row r="750">
          <cell r="F750">
            <v>0</v>
          </cell>
        </row>
        <row r="751">
          <cell r="F751">
            <v>0</v>
          </cell>
        </row>
        <row r="753">
          <cell r="G753">
            <v>0</v>
          </cell>
        </row>
        <row r="756">
          <cell r="B756" t="str">
            <v>JORNAL + PRESTACIONES</v>
          </cell>
          <cell r="E756" t="str">
            <v>RENDIMIENTO</v>
          </cell>
          <cell r="F756" t="str">
            <v>Vr/UNITARIO</v>
          </cell>
        </row>
        <row r="757">
          <cell r="D757">
            <v>7681</v>
          </cell>
          <cell r="E757">
            <v>16.924879572972269</v>
          </cell>
          <cell r="F757">
            <v>130000</v>
          </cell>
        </row>
        <row r="758">
          <cell r="D758">
            <v>3491</v>
          </cell>
          <cell r="E758">
            <v>10</v>
          </cell>
          <cell r="F758">
            <v>34910</v>
          </cell>
        </row>
        <row r="759">
          <cell r="F759">
            <v>0</v>
          </cell>
        </row>
        <row r="760">
          <cell r="F760">
            <v>0</v>
          </cell>
        </row>
        <row r="762">
          <cell r="G762">
            <v>164910</v>
          </cell>
        </row>
        <row r="764">
          <cell r="G764">
            <v>2127990</v>
          </cell>
        </row>
        <row r="772">
          <cell r="E772" t="str">
            <v>CAPITULO :</v>
          </cell>
          <cell r="G772" t="str">
            <v>CIMENTACIONES</v>
          </cell>
        </row>
        <row r="774">
          <cell r="E774" t="str">
            <v>FECHA :</v>
          </cell>
          <cell r="F774" t="str">
            <v>OCTUBRE DE 2005</v>
          </cell>
        </row>
        <row r="777">
          <cell r="B777" t="str">
            <v>1.1.15</v>
          </cell>
          <cell r="C777" t="str">
            <v xml:space="preserve">GROUTING  SOBRECIMIENTOS                                                                                 </v>
          </cell>
          <cell r="G777" t="str">
            <v>UNIDAD</v>
          </cell>
          <cell r="H777" t="str">
            <v xml:space="preserve">m    </v>
          </cell>
          <cell r="J777">
            <v>5779</v>
          </cell>
        </row>
        <row r="780">
          <cell r="B780" t="str">
            <v>CANTIDAD</v>
          </cell>
          <cell r="C780" t="str">
            <v>UND</v>
          </cell>
          <cell r="D780" t="str">
            <v>Vr/UNITARIO</v>
          </cell>
          <cell r="E780" t="str">
            <v>Vr/PARCIAL</v>
          </cell>
          <cell r="F780" t="str">
            <v>DESPERD. %</v>
          </cell>
        </row>
        <row r="781">
          <cell r="B781">
            <v>1.1900000000000003E-2</v>
          </cell>
          <cell r="C781" t="str">
            <v>M3</v>
          </cell>
          <cell r="D781">
            <v>231338.8</v>
          </cell>
          <cell r="E781">
            <v>2752.9317200000005</v>
          </cell>
          <cell r="F781">
            <v>0.05</v>
          </cell>
          <cell r="J781">
            <v>2890.5783060000003</v>
          </cell>
        </row>
        <row r="782">
          <cell r="E782">
            <v>0</v>
          </cell>
          <cell r="J782">
            <v>0</v>
          </cell>
        </row>
        <row r="783">
          <cell r="E783">
            <v>0</v>
          </cell>
          <cell r="J783">
            <v>0</v>
          </cell>
        </row>
        <row r="784">
          <cell r="E784">
            <v>0</v>
          </cell>
          <cell r="J784">
            <v>0</v>
          </cell>
        </row>
        <row r="785">
          <cell r="E785">
            <v>0</v>
          </cell>
          <cell r="J785">
            <v>0</v>
          </cell>
        </row>
        <row r="786">
          <cell r="E786">
            <v>0</v>
          </cell>
          <cell r="J786">
            <v>0</v>
          </cell>
        </row>
        <row r="787">
          <cell r="E787">
            <v>0</v>
          </cell>
          <cell r="J787">
            <v>0</v>
          </cell>
        </row>
        <row r="789">
          <cell r="G789">
            <v>2890.5783060000003</v>
          </cell>
          <cell r="J789">
            <v>2890.5783060000003</v>
          </cell>
        </row>
        <row r="792">
          <cell r="B792" t="str">
            <v>TARIFA / HORA</v>
          </cell>
          <cell r="D792" t="str">
            <v>RENDIMIENTO</v>
          </cell>
          <cell r="E792" t="str">
            <v>VALOR UNITARIO</v>
          </cell>
        </row>
        <row r="793">
          <cell r="B793">
            <v>100</v>
          </cell>
          <cell r="D793">
            <v>2</v>
          </cell>
          <cell r="E793">
            <v>200</v>
          </cell>
        </row>
        <row r="794">
          <cell r="E794">
            <v>0</v>
          </cell>
        </row>
        <row r="795">
          <cell r="E795">
            <v>0</v>
          </cell>
        </row>
        <row r="796">
          <cell r="E796">
            <v>0</v>
          </cell>
        </row>
        <row r="797">
          <cell r="E797">
            <v>0</v>
          </cell>
        </row>
        <row r="798">
          <cell r="G798">
            <v>200</v>
          </cell>
        </row>
        <row r="800">
          <cell r="G800">
            <v>3090.5783060000003</v>
          </cell>
        </row>
        <row r="803">
          <cell r="B803" t="str">
            <v>VOLUMEN/PESO</v>
          </cell>
          <cell r="D803" t="str">
            <v>DISTANCIA</v>
          </cell>
          <cell r="E803" t="str">
            <v>TARIFA</v>
          </cell>
          <cell r="F803" t="str">
            <v>Vr/UNITARIO</v>
          </cell>
        </row>
        <row r="804">
          <cell r="F804">
            <v>0</v>
          </cell>
        </row>
        <row r="805">
          <cell r="F805">
            <v>0</v>
          </cell>
        </row>
        <row r="806">
          <cell r="F806">
            <v>0</v>
          </cell>
        </row>
        <row r="808">
          <cell r="G808">
            <v>0</v>
          </cell>
        </row>
        <row r="811">
          <cell r="B811" t="str">
            <v>JORNAL + PRESTACIONES</v>
          </cell>
          <cell r="E811" t="str">
            <v>RENDIMIENTO</v>
          </cell>
          <cell r="F811" t="str">
            <v>Vr/UNITARIO</v>
          </cell>
        </row>
        <row r="812">
          <cell r="D812">
            <v>7681</v>
          </cell>
          <cell r="E812">
            <v>0.35</v>
          </cell>
          <cell r="F812">
            <v>2688.35</v>
          </cell>
        </row>
        <row r="813">
          <cell r="F813">
            <v>0</v>
          </cell>
        </row>
        <row r="814">
          <cell r="F814">
            <v>0</v>
          </cell>
        </row>
        <row r="815">
          <cell r="F815">
            <v>0</v>
          </cell>
        </row>
        <row r="817">
          <cell r="G817">
            <v>2688.35</v>
          </cell>
        </row>
        <row r="819">
          <cell r="G819">
            <v>5779</v>
          </cell>
        </row>
        <row r="827">
          <cell r="E827" t="str">
            <v>CAPITULO :</v>
          </cell>
          <cell r="G827" t="str">
            <v>CIMENTACIONES</v>
          </cell>
        </row>
        <row r="829">
          <cell r="E829" t="str">
            <v>FECHA :</v>
          </cell>
          <cell r="F829" t="str">
            <v>OCTUBRE DE 2005</v>
          </cell>
        </row>
        <row r="832">
          <cell r="B832" t="str">
            <v>1.1.16</v>
          </cell>
          <cell r="C832" t="str">
            <v xml:space="preserve">CURADO DEL CONCRETO COLUMNAS                                                                             </v>
          </cell>
          <cell r="G832" t="str">
            <v>UNIDAD</v>
          </cell>
          <cell r="H832" t="str">
            <v xml:space="preserve">m2   </v>
          </cell>
          <cell r="J832">
            <v>2503</v>
          </cell>
        </row>
        <row r="835">
          <cell r="B835" t="str">
            <v>CANTIDAD</v>
          </cell>
          <cell r="C835" t="str">
            <v>UND</v>
          </cell>
          <cell r="D835" t="str">
            <v>Vr/UNITARIO</v>
          </cell>
          <cell r="E835" t="str">
            <v>Vr/PARCIAL</v>
          </cell>
          <cell r="F835" t="str">
            <v>DESPERD. %</v>
          </cell>
        </row>
        <row r="836">
          <cell r="B836">
            <v>0.3</v>
          </cell>
          <cell r="C836" t="str">
            <v>KG</v>
          </cell>
          <cell r="D836">
            <v>5290</v>
          </cell>
          <cell r="E836">
            <v>1587</v>
          </cell>
          <cell r="F836">
            <v>0.03</v>
          </cell>
          <cell r="J836">
            <v>1634.61</v>
          </cell>
        </row>
        <row r="837">
          <cell r="E837">
            <v>0</v>
          </cell>
          <cell r="J837">
            <v>0</v>
          </cell>
        </row>
        <row r="838">
          <cell r="E838">
            <v>0</v>
          </cell>
          <cell r="J838">
            <v>0</v>
          </cell>
        </row>
        <row r="839">
          <cell r="E839">
            <v>0</v>
          </cell>
          <cell r="J839">
            <v>0</v>
          </cell>
        </row>
        <row r="840">
          <cell r="E840">
            <v>0</v>
          </cell>
          <cell r="J840">
            <v>0</v>
          </cell>
        </row>
        <row r="841">
          <cell r="E841">
            <v>0</v>
          </cell>
          <cell r="J841">
            <v>0</v>
          </cell>
        </row>
        <row r="842">
          <cell r="E842">
            <v>0</v>
          </cell>
          <cell r="J842">
            <v>0</v>
          </cell>
        </row>
        <row r="844">
          <cell r="G844">
            <v>1634.61</v>
          </cell>
          <cell r="J844">
            <v>1634.61</v>
          </cell>
        </row>
        <row r="847">
          <cell r="B847" t="str">
            <v>TARIFA / HORA</v>
          </cell>
          <cell r="D847" t="str">
            <v>RENDIMIENTO</v>
          </cell>
          <cell r="E847" t="str">
            <v>VALOR UNITARIO</v>
          </cell>
        </row>
        <row r="848">
          <cell r="B848">
            <v>100</v>
          </cell>
          <cell r="D848">
            <v>1</v>
          </cell>
          <cell r="E848">
            <v>100</v>
          </cell>
        </row>
        <row r="849">
          <cell r="E849">
            <v>0</v>
          </cell>
        </row>
        <row r="850">
          <cell r="E850">
            <v>0</v>
          </cell>
        </row>
        <row r="851">
          <cell r="E851">
            <v>0</v>
          </cell>
        </row>
        <row r="852">
          <cell r="E852">
            <v>0</v>
          </cell>
        </row>
        <row r="853">
          <cell r="G853">
            <v>100</v>
          </cell>
        </row>
        <row r="855">
          <cell r="G855">
            <v>1734.61</v>
          </cell>
        </row>
        <row r="858">
          <cell r="B858" t="str">
            <v>VOLUMEN/PESO</v>
          </cell>
          <cell r="D858" t="str">
            <v>DISTANCIA</v>
          </cell>
          <cell r="E858" t="str">
            <v>TARIFA</v>
          </cell>
          <cell r="F858" t="str">
            <v>Vr/UNITARIO</v>
          </cell>
        </row>
        <row r="859">
          <cell r="F859">
            <v>0</v>
          </cell>
        </row>
        <row r="860">
          <cell r="F860">
            <v>0</v>
          </cell>
        </row>
        <row r="861">
          <cell r="F861">
            <v>0</v>
          </cell>
        </row>
        <row r="863">
          <cell r="G863">
            <v>0</v>
          </cell>
        </row>
        <row r="866">
          <cell r="B866" t="str">
            <v>JORNAL + PRESTACIONES</v>
          </cell>
          <cell r="E866" t="str">
            <v>RENDIMIENTO</v>
          </cell>
          <cell r="F866" t="str">
            <v>Vr/UNITARIO</v>
          </cell>
        </row>
        <row r="867">
          <cell r="D867">
            <v>7681</v>
          </cell>
          <cell r="E867">
            <v>0.1</v>
          </cell>
          <cell r="F867">
            <v>768.1</v>
          </cell>
        </row>
        <row r="868">
          <cell r="F868">
            <v>0</v>
          </cell>
        </row>
        <row r="869">
          <cell r="F869">
            <v>0</v>
          </cell>
        </row>
        <row r="870">
          <cell r="F870">
            <v>0</v>
          </cell>
        </row>
        <row r="872">
          <cell r="G872">
            <v>768.1</v>
          </cell>
        </row>
        <row r="874">
          <cell r="G874">
            <v>2503</v>
          </cell>
        </row>
        <row r="882">
          <cell r="E882" t="str">
            <v>CAPITULO :</v>
          </cell>
          <cell r="G882" t="str">
            <v>CIMENTACIONES</v>
          </cell>
        </row>
        <row r="884">
          <cell r="E884" t="str">
            <v>FECHA :</v>
          </cell>
          <cell r="F884" t="str">
            <v>OCTUBRE DE 2005</v>
          </cell>
        </row>
        <row r="887">
          <cell r="B887" t="str">
            <v>1.2.1</v>
          </cell>
          <cell r="C887" t="str">
            <v xml:space="preserve">VERIFICACION NIVELES PLACA CIMENTACION                                                                   </v>
          </cell>
          <cell r="G887" t="str">
            <v>UNIDAD</v>
          </cell>
          <cell r="H887" t="str">
            <v xml:space="preserve">m2   </v>
          </cell>
          <cell r="J887">
            <v>1168</v>
          </cell>
        </row>
        <row r="890">
          <cell r="B890" t="str">
            <v>CANTIDAD</v>
          </cell>
          <cell r="C890" t="str">
            <v>UND</v>
          </cell>
          <cell r="D890" t="str">
            <v>Vr/UNITARIO</v>
          </cell>
          <cell r="E890" t="str">
            <v>Vr/PARCIAL</v>
          </cell>
          <cell r="F890" t="str">
            <v>DESPERD. %</v>
          </cell>
        </row>
        <row r="891">
          <cell r="E891">
            <v>0</v>
          </cell>
          <cell r="J891">
            <v>0</v>
          </cell>
        </row>
        <row r="892">
          <cell r="E892">
            <v>0</v>
          </cell>
          <cell r="J892">
            <v>0</v>
          </cell>
        </row>
        <row r="893">
          <cell r="E893">
            <v>0</v>
          </cell>
          <cell r="J893">
            <v>0</v>
          </cell>
        </row>
        <row r="894">
          <cell r="E894">
            <v>0</v>
          </cell>
          <cell r="J894">
            <v>0</v>
          </cell>
        </row>
        <row r="895">
          <cell r="E895">
            <v>0</v>
          </cell>
          <cell r="J895">
            <v>0</v>
          </cell>
        </row>
        <row r="896">
          <cell r="E896">
            <v>0</v>
          </cell>
          <cell r="J896">
            <v>0</v>
          </cell>
        </row>
        <row r="897">
          <cell r="E897">
            <v>0</v>
          </cell>
          <cell r="J897">
            <v>0</v>
          </cell>
        </row>
        <row r="899">
          <cell r="G899">
            <v>0</v>
          </cell>
          <cell r="J899">
            <v>0</v>
          </cell>
        </row>
        <row r="902">
          <cell r="B902" t="str">
            <v>TARIFA / HORA</v>
          </cell>
          <cell r="D902" t="str">
            <v>RENDIMIENTO</v>
          </cell>
          <cell r="E902" t="str">
            <v>VALOR UNITARIO</v>
          </cell>
        </row>
        <row r="903">
          <cell r="B903">
            <v>100</v>
          </cell>
          <cell r="D903">
            <v>1</v>
          </cell>
          <cell r="E903">
            <v>100</v>
          </cell>
        </row>
        <row r="904">
          <cell r="B904">
            <v>18750</v>
          </cell>
          <cell r="D904">
            <v>1.6E-2</v>
          </cell>
          <cell r="E904">
            <v>300</v>
          </cell>
        </row>
        <row r="905">
          <cell r="E905">
            <v>0</v>
          </cell>
        </row>
        <row r="906">
          <cell r="E906">
            <v>0</v>
          </cell>
        </row>
        <row r="907">
          <cell r="E907">
            <v>0</v>
          </cell>
        </row>
        <row r="908">
          <cell r="G908">
            <v>400</v>
          </cell>
        </row>
        <row r="910">
          <cell r="G910">
            <v>400</v>
          </cell>
        </row>
        <row r="913">
          <cell r="B913" t="str">
            <v>VOLUMEN/PESO</v>
          </cell>
          <cell r="D913" t="str">
            <v>DISTANCIA</v>
          </cell>
          <cell r="E913" t="str">
            <v>TARIFA</v>
          </cell>
          <cell r="F913" t="str">
            <v>Vr/UNITARIO</v>
          </cell>
        </row>
        <row r="914">
          <cell r="F914">
            <v>0</v>
          </cell>
        </row>
        <row r="915">
          <cell r="F915">
            <v>0</v>
          </cell>
        </row>
        <row r="916">
          <cell r="F916">
            <v>0</v>
          </cell>
        </row>
        <row r="918">
          <cell r="G918">
            <v>0</v>
          </cell>
        </row>
        <row r="921">
          <cell r="B921" t="str">
            <v>JORNAL + PRESTACIONES</v>
          </cell>
          <cell r="E921" t="str">
            <v>RENDIMIENTO</v>
          </cell>
          <cell r="F921" t="str">
            <v>Vr/UNITARIO</v>
          </cell>
        </row>
        <row r="922">
          <cell r="D922">
            <v>7681</v>
          </cell>
          <cell r="E922">
            <v>0.1</v>
          </cell>
          <cell r="F922">
            <v>768.1</v>
          </cell>
        </row>
        <row r="923">
          <cell r="F923">
            <v>0</v>
          </cell>
        </row>
        <row r="924">
          <cell r="F924">
            <v>0</v>
          </cell>
        </row>
        <row r="925">
          <cell r="F925">
            <v>0</v>
          </cell>
        </row>
        <row r="927">
          <cell r="G927">
            <v>768.1</v>
          </cell>
        </row>
        <row r="929">
          <cell r="G929">
            <v>1168</v>
          </cell>
        </row>
        <row r="937">
          <cell r="E937" t="str">
            <v>CAPITULO :</v>
          </cell>
          <cell r="G937" t="str">
            <v>CIMENTACIONES</v>
          </cell>
        </row>
        <row r="939">
          <cell r="E939" t="str">
            <v>FECHA :</v>
          </cell>
          <cell r="F939" t="str">
            <v>OCTUBRE DE 2005</v>
          </cell>
        </row>
        <row r="942">
          <cell r="B942" t="str">
            <v>1.2.2</v>
          </cell>
          <cell r="C942" t="str">
            <v xml:space="preserve">PRELOSAS e=0.06                                                                                          </v>
          </cell>
          <cell r="G942" t="str">
            <v>UNIDAD</v>
          </cell>
          <cell r="H942" t="str">
            <v xml:space="preserve">m2   </v>
          </cell>
          <cell r="J942">
            <v>18692</v>
          </cell>
        </row>
        <row r="945">
          <cell r="B945" t="str">
            <v>CANTIDAD</v>
          </cell>
          <cell r="C945" t="str">
            <v>UND</v>
          </cell>
          <cell r="D945" t="str">
            <v>Vr/UNITARIO</v>
          </cell>
          <cell r="E945" t="str">
            <v>Vr/PARCIAL</v>
          </cell>
          <cell r="F945" t="str">
            <v>DESPERD. %</v>
          </cell>
        </row>
        <row r="946">
          <cell r="B946">
            <v>0.06</v>
          </cell>
          <cell r="C946" t="str">
            <v>M3</v>
          </cell>
          <cell r="D946">
            <v>219321.19999999998</v>
          </cell>
          <cell r="E946">
            <v>13159.271999999999</v>
          </cell>
          <cell r="F946">
            <v>0.03</v>
          </cell>
          <cell r="J946">
            <v>13554.050159999999</v>
          </cell>
        </row>
        <row r="947">
          <cell r="B947">
            <v>5.0000000000000001E-3</v>
          </cell>
          <cell r="C947" t="str">
            <v>JGO</v>
          </cell>
          <cell r="D947">
            <v>82320</v>
          </cell>
          <cell r="E947">
            <v>411.6</v>
          </cell>
          <cell r="J947">
            <v>411.6</v>
          </cell>
        </row>
        <row r="948">
          <cell r="B948">
            <v>1.5</v>
          </cell>
          <cell r="C948" t="str">
            <v>UND</v>
          </cell>
          <cell r="D948">
            <v>340.26666666666659</v>
          </cell>
          <cell r="E948">
            <v>510.39999999999986</v>
          </cell>
          <cell r="J948">
            <v>510.39999999999986</v>
          </cell>
        </row>
        <row r="949">
          <cell r="E949">
            <v>0</v>
          </cell>
          <cell r="J949">
            <v>0</v>
          </cell>
        </row>
        <row r="950">
          <cell r="E950">
            <v>0</v>
          </cell>
          <cell r="J950">
            <v>0</v>
          </cell>
        </row>
        <row r="951">
          <cell r="E951">
            <v>0</v>
          </cell>
          <cell r="J951">
            <v>0</v>
          </cell>
        </row>
        <row r="952">
          <cell r="E952">
            <v>0</v>
          </cell>
          <cell r="J952">
            <v>0</v>
          </cell>
        </row>
        <row r="954">
          <cell r="G954">
            <v>14476.050159999999</v>
          </cell>
          <cell r="J954">
            <v>14476.050159999999</v>
          </cell>
        </row>
        <row r="957">
          <cell r="B957" t="str">
            <v>TARIFA / HORA</v>
          </cell>
          <cell r="D957" t="str">
            <v>RENDIMIENTO</v>
          </cell>
          <cell r="E957" t="str">
            <v>VALOR UNITARIO</v>
          </cell>
        </row>
        <row r="958">
          <cell r="B958">
            <v>100</v>
          </cell>
          <cell r="D958">
            <v>2</v>
          </cell>
          <cell r="E958">
            <v>200</v>
          </cell>
        </row>
        <row r="959">
          <cell r="B959">
            <v>3509.0000000000005</v>
          </cell>
          <cell r="D959">
            <v>0.05</v>
          </cell>
          <cell r="E959">
            <v>175.45000000000005</v>
          </cell>
        </row>
        <row r="960">
          <cell r="E960">
            <v>0</v>
          </cell>
        </row>
        <row r="961">
          <cell r="E961">
            <v>0</v>
          </cell>
        </row>
        <row r="962">
          <cell r="E962">
            <v>0</v>
          </cell>
        </row>
        <row r="963">
          <cell r="G963">
            <v>375.45000000000005</v>
          </cell>
        </row>
        <row r="965">
          <cell r="G965">
            <v>14851.50016</v>
          </cell>
        </row>
        <row r="968">
          <cell r="B968" t="str">
            <v>VOLUMEN/PESO</v>
          </cell>
          <cell r="D968" t="str">
            <v>DISTANCIA</v>
          </cell>
          <cell r="E968" t="str">
            <v>TARIFA</v>
          </cell>
          <cell r="F968" t="str">
            <v>Vr/UNITARIO</v>
          </cell>
        </row>
        <row r="969">
          <cell r="F969">
            <v>0</v>
          </cell>
        </row>
        <row r="970">
          <cell r="F970">
            <v>0</v>
          </cell>
        </row>
        <row r="971">
          <cell r="F971">
            <v>0</v>
          </cell>
        </row>
        <row r="973">
          <cell r="G973">
            <v>0</v>
          </cell>
        </row>
        <row r="976">
          <cell r="B976" t="str">
            <v>JORNAL + PRESTACIONES</v>
          </cell>
          <cell r="E976" t="str">
            <v>RENDIMIENTO</v>
          </cell>
          <cell r="F976" t="str">
            <v>Vr/UNITARIO</v>
          </cell>
        </row>
        <row r="977">
          <cell r="D977">
            <v>7681</v>
          </cell>
          <cell r="E977">
            <v>0.5</v>
          </cell>
          <cell r="F977">
            <v>3840.5</v>
          </cell>
        </row>
        <row r="978">
          <cell r="F978">
            <v>0</v>
          </cell>
        </row>
        <row r="979">
          <cell r="F979">
            <v>0</v>
          </cell>
        </row>
        <row r="980">
          <cell r="F980">
            <v>0</v>
          </cell>
        </row>
        <row r="982">
          <cell r="G982">
            <v>3840.5</v>
          </cell>
        </row>
        <row r="984">
          <cell r="G984">
            <v>18692</v>
          </cell>
        </row>
        <row r="992">
          <cell r="E992" t="str">
            <v>CAPITULO :</v>
          </cell>
          <cell r="G992" t="str">
            <v>CIMENTACIONES</v>
          </cell>
        </row>
        <row r="994">
          <cell r="E994" t="str">
            <v>FECHA :</v>
          </cell>
          <cell r="F994" t="str">
            <v>OCTUBRE DE 2005</v>
          </cell>
        </row>
        <row r="997">
          <cell r="B997" t="str">
            <v>1.2.3</v>
          </cell>
          <cell r="C997" t="str">
            <v xml:space="preserve">PLACA BASE CONCRETO     (0.16)                         </v>
          </cell>
          <cell r="G997" t="str">
            <v>UNIDAD</v>
          </cell>
          <cell r="H997" t="str">
            <v xml:space="preserve">m2   </v>
          </cell>
          <cell r="J997">
            <v>49885</v>
          </cell>
        </row>
        <row r="1000">
          <cell r="B1000" t="str">
            <v>CANTIDAD</v>
          </cell>
          <cell r="C1000" t="str">
            <v>UND</v>
          </cell>
          <cell r="D1000" t="str">
            <v>Vr/UNITARIO</v>
          </cell>
          <cell r="E1000" t="str">
            <v>Vr/PARCIAL</v>
          </cell>
          <cell r="F1000" t="str">
            <v>DESPERD. %</v>
          </cell>
        </row>
        <row r="1001">
          <cell r="B1001">
            <v>0.16</v>
          </cell>
          <cell r="C1001" t="str">
            <v>M3</v>
          </cell>
          <cell r="D1001">
            <v>233612.4</v>
          </cell>
          <cell r="E1001">
            <v>37377.983999999997</v>
          </cell>
          <cell r="F1001">
            <v>0.03</v>
          </cell>
          <cell r="J1001">
            <v>38499.323519999998</v>
          </cell>
        </row>
        <row r="1002">
          <cell r="B1002">
            <v>0.12</v>
          </cell>
          <cell r="C1002" t="str">
            <v>ML</v>
          </cell>
          <cell r="D1002">
            <v>2444.4444444444398</v>
          </cell>
          <cell r="E1002">
            <v>293.33333333333275</v>
          </cell>
          <cell r="F1002">
            <v>0.03</v>
          </cell>
          <cell r="J1002">
            <v>302.1333333333327</v>
          </cell>
        </row>
        <row r="1003">
          <cell r="B1003">
            <v>0.12</v>
          </cell>
          <cell r="C1003" t="str">
            <v>LB</v>
          </cell>
          <cell r="D1003">
            <v>1600</v>
          </cell>
          <cell r="E1003">
            <v>192</v>
          </cell>
          <cell r="F1003">
            <v>0.03</v>
          </cell>
          <cell r="J1003">
            <v>197.76</v>
          </cell>
        </row>
        <row r="1004">
          <cell r="B1004">
            <v>0.12</v>
          </cell>
          <cell r="C1004" t="str">
            <v>ML</v>
          </cell>
          <cell r="D1004">
            <v>1166.6666666666699</v>
          </cell>
          <cell r="E1004">
            <v>140.0000000000004</v>
          </cell>
          <cell r="F1004">
            <v>0.03</v>
          </cell>
          <cell r="J1004">
            <v>144.20000000000041</v>
          </cell>
        </row>
        <row r="1005">
          <cell r="B1005">
            <v>0.16</v>
          </cell>
          <cell r="C1005" t="str">
            <v>M3</v>
          </cell>
          <cell r="D1005">
            <v>21251.199999999997</v>
          </cell>
          <cell r="E1005">
            <v>3400.1919999999996</v>
          </cell>
          <cell r="F1005">
            <v>0.03</v>
          </cell>
          <cell r="J1005">
            <v>3502.1977599999996</v>
          </cell>
        </row>
        <row r="1006">
          <cell r="B1006">
            <v>1.5</v>
          </cell>
          <cell r="C1006" t="str">
            <v>UND</v>
          </cell>
          <cell r="D1006">
            <v>340.26666666666659</v>
          </cell>
          <cell r="E1006">
            <v>510.39999999999986</v>
          </cell>
          <cell r="J1006">
            <v>510.39999999999986</v>
          </cell>
        </row>
        <row r="1007">
          <cell r="E1007">
            <v>0</v>
          </cell>
          <cell r="J1007">
            <v>0</v>
          </cell>
        </row>
        <row r="1009">
          <cell r="G1009">
            <v>43156.014613333333</v>
          </cell>
          <cell r="J1009">
            <v>43156.014613333333</v>
          </cell>
        </row>
        <row r="1012">
          <cell r="B1012" t="str">
            <v>TARIFA / HORA</v>
          </cell>
          <cell r="D1012" t="str">
            <v>RENDIMIENTO</v>
          </cell>
          <cell r="E1012" t="str">
            <v>VALOR UNITARIO</v>
          </cell>
        </row>
        <row r="1013">
          <cell r="B1013">
            <v>100</v>
          </cell>
          <cell r="D1013">
            <v>2</v>
          </cell>
          <cell r="E1013">
            <v>200</v>
          </cell>
        </row>
        <row r="1014">
          <cell r="E1014">
            <v>0</v>
          </cell>
        </row>
        <row r="1015">
          <cell r="E1015">
            <v>0</v>
          </cell>
        </row>
        <row r="1016">
          <cell r="E1016">
            <v>0</v>
          </cell>
        </row>
        <row r="1017">
          <cell r="E1017">
            <v>0</v>
          </cell>
        </row>
        <row r="1018">
          <cell r="G1018">
            <v>200</v>
          </cell>
        </row>
        <row r="1020">
          <cell r="G1020">
            <v>43356.014613333333</v>
          </cell>
        </row>
        <row r="1023">
          <cell r="B1023" t="str">
            <v>VOLUMEN/PESO</v>
          </cell>
          <cell r="D1023" t="str">
            <v>DISTANCIA</v>
          </cell>
          <cell r="E1023" t="str">
            <v>TARIFA</v>
          </cell>
          <cell r="F1023" t="str">
            <v>Vr/UNITARIO</v>
          </cell>
        </row>
        <row r="1024">
          <cell r="F1024">
            <v>0</v>
          </cell>
        </row>
        <row r="1025">
          <cell r="F1025">
            <v>0</v>
          </cell>
        </row>
        <row r="1026">
          <cell r="F1026">
            <v>0</v>
          </cell>
        </row>
        <row r="1028">
          <cell r="G1028">
            <v>0</v>
          </cell>
        </row>
        <row r="1031">
          <cell r="B1031" t="str">
            <v>JORNAL + PRESTACIONES</v>
          </cell>
          <cell r="E1031" t="str">
            <v>RENDIMIENTO</v>
          </cell>
          <cell r="F1031" t="str">
            <v>Vr/UNITARIO</v>
          </cell>
        </row>
        <row r="1032">
          <cell r="D1032">
            <v>7681</v>
          </cell>
          <cell r="E1032">
            <v>0.85</v>
          </cell>
          <cell r="F1032">
            <v>6528.8499999999995</v>
          </cell>
        </row>
        <row r="1033">
          <cell r="F1033">
            <v>0</v>
          </cell>
        </row>
        <row r="1034">
          <cell r="F1034">
            <v>0</v>
          </cell>
        </row>
        <row r="1035">
          <cell r="F1035">
            <v>0</v>
          </cell>
        </row>
        <row r="1037">
          <cell r="G1037">
            <v>6528.8499999999995</v>
          </cell>
        </row>
        <row r="1039">
          <cell r="G1039">
            <v>49885</v>
          </cell>
        </row>
        <row r="1047">
          <cell r="E1047" t="str">
            <v>CAPITULO :</v>
          </cell>
          <cell r="G1047" t="str">
            <v>CIMENTACIONES</v>
          </cell>
        </row>
        <row r="1049">
          <cell r="E1049" t="str">
            <v>FECHA :</v>
          </cell>
          <cell r="F1049" t="str">
            <v>OCTUBRE DE 2005</v>
          </cell>
        </row>
        <row r="1052">
          <cell r="B1052" t="str">
            <v>1.2.4</v>
          </cell>
          <cell r="C1052" t="str">
            <v xml:space="preserve">CURADO DEL CONCRETO                                    </v>
          </cell>
          <cell r="G1052" t="str">
            <v>UNIDAD</v>
          </cell>
          <cell r="H1052" t="str">
            <v xml:space="preserve">m2   </v>
          </cell>
          <cell r="J1052">
            <v>2503</v>
          </cell>
        </row>
        <row r="1055">
          <cell r="B1055" t="str">
            <v>CANTIDAD</v>
          </cell>
          <cell r="C1055" t="str">
            <v>UND</v>
          </cell>
          <cell r="D1055" t="str">
            <v>Vr/UNITARIO</v>
          </cell>
          <cell r="E1055" t="str">
            <v>Vr/PARCIAL</v>
          </cell>
          <cell r="F1055" t="str">
            <v>DESPERD. %</v>
          </cell>
        </row>
        <row r="1056">
          <cell r="B1056">
            <v>0.3</v>
          </cell>
          <cell r="C1056" t="str">
            <v>KG</v>
          </cell>
          <cell r="D1056">
            <v>5290</v>
          </cell>
          <cell r="E1056">
            <v>1587</v>
          </cell>
          <cell r="F1056">
            <v>0.03</v>
          </cell>
          <cell r="J1056">
            <v>1634.61</v>
          </cell>
        </row>
        <row r="1057">
          <cell r="E1057">
            <v>0</v>
          </cell>
          <cell r="J1057">
            <v>0</v>
          </cell>
        </row>
        <row r="1058">
          <cell r="E1058">
            <v>0</v>
          </cell>
          <cell r="J1058">
            <v>0</v>
          </cell>
        </row>
        <row r="1059">
          <cell r="E1059">
            <v>0</v>
          </cell>
          <cell r="J1059">
            <v>0</v>
          </cell>
        </row>
        <row r="1060">
          <cell r="E1060">
            <v>0</v>
          </cell>
          <cell r="J1060">
            <v>0</v>
          </cell>
        </row>
        <row r="1061">
          <cell r="E1061">
            <v>0</v>
          </cell>
          <cell r="J1061">
            <v>0</v>
          </cell>
        </row>
        <row r="1062">
          <cell r="E1062">
            <v>0</v>
          </cell>
          <cell r="J1062">
            <v>0</v>
          </cell>
        </row>
        <row r="1064">
          <cell r="G1064">
            <v>1634.61</v>
          </cell>
          <cell r="J1064">
            <v>1634.61</v>
          </cell>
        </row>
        <row r="1067">
          <cell r="B1067" t="str">
            <v>TARIFA / HORA</v>
          </cell>
          <cell r="D1067" t="str">
            <v>RENDIMIENTO</v>
          </cell>
          <cell r="E1067" t="str">
            <v>VALOR UNITARIO</v>
          </cell>
        </row>
        <row r="1068">
          <cell r="B1068">
            <v>100</v>
          </cell>
          <cell r="D1068">
            <v>1</v>
          </cell>
          <cell r="E1068">
            <v>100</v>
          </cell>
        </row>
        <row r="1069">
          <cell r="E1069">
            <v>0</v>
          </cell>
        </row>
        <row r="1070">
          <cell r="E1070">
            <v>0</v>
          </cell>
        </row>
        <row r="1071">
          <cell r="E1071">
            <v>0</v>
          </cell>
        </row>
        <row r="1072">
          <cell r="E1072">
            <v>0</v>
          </cell>
        </row>
        <row r="1073">
          <cell r="G1073">
            <v>100</v>
          </cell>
        </row>
        <row r="1075">
          <cell r="G1075">
            <v>1734.61</v>
          </cell>
        </row>
        <row r="1078">
          <cell r="B1078" t="str">
            <v>VOLUMEN/PESO</v>
          </cell>
          <cell r="D1078" t="str">
            <v>DISTANCIA</v>
          </cell>
          <cell r="E1078" t="str">
            <v>TARIFA</v>
          </cell>
          <cell r="F1078" t="str">
            <v>Vr/UNITARIO</v>
          </cell>
        </row>
        <row r="1079">
          <cell r="F1079">
            <v>0</v>
          </cell>
        </row>
        <row r="1080">
          <cell r="F1080">
            <v>0</v>
          </cell>
        </row>
        <row r="1081">
          <cell r="F1081">
            <v>0</v>
          </cell>
        </row>
        <row r="1083">
          <cell r="G1083">
            <v>0</v>
          </cell>
        </row>
        <row r="1086">
          <cell r="B1086" t="str">
            <v>JORNAL + PRESTACIONES</v>
          </cell>
          <cell r="E1086" t="str">
            <v>RENDIMIENTO</v>
          </cell>
          <cell r="F1086" t="str">
            <v>Vr/UNITARIO</v>
          </cell>
        </row>
        <row r="1087">
          <cell r="D1087">
            <v>7681</v>
          </cell>
          <cell r="E1087">
            <v>0.1</v>
          </cell>
          <cell r="F1087">
            <v>768.1</v>
          </cell>
        </row>
        <row r="1088">
          <cell r="F1088">
            <v>0</v>
          </cell>
        </row>
        <row r="1089">
          <cell r="F1089">
            <v>0</v>
          </cell>
        </row>
        <row r="1090">
          <cell r="F1090">
            <v>0</v>
          </cell>
        </row>
        <row r="1092">
          <cell r="G1092">
            <v>768.1</v>
          </cell>
        </row>
        <row r="1094">
          <cell r="G1094">
            <v>2503</v>
          </cell>
        </row>
        <row r="1102">
          <cell r="E1102" t="str">
            <v>CAPITULO :</v>
          </cell>
          <cell r="G1102" t="str">
            <v>CIMENTACIONES</v>
          </cell>
        </row>
        <row r="1104">
          <cell r="E1104" t="str">
            <v>FECHA :</v>
          </cell>
          <cell r="F1104" t="str">
            <v>OCTUBRE DE 2005</v>
          </cell>
        </row>
        <row r="1107">
          <cell r="B1107" t="str">
            <v>1.2.5</v>
          </cell>
          <cell r="C1107" t="str">
            <v xml:space="preserve">CORTE Y LLENADO DE JUNTAS                              </v>
          </cell>
          <cell r="G1107" t="str">
            <v>UNIDAD</v>
          </cell>
          <cell r="H1107" t="str">
            <v xml:space="preserve">m    </v>
          </cell>
          <cell r="J1107">
            <v>8052</v>
          </cell>
        </row>
        <row r="1110">
          <cell r="B1110" t="str">
            <v>CANTIDAD</v>
          </cell>
          <cell r="C1110" t="str">
            <v>UND</v>
          </cell>
          <cell r="D1110" t="str">
            <v>Vr/UNITARIO</v>
          </cell>
          <cell r="E1110" t="str">
            <v>Vr/PARCIAL</v>
          </cell>
          <cell r="F1110" t="str">
            <v>DESPERD. %</v>
          </cell>
        </row>
        <row r="1111">
          <cell r="B1111">
            <v>1</v>
          </cell>
          <cell r="C1111" t="str">
            <v>ML</v>
          </cell>
          <cell r="D1111">
            <v>464</v>
          </cell>
          <cell r="E1111">
            <v>464</v>
          </cell>
          <cell r="J1111">
            <v>464</v>
          </cell>
        </row>
        <row r="1112">
          <cell r="B1112">
            <v>0.18</v>
          </cell>
          <cell r="C1112" t="str">
            <v>UND</v>
          </cell>
          <cell r="D1112">
            <v>20300</v>
          </cell>
          <cell r="E1112">
            <v>3654</v>
          </cell>
          <cell r="J1112">
            <v>3654</v>
          </cell>
        </row>
        <row r="1113">
          <cell r="B1113">
            <v>5.0000000000000001E-3</v>
          </cell>
          <cell r="C1113" t="str">
            <v>UND</v>
          </cell>
          <cell r="D1113">
            <v>190000</v>
          </cell>
          <cell r="E1113">
            <v>950</v>
          </cell>
          <cell r="J1113">
            <v>950</v>
          </cell>
        </row>
        <row r="1114">
          <cell r="E1114">
            <v>0</v>
          </cell>
          <cell r="J1114">
            <v>0</v>
          </cell>
        </row>
        <row r="1115">
          <cell r="E1115">
            <v>0</v>
          </cell>
          <cell r="J1115">
            <v>0</v>
          </cell>
        </row>
        <row r="1116">
          <cell r="E1116">
            <v>0</v>
          </cell>
          <cell r="J1116">
            <v>0</v>
          </cell>
        </row>
        <row r="1117">
          <cell r="E1117">
            <v>0</v>
          </cell>
          <cell r="J1117">
            <v>0</v>
          </cell>
        </row>
        <row r="1119">
          <cell r="G1119">
            <v>5068</v>
          </cell>
          <cell r="J1119">
            <v>5068</v>
          </cell>
        </row>
        <row r="1122">
          <cell r="B1122" t="str">
            <v>TARIFA / HORA</v>
          </cell>
          <cell r="D1122" t="str">
            <v>RENDIMIENTO</v>
          </cell>
          <cell r="E1122" t="str">
            <v>VALOR UNITARIO</v>
          </cell>
        </row>
        <row r="1123">
          <cell r="B1123">
            <v>100</v>
          </cell>
          <cell r="D1123">
            <v>1</v>
          </cell>
          <cell r="E1123">
            <v>100</v>
          </cell>
        </row>
        <row r="1124">
          <cell r="B1124">
            <v>5800</v>
          </cell>
          <cell r="D1124">
            <v>0.1</v>
          </cell>
          <cell r="E1124">
            <v>580</v>
          </cell>
        </row>
        <row r="1125">
          <cell r="E1125">
            <v>0</v>
          </cell>
        </row>
        <row r="1126">
          <cell r="E1126">
            <v>0</v>
          </cell>
        </row>
        <row r="1127">
          <cell r="E1127">
            <v>0</v>
          </cell>
        </row>
        <row r="1128">
          <cell r="G1128">
            <v>680</v>
          </cell>
        </row>
        <row r="1130">
          <cell r="G1130">
            <v>5748</v>
          </cell>
        </row>
        <row r="1133">
          <cell r="B1133" t="str">
            <v>VOLUMEN/PESO</v>
          </cell>
          <cell r="D1133" t="str">
            <v>DISTANCIA</v>
          </cell>
          <cell r="E1133" t="str">
            <v>TARIFA</v>
          </cell>
          <cell r="F1133" t="str">
            <v>Vr/UNITARIO</v>
          </cell>
        </row>
        <row r="1134">
          <cell r="F1134">
            <v>0</v>
          </cell>
        </row>
        <row r="1135">
          <cell r="F1135">
            <v>0</v>
          </cell>
        </row>
        <row r="1136">
          <cell r="F1136">
            <v>0</v>
          </cell>
        </row>
        <row r="1138">
          <cell r="G1138">
            <v>0</v>
          </cell>
        </row>
        <row r="1141">
          <cell r="B1141" t="str">
            <v>JORNAL + PRESTACIONES</v>
          </cell>
          <cell r="E1141" t="str">
            <v>RENDIMIENTO</v>
          </cell>
          <cell r="F1141" t="str">
            <v>Vr/UNITARIO</v>
          </cell>
        </row>
        <row r="1142">
          <cell r="D1142">
            <v>7681</v>
          </cell>
          <cell r="E1142">
            <v>0.3</v>
          </cell>
          <cell r="F1142">
            <v>2304.2999999999997</v>
          </cell>
        </row>
        <row r="1143">
          <cell r="F1143">
            <v>0</v>
          </cell>
        </row>
        <row r="1144">
          <cell r="F1144">
            <v>0</v>
          </cell>
        </row>
        <row r="1145">
          <cell r="F1145">
            <v>0</v>
          </cell>
        </row>
        <row r="1147">
          <cell r="G1147">
            <v>2304.2999999999997</v>
          </cell>
        </row>
        <row r="1149">
          <cell r="G1149">
            <v>8052</v>
          </cell>
        </row>
        <row r="1157">
          <cell r="E1157" t="str">
            <v>CAPITULO :</v>
          </cell>
          <cell r="G1157" t="str">
            <v>CIMENTACIONES</v>
          </cell>
        </row>
        <row r="1159">
          <cell r="E1159" t="str">
            <v>FECHA :</v>
          </cell>
          <cell r="F1159" t="str">
            <v>OCTUBRE DE 2005</v>
          </cell>
        </row>
        <row r="1162">
          <cell r="B1162" t="str">
            <v>1.2.6</v>
          </cell>
          <cell r="C1162" t="str">
            <v xml:space="preserve">ACERO DE REFUERZO PLACA MACIZA                                                                           </v>
          </cell>
          <cell r="G1162" t="str">
            <v>UNIDAD</v>
          </cell>
          <cell r="H1162" t="str">
            <v xml:space="preserve">tn   </v>
          </cell>
          <cell r="J1162">
            <v>2127990</v>
          </cell>
        </row>
        <row r="1165">
          <cell r="B1165" t="str">
            <v>CANTIDAD</v>
          </cell>
          <cell r="C1165" t="str">
            <v>UND</v>
          </cell>
          <cell r="D1165" t="str">
            <v>Vr/UNITARIO</v>
          </cell>
          <cell r="E1165" t="str">
            <v>Vr/PARCIAL</v>
          </cell>
          <cell r="F1165" t="str">
            <v>DESPERD. %</v>
          </cell>
        </row>
        <row r="1166">
          <cell r="B1166">
            <v>1000</v>
          </cell>
          <cell r="C1166" t="str">
            <v>KG</v>
          </cell>
          <cell r="D1166">
            <v>1850</v>
          </cell>
          <cell r="E1166">
            <v>1850000</v>
          </cell>
          <cell r="J1166">
            <v>1850000</v>
          </cell>
        </row>
        <row r="1167">
          <cell r="B1167">
            <v>30</v>
          </cell>
          <cell r="C1167" t="str">
            <v>KG</v>
          </cell>
          <cell r="D1167">
            <v>2320</v>
          </cell>
          <cell r="E1167">
            <v>69600</v>
          </cell>
          <cell r="F1167">
            <v>0.05</v>
          </cell>
          <cell r="J1167">
            <v>73080</v>
          </cell>
        </row>
        <row r="1168">
          <cell r="E1168">
            <v>0</v>
          </cell>
          <cell r="J1168">
            <v>0</v>
          </cell>
        </row>
        <row r="1169">
          <cell r="E1169">
            <v>0</v>
          </cell>
          <cell r="J1169">
            <v>0</v>
          </cell>
        </row>
        <row r="1170">
          <cell r="E1170">
            <v>0</v>
          </cell>
          <cell r="J1170">
            <v>0</v>
          </cell>
        </row>
        <row r="1171">
          <cell r="E1171">
            <v>0</v>
          </cell>
          <cell r="J1171">
            <v>0</v>
          </cell>
        </row>
        <row r="1172">
          <cell r="E1172">
            <v>0</v>
          </cell>
          <cell r="J1172">
            <v>0</v>
          </cell>
        </row>
        <row r="1174">
          <cell r="G1174">
            <v>1923080</v>
          </cell>
          <cell r="J1174">
            <v>1923080</v>
          </cell>
        </row>
        <row r="1177">
          <cell r="B1177" t="str">
            <v>TARIFA / HORA</v>
          </cell>
          <cell r="D1177" t="str">
            <v>RENDIMIENTO</v>
          </cell>
          <cell r="E1177" t="str">
            <v>VALOR UNITARIO</v>
          </cell>
        </row>
        <row r="1178">
          <cell r="B1178">
            <v>100</v>
          </cell>
          <cell r="D1178">
            <v>400</v>
          </cell>
          <cell r="E1178">
            <v>40000</v>
          </cell>
        </row>
        <row r="1179">
          <cell r="E1179">
            <v>0</v>
          </cell>
        </row>
        <row r="1180">
          <cell r="E1180">
            <v>0</v>
          </cell>
        </row>
        <row r="1181">
          <cell r="E1181">
            <v>0</v>
          </cell>
        </row>
        <row r="1182">
          <cell r="E1182">
            <v>0</v>
          </cell>
        </row>
        <row r="1183">
          <cell r="G1183">
            <v>40000</v>
          </cell>
        </row>
        <row r="1185">
          <cell r="G1185">
            <v>1963080</v>
          </cell>
        </row>
        <row r="1188">
          <cell r="B1188" t="str">
            <v>VOLUMEN/PESO</v>
          </cell>
          <cell r="D1188" t="str">
            <v>DISTANCIA</v>
          </cell>
          <cell r="E1188" t="str">
            <v>TARIFA</v>
          </cell>
          <cell r="F1188" t="str">
            <v>Vr/UNITARIO</v>
          </cell>
        </row>
        <row r="1189">
          <cell r="F1189">
            <v>0</v>
          </cell>
        </row>
        <row r="1190">
          <cell r="F1190">
            <v>0</v>
          </cell>
        </row>
        <row r="1191">
          <cell r="F1191">
            <v>0</v>
          </cell>
        </row>
        <row r="1193">
          <cell r="G1193">
            <v>0</v>
          </cell>
        </row>
        <row r="1196">
          <cell r="B1196" t="str">
            <v>JORNAL + PRESTACIONES</v>
          </cell>
          <cell r="E1196" t="str">
            <v>RENDIMIENTO</v>
          </cell>
          <cell r="F1196" t="str">
            <v>Vr/UNITARIO</v>
          </cell>
        </row>
        <row r="1197">
          <cell r="D1197">
            <v>7681</v>
          </cell>
          <cell r="E1197">
            <v>16.924879572972269</v>
          </cell>
          <cell r="F1197">
            <v>130000</v>
          </cell>
        </row>
        <row r="1198">
          <cell r="D1198">
            <v>3491</v>
          </cell>
          <cell r="E1198">
            <v>10</v>
          </cell>
          <cell r="F1198">
            <v>34910</v>
          </cell>
        </row>
        <row r="1199">
          <cell r="F1199">
            <v>0</v>
          </cell>
        </row>
        <row r="1200">
          <cell r="F1200">
            <v>0</v>
          </cell>
        </row>
        <row r="1202">
          <cell r="G1202">
            <v>164910</v>
          </cell>
        </row>
        <row r="1204">
          <cell r="G1204">
            <v>2127990</v>
          </cell>
        </row>
        <row r="1212">
          <cell r="E1212" t="str">
            <v>CAPITULO :</v>
          </cell>
          <cell r="G1212" t="str">
            <v>CIMENTACIONES</v>
          </cell>
        </row>
        <row r="1214">
          <cell r="E1214" t="str">
            <v>FECHA :</v>
          </cell>
          <cell r="F1214" t="str">
            <v>OCTUBRE DE 2005</v>
          </cell>
        </row>
        <row r="1217">
          <cell r="B1217" t="str">
            <v>1.2.7</v>
          </cell>
          <cell r="C1217" t="str">
            <v xml:space="preserve">REFUERZO PRELOSAS                                                                                        </v>
          </cell>
          <cell r="G1217" t="str">
            <v>UNIDAD</v>
          </cell>
          <cell r="H1217" t="str">
            <v xml:space="preserve">tn   </v>
          </cell>
          <cell r="J1217">
            <v>2127990</v>
          </cell>
        </row>
        <row r="1220">
          <cell r="B1220" t="str">
            <v>CANTIDAD</v>
          </cell>
          <cell r="C1220" t="str">
            <v>UND</v>
          </cell>
          <cell r="D1220" t="str">
            <v>Vr/UNITARIO</v>
          </cell>
          <cell r="E1220" t="str">
            <v>Vr/PARCIAL</v>
          </cell>
          <cell r="F1220" t="str">
            <v>DESPERD. %</v>
          </cell>
        </row>
        <row r="1221">
          <cell r="B1221">
            <v>1000</v>
          </cell>
          <cell r="C1221" t="str">
            <v>KG</v>
          </cell>
          <cell r="D1221">
            <v>1850</v>
          </cell>
          <cell r="E1221">
            <v>1850000</v>
          </cell>
          <cell r="J1221">
            <v>1850000</v>
          </cell>
        </row>
        <row r="1222">
          <cell r="B1222">
            <v>30</v>
          </cell>
          <cell r="C1222" t="str">
            <v>KG</v>
          </cell>
          <cell r="D1222">
            <v>2320</v>
          </cell>
          <cell r="E1222">
            <v>69600</v>
          </cell>
          <cell r="F1222">
            <v>0.05</v>
          </cell>
          <cell r="J1222">
            <v>73080</v>
          </cell>
        </row>
        <row r="1223">
          <cell r="E1223">
            <v>0</v>
          </cell>
          <cell r="J1223">
            <v>0</v>
          </cell>
        </row>
        <row r="1224">
          <cell r="E1224">
            <v>0</v>
          </cell>
          <cell r="J1224">
            <v>0</v>
          </cell>
        </row>
        <row r="1225">
          <cell r="E1225">
            <v>0</v>
          </cell>
          <cell r="J1225">
            <v>0</v>
          </cell>
        </row>
        <row r="1226">
          <cell r="E1226">
            <v>0</v>
          </cell>
          <cell r="J1226">
            <v>0</v>
          </cell>
        </row>
        <row r="1227">
          <cell r="E1227">
            <v>0</v>
          </cell>
          <cell r="J1227">
            <v>0</v>
          </cell>
        </row>
        <row r="1229">
          <cell r="G1229">
            <v>1923080</v>
          </cell>
          <cell r="J1229">
            <v>1923080</v>
          </cell>
        </row>
        <row r="1232">
          <cell r="B1232" t="str">
            <v>TARIFA / HORA</v>
          </cell>
          <cell r="D1232" t="str">
            <v>RENDIMIENTO</v>
          </cell>
          <cell r="E1232" t="str">
            <v>VALOR UNITARIO</v>
          </cell>
        </row>
        <row r="1233">
          <cell r="B1233">
            <v>100</v>
          </cell>
          <cell r="D1233">
            <v>400</v>
          </cell>
          <cell r="E1233">
            <v>40000</v>
          </cell>
        </row>
        <row r="1234">
          <cell r="E1234">
            <v>0</v>
          </cell>
        </row>
        <row r="1235">
          <cell r="E1235">
            <v>0</v>
          </cell>
        </row>
        <row r="1236">
          <cell r="E1236">
            <v>0</v>
          </cell>
        </row>
        <row r="1237">
          <cell r="E1237">
            <v>0</v>
          </cell>
        </row>
        <row r="1238">
          <cell r="G1238">
            <v>40000</v>
          </cell>
        </row>
        <row r="1240">
          <cell r="G1240">
            <v>1963080</v>
          </cell>
        </row>
        <row r="1243">
          <cell r="B1243" t="str">
            <v>VOLUMEN/PESO</v>
          </cell>
          <cell r="D1243" t="str">
            <v>DISTANCIA</v>
          </cell>
          <cell r="E1243" t="str">
            <v>TARIFA</v>
          </cell>
          <cell r="F1243" t="str">
            <v>Vr/UNITARIO</v>
          </cell>
        </row>
        <row r="1244">
          <cell r="F1244">
            <v>0</v>
          </cell>
        </row>
        <row r="1245">
          <cell r="F1245">
            <v>0</v>
          </cell>
        </row>
        <row r="1246">
          <cell r="F1246">
            <v>0</v>
          </cell>
        </row>
        <row r="1248">
          <cell r="G1248">
            <v>0</v>
          </cell>
        </row>
        <row r="1251">
          <cell r="B1251" t="str">
            <v>JORNAL + PRESTACIONES</v>
          </cell>
          <cell r="E1251" t="str">
            <v>RENDIMIENTO</v>
          </cell>
          <cell r="F1251" t="str">
            <v>Vr/UNITARIO</v>
          </cell>
        </row>
        <row r="1252">
          <cell r="D1252">
            <v>7681</v>
          </cell>
          <cell r="E1252">
            <v>16.924879572972269</v>
          </cell>
          <cell r="F1252">
            <v>130000</v>
          </cell>
        </row>
        <row r="1253">
          <cell r="D1253">
            <v>3491</v>
          </cell>
          <cell r="E1253">
            <v>10</v>
          </cell>
          <cell r="F1253">
            <v>34910</v>
          </cell>
        </row>
        <row r="1254">
          <cell r="F1254">
            <v>0</v>
          </cell>
        </row>
        <row r="1255">
          <cell r="F1255">
            <v>0</v>
          </cell>
        </row>
        <row r="1257">
          <cell r="G1257">
            <v>164910</v>
          </cell>
        </row>
        <row r="1259">
          <cell r="G1259">
            <v>2127990</v>
          </cell>
        </row>
        <row r="1267">
          <cell r="E1267" t="str">
            <v>CAPITULO :</v>
          </cell>
          <cell r="G1267" t="str">
            <v>ESTRUCTURA</v>
          </cell>
        </row>
        <row r="1269">
          <cell r="E1269" t="str">
            <v>FECHA :</v>
          </cell>
          <cell r="F1269" t="str">
            <v>OCTUBRE DE 2005</v>
          </cell>
        </row>
        <row r="1272">
          <cell r="B1272" t="str">
            <v>2.1.1</v>
          </cell>
          <cell r="C1272" t="str">
            <v xml:space="preserve">PORTICO METALICO Y PLATINA ANCLAJE PORTICO                                                               </v>
          </cell>
          <cell r="G1272" t="str">
            <v>UNIDAD</v>
          </cell>
          <cell r="H1272" t="str">
            <v xml:space="preserve">kg   </v>
          </cell>
          <cell r="J1272">
            <v>5500</v>
          </cell>
        </row>
        <row r="1275">
          <cell r="B1275" t="str">
            <v>CANTIDAD</v>
          </cell>
          <cell r="C1275" t="str">
            <v>UND</v>
          </cell>
          <cell r="D1275" t="str">
            <v>Vr/UNITARIO</v>
          </cell>
          <cell r="E1275" t="str">
            <v>Vr/PARCIAL</v>
          </cell>
          <cell r="F1275" t="str">
            <v>DESPERD. %</v>
          </cell>
        </row>
        <row r="1276">
          <cell r="B1276">
            <v>1</v>
          </cell>
          <cell r="C1276" t="str">
            <v>KG</v>
          </cell>
          <cell r="D1276">
            <v>2127</v>
          </cell>
          <cell r="E1276">
            <v>2127</v>
          </cell>
          <cell r="F1276">
            <v>0.05</v>
          </cell>
          <cell r="J1276">
            <v>2233.35</v>
          </cell>
        </row>
        <row r="1277">
          <cell r="B1277">
            <v>1</v>
          </cell>
          <cell r="C1277" t="str">
            <v>GLOBAL</v>
          </cell>
          <cell r="D1277">
            <v>200</v>
          </cell>
          <cell r="E1277">
            <v>200</v>
          </cell>
          <cell r="F1277">
            <v>0.05</v>
          </cell>
          <cell r="J1277">
            <v>210</v>
          </cell>
        </row>
        <row r="1278">
          <cell r="B1278">
            <v>3.0000000000000001E-3</v>
          </cell>
          <cell r="C1278" t="str">
            <v>GAL</v>
          </cell>
          <cell r="D1278">
            <v>28600</v>
          </cell>
          <cell r="E1278">
            <v>85.8</v>
          </cell>
          <cell r="F1278">
            <v>0.03</v>
          </cell>
          <cell r="J1278">
            <v>88.373999999999995</v>
          </cell>
        </row>
        <row r="1279">
          <cell r="E1279">
            <v>0</v>
          </cell>
          <cell r="J1279">
            <v>0</v>
          </cell>
        </row>
        <row r="1280">
          <cell r="E1280">
            <v>0</v>
          </cell>
          <cell r="J1280">
            <v>0</v>
          </cell>
        </row>
        <row r="1281">
          <cell r="E1281">
            <v>0</v>
          </cell>
          <cell r="J1281">
            <v>0</v>
          </cell>
        </row>
        <row r="1282">
          <cell r="E1282">
            <v>0</v>
          </cell>
          <cell r="J1282">
            <v>0</v>
          </cell>
        </row>
        <row r="1284">
          <cell r="G1284">
            <v>2531.7239999999997</v>
          </cell>
          <cell r="J1284">
            <v>2531.7239999999997</v>
          </cell>
        </row>
        <row r="1287">
          <cell r="B1287" t="str">
            <v>TARIFA / HORA</v>
          </cell>
          <cell r="D1287" t="str">
            <v>RENDIMIENTO</v>
          </cell>
          <cell r="E1287" t="str">
            <v>VALOR UNITARIO</v>
          </cell>
        </row>
        <row r="1288">
          <cell r="B1288">
            <v>100</v>
          </cell>
          <cell r="D1288">
            <v>1</v>
          </cell>
          <cell r="E1288">
            <v>100</v>
          </cell>
        </row>
        <row r="1289">
          <cell r="B1289">
            <v>2900</v>
          </cell>
          <cell r="D1289">
            <v>0.04</v>
          </cell>
          <cell r="E1289">
            <v>116</v>
          </cell>
        </row>
        <row r="1290">
          <cell r="B1290">
            <v>30.74</v>
          </cell>
          <cell r="D1290">
            <v>2</v>
          </cell>
          <cell r="E1290">
            <v>61.48</v>
          </cell>
        </row>
        <row r="1291">
          <cell r="B1291">
            <v>2400</v>
          </cell>
          <cell r="D1291">
            <v>0.08</v>
          </cell>
          <cell r="E1291">
            <v>192</v>
          </cell>
        </row>
        <row r="1292">
          <cell r="E1292">
            <v>0</v>
          </cell>
        </row>
        <row r="1293">
          <cell r="G1293">
            <v>469.48</v>
          </cell>
        </row>
        <row r="1295">
          <cell r="G1295">
            <v>3001.2039999999997</v>
          </cell>
        </row>
        <row r="1298">
          <cell r="B1298" t="str">
            <v>VOLUMEN/PESO</v>
          </cell>
          <cell r="D1298" t="str">
            <v>DISTANCIA</v>
          </cell>
          <cell r="E1298" t="str">
            <v>TARIFA</v>
          </cell>
          <cell r="F1298" t="str">
            <v>Vr/UNITARIO</v>
          </cell>
        </row>
        <row r="1299">
          <cell r="F1299">
            <v>0</v>
          </cell>
        </row>
        <row r="1300">
          <cell r="F1300">
            <v>0</v>
          </cell>
        </row>
        <row r="1301">
          <cell r="F1301">
            <v>0</v>
          </cell>
        </row>
        <row r="1303">
          <cell r="G1303">
            <v>0</v>
          </cell>
        </row>
        <row r="1306">
          <cell r="B1306" t="str">
            <v>JORNAL + PRESTACIONES</v>
          </cell>
          <cell r="E1306" t="str">
            <v>RENDIMIENTO</v>
          </cell>
          <cell r="F1306" t="str">
            <v>Vr/UNITARIO</v>
          </cell>
        </row>
        <row r="1307">
          <cell r="D1307">
            <v>7681</v>
          </cell>
          <cell r="E1307">
            <v>0.3</v>
          </cell>
          <cell r="F1307">
            <v>2304.2999999999997</v>
          </cell>
        </row>
        <row r="1308">
          <cell r="D1308">
            <v>3491</v>
          </cell>
          <cell r="E1308">
            <v>0.02</v>
          </cell>
          <cell r="F1308">
            <v>69.820000000000007</v>
          </cell>
        </row>
        <row r="1309">
          <cell r="D1309">
            <v>8310</v>
          </cell>
          <cell r="E1309">
            <v>1.4999999999999999E-2</v>
          </cell>
          <cell r="F1309">
            <v>124.64999999999999</v>
          </cell>
        </row>
        <row r="1310">
          <cell r="F1310">
            <v>0</v>
          </cell>
        </row>
        <row r="1312">
          <cell r="G1312">
            <v>2498.77</v>
          </cell>
        </row>
        <row r="1314">
          <cell r="G1314">
            <v>5500</v>
          </cell>
        </row>
        <row r="1322">
          <cell r="E1322" t="str">
            <v>CAPITULO :</v>
          </cell>
          <cell r="G1322" t="str">
            <v>ESTRUCTURA</v>
          </cell>
        </row>
        <row r="1324">
          <cell r="E1324" t="str">
            <v>FECHA :</v>
          </cell>
          <cell r="F1324" t="str">
            <v>OCTUBRE DE 2005</v>
          </cell>
        </row>
        <row r="1327">
          <cell r="B1327" t="str">
            <v>2.1.2</v>
          </cell>
          <cell r="C1327" t="str">
            <v xml:space="preserve">VIGA PERIMETRAL                                                                                          </v>
          </cell>
          <cell r="G1327" t="str">
            <v>UNIDAD</v>
          </cell>
          <cell r="H1327" t="str">
            <v xml:space="preserve">kg   </v>
          </cell>
          <cell r="J1327">
            <v>5500</v>
          </cell>
        </row>
        <row r="1330">
          <cell r="B1330" t="str">
            <v>CANTIDAD</v>
          </cell>
          <cell r="C1330" t="str">
            <v>UND</v>
          </cell>
          <cell r="D1330" t="str">
            <v>Vr/UNITARIO</v>
          </cell>
          <cell r="E1330" t="str">
            <v>Vr/PARCIAL</v>
          </cell>
          <cell r="F1330" t="str">
            <v>DESPERD. %</v>
          </cell>
        </row>
        <row r="1331">
          <cell r="B1331">
            <v>1</v>
          </cell>
          <cell r="C1331" t="str">
            <v>KG</v>
          </cell>
          <cell r="D1331">
            <v>2127</v>
          </cell>
          <cell r="E1331">
            <v>2127</v>
          </cell>
          <cell r="F1331">
            <v>0.05</v>
          </cell>
          <cell r="J1331">
            <v>2233.35</v>
          </cell>
        </row>
        <row r="1332">
          <cell r="B1332">
            <v>1</v>
          </cell>
          <cell r="C1332" t="str">
            <v>GLOBAL</v>
          </cell>
          <cell r="D1332">
            <v>200</v>
          </cell>
          <cell r="E1332">
            <v>200</v>
          </cell>
          <cell r="F1332">
            <v>0.05</v>
          </cell>
          <cell r="J1332">
            <v>210</v>
          </cell>
        </row>
        <row r="1333">
          <cell r="B1333">
            <v>3.0000000000000001E-3</v>
          </cell>
          <cell r="C1333" t="str">
            <v>GAL</v>
          </cell>
          <cell r="D1333">
            <v>28600</v>
          </cell>
          <cell r="E1333">
            <v>85.8</v>
          </cell>
          <cell r="F1333">
            <v>0.03</v>
          </cell>
          <cell r="J1333">
            <v>88.373999999999995</v>
          </cell>
        </row>
        <row r="1334">
          <cell r="E1334">
            <v>0</v>
          </cell>
          <cell r="J1334">
            <v>0</v>
          </cell>
        </row>
        <row r="1335">
          <cell r="E1335">
            <v>0</v>
          </cell>
          <cell r="J1335">
            <v>0</v>
          </cell>
        </row>
        <row r="1336">
          <cell r="E1336">
            <v>0</v>
          </cell>
          <cell r="J1336">
            <v>0</v>
          </cell>
        </row>
        <row r="1337">
          <cell r="E1337">
            <v>0</v>
          </cell>
          <cell r="J1337">
            <v>0</v>
          </cell>
        </row>
        <row r="1339">
          <cell r="G1339">
            <v>2531.7239999999997</v>
          </cell>
          <cell r="J1339">
            <v>2531.7239999999997</v>
          </cell>
        </row>
        <row r="1342">
          <cell r="B1342" t="str">
            <v>TARIFA / HORA</v>
          </cell>
          <cell r="D1342" t="str">
            <v>RENDIMIENTO</v>
          </cell>
          <cell r="E1342" t="str">
            <v>VALOR UNITARIO</v>
          </cell>
        </row>
        <row r="1343">
          <cell r="B1343">
            <v>100</v>
          </cell>
          <cell r="D1343">
            <v>1</v>
          </cell>
          <cell r="E1343">
            <v>100</v>
          </cell>
        </row>
        <row r="1344">
          <cell r="B1344">
            <v>2900</v>
          </cell>
          <cell r="D1344">
            <v>0.04</v>
          </cell>
          <cell r="E1344">
            <v>116</v>
          </cell>
        </row>
        <row r="1345">
          <cell r="B1345">
            <v>30.74</v>
          </cell>
          <cell r="D1345">
            <v>2</v>
          </cell>
          <cell r="E1345">
            <v>61.48</v>
          </cell>
        </row>
        <row r="1346">
          <cell r="B1346">
            <v>2400</v>
          </cell>
          <cell r="D1346">
            <v>0.08</v>
          </cell>
          <cell r="E1346">
            <v>192</v>
          </cell>
        </row>
        <row r="1347">
          <cell r="E1347">
            <v>0</v>
          </cell>
        </row>
        <row r="1348">
          <cell r="G1348">
            <v>469.48</v>
          </cell>
        </row>
        <row r="1350">
          <cell r="G1350">
            <v>3001.2039999999997</v>
          </cell>
        </row>
        <row r="1353">
          <cell r="B1353" t="str">
            <v>VOLUMEN/PESO</v>
          </cell>
          <cell r="D1353" t="str">
            <v>DISTANCIA</v>
          </cell>
          <cell r="E1353" t="str">
            <v>TARIFA</v>
          </cell>
          <cell r="F1353" t="str">
            <v>Vr/UNITARIO</v>
          </cell>
        </row>
        <row r="1354">
          <cell r="F1354">
            <v>0</v>
          </cell>
        </row>
        <row r="1355">
          <cell r="F1355">
            <v>0</v>
          </cell>
        </row>
        <row r="1356">
          <cell r="F1356">
            <v>0</v>
          </cell>
        </row>
        <row r="1358">
          <cell r="G1358">
            <v>0</v>
          </cell>
        </row>
        <row r="1361">
          <cell r="B1361" t="str">
            <v>JORNAL + PRESTACIONES</v>
          </cell>
          <cell r="E1361" t="str">
            <v>RENDIMIENTO</v>
          </cell>
          <cell r="F1361" t="str">
            <v>Vr/UNITARIO</v>
          </cell>
        </row>
        <row r="1362">
          <cell r="D1362">
            <v>7681</v>
          </cell>
          <cell r="E1362">
            <v>0.3</v>
          </cell>
          <cell r="F1362">
            <v>2304.2999999999997</v>
          </cell>
        </row>
        <row r="1363">
          <cell r="D1363">
            <v>3491</v>
          </cell>
          <cell r="E1363">
            <v>0.02</v>
          </cell>
          <cell r="F1363">
            <v>69.820000000000007</v>
          </cell>
        </row>
        <row r="1364">
          <cell r="D1364">
            <v>8310</v>
          </cell>
          <cell r="E1364">
            <v>1.4999999999999999E-2</v>
          </cell>
          <cell r="F1364">
            <v>124.64999999999999</v>
          </cell>
        </row>
        <row r="1365">
          <cell r="F1365">
            <v>0</v>
          </cell>
        </row>
        <row r="1367">
          <cell r="G1367">
            <v>2498.77</v>
          </cell>
        </row>
        <row r="1369">
          <cell r="G1369">
            <v>5500</v>
          </cell>
        </row>
        <row r="1377">
          <cell r="E1377" t="str">
            <v>CAPITULO :</v>
          </cell>
          <cell r="G1377" t="str">
            <v>ESTRUCTURA</v>
          </cell>
        </row>
        <row r="1379">
          <cell r="E1379" t="str">
            <v>FECHA :</v>
          </cell>
          <cell r="F1379" t="str">
            <v>OCTUBRE DE 2005</v>
          </cell>
        </row>
        <row r="1382">
          <cell r="B1382" t="str">
            <v>2.1.3</v>
          </cell>
          <cell r="C1382" t="str">
            <v xml:space="preserve">VIGA PERIMETRAL                                                                                          </v>
          </cell>
          <cell r="G1382" t="str">
            <v>UNIDAD</v>
          </cell>
          <cell r="H1382" t="str">
            <v xml:space="preserve">kg   </v>
          </cell>
          <cell r="J1382">
            <v>5500</v>
          </cell>
        </row>
        <row r="1385">
          <cell r="B1385" t="str">
            <v>CANTIDAD</v>
          </cell>
          <cell r="C1385" t="str">
            <v>UND</v>
          </cell>
          <cell r="D1385" t="str">
            <v>Vr/UNITARIO</v>
          </cell>
          <cell r="E1385" t="str">
            <v>Vr/PARCIAL</v>
          </cell>
          <cell r="F1385" t="str">
            <v>DESPERD. %</v>
          </cell>
        </row>
        <row r="1386">
          <cell r="B1386">
            <v>1</v>
          </cell>
          <cell r="C1386" t="str">
            <v>KG</v>
          </cell>
          <cell r="D1386">
            <v>2127</v>
          </cell>
          <cell r="E1386">
            <v>2127</v>
          </cell>
          <cell r="F1386">
            <v>0.05</v>
          </cell>
          <cell r="J1386">
            <v>2233.35</v>
          </cell>
        </row>
        <row r="1387">
          <cell r="B1387">
            <v>1</v>
          </cell>
          <cell r="C1387" t="str">
            <v>GLOBAL</v>
          </cell>
          <cell r="D1387">
            <v>200</v>
          </cell>
          <cell r="E1387">
            <v>200</v>
          </cell>
          <cell r="F1387">
            <v>0.05</v>
          </cell>
          <cell r="J1387">
            <v>210</v>
          </cell>
        </row>
        <row r="1388">
          <cell r="B1388">
            <v>3.0000000000000001E-3</v>
          </cell>
          <cell r="C1388" t="str">
            <v>GAL</v>
          </cell>
          <cell r="D1388">
            <v>28600</v>
          </cell>
          <cell r="E1388">
            <v>85.8</v>
          </cell>
          <cell r="F1388">
            <v>0.03</v>
          </cell>
          <cell r="J1388">
            <v>88.373999999999995</v>
          </cell>
        </row>
        <row r="1389">
          <cell r="E1389">
            <v>0</v>
          </cell>
          <cell r="J1389">
            <v>0</v>
          </cell>
        </row>
        <row r="1390">
          <cell r="E1390">
            <v>0</v>
          </cell>
          <cell r="J1390">
            <v>0</v>
          </cell>
        </row>
        <row r="1391">
          <cell r="E1391">
            <v>0</v>
          </cell>
          <cell r="J1391">
            <v>0</v>
          </cell>
        </row>
        <row r="1392">
          <cell r="E1392">
            <v>0</v>
          </cell>
          <cell r="J1392">
            <v>0</v>
          </cell>
        </row>
        <row r="1394">
          <cell r="G1394">
            <v>2531.7239999999997</v>
          </cell>
          <cell r="J1394">
            <v>2531.7239999999997</v>
          </cell>
        </row>
        <row r="1397">
          <cell r="B1397" t="str">
            <v>TARIFA / HORA</v>
          </cell>
          <cell r="D1397" t="str">
            <v>RENDIMIENTO</v>
          </cell>
          <cell r="E1397" t="str">
            <v>VALOR UNITARIO</v>
          </cell>
        </row>
        <row r="1398">
          <cell r="B1398">
            <v>100</v>
          </cell>
          <cell r="D1398">
            <v>1</v>
          </cell>
          <cell r="E1398">
            <v>100</v>
          </cell>
        </row>
        <row r="1399">
          <cell r="B1399">
            <v>2900</v>
          </cell>
          <cell r="D1399">
            <v>0.04</v>
          </cell>
          <cell r="E1399">
            <v>116</v>
          </cell>
        </row>
        <row r="1400">
          <cell r="B1400">
            <v>30.74</v>
          </cell>
          <cell r="D1400">
            <v>2</v>
          </cell>
          <cell r="E1400">
            <v>61.48</v>
          </cell>
        </row>
        <row r="1401">
          <cell r="B1401">
            <v>2400</v>
          </cell>
          <cell r="D1401">
            <v>0.08</v>
          </cell>
          <cell r="E1401">
            <v>192</v>
          </cell>
        </row>
        <row r="1402">
          <cell r="E1402">
            <v>0</v>
          </cell>
        </row>
        <row r="1403">
          <cell r="G1403">
            <v>469.48</v>
          </cell>
        </row>
        <row r="1405">
          <cell r="G1405">
            <v>3001.2039999999997</v>
          </cell>
        </row>
        <row r="1408">
          <cell r="B1408" t="str">
            <v>VOLUMEN/PESO</v>
          </cell>
          <cell r="D1408" t="str">
            <v>DISTANCIA</v>
          </cell>
          <cell r="E1408" t="str">
            <v>TARIFA</v>
          </cell>
          <cell r="F1408" t="str">
            <v>Vr/UNITARIO</v>
          </cell>
        </row>
        <row r="1409">
          <cell r="F1409">
            <v>0</v>
          </cell>
        </row>
        <row r="1410">
          <cell r="F1410">
            <v>0</v>
          </cell>
        </row>
        <row r="1411">
          <cell r="F1411">
            <v>0</v>
          </cell>
        </row>
        <row r="1413">
          <cell r="G1413">
            <v>0</v>
          </cell>
        </row>
        <row r="1416">
          <cell r="B1416" t="str">
            <v>JORNAL + PRESTACIONES</v>
          </cell>
          <cell r="E1416" t="str">
            <v>RENDIMIENTO</v>
          </cell>
          <cell r="F1416" t="str">
            <v>Vr/UNITARIO</v>
          </cell>
        </row>
        <row r="1417">
          <cell r="D1417">
            <v>7681</v>
          </cell>
          <cell r="E1417">
            <v>0.3</v>
          </cell>
          <cell r="F1417">
            <v>2304.2999999999997</v>
          </cell>
        </row>
        <row r="1418">
          <cell r="D1418">
            <v>3491</v>
          </cell>
          <cell r="E1418">
            <v>0.02</v>
          </cell>
          <cell r="F1418">
            <v>69.820000000000007</v>
          </cell>
        </row>
        <row r="1419">
          <cell r="D1419">
            <v>8310</v>
          </cell>
          <cell r="E1419">
            <v>1.4999999999999999E-2</v>
          </cell>
          <cell r="F1419">
            <v>124.64999999999999</v>
          </cell>
        </row>
        <row r="1420">
          <cell r="F1420">
            <v>0</v>
          </cell>
        </row>
        <row r="1422">
          <cell r="G1422">
            <v>2498.77</v>
          </cell>
        </row>
        <row r="1424">
          <cell r="G1424">
            <v>5500</v>
          </cell>
        </row>
        <row r="1432">
          <cell r="E1432" t="str">
            <v>CAPITULO :</v>
          </cell>
          <cell r="G1432" t="str">
            <v>CUBIERTA</v>
          </cell>
        </row>
        <row r="1434">
          <cell r="E1434" t="str">
            <v>FECHA :</v>
          </cell>
          <cell r="F1434" t="str">
            <v>OCTUBRE DE 2005</v>
          </cell>
        </row>
        <row r="1437">
          <cell r="B1437" t="str">
            <v>3.1.1</v>
          </cell>
          <cell r="C1437" t="str">
            <v xml:space="preserve">CORREAS CUBIERTA                                                                                         </v>
          </cell>
          <cell r="G1437" t="str">
            <v>UNIDAD</v>
          </cell>
          <cell r="H1437" t="str">
            <v xml:space="preserve">kg   </v>
          </cell>
          <cell r="J1437">
            <v>5500</v>
          </cell>
        </row>
        <row r="1440">
          <cell r="B1440" t="str">
            <v>CANTIDAD</v>
          </cell>
          <cell r="C1440" t="str">
            <v>UND</v>
          </cell>
          <cell r="D1440" t="str">
            <v>Vr/UNITARIO</v>
          </cell>
          <cell r="E1440" t="str">
            <v>Vr/PARCIAL</v>
          </cell>
          <cell r="F1440" t="str">
            <v>DESPERD. %</v>
          </cell>
        </row>
        <row r="1441">
          <cell r="B1441">
            <v>1</v>
          </cell>
          <cell r="C1441" t="str">
            <v>KG</v>
          </cell>
          <cell r="D1441">
            <v>2127</v>
          </cell>
          <cell r="E1441">
            <v>2127</v>
          </cell>
          <cell r="F1441">
            <v>0.05</v>
          </cell>
          <cell r="J1441">
            <v>2233.35</v>
          </cell>
        </row>
        <row r="1442">
          <cell r="B1442">
            <v>1</v>
          </cell>
          <cell r="C1442" t="str">
            <v>GLOBAL</v>
          </cell>
          <cell r="D1442">
            <v>200</v>
          </cell>
          <cell r="E1442">
            <v>200</v>
          </cell>
          <cell r="F1442">
            <v>0.05</v>
          </cell>
          <cell r="J1442">
            <v>210</v>
          </cell>
        </row>
        <row r="1443">
          <cell r="B1443">
            <v>3.0000000000000001E-3</v>
          </cell>
          <cell r="C1443" t="str">
            <v>GAL</v>
          </cell>
          <cell r="D1443">
            <v>28600</v>
          </cell>
          <cell r="E1443">
            <v>85.8</v>
          </cell>
          <cell r="F1443">
            <v>0.03</v>
          </cell>
          <cell r="J1443">
            <v>88.373999999999995</v>
          </cell>
        </row>
        <row r="1444">
          <cell r="E1444">
            <v>0</v>
          </cell>
          <cell r="J1444">
            <v>0</v>
          </cell>
        </row>
        <row r="1445">
          <cell r="E1445">
            <v>0</v>
          </cell>
          <cell r="J1445">
            <v>0</v>
          </cell>
        </row>
        <row r="1446">
          <cell r="E1446">
            <v>0</v>
          </cell>
          <cell r="J1446">
            <v>0</v>
          </cell>
        </row>
        <row r="1447">
          <cell r="E1447">
            <v>0</v>
          </cell>
          <cell r="J1447">
            <v>0</v>
          </cell>
        </row>
        <row r="1449">
          <cell r="G1449">
            <v>2531.7239999999997</v>
          </cell>
          <cell r="J1449">
            <v>2531.7239999999997</v>
          </cell>
        </row>
        <row r="1452">
          <cell r="B1452" t="str">
            <v>TARIFA / HORA</v>
          </cell>
          <cell r="D1452" t="str">
            <v>RENDIMIENTO</v>
          </cell>
          <cell r="E1452" t="str">
            <v>VALOR UNITARIO</v>
          </cell>
        </row>
        <row r="1453">
          <cell r="B1453">
            <v>100</v>
          </cell>
          <cell r="D1453">
            <v>1</v>
          </cell>
          <cell r="E1453">
            <v>100</v>
          </cell>
        </row>
        <row r="1454">
          <cell r="B1454">
            <v>2900</v>
          </cell>
          <cell r="D1454">
            <v>0.04</v>
          </cell>
          <cell r="E1454">
            <v>116</v>
          </cell>
        </row>
        <row r="1455">
          <cell r="B1455">
            <v>30.74</v>
          </cell>
          <cell r="D1455">
            <v>2</v>
          </cell>
          <cell r="E1455">
            <v>61.48</v>
          </cell>
        </row>
        <row r="1456">
          <cell r="B1456">
            <v>2400</v>
          </cell>
          <cell r="D1456">
            <v>0.08</v>
          </cell>
          <cell r="E1456">
            <v>192</v>
          </cell>
        </row>
        <row r="1457">
          <cell r="E1457">
            <v>0</v>
          </cell>
        </row>
        <row r="1458">
          <cell r="G1458">
            <v>469.48</v>
          </cell>
        </row>
        <row r="1460">
          <cell r="G1460">
            <v>3001.2039999999997</v>
          </cell>
        </row>
        <row r="1463">
          <cell r="B1463" t="str">
            <v>VOLUMEN/PESO</v>
          </cell>
          <cell r="D1463" t="str">
            <v>DISTANCIA</v>
          </cell>
          <cell r="E1463" t="str">
            <v>TARIFA</v>
          </cell>
          <cell r="F1463" t="str">
            <v>Vr/UNITARIO</v>
          </cell>
        </row>
        <row r="1464">
          <cell r="F1464">
            <v>0</v>
          </cell>
        </row>
        <row r="1465">
          <cell r="F1465">
            <v>0</v>
          </cell>
        </row>
        <row r="1466">
          <cell r="F1466">
            <v>0</v>
          </cell>
        </row>
        <row r="1468">
          <cell r="G1468">
            <v>0</v>
          </cell>
        </row>
        <row r="1471">
          <cell r="B1471" t="str">
            <v>JORNAL + PRESTACIONES</v>
          </cell>
          <cell r="E1471" t="str">
            <v>RENDIMIENTO</v>
          </cell>
          <cell r="F1471" t="str">
            <v>Vr/UNITARIO</v>
          </cell>
        </row>
        <row r="1472">
          <cell r="D1472">
            <v>7681</v>
          </cell>
          <cell r="E1472">
            <v>0.3</v>
          </cell>
          <cell r="F1472">
            <v>2304.2999999999997</v>
          </cell>
        </row>
        <row r="1473">
          <cell r="D1473">
            <v>3491</v>
          </cell>
          <cell r="E1473">
            <v>0.02</v>
          </cell>
          <cell r="F1473">
            <v>69.820000000000007</v>
          </cell>
        </row>
        <row r="1474">
          <cell r="D1474">
            <v>8310</v>
          </cell>
          <cell r="E1474">
            <v>1.4999999999999999E-2</v>
          </cell>
          <cell r="F1474">
            <v>124.64999999999999</v>
          </cell>
        </row>
        <row r="1475">
          <cell r="F1475">
            <v>0</v>
          </cell>
        </row>
        <row r="1477">
          <cell r="G1477">
            <v>2498.77</v>
          </cell>
        </row>
        <row r="1479">
          <cell r="G1479">
            <v>5500</v>
          </cell>
        </row>
        <row r="1487">
          <cell r="E1487" t="str">
            <v>CAPITULO :</v>
          </cell>
          <cell r="G1487" t="str">
            <v>CUBIERTA</v>
          </cell>
        </row>
        <row r="1489">
          <cell r="E1489" t="str">
            <v>FECHA :</v>
          </cell>
          <cell r="F1489" t="str">
            <v>OCTUBRE DE 2005</v>
          </cell>
        </row>
        <row r="1492">
          <cell r="B1492" t="str">
            <v>3.1.2</v>
          </cell>
          <cell r="C1492" t="str">
            <v xml:space="preserve">TENSORES CUBIERTA                                                                                        </v>
          </cell>
          <cell r="G1492" t="str">
            <v>UNIDAD</v>
          </cell>
          <cell r="H1492" t="str">
            <v xml:space="preserve">tn   </v>
          </cell>
          <cell r="J1492">
            <v>5499974</v>
          </cell>
        </row>
        <row r="1495">
          <cell r="B1495" t="str">
            <v>CANTIDAD</v>
          </cell>
          <cell r="C1495" t="str">
            <v>UND</v>
          </cell>
          <cell r="D1495" t="str">
            <v>Vr/UNITARIO</v>
          </cell>
          <cell r="E1495" t="str">
            <v>Vr/PARCIAL</v>
          </cell>
          <cell r="F1495" t="str">
            <v>DESPERD. %</v>
          </cell>
        </row>
        <row r="1496">
          <cell r="B1496">
            <v>1000</v>
          </cell>
          <cell r="C1496" t="str">
            <v>KG</v>
          </cell>
          <cell r="D1496">
            <v>2127</v>
          </cell>
          <cell r="E1496">
            <v>2127000</v>
          </cell>
          <cell r="F1496">
            <v>0.05</v>
          </cell>
          <cell r="J1496">
            <v>2233350</v>
          </cell>
        </row>
        <row r="1497">
          <cell r="B1497">
            <v>1000</v>
          </cell>
          <cell r="C1497" t="str">
            <v>GLOBAL</v>
          </cell>
          <cell r="D1497">
            <v>200</v>
          </cell>
          <cell r="E1497">
            <v>200000</v>
          </cell>
          <cell r="F1497">
            <v>0.05</v>
          </cell>
          <cell r="J1497">
            <v>210000</v>
          </cell>
        </row>
        <row r="1498">
          <cell r="B1498">
            <v>3</v>
          </cell>
          <cell r="C1498" t="str">
            <v>GAL</v>
          </cell>
          <cell r="D1498">
            <v>28600</v>
          </cell>
          <cell r="E1498">
            <v>85800</v>
          </cell>
          <cell r="F1498">
            <v>0.03</v>
          </cell>
          <cell r="J1498">
            <v>88374</v>
          </cell>
        </row>
        <row r="1499">
          <cell r="E1499">
            <v>0</v>
          </cell>
          <cell r="J1499">
            <v>0</v>
          </cell>
        </row>
        <row r="1500">
          <cell r="E1500">
            <v>0</v>
          </cell>
          <cell r="J1500">
            <v>0</v>
          </cell>
        </row>
        <row r="1501">
          <cell r="E1501">
            <v>0</v>
          </cell>
          <cell r="J1501">
            <v>0</v>
          </cell>
        </row>
        <row r="1502">
          <cell r="E1502">
            <v>0</v>
          </cell>
          <cell r="J1502">
            <v>0</v>
          </cell>
        </row>
        <row r="1504">
          <cell r="G1504">
            <v>2531724</v>
          </cell>
          <cell r="J1504">
            <v>2531724</v>
          </cell>
        </row>
        <row r="1507">
          <cell r="B1507" t="str">
            <v>TARIFA / HORA</v>
          </cell>
          <cell r="D1507" t="str">
            <v>RENDIMIENTO</v>
          </cell>
          <cell r="E1507" t="str">
            <v>VALOR UNITARIO</v>
          </cell>
        </row>
        <row r="1508">
          <cell r="B1508">
            <v>100</v>
          </cell>
          <cell r="D1508">
            <v>1000</v>
          </cell>
          <cell r="E1508">
            <v>100000</v>
          </cell>
        </row>
        <row r="1509">
          <cell r="B1509">
            <v>2900</v>
          </cell>
          <cell r="D1509">
            <v>40</v>
          </cell>
          <cell r="E1509">
            <v>116000</v>
          </cell>
        </row>
        <row r="1510">
          <cell r="B1510">
            <v>30.74</v>
          </cell>
          <cell r="D1510">
            <v>2000</v>
          </cell>
          <cell r="E1510">
            <v>61480</v>
          </cell>
        </row>
        <row r="1511">
          <cell r="B1511">
            <v>2400</v>
          </cell>
          <cell r="D1511">
            <v>80</v>
          </cell>
          <cell r="E1511">
            <v>192000</v>
          </cell>
        </row>
        <row r="1512">
          <cell r="E1512">
            <v>0</v>
          </cell>
        </row>
        <row r="1513">
          <cell r="G1513">
            <v>469480</v>
          </cell>
        </row>
        <row r="1515">
          <cell r="G1515">
            <v>3001204</v>
          </cell>
        </row>
        <row r="1518">
          <cell r="B1518" t="str">
            <v>VOLUMEN/PESO</v>
          </cell>
          <cell r="D1518" t="str">
            <v>DISTANCIA</v>
          </cell>
          <cell r="E1518" t="str">
            <v>TARIFA</v>
          </cell>
          <cell r="F1518" t="str">
            <v>Vr/UNITARIO</v>
          </cell>
        </row>
        <row r="1519">
          <cell r="F1519">
            <v>0</v>
          </cell>
        </row>
        <row r="1520">
          <cell r="F1520">
            <v>0</v>
          </cell>
        </row>
        <row r="1521">
          <cell r="F1521">
            <v>0</v>
          </cell>
        </row>
        <row r="1523">
          <cell r="G1523">
            <v>0</v>
          </cell>
        </row>
        <row r="1526">
          <cell r="B1526" t="str">
            <v>JORNAL + PRESTACIONES</v>
          </cell>
          <cell r="E1526" t="str">
            <v>RENDIMIENTO</v>
          </cell>
          <cell r="F1526" t="str">
            <v>Vr/UNITARIO</v>
          </cell>
        </row>
        <row r="1527">
          <cell r="D1527">
            <v>7681</v>
          </cell>
          <cell r="E1527">
            <v>300</v>
          </cell>
          <cell r="F1527">
            <v>2304300</v>
          </cell>
        </row>
        <row r="1528">
          <cell r="D1528">
            <v>3491</v>
          </cell>
          <cell r="E1528">
            <v>20</v>
          </cell>
          <cell r="F1528">
            <v>69820</v>
          </cell>
        </row>
        <row r="1529">
          <cell r="D1529">
            <v>8310</v>
          </cell>
          <cell r="E1529">
            <v>15</v>
          </cell>
          <cell r="F1529">
            <v>124650</v>
          </cell>
        </row>
        <row r="1530">
          <cell r="F1530">
            <v>0</v>
          </cell>
        </row>
        <row r="1532">
          <cell r="G1532">
            <v>2498770</v>
          </cell>
        </row>
        <row r="1534">
          <cell r="G1534">
            <v>5499974</v>
          </cell>
        </row>
        <row r="1542">
          <cell r="E1542" t="str">
            <v>CAPITULO :</v>
          </cell>
          <cell r="G1542" t="str">
            <v>CUBIERTA</v>
          </cell>
        </row>
        <row r="1544">
          <cell r="E1544" t="str">
            <v>FECHA :</v>
          </cell>
          <cell r="F1544" t="str">
            <v>OCTUBRE DE 2005</v>
          </cell>
        </row>
        <row r="1547">
          <cell r="B1547" t="str">
            <v>3.2.1</v>
          </cell>
          <cell r="C1547" t="str">
            <v xml:space="preserve">CUBIERTA  METCOL REF: TECHMET A42-P1000-G4             </v>
          </cell>
          <cell r="G1547" t="str">
            <v>UNIDAD</v>
          </cell>
          <cell r="H1547" t="str">
            <v xml:space="preserve">m2   </v>
          </cell>
          <cell r="J1547">
            <v>92664</v>
          </cell>
        </row>
        <row r="1550">
          <cell r="B1550" t="str">
            <v>CANTIDAD</v>
          </cell>
          <cell r="C1550" t="str">
            <v>UND</v>
          </cell>
          <cell r="D1550" t="str">
            <v>Vr/UNITARIO</v>
          </cell>
          <cell r="E1550" t="str">
            <v>Vr/PARCIAL</v>
          </cell>
          <cell r="F1550" t="str">
            <v>DESPERD. %</v>
          </cell>
        </row>
        <row r="1551">
          <cell r="B1551">
            <v>1</v>
          </cell>
          <cell r="C1551" t="str">
            <v>M2</v>
          </cell>
          <cell r="D1551">
            <v>91760.639999999999</v>
          </cell>
          <cell r="E1551">
            <v>91760.639999999999</v>
          </cell>
          <cell r="J1551">
            <v>91760.639999999999</v>
          </cell>
        </row>
        <row r="1552">
          <cell r="E1552">
            <v>0</v>
          </cell>
          <cell r="J1552">
            <v>0</v>
          </cell>
        </row>
        <row r="1553">
          <cell r="E1553">
            <v>0</v>
          </cell>
          <cell r="J1553">
            <v>0</v>
          </cell>
        </row>
        <row r="1554">
          <cell r="E1554">
            <v>0</v>
          </cell>
          <cell r="J1554">
            <v>0</v>
          </cell>
        </row>
        <row r="1555">
          <cell r="E1555">
            <v>0</v>
          </cell>
          <cell r="J1555">
            <v>0</v>
          </cell>
        </row>
        <row r="1556">
          <cell r="E1556">
            <v>0</v>
          </cell>
          <cell r="J1556">
            <v>0</v>
          </cell>
        </row>
        <row r="1557">
          <cell r="E1557">
            <v>0</v>
          </cell>
          <cell r="J1557">
            <v>0</v>
          </cell>
        </row>
        <row r="1559">
          <cell r="G1559">
            <v>91760.639999999999</v>
          </cell>
          <cell r="J1559">
            <v>91760.639999999999</v>
          </cell>
        </row>
        <row r="1562">
          <cell r="B1562" t="str">
            <v>TARIFA / HORA</v>
          </cell>
          <cell r="D1562" t="str">
            <v>RENDIMIENTO</v>
          </cell>
          <cell r="E1562" t="str">
            <v>VALOR UNITARIO</v>
          </cell>
        </row>
        <row r="1563">
          <cell r="B1563">
            <v>100</v>
          </cell>
          <cell r="D1563">
            <v>2</v>
          </cell>
          <cell r="E1563">
            <v>200</v>
          </cell>
        </row>
        <row r="1564">
          <cell r="B1564">
            <v>2900</v>
          </cell>
          <cell r="D1564">
            <v>0.2</v>
          </cell>
          <cell r="E1564">
            <v>580</v>
          </cell>
        </row>
        <row r="1565">
          <cell r="B1565">
            <v>30.74</v>
          </cell>
          <cell r="D1565">
            <v>4</v>
          </cell>
          <cell r="E1565">
            <v>122.96</v>
          </cell>
        </row>
        <row r="1566">
          <cell r="E1566">
            <v>0</v>
          </cell>
        </row>
        <row r="1567">
          <cell r="E1567">
            <v>0</v>
          </cell>
        </row>
        <row r="1568">
          <cell r="G1568">
            <v>902.96</v>
          </cell>
        </row>
        <row r="1570">
          <cell r="G1570">
            <v>92663.6</v>
          </cell>
        </row>
        <row r="1573">
          <cell r="B1573" t="str">
            <v>VOLUMEN/PESO</v>
          </cell>
          <cell r="D1573" t="str">
            <v>DISTANCIA</v>
          </cell>
          <cell r="E1573" t="str">
            <v>TARIFA</v>
          </cell>
          <cell r="F1573" t="str">
            <v>Vr/UNITARIO</v>
          </cell>
        </row>
        <row r="1574">
          <cell r="F1574">
            <v>0</v>
          </cell>
        </row>
        <row r="1575">
          <cell r="F1575">
            <v>0</v>
          </cell>
        </row>
        <row r="1576">
          <cell r="F1576">
            <v>0</v>
          </cell>
        </row>
        <row r="1578">
          <cell r="G1578">
            <v>0</v>
          </cell>
        </row>
        <row r="1581">
          <cell r="B1581" t="str">
            <v>JORNAL + PRESTACIONES</v>
          </cell>
          <cell r="E1581" t="str">
            <v>RENDIMIENTO</v>
          </cell>
          <cell r="F1581" t="str">
            <v>Vr/UNITARIO</v>
          </cell>
        </row>
        <row r="1582">
          <cell r="F1582">
            <v>0</v>
          </cell>
        </row>
        <row r="1583">
          <cell r="F1583">
            <v>0</v>
          </cell>
        </row>
        <row r="1584">
          <cell r="F1584">
            <v>0</v>
          </cell>
        </row>
        <row r="1585">
          <cell r="F1585">
            <v>0</v>
          </cell>
        </row>
        <row r="1587">
          <cell r="G1587">
            <v>0</v>
          </cell>
        </row>
        <row r="1589">
          <cell r="G1589">
            <v>92664</v>
          </cell>
        </row>
        <row r="1597">
          <cell r="E1597" t="str">
            <v>CAPITULO :</v>
          </cell>
          <cell r="G1597" t="str">
            <v>CUBIERTA</v>
          </cell>
        </row>
        <row r="1599">
          <cell r="E1599" t="str">
            <v>FECHA :</v>
          </cell>
          <cell r="F1599" t="str">
            <v>OCTUBRE DE 2005</v>
          </cell>
        </row>
        <row r="1602">
          <cell r="B1602" t="str">
            <v>3.2.2</v>
          </cell>
          <cell r="C1602" t="str">
            <v xml:space="preserve">CANAL EN LAMINA GALVANIZADA                            </v>
          </cell>
          <cell r="G1602" t="str">
            <v>UNIDAD</v>
          </cell>
          <cell r="H1602" t="str">
            <v xml:space="preserve">m    </v>
          </cell>
          <cell r="J1602">
            <v>36263</v>
          </cell>
        </row>
        <row r="1605">
          <cell r="B1605" t="str">
            <v>CANTIDAD</v>
          </cell>
          <cell r="C1605" t="str">
            <v>UND</v>
          </cell>
          <cell r="D1605" t="str">
            <v>Vr/UNITARIO</v>
          </cell>
          <cell r="E1605" t="str">
            <v>Vr/PARCIAL</v>
          </cell>
          <cell r="F1605" t="str">
            <v>DESPERD. %</v>
          </cell>
        </row>
        <row r="1606">
          <cell r="B1606">
            <v>1</v>
          </cell>
          <cell r="C1606" t="str">
            <v>ML</v>
          </cell>
          <cell r="D1606">
            <v>26800</v>
          </cell>
          <cell r="E1606">
            <v>26800</v>
          </cell>
          <cell r="F1606">
            <v>0.05</v>
          </cell>
          <cell r="J1606">
            <v>28140</v>
          </cell>
        </row>
        <row r="1607">
          <cell r="B1607">
            <v>0.2</v>
          </cell>
          <cell r="C1607" t="str">
            <v>UND</v>
          </cell>
          <cell r="D1607">
            <v>24000</v>
          </cell>
          <cell r="E1607">
            <v>4800</v>
          </cell>
          <cell r="J1607">
            <v>4800</v>
          </cell>
        </row>
        <row r="1608">
          <cell r="E1608">
            <v>0</v>
          </cell>
          <cell r="J1608">
            <v>0</v>
          </cell>
        </row>
        <row r="1609">
          <cell r="E1609">
            <v>0</v>
          </cell>
          <cell r="J1609">
            <v>0</v>
          </cell>
        </row>
        <row r="1610">
          <cell r="E1610">
            <v>0</v>
          </cell>
          <cell r="J1610">
            <v>0</v>
          </cell>
        </row>
        <row r="1611">
          <cell r="E1611">
            <v>0</v>
          </cell>
          <cell r="J1611">
            <v>0</v>
          </cell>
        </row>
        <row r="1612">
          <cell r="E1612">
            <v>0</v>
          </cell>
          <cell r="J1612">
            <v>0</v>
          </cell>
        </row>
        <row r="1614">
          <cell r="G1614">
            <v>32940</v>
          </cell>
          <cell r="J1614">
            <v>32940</v>
          </cell>
        </row>
        <row r="1617">
          <cell r="B1617" t="str">
            <v>TARIFA / HORA</v>
          </cell>
          <cell r="D1617" t="str">
            <v>RENDIMIENTO</v>
          </cell>
          <cell r="E1617" t="str">
            <v>VALOR UNITARIO</v>
          </cell>
        </row>
        <row r="1618">
          <cell r="B1618">
            <v>100</v>
          </cell>
          <cell r="D1618">
            <v>2</v>
          </cell>
          <cell r="E1618">
            <v>200</v>
          </cell>
        </row>
        <row r="1619">
          <cell r="B1619">
            <v>30.74</v>
          </cell>
          <cell r="D1619">
            <v>4</v>
          </cell>
          <cell r="E1619">
            <v>122.96</v>
          </cell>
        </row>
        <row r="1620">
          <cell r="E1620">
            <v>0</v>
          </cell>
        </row>
        <row r="1621">
          <cell r="E1621">
            <v>0</v>
          </cell>
        </row>
        <row r="1622">
          <cell r="E1622">
            <v>0</v>
          </cell>
        </row>
        <row r="1623">
          <cell r="G1623">
            <v>322.95999999999998</v>
          </cell>
        </row>
        <row r="1625">
          <cell r="G1625">
            <v>33262.959999999999</v>
          </cell>
        </row>
        <row r="1628">
          <cell r="B1628" t="str">
            <v>VOLUMEN/PESO</v>
          </cell>
          <cell r="D1628" t="str">
            <v>DISTANCIA</v>
          </cell>
          <cell r="E1628" t="str">
            <v>TARIFA</v>
          </cell>
          <cell r="F1628" t="str">
            <v>Vr/UNITARIO</v>
          </cell>
        </row>
        <row r="1629">
          <cell r="F1629">
            <v>0</v>
          </cell>
        </row>
        <row r="1630">
          <cell r="F1630">
            <v>0</v>
          </cell>
        </row>
        <row r="1631">
          <cell r="F1631">
            <v>0</v>
          </cell>
        </row>
        <row r="1633">
          <cell r="G1633">
            <v>0</v>
          </cell>
        </row>
        <row r="1636">
          <cell r="B1636" t="str">
            <v>JORNAL + PRESTACIONES</v>
          </cell>
          <cell r="E1636" t="str">
            <v>RENDIMIENTO</v>
          </cell>
          <cell r="F1636" t="str">
            <v>Vr/UNITARIO</v>
          </cell>
        </row>
        <row r="1637">
          <cell r="D1637">
            <v>10000</v>
          </cell>
          <cell r="E1637">
            <v>0.3</v>
          </cell>
          <cell r="F1637">
            <v>3000</v>
          </cell>
        </row>
        <row r="1638">
          <cell r="F1638">
            <v>0</v>
          </cell>
        </row>
        <row r="1639">
          <cell r="F1639">
            <v>0</v>
          </cell>
        </row>
        <row r="1640">
          <cell r="F1640">
            <v>0</v>
          </cell>
        </row>
        <row r="1642">
          <cell r="G1642">
            <v>3000</v>
          </cell>
        </row>
        <row r="1644">
          <cell r="G1644">
            <v>36263</v>
          </cell>
        </row>
        <row r="1652">
          <cell r="E1652" t="str">
            <v>CAPITULO :</v>
          </cell>
          <cell r="G1652" t="str">
            <v>CERRAMIENTO EXTERIOR</v>
          </cell>
        </row>
        <row r="1654">
          <cell r="E1654" t="str">
            <v>FECHA :</v>
          </cell>
          <cell r="F1654" t="str">
            <v>OCTUBRE DE 2005</v>
          </cell>
        </row>
        <row r="1657">
          <cell r="B1657" t="str">
            <v>4.1.1</v>
          </cell>
          <cell r="C1657" t="str">
            <v>PANEL PREFABRICADO EN GRC O SIMILAR</v>
          </cell>
          <cell r="G1657" t="str">
            <v>UNIDAD</v>
          </cell>
          <cell r="H1657" t="str">
            <v xml:space="preserve">m2   </v>
          </cell>
          <cell r="J1657">
            <v>337990</v>
          </cell>
        </row>
        <row r="1660">
          <cell r="B1660" t="str">
            <v>CANTIDAD</v>
          </cell>
          <cell r="C1660" t="str">
            <v>UND</v>
          </cell>
          <cell r="D1660" t="str">
            <v>Vr/UNITARIO</v>
          </cell>
          <cell r="E1660" t="str">
            <v>Vr/PARCIAL</v>
          </cell>
          <cell r="F1660" t="str">
            <v>DESPERD. %</v>
          </cell>
        </row>
        <row r="1661">
          <cell r="B1661">
            <v>1</v>
          </cell>
          <cell r="C1661" t="str">
            <v>M2</v>
          </cell>
          <cell r="D1661">
            <v>337729</v>
          </cell>
          <cell r="E1661">
            <v>337729</v>
          </cell>
          <cell r="J1661">
            <v>337729</v>
          </cell>
        </row>
        <row r="1662">
          <cell r="E1662">
            <v>0</v>
          </cell>
          <cell r="J1662">
            <v>0</v>
          </cell>
        </row>
        <row r="1663">
          <cell r="E1663">
            <v>0</v>
          </cell>
          <cell r="J1663">
            <v>0</v>
          </cell>
        </row>
        <row r="1664">
          <cell r="E1664">
            <v>0</v>
          </cell>
          <cell r="J1664">
            <v>0</v>
          </cell>
        </row>
        <row r="1665">
          <cell r="E1665">
            <v>0</v>
          </cell>
          <cell r="J1665">
            <v>0</v>
          </cell>
        </row>
        <row r="1666">
          <cell r="E1666">
            <v>0</v>
          </cell>
          <cell r="J1666">
            <v>0</v>
          </cell>
        </row>
        <row r="1667">
          <cell r="E1667">
            <v>0</v>
          </cell>
          <cell r="J1667">
            <v>0</v>
          </cell>
        </row>
        <row r="1669">
          <cell r="G1669">
            <v>337729</v>
          </cell>
          <cell r="J1669">
            <v>337729</v>
          </cell>
        </row>
        <row r="1672">
          <cell r="B1672" t="str">
            <v>TARIFA / HORA</v>
          </cell>
          <cell r="D1672" t="str">
            <v>RENDIMIENTO</v>
          </cell>
          <cell r="E1672" t="str">
            <v>VALOR UNITARIO</v>
          </cell>
        </row>
        <row r="1673">
          <cell r="B1673">
            <v>100</v>
          </cell>
          <cell r="D1673">
            <v>2</v>
          </cell>
          <cell r="E1673">
            <v>200</v>
          </cell>
        </row>
        <row r="1674">
          <cell r="B1674">
            <v>30.74</v>
          </cell>
          <cell r="D1674">
            <v>2</v>
          </cell>
          <cell r="E1674">
            <v>61.48</v>
          </cell>
        </row>
        <row r="1675">
          <cell r="E1675">
            <v>0</v>
          </cell>
        </row>
        <row r="1676">
          <cell r="E1676">
            <v>0</v>
          </cell>
        </row>
        <row r="1677">
          <cell r="E1677">
            <v>0</v>
          </cell>
        </row>
        <row r="1678">
          <cell r="G1678">
            <v>261.48</v>
          </cell>
        </row>
        <row r="1680">
          <cell r="G1680">
            <v>337990.48</v>
          </cell>
        </row>
        <row r="1683">
          <cell r="B1683" t="str">
            <v>VOLUMEN/PESO</v>
          </cell>
          <cell r="D1683" t="str">
            <v>DISTANCIA</v>
          </cell>
          <cell r="E1683" t="str">
            <v>TARIFA</v>
          </cell>
          <cell r="F1683" t="str">
            <v>Vr/UNITARIO</v>
          </cell>
        </row>
        <row r="1684">
          <cell r="F1684">
            <v>0</v>
          </cell>
        </row>
        <row r="1685">
          <cell r="F1685">
            <v>0</v>
          </cell>
        </row>
        <row r="1686">
          <cell r="F1686">
            <v>0</v>
          </cell>
        </row>
        <row r="1688">
          <cell r="G1688">
            <v>0</v>
          </cell>
        </row>
        <row r="1691">
          <cell r="B1691" t="str">
            <v>JORNAL + PRESTACIONES</v>
          </cell>
          <cell r="E1691" t="str">
            <v>RENDIMIENTO</v>
          </cell>
          <cell r="F1691" t="str">
            <v>Vr/UNITARIO</v>
          </cell>
        </row>
        <row r="1692">
          <cell r="F1692">
            <v>0</v>
          </cell>
        </row>
        <row r="1693">
          <cell r="F1693">
            <v>0</v>
          </cell>
        </row>
        <row r="1694">
          <cell r="F1694">
            <v>0</v>
          </cell>
        </row>
        <row r="1695">
          <cell r="F1695">
            <v>0</v>
          </cell>
        </row>
        <row r="1697">
          <cell r="G1697">
            <v>0</v>
          </cell>
        </row>
        <row r="1699">
          <cell r="G1699">
            <v>337990</v>
          </cell>
        </row>
        <row r="1707">
          <cell r="E1707" t="str">
            <v>CAPITULO :</v>
          </cell>
          <cell r="G1707" t="str">
            <v>CERRAMIENTO EXTERIOR</v>
          </cell>
        </row>
        <row r="1709">
          <cell r="E1709" t="str">
            <v>FECHA :</v>
          </cell>
          <cell r="F1709" t="str">
            <v>OCTUBRE DE 2005</v>
          </cell>
        </row>
        <row r="1712">
          <cell r="B1712" t="str">
            <v>4.1.2</v>
          </cell>
          <cell r="C1712" t="str">
            <v>PANEL DIVISORIO METECNO O SIMILAR</v>
          </cell>
          <cell r="G1712" t="str">
            <v>UNIDAD</v>
          </cell>
          <cell r="H1712" t="str">
            <v xml:space="preserve">m2   </v>
          </cell>
          <cell r="J1712">
            <v>88983</v>
          </cell>
        </row>
        <row r="1715">
          <cell r="B1715" t="str">
            <v>CANTIDAD</v>
          </cell>
          <cell r="C1715" t="str">
            <v>UND</v>
          </cell>
          <cell r="D1715" t="str">
            <v>Vr/UNITARIO</v>
          </cell>
          <cell r="E1715" t="str">
            <v>Vr/PARCIAL</v>
          </cell>
          <cell r="F1715" t="str">
            <v>DESPERD. %</v>
          </cell>
        </row>
        <row r="1716">
          <cell r="B1716">
            <v>1</v>
          </cell>
          <cell r="C1716" t="str">
            <v>M2</v>
          </cell>
          <cell r="D1716">
            <v>88721.439999999988</v>
          </cell>
          <cell r="E1716">
            <v>88721.439999999988</v>
          </cell>
          <cell r="J1716">
            <v>88721.439999999988</v>
          </cell>
        </row>
        <row r="1717">
          <cell r="E1717">
            <v>0</v>
          </cell>
          <cell r="J1717">
            <v>0</v>
          </cell>
        </row>
        <row r="1718">
          <cell r="E1718">
            <v>0</v>
          </cell>
          <cell r="J1718">
            <v>0</v>
          </cell>
        </row>
        <row r="1719">
          <cell r="E1719">
            <v>0</v>
          </cell>
          <cell r="J1719">
            <v>0</v>
          </cell>
        </row>
        <row r="1720">
          <cell r="E1720">
            <v>0</v>
          </cell>
          <cell r="J1720">
            <v>0</v>
          </cell>
        </row>
        <row r="1721">
          <cell r="E1721">
            <v>0</v>
          </cell>
          <cell r="J1721">
            <v>0</v>
          </cell>
        </row>
        <row r="1722">
          <cell r="E1722">
            <v>0</v>
          </cell>
          <cell r="J1722">
            <v>0</v>
          </cell>
        </row>
        <row r="1724">
          <cell r="G1724">
            <v>88721.439999999988</v>
          </cell>
          <cell r="J1724">
            <v>88721.439999999988</v>
          </cell>
        </row>
        <row r="1727">
          <cell r="B1727" t="str">
            <v>TARIFA / HORA</v>
          </cell>
          <cell r="D1727" t="str">
            <v>RENDIMIENTO</v>
          </cell>
          <cell r="E1727" t="str">
            <v>VALOR UNITARIO</v>
          </cell>
        </row>
        <row r="1728">
          <cell r="B1728">
            <v>100</v>
          </cell>
          <cell r="D1728">
            <v>2</v>
          </cell>
          <cell r="E1728">
            <v>200</v>
          </cell>
        </row>
        <row r="1729">
          <cell r="B1729">
            <v>30.74</v>
          </cell>
          <cell r="D1729">
            <v>2</v>
          </cell>
          <cell r="E1729">
            <v>61.48</v>
          </cell>
        </row>
        <row r="1730">
          <cell r="E1730">
            <v>0</v>
          </cell>
        </row>
        <row r="1731">
          <cell r="E1731">
            <v>0</v>
          </cell>
        </row>
        <row r="1732">
          <cell r="E1732">
            <v>0</v>
          </cell>
        </row>
        <row r="1733">
          <cell r="G1733">
            <v>261.48</v>
          </cell>
        </row>
        <row r="1735">
          <cell r="G1735">
            <v>88982.919999999984</v>
          </cell>
        </row>
        <row r="1738">
          <cell r="B1738" t="str">
            <v>VOLUMEN/PESO</v>
          </cell>
          <cell r="D1738" t="str">
            <v>DISTANCIA</v>
          </cell>
          <cell r="E1738" t="str">
            <v>TARIFA</v>
          </cell>
          <cell r="F1738" t="str">
            <v>Vr/UNITARIO</v>
          </cell>
        </row>
        <row r="1739">
          <cell r="F1739">
            <v>0</v>
          </cell>
        </row>
        <row r="1740">
          <cell r="F1740">
            <v>0</v>
          </cell>
        </row>
        <row r="1741">
          <cell r="F1741">
            <v>0</v>
          </cell>
        </row>
        <row r="1743">
          <cell r="G1743">
            <v>0</v>
          </cell>
        </row>
        <row r="1746">
          <cell r="B1746" t="str">
            <v>JORNAL + PRESTACIONES</v>
          </cell>
          <cell r="E1746" t="str">
            <v>RENDIMIENTO</v>
          </cell>
          <cell r="F1746" t="str">
            <v>Vr/UNITARIO</v>
          </cell>
        </row>
        <row r="1747">
          <cell r="F1747">
            <v>0</v>
          </cell>
        </row>
        <row r="1748">
          <cell r="F1748">
            <v>0</v>
          </cell>
        </row>
        <row r="1749">
          <cell r="F1749">
            <v>0</v>
          </cell>
        </row>
        <row r="1750">
          <cell r="F1750">
            <v>0</v>
          </cell>
        </row>
        <row r="1752">
          <cell r="G1752">
            <v>0</v>
          </cell>
        </row>
        <row r="1754">
          <cell r="G1754">
            <v>88983</v>
          </cell>
        </row>
        <row r="1762">
          <cell r="E1762" t="str">
            <v>CAPITULO :</v>
          </cell>
          <cell r="G1762" t="str">
            <v>CERRAMIENTO EXTERIOR</v>
          </cell>
        </row>
        <row r="1764">
          <cell r="E1764" t="str">
            <v>FECHA :</v>
          </cell>
          <cell r="F1764" t="str">
            <v>OCTUBRE DE 2005</v>
          </cell>
        </row>
        <row r="1767">
          <cell r="B1767" t="str">
            <v>4.1.3</v>
          </cell>
          <cell r="C1767" t="str">
            <v>ESTRUCT.  SOPORTE PANELES METECNO O SIMILAR</v>
          </cell>
          <cell r="G1767" t="str">
            <v>UNIDAD</v>
          </cell>
          <cell r="H1767" t="str">
            <v xml:space="preserve">kg   </v>
          </cell>
          <cell r="J1767">
            <v>5500</v>
          </cell>
        </row>
        <row r="1770">
          <cell r="B1770" t="str">
            <v>CANTIDAD</v>
          </cell>
          <cell r="C1770" t="str">
            <v>UND</v>
          </cell>
          <cell r="D1770" t="str">
            <v>Vr/UNITARIO</v>
          </cell>
          <cell r="E1770" t="str">
            <v>Vr/PARCIAL</v>
          </cell>
          <cell r="F1770" t="str">
            <v>DESPERD. %</v>
          </cell>
        </row>
        <row r="1771">
          <cell r="B1771">
            <v>1</v>
          </cell>
          <cell r="C1771" t="str">
            <v>KG</v>
          </cell>
          <cell r="D1771">
            <v>2127</v>
          </cell>
          <cell r="E1771">
            <v>2127</v>
          </cell>
          <cell r="F1771">
            <v>0.05</v>
          </cell>
          <cell r="J1771">
            <v>2233.35</v>
          </cell>
        </row>
        <row r="1772">
          <cell r="B1772">
            <v>1</v>
          </cell>
          <cell r="C1772" t="str">
            <v>GLOBAL</v>
          </cell>
          <cell r="D1772">
            <v>200</v>
          </cell>
          <cell r="E1772">
            <v>200</v>
          </cell>
          <cell r="F1772">
            <v>0.05</v>
          </cell>
          <cell r="J1772">
            <v>210</v>
          </cell>
        </row>
        <row r="1773">
          <cell r="B1773">
            <v>3.0000000000000001E-3</v>
          </cell>
          <cell r="C1773" t="str">
            <v>GAL</v>
          </cell>
          <cell r="D1773">
            <v>28600</v>
          </cell>
          <cell r="E1773">
            <v>85.8</v>
          </cell>
          <cell r="F1773">
            <v>0.03</v>
          </cell>
          <cell r="J1773">
            <v>88.373999999999995</v>
          </cell>
        </row>
        <row r="1774">
          <cell r="E1774">
            <v>0</v>
          </cell>
          <cell r="J1774">
            <v>0</v>
          </cell>
        </row>
        <row r="1775">
          <cell r="E1775">
            <v>0</v>
          </cell>
          <cell r="J1775">
            <v>0</v>
          </cell>
        </row>
        <row r="1776">
          <cell r="E1776">
            <v>0</v>
          </cell>
          <cell r="J1776">
            <v>0</v>
          </cell>
        </row>
        <row r="1777">
          <cell r="E1777">
            <v>0</v>
          </cell>
          <cell r="J1777">
            <v>0</v>
          </cell>
        </row>
        <row r="1779">
          <cell r="G1779">
            <v>2531.7239999999997</v>
          </cell>
          <cell r="J1779">
            <v>2531.7239999999997</v>
          </cell>
        </row>
        <row r="1782">
          <cell r="B1782" t="str">
            <v>TARIFA / HORA</v>
          </cell>
          <cell r="D1782" t="str">
            <v>RENDIMIENTO</v>
          </cell>
          <cell r="E1782" t="str">
            <v>VALOR UNITARIO</v>
          </cell>
        </row>
        <row r="1783">
          <cell r="B1783">
            <v>100</v>
          </cell>
          <cell r="D1783">
            <v>1</v>
          </cell>
          <cell r="E1783">
            <v>100</v>
          </cell>
        </row>
        <row r="1784">
          <cell r="B1784">
            <v>2900</v>
          </cell>
          <cell r="D1784">
            <v>0.04</v>
          </cell>
          <cell r="E1784">
            <v>116</v>
          </cell>
        </row>
        <row r="1785">
          <cell r="B1785">
            <v>30.74</v>
          </cell>
          <cell r="D1785">
            <v>2</v>
          </cell>
          <cell r="E1785">
            <v>61.48</v>
          </cell>
        </row>
        <row r="1786">
          <cell r="B1786">
            <v>2400</v>
          </cell>
          <cell r="D1786">
            <v>0.08</v>
          </cell>
          <cell r="E1786">
            <v>192</v>
          </cell>
        </row>
        <row r="1787">
          <cell r="E1787">
            <v>0</v>
          </cell>
        </row>
        <row r="1788">
          <cell r="G1788">
            <v>469.48</v>
          </cell>
        </row>
        <row r="1790">
          <cell r="G1790">
            <v>3001.2039999999997</v>
          </cell>
        </row>
        <row r="1793">
          <cell r="B1793" t="str">
            <v>VOLUMEN/PESO</v>
          </cell>
          <cell r="D1793" t="str">
            <v>DISTANCIA</v>
          </cell>
          <cell r="E1793" t="str">
            <v>TARIFA</v>
          </cell>
          <cell r="F1793" t="str">
            <v>Vr/UNITARIO</v>
          </cell>
        </row>
        <row r="1794">
          <cell r="F1794">
            <v>0</v>
          </cell>
        </row>
        <row r="1795">
          <cell r="F1795">
            <v>0</v>
          </cell>
        </row>
        <row r="1796">
          <cell r="F1796">
            <v>0</v>
          </cell>
        </row>
        <row r="1798">
          <cell r="G1798">
            <v>0</v>
          </cell>
        </row>
        <row r="1801">
          <cell r="B1801" t="str">
            <v>JORNAL + PRESTACIONES</v>
          </cell>
          <cell r="E1801" t="str">
            <v>RENDIMIENTO</v>
          </cell>
          <cell r="F1801" t="str">
            <v>Vr/UNITARIO</v>
          </cell>
        </row>
        <row r="1802">
          <cell r="D1802">
            <v>7681</v>
          </cell>
          <cell r="E1802">
            <v>0.3</v>
          </cell>
          <cell r="F1802">
            <v>2304.2999999999997</v>
          </cell>
        </row>
        <row r="1803">
          <cell r="D1803">
            <v>3491</v>
          </cell>
          <cell r="E1803">
            <v>0.02</v>
          </cell>
          <cell r="F1803">
            <v>69.820000000000007</v>
          </cell>
        </row>
        <row r="1804">
          <cell r="D1804">
            <v>8310</v>
          </cell>
          <cell r="E1804">
            <v>1.4999999999999999E-2</v>
          </cell>
          <cell r="F1804">
            <v>124.64999999999999</v>
          </cell>
        </row>
        <row r="1805">
          <cell r="F1805">
            <v>0</v>
          </cell>
        </row>
        <row r="1807">
          <cell r="G1807">
            <v>2498.77</v>
          </cell>
        </row>
        <row r="1809">
          <cell r="G1809">
            <v>5500</v>
          </cell>
        </row>
        <row r="1817">
          <cell r="E1817" t="str">
            <v>CAPITULO :</v>
          </cell>
          <cell r="G1817" t="str">
            <v>CERRAMIENTO EXTERIOR</v>
          </cell>
        </row>
        <row r="1819">
          <cell r="E1819" t="str">
            <v>FECHA :</v>
          </cell>
          <cell r="F1819" t="str">
            <v>OCTUBRE DE 2005</v>
          </cell>
        </row>
        <row r="1822">
          <cell r="B1822" t="str">
            <v>4.1.4</v>
          </cell>
          <cell r="C1822" t="str">
            <v xml:space="preserve">MURO EN BLOQUE DE CEMENTO                              </v>
          </cell>
          <cell r="G1822" t="str">
            <v>UNIDAD</v>
          </cell>
          <cell r="H1822" t="str">
            <v xml:space="preserve">m2   </v>
          </cell>
          <cell r="J1822">
            <v>46680</v>
          </cell>
        </row>
        <row r="1825">
          <cell r="B1825" t="str">
            <v>CANTIDAD</v>
          </cell>
          <cell r="C1825" t="str">
            <v>UND</v>
          </cell>
          <cell r="D1825" t="str">
            <v>Vr/UNITARIO</v>
          </cell>
          <cell r="E1825" t="str">
            <v>Vr/PARCIAL</v>
          </cell>
          <cell r="F1825" t="str">
            <v>DESPERD. %</v>
          </cell>
        </row>
        <row r="1826">
          <cell r="B1826">
            <v>12.5</v>
          </cell>
          <cell r="C1826" t="str">
            <v>UND</v>
          </cell>
          <cell r="D1826">
            <v>2430.0500000000002</v>
          </cell>
          <cell r="E1826">
            <v>30375.625000000004</v>
          </cell>
          <cell r="F1826">
            <v>0.02</v>
          </cell>
          <cell r="J1826">
            <v>30983.137500000004</v>
          </cell>
        </row>
        <row r="1827">
          <cell r="B1827">
            <v>0.06</v>
          </cell>
          <cell r="C1827" t="str">
            <v>M3</v>
          </cell>
          <cell r="D1827">
            <v>136700.5</v>
          </cell>
          <cell r="E1827">
            <v>8202.0299999999988</v>
          </cell>
          <cell r="F1827">
            <v>0.05</v>
          </cell>
          <cell r="J1827">
            <v>8612.1314999999995</v>
          </cell>
        </row>
        <row r="1828">
          <cell r="E1828">
            <v>0</v>
          </cell>
          <cell r="J1828">
            <v>0</v>
          </cell>
        </row>
        <row r="1829">
          <cell r="E1829">
            <v>0</v>
          </cell>
          <cell r="J1829">
            <v>0</v>
          </cell>
        </row>
        <row r="1830">
          <cell r="E1830">
            <v>0</v>
          </cell>
          <cell r="J1830">
            <v>0</v>
          </cell>
        </row>
        <row r="1831">
          <cell r="E1831">
            <v>0</v>
          </cell>
          <cell r="J1831">
            <v>0</v>
          </cell>
        </row>
        <row r="1832">
          <cell r="E1832">
            <v>0</v>
          </cell>
          <cell r="J1832">
            <v>0</v>
          </cell>
        </row>
        <row r="1834">
          <cell r="G1834">
            <v>39595.269</v>
          </cell>
          <cell r="J1834">
            <v>39595.269</v>
          </cell>
        </row>
        <row r="1837">
          <cell r="B1837" t="str">
            <v>TARIFA / HORA</v>
          </cell>
          <cell r="D1837" t="str">
            <v>RENDIMIENTO</v>
          </cell>
          <cell r="E1837" t="str">
            <v>VALOR UNITARIO</v>
          </cell>
        </row>
        <row r="1838">
          <cell r="B1838">
            <v>100</v>
          </cell>
          <cell r="D1838">
            <v>1</v>
          </cell>
          <cell r="E1838">
            <v>100</v>
          </cell>
        </row>
        <row r="1839">
          <cell r="E1839">
            <v>0</v>
          </cell>
        </row>
        <row r="1840">
          <cell r="E1840">
            <v>0</v>
          </cell>
        </row>
        <row r="1841">
          <cell r="E1841">
            <v>0</v>
          </cell>
        </row>
        <row r="1842">
          <cell r="E1842">
            <v>0</v>
          </cell>
        </row>
        <row r="1843">
          <cell r="G1843">
            <v>100</v>
          </cell>
        </row>
        <row r="1845">
          <cell r="G1845">
            <v>39695.269</v>
          </cell>
        </row>
        <row r="1848">
          <cell r="B1848" t="str">
            <v>VOLUMEN/PESO</v>
          </cell>
          <cell r="D1848" t="str">
            <v>DISTANCIA</v>
          </cell>
          <cell r="E1848" t="str">
            <v>TARIFA</v>
          </cell>
          <cell r="F1848" t="str">
            <v>Vr/UNITARIO</v>
          </cell>
        </row>
        <row r="1849">
          <cell r="F1849">
            <v>0</v>
          </cell>
        </row>
        <row r="1850">
          <cell r="F1850">
            <v>0</v>
          </cell>
        </row>
        <row r="1851">
          <cell r="F1851">
            <v>0</v>
          </cell>
        </row>
        <row r="1853">
          <cell r="G1853">
            <v>0</v>
          </cell>
        </row>
        <row r="1856">
          <cell r="B1856" t="str">
            <v>JORNAL + PRESTACIONES</v>
          </cell>
          <cell r="E1856" t="str">
            <v>RENDIMIENTO</v>
          </cell>
          <cell r="F1856" t="str">
            <v>Vr/UNITARIO</v>
          </cell>
        </row>
        <row r="1857">
          <cell r="D1857">
            <v>7681</v>
          </cell>
          <cell r="E1857">
            <v>0.90938679859393357</v>
          </cell>
          <cell r="F1857">
            <v>6985.0000000000036</v>
          </cell>
        </row>
        <row r="1858">
          <cell r="F1858">
            <v>0</v>
          </cell>
        </row>
        <row r="1859">
          <cell r="F1859">
            <v>0</v>
          </cell>
        </row>
        <row r="1860">
          <cell r="F1860">
            <v>0</v>
          </cell>
        </row>
        <row r="1862">
          <cell r="G1862">
            <v>6985.0000000000036</v>
          </cell>
        </row>
        <row r="1864">
          <cell r="G1864">
            <v>46680</v>
          </cell>
        </row>
        <row r="1872">
          <cell r="E1872" t="str">
            <v>CAPITULO :</v>
          </cell>
          <cell r="G1872" t="str">
            <v>CARPINTERIA METALICA</v>
          </cell>
        </row>
        <row r="1874">
          <cell r="E1874" t="str">
            <v>FECHA :</v>
          </cell>
          <cell r="F1874" t="str">
            <v>OCTUBRE DE 2005</v>
          </cell>
        </row>
        <row r="1877">
          <cell r="B1877" t="str">
            <v>5.1.1</v>
          </cell>
          <cell r="C1877" t="str">
            <v xml:space="preserve">VENTANERIA EN ALUM Y VIDRIO 6mm                        </v>
          </cell>
          <cell r="G1877" t="str">
            <v>UNIDAD</v>
          </cell>
          <cell r="H1877" t="str">
            <v xml:space="preserve">m2   </v>
          </cell>
          <cell r="J1877">
            <v>190295</v>
          </cell>
        </row>
        <row r="1880">
          <cell r="B1880" t="str">
            <v>CANTIDAD</v>
          </cell>
          <cell r="C1880" t="str">
            <v>UND</v>
          </cell>
          <cell r="D1880" t="str">
            <v>Vr/UNITARIO</v>
          </cell>
          <cell r="E1880" t="str">
            <v>Vr/PARCIAL</v>
          </cell>
          <cell r="F1880" t="str">
            <v>DESPERD. %</v>
          </cell>
        </row>
        <row r="1881">
          <cell r="B1881">
            <v>1</v>
          </cell>
          <cell r="C1881" t="str">
            <v>M2</v>
          </cell>
          <cell r="D1881">
            <v>187000</v>
          </cell>
          <cell r="E1881">
            <v>187000</v>
          </cell>
          <cell r="J1881">
            <v>187000</v>
          </cell>
        </row>
        <row r="1882">
          <cell r="E1882">
            <v>0</v>
          </cell>
          <cell r="J1882">
            <v>0</v>
          </cell>
        </row>
        <row r="1883">
          <cell r="E1883">
            <v>0</v>
          </cell>
          <cell r="J1883">
            <v>0</v>
          </cell>
        </row>
        <row r="1884">
          <cell r="E1884">
            <v>0</v>
          </cell>
          <cell r="J1884">
            <v>0</v>
          </cell>
        </row>
        <row r="1885">
          <cell r="E1885">
            <v>0</v>
          </cell>
          <cell r="J1885">
            <v>0</v>
          </cell>
        </row>
        <row r="1886">
          <cell r="E1886">
            <v>0</v>
          </cell>
          <cell r="J1886">
            <v>0</v>
          </cell>
        </row>
        <row r="1887">
          <cell r="E1887">
            <v>0</v>
          </cell>
          <cell r="J1887">
            <v>0</v>
          </cell>
        </row>
        <row r="1889">
          <cell r="G1889">
            <v>187000</v>
          </cell>
          <cell r="J1889">
            <v>187000</v>
          </cell>
        </row>
        <row r="1892">
          <cell r="B1892" t="str">
            <v>TARIFA / HORA</v>
          </cell>
          <cell r="D1892" t="str">
            <v>RENDIMIENTO</v>
          </cell>
          <cell r="E1892" t="str">
            <v>VALOR UNITARIO</v>
          </cell>
        </row>
        <row r="1893">
          <cell r="B1893">
            <v>100</v>
          </cell>
          <cell r="D1893">
            <v>1</v>
          </cell>
          <cell r="E1893">
            <v>100</v>
          </cell>
        </row>
        <row r="1894">
          <cell r="B1894">
            <v>30.74</v>
          </cell>
          <cell r="D1894">
            <v>4</v>
          </cell>
          <cell r="E1894">
            <v>122.96</v>
          </cell>
        </row>
        <row r="1895">
          <cell r="E1895">
            <v>0</v>
          </cell>
        </row>
        <row r="1896">
          <cell r="E1896">
            <v>0</v>
          </cell>
        </row>
        <row r="1897">
          <cell r="E1897">
            <v>0</v>
          </cell>
        </row>
        <row r="1898">
          <cell r="G1898">
            <v>222.95999999999998</v>
          </cell>
        </row>
        <row r="1900">
          <cell r="G1900">
            <v>187222.96</v>
          </cell>
        </row>
        <row r="1903">
          <cell r="B1903" t="str">
            <v>VOLUMEN/PESO</v>
          </cell>
          <cell r="D1903" t="str">
            <v>DISTANCIA</v>
          </cell>
          <cell r="E1903" t="str">
            <v>TARIFA</v>
          </cell>
          <cell r="F1903" t="str">
            <v>Vr/UNITARIO</v>
          </cell>
        </row>
        <row r="1904">
          <cell r="F1904">
            <v>0</v>
          </cell>
        </row>
        <row r="1905">
          <cell r="F1905">
            <v>0</v>
          </cell>
        </row>
        <row r="1906">
          <cell r="F1906">
            <v>0</v>
          </cell>
        </row>
        <row r="1908">
          <cell r="G1908">
            <v>0</v>
          </cell>
        </row>
        <row r="1911">
          <cell r="B1911" t="str">
            <v>JORNAL + PRESTACIONES</v>
          </cell>
          <cell r="E1911" t="str">
            <v>RENDIMIENTO</v>
          </cell>
          <cell r="F1911" t="str">
            <v>Vr/UNITARIO</v>
          </cell>
        </row>
        <row r="1912">
          <cell r="D1912">
            <v>7681</v>
          </cell>
          <cell r="E1912">
            <v>0.4</v>
          </cell>
          <cell r="F1912">
            <v>3072.4</v>
          </cell>
        </row>
        <row r="1913">
          <cell r="F1913">
            <v>0</v>
          </cell>
        </row>
        <row r="1914">
          <cell r="F1914">
            <v>0</v>
          </cell>
        </row>
        <row r="1915">
          <cell r="F1915">
            <v>0</v>
          </cell>
        </row>
        <row r="1917">
          <cell r="G1917">
            <v>3072.4</v>
          </cell>
        </row>
        <row r="1919">
          <cell r="G1919">
            <v>190295</v>
          </cell>
        </row>
        <row r="1927">
          <cell r="E1927" t="str">
            <v>CAPITULO :</v>
          </cell>
          <cell r="G1927" t="str">
            <v>CARPINTERIA METALICA</v>
          </cell>
        </row>
        <row r="1929">
          <cell r="E1929" t="str">
            <v>FECHA :</v>
          </cell>
          <cell r="F1929" t="str">
            <v>OCTUBRE DE 2005</v>
          </cell>
        </row>
        <row r="1932">
          <cell r="B1932" t="str">
            <v>5.2.1</v>
          </cell>
          <cell r="C1932" t="str">
            <v>PUERTA  METALICA METDOOR MANUAL O SIMILAR</v>
          </cell>
          <cell r="G1932" t="str">
            <v>UNIDAD</v>
          </cell>
          <cell r="H1932" t="str">
            <v xml:space="preserve">un   </v>
          </cell>
          <cell r="J1932">
            <v>5730000</v>
          </cell>
        </row>
        <row r="1935">
          <cell r="B1935" t="str">
            <v>CANTIDAD</v>
          </cell>
          <cell r="C1935" t="str">
            <v>UND</v>
          </cell>
          <cell r="D1935" t="str">
            <v>Vr/UNITARIO</v>
          </cell>
          <cell r="E1935" t="str">
            <v>Vr/PARCIAL</v>
          </cell>
          <cell r="F1935" t="str">
            <v>DESPERD. %</v>
          </cell>
        </row>
        <row r="1936">
          <cell r="B1936">
            <v>1</v>
          </cell>
          <cell r="C1936" t="str">
            <v>UND</v>
          </cell>
          <cell r="D1936">
            <v>5336000</v>
          </cell>
          <cell r="E1936">
            <v>5336000</v>
          </cell>
          <cell r="J1936">
            <v>5336000</v>
          </cell>
        </row>
        <row r="1937">
          <cell r="B1937">
            <v>1</v>
          </cell>
          <cell r="C1937" t="str">
            <v>UND</v>
          </cell>
          <cell r="D1937">
            <v>231999.99999999997</v>
          </cell>
          <cell r="E1937">
            <v>231999.99999999997</v>
          </cell>
          <cell r="J1937">
            <v>231999.99999999997</v>
          </cell>
        </row>
        <row r="1938">
          <cell r="E1938">
            <v>0</v>
          </cell>
          <cell r="J1938">
            <v>0</v>
          </cell>
        </row>
        <row r="1939">
          <cell r="E1939">
            <v>0</v>
          </cell>
          <cell r="J1939">
            <v>0</v>
          </cell>
        </row>
        <row r="1940">
          <cell r="E1940">
            <v>0</v>
          </cell>
          <cell r="J1940">
            <v>0</v>
          </cell>
        </row>
        <row r="1941">
          <cell r="E1941">
            <v>0</v>
          </cell>
          <cell r="J1941">
            <v>0</v>
          </cell>
        </row>
        <row r="1942">
          <cell r="E1942">
            <v>0</v>
          </cell>
          <cell r="J1942">
            <v>0</v>
          </cell>
        </row>
        <row r="1944">
          <cell r="G1944">
            <v>5568000</v>
          </cell>
          <cell r="J1944">
            <v>5568000</v>
          </cell>
        </row>
        <row r="1947">
          <cell r="B1947" t="str">
            <v>TARIFA / HORA</v>
          </cell>
          <cell r="D1947" t="str">
            <v>RENDIMIENTO</v>
          </cell>
          <cell r="E1947" t="str">
            <v>VALOR UNITARIO</v>
          </cell>
        </row>
        <row r="1948">
          <cell r="B1948">
            <v>100</v>
          </cell>
          <cell r="D1948">
            <v>20</v>
          </cell>
          <cell r="E1948">
            <v>2000</v>
          </cell>
        </row>
        <row r="1949">
          <cell r="E1949">
            <v>0</v>
          </cell>
        </row>
        <row r="1950">
          <cell r="E1950">
            <v>0</v>
          </cell>
        </row>
        <row r="1951">
          <cell r="E1951">
            <v>0</v>
          </cell>
        </row>
        <row r="1952">
          <cell r="E1952">
            <v>0</v>
          </cell>
        </row>
        <row r="1953">
          <cell r="G1953">
            <v>2000</v>
          </cell>
        </row>
        <row r="1955">
          <cell r="G1955">
            <v>5570000</v>
          </cell>
        </row>
        <row r="1958">
          <cell r="B1958" t="str">
            <v>VOLUMEN/PESO</v>
          </cell>
          <cell r="D1958" t="str">
            <v>DISTANCIA</v>
          </cell>
          <cell r="E1958" t="str">
            <v>TARIFA</v>
          </cell>
          <cell r="F1958" t="str">
            <v>Vr/UNITARIO</v>
          </cell>
        </row>
        <row r="1959">
          <cell r="F1959">
            <v>0</v>
          </cell>
        </row>
        <row r="1960">
          <cell r="F1960">
            <v>0</v>
          </cell>
        </row>
        <row r="1961">
          <cell r="F1961">
            <v>0</v>
          </cell>
        </row>
        <row r="1963">
          <cell r="G1963">
            <v>0</v>
          </cell>
        </row>
        <row r="1966">
          <cell r="B1966" t="str">
            <v>JORNAL + PRESTACIONES</v>
          </cell>
          <cell r="E1966" t="str">
            <v>RENDIMIENTO</v>
          </cell>
          <cell r="F1966" t="str">
            <v>Vr/UNITARIO</v>
          </cell>
        </row>
        <row r="1967">
          <cell r="D1967">
            <v>10000</v>
          </cell>
          <cell r="E1967">
            <v>16</v>
          </cell>
          <cell r="F1967">
            <v>160000</v>
          </cell>
        </row>
        <row r="1968">
          <cell r="F1968">
            <v>0</v>
          </cell>
        </row>
        <row r="1969">
          <cell r="F1969">
            <v>0</v>
          </cell>
        </row>
        <row r="1970">
          <cell r="F1970">
            <v>0</v>
          </cell>
        </row>
        <row r="1972">
          <cell r="G1972">
            <v>160000</v>
          </cell>
        </row>
        <row r="1974">
          <cell r="G1974">
            <v>5730000</v>
          </cell>
        </row>
        <row r="1982">
          <cell r="E1982" t="str">
            <v>CAPITULO :</v>
          </cell>
          <cell r="G1982" t="str">
            <v>CARPINTERIA METALICA</v>
          </cell>
        </row>
        <row r="1984">
          <cell r="E1984" t="str">
            <v>FECHA :</v>
          </cell>
          <cell r="F1984" t="str">
            <v>OCTUBRE DE 2005</v>
          </cell>
        </row>
        <row r="1987">
          <cell r="B1987" t="str">
            <v>5.2.2</v>
          </cell>
          <cell r="C1987" t="str">
            <v xml:space="preserve">PUERTA CORTAFUEGO                                                                                        </v>
          </cell>
          <cell r="G1987" t="str">
            <v>UNIDAD</v>
          </cell>
          <cell r="H1987" t="str">
            <v xml:space="preserve">un   </v>
          </cell>
          <cell r="J1987">
            <v>6689420</v>
          </cell>
        </row>
        <row r="1990">
          <cell r="B1990" t="str">
            <v>CANTIDAD</v>
          </cell>
          <cell r="C1990" t="str">
            <v>UND</v>
          </cell>
          <cell r="D1990" t="str">
            <v>Vr/UNITARIO</v>
          </cell>
          <cell r="E1990" t="str">
            <v>Vr/PARCIAL</v>
          </cell>
          <cell r="F1990" t="str">
            <v>DESPERD. %</v>
          </cell>
        </row>
        <row r="1991">
          <cell r="B1991">
            <v>1</v>
          </cell>
          <cell r="C1991" t="str">
            <v>UND</v>
          </cell>
          <cell r="D1991">
            <v>5394000</v>
          </cell>
          <cell r="E1991">
            <v>5394000</v>
          </cell>
          <cell r="J1991">
            <v>5394000</v>
          </cell>
        </row>
        <row r="1992">
          <cell r="B1992">
            <v>1</v>
          </cell>
          <cell r="C1992" t="str">
            <v>UND</v>
          </cell>
          <cell r="D1992">
            <v>916399.99999999988</v>
          </cell>
          <cell r="E1992">
            <v>916399.99999999988</v>
          </cell>
          <cell r="J1992">
            <v>916399.99999999988</v>
          </cell>
        </row>
        <row r="1993">
          <cell r="B1993">
            <v>1</v>
          </cell>
          <cell r="C1993" t="str">
            <v>UND</v>
          </cell>
          <cell r="D1993">
            <v>220399.99999999997</v>
          </cell>
          <cell r="E1993">
            <v>220399.99999999997</v>
          </cell>
          <cell r="J1993">
            <v>220399.99999999997</v>
          </cell>
        </row>
        <row r="1994">
          <cell r="E1994">
            <v>0</v>
          </cell>
          <cell r="J1994">
            <v>0</v>
          </cell>
        </row>
        <row r="1995">
          <cell r="E1995">
            <v>0</v>
          </cell>
          <cell r="J1995">
            <v>0</v>
          </cell>
        </row>
        <row r="1996">
          <cell r="E1996">
            <v>0</v>
          </cell>
          <cell r="J1996">
            <v>0</v>
          </cell>
        </row>
        <row r="1997">
          <cell r="E1997">
            <v>0</v>
          </cell>
          <cell r="J1997">
            <v>0</v>
          </cell>
        </row>
        <row r="1999">
          <cell r="G1999">
            <v>6530800</v>
          </cell>
          <cell r="J1999">
            <v>6530800</v>
          </cell>
        </row>
        <row r="2002">
          <cell r="B2002" t="str">
            <v>TARIFA / HORA</v>
          </cell>
          <cell r="D2002" t="str">
            <v>RENDIMIENTO</v>
          </cell>
          <cell r="E2002" t="str">
            <v>VALOR UNITARIO</v>
          </cell>
        </row>
        <row r="2003">
          <cell r="B2003">
            <v>100</v>
          </cell>
          <cell r="D2003">
            <v>50</v>
          </cell>
          <cell r="E2003">
            <v>5000</v>
          </cell>
        </row>
        <row r="2004">
          <cell r="E2004">
            <v>0</v>
          </cell>
        </row>
        <row r="2005">
          <cell r="E2005">
            <v>0</v>
          </cell>
        </row>
        <row r="2006">
          <cell r="E2006">
            <v>0</v>
          </cell>
        </row>
        <row r="2007">
          <cell r="E2007">
            <v>0</v>
          </cell>
        </row>
        <row r="2008">
          <cell r="G2008">
            <v>5000</v>
          </cell>
        </row>
        <row r="2010">
          <cell r="G2010">
            <v>6535800</v>
          </cell>
        </row>
        <row r="2013">
          <cell r="B2013" t="str">
            <v>VOLUMEN/PESO</v>
          </cell>
          <cell r="D2013" t="str">
            <v>DISTANCIA</v>
          </cell>
          <cell r="E2013" t="str">
            <v>TARIFA</v>
          </cell>
          <cell r="F2013" t="str">
            <v>Vr/UNITARIO</v>
          </cell>
        </row>
        <row r="2014">
          <cell r="F2014">
            <v>0</v>
          </cell>
        </row>
        <row r="2015">
          <cell r="F2015">
            <v>0</v>
          </cell>
        </row>
        <row r="2016">
          <cell r="F2016">
            <v>0</v>
          </cell>
        </row>
        <row r="2018">
          <cell r="G2018">
            <v>0</v>
          </cell>
        </row>
        <row r="2021">
          <cell r="B2021" t="str">
            <v>JORNAL + PRESTACIONES</v>
          </cell>
          <cell r="E2021" t="str">
            <v>RENDIMIENTO</v>
          </cell>
          <cell r="F2021" t="str">
            <v>Vr/UNITARIO</v>
          </cell>
        </row>
        <row r="2022">
          <cell r="D2022">
            <v>7681</v>
          </cell>
          <cell r="E2022">
            <v>20</v>
          </cell>
          <cell r="F2022">
            <v>153620</v>
          </cell>
        </row>
        <row r="2023">
          <cell r="F2023">
            <v>0</v>
          </cell>
        </row>
        <row r="2024">
          <cell r="F2024">
            <v>0</v>
          </cell>
        </row>
        <row r="2025">
          <cell r="F2025">
            <v>0</v>
          </cell>
        </row>
        <row r="2027">
          <cell r="G2027">
            <v>153620</v>
          </cell>
        </row>
        <row r="2029">
          <cell r="G2029">
            <v>6689420</v>
          </cell>
        </row>
        <row r="2037">
          <cell r="E2037" t="str">
            <v>CAPITULO :</v>
          </cell>
          <cell r="G2037" t="str">
            <v>CARPINTERIA METALICA</v>
          </cell>
        </row>
        <row r="2039">
          <cell r="E2039" t="str">
            <v>FECHA :</v>
          </cell>
          <cell r="F2039" t="str">
            <v>OCTUBRE DE 2005</v>
          </cell>
        </row>
        <row r="2042">
          <cell r="B2042" t="str">
            <v>5.3.1</v>
          </cell>
          <cell r="C2042" t="str">
            <v xml:space="preserve">MUELLE NIVELADOR </v>
          </cell>
          <cell r="G2042" t="str">
            <v>UNIDAD</v>
          </cell>
          <cell r="H2042" t="str">
            <v xml:space="preserve">un   </v>
          </cell>
          <cell r="J2042">
            <v>17103884</v>
          </cell>
        </row>
        <row r="2045">
          <cell r="B2045" t="str">
            <v>CANTIDAD</v>
          </cell>
          <cell r="C2045" t="str">
            <v>UND</v>
          </cell>
          <cell r="D2045" t="str">
            <v>Vr/UNITARIO</v>
          </cell>
          <cell r="E2045" t="str">
            <v>Vr/PARCIAL</v>
          </cell>
          <cell r="F2045" t="str">
            <v>DESPERD. %</v>
          </cell>
        </row>
        <row r="2046">
          <cell r="B2046">
            <v>1</v>
          </cell>
          <cell r="C2046" t="str">
            <v>GL</v>
          </cell>
          <cell r="D2046">
            <v>16248884.235294119</v>
          </cell>
          <cell r="E2046">
            <v>16248884.235294119</v>
          </cell>
          <cell r="J2046">
            <v>16248884.235294119</v>
          </cell>
        </row>
        <row r="2047">
          <cell r="E2047">
            <v>0</v>
          </cell>
          <cell r="J2047">
            <v>0</v>
          </cell>
        </row>
        <row r="2048">
          <cell r="E2048">
            <v>0</v>
          </cell>
          <cell r="J2048">
            <v>0</v>
          </cell>
        </row>
        <row r="2049">
          <cell r="E2049">
            <v>0</v>
          </cell>
          <cell r="J2049">
            <v>0</v>
          </cell>
        </row>
        <row r="2050">
          <cell r="E2050">
            <v>0</v>
          </cell>
          <cell r="J2050">
            <v>0</v>
          </cell>
        </row>
        <row r="2051">
          <cell r="E2051">
            <v>0</v>
          </cell>
          <cell r="J2051">
            <v>0</v>
          </cell>
        </row>
        <row r="2052">
          <cell r="E2052">
            <v>0</v>
          </cell>
          <cell r="J2052">
            <v>0</v>
          </cell>
        </row>
        <row r="2054">
          <cell r="G2054">
            <v>16248884.235294119</v>
          </cell>
          <cell r="J2054">
            <v>16248884.235294119</v>
          </cell>
        </row>
        <row r="2057">
          <cell r="B2057" t="str">
            <v>TARIFA / HORA</v>
          </cell>
          <cell r="D2057" t="str">
            <v>RENDIMIENTO</v>
          </cell>
          <cell r="E2057" t="str">
            <v>VALOR UNITARIO</v>
          </cell>
        </row>
        <row r="2058">
          <cell r="B2058">
            <v>100</v>
          </cell>
          <cell r="D2058">
            <v>50</v>
          </cell>
          <cell r="E2058">
            <v>5000</v>
          </cell>
        </row>
        <row r="2059">
          <cell r="E2059">
            <v>0</v>
          </cell>
        </row>
        <row r="2060">
          <cell r="E2060">
            <v>0</v>
          </cell>
        </row>
        <row r="2061">
          <cell r="E2061">
            <v>0</v>
          </cell>
        </row>
        <row r="2062">
          <cell r="E2062">
            <v>0</v>
          </cell>
        </row>
        <row r="2063">
          <cell r="G2063">
            <v>5000</v>
          </cell>
        </row>
        <row r="2065">
          <cell r="G2065">
            <v>16253884.235294119</v>
          </cell>
        </row>
        <row r="2068">
          <cell r="B2068" t="str">
            <v>VOLUMEN/PESO</v>
          </cell>
          <cell r="D2068" t="str">
            <v>DISTANCIA</v>
          </cell>
          <cell r="E2068" t="str">
            <v>TARIFA</v>
          </cell>
          <cell r="F2068" t="str">
            <v>Vr/UNITARIO</v>
          </cell>
        </row>
        <row r="2069">
          <cell r="F2069">
            <v>0</v>
          </cell>
        </row>
        <row r="2070">
          <cell r="F2070">
            <v>0</v>
          </cell>
        </row>
        <row r="2071">
          <cell r="F2071">
            <v>0</v>
          </cell>
        </row>
        <row r="2073">
          <cell r="G2073">
            <v>0</v>
          </cell>
        </row>
        <row r="2076">
          <cell r="B2076" t="str">
            <v>JORNAL + PRESTACIONES</v>
          </cell>
          <cell r="E2076" t="str">
            <v>RENDIMIENTO</v>
          </cell>
          <cell r="F2076" t="str">
            <v>Vr/UNITARIO</v>
          </cell>
        </row>
        <row r="2077">
          <cell r="D2077">
            <v>850000</v>
          </cell>
          <cell r="E2077">
            <v>1</v>
          </cell>
          <cell r="F2077">
            <v>850000</v>
          </cell>
        </row>
        <row r="2078">
          <cell r="F2078">
            <v>0</v>
          </cell>
        </row>
        <row r="2079">
          <cell r="F2079">
            <v>0</v>
          </cell>
        </row>
        <row r="2080">
          <cell r="F2080">
            <v>0</v>
          </cell>
        </row>
        <row r="2082">
          <cell r="G2082">
            <v>850000</v>
          </cell>
        </row>
        <row r="2084">
          <cell r="G2084">
            <v>17103884</v>
          </cell>
        </row>
        <row r="2092">
          <cell r="E2092" t="str">
            <v>CAPITULO :</v>
          </cell>
          <cell r="G2092" t="str">
            <v>CARPINTERIA METALICA</v>
          </cell>
        </row>
        <row r="2094">
          <cell r="E2094" t="str">
            <v>FECHA :</v>
          </cell>
          <cell r="F2094" t="str">
            <v>OCTUBRE DE 2005</v>
          </cell>
        </row>
        <row r="2097">
          <cell r="B2097" t="str">
            <v>5.4.1</v>
          </cell>
          <cell r="C2097" t="str">
            <v>CORTASOL AEROBRISE 100 ALUZINC O SIMILAR</v>
          </cell>
          <cell r="G2097" t="str">
            <v>UNIDAD</v>
          </cell>
          <cell r="H2097" t="str">
            <v xml:space="preserve">m2   </v>
          </cell>
          <cell r="J2097">
            <v>215718</v>
          </cell>
        </row>
        <row r="2100">
          <cell r="B2100" t="str">
            <v>CANTIDAD</v>
          </cell>
          <cell r="C2100" t="str">
            <v>UND</v>
          </cell>
          <cell r="D2100" t="str">
            <v>Vr/UNITARIO</v>
          </cell>
          <cell r="E2100" t="str">
            <v>Vr/PARCIAL</v>
          </cell>
          <cell r="F2100" t="str">
            <v>DESPERD. %</v>
          </cell>
        </row>
        <row r="2101">
          <cell r="B2101">
            <v>1</v>
          </cell>
          <cell r="C2101" t="str">
            <v>M2</v>
          </cell>
          <cell r="D2101">
            <v>214472</v>
          </cell>
          <cell r="E2101">
            <v>214472</v>
          </cell>
          <cell r="J2101">
            <v>214472</v>
          </cell>
        </row>
        <row r="2102">
          <cell r="E2102">
            <v>0</v>
          </cell>
          <cell r="J2102">
            <v>0</v>
          </cell>
        </row>
        <row r="2103">
          <cell r="E2103">
            <v>0</v>
          </cell>
          <cell r="J2103">
            <v>0</v>
          </cell>
        </row>
        <row r="2104">
          <cell r="E2104">
            <v>0</v>
          </cell>
          <cell r="J2104">
            <v>0</v>
          </cell>
        </row>
        <row r="2105">
          <cell r="E2105">
            <v>0</v>
          </cell>
          <cell r="J2105">
            <v>0</v>
          </cell>
        </row>
        <row r="2106">
          <cell r="E2106">
            <v>0</v>
          </cell>
          <cell r="J2106">
            <v>0</v>
          </cell>
        </row>
        <row r="2107">
          <cell r="E2107">
            <v>0</v>
          </cell>
          <cell r="J2107">
            <v>0</v>
          </cell>
        </row>
        <row r="2109">
          <cell r="G2109">
            <v>214472</v>
          </cell>
          <cell r="J2109">
            <v>214472</v>
          </cell>
        </row>
        <row r="2112">
          <cell r="B2112" t="str">
            <v>TARIFA / HORA</v>
          </cell>
          <cell r="D2112" t="str">
            <v>RENDIMIENTO</v>
          </cell>
          <cell r="E2112" t="str">
            <v>VALOR UNITARIO</v>
          </cell>
        </row>
        <row r="2113">
          <cell r="B2113">
            <v>100</v>
          </cell>
          <cell r="D2113">
            <v>10</v>
          </cell>
          <cell r="E2113">
            <v>1000</v>
          </cell>
        </row>
        <row r="2114">
          <cell r="B2114">
            <v>30.74</v>
          </cell>
          <cell r="D2114">
            <v>8</v>
          </cell>
          <cell r="E2114">
            <v>245.92</v>
          </cell>
        </row>
        <row r="2115">
          <cell r="E2115">
            <v>0</v>
          </cell>
        </row>
        <row r="2116">
          <cell r="E2116">
            <v>0</v>
          </cell>
        </row>
        <row r="2117">
          <cell r="E2117">
            <v>0</v>
          </cell>
        </row>
        <row r="2118">
          <cell r="G2118">
            <v>1245.92</v>
          </cell>
        </row>
        <row r="2120">
          <cell r="G2120">
            <v>215717.92</v>
          </cell>
        </row>
        <row r="2123">
          <cell r="B2123" t="str">
            <v>VOLUMEN/PESO</v>
          </cell>
          <cell r="D2123" t="str">
            <v>DISTANCIA</v>
          </cell>
          <cell r="E2123" t="str">
            <v>TARIFA</v>
          </cell>
          <cell r="F2123" t="str">
            <v>Vr/UNITARIO</v>
          </cell>
        </row>
        <row r="2124">
          <cell r="F2124">
            <v>0</v>
          </cell>
        </row>
        <row r="2125">
          <cell r="F2125">
            <v>0</v>
          </cell>
        </row>
        <row r="2126">
          <cell r="F2126">
            <v>0</v>
          </cell>
        </row>
        <row r="2128">
          <cell r="G2128">
            <v>0</v>
          </cell>
        </row>
        <row r="2131">
          <cell r="B2131" t="str">
            <v>JORNAL + PRESTACIONES</v>
          </cell>
          <cell r="E2131" t="str">
            <v>RENDIMIENTO</v>
          </cell>
          <cell r="F2131" t="str">
            <v>Vr/UNITARIO</v>
          </cell>
        </row>
        <row r="2132">
          <cell r="F2132">
            <v>0</v>
          </cell>
        </row>
        <row r="2133">
          <cell r="F2133">
            <v>0</v>
          </cell>
        </row>
        <row r="2134">
          <cell r="F2134">
            <v>0</v>
          </cell>
        </row>
        <row r="2135">
          <cell r="F2135">
            <v>0</v>
          </cell>
        </row>
        <row r="2137">
          <cell r="G2137">
            <v>0</v>
          </cell>
        </row>
        <row r="2139">
          <cell r="G2139">
            <v>215718</v>
          </cell>
        </row>
        <row r="2147">
          <cell r="E2147" t="str">
            <v>CAPITULO :</v>
          </cell>
          <cell r="G2147" t="str">
            <v>CARPINTERIA METALICA</v>
          </cell>
        </row>
        <row r="2149">
          <cell r="E2149" t="str">
            <v>FECHA :</v>
          </cell>
          <cell r="F2149" t="str">
            <v>OCTUBRE DE 2005</v>
          </cell>
        </row>
        <row r="2152">
          <cell r="B2152" t="str">
            <v>5.4.2</v>
          </cell>
          <cell r="C2152" t="str">
            <v>CORTASOL 84R H-1 ALUZINC O SIMILAR</v>
          </cell>
          <cell r="G2152" t="str">
            <v>UNIDAD</v>
          </cell>
          <cell r="H2152" t="str">
            <v xml:space="preserve">m2   </v>
          </cell>
          <cell r="J2152">
            <v>119566</v>
          </cell>
        </row>
        <row r="2155">
          <cell r="B2155" t="str">
            <v>CANTIDAD</v>
          </cell>
          <cell r="C2155" t="str">
            <v>UND</v>
          </cell>
          <cell r="D2155" t="str">
            <v>Vr/UNITARIO</v>
          </cell>
          <cell r="E2155" t="str">
            <v>Vr/PARCIAL</v>
          </cell>
          <cell r="F2155" t="str">
            <v>DESPERD. %</v>
          </cell>
        </row>
        <row r="2156">
          <cell r="B2156">
            <v>1</v>
          </cell>
          <cell r="C2156" t="str">
            <v>M2</v>
          </cell>
          <cell r="D2156">
            <v>118320</v>
          </cell>
          <cell r="E2156">
            <v>118320</v>
          </cell>
          <cell r="J2156">
            <v>118320</v>
          </cell>
        </row>
        <row r="2157">
          <cell r="E2157">
            <v>0</v>
          </cell>
          <cell r="J2157">
            <v>0</v>
          </cell>
        </row>
        <row r="2158">
          <cell r="E2158">
            <v>0</v>
          </cell>
          <cell r="J2158">
            <v>0</v>
          </cell>
        </row>
        <row r="2159">
          <cell r="E2159">
            <v>0</v>
          </cell>
          <cell r="J2159">
            <v>0</v>
          </cell>
        </row>
        <row r="2160">
          <cell r="E2160">
            <v>0</v>
          </cell>
          <cell r="J2160">
            <v>0</v>
          </cell>
        </row>
        <row r="2161">
          <cell r="E2161">
            <v>0</v>
          </cell>
          <cell r="J2161">
            <v>0</v>
          </cell>
        </row>
        <row r="2162">
          <cell r="E2162">
            <v>0</v>
          </cell>
          <cell r="J2162">
            <v>0</v>
          </cell>
        </row>
        <row r="2164">
          <cell r="G2164">
            <v>118320</v>
          </cell>
          <cell r="J2164">
            <v>118320</v>
          </cell>
        </row>
        <row r="2167">
          <cell r="B2167" t="str">
            <v>TARIFA / HORA</v>
          </cell>
          <cell r="D2167" t="str">
            <v>RENDIMIENTO</v>
          </cell>
          <cell r="E2167" t="str">
            <v>VALOR UNITARIO</v>
          </cell>
        </row>
        <row r="2168">
          <cell r="B2168">
            <v>100</v>
          </cell>
          <cell r="D2168">
            <v>10</v>
          </cell>
          <cell r="E2168">
            <v>1000</v>
          </cell>
        </row>
        <row r="2169">
          <cell r="B2169">
            <v>30.74</v>
          </cell>
          <cell r="D2169">
            <v>8</v>
          </cell>
          <cell r="E2169">
            <v>245.92</v>
          </cell>
        </row>
        <row r="2170">
          <cell r="E2170">
            <v>0</v>
          </cell>
        </row>
        <row r="2171">
          <cell r="E2171">
            <v>0</v>
          </cell>
        </row>
        <row r="2172">
          <cell r="E2172">
            <v>0</v>
          </cell>
        </row>
        <row r="2173">
          <cell r="G2173">
            <v>1245.92</v>
          </cell>
        </row>
        <row r="2175">
          <cell r="G2175">
            <v>119565.92</v>
          </cell>
        </row>
        <row r="2178">
          <cell r="B2178" t="str">
            <v>VOLUMEN/PESO</v>
          </cell>
          <cell r="D2178" t="str">
            <v>DISTANCIA</v>
          </cell>
          <cell r="E2178" t="str">
            <v>TARIFA</v>
          </cell>
          <cell r="F2178" t="str">
            <v>Vr/UNITARIO</v>
          </cell>
        </row>
        <row r="2179">
          <cell r="F2179">
            <v>0</v>
          </cell>
        </row>
        <row r="2180">
          <cell r="F2180">
            <v>0</v>
          </cell>
        </row>
        <row r="2181">
          <cell r="F2181">
            <v>0</v>
          </cell>
        </row>
        <row r="2183">
          <cell r="G2183">
            <v>0</v>
          </cell>
        </row>
        <row r="2186">
          <cell r="B2186" t="str">
            <v>JORNAL + PRESTACIONES</v>
          </cell>
          <cell r="E2186" t="str">
            <v>RENDIMIENTO</v>
          </cell>
          <cell r="F2186" t="str">
            <v>Vr/UNITARIO</v>
          </cell>
        </row>
        <row r="2187">
          <cell r="F2187">
            <v>0</v>
          </cell>
        </row>
        <row r="2188">
          <cell r="F2188">
            <v>0</v>
          </cell>
        </row>
        <row r="2189">
          <cell r="F2189">
            <v>0</v>
          </cell>
        </row>
        <row r="2190">
          <cell r="F2190">
            <v>0</v>
          </cell>
        </row>
        <row r="2192">
          <cell r="G2192">
            <v>0</v>
          </cell>
        </row>
        <row r="2194">
          <cell r="G2194">
            <v>119566</v>
          </cell>
        </row>
        <row r="2202">
          <cell r="E2202" t="str">
            <v>CAPITULO :</v>
          </cell>
          <cell r="G2202" t="str">
            <v>CARPINTERIA METALICA</v>
          </cell>
        </row>
        <row r="2204">
          <cell r="E2204" t="str">
            <v>FECHA :</v>
          </cell>
          <cell r="F2204" t="str">
            <v>OCTUBRE DE 2005</v>
          </cell>
        </row>
        <row r="2207">
          <cell r="B2207" t="str">
            <v>5.4.3</v>
          </cell>
          <cell r="C2207" t="str">
            <v xml:space="preserve">BARANDA EN ACERO INOXIDABLE                            </v>
          </cell>
          <cell r="G2207" t="str">
            <v>UNIDAD</v>
          </cell>
          <cell r="H2207" t="str">
            <v xml:space="preserve">m    </v>
          </cell>
          <cell r="J2207">
            <v>223046</v>
          </cell>
        </row>
        <row r="2210">
          <cell r="B2210" t="str">
            <v>CANTIDAD</v>
          </cell>
          <cell r="C2210" t="str">
            <v>UND</v>
          </cell>
          <cell r="D2210" t="str">
            <v>Vr/UNITARIO</v>
          </cell>
          <cell r="E2210" t="str">
            <v>Vr/PARCIAL</v>
          </cell>
          <cell r="F2210" t="str">
            <v>DESPERD. %</v>
          </cell>
        </row>
        <row r="2211">
          <cell r="B2211">
            <v>2</v>
          </cell>
          <cell r="C2211" t="str">
            <v>ML</v>
          </cell>
          <cell r="D2211">
            <v>21460</v>
          </cell>
          <cell r="E2211">
            <v>42920</v>
          </cell>
          <cell r="J2211">
            <v>42920</v>
          </cell>
        </row>
        <row r="2212">
          <cell r="B2212">
            <v>0.8</v>
          </cell>
          <cell r="C2212" t="str">
            <v>ML</v>
          </cell>
          <cell r="D2212">
            <v>24000</v>
          </cell>
          <cell r="E2212">
            <v>19200</v>
          </cell>
          <cell r="J2212">
            <v>19200</v>
          </cell>
        </row>
        <row r="2213">
          <cell r="B2213">
            <v>1</v>
          </cell>
          <cell r="C2213" t="str">
            <v>ML</v>
          </cell>
          <cell r="D2213">
            <v>55679.999999999993</v>
          </cell>
          <cell r="E2213">
            <v>55679.999999999993</v>
          </cell>
          <cell r="J2213">
            <v>55679.999999999993</v>
          </cell>
        </row>
        <row r="2214">
          <cell r="E2214">
            <v>0</v>
          </cell>
          <cell r="J2214">
            <v>0</v>
          </cell>
        </row>
        <row r="2215">
          <cell r="E2215">
            <v>0</v>
          </cell>
          <cell r="J2215">
            <v>0</v>
          </cell>
        </row>
        <row r="2216">
          <cell r="E2216">
            <v>0</v>
          </cell>
          <cell r="J2216">
            <v>0</v>
          </cell>
        </row>
        <row r="2217">
          <cell r="E2217">
            <v>0</v>
          </cell>
          <cell r="J2217">
            <v>0</v>
          </cell>
        </row>
        <row r="2219">
          <cell r="G2219">
            <v>117800</v>
          </cell>
          <cell r="J2219">
            <v>117800</v>
          </cell>
        </row>
        <row r="2222">
          <cell r="B2222" t="str">
            <v>TARIFA / HORA</v>
          </cell>
          <cell r="D2222" t="str">
            <v>RENDIMIENTO</v>
          </cell>
          <cell r="E2222" t="str">
            <v>VALOR UNITARIO</v>
          </cell>
        </row>
        <row r="2223">
          <cell r="B2223">
            <v>100</v>
          </cell>
          <cell r="D2223">
            <v>50</v>
          </cell>
          <cell r="E2223">
            <v>5000</v>
          </cell>
        </row>
        <row r="2224">
          <cell r="B2224">
            <v>30.74</v>
          </cell>
          <cell r="D2224">
            <v>8</v>
          </cell>
          <cell r="E2224">
            <v>245.92</v>
          </cell>
        </row>
        <row r="2225">
          <cell r="E2225">
            <v>0</v>
          </cell>
        </row>
        <row r="2226">
          <cell r="E2226">
            <v>0</v>
          </cell>
        </row>
        <row r="2227">
          <cell r="E2227">
            <v>0</v>
          </cell>
        </row>
        <row r="2228">
          <cell r="G2228">
            <v>5245.92</v>
          </cell>
        </row>
        <row r="2230">
          <cell r="G2230">
            <v>123045.92</v>
          </cell>
        </row>
        <row r="2233">
          <cell r="B2233" t="str">
            <v>VOLUMEN/PESO</v>
          </cell>
          <cell r="D2233" t="str">
            <v>DISTANCIA</v>
          </cell>
          <cell r="E2233" t="str">
            <v>TARIFA</v>
          </cell>
          <cell r="F2233" t="str">
            <v>Vr/UNITARIO</v>
          </cell>
        </row>
        <row r="2234">
          <cell r="F2234">
            <v>0</v>
          </cell>
        </row>
        <row r="2235">
          <cell r="F2235">
            <v>0</v>
          </cell>
        </row>
        <row r="2236">
          <cell r="F2236">
            <v>0</v>
          </cell>
        </row>
        <row r="2238">
          <cell r="G2238">
            <v>0</v>
          </cell>
        </row>
        <row r="2241">
          <cell r="B2241" t="str">
            <v>JORNAL + PRESTACIONES</v>
          </cell>
          <cell r="E2241" t="str">
            <v>RENDIMIENTO</v>
          </cell>
          <cell r="F2241" t="str">
            <v>Vr/UNITARIO</v>
          </cell>
        </row>
        <row r="2242">
          <cell r="D2242">
            <v>10000</v>
          </cell>
          <cell r="E2242">
            <v>10</v>
          </cell>
          <cell r="F2242">
            <v>100000</v>
          </cell>
        </row>
        <row r="2243">
          <cell r="F2243">
            <v>0</v>
          </cell>
        </row>
        <row r="2244">
          <cell r="F2244">
            <v>0</v>
          </cell>
        </row>
        <row r="2245">
          <cell r="F2245">
            <v>0</v>
          </cell>
        </row>
        <row r="2247">
          <cell r="G2247">
            <v>100000</v>
          </cell>
        </row>
        <row r="2249">
          <cell r="G2249">
            <v>223046</v>
          </cell>
        </row>
        <row r="2257">
          <cell r="E2257" t="str">
            <v>CAPITULO :</v>
          </cell>
          <cell r="G2257" t="str">
            <v>RAMPAS EN CONCRETO</v>
          </cell>
        </row>
        <row r="2259">
          <cell r="E2259" t="str">
            <v>FECHA :</v>
          </cell>
          <cell r="F2259" t="str">
            <v>OCTUBRE DE 2005</v>
          </cell>
        </row>
        <row r="2262">
          <cell r="B2262" t="str">
            <v>6.1.1</v>
          </cell>
          <cell r="C2262" t="str">
            <v xml:space="preserve">RAMPA EN CONCRETO                                                                                        </v>
          </cell>
          <cell r="G2262" t="str">
            <v>UNIDAD</v>
          </cell>
          <cell r="H2262" t="str">
            <v xml:space="preserve">m2   </v>
          </cell>
          <cell r="J2262">
            <v>37683</v>
          </cell>
        </row>
        <row r="2265">
          <cell r="B2265" t="str">
            <v>CANTIDAD</v>
          </cell>
          <cell r="C2265" t="str">
            <v>UND</v>
          </cell>
          <cell r="D2265" t="str">
            <v>Vr/UNITARIO</v>
          </cell>
          <cell r="E2265" t="str">
            <v>Vr/PARCIAL</v>
          </cell>
          <cell r="F2265" t="str">
            <v>DESPERD. %</v>
          </cell>
        </row>
        <row r="2266">
          <cell r="B2266">
            <v>0.1</v>
          </cell>
          <cell r="C2266" t="str">
            <v>M3</v>
          </cell>
          <cell r="D2266">
            <v>219321.19999999998</v>
          </cell>
          <cell r="E2266">
            <v>21932.12</v>
          </cell>
          <cell r="F2266">
            <v>0.03</v>
          </cell>
          <cell r="J2266">
            <v>22590.083599999998</v>
          </cell>
        </row>
        <row r="2267">
          <cell r="B2267">
            <v>0.12</v>
          </cell>
          <cell r="C2267" t="str">
            <v>ML</v>
          </cell>
          <cell r="D2267">
            <v>2444.4444444444398</v>
          </cell>
          <cell r="E2267">
            <v>293.33333333333275</v>
          </cell>
          <cell r="F2267">
            <v>0.03</v>
          </cell>
          <cell r="J2267">
            <v>302.1333333333327</v>
          </cell>
        </row>
        <row r="2268">
          <cell r="B2268">
            <v>0.12</v>
          </cell>
          <cell r="C2268" t="str">
            <v>LB</v>
          </cell>
          <cell r="D2268">
            <v>1600</v>
          </cell>
          <cell r="E2268">
            <v>192</v>
          </cell>
          <cell r="F2268">
            <v>0.03</v>
          </cell>
          <cell r="J2268">
            <v>197.76</v>
          </cell>
        </row>
        <row r="2269">
          <cell r="B2269">
            <v>0.12</v>
          </cell>
          <cell r="C2269" t="str">
            <v>ML</v>
          </cell>
          <cell r="D2269">
            <v>1166.6666666666699</v>
          </cell>
          <cell r="E2269">
            <v>140.0000000000004</v>
          </cell>
          <cell r="F2269">
            <v>0.03</v>
          </cell>
          <cell r="J2269">
            <v>144.20000000000041</v>
          </cell>
        </row>
        <row r="2270">
          <cell r="B2270">
            <v>1.5</v>
          </cell>
          <cell r="C2270" t="str">
            <v>UND</v>
          </cell>
          <cell r="D2270">
            <v>340.26666666666659</v>
          </cell>
          <cell r="E2270">
            <v>510.39999999999986</v>
          </cell>
          <cell r="J2270">
            <v>510.39999999999986</v>
          </cell>
        </row>
        <row r="2271">
          <cell r="E2271">
            <v>0</v>
          </cell>
          <cell r="J2271">
            <v>0</v>
          </cell>
        </row>
        <row r="2272">
          <cell r="E2272">
            <v>0</v>
          </cell>
          <cell r="J2272">
            <v>0</v>
          </cell>
        </row>
        <row r="2274">
          <cell r="G2274">
            <v>23744.57693333333</v>
          </cell>
          <cell r="J2274">
            <v>23744.57693333333</v>
          </cell>
        </row>
        <row r="2277">
          <cell r="B2277" t="str">
            <v>TARIFA / HORA</v>
          </cell>
          <cell r="D2277" t="str">
            <v>RENDIMIENTO</v>
          </cell>
          <cell r="E2277" t="str">
            <v>VALOR UNITARIO</v>
          </cell>
        </row>
        <row r="2278">
          <cell r="B2278">
            <v>100</v>
          </cell>
          <cell r="D2278">
            <v>2</v>
          </cell>
          <cell r="E2278">
            <v>200</v>
          </cell>
        </row>
        <row r="2279">
          <cell r="B2279">
            <v>3509.0000000000005</v>
          </cell>
          <cell r="D2279">
            <v>0.08</v>
          </cell>
          <cell r="E2279">
            <v>280.72000000000003</v>
          </cell>
        </row>
        <row r="2280">
          <cell r="B2280">
            <v>19.14</v>
          </cell>
          <cell r="D2280">
            <v>160</v>
          </cell>
          <cell r="E2280">
            <v>3062.4</v>
          </cell>
        </row>
        <row r="2281">
          <cell r="B2281">
            <v>14.375</v>
          </cell>
          <cell r="D2281">
            <v>66.666666666666643</v>
          </cell>
          <cell r="E2281">
            <v>958.33333333333303</v>
          </cell>
        </row>
        <row r="2282">
          <cell r="B2282">
            <v>2900</v>
          </cell>
          <cell r="D2282">
            <v>0.24</v>
          </cell>
          <cell r="E2282">
            <v>696</v>
          </cell>
        </row>
        <row r="2283">
          <cell r="B2283">
            <v>7.2499999999999991</v>
          </cell>
          <cell r="D2283">
            <v>32</v>
          </cell>
          <cell r="E2283">
            <v>231.99999999999997</v>
          </cell>
        </row>
        <row r="2284">
          <cell r="B2284">
            <v>1.8849999999999998</v>
          </cell>
          <cell r="D2284">
            <v>32</v>
          </cell>
          <cell r="E2284">
            <v>60.319999999999993</v>
          </cell>
        </row>
        <row r="2285">
          <cell r="G2285">
            <v>5489.7733333333326</v>
          </cell>
        </row>
        <row r="2287">
          <cell r="G2287">
            <v>29234.350266666661</v>
          </cell>
        </row>
        <row r="2290">
          <cell r="B2290" t="str">
            <v>VOLUMEN/PESO</v>
          </cell>
          <cell r="D2290" t="str">
            <v>DISTANCIA</v>
          </cell>
          <cell r="E2290" t="str">
            <v>TARIFA</v>
          </cell>
          <cell r="F2290" t="str">
            <v>Vr/UNITARIO</v>
          </cell>
        </row>
        <row r="2291">
          <cell r="F2291">
            <v>0</v>
          </cell>
        </row>
        <row r="2292">
          <cell r="F2292">
            <v>0</v>
          </cell>
        </row>
        <row r="2294">
          <cell r="G2294">
            <v>0</v>
          </cell>
        </row>
        <row r="2297">
          <cell r="B2297" t="str">
            <v>JORNAL + PRESTACIONES</v>
          </cell>
          <cell r="E2297" t="str">
            <v>RENDIMIENTO</v>
          </cell>
          <cell r="F2297" t="str">
            <v>Vr/UNITARIO</v>
          </cell>
        </row>
        <row r="2298">
          <cell r="D2298">
            <v>7681</v>
          </cell>
          <cell r="E2298">
            <v>1.1000000000000001</v>
          </cell>
          <cell r="F2298">
            <v>8449.1</v>
          </cell>
        </row>
        <row r="2299">
          <cell r="F2299">
            <v>0</v>
          </cell>
        </row>
        <row r="2300">
          <cell r="F2300">
            <v>0</v>
          </cell>
        </row>
        <row r="2302">
          <cell r="G2302">
            <v>8449.1</v>
          </cell>
        </row>
        <row r="2304">
          <cell r="G2304">
            <v>37683</v>
          </cell>
        </row>
        <row r="2312">
          <cell r="E2312" t="str">
            <v>CAPITULO :</v>
          </cell>
          <cell r="G2312" t="str">
            <v>RAMPAS EN CONCRETO</v>
          </cell>
        </row>
        <row r="2314">
          <cell r="E2314" t="str">
            <v>FECHA :</v>
          </cell>
          <cell r="F2314" t="str">
            <v>OCTUBRE DE 2005</v>
          </cell>
        </row>
        <row r="2317">
          <cell r="B2317" t="str">
            <v>6.1.2</v>
          </cell>
          <cell r="C2317" t="str">
            <v xml:space="preserve">MURO  EN CONCRETO  RAMPA                                                                                 </v>
          </cell>
          <cell r="G2317" t="str">
            <v>UNIDAD</v>
          </cell>
          <cell r="H2317" t="str">
            <v xml:space="preserve">m3   </v>
          </cell>
          <cell r="J2317">
            <v>413978</v>
          </cell>
        </row>
        <row r="2320">
          <cell r="B2320" t="str">
            <v>CANTIDAD</v>
          </cell>
          <cell r="C2320" t="str">
            <v>UND</v>
          </cell>
          <cell r="D2320" t="str">
            <v>Vr/UNITARIO</v>
          </cell>
          <cell r="E2320" t="str">
            <v>Vr/PARCIAL</v>
          </cell>
          <cell r="F2320" t="str">
            <v>DESPERD. %</v>
          </cell>
        </row>
        <row r="2321">
          <cell r="B2321">
            <v>1</v>
          </cell>
          <cell r="C2321" t="str">
            <v>M3</v>
          </cell>
          <cell r="D2321">
            <v>219321.19999999998</v>
          </cell>
          <cell r="E2321">
            <v>219321.19999999998</v>
          </cell>
          <cell r="F2321">
            <v>0.03</v>
          </cell>
          <cell r="J2321">
            <v>225900.83599999998</v>
          </cell>
        </row>
        <row r="2322">
          <cell r="B2322">
            <v>5</v>
          </cell>
          <cell r="C2322" t="str">
            <v>LB</v>
          </cell>
          <cell r="D2322">
            <v>1600</v>
          </cell>
          <cell r="E2322">
            <v>8000</v>
          </cell>
          <cell r="F2322">
            <v>0.03</v>
          </cell>
          <cell r="J2322">
            <v>8240</v>
          </cell>
        </row>
        <row r="2323">
          <cell r="B2323">
            <v>0.5</v>
          </cell>
          <cell r="C2323" t="str">
            <v>GAL</v>
          </cell>
          <cell r="D2323">
            <v>6000</v>
          </cell>
          <cell r="E2323">
            <v>3000</v>
          </cell>
          <cell r="J2323">
            <v>3000</v>
          </cell>
        </row>
        <row r="2324">
          <cell r="B2324">
            <v>6</v>
          </cell>
          <cell r="C2324" t="str">
            <v>ML</v>
          </cell>
          <cell r="D2324">
            <v>1462.9629629629599</v>
          </cell>
          <cell r="E2324">
            <v>8777.7777777777592</v>
          </cell>
          <cell r="F2324">
            <v>0.05</v>
          </cell>
          <cell r="J2324">
            <v>9216.6666666666479</v>
          </cell>
        </row>
        <row r="2325">
          <cell r="B2325">
            <v>6</v>
          </cell>
          <cell r="C2325" t="str">
            <v>ML</v>
          </cell>
          <cell r="D2325">
            <v>1166.6666666666699</v>
          </cell>
          <cell r="E2325">
            <v>7000.00000000002</v>
          </cell>
          <cell r="F2325">
            <v>0.05</v>
          </cell>
          <cell r="J2325">
            <v>7350.0000000000209</v>
          </cell>
        </row>
        <row r="2326">
          <cell r="B2326">
            <v>16</v>
          </cell>
          <cell r="C2326" t="str">
            <v>UND</v>
          </cell>
          <cell r="D2326">
            <v>319</v>
          </cell>
          <cell r="E2326">
            <v>5104</v>
          </cell>
          <cell r="J2326">
            <v>5104</v>
          </cell>
        </row>
        <row r="2327">
          <cell r="E2327">
            <v>0</v>
          </cell>
          <cell r="J2327">
            <v>0</v>
          </cell>
        </row>
        <row r="2329">
          <cell r="G2329">
            <v>258811.50266666667</v>
          </cell>
          <cell r="J2329">
            <v>258811.50266666667</v>
          </cell>
        </row>
        <row r="2332">
          <cell r="B2332" t="str">
            <v>TARIFA / HORA</v>
          </cell>
          <cell r="D2332" t="str">
            <v>RENDIMIENTO</v>
          </cell>
          <cell r="E2332" t="str">
            <v>VALOR UNITARIO</v>
          </cell>
        </row>
        <row r="2333">
          <cell r="B2333">
            <v>100</v>
          </cell>
          <cell r="D2333">
            <v>10</v>
          </cell>
          <cell r="E2333">
            <v>1000</v>
          </cell>
        </row>
        <row r="2334">
          <cell r="B2334">
            <v>3509.0000000000005</v>
          </cell>
          <cell r="D2334">
            <v>8</v>
          </cell>
          <cell r="E2334">
            <v>28072.000000000004</v>
          </cell>
        </row>
        <row r="2335">
          <cell r="B2335">
            <v>19.14</v>
          </cell>
          <cell r="D2335">
            <v>400</v>
          </cell>
          <cell r="E2335">
            <v>7656</v>
          </cell>
        </row>
        <row r="2336">
          <cell r="B2336">
            <v>14.375</v>
          </cell>
          <cell r="D2336">
            <v>200</v>
          </cell>
          <cell r="E2336">
            <v>2875</v>
          </cell>
        </row>
        <row r="2337">
          <cell r="B2337">
            <v>7.2499999999999991</v>
          </cell>
          <cell r="D2337">
            <v>48</v>
          </cell>
          <cell r="E2337">
            <v>347.99999999999994</v>
          </cell>
        </row>
        <row r="2338">
          <cell r="B2338">
            <v>2900</v>
          </cell>
          <cell r="D2338">
            <v>4</v>
          </cell>
          <cell r="E2338">
            <v>11600</v>
          </cell>
          <cell r="G2338">
            <v>39951</v>
          </cell>
        </row>
        <row r="2339">
          <cell r="E2339">
            <v>0</v>
          </cell>
        </row>
        <row r="2340">
          <cell r="G2340">
            <v>298762.50266666664</v>
          </cell>
        </row>
        <row r="2345">
          <cell r="B2345" t="str">
            <v>VOLUMEN/PESO</v>
          </cell>
          <cell r="D2345" t="str">
            <v>DISTANCIA</v>
          </cell>
          <cell r="E2345" t="str">
            <v>TARIFA</v>
          </cell>
          <cell r="F2345" t="str">
            <v>Vr/UNITARIO</v>
          </cell>
        </row>
        <row r="2346">
          <cell r="F2346">
            <v>0</v>
          </cell>
        </row>
        <row r="2347">
          <cell r="F2347">
            <v>0</v>
          </cell>
        </row>
        <row r="2348">
          <cell r="G2348">
            <v>0</v>
          </cell>
        </row>
        <row r="2352">
          <cell r="B2352" t="str">
            <v>JORNAL + PRESTACIONES</v>
          </cell>
          <cell r="E2352" t="str">
            <v>RENDIMIENTO</v>
          </cell>
          <cell r="F2352" t="str">
            <v>Vr/UNITARIO</v>
          </cell>
        </row>
        <row r="2353">
          <cell r="D2353">
            <v>7681</v>
          </cell>
          <cell r="E2353">
            <v>15</v>
          </cell>
          <cell r="F2353">
            <v>115215</v>
          </cell>
        </row>
        <row r="2354">
          <cell r="F2354">
            <v>0</v>
          </cell>
        </row>
        <row r="2356">
          <cell r="G2356">
            <v>115215</v>
          </cell>
        </row>
        <row r="2358">
          <cell r="G2358">
            <v>413978</v>
          </cell>
        </row>
        <row r="2366">
          <cell r="E2366" t="str">
            <v>CAPITULO :</v>
          </cell>
          <cell r="G2366" t="str">
            <v>RAMPAS EN CONCRETO</v>
          </cell>
        </row>
        <row r="2368">
          <cell r="E2368" t="str">
            <v>FECHA :</v>
          </cell>
          <cell r="F2368" t="str">
            <v>OCTUBRE DE 2005</v>
          </cell>
        </row>
        <row r="2371">
          <cell r="B2371" t="str">
            <v>6.1.3</v>
          </cell>
          <cell r="C2371" t="str">
            <v xml:space="preserve">REFUERZO RAMPA (20KG/M2)                                                                                 </v>
          </cell>
          <cell r="G2371" t="str">
            <v>UNIDAD</v>
          </cell>
          <cell r="H2371" t="str">
            <v xml:space="preserve">tn   </v>
          </cell>
          <cell r="J2371">
            <v>2127990</v>
          </cell>
        </row>
        <row r="2374">
          <cell r="B2374" t="str">
            <v>CANTIDAD</v>
          </cell>
          <cell r="C2374" t="str">
            <v>UND</v>
          </cell>
          <cell r="D2374" t="str">
            <v>Vr/UNITARIO</v>
          </cell>
          <cell r="E2374" t="str">
            <v>Vr/PARCIAL</v>
          </cell>
          <cell r="F2374" t="str">
            <v>DESPERD. %</v>
          </cell>
        </row>
        <row r="2375">
          <cell r="B2375">
            <v>1000</v>
          </cell>
          <cell r="C2375" t="str">
            <v>KG</v>
          </cell>
          <cell r="D2375">
            <v>1850</v>
          </cell>
          <cell r="E2375">
            <v>1850000</v>
          </cell>
          <cell r="J2375">
            <v>1850000</v>
          </cell>
        </row>
        <row r="2376">
          <cell r="B2376">
            <v>30</v>
          </cell>
          <cell r="C2376" t="str">
            <v>KG</v>
          </cell>
          <cell r="D2376">
            <v>2320</v>
          </cell>
          <cell r="E2376">
            <v>69600</v>
          </cell>
          <cell r="F2376">
            <v>0.05</v>
          </cell>
          <cell r="J2376">
            <v>73080</v>
          </cell>
        </row>
        <row r="2377">
          <cell r="E2377">
            <v>0</v>
          </cell>
          <cell r="J2377">
            <v>0</v>
          </cell>
        </row>
        <row r="2378">
          <cell r="E2378">
            <v>0</v>
          </cell>
          <cell r="J2378">
            <v>0</v>
          </cell>
        </row>
        <row r="2379">
          <cell r="E2379">
            <v>0</v>
          </cell>
          <cell r="J2379">
            <v>0</v>
          </cell>
        </row>
        <row r="2380">
          <cell r="E2380">
            <v>0</v>
          </cell>
          <cell r="J2380">
            <v>0</v>
          </cell>
        </row>
        <row r="2381">
          <cell r="E2381">
            <v>0</v>
          </cell>
          <cell r="J2381">
            <v>0</v>
          </cell>
        </row>
        <row r="2383">
          <cell r="G2383">
            <v>1923080</v>
          </cell>
          <cell r="J2383">
            <v>1923080</v>
          </cell>
        </row>
        <row r="2386">
          <cell r="B2386" t="str">
            <v>TARIFA / HORA</v>
          </cell>
          <cell r="D2386" t="str">
            <v>RENDIMIENTO</v>
          </cell>
          <cell r="E2386" t="str">
            <v>VALOR UNITARIO</v>
          </cell>
        </row>
        <row r="2387">
          <cell r="B2387">
            <v>100</v>
          </cell>
          <cell r="D2387">
            <v>400</v>
          </cell>
          <cell r="E2387">
            <v>40000</v>
          </cell>
        </row>
        <row r="2388">
          <cell r="E2388">
            <v>0</v>
          </cell>
        </row>
        <row r="2389">
          <cell r="E2389">
            <v>0</v>
          </cell>
        </row>
        <row r="2390">
          <cell r="E2390">
            <v>0</v>
          </cell>
        </row>
        <row r="2391">
          <cell r="E2391">
            <v>0</v>
          </cell>
        </row>
        <row r="2392">
          <cell r="G2392">
            <v>40000</v>
          </cell>
        </row>
        <row r="2394">
          <cell r="G2394">
            <v>1963080</v>
          </cell>
        </row>
        <row r="2397">
          <cell r="B2397" t="str">
            <v>VOLUMEN/PESO</v>
          </cell>
          <cell r="D2397" t="str">
            <v>DISTANCIA</v>
          </cell>
          <cell r="E2397" t="str">
            <v>TARIFA</v>
          </cell>
          <cell r="F2397" t="str">
            <v>Vr/UNITARIO</v>
          </cell>
        </row>
        <row r="2398">
          <cell r="F2398">
            <v>0</v>
          </cell>
        </row>
        <row r="2399">
          <cell r="F2399">
            <v>0</v>
          </cell>
        </row>
        <row r="2400">
          <cell r="F2400">
            <v>0</v>
          </cell>
        </row>
        <row r="2402">
          <cell r="G2402">
            <v>0</v>
          </cell>
        </row>
        <row r="2405">
          <cell r="B2405" t="str">
            <v>JORNAL + PRESTACIONES</v>
          </cell>
          <cell r="E2405" t="str">
            <v>RENDIMIENTO</v>
          </cell>
          <cell r="F2405" t="str">
            <v>Vr/UNITARIO</v>
          </cell>
        </row>
        <row r="2406">
          <cell r="D2406">
            <v>7681</v>
          </cell>
          <cell r="E2406">
            <v>16.924879572972269</v>
          </cell>
          <cell r="F2406">
            <v>130000</v>
          </cell>
        </row>
        <row r="2407">
          <cell r="D2407">
            <v>3491</v>
          </cell>
          <cell r="E2407">
            <v>10</v>
          </cell>
          <cell r="F2407">
            <v>34910</v>
          </cell>
        </row>
        <row r="2408">
          <cell r="F2408">
            <v>0</v>
          </cell>
        </row>
        <row r="2409">
          <cell r="F2409">
            <v>0</v>
          </cell>
        </row>
        <row r="2411">
          <cell r="G2411">
            <v>164910</v>
          </cell>
        </row>
        <row r="2413">
          <cell r="G2413">
            <v>2127990</v>
          </cell>
        </row>
        <row r="2421">
          <cell r="E2421" t="str">
            <v>CAPITULO :</v>
          </cell>
          <cell r="G2421" t="str">
            <v>RAMPAS EN CONCRETO</v>
          </cell>
        </row>
        <row r="2423">
          <cell r="E2423" t="str">
            <v>FECHA :</v>
          </cell>
          <cell r="F2423" t="str">
            <v>OCTUBRE DE 2005</v>
          </cell>
        </row>
        <row r="2426">
          <cell r="B2426" t="str">
            <v>6.1.4</v>
          </cell>
          <cell r="C2426" t="str">
            <v xml:space="preserve">REFUERZO MURO RAMPA  (180 kg/m3)                                                                         </v>
          </cell>
          <cell r="G2426" t="str">
            <v>UNIDAD</v>
          </cell>
          <cell r="H2426" t="str">
            <v xml:space="preserve">tn   </v>
          </cell>
          <cell r="J2426">
            <v>2127990</v>
          </cell>
        </row>
        <row r="2429">
          <cell r="B2429" t="str">
            <v>CANTIDAD</v>
          </cell>
          <cell r="C2429" t="str">
            <v>UND</v>
          </cell>
          <cell r="D2429" t="str">
            <v>Vr/UNITARIO</v>
          </cell>
          <cell r="E2429" t="str">
            <v>Vr/PARCIAL</v>
          </cell>
          <cell r="F2429" t="str">
            <v>DESPERD. %</v>
          </cell>
        </row>
        <row r="2430">
          <cell r="B2430">
            <v>1000</v>
          </cell>
          <cell r="C2430" t="str">
            <v>KG</v>
          </cell>
          <cell r="D2430">
            <v>1850</v>
          </cell>
          <cell r="E2430">
            <v>1850000</v>
          </cell>
          <cell r="J2430">
            <v>1850000</v>
          </cell>
        </row>
        <row r="2431">
          <cell r="B2431">
            <v>30</v>
          </cell>
          <cell r="C2431" t="str">
            <v>KG</v>
          </cell>
          <cell r="D2431">
            <v>2320</v>
          </cell>
          <cell r="E2431">
            <v>69600</v>
          </cell>
          <cell r="F2431">
            <v>0.05</v>
          </cell>
          <cell r="J2431">
            <v>73080</v>
          </cell>
        </row>
        <row r="2432">
          <cell r="E2432">
            <v>0</v>
          </cell>
          <cell r="J2432">
            <v>0</v>
          </cell>
        </row>
        <row r="2433">
          <cell r="E2433">
            <v>0</v>
          </cell>
          <cell r="J2433">
            <v>0</v>
          </cell>
        </row>
        <row r="2434">
          <cell r="E2434">
            <v>0</v>
          </cell>
          <cell r="J2434">
            <v>0</v>
          </cell>
        </row>
        <row r="2435">
          <cell r="E2435">
            <v>0</v>
          </cell>
          <cell r="J2435">
            <v>0</v>
          </cell>
        </row>
        <row r="2436">
          <cell r="E2436">
            <v>0</v>
          </cell>
          <cell r="J2436">
            <v>0</v>
          </cell>
        </row>
        <row r="2438">
          <cell r="G2438">
            <v>1923080</v>
          </cell>
          <cell r="J2438">
            <v>1923080</v>
          </cell>
        </row>
        <row r="2441">
          <cell r="B2441" t="str">
            <v>TARIFA / HORA</v>
          </cell>
          <cell r="D2441" t="str">
            <v>RENDIMIENTO</v>
          </cell>
          <cell r="E2441" t="str">
            <v>VALOR UNITARIO</v>
          </cell>
        </row>
        <row r="2442">
          <cell r="B2442">
            <v>100</v>
          </cell>
          <cell r="D2442">
            <v>400</v>
          </cell>
          <cell r="E2442">
            <v>40000</v>
          </cell>
        </row>
        <row r="2443">
          <cell r="E2443">
            <v>0</v>
          </cell>
        </row>
        <row r="2444">
          <cell r="E2444">
            <v>0</v>
          </cell>
        </row>
        <row r="2445">
          <cell r="E2445">
            <v>0</v>
          </cell>
        </row>
        <row r="2446">
          <cell r="E2446">
            <v>0</v>
          </cell>
        </row>
        <row r="2447">
          <cell r="G2447">
            <v>40000</v>
          </cell>
        </row>
        <row r="2449">
          <cell r="G2449">
            <v>1963080</v>
          </cell>
        </row>
        <row r="2452">
          <cell r="B2452" t="str">
            <v>VOLUMEN/PESO</v>
          </cell>
          <cell r="D2452" t="str">
            <v>DISTANCIA</v>
          </cell>
          <cell r="E2452" t="str">
            <v>TARIFA</v>
          </cell>
          <cell r="F2452" t="str">
            <v>Vr/UNITARIO</v>
          </cell>
        </row>
        <row r="2453">
          <cell r="F2453">
            <v>0</v>
          </cell>
        </row>
        <row r="2454">
          <cell r="F2454">
            <v>0</v>
          </cell>
        </row>
        <row r="2455">
          <cell r="F2455">
            <v>0</v>
          </cell>
        </row>
        <row r="2457">
          <cell r="G2457">
            <v>0</v>
          </cell>
        </row>
        <row r="2460">
          <cell r="B2460" t="str">
            <v>JORNAL + PRESTACIONES</v>
          </cell>
          <cell r="E2460" t="str">
            <v>RENDIMIENTO</v>
          </cell>
          <cell r="F2460" t="str">
            <v>Vr/UNITARIO</v>
          </cell>
        </row>
        <row r="2461">
          <cell r="D2461">
            <v>7681</v>
          </cell>
          <cell r="E2461">
            <v>16.924879572972269</v>
          </cell>
          <cell r="F2461">
            <v>130000</v>
          </cell>
        </row>
        <row r="2462">
          <cell r="D2462">
            <v>3491</v>
          </cell>
          <cell r="E2462">
            <v>10</v>
          </cell>
          <cell r="F2462">
            <v>34910</v>
          </cell>
        </row>
        <row r="2463">
          <cell r="F2463">
            <v>0</v>
          </cell>
        </row>
        <row r="2464">
          <cell r="F2464">
            <v>0</v>
          </cell>
        </row>
        <row r="2466">
          <cell r="G2466">
            <v>164910</v>
          </cell>
        </row>
        <row r="2468">
          <cell r="G2468">
            <v>2127990</v>
          </cell>
        </row>
        <row r="2476">
          <cell r="E2476" t="str">
            <v>CAPITULO :</v>
          </cell>
          <cell r="G2476" t="str">
            <v>RAMPAS EN CONCRETO</v>
          </cell>
        </row>
        <row r="2478">
          <cell r="E2478" t="str">
            <v>FECHA :</v>
          </cell>
          <cell r="F2478" t="str">
            <v>OCTUBRE DE 2005</v>
          </cell>
        </row>
        <row r="2481">
          <cell r="B2481" t="str">
            <v>6.1.5</v>
          </cell>
          <cell r="C2481" t="str">
            <v xml:space="preserve">CURADO CONCRETO RAMPA                                                                                    </v>
          </cell>
          <cell r="G2481" t="str">
            <v>UNIDAD</v>
          </cell>
          <cell r="H2481" t="str">
            <v xml:space="preserve">m2   </v>
          </cell>
          <cell r="J2481">
            <v>2503</v>
          </cell>
        </row>
        <row r="2484">
          <cell r="B2484" t="str">
            <v>CANTIDAD</v>
          </cell>
          <cell r="C2484" t="str">
            <v>UND</v>
          </cell>
          <cell r="D2484" t="str">
            <v>Vr/UNITARIO</v>
          </cell>
          <cell r="E2484" t="str">
            <v>Vr/PARCIAL</v>
          </cell>
          <cell r="F2484" t="str">
            <v>DESPERD. %</v>
          </cell>
        </row>
        <row r="2485">
          <cell r="B2485">
            <v>0.3</v>
          </cell>
          <cell r="C2485" t="str">
            <v>KG</v>
          </cell>
          <cell r="D2485">
            <v>5290</v>
          </cell>
          <cell r="E2485">
            <v>1587</v>
          </cell>
          <cell r="F2485">
            <v>0.03</v>
          </cell>
          <cell r="J2485">
            <v>1634.61</v>
          </cell>
        </row>
        <row r="2486">
          <cell r="E2486">
            <v>0</v>
          </cell>
          <cell r="J2486">
            <v>0</v>
          </cell>
        </row>
        <row r="2487">
          <cell r="E2487">
            <v>0</v>
          </cell>
          <cell r="J2487">
            <v>0</v>
          </cell>
        </row>
        <row r="2488">
          <cell r="E2488">
            <v>0</v>
          </cell>
          <cell r="J2488">
            <v>0</v>
          </cell>
        </row>
        <row r="2489">
          <cell r="E2489">
            <v>0</v>
          </cell>
          <cell r="J2489">
            <v>0</v>
          </cell>
        </row>
        <row r="2490">
          <cell r="E2490">
            <v>0</v>
          </cell>
          <cell r="J2490">
            <v>0</v>
          </cell>
        </row>
        <row r="2491">
          <cell r="E2491">
            <v>0</v>
          </cell>
          <cell r="J2491">
            <v>0</v>
          </cell>
        </row>
        <row r="2493">
          <cell r="G2493">
            <v>1634.61</v>
          </cell>
          <cell r="J2493">
            <v>1634.61</v>
          </cell>
        </row>
        <row r="2496">
          <cell r="B2496" t="str">
            <v>TARIFA / HORA</v>
          </cell>
          <cell r="D2496" t="str">
            <v>RENDIMIENTO</v>
          </cell>
          <cell r="E2496" t="str">
            <v>VALOR UNITARIO</v>
          </cell>
        </row>
        <row r="2497">
          <cell r="B2497">
            <v>100</v>
          </cell>
          <cell r="D2497">
            <v>1</v>
          </cell>
          <cell r="E2497">
            <v>100</v>
          </cell>
        </row>
        <row r="2498">
          <cell r="E2498">
            <v>0</v>
          </cell>
        </row>
        <row r="2499">
          <cell r="E2499">
            <v>0</v>
          </cell>
        </row>
        <row r="2500">
          <cell r="E2500">
            <v>0</v>
          </cell>
        </row>
        <row r="2501">
          <cell r="E2501">
            <v>0</v>
          </cell>
        </row>
        <row r="2502">
          <cell r="G2502">
            <v>100</v>
          </cell>
        </row>
        <row r="2504">
          <cell r="G2504">
            <v>1734.61</v>
          </cell>
        </row>
        <row r="2507">
          <cell r="B2507" t="str">
            <v>VOLUMEN/PESO</v>
          </cell>
          <cell r="D2507" t="str">
            <v>DISTANCIA</v>
          </cell>
          <cell r="E2507" t="str">
            <v>TARIFA</v>
          </cell>
          <cell r="F2507" t="str">
            <v>Vr/UNITARIO</v>
          </cell>
        </row>
        <row r="2508">
          <cell r="F2508">
            <v>0</v>
          </cell>
        </row>
        <row r="2509">
          <cell r="F2509">
            <v>0</v>
          </cell>
        </row>
        <row r="2510">
          <cell r="F2510">
            <v>0</v>
          </cell>
        </row>
        <row r="2512">
          <cell r="G2512">
            <v>0</v>
          </cell>
        </row>
        <row r="2515">
          <cell r="B2515" t="str">
            <v>JORNAL + PRESTACIONES</v>
          </cell>
          <cell r="E2515" t="str">
            <v>RENDIMIENTO</v>
          </cell>
          <cell r="F2515" t="str">
            <v>Vr/UNITARIO</v>
          </cell>
        </row>
        <row r="2516">
          <cell r="D2516">
            <v>7681</v>
          </cell>
          <cell r="E2516">
            <v>0.1</v>
          </cell>
          <cell r="F2516">
            <v>768.1</v>
          </cell>
        </row>
        <row r="2517">
          <cell r="F2517">
            <v>0</v>
          </cell>
        </row>
        <row r="2518">
          <cell r="F2518">
            <v>0</v>
          </cell>
        </row>
        <row r="2519">
          <cell r="F2519">
            <v>0</v>
          </cell>
        </row>
        <row r="2521">
          <cell r="G2521">
            <v>768.1</v>
          </cell>
        </row>
        <row r="2523">
          <cell r="G2523">
            <v>2503</v>
          </cell>
        </row>
        <row r="2531">
          <cell r="E2531" t="str">
            <v>CAPITULO :</v>
          </cell>
          <cell r="G2531" t="str">
            <v>ACABADOS INTERIORES</v>
          </cell>
        </row>
        <row r="2533">
          <cell r="E2533" t="str">
            <v>FECHA :</v>
          </cell>
          <cell r="F2533" t="str">
            <v>OCTUBRE DE 2005</v>
          </cell>
        </row>
        <row r="2536">
          <cell r="B2536" t="str">
            <v>7.1.1</v>
          </cell>
          <cell r="C2536" t="str">
            <v xml:space="preserve">PROTEC. Y ENDURECEDOR PARA PISO EN CONCR.              </v>
          </cell>
          <cell r="G2536" t="str">
            <v>UNIDAD</v>
          </cell>
          <cell r="H2536" t="str">
            <v xml:space="preserve">m2   </v>
          </cell>
          <cell r="J2536">
            <v>9644</v>
          </cell>
        </row>
        <row r="2539">
          <cell r="B2539" t="str">
            <v>CANTIDAD</v>
          </cell>
          <cell r="C2539" t="str">
            <v>UND</v>
          </cell>
          <cell r="D2539" t="str">
            <v>Vr/UNITARIO</v>
          </cell>
          <cell r="E2539" t="str">
            <v>Vr/PARCIAL</v>
          </cell>
          <cell r="F2539" t="str">
            <v>DESPERD. %</v>
          </cell>
        </row>
        <row r="2540">
          <cell r="B2540">
            <v>1</v>
          </cell>
          <cell r="C2540" t="str">
            <v>M2</v>
          </cell>
          <cell r="D2540">
            <v>9644</v>
          </cell>
          <cell r="E2540">
            <v>9644</v>
          </cell>
          <cell r="J2540">
            <v>9644</v>
          </cell>
        </row>
        <row r="2541">
          <cell r="E2541">
            <v>0</v>
          </cell>
          <cell r="J2541">
            <v>0</v>
          </cell>
        </row>
        <row r="2542">
          <cell r="E2542">
            <v>0</v>
          </cell>
          <cell r="J2542">
            <v>0</v>
          </cell>
        </row>
        <row r="2543">
          <cell r="E2543">
            <v>0</v>
          </cell>
          <cell r="J2543">
            <v>0</v>
          </cell>
        </row>
        <row r="2544">
          <cell r="E2544">
            <v>0</v>
          </cell>
          <cell r="J2544">
            <v>0</v>
          </cell>
        </row>
        <row r="2545">
          <cell r="E2545">
            <v>0</v>
          </cell>
          <cell r="J2545">
            <v>0</v>
          </cell>
        </row>
        <row r="2546">
          <cell r="E2546">
            <v>0</v>
          </cell>
          <cell r="J2546">
            <v>0</v>
          </cell>
        </row>
        <row r="2548">
          <cell r="G2548">
            <v>9644</v>
          </cell>
          <cell r="J2548">
            <v>9644</v>
          </cell>
        </row>
        <row r="2551">
          <cell r="B2551" t="str">
            <v>TARIFA / HORA</v>
          </cell>
          <cell r="D2551" t="str">
            <v>RENDIMIENTO</v>
          </cell>
          <cell r="E2551" t="str">
            <v>VALOR UNITARIO</v>
          </cell>
        </row>
        <row r="2552">
          <cell r="E2552">
            <v>0</v>
          </cell>
        </row>
        <row r="2553">
          <cell r="E2553">
            <v>0</v>
          </cell>
        </row>
        <row r="2554">
          <cell r="E2554">
            <v>0</v>
          </cell>
        </row>
        <row r="2555">
          <cell r="E2555">
            <v>0</v>
          </cell>
        </row>
        <row r="2556">
          <cell r="E2556">
            <v>0</v>
          </cell>
        </row>
        <row r="2557">
          <cell r="G2557">
            <v>0</v>
          </cell>
        </row>
        <row r="2559">
          <cell r="G2559">
            <v>9644</v>
          </cell>
        </row>
        <row r="2562">
          <cell r="B2562" t="str">
            <v>VOLUMEN/PESO</v>
          </cell>
          <cell r="D2562" t="str">
            <v>DISTANCIA</v>
          </cell>
          <cell r="E2562" t="str">
            <v>TARIFA</v>
          </cell>
          <cell r="F2562" t="str">
            <v>Vr/UNITARIO</v>
          </cell>
        </row>
        <row r="2563">
          <cell r="F2563">
            <v>0</v>
          </cell>
        </row>
        <row r="2564">
          <cell r="F2564">
            <v>0</v>
          </cell>
        </row>
        <row r="2565">
          <cell r="F2565">
            <v>0</v>
          </cell>
        </row>
        <row r="2567">
          <cell r="G2567">
            <v>0</v>
          </cell>
        </row>
        <row r="2570">
          <cell r="B2570" t="str">
            <v>JORNAL + PRESTACIONES</v>
          </cell>
          <cell r="E2570" t="str">
            <v>RENDIMIENTO</v>
          </cell>
          <cell r="F2570" t="str">
            <v>Vr/UNITARIO</v>
          </cell>
        </row>
        <row r="2571">
          <cell r="F2571">
            <v>0</v>
          </cell>
        </row>
        <row r="2572">
          <cell r="F2572">
            <v>0</v>
          </cell>
        </row>
        <row r="2573">
          <cell r="F2573">
            <v>0</v>
          </cell>
        </row>
        <row r="2574">
          <cell r="F2574">
            <v>0</v>
          </cell>
        </row>
        <row r="2576">
          <cell r="G2576">
            <v>0</v>
          </cell>
        </row>
        <row r="2578">
          <cell r="G2578">
            <v>9644</v>
          </cell>
        </row>
        <row r="2586">
          <cell r="E2586" t="str">
            <v>CAPITULO :</v>
          </cell>
          <cell r="G2586" t="str">
            <v>ACABADOS INTERIORES</v>
          </cell>
        </row>
        <row r="2588">
          <cell r="E2588" t="str">
            <v>FECHA :</v>
          </cell>
          <cell r="F2588" t="str">
            <v>OCTUBRE DE 2005</v>
          </cell>
        </row>
        <row r="2591">
          <cell r="B2591" t="str">
            <v>7.2.1</v>
          </cell>
          <cell r="C2591" t="str">
            <v>MURO EN SUPERBOARD 8 mm O SIMILAR</v>
          </cell>
          <cell r="G2591" t="str">
            <v>UNIDAD</v>
          </cell>
          <cell r="H2591" t="str">
            <v xml:space="preserve">m2   </v>
          </cell>
          <cell r="J2591">
            <v>44304</v>
          </cell>
        </row>
        <row r="2594">
          <cell r="B2594" t="str">
            <v>CANTIDAD</v>
          </cell>
          <cell r="C2594" t="str">
            <v>UND</v>
          </cell>
          <cell r="D2594" t="str">
            <v>Vr/UNITARIO</v>
          </cell>
          <cell r="E2594" t="str">
            <v>Vr/PARCIAL</v>
          </cell>
          <cell r="F2594" t="str">
            <v>DESPERD. %</v>
          </cell>
        </row>
        <row r="2595">
          <cell r="B2595">
            <v>0.34</v>
          </cell>
          <cell r="C2595" t="str">
            <v>UND</v>
          </cell>
          <cell r="D2595">
            <v>36900</v>
          </cell>
          <cell r="E2595">
            <v>12546</v>
          </cell>
          <cell r="F2595">
            <v>0.03</v>
          </cell>
          <cell r="J2595">
            <v>12922.38</v>
          </cell>
        </row>
        <row r="2596">
          <cell r="B2596">
            <v>1.67</v>
          </cell>
          <cell r="C2596" t="str">
            <v>UND</v>
          </cell>
          <cell r="D2596">
            <v>5600</v>
          </cell>
          <cell r="E2596">
            <v>9352</v>
          </cell>
          <cell r="J2596">
            <v>9352</v>
          </cell>
        </row>
        <row r="2597">
          <cell r="B2597">
            <v>0.56999999999999995</v>
          </cell>
          <cell r="C2597" t="str">
            <v>UND</v>
          </cell>
          <cell r="D2597">
            <v>4700</v>
          </cell>
          <cell r="E2597">
            <v>2678.9999999999995</v>
          </cell>
          <cell r="J2597">
            <v>2678.9999999999995</v>
          </cell>
        </row>
        <row r="2598">
          <cell r="B2598">
            <v>0.05</v>
          </cell>
          <cell r="C2598" t="str">
            <v>CANECA</v>
          </cell>
          <cell r="D2598">
            <v>59950</v>
          </cell>
          <cell r="E2598">
            <v>2997.5</v>
          </cell>
          <cell r="J2598">
            <v>2997.5</v>
          </cell>
        </row>
        <row r="2599">
          <cell r="B2599">
            <v>5</v>
          </cell>
          <cell r="C2599" t="str">
            <v>UND</v>
          </cell>
          <cell r="D2599">
            <v>348</v>
          </cell>
          <cell r="E2599">
            <v>1740</v>
          </cell>
          <cell r="J2599">
            <v>1740</v>
          </cell>
        </row>
        <row r="2600">
          <cell r="B2600">
            <v>16.670000000000002</v>
          </cell>
          <cell r="C2600" t="str">
            <v>UND</v>
          </cell>
          <cell r="D2600">
            <v>23.2</v>
          </cell>
          <cell r="E2600">
            <v>386.74400000000003</v>
          </cell>
          <cell r="J2600">
            <v>386.74400000000003</v>
          </cell>
        </row>
        <row r="2601">
          <cell r="B2601">
            <v>0.8</v>
          </cell>
          <cell r="C2601" t="str">
            <v>ML</v>
          </cell>
          <cell r="D2601">
            <v>348</v>
          </cell>
          <cell r="E2601">
            <v>278.40000000000003</v>
          </cell>
          <cell r="J2601">
            <v>278.40000000000003</v>
          </cell>
        </row>
        <row r="2603">
          <cell r="G2603">
            <v>30356.023999999998</v>
          </cell>
          <cell r="J2603">
            <v>30356.023999999998</v>
          </cell>
        </row>
        <row r="2606">
          <cell r="B2606" t="str">
            <v>TARIFA / HORA</v>
          </cell>
          <cell r="D2606" t="str">
            <v>RENDIMIENTO</v>
          </cell>
          <cell r="E2606" t="str">
            <v>VALOR UNITARIO</v>
          </cell>
        </row>
        <row r="2607">
          <cell r="B2607">
            <v>100</v>
          </cell>
          <cell r="D2607">
            <v>2</v>
          </cell>
          <cell r="E2607">
            <v>200</v>
          </cell>
        </row>
        <row r="2608">
          <cell r="B2608">
            <v>30.74</v>
          </cell>
          <cell r="D2608">
            <v>4</v>
          </cell>
          <cell r="E2608">
            <v>122.96</v>
          </cell>
        </row>
        <row r="2609">
          <cell r="B2609">
            <v>21.75</v>
          </cell>
          <cell r="D2609">
            <v>2</v>
          </cell>
          <cell r="E2609">
            <v>43.5</v>
          </cell>
        </row>
        <row r="2610">
          <cell r="E2610">
            <v>0</v>
          </cell>
        </row>
        <row r="2611">
          <cell r="E2611">
            <v>0</v>
          </cell>
        </row>
        <row r="2612">
          <cell r="G2612">
            <v>366.46</v>
          </cell>
        </row>
        <row r="2614">
          <cell r="G2614">
            <v>30722.483999999997</v>
          </cell>
        </row>
        <row r="2617">
          <cell r="B2617" t="str">
            <v>VOLUMEN/PESO</v>
          </cell>
          <cell r="D2617" t="str">
            <v>DISTANCIA</v>
          </cell>
          <cell r="E2617" t="str">
            <v>TARIFA</v>
          </cell>
          <cell r="F2617" t="str">
            <v>Vr/UNITARIO</v>
          </cell>
        </row>
        <row r="2618">
          <cell r="F2618">
            <v>0</v>
          </cell>
        </row>
        <row r="2619">
          <cell r="F2619">
            <v>0</v>
          </cell>
        </row>
        <row r="2620">
          <cell r="F2620">
            <v>0</v>
          </cell>
        </row>
        <row r="2622">
          <cell r="G2622">
            <v>0</v>
          </cell>
        </row>
        <row r="2625">
          <cell r="B2625" t="str">
            <v>JORNAL + PRESTACIONES</v>
          </cell>
          <cell r="E2625" t="str">
            <v>RENDIMIENTO</v>
          </cell>
          <cell r="F2625" t="str">
            <v>Vr/UNITARIO</v>
          </cell>
        </row>
        <row r="2626">
          <cell r="D2626">
            <v>3491</v>
          </cell>
          <cell r="E2626">
            <v>0.05</v>
          </cell>
          <cell r="F2626">
            <v>174.55</v>
          </cell>
        </row>
        <row r="2627">
          <cell r="D2627">
            <v>8938</v>
          </cell>
          <cell r="E2627">
            <v>1.5</v>
          </cell>
          <cell r="F2627">
            <v>13407</v>
          </cell>
        </row>
        <row r="2628">
          <cell r="F2628">
            <v>0</v>
          </cell>
        </row>
        <row r="2629">
          <cell r="F2629">
            <v>0</v>
          </cell>
        </row>
        <row r="2631">
          <cell r="G2631">
            <v>13581.55</v>
          </cell>
        </row>
        <row r="2633">
          <cell r="G2633">
            <v>44304</v>
          </cell>
        </row>
        <row r="2641">
          <cell r="E2641" t="str">
            <v>CAPITULO :</v>
          </cell>
          <cell r="G2641" t="str">
            <v>ACABADOS INTERIORES</v>
          </cell>
        </row>
        <row r="2643">
          <cell r="E2643" t="str">
            <v>FECHA :</v>
          </cell>
          <cell r="F2643" t="str">
            <v>OCTUBRE DE 2005</v>
          </cell>
        </row>
        <row r="2646">
          <cell r="B2646" t="str">
            <v>7.2.2</v>
          </cell>
          <cell r="C2646" t="str">
            <v>PINTURA MUROS SUPERBOARD  (3 MANOS) O SIMILAR</v>
          </cell>
          <cell r="G2646" t="str">
            <v>UNIDAD</v>
          </cell>
          <cell r="H2646" t="str">
            <v xml:space="preserve">m2   </v>
          </cell>
          <cell r="J2646">
            <v>5170</v>
          </cell>
        </row>
        <row r="2649">
          <cell r="B2649" t="str">
            <v>CANTIDAD</v>
          </cell>
          <cell r="C2649" t="str">
            <v>UND</v>
          </cell>
          <cell r="D2649" t="str">
            <v>Vr/UNITARIO</v>
          </cell>
          <cell r="E2649" t="str">
            <v>Vr/PARCIAL</v>
          </cell>
          <cell r="F2649" t="str">
            <v>DESPERD. %</v>
          </cell>
        </row>
        <row r="2650">
          <cell r="B2650">
            <v>5.9299999999999999E-2</v>
          </cell>
          <cell r="C2650" t="str">
            <v>GAL</v>
          </cell>
          <cell r="D2650">
            <v>47230</v>
          </cell>
          <cell r="E2650">
            <v>2800.739</v>
          </cell>
          <cell r="F2650">
            <v>0.03</v>
          </cell>
          <cell r="J2650">
            <v>2884.7611700000002</v>
          </cell>
        </row>
        <row r="2651">
          <cell r="B2651">
            <v>0.01</v>
          </cell>
          <cell r="C2651" t="str">
            <v>UND</v>
          </cell>
          <cell r="D2651">
            <v>2500</v>
          </cell>
          <cell r="E2651">
            <v>25</v>
          </cell>
          <cell r="J2651">
            <v>25</v>
          </cell>
        </row>
        <row r="2652">
          <cell r="E2652">
            <v>0</v>
          </cell>
          <cell r="J2652">
            <v>0</v>
          </cell>
        </row>
        <row r="2653">
          <cell r="E2653">
            <v>0</v>
          </cell>
          <cell r="J2653">
            <v>0</v>
          </cell>
        </row>
        <row r="2654">
          <cell r="E2654">
            <v>0</v>
          </cell>
          <cell r="J2654">
            <v>0</v>
          </cell>
        </row>
        <row r="2655">
          <cell r="E2655">
            <v>0</v>
          </cell>
          <cell r="J2655">
            <v>0</v>
          </cell>
        </row>
        <row r="2656">
          <cell r="E2656">
            <v>0</v>
          </cell>
          <cell r="J2656">
            <v>0</v>
          </cell>
        </row>
        <row r="2658">
          <cell r="G2658">
            <v>2909.7611700000002</v>
          </cell>
          <cell r="J2658">
            <v>2909.7611700000002</v>
          </cell>
        </row>
        <row r="2661">
          <cell r="B2661" t="str">
            <v>TARIFA / HORA</v>
          </cell>
          <cell r="D2661" t="str">
            <v>RENDIMIENTO</v>
          </cell>
          <cell r="E2661" t="str">
            <v>VALOR UNITARIO</v>
          </cell>
        </row>
        <row r="2662">
          <cell r="B2662">
            <v>100</v>
          </cell>
          <cell r="D2662">
            <v>1</v>
          </cell>
          <cell r="E2662">
            <v>100</v>
          </cell>
        </row>
        <row r="2663">
          <cell r="B2663">
            <v>30.74</v>
          </cell>
          <cell r="D2663">
            <v>2</v>
          </cell>
          <cell r="E2663">
            <v>61.48</v>
          </cell>
        </row>
        <row r="2664">
          <cell r="B2664">
            <v>21.75</v>
          </cell>
          <cell r="D2664">
            <v>1</v>
          </cell>
          <cell r="E2664">
            <v>21.75</v>
          </cell>
        </row>
        <row r="2665">
          <cell r="E2665">
            <v>0</v>
          </cell>
        </row>
        <row r="2666">
          <cell r="E2666">
            <v>0</v>
          </cell>
        </row>
        <row r="2667">
          <cell r="G2667">
            <v>183.23</v>
          </cell>
        </row>
        <row r="2669">
          <cell r="G2669">
            <v>3092.9911700000002</v>
          </cell>
        </row>
        <row r="2672">
          <cell r="B2672" t="str">
            <v>VOLUMEN/PESO</v>
          </cell>
          <cell r="D2672" t="str">
            <v>DISTANCIA</v>
          </cell>
          <cell r="E2672" t="str">
            <v>TARIFA</v>
          </cell>
          <cell r="F2672" t="str">
            <v>Vr/UNITARIO</v>
          </cell>
        </row>
        <row r="2673">
          <cell r="F2673">
            <v>0</v>
          </cell>
        </row>
        <row r="2674">
          <cell r="F2674">
            <v>0</v>
          </cell>
        </row>
        <row r="2675">
          <cell r="F2675">
            <v>0</v>
          </cell>
        </row>
        <row r="2677">
          <cell r="G2677">
            <v>0</v>
          </cell>
        </row>
        <row r="2680">
          <cell r="B2680" t="str">
            <v>JORNAL + PRESTACIONES</v>
          </cell>
          <cell r="E2680" t="str">
            <v>RENDIMIENTO</v>
          </cell>
          <cell r="F2680" t="str">
            <v>Vr/UNITARIO</v>
          </cell>
        </row>
        <row r="2681">
          <cell r="D2681">
            <v>8310</v>
          </cell>
          <cell r="E2681">
            <v>0.25</v>
          </cell>
          <cell r="F2681">
            <v>2077.5</v>
          </cell>
        </row>
        <row r="2682">
          <cell r="F2682">
            <v>0</v>
          </cell>
        </row>
        <row r="2683">
          <cell r="F2683">
            <v>0</v>
          </cell>
        </row>
        <row r="2684">
          <cell r="F2684">
            <v>0</v>
          </cell>
        </row>
        <row r="2686">
          <cell r="G2686">
            <v>2077.5</v>
          </cell>
        </row>
        <row r="2688">
          <cell r="G2688">
            <v>5170</v>
          </cell>
        </row>
        <row r="2696">
          <cell r="E2696" t="str">
            <v>CAPITULO :</v>
          </cell>
          <cell r="G2696" t="str">
            <v>INSTALACIONES HIDROSANITARIAS</v>
          </cell>
        </row>
        <row r="2698">
          <cell r="E2698" t="str">
            <v>FECHA :</v>
          </cell>
          <cell r="F2698" t="str">
            <v>OCTUBRE DE 2005</v>
          </cell>
        </row>
        <row r="2701">
          <cell r="B2701" t="str">
            <v>8.1.1</v>
          </cell>
          <cell r="C2701" t="str">
            <v xml:space="preserve">TUBERIA PVCP RDE 11 DIAM = 3/4"                                                                          </v>
          </cell>
          <cell r="G2701" t="str">
            <v>UNIDAD</v>
          </cell>
          <cell r="H2701" t="str">
            <v xml:space="preserve">m    </v>
          </cell>
          <cell r="J2701">
            <v>6682</v>
          </cell>
        </row>
        <row r="2704">
          <cell r="B2704" t="str">
            <v>CANTIDAD</v>
          </cell>
          <cell r="C2704" t="str">
            <v>UND</v>
          </cell>
          <cell r="D2704" t="str">
            <v>Vr/UNITARIO</v>
          </cell>
          <cell r="E2704" t="str">
            <v>Vr/PARCIAL</v>
          </cell>
          <cell r="F2704" t="str">
            <v>DESPERD. %</v>
          </cell>
        </row>
        <row r="2705">
          <cell r="B2705">
            <v>1</v>
          </cell>
          <cell r="C2705" t="str">
            <v>ML</v>
          </cell>
          <cell r="D2705">
            <v>3671.3999999999996</v>
          </cell>
          <cell r="E2705">
            <v>3671.3999999999996</v>
          </cell>
          <cell r="F2705">
            <v>0.03</v>
          </cell>
          <cell r="J2705">
            <v>3781.5419999999995</v>
          </cell>
        </row>
        <row r="2706">
          <cell r="B2706">
            <v>0.01</v>
          </cell>
          <cell r="C2706" t="str">
            <v>UND</v>
          </cell>
          <cell r="D2706">
            <v>14709.96</v>
          </cell>
          <cell r="E2706">
            <v>147.09959999999998</v>
          </cell>
          <cell r="F2706">
            <v>0.03</v>
          </cell>
          <cell r="J2706">
            <v>151.51258799999999</v>
          </cell>
        </row>
        <row r="2707">
          <cell r="B2707">
            <v>0.01</v>
          </cell>
          <cell r="C2707" t="str">
            <v>UND</v>
          </cell>
          <cell r="D2707">
            <v>28996.519999999997</v>
          </cell>
          <cell r="E2707">
            <v>289.96519999999998</v>
          </cell>
          <cell r="F2707">
            <v>0.03</v>
          </cell>
          <cell r="J2707">
            <v>298.66415599999999</v>
          </cell>
        </row>
        <row r="2708">
          <cell r="E2708">
            <v>0</v>
          </cell>
          <cell r="J2708">
            <v>0</v>
          </cell>
        </row>
        <row r="2709">
          <cell r="E2709">
            <v>0</v>
          </cell>
          <cell r="J2709">
            <v>0</v>
          </cell>
        </row>
        <row r="2710">
          <cell r="E2710">
            <v>0</v>
          </cell>
          <cell r="J2710">
            <v>0</v>
          </cell>
        </row>
        <row r="2711">
          <cell r="E2711">
            <v>0</v>
          </cell>
          <cell r="J2711">
            <v>0</v>
          </cell>
        </row>
        <row r="2713">
          <cell r="G2713">
            <v>4231.7187439999998</v>
          </cell>
          <cell r="J2713">
            <v>4231.7187439999998</v>
          </cell>
        </row>
        <row r="2716">
          <cell r="B2716" t="str">
            <v>TARIFA / HORA</v>
          </cell>
          <cell r="D2716" t="str">
            <v>RENDIMIENTO</v>
          </cell>
          <cell r="E2716" t="str">
            <v>VALOR UNITARIO</v>
          </cell>
        </row>
        <row r="2717">
          <cell r="B2717">
            <v>100</v>
          </cell>
          <cell r="D2717">
            <v>0.2</v>
          </cell>
          <cell r="E2717">
            <v>20</v>
          </cell>
        </row>
        <row r="2718">
          <cell r="E2718">
            <v>0</v>
          </cell>
        </row>
        <row r="2719">
          <cell r="E2719">
            <v>0</v>
          </cell>
        </row>
        <row r="2720">
          <cell r="E2720">
            <v>0</v>
          </cell>
        </row>
        <row r="2721">
          <cell r="E2721">
            <v>0</v>
          </cell>
        </row>
        <row r="2722">
          <cell r="G2722">
            <v>20</v>
          </cell>
        </row>
        <row r="2724">
          <cell r="G2724">
            <v>4251.7187439999998</v>
          </cell>
        </row>
        <row r="2727">
          <cell r="B2727" t="str">
            <v>VOLUMEN/PESO</v>
          </cell>
          <cell r="D2727" t="str">
            <v>DISTANCIA</v>
          </cell>
          <cell r="E2727" t="str">
            <v>TARIFA</v>
          </cell>
          <cell r="F2727" t="str">
            <v>Vr/UNITARIO</v>
          </cell>
        </row>
        <row r="2728">
          <cell r="F2728">
            <v>0</v>
          </cell>
        </row>
        <row r="2729">
          <cell r="F2729">
            <v>0</v>
          </cell>
        </row>
        <row r="2730">
          <cell r="F2730">
            <v>0</v>
          </cell>
        </row>
        <row r="2732">
          <cell r="G2732">
            <v>0</v>
          </cell>
        </row>
        <row r="2735">
          <cell r="B2735" t="str">
            <v>JORNAL + PRESTACIONES</v>
          </cell>
          <cell r="E2735" t="str">
            <v>RENDIMIENTO</v>
          </cell>
          <cell r="F2735" t="str">
            <v>Vr/UNITARIO</v>
          </cell>
        </row>
        <row r="2736">
          <cell r="D2736">
            <v>8100</v>
          </cell>
          <cell r="E2736">
            <v>0.3</v>
          </cell>
          <cell r="F2736">
            <v>2430</v>
          </cell>
        </row>
        <row r="2737">
          <cell r="F2737">
            <v>0</v>
          </cell>
        </row>
        <row r="2738">
          <cell r="F2738">
            <v>0</v>
          </cell>
        </row>
        <row r="2739">
          <cell r="F2739">
            <v>0</v>
          </cell>
        </row>
        <row r="2741">
          <cell r="G2741">
            <v>2430</v>
          </cell>
        </row>
        <row r="2743">
          <cell r="G2743">
            <v>6682</v>
          </cell>
        </row>
        <row r="2751">
          <cell r="E2751" t="str">
            <v>CAPITULO :</v>
          </cell>
          <cell r="G2751" t="str">
            <v>INSTALACIONES HIDROSANITARIAS</v>
          </cell>
        </row>
        <row r="2753">
          <cell r="E2753" t="str">
            <v>FECHA :</v>
          </cell>
          <cell r="F2753" t="str">
            <v>OCTUBRE DE 2005</v>
          </cell>
        </row>
        <row r="2756">
          <cell r="B2756" t="str">
            <v>8.1.2</v>
          </cell>
          <cell r="C2756" t="str">
            <v xml:space="preserve">ACCESORIOS PVCP  DIAM 3/4"                                                                               </v>
          </cell>
          <cell r="G2756" t="str">
            <v>UNIDAD</v>
          </cell>
          <cell r="H2756" t="str">
            <v xml:space="preserve">un   </v>
          </cell>
          <cell r="J2756">
            <v>1265</v>
          </cell>
        </row>
        <row r="2759">
          <cell r="B2759" t="str">
            <v>CANTIDAD</v>
          </cell>
          <cell r="C2759" t="str">
            <v>UND</v>
          </cell>
          <cell r="D2759" t="str">
            <v>Vr/UNITARIO</v>
          </cell>
          <cell r="E2759" t="str">
            <v>Vr/PARCIAL</v>
          </cell>
          <cell r="F2759" t="str">
            <v>DESPERD. %</v>
          </cell>
        </row>
        <row r="2760">
          <cell r="B2760">
            <v>1</v>
          </cell>
          <cell r="C2760" t="str">
            <v>UND</v>
          </cell>
          <cell r="D2760">
            <v>880</v>
          </cell>
          <cell r="E2760">
            <v>880</v>
          </cell>
          <cell r="J2760">
            <v>880</v>
          </cell>
        </row>
        <row r="2761">
          <cell r="E2761">
            <v>0</v>
          </cell>
          <cell r="J2761">
            <v>0</v>
          </cell>
        </row>
        <row r="2762">
          <cell r="E2762">
            <v>0</v>
          </cell>
          <cell r="J2762">
            <v>0</v>
          </cell>
        </row>
        <row r="2763">
          <cell r="E2763">
            <v>0</v>
          </cell>
          <cell r="J2763">
            <v>0</v>
          </cell>
        </row>
        <row r="2764">
          <cell r="E2764">
            <v>0</v>
          </cell>
          <cell r="J2764">
            <v>0</v>
          </cell>
        </row>
        <row r="2765">
          <cell r="E2765">
            <v>0</v>
          </cell>
          <cell r="J2765">
            <v>0</v>
          </cell>
        </row>
        <row r="2766">
          <cell r="E2766">
            <v>0</v>
          </cell>
          <cell r="J2766">
            <v>0</v>
          </cell>
        </row>
        <row r="2768">
          <cell r="G2768">
            <v>880</v>
          </cell>
          <cell r="J2768">
            <v>880</v>
          </cell>
        </row>
        <row r="2771">
          <cell r="B2771" t="str">
            <v>TARIFA / HORA</v>
          </cell>
          <cell r="D2771" t="str">
            <v>RENDIMIENTO</v>
          </cell>
          <cell r="E2771" t="str">
            <v>VALOR UNITARIO</v>
          </cell>
        </row>
        <row r="2772">
          <cell r="B2772">
            <v>100</v>
          </cell>
          <cell r="D2772">
            <v>0.2</v>
          </cell>
          <cell r="E2772">
            <v>20</v>
          </cell>
        </row>
        <row r="2773">
          <cell r="E2773">
            <v>0</v>
          </cell>
        </row>
        <row r="2774">
          <cell r="E2774">
            <v>0</v>
          </cell>
        </row>
        <row r="2775">
          <cell r="E2775">
            <v>0</v>
          </cell>
        </row>
        <row r="2776">
          <cell r="E2776">
            <v>0</v>
          </cell>
        </row>
        <row r="2777">
          <cell r="G2777">
            <v>20</v>
          </cell>
        </row>
        <row r="2779">
          <cell r="G2779">
            <v>900</v>
          </cell>
        </row>
        <row r="2782">
          <cell r="B2782" t="str">
            <v>VOLUMEN/PESO</v>
          </cell>
          <cell r="D2782" t="str">
            <v>DISTANCIA</v>
          </cell>
          <cell r="E2782" t="str">
            <v>TARIFA</v>
          </cell>
          <cell r="F2782" t="str">
            <v>Vr/UNITARIO</v>
          </cell>
        </row>
        <row r="2783">
          <cell r="F2783">
            <v>0</v>
          </cell>
        </row>
        <row r="2784">
          <cell r="F2784">
            <v>0</v>
          </cell>
        </row>
        <row r="2785">
          <cell r="F2785">
            <v>0</v>
          </cell>
        </row>
        <row r="2787">
          <cell r="G2787">
            <v>0</v>
          </cell>
        </row>
        <row r="2790">
          <cell r="B2790" t="str">
            <v>JORNAL + PRESTACIONES</v>
          </cell>
          <cell r="E2790" t="str">
            <v>RENDIMIENTO</v>
          </cell>
          <cell r="F2790" t="str">
            <v>Vr/UNITARIO</v>
          </cell>
        </row>
        <row r="2791">
          <cell r="D2791">
            <v>8100</v>
          </cell>
          <cell r="E2791">
            <v>4.4999999999999998E-2</v>
          </cell>
          <cell r="F2791">
            <v>364.5</v>
          </cell>
        </row>
        <row r="2792">
          <cell r="F2792">
            <v>0</v>
          </cell>
        </row>
        <row r="2793">
          <cell r="F2793">
            <v>0</v>
          </cell>
        </row>
        <row r="2794">
          <cell r="F2794">
            <v>0</v>
          </cell>
        </row>
        <row r="2796">
          <cell r="G2796">
            <v>364.5</v>
          </cell>
        </row>
        <row r="2798">
          <cell r="G2798">
            <v>1265</v>
          </cell>
        </row>
        <row r="2806">
          <cell r="E2806" t="str">
            <v>CAPITULO :</v>
          </cell>
          <cell r="G2806" t="str">
            <v>INSTALACIONES HIDROSANITARIAS</v>
          </cell>
        </row>
        <row r="2808">
          <cell r="E2808" t="str">
            <v>FECHA :</v>
          </cell>
          <cell r="F2808" t="str">
            <v>OCTUBRE DE 2005</v>
          </cell>
        </row>
        <row r="2811">
          <cell r="B2811" t="str">
            <v>8.1.3</v>
          </cell>
          <cell r="C2811" t="str">
            <v xml:space="preserve">TUBERIA PVCP RDE 9 DIAM=1/2"                                                                             </v>
          </cell>
          <cell r="G2811" t="str">
            <v>UNIDAD</v>
          </cell>
          <cell r="H2811" t="str">
            <v xml:space="preserve">m    </v>
          </cell>
          <cell r="J2811">
            <v>5203</v>
          </cell>
        </row>
        <row r="2814">
          <cell r="B2814" t="str">
            <v>CANTIDAD</v>
          </cell>
          <cell r="C2814" t="str">
            <v>UND</v>
          </cell>
          <cell r="D2814" t="str">
            <v>Vr/UNITARIO</v>
          </cell>
          <cell r="E2814" t="str">
            <v>Vr/PARCIAL</v>
          </cell>
          <cell r="F2814" t="str">
            <v>DESPERD. %</v>
          </cell>
        </row>
        <row r="2815">
          <cell r="B2815">
            <v>1</v>
          </cell>
          <cell r="C2815" t="str">
            <v>ML</v>
          </cell>
          <cell r="D2815">
            <v>2629.333333333333</v>
          </cell>
          <cell r="E2815">
            <v>2629.333333333333</v>
          </cell>
          <cell r="F2815">
            <v>0.03</v>
          </cell>
          <cell r="J2815">
            <v>2708.2133333333331</v>
          </cell>
        </row>
        <row r="2816">
          <cell r="B2816">
            <v>0.01</v>
          </cell>
          <cell r="C2816" t="str">
            <v>UND</v>
          </cell>
          <cell r="D2816">
            <v>14709.96</v>
          </cell>
          <cell r="E2816">
            <v>147.09959999999998</v>
          </cell>
          <cell r="F2816">
            <v>0.03</v>
          </cell>
          <cell r="J2816">
            <v>151.51258799999999</v>
          </cell>
        </row>
        <row r="2817">
          <cell r="B2817">
            <v>0.01</v>
          </cell>
          <cell r="C2817" t="str">
            <v>UND</v>
          </cell>
          <cell r="D2817">
            <v>28996.519999999997</v>
          </cell>
          <cell r="E2817">
            <v>289.96519999999998</v>
          </cell>
          <cell r="F2817">
            <v>0.03</v>
          </cell>
          <cell r="J2817">
            <v>298.66415599999999</v>
          </cell>
        </row>
        <row r="2818">
          <cell r="E2818">
            <v>0</v>
          </cell>
          <cell r="J2818">
            <v>0</v>
          </cell>
        </row>
        <row r="2819">
          <cell r="E2819">
            <v>0</v>
          </cell>
          <cell r="J2819">
            <v>0</v>
          </cell>
        </row>
        <row r="2820">
          <cell r="E2820">
            <v>0</v>
          </cell>
          <cell r="J2820">
            <v>0</v>
          </cell>
        </row>
        <row r="2821">
          <cell r="E2821">
            <v>0</v>
          </cell>
          <cell r="J2821">
            <v>0</v>
          </cell>
        </row>
        <row r="2823">
          <cell r="G2823">
            <v>3158.390077333333</v>
          </cell>
          <cell r="J2823">
            <v>3158.390077333333</v>
          </cell>
        </row>
        <row r="2826">
          <cell r="B2826" t="str">
            <v>TARIFA / HORA</v>
          </cell>
          <cell r="D2826" t="str">
            <v>RENDIMIENTO</v>
          </cell>
          <cell r="E2826" t="str">
            <v>VALOR UNITARIO</v>
          </cell>
        </row>
        <row r="2827">
          <cell r="B2827">
            <v>100</v>
          </cell>
          <cell r="D2827">
            <v>0.2</v>
          </cell>
          <cell r="E2827">
            <v>20</v>
          </cell>
        </row>
        <row r="2828">
          <cell r="E2828">
            <v>0</v>
          </cell>
        </row>
        <row r="2829">
          <cell r="E2829">
            <v>0</v>
          </cell>
        </row>
        <row r="2830">
          <cell r="E2830">
            <v>0</v>
          </cell>
        </row>
        <row r="2831">
          <cell r="E2831">
            <v>0</v>
          </cell>
        </row>
        <row r="2832">
          <cell r="G2832">
            <v>20</v>
          </cell>
        </row>
        <row r="2834">
          <cell r="G2834">
            <v>3178.390077333333</v>
          </cell>
        </row>
        <row r="2837">
          <cell r="B2837" t="str">
            <v>VOLUMEN/PESO</v>
          </cell>
          <cell r="D2837" t="str">
            <v>DISTANCIA</v>
          </cell>
          <cell r="E2837" t="str">
            <v>TARIFA</v>
          </cell>
          <cell r="F2837" t="str">
            <v>Vr/UNITARIO</v>
          </cell>
        </row>
        <row r="2838">
          <cell r="F2838">
            <v>0</v>
          </cell>
        </row>
        <row r="2839">
          <cell r="F2839">
            <v>0</v>
          </cell>
        </row>
        <row r="2840">
          <cell r="F2840">
            <v>0</v>
          </cell>
        </row>
        <row r="2842">
          <cell r="G2842">
            <v>0</v>
          </cell>
        </row>
        <row r="2845">
          <cell r="B2845" t="str">
            <v>JORNAL + PRESTACIONES</v>
          </cell>
          <cell r="E2845" t="str">
            <v>RENDIMIENTO</v>
          </cell>
          <cell r="F2845" t="str">
            <v>Vr/UNITARIO</v>
          </cell>
        </row>
        <row r="2846">
          <cell r="D2846">
            <v>8100</v>
          </cell>
          <cell r="E2846">
            <v>0.25</v>
          </cell>
          <cell r="F2846">
            <v>2025</v>
          </cell>
        </row>
        <row r="2847">
          <cell r="F2847">
            <v>0</v>
          </cell>
        </row>
        <row r="2848">
          <cell r="F2848">
            <v>0</v>
          </cell>
        </row>
        <row r="2849">
          <cell r="F2849">
            <v>0</v>
          </cell>
        </row>
        <row r="2851">
          <cell r="G2851">
            <v>2025</v>
          </cell>
        </row>
        <row r="2853">
          <cell r="G2853">
            <v>5203</v>
          </cell>
        </row>
        <row r="2861">
          <cell r="E2861" t="str">
            <v>CAPITULO :</v>
          </cell>
          <cell r="G2861" t="str">
            <v>INSTALACIONES HIDROSANITARIAS</v>
          </cell>
        </row>
        <row r="2863">
          <cell r="E2863" t="str">
            <v>FECHA :</v>
          </cell>
          <cell r="F2863" t="str">
            <v>OCTUBRE DE 2005</v>
          </cell>
        </row>
        <row r="2866">
          <cell r="B2866" t="str">
            <v>8.1.4</v>
          </cell>
          <cell r="C2866" t="str">
            <v xml:space="preserve">ACCESORIOS PVC P DIAM 1/2"                                                                               </v>
          </cell>
          <cell r="G2866" t="str">
            <v>UNIDAD</v>
          </cell>
          <cell r="H2866" t="str">
            <v xml:space="preserve">un   </v>
          </cell>
          <cell r="J2866">
            <v>835</v>
          </cell>
        </row>
        <row r="2869">
          <cell r="B2869" t="str">
            <v>CANTIDAD</v>
          </cell>
          <cell r="C2869" t="str">
            <v>UND</v>
          </cell>
          <cell r="D2869" t="str">
            <v>Vr/UNITARIO</v>
          </cell>
          <cell r="E2869" t="str">
            <v>Vr/PARCIAL</v>
          </cell>
          <cell r="F2869" t="str">
            <v>DESPERD. %</v>
          </cell>
        </row>
        <row r="2870">
          <cell r="B2870">
            <v>1</v>
          </cell>
          <cell r="C2870" t="str">
            <v>UND</v>
          </cell>
          <cell r="D2870">
            <v>450</v>
          </cell>
          <cell r="E2870">
            <v>450</v>
          </cell>
          <cell r="J2870">
            <v>450</v>
          </cell>
        </row>
        <row r="2871">
          <cell r="E2871">
            <v>0</v>
          </cell>
          <cell r="J2871">
            <v>0</v>
          </cell>
        </row>
        <row r="2872">
          <cell r="E2872">
            <v>0</v>
          </cell>
          <cell r="J2872">
            <v>0</v>
          </cell>
        </row>
        <row r="2873">
          <cell r="E2873">
            <v>0</v>
          </cell>
          <cell r="J2873">
            <v>0</v>
          </cell>
        </row>
        <row r="2874">
          <cell r="E2874">
            <v>0</v>
          </cell>
          <cell r="J2874">
            <v>0</v>
          </cell>
        </row>
        <row r="2875">
          <cell r="E2875">
            <v>0</v>
          </cell>
          <cell r="J2875">
            <v>0</v>
          </cell>
        </row>
        <row r="2876">
          <cell r="E2876">
            <v>0</v>
          </cell>
          <cell r="J2876">
            <v>0</v>
          </cell>
        </row>
        <row r="2878">
          <cell r="G2878">
            <v>450</v>
          </cell>
          <cell r="J2878">
            <v>450</v>
          </cell>
        </row>
        <row r="2881">
          <cell r="B2881" t="str">
            <v>TARIFA / HORA</v>
          </cell>
          <cell r="D2881" t="str">
            <v>RENDIMIENTO</v>
          </cell>
          <cell r="E2881" t="str">
            <v>VALOR UNITARIO</v>
          </cell>
        </row>
        <row r="2882">
          <cell r="B2882">
            <v>100</v>
          </cell>
          <cell r="D2882">
            <v>0.2</v>
          </cell>
          <cell r="E2882">
            <v>20</v>
          </cell>
        </row>
        <row r="2883">
          <cell r="E2883">
            <v>0</v>
          </cell>
        </row>
        <row r="2884">
          <cell r="E2884">
            <v>0</v>
          </cell>
        </row>
        <row r="2885">
          <cell r="E2885">
            <v>0</v>
          </cell>
        </row>
        <row r="2886">
          <cell r="E2886">
            <v>0</v>
          </cell>
        </row>
        <row r="2887">
          <cell r="G2887">
            <v>20</v>
          </cell>
        </row>
        <row r="2889">
          <cell r="G2889">
            <v>470</v>
          </cell>
        </row>
        <row r="2892">
          <cell r="B2892" t="str">
            <v>VOLUMEN/PESO</v>
          </cell>
          <cell r="D2892" t="str">
            <v>DISTANCIA</v>
          </cell>
          <cell r="E2892" t="str">
            <v>TARIFA</v>
          </cell>
          <cell r="F2892" t="str">
            <v>Vr/UNITARIO</v>
          </cell>
        </row>
        <row r="2893">
          <cell r="F2893">
            <v>0</v>
          </cell>
        </row>
        <row r="2894">
          <cell r="F2894">
            <v>0</v>
          </cell>
        </row>
        <row r="2895">
          <cell r="F2895">
            <v>0</v>
          </cell>
        </row>
        <row r="2897">
          <cell r="G2897">
            <v>0</v>
          </cell>
        </row>
        <row r="2900">
          <cell r="B2900" t="str">
            <v>JORNAL + PRESTACIONES</v>
          </cell>
          <cell r="E2900" t="str">
            <v>RENDIMIENTO</v>
          </cell>
          <cell r="F2900" t="str">
            <v>Vr/UNITARIO</v>
          </cell>
        </row>
        <row r="2901">
          <cell r="D2901">
            <v>8100</v>
          </cell>
          <cell r="E2901">
            <v>4.4999999999999998E-2</v>
          </cell>
          <cell r="F2901">
            <v>364.5</v>
          </cell>
        </row>
        <row r="2902">
          <cell r="F2902">
            <v>0</v>
          </cell>
        </row>
        <row r="2903">
          <cell r="F2903">
            <v>0</v>
          </cell>
        </row>
        <row r="2904">
          <cell r="F2904">
            <v>0</v>
          </cell>
        </row>
        <row r="2906">
          <cell r="G2906">
            <v>364.5</v>
          </cell>
        </row>
        <row r="2908">
          <cell r="G2908">
            <v>835</v>
          </cell>
        </row>
        <row r="2916">
          <cell r="E2916" t="str">
            <v>CAPITULO :</v>
          </cell>
          <cell r="G2916" t="str">
            <v>INSTALACIONES HIDROSANITARIAS</v>
          </cell>
        </row>
        <row r="2918">
          <cell r="E2918" t="str">
            <v>FECHA :</v>
          </cell>
          <cell r="F2918" t="str">
            <v>OCTUBRE DE 2005</v>
          </cell>
        </row>
        <row r="2921">
          <cell r="B2921" t="str">
            <v>8.1.5</v>
          </cell>
          <cell r="C2921" t="str">
            <v xml:space="preserve">MANOMETRO BRONCE DIAM=2"                                                                                 </v>
          </cell>
          <cell r="G2921" t="str">
            <v>UNIDAD</v>
          </cell>
          <cell r="H2921" t="str">
            <v xml:space="preserve">un   </v>
          </cell>
          <cell r="J2921">
            <v>36225</v>
          </cell>
        </row>
        <row r="2924">
          <cell r="B2924" t="str">
            <v>CANTIDAD</v>
          </cell>
          <cell r="C2924" t="str">
            <v>UND</v>
          </cell>
          <cell r="D2924" t="str">
            <v>Vr/UNITARIO</v>
          </cell>
          <cell r="E2924" t="str">
            <v>Vr/PARCIAL</v>
          </cell>
          <cell r="F2924" t="str">
            <v>DESPERD. %</v>
          </cell>
        </row>
        <row r="2925">
          <cell r="B2925">
            <v>1</v>
          </cell>
          <cell r="C2925" t="str">
            <v>UND</v>
          </cell>
          <cell r="D2925">
            <v>25000</v>
          </cell>
          <cell r="E2925">
            <v>25000</v>
          </cell>
          <cell r="J2925">
            <v>25000</v>
          </cell>
        </row>
        <row r="2926">
          <cell r="B2926">
            <v>1</v>
          </cell>
          <cell r="C2926" t="str">
            <v>UND</v>
          </cell>
          <cell r="D2926">
            <v>1000</v>
          </cell>
          <cell r="E2926">
            <v>1000</v>
          </cell>
          <cell r="J2926">
            <v>1000</v>
          </cell>
        </row>
        <row r="2927">
          <cell r="E2927">
            <v>0</v>
          </cell>
          <cell r="J2927">
            <v>0</v>
          </cell>
        </row>
        <row r="2928">
          <cell r="E2928">
            <v>0</v>
          </cell>
          <cell r="J2928">
            <v>0</v>
          </cell>
        </row>
        <row r="2929">
          <cell r="E2929">
            <v>0</v>
          </cell>
          <cell r="J2929">
            <v>0</v>
          </cell>
        </row>
        <row r="2930">
          <cell r="E2930">
            <v>0</v>
          </cell>
          <cell r="J2930">
            <v>0</v>
          </cell>
        </row>
        <row r="2931">
          <cell r="E2931">
            <v>0</v>
          </cell>
          <cell r="J2931">
            <v>0</v>
          </cell>
        </row>
        <row r="2933">
          <cell r="G2933">
            <v>26000</v>
          </cell>
          <cell r="J2933">
            <v>26000</v>
          </cell>
        </row>
        <row r="2936">
          <cell r="B2936" t="str">
            <v>TARIFA / HORA</v>
          </cell>
          <cell r="D2936" t="str">
            <v>RENDIMIENTO</v>
          </cell>
          <cell r="E2936" t="str">
            <v>VALOR UNITARIO</v>
          </cell>
        </row>
        <row r="2937">
          <cell r="B2937">
            <v>100</v>
          </cell>
          <cell r="D2937">
            <v>1</v>
          </cell>
          <cell r="E2937">
            <v>100</v>
          </cell>
        </row>
        <row r="2938">
          <cell r="E2938">
            <v>0</v>
          </cell>
        </row>
        <row r="2939">
          <cell r="E2939">
            <v>0</v>
          </cell>
        </row>
        <row r="2940">
          <cell r="E2940">
            <v>0</v>
          </cell>
        </row>
        <row r="2941">
          <cell r="E2941">
            <v>0</v>
          </cell>
        </row>
        <row r="2942">
          <cell r="G2942">
            <v>100</v>
          </cell>
        </row>
        <row r="2944">
          <cell r="G2944">
            <v>26100</v>
          </cell>
        </row>
        <row r="2947">
          <cell r="B2947" t="str">
            <v>VOLUMEN/PESO</v>
          </cell>
          <cell r="D2947" t="str">
            <v>DISTANCIA</v>
          </cell>
          <cell r="E2947" t="str">
            <v>TARIFA</v>
          </cell>
          <cell r="F2947" t="str">
            <v>Vr/UNITARIO</v>
          </cell>
        </row>
        <row r="2948">
          <cell r="F2948">
            <v>0</v>
          </cell>
        </row>
        <row r="2949">
          <cell r="F2949">
            <v>0</v>
          </cell>
        </row>
        <row r="2950">
          <cell r="F2950">
            <v>0</v>
          </cell>
        </row>
        <row r="2952">
          <cell r="G2952">
            <v>0</v>
          </cell>
        </row>
        <row r="2955">
          <cell r="B2955" t="str">
            <v>JORNAL + PRESTACIONES</v>
          </cell>
          <cell r="E2955" t="str">
            <v>RENDIMIENTO</v>
          </cell>
          <cell r="F2955" t="str">
            <v>Vr/UNITARIO</v>
          </cell>
        </row>
        <row r="2956">
          <cell r="D2956">
            <v>8100</v>
          </cell>
          <cell r="E2956">
            <v>1.25</v>
          </cell>
          <cell r="F2956">
            <v>10125</v>
          </cell>
        </row>
        <row r="2957">
          <cell r="F2957">
            <v>0</v>
          </cell>
        </row>
        <row r="2958">
          <cell r="F2958">
            <v>0</v>
          </cell>
        </row>
        <row r="2959">
          <cell r="F2959">
            <v>0</v>
          </cell>
        </row>
        <row r="2961">
          <cell r="G2961">
            <v>10125</v>
          </cell>
        </row>
        <row r="2963">
          <cell r="G2963">
            <v>36225</v>
          </cell>
        </row>
        <row r="2971">
          <cell r="E2971" t="str">
            <v>CAPITULO :</v>
          </cell>
          <cell r="G2971" t="str">
            <v>INSTALACIONES HIDROSANITARIAS</v>
          </cell>
        </row>
        <row r="2973">
          <cell r="E2973" t="str">
            <v>FECHA :</v>
          </cell>
          <cell r="F2973" t="str">
            <v>OCTUBRE DE 2005</v>
          </cell>
        </row>
        <row r="2976">
          <cell r="B2976" t="str">
            <v>8.1.6</v>
          </cell>
          <cell r="C2976" t="str">
            <v xml:space="preserve">VALVULA BOLA DIAM=1/2"                                                                                   </v>
          </cell>
          <cell r="G2976" t="str">
            <v>UNIDAD</v>
          </cell>
          <cell r="H2976" t="str">
            <v xml:space="preserve">un   </v>
          </cell>
          <cell r="J2976">
            <v>16489</v>
          </cell>
        </row>
        <row r="2979">
          <cell r="B2979" t="str">
            <v>CANTIDAD</v>
          </cell>
          <cell r="C2979" t="str">
            <v>UND</v>
          </cell>
          <cell r="D2979" t="str">
            <v>Vr/UNITARIO</v>
          </cell>
          <cell r="E2979" t="str">
            <v>Vr/PARCIAL</v>
          </cell>
          <cell r="F2979" t="str">
            <v>DESPERD. %</v>
          </cell>
        </row>
        <row r="2980">
          <cell r="B2980">
            <v>1</v>
          </cell>
          <cell r="C2980" t="str">
            <v>UND</v>
          </cell>
          <cell r="D2980">
            <v>7288.8599999999988</v>
          </cell>
          <cell r="E2980">
            <v>7288.8599999999988</v>
          </cell>
          <cell r="J2980">
            <v>7288.8599999999988</v>
          </cell>
        </row>
        <row r="2981">
          <cell r="B2981">
            <v>1</v>
          </cell>
          <cell r="C2981" t="str">
            <v>UND</v>
          </cell>
          <cell r="D2981">
            <v>1000</v>
          </cell>
          <cell r="E2981">
            <v>1000</v>
          </cell>
          <cell r="J2981">
            <v>1000</v>
          </cell>
        </row>
        <row r="2982">
          <cell r="E2982">
            <v>0</v>
          </cell>
          <cell r="J2982">
            <v>0</v>
          </cell>
        </row>
        <row r="2983">
          <cell r="E2983">
            <v>0</v>
          </cell>
          <cell r="J2983">
            <v>0</v>
          </cell>
        </row>
        <row r="2984">
          <cell r="E2984">
            <v>0</v>
          </cell>
          <cell r="J2984">
            <v>0</v>
          </cell>
        </row>
        <row r="2985">
          <cell r="E2985">
            <v>0</v>
          </cell>
          <cell r="J2985">
            <v>0</v>
          </cell>
        </row>
        <row r="2986">
          <cell r="E2986">
            <v>0</v>
          </cell>
          <cell r="J2986">
            <v>0</v>
          </cell>
        </row>
        <row r="2988">
          <cell r="G2988">
            <v>8288.8599999999988</v>
          </cell>
          <cell r="J2988">
            <v>8288.8599999999988</v>
          </cell>
        </row>
        <row r="2991">
          <cell r="B2991" t="str">
            <v>TARIFA / HORA</v>
          </cell>
          <cell r="D2991" t="str">
            <v>RENDIMIENTO</v>
          </cell>
          <cell r="E2991" t="str">
            <v>VALOR UNITARIO</v>
          </cell>
        </row>
        <row r="2992">
          <cell r="B2992">
            <v>100</v>
          </cell>
          <cell r="D2992">
            <v>1</v>
          </cell>
          <cell r="E2992">
            <v>100</v>
          </cell>
        </row>
        <row r="2993">
          <cell r="E2993">
            <v>0</v>
          </cell>
        </row>
        <row r="2994">
          <cell r="E2994">
            <v>0</v>
          </cell>
        </row>
        <row r="2995">
          <cell r="E2995">
            <v>0</v>
          </cell>
        </row>
        <row r="2996">
          <cell r="E2996">
            <v>0</v>
          </cell>
        </row>
        <row r="2997">
          <cell r="G2997">
            <v>100</v>
          </cell>
        </row>
        <row r="2999">
          <cell r="G2999">
            <v>8388.8599999999988</v>
          </cell>
        </row>
        <row r="3002">
          <cell r="B3002" t="str">
            <v>VOLUMEN/PESO</v>
          </cell>
          <cell r="D3002" t="str">
            <v>DISTANCIA</v>
          </cell>
          <cell r="E3002" t="str">
            <v>TARIFA</v>
          </cell>
          <cell r="F3002" t="str">
            <v>Vr/UNITARIO</v>
          </cell>
        </row>
        <row r="3003">
          <cell r="F3003">
            <v>0</v>
          </cell>
        </row>
        <row r="3004">
          <cell r="F3004">
            <v>0</v>
          </cell>
        </row>
        <row r="3005">
          <cell r="F3005">
            <v>0</v>
          </cell>
        </row>
        <row r="3007">
          <cell r="G3007">
            <v>0</v>
          </cell>
        </row>
        <row r="3010">
          <cell r="B3010" t="str">
            <v>JORNAL + PRESTACIONES</v>
          </cell>
          <cell r="E3010" t="str">
            <v>RENDIMIENTO</v>
          </cell>
          <cell r="F3010" t="str">
            <v>Vr/UNITARIO</v>
          </cell>
        </row>
        <row r="3011">
          <cell r="D3011">
            <v>8100</v>
          </cell>
          <cell r="E3011">
            <v>1</v>
          </cell>
          <cell r="F3011">
            <v>8100</v>
          </cell>
        </row>
        <row r="3012">
          <cell r="F3012">
            <v>0</v>
          </cell>
        </row>
        <row r="3013">
          <cell r="F3013">
            <v>0</v>
          </cell>
        </row>
        <row r="3014">
          <cell r="F3014">
            <v>0</v>
          </cell>
        </row>
        <row r="3016">
          <cell r="G3016">
            <v>8100</v>
          </cell>
        </row>
        <row r="3018">
          <cell r="G3018">
            <v>16489</v>
          </cell>
        </row>
        <row r="3026">
          <cell r="E3026" t="str">
            <v>CAPITULO :</v>
          </cell>
          <cell r="G3026" t="str">
            <v>INSTALACIONES HIDROSANITARIAS</v>
          </cell>
        </row>
        <row r="3028">
          <cell r="E3028" t="str">
            <v>FECHA :</v>
          </cell>
          <cell r="F3028" t="str">
            <v>OCTUBRE DE 2005</v>
          </cell>
        </row>
        <row r="3031">
          <cell r="B3031" t="str">
            <v>8.2.1</v>
          </cell>
          <cell r="C3031" t="str">
            <v xml:space="preserve">PUNTO HIDRAULICO AF PVC                                                                                  </v>
          </cell>
          <cell r="G3031" t="str">
            <v>UNIDAD</v>
          </cell>
          <cell r="H3031" t="str">
            <v xml:space="preserve">un   </v>
          </cell>
          <cell r="J3031">
            <v>36523</v>
          </cell>
        </row>
        <row r="3034">
          <cell r="B3034" t="str">
            <v>CANTIDAD</v>
          </cell>
          <cell r="C3034" t="str">
            <v>UND</v>
          </cell>
          <cell r="D3034" t="str">
            <v>Vr/UNITARIO</v>
          </cell>
          <cell r="E3034" t="str">
            <v>Vr/PARCIAL</v>
          </cell>
          <cell r="F3034" t="str">
            <v>DESPERD. %</v>
          </cell>
        </row>
        <row r="3035">
          <cell r="B3035">
            <v>6</v>
          </cell>
          <cell r="C3035" t="str">
            <v>ML</v>
          </cell>
          <cell r="D3035">
            <v>2629.333333333333</v>
          </cell>
          <cell r="E3035">
            <v>15775.999999999998</v>
          </cell>
          <cell r="J3035">
            <v>15775.999999999998</v>
          </cell>
        </row>
        <row r="3036">
          <cell r="B3036">
            <v>6</v>
          </cell>
          <cell r="C3036" t="str">
            <v>UND</v>
          </cell>
          <cell r="D3036">
            <v>450</v>
          </cell>
          <cell r="E3036">
            <v>2700</v>
          </cell>
          <cell r="J3036">
            <v>2700</v>
          </cell>
        </row>
        <row r="3037">
          <cell r="B3037">
            <v>0.01</v>
          </cell>
          <cell r="C3037" t="str">
            <v>UND</v>
          </cell>
          <cell r="D3037">
            <v>14709.96</v>
          </cell>
          <cell r="E3037">
            <v>147.09959999999998</v>
          </cell>
          <cell r="J3037">
            <v>147.09959999999998</v>
          </cell>
        </row>
        <row r="3038">
          <cell r="B3038">
            <v>0.08</v>
          </cell>
          <cell r="C3038" t="str">
            <v>UND</v>
          </cell>
          <cell r="D3038">
            <v>28996.519999999997</v>
          </cell>
          <cell r="E3038">
            <v>2319.7215999999999</v>
          </cell>
          <cell r="J3038">
            <v>2319.7215999999999</v>
          </cell>
        </row>
        <row r="3039">
          <cell r="B3039">
            <v>0.5</v>
          </cell>
          <cell r="C3039" t="str">
            <v>UND</v>
          </cell>
          <cell r="D3039">
            <v>1000</v>
          </cell>
          <cell r="E3039">
            <v>500</v>
          </cell>
          <cell r="J3039">
            <v>500</v>
          </cell>
        </row>
        <row r="3040">
          <cell r="E3040">
            <v>0</v>
          </cell>
          <cell r="J3040">
            <v>0</v>
          </cell>
        </row>
        <row r="3041">
          <cell r="E3041">
            <v>0</v>
          </cell>
          <cell r="J3041">
            <v>0</v>
          </cell>
        </row>
        <row r="3043">
          <cell r="G3043">
            <v>21442.821200000002</v>
          </cell>
          <cell r="J3043">
            <v>21442.821200000002</v>
          </cell>
        </row>
        <row r="3046">
          <cell r="B3046" t="str">
            <v>TARIFA / HORA</v>
          </cell>
          <cell r="D3046" t="str">
            <v>RENDIMIENTO</v>
          </cell>
          <cell r="E3046" t="str">
            <v>VALOR UNITARIO</v>
          </cell>
        </row>
        <row r="3047">
          <cell r="B3047">
            <v>100</v>
          </cell>
          <cell r="D3047">
            <v>5</v>
          </cell>
          <cell r="E3047">
            <v>500</v>
          </cell>
        </row>
        <row r="3048">
          <cell r="E3048">
            <v>0</v>
          </cell>
        </row>
        <row r="3049">
          <cell r="E3049">
            <v>0</v>
          </cell>
        </row>
        <row r="3050">
          <cell r="E3050">
            <v>0</v>
          </cell>
        </row>
        <row r="3051">
          <cell r="E3051">
            <v>0</v>
          </cell>
        </row>
        <row r="3052">
          <cell r="G3052">
            <v>500</v>
          </cell>
        </row>
        <row r="3054">
          <cell r="G3054">
            <v>21942.821200000002</v>
          </cell>
        </row>
        <row r="3057">
          <cell r="B3057" t="str">
            <v>VOLUMEN/PESO</v>
          </cell>
          <cell r="D3057" t="str">
            <v>DISTANCIA</v>
          </cell>
          <cell r="E3057" t="str">
            <v>TARIFA</v>
          </cell>
          <cell r="F3057" t="str">
            <v>Vr/UNITARIO</v>
          </cell>
        </row>
        <row r="3058">
          <cell r="F3058">
            <v>0</v>
          </cell>
        </row>
        <row r="3059">
          <cell r="F3059">
            <v>0</v>
          </cell>
        </row>
        <row r="3060">
          <cell r="F3060">
            <v>0</v>
          </cell>
        </row>
        <row r="3062">
          <cell r="G3062">
            <v>0</v>
          </cell>
        </row>
        <row r="3065">
          <cell r="B3065" t="str">
            <v>JORNAL + PRESTACIONES</v>
          </cell>
          <cell r="E3065" t="str">
            <v>RENDIMIENTO</v>
          </cell>
          <cell r="F3065" t="str">
            <v>Vr/UNITARIO</v>
          </cell>
        </row>
        <row r="3066">
          <cell r="D3066">
            <v>8100</v>
          </cell>
          <cell r="E3066">
            <v>1.8</v>
          </cell>
          <cell r="F3066">
            <v>14580</v>
          </cell>
        </row>
        <row r="3067">
          <cell r="F3067">
            <v>0</v>
          </cell>
        </row>
        <row r="3068">
          <cell r="F3068">
            <v>0</v>
          </cell>
        </row>
        <row r="3069">
          <cell r="F3069">
            <v>0</v>
          </cell>
        </row>
        <row r="3071">
          <cell r="G3071">
            <v>14580</v>
          </cell>
        </row>
        <row r="3073">
          <cell r="G3073">
            <v>36523</v>
          </cell>
        </row>
        <row r="3081">
          <cell r="E3081" t="str">
            <v>CAPITULO :</v>
          </cell>
          <cell r="G3081" t="str">
            <v>INSTALACIONES HIDROSANITARIAS</v>
          </cell>
        </row>
        <row r="3083">
          <cell r="E3083" t="str">
            <v>FECHA :</v>
          </cell>
          <cell r="F3083" t="str">
            <v>OCTUBRE DE 2005</v>
          </cell>
        </row>
        <row r="3086">
          <cell r="B3086" t="str">
            <v>8.3.1</v>
          </cell>
          <cell r="C3086" t="str">
            <v xml:space="preserve">SALIDA SANITARIA PVC-S (IC)                                                                              </v>
          </cell>
          <cell r="G3086" t="str">
            <v>UNIDAD</v>
          </cell>
          <cell r="H3086" t="str">
            <v xml:space="preserve">un   </v>
          </cell>
          <cell r="J3086">
            <v>58187</v>
          </cell>
        </row>
        <row r="3089">
          <cell r="B3089" t="str">
            <v>CANTIDAD</v>
          </cell>
          <cell r="C3089" t="str">
            <v>UND</v>
          </cell>
          <cell r="D3089" t="str">
            <v>Vr/UNITARIO</v>
          </cell>
          <cell r="E3089" t="str">
            <v>Vr/PARCIAL</v>
          </cell>
          <cell r="F3089" t="str">
            <v>DESPERD. %</v>
          </cell>
        </row>
        <row r="3090">
          <cell r="B3090">
            <v>1</v>
          </cell>
          <cell r="C3090" t="str">
            <v>ML</v>
          </cell>
          <cell r="D3090">
            <v>14500</v>
          </cell>
          <cell r="E3090">
            <v>14500</v>
          </cell>
          <cell r="J3090">
            <v>14500</v>
          </cell>
        </row>
        <row r="3091">
          <cell r="B3091">
            <v>1.2</v>
          </cell>
          <cell r="C3091" t="str">
            <v>UN</v>
          </cell>
          <cell r="D3091">
            <v>11820</v>
          </cell>
          <cell r="E3091">
            <v>14184</v>
          </cell>
          <cell r="J3091">
            <v>14184</v>
          </cell>
        </row>
        <row r="3092">
          <cell r="B3092">
            <v>0.01</v>
          </cell>
          <cell r="C3092" t="str">
            <v>UND</v>
          </cell>
          <cell r="D3092">
            <v>14709.96</v>
          </cell>
          <cell r="E3092">
            <v>147.09959999999998</v>
          </cell>
          <cell r="J3092">
            <v>147.09959999999998</v>
          </cell>
        </row>
        <row r="3093">
          <cell r="B3093">
            <v>0.08</v>
          </cell>
          <cell r="C3093" t="str">
            <v>UND</v>
          </cell>
          <cell r="D3093">
            <v>28996.519999999997</v>
          </cell>
          <cell r="E3093">
            <v>2319.7215999999999</v>
          </cell>
          <cell r="J3093">
            <v>2319.7215999999999</v>
          </cell>
        </row>
        <row r="3094">
          <cell r="B3094">
            <v>0.5</v>
          </cell>
          <cell r="C3094" t="str">
            <v>UND</v>
          </cell>
          <cell r="D3094">
            <v>1000</v>
          </cell>
          <cell r="E3094">
            <v>500</v>
          </cell>
          <cell r="J3094">
            <v>500</v>
          </cell>
        </row>
        <row r="3095">
          <cell r="B3095">
            <v>1</v>
          </cell>
          <cell r="C3095" t="str">
            <v>ML</v>
          </cell>
          <cell r="D3095">
            <v>6728</v>
          </cell>
          <cell r="E3095">
            <v>6728</v>
          </cell>
          <cell r="J3095">
            <v>6728</v>
          </cell>
        </row>
        <row r="3096">
          <cell r="B3096">
            <v>1.2</v>
          </cell>
          <cell r="C3096" t="str">
            <v>UN</v>
          </cell>
          <cell r="D3096">
            <v>3940</v>
          </cell>
          <cell r="E3096">
            <v>4728</v>
          </cell>
          <cell r="J3096">
            <v>4728</v>
          </cell>
        </row>
        <row r="3098">
          <cell r="G3098">
            <v>43106.821200000006</v>
          </cell>
          <cell r="J3098">
            <v>43106.821200000006</v>
          </cell>
        </row>
        <row r="3101">
          <cell r="B3101" t="str">
            <v>TARIFA / HORA</v>
          </cell>
          <cell r="D3101" t="str">
            <v>RENDIMIENTO</v>
          </cell>
          <cell r="E3101" t="str">
            <v>VALOR UNITARIO</v>
          </cell>
        </row>
        <row r="3102">
          <cell r="B3102">
            <v>100</v>
          </cell>
          <cell r="D3102">
            <v>5</v>
          </cell>
          <cell r="E3102">
            <v>500</v>
          </cell>
        </row>
        <row r="3103">
          <cell r="E3103">
            <v>0</v>
          </cell>
        </row>
        <row r="3104">
          <cell r="E3104">
            <v>0</v>
          </cell>
        </row>
        <row r="3105">
          <cell r="E3105">
            <v>0</v>
          </cell>
        </row>
        <row r="3106">
          <cell r="E3106">
            <v>0</v>
          </cell>
        </row>
        <row r="3107">
          <cell r="G3107">
            <v>500</v>
          </cell>
        </row>
        <row r="3109">
          <cell r="G3109">
            <v>43606.821200000006</v>
          </cell>
        </row>
        <row r="3112">
          <cell r="B3112" t="str">
            <v>VOLUMEN/PESO</v>
          </cell>
          <cell r="D3112" t="str">
            <v>DISTANCIA</v>
          </cell>
          <cell r="E3112" t="str">
            <v>TARIFA</v>
          </cell>
          <cell r="F3112" t="str">
            <v>Vr/UNITARIO</v>
          </cell>
        </row>
        <row r="3113">
          <cell r="F3113">
            <v>0</v>
          </cell>
        </row>
        <row r="3114">
          <cell r="F3114">
            <v>0</v>
          </cell>
        </row>
        <row r="3115">
          <cell r="F3115">
            <v>0</v>
          </cell>
        </row>
        <row r="3117">
          <cell r="G3117">
            <v>0</v>
          </cell>
        </row>
        <row r="3120">
          <cell r="B3120" t="str">
            <v>JORNAL + PRESTACIONES</v>
          </cell>
          <cell r="E3120" t="str">
            <v>RENDIMIENTO</v>
          </cell>
          <cell r="F3120" t="str">
            <v>Vr/UNITARIO</v>
          </cell>
        </row>
        <row r="3121">
          <cell r="D3121">
            <v>8100</v>
          </cell>
          <cell r="E3121">
            <v>1.8</v>
          </cell>
          <cell r="F3121">
            <v>14580</v>
          </cell>
        </row>
        <row r="3122">
          <cell r="F3122">
            <v>0</v>
          </cell>
        </row>
        <row r="3123">
          <cell r="F3123">
            <v>0</v>
          </cell>
        </row>
        <row r="3124">
          <cell r="F3124">
            <v>0</v>
          </cell>
        </row>
        <row r="3126">
          <cell r="G3126">
            <v>14580</v>
          </cell>
        </row>
        <row r="3128">
          <cell r="G3128">
            <v>58187</v>
          </cell>
        </row>
        <row r="3136">
          <cell r="E3136" t="str">
            <v>CAPITULO :</v>
          </cell>
          <cell r="G3136" t="str">
            <v>INSTALACIONES HIDROSANITARIAS</v>
          </cell>
        </row>
        <row r="3138">
          <cell r="E3138" t="str">
            <v>FECHA :</v>
          </cell>
          <cell r="F3138" t="str">
            <v>OCTUBRE DE 2005</v>
          </cell>
        </row>
        <row r="3141">
          <cell r="B3141" t="str">
            <v>8.4.1</v>
          </cell>
          <cell r="C3141" t="str">
            <v xml:space="preserve">TUBERIA PVC S DIAM=6"                                                                                    </v>
          </cell>
          <cell r="G3141" t="str">
            <v>UNIDAD</v>
          </cell>
          <cell r="H3141" t="str">
            <v xml:space="preserve">m    </v>
          </cell>
          <cell r="J3141">
            <v>37757</v>
          </cell>
        </row>
        <row r="3144">
          <cell r="B3144" t="str">
            <v>CANTIDAD</v>
          </cell>
          <cell r="C3144" t="str">
            <v>UND</v>
          </cell>
          <cell r="D3144" t="str">
            <v>Vr/UNITARIO</v>
          </cell>
          <cell r="E3144" t="str">
            <v>Vr/PARCIAL</v>
          </cell>
          <cell r="F3144" t="str">
            <v>DESPERD. %</v>
          </cell>
        </row>
        <row r="3145">
          <cell r="B3145">
            <v>1</v>
          </cell>
          <cell r="C3145" t="str">
            <v>ML</v>
          </cell>
          <cell r="D3145">
            <v>30739.999999999996</v>
          </cell>
          <cell r="E3145">
            <v>30739.999999999996</v>
          </cell>
          <cell r="J3145">
            <v>30739.999999999996</v>
          </cell>
        </row>
        <row r="3146">
          <cell r="B3146">
            <v>0.01</v>
          </cell>
          <cell r="C3146" t="str">
            <v>UND</v>
          </cell>
          <cell r="D3146">
            <v>14709.96</v>
          </cell>
          <cell r="E3146">
            <v>147.09959999999998</v>
          </cell>
          <cell r="J3146">
            <v>147.09959999999998</v>
          </cell>
        </row>
        <row r="3147">
          <cell r="B3147">
            <v>0.01</v>
          </cell>
          <cell r="C3147" t="str">
            <v>UND</v>
          </cell>
          <cell r="D3147">
            <v>28996.519999999997</v>
          </cell>
          <cell r="E3147">
            <v>289.96519999999998</v>
          </cell>
          <cell r="J3147">
            <v>289.96519999999998</v>
          </cell>
        </row>
        <row r="3148">
          <cell r="E3148">
            <v>0</v>
          </cell>
          <cell r="J3148">
            <v>0</v>
          </cell>
        </row>
        <row r="3149">
          <cell r="E3149">
            <v>0</v>
          </cell>
          <cell r="J3149">
            <v>0</v>
          </cell>
        </row>
        <row r="3150">
          <cell r="E3150">
            <v>0</v>
          </cell>
          <cell r="J3150">
            <v>0</v>
          </cell>
        </row>
        <row r="3151">
          <cell r="E3151">
            <v>0</v>
          </cell>
          <cell r="J3151">
            <v>0</v>
          </cell>
        </row>
        <row r="3153">
          <cell r="G3153">
            <v>31177.064799999996</v>
          </cell>
          <cell r="J3153">
            <v>31177.064799999996</v>
          </cell>
        </row>
        <row r="3156">
          <cell r="B3156" t="str">
            <v>TARIFA / HORA</v>
          </cell>
          <cell r="D3156" t="str">
            <v>RENDIMIENTO</v>
          </cell>
          <cell r="E3156" t="str">
            <v>VALOR UNITARIO</v>
          </cell>
        </row>
        <row r="3157">
          <cell r="B3157">
            <v>100</v>
          </cell>
          <cell r="D3157">
            <v>1</v>
          </cell>
          <cell r="E3157">
            <v>100</v>
          </cell>
        </row>
        <row r="3158">
          <cell r="E3158">
            <v>0</v>
          </cell>
        </row>
        <row r="3159">
          <cell r="E3159">
            <v>0</v>
          </cell>
        </row>
        <row r="3160">
          <cell r="E3160">
            <v>0</v>
          </cell>
        </row>
        <row r="3161">
          <cell r="E3161">
            <v>0</v>
          </cell>
        </row>
        <row r="3162">
          <cell r="G3162">
            <v>100</v>
          </cell>
        </row>
        <row r="3164">
          <cell r="G3164">
            <v>31277.064799999996</v>
          </cell>
        </row>
        <row r="3167">
          <cell r="B3167" t="str">
            <v>VOLUMEN/PESO</v>
          </cell>
          <cell r="D3167" t="str">
            <v>DISTANCIA</v>
          </cell>
          <cell r="E3167" t="str">
            <v>TARIFA</v>
          </cell>
          <cell r="F3167" t="str">
            <v>Vr/UNITARIO</v>
          </cell>
        </row>
        <row r="3168">
          <cell r="F3168">
            <v>0</v>
          </cell>
        </row>
        <row r="3169">
          <cell r="F3169">
            <v>0</v>
          </cell>
        </row>
        <row r="3170">
          <cell r="F3170">
            <v>0</v>
          </cell>
        </row>
        <row r="3172">
          <cell r="G3172">
            <v>0</v>
          </cell>
        </row>
        <row r="3175">
          <cell r="B3175" t="str">
            <v>JORNAL + PRESTACIONES</v>
          </cell>
          <cell r="E3175" t="str">
            <v>RENDIMIENTO</v>
          </cell>
          <cell r="F3175" t="str">
            <v>Vr/UNITARIO</v>
          </cell>
        </row>
        <row r="3176">
          <cell r="D3176">
            <v>8100</v>
          </cell>
          <cell r="E3176">
            <v>0.8</v>
          </cell>
          <cell r="F3176">
            <v>6480</v>
          </cell>
        </row>
        <row r="3177">
          <cell r="F3177">
            <v>0</v>
          </cell>
        </row>
        <row r="3178">
          <cell r="F3178">
            <v>0</v>
          </cell>
        </row>
        <row r="3179">
          <cell r="F3179">
            <v>0</v>
          </cell>
        </row>
        <row r="3181">
          <cell r="G3181">
            <v>6480</v>
          </cell>
        </row>
        <row r="3183">
          <cell r="G3183">
            <v>37757</v>
          </cell>
        </row>
        <row r="3191">
          <cell r="E3191" t="str">
            <v>CAPITULO :</v>
          </cell>
          <cell r="G3191" t="str">
            <v>INSTALACIONES HIDROSANITARIAS</v>
          </cell>
        </row>
        <row r="3193">
          <cell r="E3193" t="str">
            <v>FECHA :</v>
          </cell>
          <cell r="F3193" t="str">
            <v>OCTUBRE DE 2005</v>
          </cell>
        </row>
        <row r="3196">
          <cell r="B3196" t="str">
            <v>8.4.2</v>
          </cell>
          <cell r="C3196" t="str">
            <v xml:space="preserve">ACCESORIO PVC-S DIAM=6"                                                                                  </v>
          </cell>
          <cell r="G3196" t="str">
            <v>UNIDAD</v>
          </cell>
          <cell r="H3196" t="str">
            <v xml:space="preserve">un   </v>
          </cell>
          <cell r="J3196">
            <v>49435</v>
          </cell>
        </row>
        <row r="3199">
          <cell r="B3199" t="str">
            <v>CANTIDAD</v>
          </cell>
          <cell r="C3199" t="str">
            <v>UND</v>
          </cell>
          <cell r="D3199" t="str">
            <v>Vr/UNITARIO</v>
          </cell>
          <cell r="E3199" t="str">
            <v>Vr/PARCIAL</v>
          </cell>
          <cell r="F3199" t="str">
            <v>DESPERD. %</v>
          </cell>
        </row>
        <row r="3200">
          <cell r="B3200">
            <v>1</v>
          </cell>
          <cell r="C3200" t="str">
            <v>UN</v>
          </cell>
          <cell r="D3200">
            <v>44720</v>
          </cell>
          <cell r="E3200">
            <v>44720</v>
          </cell>
          <cell r="J3200">
            <v>44720</v>
          </cell>
        </row>
        <row r="3201">
          <cell r="B3201">
            <v>0.05</v>
          </cell>
          <cell r="C3201" t="str">
            <v>UND</v>
          </cell>
          <cell r="D3201">
            <v>14709.96</v>
          </cell>
          <cell r="E3201">
            <v>735.49800000000005</v>
          </cell>
          <cell r="J3201">
            <v>735.49800000000005</v>
          </cell>
        </row>
        <row r="3202">
          <cell r="B3202">
            <v>0.05</v>
          </cell>
          <cell r="C3202" t="str">
            <v>UND</v>
          </cell>
          <cell r="D3202">
            <v>28996.519999999997</v>
          </cell>
          <cell r="E3202">
            <v>1449.826</v>
          </cell>
          <cell r="J3202">
            <v>1449.826</v>
          </cell>
        </row>
        <row r="3203">
          <cell r="E3203">
            <v>0</v>
          </cell>
          <cell r="J3203">
            <v>0</v>
          </cell>
        </row>
        <row r="3204">
          <cell r="E3204">
            <v>0</v>
          </cell>
          <cell r="J3204">
            <v>0</v>
          </cell>
        </row>
        <row r="3205">
          <cell r="E3205">
            <v>0</v>
          </cell>
          <cell r="J3205">
            <v>0</v>
          </cell>
        </row>
        <row r="3206">
          <cell r="E3206">
            <v>0</v>
          </cell>
          <cell r="J3206">
            <v>0</v>
          </cell>
        </row>
        <row r="3208">
          <cell r="G3208">
            <v>46905.324000000001</v>
          </cell>
          <cell r="J3208">
            <v>46905.324000000001</v>
          </cell>
        </row>
        <row r="3211">
          <cell r="B3211" t="str">
            <v>TARIFA / HORA</v>
          </cell>
          <cell r="D3211" t="str">
            <v>RENDIMIENTO</v>
          </cell>
          <cell r="E3211" t="str">
            <v>VALOR UNITARIO</v>
          </cell>
        </row>
        <row r="3212">
          <cell r="B3212">
            <v>100</v>
          </cell>
          <cell r="D3212">
            <v>1</v>
          </cell>
          <cell r="E3212">
            <v>100</v>
          </cell>
        </row>
        <row r="3213">
          <cell r="E3213">
            <v>0</v>
          </cell>
        </row>
        <row r="3214">
          <cell r="E3214">
            <v>0</v>
          </cell>
        </row>
        <row r="3215">
          <cell r="E3215">
            <v>0</v>
          </cell>
        </row>
        <row r="3216">
          <cell r="E3216">
            <v>0</v>
          </cell>
        </row>
        <row r="3217">
          <cell r="G3217">
            <v>100</v>
          </cell>
        </row>
        <row r="3219">
          <cell r="G3219">
            <v>47005.324000000001</v>
          </cell>
        </row>
        <row r="3222">
          <cell r="B3222" t="str">
            <v>VOLUMEN/PESO</v>
          </cell>
          <cell r="D3222" t="str">
            <v>DISTANCIA</v>
          </cell>
          <cell r="E3222" t="str">
            <v>TARIFA</v>
          </cell>
          <cell r="F3222" t="str">
            <v>Vr/UNITARIO</v>
          </cell>
        </row>
        <row r="3223">
          <cell r="F3223">
            <v>0</v>
          </cell>
        </row>
        <row r="3224">
          <cell r="F3224">
            <v>0</v>
          </cell>
        </row>
        <row r="3225">
          <cell r="F3225">
            <v>0</v>
          </cell>
        </row>
        <row r="3227">
          <cell r="G3227">
            <v>0</v>
          </cell>
        </row>
        <row r="3230">
          <cell r="B3230" t="str">
            <v>JORNAL + PRESTACIONES</v>
          </cell>
          <cell r="E3230" t="str">
            <v>RENDIMIENTO</v>
          </cell>
          <cell r="F3230" t="str">
            <v>Vr/UNITARIO</v>
          </cell>
        </row>
        <row r="3231">
          <cell r="D3231">
            <v>8100</v>
          </cell>
          <cell r="E3231">
            <v>0.3</v>
          </cell>
          <cell r="F3231">
            <v>2430</v>
          </cell>
        </row>
        <row r="3232">
          <cell r="F3232">
            <v>0</v>
          </cell>
        </row>
        <row r="3233">
          <cell r="F3233">
            <v>0</v>
          </cell>
        </row>
        <row r="3234">
          <cell r="F3234">
            <v>0</v>
          </cell>
        </row>
        <row r="3236">
          <cell r="G3236">
            <v>2430</v>
          </cell>
        </row>
        <row r="3238">
          <cell r="G3238">
            <v>49435</v>
          </cell>
        </row>
        <row r="3246">
          <cell r="E3246" t="str">
            <v>CAPITULO :</v>
          </cell>
          <cell r="G3246" t="str">
            <v>INSTALACIONES HIDROSANITARIAS</v>
          </cell>
        </row>
        <row r="3248">
          <cell r="E3248" t="str">
            <v>FECHA :</v>
          </cell>
          <cell r="F3248" t="str">
            <v>OCTUBRE DE 2005</v>
          </cell>
        </row>
        <row r="3251">
          <cell r="B3251" t="str">
            <v>8.4.3</v>
          </cell>
          <cell r="C3251" t="str">
            <v xml:space="preserve">TUBERIA PVC L DIAM=4"                                                                                    </v>
          </cell>
          <cell r="G3251" t="str">
            <v>UNIDAD</v>
          </cell>
          <cell r="H3251" t="str">
            <v xml:space="preserve">m    </v>
          </cell>
          <cell r="J3251">
            <v>19491</v>
          </cell>
        </row>
        <row r="3254">
          <cell r="B3254" t="str">
            <v>CANTIDAD</v>
          </cell>
          <cell r="C3254" t="str">
            <v>UND</v>
          </cell>
          <cell r="D3254" t="str">
            <v>Vr/UNITARIO</v>
          </cell>
          <cell r="E3254" t="str">
            <v>Vr/PARCIAL</v>
          </cell>
          <cell r="F3254" t="str">
            <v>DESPERD. %</v>
          </cell>
        </row>
        <row r="3255">
          <cell r="B3255">
            <v>1</v>
          </cell>
          <cell r="C3255" t="str">
            <v>ML</v>
          </cell>
          <cell r="D3255">
            <v>13738.883399999997</v>
          </cell>
          <cell r="E3255">
            <v>13738.883399999997</v>
          </cell>
          <cell r="J3255">
            <v>13738.883399999997</v>
          </cell>
        </row>
        <row r="3256">
          <cell r="B3256">
            <v>0.01</v>
          </cell>
          <cell r="C3256" t="str">
            <v>UND</v>
          </cell>
          <cell r="D3256">
            <v>14709.96</v>
          </cell>
          <cell r="E3256">
            <v>147.09959999999998</v>
          </cell>
          <cell r="J3256">
            <v>147.09959999999998</v>
          </cell>
        </row>
        <row r="3257">
          <cell r="B3257">
            <v>0.01</v>
          </cell>
          <cell r="C3257" t="str">
            <v>UND</v>
          </cell>
          <cell r="D3257">
            <v>28996.519999999997</v>
          </cell>
          <cell r="E3257">
            <v>289.96519999999998</v>
          </cell>
          <cell r="J3257">
            <v>289.96519999999998</v>
          </cell>
        </row>
        <row r="3258">
          <cell r="E3258">
            <v>0</v>
          </cell>
          <cell r="J3258">
            <v>0</v>
          </cell>
        </row>
        <row r="3259">
          <cell r="E3259">
            <v>0</v>
          </cell>
          <cell r="J3259">
            <v>0</v>
          </cell>
        </row>
        <row r="3260">
          <cell r="E3260">
            <v>0</v>
          </cell>
          <cell r="J3260">
            <v>0</v>
          </cell>
        </row>
        <row r="3261">
          <cell r="E3261">
            <v>0</v>
          </cell>
          <cell r="J3261">
            <v>0</v>
          </cell>
        </row>
        <row r="3263">
          <cell r="G3263">
            <v>14175.948199999997</v>
          </cell>
          <cell r="J3263">
            <v>14175.948199999997</v>
          </cell>
        </row>
        <row r="3266">
          <cell r="B3266" t="str">
            <v>TARIFA / HORA</v>
          </cell>
          <cell r="D3266" t="str">
            <v>RENDIMIENTO</v>
          </cell>
          <cell r="E3266" t="str">
            <v>VALOR UNITARIO</v>
          </cell>
        </row>
        <row r="3267">
          <cell r="B3267">
            <v>100</v>
          </cell>
          <cell r="D3267">
            <v>0.5</v>
          </cell>
          <cell r="E3267">
            <v>50</v>
          </cell>
        </row>
        <row r="3268">
          <cell r="E3268">
            <v>0</v>
          </cell>
        </row>
        <row r="3269">
          <cell r="E3269">
            <v>0</v>
          </cell>
        </row>
        <row r="3270">
          <cell r="E3270">
            <v>0</v>
          </cell>
        </row>
        <row r="3271">
          <cell r="E3271">
            <v>0</v>
          </cell>
        </row>
        <row r="3272">
          <cell r="G3272">
            <v>50</v>
          </cell>
        </row>
        <row r="3274">
          <cell r="G3274">
            <v>14225.948199999997</v>
          </cell>
        </row>
        <row r="3277">
          <cell r="B3277" t="str">
            <v>VOLUMEN/PESO</v>
          </cell>
          <cell r="D3277" t="str">
            <v>DISTANCIA</v>
          </cell>
          <cell r="E3277" t="str">
            <v>TARIFA</v>
          </cell>
          <cell r="F3277" t="str">
            <v>Vr/UNITARIO</v>
          </cell>
        </row>
        <row r="3278">
          <cell r="F3278">
            <v>0</v>
          </cell>
        </row>
        <row r="3279">
          <cell r="F3279">
            <v>0</v>
          </cell>
        </row>
        <row r="3280">
          <cell r="F3280">
            <v>0</v>
          </cell>
        </row>
        <row r="3282">
          <cell r="G3282">
            <v>0</v>
          </cell>
        </row>
        <row r="3285">
          <cell r="B3285" t="str">
            <v>JORNAL + PRESTACIONES</v>
          </cell>
          <cell r="E3285" t="str">
            <v>RENDIMIENTO</v>
          </cell>
          <cell r="F3285" t="str">
            <v>Vr/UNITARIO</v>
          </cell>
        </row>
        <row r="3286">
          <cell r="D3286">
            <v>8100</v>
          </cell>
          <cell r="E3286">
            <v>0.65</v>
          </cell>
          <cell r="F3286">
            <v>5265</v>
          </cell>
        </row>
        <row r="3287">
          <cell r="F3287">
            <v>0</v>
          </cell>
        </row>
        <row r="3288">
          <cell r="F3288">
            <v>0</v>
          </cell>
        </row>
        <row r="3289">
          <cell r="F3289">
            <v>0</v>
          </cell>
        </row>
        <row r="3291">
          <cell r="G3291">
            <v>5265</v>
          </cell>
        </row>
        <row r="3293">
          <cell r="G3293">
            <v>19491</v>
          </cell>
        </row>
        <row r="3301">
          <cell r="E3301" t="str">
            <v>CAPITULO :</v>
          </cell>
          <cell r="G3301" t="str">
            <v>INSTALACIONES HIDROSANITARIAS</v>
          </cell>
        </row>
        <row r="3303">
          <cell r="E3303" t="str">
            <v>FECHA :</v>
          </cell>
          <cell r="F3303" t="str">
            <v>OCTUBRE DE 2005</v>
          </cell>
        </row>
        <row r="3306">
          <cell r="B3306" t="str">
            <v>8.4.4</v>
          </cell>
          <cell r="C3306" t="str">
            <v xml:space="preserve">ACCESORIOS PVC-S DIAM=4"                                                                                 </v>
          </cell>
          <cell r="G3306" t="str">
            <v>UNIDAD</v>
          </cell>
          <cell r="H3306" t="str">
            <v xml:space="preserve">un   </v>
          </cell>
          <cell r="J3306">
            <v>14801</v>
          </cell>
        </row>
        <row r="3309">
          <cell r="B3309" t="str">
            <v>CANTIDAD</v>
          </cell>
          <cell r="C3309" t="str">
            <v>UND</v>
          </cell>
          <cell r="D3309" t="str">
            <v>Vr/UNITARIO</v>
          </cell>
          <cell r="E3309" t="str">
            <v>Vr/PARCIAL</v>
          </cell>
          <cell r="F3309" t="str">
            <v>DESPERD. %</v>
          </cell>
        </row>
        <row r="3310">
          <cell r="B3310">
            <v>1</v>
          </cell>
          <cell r="C3310" t="str">
            <v>UN</v>
          </cell>
          <cell r="D3310">
            <v>11820</v>
          </cell>
          <cell r="E3310">
            <v>11820</v>
          </cell>
          <cell r="J3310">
            <v>11820</v>
          </cell>
        </row>
        <row r="3311">
          <cell r="B3311">
            <v>0.03</v>
          </cell>
          <cell r="C3311" t="str">
            <v>UND</v>
          </cell>
          <cell r="D3311">
            <v>14709.96</v>
          </cell>
          <cell r="E3311">
            <v>441.29879999999997</v>
          </cell>
          <cell r="J3311">
            <v>441.29879999999997</v>
          </cell>
        </row>
        <row r="3312">
          <cell r="B3312">
            <v>0.03</v>
          </cell>
          <cell r="C3312" t="str">
            <v>UND</v>
          </cell>
          <cell r="D3312">
            <v>28996.519999999997</v>
          </cell>
          <cell r="E3312">
            <v>869.89559999999983</v>
          </cell>
          <cell r="J3312">
            <v>869.89559999999983</v>
          </cell>
        </row>
        <row r="3313">
          <cell r="E3313">
            <v>0</v>
          </cell>
          <cell r="J3313">
            <v>0</v>
          </cell>
        </row>
        <row r="3314">
          <cell r="E3314">
            <v>0</v>
          </cell>
          <cell r="J3314">
            <v>0</v>
          </cell>
        </row>
        <row r="3315">
          <cell r="E3315">
            <v>0</v>
          </cell>
          <cell r="J3315">
            <v>0</v>
          </cell>
        </row>
        <row r="3316">
          <cell r="E3316">
            <v>0</v>
          </cell>
          <cell r="J3316">
            <v>0</v>
          </cell>
        </row>
        <row r="3318">
          <cell r="G3318">
            <v>13131.1944</v>
          </cell>
          <cell r="J3318">
            <v>13131.1944</v>
          </cell>
        </row>
        <row r="3321">
          <cell r="B3321" t="str">
            <v>TARIFA / HORA</v>
          </cell>
          <cell r="D3321" t="str">
            <v>RENDIMIENTO</v>
          </cell>
          <cell r="E3321" t="str">
            <v>VALOR UNITARIO</v>
          </cell>
        </row>
        <row r="3322">
          <cell r="B3322">
            <v>100</v>
          </cell>
          <cell r="D3322">
            <v>0.5</v>
          </cell>
          <cell r="E3322">
            <v>50</v>
          </cell>
        </row>
        <row r="3323">
          <cell r="E3323">
            <v>0</v>
          </cell>
        </row>
        <row r="3324">
          <cell r="E3324">
            <v>0</v>
          </cell>
        </row>
        <row r="3325">
          <cell r="E3325">
            <v>0</v>
          </cell>
        </row>
        <row r="3326">
          <cell r="E3326">
            <v>0</v>
          </cell>
        </row>
        <row r="3327">
          <cell r="G3327">
            <v>50</v>
          </cell>
        </row>
        <row r="3329">
          <cell r="G3329">
            <v>13181.1944</v>
          </cell>
        </row>
        <row r="3332">
          <cell r="B3332" t="str">
            <v>VOLUMEN/PESO</v>
          </cell>
          <cell r="D3332" t="str">
            <v>DISTANCIA</v>
          </cell>
          <cell r="E3332" t="str">
            <v>TARIFA</v>
          </cell>
          <cell r="F3332" t="str">
            <v>Vr/UNITARIO</v>
          </cell>
        </row>
        <row r="3333">
          <cell r="F3333">
            <v>0</v>
          </cell>
        </row>
        <row r="3334">
          <cell r="F3334">
            <v>0</v>
          </cell>
        </row>
        <row r="3335">
          <cell r="F3335">
            <v>0</v>
          </cell>
        </row>
        <row r="3337">
          <cell r="G3337">
            <v>0</v>
          </cell>
        </row>
        <row r="3340">
          <cell r="B3340" t="str">
            <v>JORNAL + PRESTACIONES</v>
          </cell>
          <cell r="E3340" t="str">
            <v>RENDIMIENTO</v>
          </cell>
          <cell r="F3340" t="str">
            <v>Vr/UNITARIO</v>
          </cell>
        </row>
        <row r="3341">
          <cell r="D3341">
            <v>8100</v>
          </cell>
          <cell r="E3341">
            <v>0.2</v>
          </cell>
          <cell r="F3341">
            <v>1620</v>
          </cell>
        </row>
        <row r="3342">
          <cell r="F3342">
            <v>0</v>
          </cell>
        </row>
        <row r="3343">
          <cell r="F3343">
            <v>0</v>
          </cell>
        </row>
        <row r="3344">
          <cell r="F3344">
            <v>0</v>
          </cell>
        </row>
        <row r="3346">
          <cell r="G3346">
            <v>1620</v>
          </cell>
        </row>
        <row r="3348">
          <cell r="G3348">
            <v>14801</v>
          </cell>
        </row>
        <row r="3356">
          <cell r="E3356" t="str">
            <v>CAPITULO :</v>
          </cell>
          <cell r="G3356" t="str">
            <v>INSTALACIONES HIDROSANITARIAS</v>
          </cell>
        </row>
        <row r="3358">
          <cell r="E3358" t="str">
            <v>FECHA :</v>
          </cell>
          <cell r="F3358" t="str">
            <v>OCTUBRE DE 2005</v>
          </cell>
        </row>
        <row r="3361">
          <cell r="B3361" t="str">
            <v>8.4.5</v>
          </cell>
          <cell r="C3361" t="str">
            <v xml:space="preserve">TUBERIA PVC-L DIAM=3"                                                                                    </v>
          </cell>
          <cell r="G3361" t="str">
            <v>UNIDAD</v>
          </cell>
          <cell r="H3361" t="str">
            <v xml:space="preserve">m    </v>
          </cell>
          <cell r="J3361">
            <v>12847</v>
          </cell>
        </row>
        <row r="3364">
          <cell r="B3364" t="str">
            <v>CANTIDAD</v>
          </cell>
          <cell r="C3364" t="str">
            <v>UND</v>
          </cell>
          <cell r="D3364" t="str">
            <v>Vr/UNITARIO</v>
          </cell>
          <cell r="E3364" t="str">
            <v>Vr/PARCIAL</v>
          </cell>
          <cell r="F3364" t="str">
            <v>DESPERD. %</v>
          </cell>
        </row>
        <row r="3365">
          <cell r="B3365">
            <v>1</v>
          </cell>
          <cell r="C3365" t="str">
            <v>ML</v>
          </cell>
          <cell r="D3365">
            <v>8310</v>
          </cell>
          <cell r="E3365">
            <v>8310</v>
          </cell>
          <cell r="J3365">
            <v>8310</v>
          </cell>
        </row>
        <row r="3366">
          <cell r="B3366">
            <v>0.01</v>
          </cell>
          <cell r="C3366" t="str">
            <v>UND</v>
          </cell>
          <cell r="D3366">
            <v>14709.96</v>
          </cell>
          <cell r="E3366">
            <v>147.09959999999998</v>
          </cell>
          <cell r="J3366">
            <v>147.09959999999998</v>
          </cell>
        </row>
        <row r="3367">
          <cell r="B3367">
            <v>0.01</v>
          </cell>
          <cell r="C3367" t="str">
            <v>UND</v>
          </cell>
          <cell r="D3367">
            <v>28996.519999999997</v>
          </cell>
          <cell r="E3367">
            <v>289.96519999999998</v>
          </cell>
          <cell r="J3367">
            <v>289.96519999999998</v>
          </cell>
        </row>
        <row r="3368">
          <cell r="E3368">
            <v>0</v>
          </cell>
          <cell r="J3368">
            <v>0</v>
          </cell>
        </row>
        <row r="3369">
          <cell r="E3369">
            <v>0</v>
          </cell>
          <cell r="J3369">
            <v>0</v>
          </cell>
        </row>
        <row r="3370">
          <cell r="E3370">
            <v>0</v>
          </cell>
          <cell r="J3370">
            <v>0</v>
          </cell>
        </row>
        <row r="3371">
          <cell r="E3371">
            <v>0</v>
          </cell>
          <cell r="J3371">
            <v>0</v>
          </cell>
        </row>
        <row r="3373">
          <cell r="G3373">
            <v>8747.0648000000001</v>
          </cell>
          <cell r="J3373">
            <v>8747.0648000000001</v>
          </cell>
        </row>
        <row r="3376">
          <cell r="B3376" t="str">
            <v>TARIFA / HORA</v>
          </cell>
          <cell r="D3376" t="str">
            <v>RENDIMIENTO</v>
          </cell>
          <cell r="E3376" t="str">
            <v>VALOR UNITARIO</v>
          </cell>
        </row>
        <row r="3377">
          <cell r="B3377">
            <v>100</v>
          </cell>
          <cell r="D3377">
            <v>0.5</v>
          </cell>
          <cell r="E3377">
            <v>50</v>
          </cell>
        </row>
        <row r="3378">
          <cell r="E3378">
            <v>0</v>
          </cell>
        </row>
        <row r="3379">
          <cell r="E3379">
            <v>0</v>
          </cell>
        </row>
        <row r="3380">
          <cell r="E3380">
            <v>0</v>
          </cell>
        </row>
        <row r="3381">
          <cell r="E3381">
            <v>0</v>
          </cell>
        </row>
        <row r="3382">
          <cell r="G3382">
            <v>50</v>
          </cell>
        </row>
        <row r="3384">
          <cell r="G3384">
            <v>8797.0648000000001</v>
          </cell>
        </row>
        <row r="3387">
          <cell r="B3387" t="str">
            <v>VOLUMEN/PESO</v>
          </cell>
          <cell r="D3387" t="str">
            <v>DISTANCIA</v>
          </cell>
          <cell r="E3387" t="str">
            <v>TARIFA</v>
          </cell>
          <cell r="F3387" t="str">
            <v>Vr/UNITARIO</v>
          </cell>
        </row>
        <row r="3388">
          <cell r="F3388">
            <v>0</v>
          </cell>
        </row>
        <row r="3389">
          <cell r="F3389">
            <v>0</v>
          </cell>
        </row>
        <row r="3390">
          <cell r="F3390">
            <v>0</v>
          </cell>
        </row>
        <row r="3392">
          <cell r="G3392">
            <v>0</v>
          </cell>
        </row>
        <row r="3395">
          <cell r="B3395" t="str">
            <v>JORNAL + PRESTACIONES</v>
          </cell>
          <cell r="E3395" t="str">
            <v>RENDIMIENTO</v>
          </cell>
          <cell r="F3395" t="str">
            <v>Vr/UNITARIO</v>
          </cell>
        </row>
        <row r="3396">
          <cell r="D3396">
            <v>8100</v>
          </cell>
          <cell r="E3396">
            <v>0.5</v>
          </cell>
          <cell r="F3396">
            <v>4050</v>
          </cell>
        </row>
        <row r="3397">
          <cell r="F3397">
            <v>0</v>
          </cell>
        </row>
        <row r="3398">
          <cell r="F3398">
            <v>0</v>
          </cell>
        </row>
        <row r="3399">
          <cell r="F3399">
            <v>0</v>
          </cell>
        </row>
        <row r="3401">
          <cell r="G3401">
            <v>4050</v>
          </cell>
        </row>
        <row r="3403">
          <cell r="G3403">
            <v>12847</v>
          </cell>
        </row>
        <row r="3411">
          <cell r="E3411" t="str">
            <v>CAPITULO :</v>
          </cell>
          <cell r="G3411" t="str">
            <v>INSTALACIONES HIDROSANITARIAS</v>
          </cell>
        </row>
        <row r="3413">
          <cell r="E3413" t="str">
            <v>FECHA :</v>
          </cell>
          <cell r="F3413" t="str">
            <v>OCTUBRE DE 2005</v>
          </cell>
        </row>
        <row r="3416">
          <cell r="B3416" t="str">
            <v>8.4.6</v>
          </cell>
          <cell r="C3416" t="str">
            <v xml:space="preserve">ACCESORIOS PVC-S DIAM=3"                                                                                 </v>
          </cell>
          <cell r="G3416" t="str">
            <v>UNIDAD</v>
          </cell>
          <cell r="H3416" t="str">
            <v xml:space="preserve">un   </v>
          </cell>
          <cell r="J3416">
            <v>10959</v>
          </cell>
        </row>
        <row r="3419">
          <cell r="B3419" t="str">
            <v>CANTIDAD</v>
          </cell>
          <cell r="C3419" t="str">
            <v>UND</v>
          </cell>
          <cell r="D3419" t="str">
            <v>Vr/UNITARIO</v>
          </cell>
          <cell r="E3419" t="str">
            <v>Vr/PARCIAL</v>
          </cell>
          <cell r="F3419" t="str">
            <v>DESPERD. %</v>
          </cell>
        </row>
        <row r="3420">
          <cell r="B3420">
            <v>1</v>
          </cell>
          <cell r="C3420" t="str">
            <v>UN</v>
          </cell>
          <cell r="D3420">
            <v>8820</v>
          </cell>
          <cell r="E3420">
            <v>8820</v>
          </cell>
          <cell r="J3420">
            <v>8820</v>
          </cell>
        </row>
        <row r="3421">
          <cell r="B3421">
            <v>0.02</v>
          </cell>
          <cell r="C3421" t="str">
            <v>UND</v>
          </cell>
          <cell r="D3421">
            <v>14709.96</v>
          </cell>
          <cell r="E3421">
            <v>294.19919999999996</v>
          </cell>
          <cell r="J3421">
            <v>294.19919999999996</v>
          </cell>
        </row>
        <row r="3422">
          <cell r="B3422">
            <v>0.02</v>
          </cell>
          <cell r="C3422" t="str">
            <v>UND</v>
          </cell>
          <cell r="D3422">
            <v>28996.519999999997</v>
          </cell>
          <cell r="E3422">
            <v>579.93039999999996</v>
          </cell>
          <cell r="J3422">
            <v>579.93039999999996</v>
          </cell>
        </row>
        <row r="3423">
          <cell r="E3423">
            <v>0</v>
          </cell>
          <cell r="J3423">
            <v>0</v>
          </cell>
        </row>
        <row r="3424">
          <cell r="E3424">
            <v>0</v>
          </cell>
          <cell r="J3424">
            <v>0</v>
          </cell>
        </row>
        <row r="3425">
          <cell r="E3425">
            <v>0</v>
          </cell>
          <cell r="J3425">
            <v>0</v>
          </cell>
        </row>
        <row r="3426">
          <cell r="E3426">
            <v>0</v>
          </cell>
          <cell r="J3426">
            <v>0</v>
          </cell>
        </row>
        <row r="3428">
          <cell r="G3428">
            <v>9694.1295999999984</v>
          </cell>
          <cell r="J3428">
            <v>9694.1295999999984</v>
          </cell>
        </row>
        <row r="3431">
          <cell r="B3431" t="str">
            <v>TARIFA / HORA</v>
          </cell>
          <cell r="D3431" t="str">
            <v>RENDIMIENTO</v>
          </cell>
          <cell r="E3431" t="str">
            <v>VALOR UNITARIO</v>
          </cell>
        </row>
        <row r="3432">
          <cell r="B3432">
            <v>100</v>
          </cell>
          <cell r="D3432">
            <v>0.5</v>
          </cell>
          <cell r="E3432">
            <v>50</v>
          </cell>
        </row>
        <row r="3433">
          <cell r="E3433">
            <v>0</v>
          </cell>
        </row>
        <row r="3434">
          <cell r="E3434">
            <v>0</v>
          </cell>
        </row>
        <row r="3435">
          <cell r="E3435">
            <v>0</v>
          </cell>
        </row>
        <row r="3436">
          <cell r="E3436">
            <v>0</v>
          </cell>
        </row>
        <row r="3437">
          <cell r="G3437">
            <v>50</v>
          </cell>
        </row>
        <row r="3439">
          <cell r="G3439">
            <v>9744.1295999999984</v>
          </cell>
        </row>
        <row r="3442">
          <cell r="B3442" t="str">
            <v>VOLUMEN/PESO</v>
          </cell>
          <cell r="D3442" t="str">
            <v>DISTANCIA</v>
          </cell>
          <cell r="E3442" t="str">
            <v>TARIFA</v>
          </cell>
          <cell r="F3442" t="str">
            <v>Vr/UNITARIO</v>
          </cell>
        </row>
        <row r="3443">
          <cell r="F3443">
            <v>0</v>
          </cell>
        </row>
        <row r="3444">
          <cell r="F3444">
            <v>0</v>
          </cell>
        </row>
        <row r="3445">
          <cell r="F3445">
            <v>0</v>
          </cell>
        </row>
        <row r="3447">
          <cell r="G3447">
            <v>0</v>
          </cell>
        </row>
        <row r="3450">
          <cell r="B3450" t="str">
            <v>JORNAL + PRESTACIONES</v>
          </cell>
          <cell r="E3450" t="str">
            <v>RENDIMIENTO</v>
          </cell>
          <cell r="F3450" t="str">
            <v>Vr/UNITARIO</v>
          </cell>
        </row>
        <row r="3451">
          <cell r="D3451">
            <v>8100</v>
          </cell>
          <cell r="E3451">
            <v>0.15</v>
          </cell>
          <cell r="F3451">
            <v>1215</v>
          </cell>
        </row>
        <row r="3452">
          <cell r="F3452">
            <v>0</v>
          </cell>
        </row>
        <row r="3453">
          <cell r="F3453">
            <v>0</v>
          </cell>
        </row>
        <row r="3454">
          <cell r="F3454">
            <v>0</v>
          </cell>
        </row>
        <row r="3456">
          <cell r="G3456">
            <v>1215</v>
          </cell>
        </row>
        <row r="3458">
          <cell r="G3458">
            <v>10959</v>
          </cell>
        </row>
        <row r="3466">
          <cell r="E3466" t="str">
            <v>CAPITULO :</v>
          </cell>
          <cell r="G3466" t="str">
            <v>INSTALACIONES HIDROSANITARIAS</v>
          </cell>
        </row>
        <row r="3468">
          <cell r="E3468" t="str">
            <v>FECHA :</v>
          </cell>
          <cell r="F3468" t="str">
            <v>OCTUBRE DE 2005</v>
          </cell>
        </row>
        <row r="3471">
          <cell r="B3471" t="str">
            <v>8.4.7</v>
          </cell>
          <cell r="C3471" t="str">
            <v xml:space="preserve">JUNTA DE EXPANSION DIAM=4"                                                                               </v>
          </cell>
          <cell r="G3471" t="str">
            <v>UNIDAD</v>
          </cell>
          <cell r="H3471" t="str">
            <v xml:space="preserve">un   </v>
          </cell>
          <cell r="J3471">
            <v>33843</v>
          </cell>
        </row>
        <row r="3474">
          <cell r="B3474" t="str">
            <v>CANTIDAD</v>
          </cell>
          <cell r="C3474" t="str">
            <v>UND</v>
          </cell>
          <cell r="D3474" t="str">
            <v>Vr/UNITARIO</v>
          </cell>
          <cell r="E3474" t="str">
            <v>Vr/PARCIAL</v>
          </cell>
          <cell r="F3474" t="str">
            <v>DESPERD. %</v>
          </cell>
        </row>
        <row r="3475">
          <cell r="B3475">
            <v>1</v>
          </cell>
          <cell r="C3475" t="str">
            <v>UND</v>
          </cell>
          <cell r="D3475">
            <v>28381.719999999998</v>
          </cell>
          <cell r="E3475">
            <v>28381.719999999998</v>
          </cell>
          <cell r="J3475">
            <v>28381.719999999998</v>
          </cell>
        </row>
        <row r="3476">
          <cell r="B3476">
            <v>0.03</v>
          </cell>
          <cell r="C3476" t="str">
            <v>UND</v>
          </cell>
          <cell r="D3476">
            <v>14709.96</v>
          </cell>
          <cell r="E3476">
            <v>441.29879999999997</v>
          </cell>
          <cell r="J3476">
            <v>441.29879999999997</v>
          </cell>
        </row>
        <row r="3477">
          <cell r="B3477">
            <v>0.03</v>
          </cell>
          <cell r="C3477" t="str">
            <v>UND</v>
          </cell>
          <cell r="D3477">
            <v>28996.519999999997</v>
          </cell>
          <cell r="E3477">
            <v>869.89559999999983</v>
          </cell>
          <cell r="J3477">
            <v>869.89559999999983</v>
          </cell>
        </row>
        <row r="3478">
          <cell r="E3478">
            <v>0</v>
          </cell>
          <cell r="J3478">
            <v>0</v>
          </cell>
        </row>
        <row r="3479">
          <cell r="E3479">
            <v>0</v>
          </cell>
          <cell r="J3479">
            <v>0</v>
          </cell>
        </row>
        <row r="3480">
          <cell r="E3480">
            <v>0</v>
          </cell>
          <cell r="J3480">
            <v>0</v>
          </cell>
        </row>
        <row r="3481">
          <cell r="E3481">
            <v>0</v>
          </cell>
          <cell r="J3481">
            <v>0</v>
          </cell>
        </row>
        <row r="3483">
          <cell r="G3483">
            <v>29692.914399999998</v>
          </cell>
          <cell r="J3483">
            <v>29692.914399999998</v>
          </cell>
        </row>
        <row r="3486">
          <cell r="B3486" t="str">
            <v>TARIFA / HORA</v>
          </cell>
          <cell r="D3486" t="str">
            <v>RENDIMIENTO</v>
          </cell>
          <cell r="E3486" t="str">
            <v>VALOR UNITARIO</v>
          </cell>
        </row>
        <row r="3487">
          <cell r="B3487">
            <v>100</v>
          </cell>
          <cell r="D3487">
            <v>1</v>
          </cell>
          <cell r="E3487">
            <v>100</v>
          </cell>
        </row>
        <row r="3488">
          <cell r="E3488">
            <v>0</v>
          </cell>
        </row>
        <row r="3489">
          <cell r="E3489">
            <v>0</v>
          </cell>
        </row>
        <row r="3490">
          <cell r="E3490">
            <v>0</v>
          </cell>
        </row>
        <row r="3491">
          <cell r="E3491">
            <v>0</v>
          </cell>
        </row>
        <row r="3492">
          <cell r="G3492">
            <v>100</v>
          </cell>
        </row>
        <row r="3494">
          <cell r="G3494">
            <v>29792.914399999998</v>
          </cell>
        </row>
        <row r="3497">
          <cell r="B3497" t="str">
            <v>VOLUMEN/PESO</v>
          </cell>
          <cell r="D3497" t="str">
            <v>DISTANCIA</v>
          </cell>
          <cell r="E3497" t="str">
            <v>TARIFA</v>
          </cell>
          <cell r="F3497" t="str">
            <v>Vr/UNITARIO</v>
          </cell>
        </row>
        <row r="3498">
          <cell r="F3498">
            <v>0</v>
          </cell>
        </row>
        <row r="3499">
          <cell r="F3499">
            <v>0</v>
          </cell>
        </row>
        <row r="3500">
          <cell r="F3500">
            <v>0</v>
          </cell>
        </row>
        <row r="3502">
          <cell r="G3502">
            <v>0</v>
          </cell>
        </row>
        <row r="3505">
          <cell r="B3505" t="str">
            <v>JORNAL + PRESTACIONES</v>
          </cell>
          <cell r="E3505" t="str">
            <v>RENDIMIENTO</v>
          </cell>
          <cell r="F3505" t="str">
            <v>Vr/UNITARIO</v>
          </cell>
        </row>
        <row r="3506">
          <cell r="D3506">
            <v>8100</v>
          </cell>
          <cell r="E3506">
            <v>0.5</v>
          </cell>
          <cell r="F3506">
            <v>4050</v>
          </cell>
        </row>
        <row r="3507">
          <cell r="F3507">
            <v>0</v>
          </cell>
        </row>
        <row r="3508">
          <cell r="F3508">
            <v>0</v>
          </cell>
        </row>
        <row r="3509">
          <cell r="F3509">
            <v>0</v>
          </cell>
        </row>
        <row r="3511">
          <cell r="G3511">
            <v>4050</v>
          </cell>
        </row>
        <row r="3513">
          <cell r="G3513">
            <v>33843</v>
          </cell>
        </row>
        <row r="3521">
          <cell r="E3521" t="str">
            <v>CAPITULO :</v>
          </cell>
          <cell r="G3521" t="str">
            <v>INSTALACIONES HIDROSANITARIAS</v>
          </cell>
        </row>
        <row r="3523">
          <cell r="E3523" t="str">
            <v>FECHA :</v>
          </cell>
          <cell r="F3523" t="str">
            <v>OCTUBRE DE 2005</v>
          </cell>
        </row>
        <row r="3526">
          <cell r="B3526" t="str">
            <v>8.4.8</v>
          </cell>
          <cell r="C3526" t="str">
            <v xml:space="preserve">JUNTA DE EXPANSION DIAM=6"                                                                               </v>
          </cell>
          <cell r="G3526" t="str">
            <v>UNIDAD</v>
          </cell>
          <cell r="H3526" t="str">
            <v xml:space="preserve">un   </v>
          </cell>
          <cell r="J3526">
            <v>47506</v>
          </cell>
        </row>
        <row r="3529">
          <cell r="B3529" t="str">
            <v>CANTIDAD</v>
          </cell>
          <cell r="C3529" t="str">
            <v>UND</v>
          </cell>
          <cell r="D3529" t="str">
            <v>Vr/UNITARIO</v>
          </cell>
          <cell r="E3529" t="str">
            <v>Vr/PARCIAL</v>
          </cell>
          <cell r="F3529" t="str">
            <v>DESPERD. %</v>
          </cell>
        </row>
        <row r="3530">
          <cell r="B3530">
            <v>1</v>
          </cell>
          <cell r="C3530" t="str">
            <v>UND</v>
          </cell>
          <cell r="D3530">
            <v>40020</v>
          </cell>
          <cell r="E3530">
            <v>40020</v>
          </cell>
          <cell r="J3530">
            <v>40020</v>
          </cell>
        </row>
        <row r="3531">
          <cell r="B3531">
            <v>0.03</v>
          </cell>
          <cell r="C3531" t="str">
            <v>UND</v>
          </cell>
          <cell r="D3531">
            <v>14709.96</v>
          </cell>
          <cell r="E3531">
            <v>441.29879999999997</v>
          </cell>
          <cell r="J3531">
            <v>441.29879999999997</v>
          </cell>
        </row>
        <row r="3532">
          <cell r="B3532">
            <v>0.03</v>
          </cell>
          <cell r="C3532" t="str">
            <v>UND</v>
          </cell>
          <cell r="D3532">
            <v>28996.519999999997</v>
          </cell>
          <cell r="E3532">
            <v>869.89559999999983</v>
          </cell>
          <cell r="J3532">
            <v>869.89559999999983</v>
          </cell>
        </row>
        <row r="3533">
          <cell r="E3533">
            <v>0</v>
          </cell>
          <cell r="J3533">
            <v>0</v>
          </cell>
        </row>
        <row r="3534">
          <cell r="E3534">
            <v>0</v>
          </cell>
          <cell r="J3534">
            <v>0</v>
          </cell>
        </row>
        <row r="3535">
          <cell r="E3535">
            <v>0</v>
          </cell>
          <cell r="J3535">
            <v>0</v>
          </cell>
        </row>
        <row r="3536">
          <cell r="E3536">
            <v>0</v>
          </cell>
          <cell r="J3536">
            <v>0</v>
          </cell>
        </row>
        <row r="3538">
          <cell r="G3538">
            <v>41331.194399999993</v>
          </cell>
          <cell r="J3538">
            <v>41331.194399999993</v>
          </cell>
        </row>
        <row r="3541">
          <cell r="B3541" t="str">
            <v>TARIFA / HORA</v>
          </cell>
          <cell r="D3541" t="str">
            <v>RENDIMIENTO</v>
          </cell>
          <cell r="E3541" t="str">
            <v>VALOR UNITARIO</v>
          </cell>
        </row>
        <row r="3542">
          <cell r="B3542">
            <v>100</v>
          </cell>
          <cell r="D3542">
            <v>1</v>
          </cell>
          <cell r="E3542">
            <v>100</v>
          </cell>
        </row>
        <row r="3543">
          <cell r="E3543">
            <v>0</v>
          </cell>
        </row>
        <row r="3544">
          <cell r="E3544">
            <v>0</v>
          </cell>
        </row>
        <row r="3545">
          <cell r="E3545">
            <v>0</v>
          </cell>
        </row>
        <row r="3546">
          <cell r="E3546">
            <v>0</v>
          </cell>
        </row>
        <row r="3547">
          <cell r="G3547">
            <v>100</v>
          </cell>
        </row>
        <row r="3549">
          <cell r="G3549">
            <v>41431.194399999993</v>
          </cell>
        </row>
        <row r="3552">
          <cell r="B3552" t="str">
            <v>VOLUMEN/PESO</v>
          </cell>
          <cell r="D3552" t="str">
            <v>DISTANCIA</v>
          </cell>
          <cell r="E3552" t="str">
            <v>TARIFA</v>
          </cell>
          <cell r="F3552" t="str">
            <v>Vr/UNITARIO</v>
          </cell>
        </row>
        <row r="3553">
          <cell r="F3553">
            <v>0</v>
          </cell>
        </row>
        <row r="3554">
          <cell r="F3554">
            <v>0</v>
          </cell>
        </row>
        <row r="3555">
          <cell r="F3555">
            <v>0</v>
          </cell>
        </row>
        <row r="3557">
          <cell r="G3557">
            <v>0</v>
          </cell>
        </row>
        <row r="3560">
          <cell r="B3560" t="str">
            <v>JORNAL + PRESTACIONES</v>
          </cell>
          <cell r="E3560" t="str">
            <v>RENDIMIENTO</v>
          </cell>
          <cell r="F3560" t="str">
            <v>Vr/UNITARIO</v>
          </cell>
        </row>
        <row r="3561">
          <cell r="D3561">
            <v>8100</v>
          </cell>
          <cell r="E3561">
            <v>0.75</v>
          </cell>
          <cell r="F3561">
            <v>6075</v>
          </cell>
        </row>
        <row r="3562">
          <cell r="F3562">
            <v>0</v>
          </cell>
        </row>
        <row r="3563">
          <cell r="F3563">
            <v>0</v>
          </cell>
        </row>
        <row r="3564">
          <cell r="F3564">
            <v>0</v>
          </cell>
        </row>
        <row r="3566">
          <cell r="G3566">
            <v>6075</v>
          </cell>
        </row>
        <row r="3568">
          <cell r="G3568">
            <v>47506</v>
          </cell>
        </row>
        <row r="3576">
          <cell r="E3576" t="str">
            <v>CAPITULO :</v>
          </cell>
          <cell r="G3576" t="str">
            <v>INSTALACIONES HIDROSANITARIAS</v>
          </cell>
        </row>
        <row r="3578">
          <cell r="E3578" t="str">
            <v>FECHA :</v>
          </cell>
          <cell r="F3578" t="str">
            <v>OCTUBRE DE 2005</v>
          </cell>
        </row>
        <row r="3581">
          <cell r="B3581" t="str">
            <v>8.5.1</v>
          </cell>
          <cell r="C3581" t="str">
            <v xml:space="preserve">TUBERIA PVC-S DIAM=6"                                                                                    </v>
          </cell>
          <cell r="G3581" t="str">
            <v>UNIDAD</v>
          </cell>
          <cell r="H3581" t="str">
            <v xml:space="preserve">m    </v>
          </cell>
          <cell r="J3581">
            <v>37757</v>
          </cell>
        </row>
        <row r="3584">
          <cell r="B3584" t="str">
            <v>CANTIDAD</v>
          </cell>
          <cell r="C3584" t="str">
            <v>UND</v>
          </cell>
          <cell r="D3584" t="str">
            <v>Vr/UNITARIO</v>
          </cell>
          <cell r="E3584" t="str">
            <v>Vr/PARCIAL</v>
          </cell>
          <cell r="F3584" t="str">
            <v>DESPERD. %</v>
          </cell>
        </row>
        <row r="3585">
          <cell r="B3585">
            <v>1</v>
          </cell>
          <cell r="C3585" t="str">
            <v>ML</v>
          </cell>
          <cell r="D3585">
            <v>30739.999999999996</v>
          </cell>
          <cell r="E3585">
            <v>30739.999999999996</v>
          </cell>
          <cell r="J3585">
            <v>30739.999999999996</v>
          </cell>
        </row>
        <row r="3586">
          <cell r="B3586">
            <v>0.01</v>
          </cell>
          <cell r="C3586" t="str">
            <v>UND</v>
          </cell>
          <cell r="D3586">
            <v>14709.96</v>
          </cell>
          <cell r="E3586">
            <v>147.09959999999998</v>
          </cell>
          <cell r="J3586">
            <v>147.09959999999998</v>
          </cell>
        </row>
        <row r="3587">
          <cell r="B3587">
            <v>0.01</v>
          </cell>
          <cell r="C3587" t="str">
            <v>UND</v>
          </cell>
          <cell r="D3587">
            <v>28996.519999999997</v>
          </cell>
          <cell r="E3587">
            <v>289.96519999999998</v>
          </cell>
          <cell r="J3587">
            <v>289.96519999999998</v>
          </cell>
        </row>
        <row r="3588">
          <cell r="E3588">
            <v>0</v>
          </cell>
          <cell r="J3588">
            <v>0</v>
          </cell>
        </row>
        <row r="3589">
          <cell r="E3589">
            <v>0</v>
          </cell>
          <cell r="J3589">
            <v>0</v>
          </cell>
        </row>
        <row r="3590">
          <cell r="E3590">
            <v>0</v>
          </cell>
          <cell r="J3590">
            <v>0</v>
          </cell>
        </row>
        <row r="3591">
          <cell r="E3591">
            <v>0</v>
          </cell>
          <cell r="J3591">
            <v>0</v>
          </cell>
        </row>
        <row r="3593">
          <cell r="G3593">
            <v>31177.064799999996</v>
          </cell>
          <cell r="J3593">
            <v>31177.064799999996</v>
          </cell>
        </row>
        <row r="3596">
          <cell r="B3596" t="str">
            <v>TARIFA / HORA</v>
          </cell>
          <cell r="D3596" t="str">
            <v>RENDIMIENTO</v>
          </cell>
          <cell r="E3596" t="str">
            <v>VALOR UNITARIO</v>
          </cell>
        </row>
        <row r="3597">
          <cell r="B3597">
            <v>100</v>
          </cell>
          <cell r="D3597">
            <v>1</v>
          </cell>
          <cell r="E3597">
            <v>100</v>
          </cell>
        </row>
        <row r="3598">
          <cell r="E3598">
            <v>0</v>
          </cell>
        </row>
        <row r="3599">
          <cell r="E3599">
            <v>0</v>
          </cell>
        </row>
        <row r="3600">
          <cell r="E3600">
            <v>0</v>
          </cell>
        </row>
        <row r="3601">
          <cell r="E3601">
            <v>0</v>
          </cell>
        </row>
        <row r="3602">
          <cell r="G3602">
            <v>100</v>
          </cell>
        </row>
        <row r="3604">
          <cell r="G3604">
            <v>31277.064799999996</v>
          </cell>
        </row>
        <row r="3607">
          <cell r="B3607" t="str">
            <v>VOLUMEN/PESO</v>
          </cell>
          <cell r="D3607" t="str">
            <v>DISTANCIA</v>
          </cell>
          <cell r="E3607" t="str">
            <v>TARIFA</v>
          </cell>
          <cell r="F3607" t="str">
            <v>Vr/UNITARIO</v>
          </cell>
        </row>
        <row r="3608">
          <cell r="F3608">
            <v>0</v>
          </cell>
        </row>
        <row r="3609">
          <cell r="F3609">
            <v>0</v>
          </cell>
        </row>
        <row r="3610">
          <cell r="F3610">
            <v>0</v>
          </cell>
        </row>
        <row r="3612">
          <cell r="G3612">
            <v>0</v>
          </cell>
        </row>
        <row r="3615">
          <cell r="B3615" t="str">
            <v>JORNAL + PRESTACIONES</v>
          </cell>
          <cell r="E3615" t="str">
            <v>RENDIMIENTO</v>
          </cell>
          <cell r="F3615" t="str">
            <v>Vr/UNITARIO</v>
          </cell>
        </row>
        <row r="3616">
          <cell r="D3616">
            <v>8100</v>
          </cell>
          <cell r="E3616">
            <v>0.8</v>
          </cell>
          <cell r="F3616">
            <v>6480</v>
          </cell>
        </row>
        <row r="3617">
          <cell r="F3617">
            <v>0</v>
          </cell>
        </row>
        <row r="3618">
          <cell r="F3618">
            <v>0</v>
          </cell>
        </row>
        <row r="3619">
          <cell r="F3619">
            <v>0</v>
          </cell>
        </row>
        <row r="3621">
          <cell r="G3621">
            <v>6480</v>
          </cell>
        </row>
        <row r="3623">
          <cell r="G3623">
            <v>37757</v>
          </cell>
        </row>
        <row r="3631">
          <cell r="E3631" t="str">
            <v>CAPITULO :</v>
          </cell>
          <cell r="G3631" t="str">
            <v>INSTALACIONES HIDROSANITARIAS</v>
          </cell>
        </row>
        <row r="3633">
          <cell r="E3633" t="str">
            <v>FECHA :</v>
          </cell>
          <cell r="F3633" t="str">
            <v>OCTUBRE DE 2005</v>
          </cell>
        </row>
        <row r="3636">
          <cell r="B3636" t="str">
            <v>8.5.2</v>
          </cell>
          <cell r="C3636" t="str">
            <v xml:space="preserve">ACCESORIOS PVC-S DIAM=6"                                                                                 </v>
          </cell>
          <cell r="G3636" t="str">
            <v>UNIDAD</v>
          </cell>
          <cell r="H3636" t="str">
            <v xml:space="preserve">un   </v>
          </cell>
          <cell r="J3636">
            <v>49435</v>
          </cell>
        </row>
        <row r="3639">
          <cell r="B3639" t="str">
            <v>CANTIDAD</v>
          </cell>
          <cell r="C3639" t="str">
            <v>UND</v>
          </cell>
          <cell r="D3639" t="str">
            <v>Vr/UNITARIO</v>
          </cell>
          <cell r="E3639" t="str">
            <v>Vr/PARCIAL</v>
          </cell>
          <cell r="F3639" t="str">
            <v>DESPERD. %</v>
          </cell>
        </row>
        <row r="3640">
          <cell r="B3640">
            <v>1</v>
          </cell>
          <cell r="C3640" t="str">
            <v>UN</v>
          </cell>
          <cell r="D3640">
            <v>44720</v>
          </cell>
          <cell r="E3640">
            <v>44720</v>
          </cell>
          <cell r="J3640">
            <v>44720</v>
          </cell>
        </row>
        <row r="3641">
          <cell r="B3641">
            <v>0.05</v>
          </cell>
          <cell r="C3641" t="str">
            <v>UND</v>
          </cell>
          <cell r="D3641">
            <v>14709.96</v>
          </cell>
          <cell r="E3641">
            <v>735.49800000000005</v>
          </cell>
          <cell r="J3641">
            <v>735.49800000000005</v>
          </cell>
        </row>
        <row r="3642">
          <cell r="B3642">
            <v>0.05</v>
          </cell>
          <cell r="C3642" t="str">
            <v>UND</v>
          </cell>
          <cell r="D3642">
            <v>28996.519999999997</v>
          </cell>
          <cell r="E3642">
            <v>1449.826</v>
          </cell>
          <cell r="J3642">
            <v>1449.826</v>
          </cell>
        </row>
        <row r="3643">
          <cell r="E3643">
            <v>0</v>
          </cell>
          <cell r="J3643">
            <v>0</v>
          </cell>
        </row>
        <row r="3644">
          <cell r="E3644">
            <v>0</v>
          </cell>
          <cell r="J3644">
            <v>0</v>
          </cell>
        </row>
        <row r="3645">
          <cell r="E3645">
            <v>0</v>
          </cell>
          <cell r="J3645">
            <v>0</v>
          </cell>
        </row>
        <row r="3646">
          <cell r="E3646">
            <v>0</v>
          </cell>
          <cell r="J3646">
            <v>0</v>
          </cell>
        </row>
        <row r="3648">
          <cell r="G3648">
            <v>46905.324000000001</v>
          </cell>
          <cell r="J3648">
            <v>46905.324000000001</v>
          </cell>
        </row>
        <row r="3651">
          <cell r="B3651" t="str">
            <v>TARIFA / HORA</v>
          </cell>
          <cell r="D3651" t="str">
            <v>RENDIMIENTO</v>
          </cell>
          <cell r="E3651" t="str">
            <v>VALOR UNITARIO</v>
          </cell>
        </row>
        <row r="3652">
          <cell r="B3652">
            <v>100</v>
          </cell>
          <cell r="D3652">
            <v>1</v>
          </cell>
          <cell r="E3652">
            <v>100</v>
          </cell>
        </row>
        <row r="3653">
          <cell r="E3653">
            <v>0</v>
          </cell>
        </row>
        <row r="3654">
          <cell r="E3654">
            <v>0</v>
          </cell>
        </row>
        <row r="3655">
          <cell r="E3655">
            <v>0</v>
          </cell>
        </row>
        <row r="3656">
          <cell r="E3656">
            <v>0</v>
          </cell>
        </row>
        <row r="3657">
          <cell r="G3657">
            <v>100</v>
          </cell>
        </row>
        <row r="3659">
          <cell r="G3659">
            <v>47005.324000000001</v>
          </cell>
        </row>
        <row r="3662">
          <cell r="B3662" t="str">
            <v>VOLUMEN/PESO</v>
          </cell>
          <cell r="D3662" t="str">
            <v>DISTANCIA</v>
          </cell>
          <cell r="E3662" t="str">
            <v>TARIFA</v>
          </cell>
          <cell r="F3662" t="str">
            <v>Vr/UNITARIO</v>
          </cell>
        </row>
        <row r="3663">
          <cell r="F3663">
            <v>0</v>
          </cell>
        </row>
        <row r="3664">
          <cell r="F3664">
            <v>0</v>
          </cell>
        </row>
        <row r="3665">
          <cell r="F3665">
            <v>0</v>
          </cell>
        </row>
        <row r="3667">
          <cell r="G3667">
            <v>0</v>
          </cell>
        </row>
        <row r="3670">
          <cell r="B3670" t="str">
            <v>JORNAL + PRESTACIONES</v>
          </cell>
          <cell r="E3670" t="str">
            <v>RENDIMIENTO</v>
          </cell>
          <cell r="F3670" t="str">
            <v>Vr/UNITARIO</v>
          </cell>
        </row>
        <row r="3671">
          <cell r="D3671">
            <v>8100</v>
          </cell>
          <cell r="E3671">
            <v>0.3</v>
          </cell>
          <cell r="F3671">
            <v>2430</v>
          </cell>
        </row>
        <row r="3672">
          <cell r="F3672">
            <v>0</v>
          </cell>
        </row>
        <row r="3673">
          <cell r="F3673">
            <v>0</v>
          </cell>
        </row>
        <row r="3674">
          <cell r="F3674">
            <v>0</v>
          </cell>
        </row>
        <row r="3676">
          <cell r="G3676">
            <v>2430</v>
          </cell>
        </row>
        <row r="3678">
          <cell r="G3678">
            <v>49435</v>
          </cell>
        </row>
        <row r="3686">
          <cell r="E3686" t="str">
            <v>CAPITULO :</v>
          </cell>
          <cell r="G3686" t="str">
            <v>INSTALACIONES HIDROSANITARIAS</v>
          </cell>
        </row>
        <row r="3688">
          <cell r="E3688" t="str">
            <v>FECHA :</v>
          </cell>
          <cell r="F3688" t="str">
            <v>OCTUBRE DE 2005</v>
          </cell>
        </row>
        <row r="3691">
          <cell r="B3691" t="str">
            <v>8.5.3</v>
          </cell>
          <cell r="C3691" t="str">
            <v xml:space="preserve">TUBERIA PVC-S DIAM=4"                                                                                    </v>
          </cell>
          <cell r="G3691" t="str">
            <v>UNIDAD</v>
          </cell>
          <cell r="H3691" t="str">
            <v xml:space="preserve">m    </v>
          </cell>
          <cell r="J3691">
            <v>20252</v>
          </cell>
        </row>
        <row r="3694">
          <cell r="B3694" t="str">
            <v>CANTIDAD</v>
          </cell>
          <cell r="C3694" t="str">
            <v>UND</v>
          </cell>
          <cell r="D3694" t="str">
            <v>Vr/UNITARIO</v>
          </cell>
          <cell r="E3694" t="str">
            <v>Vr/PARCIAL</v>
          </cell>
          <cell r="F3694" t="str">
            <v>DESPERD. %</v>
          </cell>
        </row>
        <row r="3695">
          <cell r="B3695">
            <v>1</v>
          </cell>
          <cell r="C3695" t="str">
            <v>ML</v>
          </cell>
          <cell r="D3695">
            <v>14500</v>
          </cell>
          <cell r="E3695">
            <v>14500</v>
          </cell>
          <cell r="J3695">
            <v>14500</v>
          </cell>
        </row>
        <row r="3696">
          <cell r="B3696">
            <v>0.01</v>
          </cell>
          <cell r="C3696" t="str">
            <v>UND</v>
          </cell>
          <cell r="D3696">
            <v>14709.96</v>
          </cell>
          <cell r="E3696">
            <v>147.09959999999998</v>
          </cell>
          <cell r="J3696">
            <v>147.09959999999998</v>
          </cell>
        </row>
        <row r="3697">
          <cell r="B3697">
            <v>0.01</v>
          </cell>
          <cell r="C3697" t="str">
            <v>UND</v>
          </cell>
          <cell r="D3697">
            <v>28996.519999999997</v>
          </cell>
          <cell r="E3697">
            <v>289.96519999999998</v>
          </cell>
          <cell r="J3697">
            <v>289.96519999999998</v>
          </cell>
        </row>
        <row r="3698">
          <cell r="E3698">
            <v>0</v>
          </cell>
          <cell r="J3698">
            <v>0</v>
          </cell>
        </row>
        <row r="3699">
          <cell r="E3699">
            <v>0</v>
          </cell>
          <cell r="J3699">
            <v>0</v>
          </cell>
        </row>
        <row r="3700">
          <cell r="E3700">
            <v>0</v>
          </cell>
          <cell r="J3700">
            <v>0</v>
          </cell>
        </row>
        <row r="3701">
          <cell r="E3701">
            <v>0</v>
          </cell>
          <cell r="J3701">
            <v>0</v>
          </cell>
        </row>
        <row r="3703">
          <cell r="G3703">
            <v>14937.0648</v>
          </cell>
          <cell r="J3703">
            <v>14937.0648</v>
          </cell>
        </row>
        <row r="3706">
          <cell r="B3706" t="str">
            <v>TARIFA / HORA</v>
          </cell>
          <cell r="D3706" t="str">
            <v>RENDIMIENTO</v>
          </cell>
          <cell r="E3706" t="str">
            <v>VALOR UNITARIO</v>
          </cell>
        </row>
        <row r="3707">
          <cell r="B3707">
            <v>100</v>
          </cell>
          <cell r="D3707">
            <v>0.5</v>
          </cell>
          <cell r="E3707">
            <v>50</v>
          </cell>
        </row>
        <row r="3708">
          <cell r="E3708">
            <v>0</v>
          </cell>
        </row>
        <row r="3709">
          <cell r="E3709">
            <v>0</v>
          </cell>
        </row>
        <row r="3710">
          <cell r="E3710">
            <v>0</v>
          </cell>
        </row>
        <row r="3711">
          <cell r="E3711">
            <v>0</v>
          </cell>
        </row>
        <row r="3712">
          <cell r="G3712">
            <v>50</v>
          </cell>
        </row>
        <row r="3714">
          <cell r="G3714">
            <v>14987.0648</v>
          </cell>
        </row>
        <row r="3717">
          <cell r="B3717" t="str">
            <v>VOLUMEN/PESO</v>
          </cell>
          <cell r="D3717" t="str">
            <v>DISTANCIA</v>
          </cell>
          <cell r="E3717" t="str">
            <v>TARIFA</v>
          </cell>
          <cell r="F3717" t="str">
            <v>Vr/UNITARIO</v>
          </cell>
        </row>
        <row r="3718">
          <cell r="F3718">
            <v>0</v>
          </cell>
        </row>
        <row r="3719">
          <cell r="F3719">
            <v>0</v>
          </cell>
        </row>
        <row r="3720">
          <cell r="F3720">
            <v>0</v>
          </cell>
        </row>
        <row r="3722">
          <cell r="G3722">
            <v>0</v>
          </cell>
        </row>
        <row r="3725">
          <cell r="B3725" t="str">
            <v>JORNAL + PRESTACIONES</v>
          </cell>
          <cell r="E3725" t="str">
            <v>RENDIMIENTO</v>
          </cell>
          <cell r="F3725" t="str">
            <v>Vr/UNITARIO</v>
          </cell>
        </row>
        <row r="3726">
          <cell r="D3726">
            <v>8100</v>
          </cell>
          <cell r="E3726">
            <v>0.65</v>
          </cell>
          <cell r="F3726">
            <v>5265</v>
          </cell>
        </row>
        <row r="3727">
          <cell r="F3727">
            <v>0</v>
          </cell>
        </row>
        <row r="3728">
          <cell r="F3728">
            <v>0</v>
          </cell>
        </row>
        <row r="3729">
          <cell r="F3729">
            <v>0</v>
          </cell>
        </row>
        <row r="3731">
          <cell r="G3731">
            <v>5265</v>
          </cell>
        </row>
        <row r="3733">
          <cell r="G3733">
            <v>20252</v>
          </cell>
        </row>
        <row r="3741">
          <cell r="E3741" t="str">
            <v>CAPITULO :</v>
          </cell>
          <cell r="G3741" t="str">
            <v>INSTALACIONES HIDROSANITARIAS</v>
          </cell>
        </row>
        <row r="3743">
          <cell r="E3743" t="str">
            <v>FECHA :</v>
          </cell>
          <cell r="F3743" t="str">
            <v>OCTUBRE DE 2005</v>
          </cell>
        </row>
        <row r="3746">
          <cell r="B3746" t="str">
            <v>8.5.4</v>
          </cell>
          <cell r="C3746" t="str">
            <v xml:space="preserve">ACCESORIOS PVC-S DIAM=4"                                                                                 </v>
          </cell>
          <cell r="G3746" t="str">
            <v>UNIDAD</v>
          </cell>
          <cell r="H3746" t="str">
            <v xml:space="preserve">un   </v>
          </cell>
          <cell r="J3746">
            <v>14801</v>
          </cell>
        </row>
        <row r="3749">
          <cell r="B3749" t="str">
            <v>CANTIDAD</v>
          </cell>
          <cell r="C3749" t="str">
            <v>UND</v>
          </cell>
          <cell r="D3749" t="str">
            <v>Vr/UNITARIO</v>
          </cell>
          <cell r="E3749" t="str">
            <v>Vr/PARCIAL</v>
          </cell>
          <cell r="F3749" t="str">
            <v>DESPERD. %</v>
          </cell>
        </row>
        <row r="3750">
          <cell r="B3750">
            <v>1</v>
          </cell>
          <cell r="C3750" t="str">
            <v>UN</v>
          </cell>
          <cell r="D3750">
            <v>11820</v>
          </cell>
          <cell r="E3750">
            <v>11820</v>
          </cell>
          <cell r="J3750">
            <v>11820</v>
          </cell>
        </row>
        <row r="3751">
          <cell r="B3751">
            <v>0.03</v>
          </cell>
          <cell r="C3751" t="str">
            <v>UND</v>
          </cell>
          <cell r="D3751">
            <v>14709.96</v>
          </cell>
          <cell r="E3751">
            <v>441.29879999999997</v>
          </cell>
          <cell r="J3751">
            <v>441.29879999999997</v>
          </cell>
        </row>
        <row r="3752">
          <cell r="B3752">
            <v>0.03</v>
          </cell>
          <cell r="C3752" t="str">
            <v>UND</v>
          </cell>
          <cell r="D3752">
            <v>28996.519999999997</v>
          </cell>
          <cell r="E3752">
            <v>869.89559999999983</v>
          </cell>
          <cell r="J3752">
            <v>869.89559999999983</v>
          </cell>
        </row>
        <row r="3753">
          <cell r="E3753">
            <v>0</v>
          </cell>
          <cell r="J3753">
            <v>0</v>
          </cell>
        </row>
        <row r="3754">
          <cell r="E3754">
            <v>0</v>
          </cell>
          <cell r="J3754">
            <v>0</v>
          </cell>
        </row>
        <row r="3755">
          <cell r="E3755">
            <v>0</v>
          </cell>
          <cell r="J3755">
            <v>0</v>
          </cell>
        </row>
        <row r="3756">
          <cell r="E3756">
            <v>0</v>
          </cell>
          <cell r="J3756">
            <v>0</v>
          </cell>
        </row>
        <row r="3758">
          <cell r="G3758">
            <v>13131.1944</v>
          </cell>
          <cell r="J3758">
            <v>13131.1944</v>
          </cell>
        </row>
        <row r="3761">
          <cell r="B3761" t="str">
            <v>TARIFA / HORA</v>
          </cell>
          <cell r="D3761" t="str">
            <v>RENDIMIENTO</v>
          </cell>
          <cell r="E3761" t="str">
            <v>VALOR UNITARIO</v>
          </cell>
        </row>
        <row r="3762">
          <cell r="B3762">
            <v>100</v>
          </cell>
          <cell r="D3762">
            <v>0.5</v>
          </cell>
          <cell r="E3762">
            <v>50</v>
          </cell>
        </row>
        <row r="3763">
          <cell r="E3763">
            <v>0</v>
          </cell>
        </row>
        <row r="3764">
          <cell r="E3764">
            <v>0</v>
          </cell>
        </row>
        <row r="3765">
          <cell r="E3765">
            <v>0</v>
          </cell>
        </row>
        <row r="3766">
          <cell r="E3766">
            <v>0</v>
          </cell>
        </row>
        <row r="3767">
          <cell r="G3767">
            <v>50</v>
          </cell>
        </row>
        <row r="3769">
          <cell r="G3769">
            <v>13181.1944</v>
          </cell>
        </row>
        <row r="3772">
          <cell r="B3772" t="str">
            <v>VOLUMEN/PESO</v>
          </cell>
          <cell r="D3772" t="str">
            <v>DISTANCIA</v>
          </cell>
          <cell r="E3772" t="str">
            <v>TARIFA</v>
          </cell>
          <cell r="F3772" t="str">
            <v>Vr/UNITARIO</v>
          </cell>
        </row>
        <row r="3773">
          <cell r="F3773">
            <v>0</v>
          </cell>
        </row>
        <row r="3774">
          <cell r="F3774">
            <v>0</v>
          </cell>
        </row>
        <row r="3775">
          <cell r="F3775">
            <v>0</v>
          </cell>
        </row>
        <row r="3777">
          <cell r="G3777">
            <v>0</v>
          </cell>
        </row>
        <row r="3780">
          <cell r="B3780" t="str">
            <v>JORNAL + PRESTACIONES</v>
          </cell>
          <cell r="E3780" t="str">
            <v>RENDIMIENTO</v>
          </cell>
          <cell r="F3780" t="str">
            <v>Vr/UNITARIO</v>
          </cell>
        </row>
        <row r="3781">
          <cell r="D3781">
            <v>8100</v>
          </cell>
          <cell r="E3781">
            <v>0.2</v>
          </cell>
          <cell r="F3781">
            <v>1620</v>
          </cell>
        </row>
        <row r="3782">
          <cell r="F3782">
            <v>0</v>
          </cell>
        </row>
        <row r="3783">
          <cell r="F3783">
            <v>0</v>
          </cell>
        </row>
        <row r="3784">
          <cell r="F3784">
            <v>0</v>
          </cell>
        </row>
        <row r="3786">
          <cell r="G3786">
            <v>1620</v>
          </cell>
        </row>
        <row r="3788">
          <cell r="G3788">
            <v>14801</v>
          </cell>
        </row>
        <row r="3796">
          <cell r="E3796" t="str">
            <v>CAPITULO :</v>
          </cell>
          <cell r="G3796" t="str">
            <v>INSTALACIONES HIDROSANITARIAS</v>
          </cell>
        </row>
        <row r="3798">
          <cell r="E3798" t="str">
            <v>FECHA :</v>
          </cell>
          <cell r="F3798" t="str">
            <v>OCTUBRE DE 2005</v>
          </cell>
        </row>
        <row r="3801">
          <cell r="B3801" t="str">
            <v>8.5.5</v>
          </cell>
          <cell r="C3801" t="str">
            <v xml:space="preserve">TUBERIA PVC-S DIAM=3"                                                                                    </v>
          </cell>
          <cell r="G3801" t="str">
            <v>UNIDAD</v>
          </cell>
          <cell r="H3801" t="str">
            <v xml:space="preserve">m    </v>
          </cell>
          <cell r="J3801">
            <v>14977</v>
          </cell>
        </row>
        <row r="3804">
          <cell r="B3804" t="str">
            <v>CANTIDAD</v>
          </cell>
          <cell r="C3804" t="str">
            <v>UND</v>
          </cell>
          <cell r="D3804" t="str">
            <v>Vr/UNITARIO</v>
          </cell>
          <cell r="E3804" t="str">
            <v>Vr/PARCIAL</v>
          </cell>
          <cell r="F3804" t="str">
            <v>DESPERD. %</v>
          </cell>
        </row>
        <row r="3805">
          <cell r="B3805">
            <v>1</v>
          </cell>
          <cell r="C3805" t="str">
            <v>ML</v>
          </cell>
          <cell r="D3805">
            <v>10440</v>
          </cell>
          <cell r="E3805">
            <v>10440</v>
          </cell>
          <cell r="J3805">
            <v>10440</v>
          </cell>
        </row>
        <row r="3806">
          <cell r="B3806">
            <v>0.01</v>
          </cell>
          <cell r="C3806" t="str">
            <v>UND</v>
          </cell>
          <cell r="D3806">
            <v>14709.96</v>
          </cell>
          <cell r="E3806">
            <v>147.09959999999998</v>
          </cell>
          <cell r="J3806">
            <v>147.09959999999998</v>
          </cell>
        </row>
        <row r="3807">
          <cell r="B3807">
            <v>0.01</v>
          </cell>
          <cell r="C3807" t="str">
            <v>UND</v>
          </cell>
          <cell r="D3807">
            <v>28996.519999999997</v>
          </cell>
          <cell r="E3807">
            <v>289.96519999999998</v>
          </cell>
          <cell r="J3807">
            <v>289.96519999999998</v>
          </cell>
        </row>
        <row r="3808">
          <cell r="E3808">
            <v>0</v>
          </cell>
          <cell r="J3808">
            <v>0</v>
          </cell>
        </row>
        <row r="3809">
          <cell r="E3809">
            <v>0</v>
          </cell>
          <cell r="J3809">
            <v>0</v>
          </cell>
        </row>
        <row r="3810">
          <cell r="E3810">
            <v>0</v>
          </cell>
          <cell r="J3810">
            <v>0</v>
          </cell>
        </row>
        <row r="3811">
          <cell r="E3811">
            <v>0</v>
          </cell>
          <cell r="J3811">
            <v>0</v>
          </cell>
        </row>
        <row r="3813">
          <cell r="G3813">
            <v>10877.0648</v>
          </cell>
          <cell r="J3813">
            <v>10877.0648</v>
          </cell>
        </row>
        <row r="3816">
          <cell r="B3816" t="str">
            <v>TARIFA / HORA</v>
          </cell>
          <cell r="D3816" t="str">
            <v>RENDIMIENTO</v>
          </cell>
          <cell r="E3816" t="str">
            <v>VALOR UNITARIO</v>
          </cell>
        </row>
        <row r="3817">
          <cell r="B3817">
            <v>100</v>
          </cell>
          <cell r="D3817">
            <v>0.5</v>
          </cell>
          <cell r="E3817">
            <v>50</v>
          </cell>
        </row>
        <row r="3818">
          <cell r="E3818">
            <v>0</v>
          </cell>
        </row>
        <row r="3819">
          <cell r="E3819">
            <v>0</v>
          </cell>
        </row>
        <row r="3820">
          <cell r="E3820">
            <v>0</v>
          </cell>
        </row>
        <row r="3821">
          <cell r="E3821">
            <v>0</v>
          </cell>
        </row>
        <row r="3822">
          <cell r="G3822">
            <v>50</v>
          </cell>
        </row>
        <row r="3824">
          <cell r="G3824">
            <v>10927.0648</v>
          </cell>
        </row>
        <row r="3827">
          <cell r="B3827" t="str">
            <v>VOLUMEN/PESO</v>
          </cell>
          <cell r="D3827" t="str">
            <v>DISTANCIA</v>
          </cell>
          <cell r="E3827" t="str">
            <v>TARIFA</v>
          </cell>
          <cell r="F3827" t="str">
            <v>Vr/UNITARIO</v>
          </cell>
        </row>
        <row r="3828">
          <cell r="F3828">
            <v>0</v>
          </cell>
        </row>
        <row r="3829">
          <cell r="F3829">
            <v>0</v>
          </cell>
        </row>
        <row r="3830">
          <cell r="F3830">
            <v>0</v>
          </cell>
        </row>
        <row r="3832">
          <cell r="G3832">
            <v>0</v>
          </cell>
        </row>
        <row r="3835">
          <cell r="B3835" t="str">
            <v>JORNAL + PRESTACIONES</v>
          </cell>
          <cell r="E3835" t="str">
            <v>RENDIMIENTO</v>
          </cell>
          <cell r="F3835" t="str">
            <v>Vr/UNITARIO</v>
          </cell>
        </row>
        <row r="3836">
          <cell r="D3836">
            <v>8100</v>
          </cell>
          <cell r="E3836">
            <v>0.5</v>
          </cell>
          <cell r="F3836">
            <v>4050</v>
          </cell>
        </row>
        <row r="3837">
          <cell r="F3837">
            <v>0</v>
          </cell>
        </row>
        <row r="3838">
          <cell r="F3838">
            <v>0</v>
          </cell>
        </row>
        <row r="3839">
          <cell r="F3839">
            <v>0</v>
          </cell>
        </row>
        <row r="3841">
          <cell r="G3841">
            <v>4050</v>
          </cell>
        </row>
        <row r="3843">
          <cell r="G3843">
            <v>14977</v>
          </cell>
        </row>
        <row r="3851">
          <cell r="E3851" t="str">
            <v>CAPITULO :</v>
          </cell>
          <cell r="G3851" t="str">
            <v>INSTALACIONES HIDROSANITARIAS</v>
          </cell>
        </row>
        <row r="3853">
          <cell r="E3853" t="str">
            <v>FECHA :</v>
          </cell>
          <cell r="F3853" t="str">
            <v>OCTUBRE DE 2005</v>
          </cell>
        </row>
        <row r="3856">
          <cell r="B3856" t="str">
            <v>8.5.6</v>
          </cell>
          <cell r="C3856" t="str">
            <v xml:space="preserve">ACCESORIO PVC-S DIAM=3"                                                                                  </v>
          </cell>
          <cell r="G3856" t="str">
            <v>UNIDAD</v>
          </cell>
          <cell r="H3856" t="str">
            <v xml:space="preserve">un   </v>
          </cell>
          <cell r="J3856">
            <v>10959</v>
          </cell>
        </row>
        <row r="3859">
          <cell r="B3859" t="str">
            <v>CANTIDAD</v>
          </cell>
          <cell r="C3859" t="str">
            <v>UND</v>
          </cell>
          <cell r="D3859" t="str">
            <v>Vr/UNITARIO</v>
          </cell>
          <cell r="E3859" t="str">
            <v>Vr/PARCIAL</v>
          </cell>
          <cell r="F3859" t="str">
            <v>DESPERD. %</v>
          </cell>
        </row>
        <row r="3860">
          <cell r="B3860">
            <v>1</v>
          </cell>
          <cell r="C3860" t="str">
            <v>UN</v>
          </cell>
          <cell r="D3860">
            <v>8820</v>
          </cell>
          <cell r="E3860">
            <v>8820</v>
          </cell>
          <cell r="J3860">
            <v>8820</v>
          </cell>
        </row>
        <row r="3861">
          <cell r="B3861">
            <v>0.02</v>
          </cell>
          <cell r="C3861" t="str">
            <v>UND</v>
          </cell>
          <cell r="D3861">
            <v>14709.96</v>
          </cell>
          <cell r="E3861">
            <v>294.19919999999996</v>
          </cell>
          <cell r="J3861">
            <v>294.19919999999996</v>
          </cell>
        </row>
        <row r="3862">
          <cell r="B3862">
            <v>0.02</v>
          </cell>
          <cell r="C3862" t="str">
            <v>UND</v>
          </cell>
          <cell r="D3862">
            <v>28996.519999999997</v>
          </cell>
          <cell r="E3862">
            <v>579.93039999999996</v>
          </cell>
          <cell r="J3862">
            <v>579.93039999999996</v>
          </cell>
        </row>
        <row r="3863">
          <cell r="E3863">
            <v>0</v>
          </cell>
          <cell r="J3863">
            <v>0</v>
          </cell>
        </row>
        <row r="3864">
          <cell r="E3864">
            <v>0</v>
          </cell>
          <cell r="J3864">
            <v>0</v>
          </cell>
        </row>
        <row r="3865">
          <cell r="E3865">
            <v>0</v>
          </cell>
          <cell r="J3865">
            <v>0</v>
          </cell>
        </row>
        <row r="3866">
          <cell r="E3866">
            <v>0</v>
          </cell>
          <cell r="J3866">
            <v>0</v>
          </cell>
        </row>
        <row r="3868">
          <cell r="G3868">
            <v>9694.1295999999984</v>
          </cell>
          <cell r="J3868">
            <v>9694.1295999999984</v>
          </cell>
        </row>
        <row r="3871">
          <cell r="B3871" t="str">
            <v>TARIFA / HORA</v>
          </cell>
          <cell r="D3871" t="str">
            <v>RENDIMIENTO</v>
          </cell>
          <cell r="E3871" t="str">
            <v>VALOR UNITARIO</v>
          </cell>
        </row>
        <row r="3872">
          <cell r="B3872">
            <v>100</v>
          </cell>
          <cell r="D3872">
            <v>0.5</v>
          </cell>
          <cell r="E3872">
            <v>50</v>
          </cell>
        </row>
        <row r="3873">
          <cell r="E3873">
            <v>0</v>
          </cell>
        </row>
        <row r="3874">
          <cell r="E3874">
            <v>0</v>
          </cell>
        </row>
        <row r="3875">
          <cell r="E3875">
            <v>0</v>
          </cell>
        </row>
        <row r="3876">
          <cell r="E3876">
            <v>0</v>
          </cell>
        </row>
        <row r="3877">
          <cell r="G3877">
            <v>50</v>
          </cell>
        </row>
        <row r="3879">
          <cell r="G3879">
            <v>9744.1295999999984</v>
          </cell>
        </row>
        <row r="3882">
          <cell r="B3882" t="str">
            <v>VOLUMEN/PESO</v>
          </cell>
          <cell r="D3882" t="str">
            <v>DISTANCIA</v>
          </cell>
          <cell r="E3882" t="str">
            <v>TARIFA</v>
          </cell>
          <cell r="F3882" t="str">
            <v>Vr/UNITARIO</v>
          </cell>
        </row>
        <row r="3883">
          <cell r="F3883">
            <v>0</v>
          </cell>
        </row>
        <row r="3884">
          <cell r="F3884">
            <v>0</v>
          </cell>
        </row>
        <row r="3885">
          <cell r="F3885">
            <v>0</v>
          </cell>
        </row>
        <row r="3887">
          <cell r="G3887">
            <v>0</v>
          </cell>
        </row>
        <row r="3890">
          <cell r="B3890" t="str">
            <v>JORNAL + PRESTACIONES</v>
          </cell>
          <cell r="E3890" t="str">
            <v>RENDIMIENTO</v>
          </cell>
          <cell r="F3890" t="str">
            <v>Vr/UNITARIO</v>
          </cell>
        </row>
        <row r="3891">
          <cell r="D3891">
            <v>8100</v>
          </cell>
          <cell r="E3891">
            <v>0.15</v>
          </cell>
          <cell r="F3891">
            <v>1215</v>
          </cell>
        </row>
        <row r="3892">
          <cell r="F3892">
            <v>0</v>
          </cell>
        </row>
        <row r="3893">
          <cell r="F3893">
            <v>0</v>
          </cell>
        </row>
        <row r="3894">
          <cell r="F3894">
            <v>0</v>
          </cell>
        </row>
        <row r="3896">
          <cell r="G3896">
            <v>1215</v>
          </cell>
        </row>
        <row r="3898">
          <cell r="G3898">
            <v>10959</v>
          </cell>
        </row>
        <row r="3906">
          <cell r="E3906" t="str">
            <v>CAPITULO :</v>
          </cell>
          <cell r="G3906" t="str">
            <v>INSTALACIONES HIDROSANITARIAS</v>
          </cell>
        </row>
        <row r="3908">
          <cell r="E3908" t="str">
            <v>FECHA :</v>
          </cell>
          <cell r="F3908" t="str">
            <v>OCTUBRE DE 2005</v>
          </cell>
        </row>
        <row r="3911">
          <cell r="B3911" t="str">
            <v>8.5.7</v>
          </cell>
          <cell r="C3911" t="str">
            <v xml:space="preserve">TUBERIA NOVAFORT DIAM=6"                                                                                 </v>
          </cell>
          <cell r="G3911" t="str">
            <v>UNIDAD</v>
          </cell>
          <cell r="H3911" t="str">
            <v xml:space="preserve">m    </v>
          </cell>
          <cell r="J3911">
            <v>30003</v>
          </cell>
        </row>
        <row r="3914">
          <cell r="B3914" t="str">
            <v>CANTIDAD</v>
          </cell>
          <cell r="C3914" t="str">
            <v>UND</v>
          </cell>
          <cell r="D3914" t="str">
            <v>Vr/UNITARIO</v>
          </cell>
          <cell r="E3914" t="str">
            <v>Vr/PARCIAL</v>
          </cell>
          <cell r="F3914" t="str">
            <v>DESPERD. %</v>
          </cell>
        </row>
        <row r="3915">
          <cell r="B3915">
            <v>1</v>
          </cell>
          <cell r="C3915" t="str">
            <v>ML</v>
          </cell>
          <cell r="D3915">
            <v>21103.3</v>
          </cell>
          <cell r="E3915">
            <v>21103.3</v>
          </cell>
          <cell r="J3915">
            <v>21103.3</v>
          </cell>
        </row>
        <row r="3916">
          <cell r="B3916">
            <v>0.03</v>
          </cell>
          <cell r="C3916" t="str">
            <v>M3</v>
          </cell>
          <cell r="D3916">
            <v>25000</v>
          </cell>
          <cell r="E3916">
            <v>750</v>
          </cell>
          <cell r="J3916">
            <v>750</v>
          </cell>
        </row>
        <row r="3917">
          <cell r="E3917">
            <v>0</v>
          </cell>
          <cell r="J3917">
            <v>0</v>
          </cell>
        </row>
        <row r="3918">
          <cell r="E3918">
            <v>0</v>
          </cell>
          <cell r="J3918">
            <v>0</v>
          </cell>
        </row>
        <row r="3919">
          <cell r="E3919">
            <v>0</v>
          </cell>
          <cell r="J3919">
            <v>0</v>
          </cell>
        </row>
        <row r="3920">
          <cell r="E3920">
            <v>0</v>
          </cell>
          <cell r="J3920">
            <v>0</v>
          </cell>
        </row>
        <row r="3921">
          <cell r="E3921">
            <v>0</v>
          </cell>
          <cell r="J3921">
            <v>0</v>
          </cell>
        </row>
        <row r="3923">
          <cell r="G3923">
            <v>21853.3</v>
          </cell>
          <cell r="J3923">
            <v>21853.3</v>
          </cell>
        </row>
        <row r="3926">
          <cell r="B3926" t="str">
            <v>TARIFA / HORA</v>
          </cell>
          <cell r="D3926" t="str">
            <v>RENDIMIENTO</v>
          </cell>
          <cell r="E3926" t="str">
            <v>VALOR UNITARIO</v>
          </cell>
        </row>
        <row r="3927">
          <cell r="B3927">
            <v>100</v>
          </cell>
          <cell r="D3927">
            <v>0.5</v>
          </cell>
          <cell r="E3927">
            <v>50</v>
          </cell>
        </row>
        <row r="3928">
          <cell r="E3928">
            <v>0</v>
          </cell>
        </row>
        <row r="3929">
          <cell r="E3929">
            <v>0</v>
          </cell>
        </row>
        <row r="3930">
          <cell r="E3930">
            <v>0</v>
          </cell>
        </row>
        <row r="3931">
          <cell r="E3931">
            <v>0</v>
          </cell>
        </row>
        <row r="3932">
          <cell r="G3932">
            <v>50</v>
          </cell>
        </row>
        <row r="3934">
          <cell r="G3934">
            <v>21903.3</v>
          </cell>
        </row>
        <row r="3937">
          <cell r="B3937" t="str">
            <v>VOLUMEN/PESO</v>
          </cell>
          <cell r="D3937" t="str">
            <v>DISTANCIA</v>
          </cell>
          <cell r="E3937" t="str">
            <v>TARIFA</v>
          </cell>
          <cell r="F3937" t="str">
            <v>Vr/UNITARIO</v>
          </cell>
        </row>
        <row r="3938">
          <cell r="F3938">
            <v>0</v>
          </cell>
        </row>
        <row r="3939">
          <cell r="F3939">
            <v>0</v>
          </cell>
        </row>
        <row r="3940">
          <cell r="F3940">
            <v>0</v>
          </cell>
        </row>
        <row r="3942">
          <cell r="G3942">
            <v>0</v>
          </cell>
        </row>
        <row r="3945">
          <cell r="B3945" t="str">
            <v>JORNAL + PRESTACIONES</v>
          </cell>
          <cell r="E3945" t="str">
            <v>RENDIMIENTO</v>
          </cell>
          <cell r="F3945" t="str">
            <v>Vr/UNITARIO</v>
          </cell>
        </row>
        <row r="3946">
          <cell r="D3946">
            <v>8100</v>
          </cell>
          <cell r="E3946">
            <v>1</v>
          </cell>
          <cell r="F3946">
            <v>8100</v>
          </cell>
        </row>
        <row r="3947">
          <cell r="F3947">
            <v>0</v>
          </cell>
        </row>
        <row r="3948">
          <cell r="F3948">
            <v>0</v>
          </cell>
        </row>
        <row r="3949">
          <cell r="F3949">
            <v>0</v>
          </cell>
        </row>
        <row r="3951">
          <cell r="G3951">
            <v>8100</v>
          </cell>
        </row>
        <row r="3953">
          <cell r="G3953">
            <v>30003</v>
          </cell>
        </row>
        <row r="3961">
          <cell r="E3961" t="str">
            <v>CAPITULO :</v>
          </cell>
          <cell r="G3961" t="str">
            <v>INSTALACIONES HIDROSANITARIAS</v>
          </cell>
        </row>
        <row r="3963">
          <cell r="E3963" t="str">
            <v>FECHA :</v>
          </cell>
          <cell r="F3963" t="str">
            <v>OCTUBRE DE 2005</v>
          </cell>
        </row>
        <row r="3966">
          <cell r="B3966" t="str">
            <v>8.5.8</v>
          </cell>
          <cell r="C3966" t="str">
            <v xml:space="preserve">TUBERIA NOVAFORT DIAM=8"                                                                                 </v>
          </cell>
          <cell r="G3966" t="str">
            <v>UNIDAD</v>
          </cell>
          <cell r="H3966" t="str">
            <v xml:space="preserve">m    </v>
          </cell>
          <cell r="J3966">
            <v>41594</v>
          </cell>
        </row>
        <row r="3969">
          <cell r="B3969" t="str">
            <v>CANTIDAD</v>
          </cell>
          <cell r="C3969" t="str">
            <v>UND</v>
          </cell>
          <cell r="D3969" t="str">
            <v>Vr/UNITARIO</v>
          </cell>
          <cell r="E3969" t="str">
            <v>Vr/PARCIAL</v>
          </cell>
          <cell r="F3969" t="str">
            <v>DESPERD. %</v>
          </cell>
        </row>
        <row r="3970">
          <cell r="B3970">
            <v>1</v>
          </cell>
          <cell r="C3970" t="str">
            <v>ML</v>
          </cell>
          <cell r="D3970">
            <v>31422.466666666664</v>
          </cell>
          <cell r="E3970">
            <v>31422.466666666664</v>
          </cell>
          <cell r="J3970">
            <v>31422.466666666664</v>
          </cell>
        </row>
        <row r="3971">
          <cell r="B3971">
            <v>0.04</v>
          </cell>
          <cell r="C3971" t="str">
            <v>M3</v>
          </cell>
          <cell r="D3971">
            <v>25000</v>
          </cell>
          <cell r="E3971">
            <v>1000</v>
          </cell>
          <cell r="J3971">
            <v>1000</v>
          </cell>
        </row>
        <row r="3972">
          <cell r="E3972">
            <v>0</v>
          </cell>
          <cell r="J3972">
            <v>0</v>
          </cell>
        </row>
        <row r="3973">
          <cell r="E3973">
            <v>0</v>
          </cell>
          <cell r="J3973">
            <v>0</v>
          </cell>
        </row>
        <row r="3974">
          <cell r="E3974">
            <v>0</v>
          </cell>
          <cell r="J3974">
            <v>0</v>
          </cell>
        </row>
        <row r="3975">
          <cell r="E3975">
            <v>0</v>
          </cell>
          <cell r="J3975">
            <v>0</v>
          </cell>
        </row>
        <row r="3976">
          <cell r="E3976">
            <v>0</v>
          </cell>
          <cell r="J3976">
            <v>0</v>
          </cell>
        </row>
        <row r="3978">
          <cell r="G3978">
            <v>32422.466666666664</v>
          </cell>
          <cell r="J3978">
            <v>32422.466666666664</v>
          </cell>
        </row>
        <row r="3981">
          <cell r="B3981" t="str">
            <v>TARIFA / HORA</v>
          </cell>
          <cell r="D3981" t="str">
            <v>RENDIMIENTO</v>
          </cell>
          <cell r="E3981" t="str">
            <v>VALOR UNITARIO</v>
          </cell>
        </row>
        <row r="3982">
          <cell r="B3982">
            <v>100</v>
          </cell>
          <cell r="D3982">
            <v>1</v>
          </cell>
          <cell r="E3982">
            <v>100</v>
          </cell>
        </row>
        <row r="3983">
          <cell r="E3983">
            <v>0</v>
          </cell>
        </row>
        <row r="3984">
          <cell r="E3984">
            <v>0</v>
          </cell>
        </row>
        <row r="3985">
          <cell r="E3985">
            <v>0</v>
          </cell>
        </row>
        <row r="3986">
          <cell r="E3986">
            <v>0</v>
          </cell>
        </row>
        <row r="3987">
          <cell r="G3987">
            <v>100</v>
          </cell>
        </row>
        <row r="3989">
          <cell r="G3989">
            <v>32522.466666666664</v>
          </cell>
        </row>
        <row r="3992">
          <cell r="B3992" t="str">
            <v>VOLUMEN/PESO</v>
          </cell>
          <cell r="D3992" t="str">
            <v>DISTANCIA</v>
          </cell>
          <cell r="E3992" t="str">
            <v>TARIFA</v>
          </cell>
          <cell r="F3992" t="str">
            <v>Vr/UNITARIO</v>
          </cell>
        </row>
        <row r="3993">
          <cell r="F3993">
            <v>0</v>
          </cell>
        </row>
        <row r="3994">
          <cell r="F3994">
            <v>0</v>
          </cell>
        </row>
        <row r="3995">
          <cell r="F3995">
            <v>0</v>
          </cell>
        </row>
        <row r="3997">
          <cell r="G3997">
            <v>0</v>
          </cell>
        </row>
        <row r="4000">
          <cell r="B4000" t="str">
            <v>JORNAL + PRESTACIONES</v>
          </cell>
          <cell r="E4000" t="str">
            <v>RENDIMIENTO</v>
          </cell>
          <cell r="F4000" t="str">
            <v>Vr/UNITARIO</v>
          </cell>
        </row>
        <row r="4001">
          <cell r="D4001">
            <v>8100</v>
          </cell>
          <cell r="E4001">
            <v>1.1200000000000001</v>
          </cell>
          <cell r="F4001">
            <v>9072</v>
          </cell>
        </row>
        <row r="4002">
          <cell r="F4002">
            <v>0</v>
          </cell>
        </row>
        <row r="4003">
          <cell r="F4003">
            <v>0</v>
          </cell>
        </row>
        <row r="4004">
          <cell r="F4004">
            <v>0</v>
          </cell>
        </row>
        <row r="4006">
          <cell r="G4006">
            <v>9072</v>
          </cell>
        </row>
        <row r="4008">
          <cell r="G4008">
            <v>41594</v>
          </cell>
        </row>
        <row r="4016">
          <cell r="E4016" t="str">
            <v>CAPITULO :</v>
          </cell>
          <cell r="G4016" t="str">
            <v>INSTALACIONES HIDROSANITARIAS</v>
          </cell>
        </row>
        <row r="4018">
          <cell r="E4018" t="str">
            <v>FECHA :</v>
          </cell>
          <cell r="F4018" t="str">
            <v>OCTUBRE DE 2005</v>
          </cell>
        </row>
        <row r="4021">
          <cell r="B4021" t="str">
            <v>8.5.9</v>
          </cell>
          <cell r="C4021" t="str">
            <v xml:space="preserve">TUBERIA NOVAFORT DIAM=10"                                                                                </v>
          </cell>
          <cell r="G4021" t="str">
            <v>UNIDAD</v>
          </cell>
          <cell r="H4021" t="str">
            <v xml:space="preserve">m    </v>
          </cell>
          <cell r="J4021">
            <v>58964</v>
          </cell>
        </row>
        <row r="4024">
          <cell r="B4024" t="str">
            <v>CANTIDAD</v>
          </cell>
          <cell r="C4024" t="str">
            <v>UND</v>
          </cell>
          <cell r="D4024" t="str">
            <v>Vr/UNITARIO</v>
          </cell>
          <cell r="E4024" t="str">
            <v>Vr/PARCIAL</v>
          </cell>
          <cell r="F4024" t="str">
            <v>DESPERD. %</v>
          </cell>
        </row>
        <row r="4025">
          <cell r="B4025">
            <v>1</v>
          </cell>
          <cell r="C4025" t="str">
            <v>ML</v>
          </cell>
          <cell r="D4025">
            <v>46224.066666666658</v>
          </cell>
          <cell r="E4025">
            <v>46224.066666666658</v>
          </cell>
          <cell r="J4025">
            <v>46224.066666666658</v>
          </cell>
        </row>
        <row r="4026">
          <cell r="B4026">
            <v>0.05</v>
          </cell>
          <cell r="C4026" t="str">
            <v>M3</v>
          </cell>
          <cell r="D4026">
            <v>25000</v>
          </cell>
          <cell r="E4026">
            <v>1250</v>
          </cell>
          <cell r="J4026">
            <v>1250</v>
          </cell>
        </row>
        <row r="4027">
          <cell r="E4027">
            <v>0</v>
          </cell>
          <cell r="J4027">
            <v>0</v>
          </cell>
        </row>
        <row r="4028">
          <cell r="E4028">
            <v>0</v>
          </cell>
          <cell r="J4028">
            <v>0</v>
          </cell>
        </row>
        <row r="4029">
          <cell r="E4029">
            <v>0</v>
          </cell>
          <cell r="J4029">
            <v>0</v>
          </cell>
        </row>
        <row r="4030">
          <cell r="E4030">
            <v>0</v>
          </cell>
          <cell r="J4030">
            <v>0</v>
          </cell>
        </row>
        <row r="4031">
          <cell r="E4031">
            <v>0</v>
          </cell>
          <cell r="J4031">
            <v>0</v>
          </cell>
        </row>
        <row r="4033">
          <cell r="G4033">
            <v>47474.066666666658</v>
          </cell>
          <cell r="J4033">
            <v>47474.066666666658</v>
          </cell>
        </row>
        <row r="4036">
          <cell r="B4036" t="str">
            <v>TARIFA / HORA</v>
          </cell>
          <cell r="D4036" t="str">
            <v>RENDIMIENTO</v>
          </cell>
          <cell r="E4036" t="str">
            <v>VALOR UNITARIO</v>
          </cell>
        </row>
        <row r="4037">
          <cell r="B4037">
            <v>100</v>
          </cell>
          <cell r="D4037">
            <v>1.5</v>
          </cell>
          <cell r="E4037">
            <v>150</v>
          </cell>
        </row>
        <row r="4038">
          <cell r="E4038">
            <v>0</v>
          </cell>
        </row>
        <row r="4039">
          <cell r="E4039">
            <v>0</v>
          </cell>
        </row>
        <row r="4040">
          <cell r="E4040">
            <v>0</v>
          </cell>
        </row>
        <row r="4041">
          <cell r="E4041">
            <v>0</v>
          </cell>
        </row>
        <row r="4042">
          <cell r="G4042">
            <v>150</v>
          </cell>
        </row>
        <row r="4044">
          <cell r="G4044">
            <v>47624.066666666658</v>
          </cell>
        </row>
        <row r="4047">
          <cell r="B4047" t="str">
            <v>VOLUMEN/PESO</v>
          </cell>
          <cell r="D4047" t="str">
            <v>DISTANCIA</v>
          </cell>
          <cell r="E4047" t="str">
            <v>TARIFA</v>
          </cell>
          <cell r="F4047" t="str">
            <v>Vr/UNITARIO</v>
          </cell>
        </row>
        <row r="4048">
          <cell r="F4048">
            <v>0</v>
          </cell>
        </row>
        <row r="4049">
          <cell r="F4049">
            <v>0</v>
          </cell>
        </row>
        <row r="4050">
          <cell r="F4050">
            <v>0</v>
          </cell>
        </row>
        <row r="4052">
          <cell r="G4052">
            <v>0</v>
          </cell>
        </row>
        <row r="4055">
          <cell r="B4055" t="str">
            <v>JORNAL + PRESTACIONES</v>
          </cell>
          <cell r="E4055" t="str">
            <v>RENDIMIENTO</v>
          </cell>
          <cell r="F4055" t="str">
            <v>Vr/UNITARIO</v>
          </cell>
        </row>
        <row r="4056">
          <cell r="D4056">
            <v>8100</v>
          </cell>
          <cell r="E4056">
            <v>1.4</v>
          </cell>
          <cell r="F4056">
            <v>11340</v>
          </cell>
        </row>
        <row r="4057">
          <cell r="F4057">
            <v>0</v>
          </cell>
        </row>
        <row r="4058">
          <cell r="F4058">
            <v>0</v>
          </cell>
        </row>
        <row r="4059">
          <cell r="F4059">
            <v>0</v>
          </cell>
        </row>
        <row r="4061">
          <cell r="G4061">
            <v>11340</v>
          </cell>
        </row>
        <row r="4063">
          <cell r="G4063">
            <v>58964</v>
          </cell>
        </row>
        <row r="4071">
          <cell r="E4071" t="str">
            <v>CAPITULO :</v>
          </cell>
          <cell r="G4071" t="str">
            <v>INSTALACIONES HIDROSANITARIAS</v>
          </cell>
        </row>
        <row r="4073">
          <cell r="E4073" t="str">
            <v>FECHA :</v>
          </cell>
          <cell r="F4073" t="str">
            <v>OCTUBRE DE 2005</v>
          </cell>
        </row>
        <row r="4076">
          <cell r="B4076" t="str">
            <v>8.6.1</v>
          </cell>
          <cell r="C4076" t="str">
            <v xml:space="preserve">MONTAJE LAVAPLATOS                                                                                       </v>
          </cell>
          <cell r="G4076" t="str">
            <v>UNIDAD</v>
          </cell>
          <cell r="H4076" t="str">
            <v xml:space="preserve">un   </v>
          </cell>
          <cell r="J4076">
            <v>21623</v>
          </cell>
        </row>
        <row r="4079">
          <cell r="B4079" t="str">
            <v>CANTIDAD</v>
          </cell>
          <cell r="C4079" t="str">
            <v>UND</v>
          </cell>
          <cell r="D4079" t="str">
            <v>Vr/UNITARIO</v>
          </cell>
          <cell r="E4079" t="str">
            <v>Vr/PARCIAL</v>
          </cell>
          <cell r="F4079" t="str">
            <v>DESPERD. %</v>
          </cell>
        </row>
        <row r="4080">
          <cell r="B4080">
            <v>0.4</v>
          </cell>
          <cell r="C4080" t="str">
            <v>UND</v>
          </cell>
          <cell r="D4080">
            <v>8600</v>
          </cell>
          <cell r="E4080">
            <v>3440</v>
          </cell>
          <cell r="F4080">
            <v>0.03</v>
          </cell>
          <cell r="J4080">
            <v>3543.2</v>
          </cell>
        </row>
        <row r="4081">
          <cell r="B4081">
            <v>1</v>
          </cell>
          <cell r="C4081" t="str">
            <v>UND</v>
          </cell>
          <cell r="D4081">
            <v>2500</v>
          </cell>
          <cell r="E4081">
            <v>2500</v>
          </cell>
          <cell r="F4081">
            <v>0</v>
          </cell>
          <cell r="J4081">
            <v>2500</v>
          </cell>
        </row>
        <row r="4082">
          <cell r="E4082">
            <v>0</v>
          </cell>
          <cell r="J4082">
            <v>0</v>
          </cell>
        </row>
        <row r="4083">
          <cell r="E4083">
            <v>0</v>
          </cell>
          <cell r="J4083">
            <v>0</v>
          </cell>
        </row>
        <row r="4084">
          <cell r="E4084">
            <v>0</v>
          </cell>
          <cell r="J4084">
            <v>0</v>
          </cell>
        </row>
        <row r="4085">
          <cell r="E4085">
            <v>0</v>
          </cell>
          <cell r="J4085">
            <v>0</v>
          </cell>
        </row>
        <row r="4086">
          <cell r="E4086">
            <v>0</v>
          </cell>
          <cell r="J4086">
            <v>0</v>
          </cell>
        </row>
        <row r="4088">
          <cell r="G4088">
            <v>6043.2</v>
          </cell>
          <cell r="J4088">
            <v>6043.2</v>
          </cell>
        </row>
        <row r="4091">
          <cell r="B4091" t="str">
            <v>TARIFA / HORA</v>
          </cell>
          <cell r="D4091" t="str">
            <v>RENDIMIENTO</v>
          </cell>
          <cell r="E4091" t="str">
            <v>VALOR UNITARIO</v>
          </cell>
        </row>
        <row r="4092">
          <cell r="B4092">
            <v>100</v>
          </cell>
          <cell r="D4092">
            <v>10</v>
          </cell>
          <cell r="E4092">
            <v>1000</v>
          </cell>
        </row>
        <row r="4093">
          <cell r="E4093">
            <v>0</v>
          </cell>
        </row>
        <row r="4094">
          <cell r="E4094">
            <v>0</v>
          </cell>
        </row>
        <row r="4095">
          <cell r="E4095">
            <v>0</v>
          </cell>
        </row>
        <row r="4096">
          <cell r="E4096">
            <v>0</v>
          </cell>
        </row>
        <row r="4097">
          <cell r="G4097">
            <v>1000</v>
          </cell>
        </row>
        <row r="4099">
          <cell r="G4099">
            <v>7043.2</v>
          </cell>
        </row>
        <row r="4102">
          <cell r="B4102" t="str">
            <v>VOLUMEN/PESO</v>
          </cell>
          <cell r="D4102" t="str">
            <v>DISTANCIA</v>
          </cell>
          <cell r="E4102" t="str">
            <v>TARIFA</v>
          </cell>
          <cell r="F4102" t="str">
            <v>Vr/UNITARIO</v>
          </cell>
        </row>
        <row r="4103">
          <cell r="F4103">
            <v>0</v>
          </cell>
        </row>
        <row r="4104">
          <cell r="F4104">
            <v>0</v>
          </cell>
        </row>
        <row r="4105">
          <cell r="F4105">
            <v>0</v>
          </cell>
        </row>
        <row r="4107">
          <cell r="G4107">
            <v>0</v>
          </cell>
        </row>
        <row r="4110">
          <cell r="B4110" t="str">
            <v>JORNAL + PRESTACIONES</v>
          </cell>
          <cell r="E4110" t="str">
            <v>RENDIMIENTO</v>
          </cell>
          <cell r="F4110" t="str">
            <v>Vr/UNITARIO</v>
          </cell>
        </row>
        <row r="4111">
          <cell r="D4111">
            <v>8100</v>
          </cell>
          <cell r="E4111">
            <v>1.8</v>
          </cell>
          <cell r="F4111">
            <v>14580</v>
          </cell>
        </row>
        <row r="4112">
          <cell r="F4112">
            <v>0</v>
          </cell>
        </row>
        <row r="4113">
          <cell r="F4113">
            <v>0</v>
          </cell>
        </row>
        <row r="4114">
          <cell r="F4114">
            <v>0</v>
          </cell>
        </row>
        <row r="4116">
          <cell r="G4116">
            <v>14580</v>
          </cell>
        </row>
        <row r="4118">
          <cell r="G4118">
            <v>21623</v>
          </cell>
        </row>
        <row r="4126">
          <cell r="E4126" t="str">
            <v>CAPITULO :</v>
          </cell>
          <cell r="G4126" t="str">
            <v>INSTALACIONES HIDROSANITARIAS</v>
          </cell>
        </row>
        <row r="4128">
          <cell r="E4128" t="str">
            <v>FECHA :</v>
          </cell>
          <cell r="F4128" t="str">
            <v>OCTUBRE DE 2005</v>
          </cell>
        </row>
        <row r="4131">
          <cell r="B4131" t="str">
            <v>8.6.2</v>
          </cell>
          <cell r="C4131" t="str">
            <v xml:space="preserve">MONTAJE LLAVE MANGUERA                                                                                   </v>
          </cell>
          <cell r="G4131" t="str">
            <v>UNIDAD</v>
          </cell>
          <cell r="H4131" t="str">
            <v xml:space="preserve">un   </v>
          </cell>
          <cell r="J4131">
            <v>27820</v>
          </cell>
        </row>
        <row r="4134">
          <cell r="B4134" t="str">
            <v>CANTIDAD</v>
          </cell>
          <cell r="C4134" t="str">
            <v>UND</v>
          </cell>
          <cell r="D4134" t="str">
            <v>Vr/UNITARIO</v>
          </cell>
          <cell r="E4134" t="str">
            <v>Vr/PARCIAL</v>
          </cell>
          <cell r="F4134" t="str">
            <v>DESPERD. %</v>
          </cell>
        </row>
        <row r="4135">
          <cell r="B4135">
            <v>1</v>
          </cell>
          <cell r="C4135" t="str">
            <v>UND</v>
          </cell>
          <cell r="D4135">
            <v>1000</v>
          </cell>
          <cell r="E4135">
            <v>1000</v>
          </cell>
          <cell r="F4135">
            <v>0.03</v>
          </cell>
          <cell r="J4135">
            <v>1030</v>
          </cell>
        </row>
        <row r="4136">
          <cell r="B4136">
            <v>1</v>
          </cell>
          <cell r="C4136" t="str">
            <v>UND</v>
          </cell>
          <cell r="D4136">
            <v>18500</v>
          </cell>
          <cell r="E4136">
            <v>18500</v>
          </cell>
          <cell r="F4136">
            <v>0</v>
          </cell>
          <cell r="J4136">
            <v>18500</v>
          </cell>
        </row>
        <row r="4137">
          <cell r="E4137">
            <v>0</v>
          </cell>
          <cell r="J4137">
            <v>0</v>
          </cell>
        </row>
        <row r="4138">
          <cell r="E4138">
            <v>0</v>
          </cell>
          <cell r="J4138">
            <v>0</v>
          </cell>
        </row>
        <row r="4139">
          <cell r="E4139">
            <v>0</v>
          </cell>
          <cell r="J4139">
            <v>0</v>
          </cell>
        </row>
        <row r="4140">
          <cell r="E4140">
            <v>0</v>
          </cell>
          <cell r="J4140">
            <v>0</v>
          </cell>
        </row>
        <row r="4141">
          <cell r="E4141">
            <v>0</v>
          </cell>
          <cell r="J4141">
            <v>0</v>
          </cell>
        </row>
        <row r="4143">
          <cell r="G4143">
            <v>19530</v>
          </cell>
          <cell r="J4143">
            <v>19530</v>
          </cell>
        </row>
        <row r="4146">
          <cell r="B4146" t="str">
            <v>TARIFA / HORA</v>
          </cell>
          <cell r="D4146" t="str">
            <v>RENDIMIENTO</v>
          </cell>
          <cell r="E4146" t="str">
            <v>VALOR UNITARIO</v>
          </cell>
        </row>
        <row r="4147">
          <cell r="B4147">
            <v>100</v>
          </cell>
          <cell r="D4147">
            <v>10</v>
          </cell>
          <cell r="E4147">
            <v>1000</v>
          </cell>
        </row>
        <row r="4148">
          <cell r="E4148">
            <v>0</v>
          </cell>
        </row>
        <row r="4149">
          <cell r="E4149">
            <v>0</v>
          </cell>
        </row>
        <row r="4150">
          <cell r="E4150">
            <v>0</v>
          </cell>
        </row>
        <row r="4151">
          <cell r="E4151">
            <v>0</v>
          </cell>
        </row>
        <row r="4152">
          <cell r="G4152">
            <v>1000</v>
          </cell>
        </row>
        <row r="4154">
          <cell r="G4154">
            <v>20530</v>
          </cell>
        </row>
        <row r="4157">
          <cell r="B4157" t="str">
            <v>VOLUMEN/PESO</v>
          </cell>
          <cell r="D4157" t="str">
            <v>DISTANCIA</v>
          </cell>
          <cell r="E4157" t="str">
            <v>TARIFA</v>
          </cell>
          <cell r="F4157" t="str">
            <v>Vr/UNITARIO</v>
          </cell>
        </row>
        <row r="4158">
          <cell r="F4158">
            <v>0</v>
          </cell>
        </row>
        <row r="4159">
          <cell r="F4159">
            <v>0</v>
          </cell>
        </row>
        <row r="4160">
          <cell r="F4160">
            <v>0</v>
          </cell>
        </row>
        <row r="4162">
          <cell r="G4162">
            <v>0</v>
          </cell>
        </row>
        <row r="4165">
          <cell r="B4165" t="str">
            <v>JORNAL + PRESTACIONES</v>
          </cell>
          <cell r="E4165" t="str">
            <v>RENDIMIENTO</v>
          </cell>
          <cell r="F4165" t="str">
            <v>Vr/UNITARIO</v>
          </cell>
        </row>
        <row r="4166">
          <cell r="D4166">
            <v>8100</v>
          </cell>
          <cell r="E4166">
            <v>0.9</v>
          </cell>
          <cell r="F4166">
            <v>7290</v>
          </cell>
        </row>
        <row r="4167">
          <cell r="F4167">
            <v>0</v>
          </cell>
        </row>
        <row r="4168">
          <cell r="F4168">
            <v>0</v>
          </cell>
        </row>
        <row r="4169">
          <cell r="F4169">
            <v>0</v>
          </cell>
        </row>
        <row r="4171">
          <cell r="G4171">
            <v>7290</v>
          </cell>
        </row>
        <row r="4173">
          <cell r="G4173">
            <v>27820</v>
          </cell>
        </row>
        <row r="4181">
          <cell r="E4181" t="str">
            <v>CAPITULO :</v>
          </cell>
          <cell r="G4181" t="str">
            <v>INSTALACIONES HIDROSANITARIAS</v>
          </cell>
        </row>
        <row r="4183">
          <cell r="E4183" t="str">
            <v>FECHA :</v>
          </cell>
          <cell r="F4183" t="str">
            <v>OCTUBRE DE 2005</v>
          </cell>
        </row>
        <row r="4186">
          <cell r="B4186" t="str">
            <v>8.7.1</v>
          </cell>
          <cell r="C4186" t="str">
            <v xml:space="preserve">ABRAZADERA DIAM=6"                                                                                       </v>
          </cell>
          <cell r="G4186" t="str">
            <v>UNIDAD</v>
          </cell>
          <cell r="H4186" t="str">
            <v xml:space="preserve">un   </v>
          </cell>
          <cell r="J4186">
            <v>4521</v>
          </cell>
        </row>
        <row r="4189">
          <cell r="B4189" t="str">
            <v>CANTIDAD</v>
          </cell>
          <cell r="C4189" t="str">
            <v>UND</v>
          </cell>
          <cell r="D4189" t="str">
            <v>Vr/UNITARIO</v>
          </cell>
          <cell r="E4189" t="str">
            <v>Vr/PARCIAL</v>
          </cell>
          <cell r="F4189" t="str">
            <v>DESPERD. %</v>
          </cell>
        </row>
        <row r="4190">
          <cell r="B4190">
            <v>1</v>
          </cell>
          <cell r="C4190" t="str">
            <v>UND</v>
          </cell>
          <cell r="D4190">
            <v>2250</v>
          </cell>
          <cell r="E4190">
            <v>2250</v>
          </cell>
          <cell r="F4190">
            <v>0.03</v>
          </cell>
          <cell r="J4190">
            <v>2317.5</v>
          </cell>
        </row>
        <row r="4191">
          <cell r="B4191">
            <v>2</v>
          </cell>
          <cell r="C4191" t="str">
            <v>UND</v>
          </cell>
          <cell r="D4191">
            <v>200</v>
          </cell>
          <cell r="E4191">
            <v>400</v>
          </cell>
          <cell r="F4191">
            <v>0</v>
          </cell>
          <cell r="J4191">
            <v>400</v>
          </cell>
        </row>
        <row r="4192">
          <cell r="E4192">
            <v>0</v>
          </cell>
          <cell r="J4192">
            <v>0</v>
          </cell>
        </row>
        <row r="4193">
          <cell r="E4193">
            <v>0</v>
          </cell>
          <cell r="J4193">
            <v>0</v>
          </cell>
        </row>
        <row r="4194">
          <cell r="E4194">
            <v>0</v>
          </cell>
          <cell r="J4194">
            <v>0</v>
          </cell>
        </row>
        <row r="4195">
          <cell r="E4195">
            <v>0</v>
          </cell>
          <cell r="J4195">
            <v>0</v>
          </cell>
        </row>
        <row r="4196">
          <cell r="E4196">
            <v>0</v>
          </cell>
          <cell r="J4196">
            <v>0</v>
          </cell>
        </row>
        <row r="4198">
          <cell r="G4198">
            <v>2717.5</v>
          </cell>
          <cell r="J4198">
            <v>2717.5</v>
          </cell>
        </row>
        <row r="4201">
          <cell r="B4201" t="str">
            <v>TARIFA / HORA</v>
          </cell>
          <cell r="D4201" t="str">
            <v>RENDIMIENTO</v>
          </cell>
          <cell r="E4201" t="str">
            <v>VALOR UNITARIO</v>
          </cell>
        </row>
        <row r="4202">
          <cell r="B4202">
            <v>100</v>
          </cell>
          <cell r="D4202">
            <v>1</v>
          </cell>
          <cell r="E4202">
            <v>100</v>
          </cell>
        </row>
        <row r="4203">
          <cell r="B4203">
            <v>30.74</v>
          </cell>
          <cell r="D4203">
            <v>2</v>
          </cell>
          <cell r="E4203">
            <v>61.48</v>
          </cell>
        </row>
        <row r="4204">
          <cell r="B4204">
            <v>21.75</v>
          </cell>
          <cell r="D4204">
            <v>1</v>
          </cell>
          <cell r="E4204">
            <v>21.75</v>
          </cell>
        </row>
        <row r="4205">
          <cell r="E4205">
            <v>0</v>
          </cell>
        </row>
        <row r="4206">
          <cell r="E4206">
            <v>0</v>
          </cell>
        </row>
        <row r="4207">
          <cell r="G4207">
            <v>183.23</v>
          </cell>
        </row>
        <row r="4209">
          <cell r="G4209">
            <v>2900.73</v>
          </cell>
        </row>
        <row r="4212">
          <cell r="B4212" t="str">
            <v>VOLUMEN/PESO</v>
          </cell>
          <cell r="D4212" t="str">
            <v>DISTANCIA</v>
          </cell>
          <cell r="E4212" t="str">
            <v>TARIFA</v>
          </cell>
          <cell r="F4212" t="str">
            <v>Vr/UNITARIO</v>
          </cell>
        </row>
        <row r="4213">
          <cell r="F4213">
            <v>0</v>
          </cell>
        </row>
        <row r="4214">
          <cell r="F4214">
            <v>0</v>
          </cell>
        </row>
        <row r="4215">
          <cell r="F4215">
            <v>0</v>
          </cell>
        </row>
        <row r="4217">
          <cell r="G4217">
            <v>0</v>
          </cell>
        </row>
        <row r="4220">
          <cell r="B4220" t="str">
            <v>JORNAL + PRESTACIONES</v>
          </cell>
          <cell r="E4220" t="str">
            <v>RENDIMIENTO</v>
          </cell>
          <cell r="F4220" t="str">
            <v>Vr/UNITARIO</v>
          </cell>
        </row>
        <row r="4221">
          <cell r="D4221">
            <v>8100</v>
          </cell>
          <cell r="E4221">
            <v>0.2</v>
          </cell>
          <cell r="F4221">
            <v>1620</v>
          </cell>
        </row>
        <row r="4222">
          <cell r="F4222">
            <v>0</v>
          </cell>
        </row>
        <row r="4223">
          <cell r="F4223">
            <v>0</v>
          </cell>
        </row>
        <row r="4224">
          <cell r="F4224">
            <v>0</v>
          </cell>
        </row>
        <row r="4226">
          <cell r="G4226">
            <v>1620</v>
          </cell>
        </row>
        <row r="4228">
          <cell r="G4228">
            <v>4521</v>
          </cell>
        </row>
        <row r="4236">
          <cell r="E4236" t="str">
            <v>CAPITULO :</v>
          </cell>
          <cell r="G4236" t="str">
            <v>INSTALACIONES HIDROSANITARIAS</v>
          </cell>
        </row>
        <row r="4238">
          <cell r="E4238" t="str">
            <v>FECHA :</v>
          </cell>
          <cell r="F4238" t="str">
            <v>OCTUBRE DE 2005</v>
          </cell>
        </row>
        <row r="4241">
          <cell r="B4241" t="str">
            <v>8.7.2</v>
          </cell>
          <cell r="C4241" t="str">
            <v xml:space="preserve">ABRAZADERA DIAM=4"                                                                                       </v>
          </cell>
          <cell r="G4241" t="str">
            <v>UNIDAD</v>
          </cell>
          <cell r="H4241" t="str">
            <v xml:space="preserve">un   </v>
          </cell>
          <cell r="J4241">
            <v>4521</v>
          </cell>
        </row>
        <row r="4244">
          <cell r="B4244" t="str">
            <v>CANTIDAD</v>
          </cell>
          <cell r="C4244" t="str">
            <v>UND</v>
          </cell>
          <cell r="D4244" t="str">
            <v>Vr/UNITARIO</v>
          </cell>
          <cell r="E4244" t="str">
            <v>Vr/PARCIAL</v>
          </cell>
          <cell r="F4244" t="str">
            <v>DESPERD. %</v>
          </cell>
        </row>
        <row r="4245">
          <cell r="B4245">
            <v>1</v>
          </cell>
          <cell r="C4245" t="str">
            <v>UND</v>
          </cell>
          <cell r="D4245">
            <v>2250</v>
          </cell>
          <cell r="E4245">
            <v>2250</v>
          </cell>
          <cell r="F4245">
            <v>0.03</v>
          </cell>
          <cell r="J4245">
            <v>2317.5</v>
          </cell>
        </row>
        <row r="4246">
          <cell r="B4246">
            <v>2</v>
          </cell>
          <cell r="C4246" t="str">
            <v>UND</v>
          </cell>
          <cell r="D4246">
            <v>200</v>
          </cell>
          <cell r="E4246">
            <v>400</v>
          </cell>
          <cell r="F4246">
            <v>0</v>
          </cell>
          <cell r="J4246">
            <v>400</v>
          </cell>
        </row>
        <row r="4247">
          <cell r="E4247">
            <v>0</v>
          </cell>
          <cell r="J4247">
            <v>0</v>
          </cell>
        </row>
        <row r="4248">
          <cell r="E4248">
            <v>0</v>
          </cell>
          <cell r="J4248">
            <v>0</v>
          </cell>
        </row>
        <row r="4249">
          <cell r="E4249">
            <v>0</v>
          </cell>
          <cell r="J4249">
            <v>0</v>
          </cell>
        </row>
        <row r="4250">
          <cell r="E4250">
            <v>0</v>
          </cell>
          <cell r="J4250">
            <v>0</v>
          </cell>
        </row>
        <row r="4251">
          <cell r="E4251">
            <v>0</v>
          </cell>
          <cell r="J4251">
            <v>0</v>
          </cell>
        </row>
        <row r="4253">
          <cell r="G4253">
            <v>2717.5</v>
          </cell>
          <cell r="J4253">
            <v>2717.5</v>
          </cell>
        </row>
        <row r="4256">
          <cell r="B4256" t="str">
            <v>TARIFA / HORA</v>
          </cell>
          <cell r="D4256" t="str">
            <v>RENDIMIENTO</v>
          </cell>
          <cell r="E4256" t="str">
            <v>VALOR UNITARIO</v>
          </cell>
        </row>
        <row r="4257">
          <cell r="B4257">
            <v>100</v>
          </cell>
          <cell r="D4257">
            <v>1</v>
          </cell>
          <cell r="E4257">
            <v>100</v>
          </cell>
        </row>
        <row r="4258">
          <cell r="B4258">
            <v>30.74</v>
          </cell>
          <cell r="D4258">
            <v>2</v>
          </cell>
          <cell r="E4258">
            <v>61.48</v>
          </cell>
        </row>
        <row r="4259">
          <cell r="B4259">
            <v>21.75</v>
          </cell>
          <cell r="D4259">
            <v>1</v>
          </cell>
          <cell r="E4259">
            <v>21.75</v>
          </cell>
        </row>
        <row r="4260">
          <cell r="E4260">
            <v>0</v>
          </cell>
        </row>
        <row r="4261">
          <cell r="E4261">
            <v>0</v>
          </cell>
        </row>
        <row r="4262">
          <cell r="G4262">
            <v>183.23</v>
          </cell>
        </row>
        <row r="4264">
          <cell r="G4264">
            <v>2900.73</v>
          </cell>
        </row>
        <row r="4267">
          <cell r="B4267" t="str">
            <v>VOLUMEN/PESO</v>
          </cell>
          <cell r="D4267" t="str">
            <v>DISTANCIA</v>
          </cell>
          <cell r="E4267" t="str">
            <v>TARIFA</v>
          </cell>
          <cell r="F4267" t="str">
            <v>Vr/UNITARIO</v>
          </cell>
        </row>
        <row r="4268">
          <cell r="F4268">
            <v>0</v>
          </cell>
        </row>
        <row r="4269">
          <cell r="F4269">
            <v>0</v>
          </cell>
        </row>
        <row r="4270">
          <cell r="F4270">
            <v>0</v>
          </cell>
        </row>
        <row r="4272">
          <cell r="G4272">
            <v>0</v>
          </cell>
        </row>
        <row r="4275">
          <cell r="B4275" t="str">
            <v>JORNAL + PRESTACIONES</v>
          </cell>
          <cell r="E4275" t="str">
            <v>RENDIMIENTO</v>
          </cell>
          <cell r="F4275" t="str">
            <v>Vr/UNITARIO</v>
          </cell>
        </row>
        <row r="4276">
          <cell r="D4276">
            <v>8100</v>
          </cell>
          <cell r="E4276">
            <v>0.2</v>
          </cell>
          <cell r="F4276">
            <v>1620</v>
          </cell>
        </row>
        <row r="4277">
          <cell r="F4277">
            <v>0</v>
          </cell>
        </row>
        <row r="4278">
          <cell r="F4278">
            <v>0</v>
          </cell>
        </row>
        <row r="4279">
          <cell r="F4279">
            <v>0</v>
          </cell>
        </row>
        <row r="4281">
          <cell r="G4281">
            <v>1620</v>
          </cell>
        </row>
        <row r="4283">
          <cell r="G4283">
            <v>4521</v>
          </cell>
        </row>
        <row r="4291">
          <cell r="E4291" t="str">
            <v>CAPITULO :</v>
          </cell>
          <cell r="G4291" t="str">
            <v>INSTALACIONES HIDROSANITARIAS</v>
          </cell>
        </row>
        <row r="4293">
          <cell r="E4293" t="str">
            <v>FECHA :</v>
          </cell>
          <cell r="F4293" t="str">
            <v>OCTUBRE DE 2005</v>
          </cell>
        </row>
        <row r="4296">
          <cell r="B4296" t="str">
            <v>8.7.3</v>
          </cell>
          <cell r="C4296" t="str">
            <v xml:space="preserve">ABRAZADERA DIAM=1/2"                                                                                     </v>
          </cell>
          <cell r="G4296" t="str">
            <v>UNIDAD</v>
          </cell>
          <cell r="H4296" t="str">
            <v xml:space="preserve">un   </v>
          </cell>
          <cell r="J4296">
            <v>3036</v>
          </cell>
        </row>
        <row r="4299">
          <cell r="B4299" t="str">
            <v>CANTIDAD</v>
          </cell>
          <cell r="C4299" t="str">
            <v>UND</v>
          </cell>
          <cell r="D4299" t="str">
            <v>Vr/UNITARIO</v>
          </cell>
          <cell r="E4299" t="str">
            <v>Vr/PARCIAL</v>
          </cell>
          <cell r="F4299" t="str">
            <v>DESPERD. %</v>
          </cell>
        </row>
        <row r="4300">
          <cell r="B4300">
            <v>1</v>
          </cell>
          <cell r="C4300" t="str">
            <v>UND</v>
          </cell>
          <cell r="D4300">
            <v>1250</v>
          </cell>
          <cell r="E4300">
            <v>1250</v>
          </cell>
          <cell r="F4300">
            <v>0.03</v>
          </cell>
          <cell r="J4300">
            <v>1287.5</v>
          </cell>
        </row>
        <row r="4301">
          <cell r="B4301">
            <v>2</v>
          </cell>
          <cell r="C4301" t="str">
            <v>UND</v>
          </cell>
          <cell r="D4301">
            <v>200</v>
          </cell>
          <cell r="E4301">
            <v>400</v>
          </cell>
          <cell r="F4301">
            <v>0</v>
          </cell>
          <cell r="J4301">
            <v>400</v>
          </cell>
        </row>
        <row r="4302">
          <cell r="E4302">
            <v>0</v>
          </cell>
          <cell r="J4302">
            <v>0</v>
          </cell>
        </row>
        <row r="4303">
          <cell r="E4303">
            <v>0</v>
          </cell>
          <cell r="J4303">
            <v>0</v>
          </cell>
        </row>
        <row r="4304">
          <cell r="E4304">
            <v>0</v>
          </cell>
          <cell r="J4304">
            <v>0</v>
          </cell>
        </row>
        <row r="4305">
          <cell r="E4305">
            <v>0</v>
          </cell>
          <cell r="J4305">
            <v>0</v>
          </cell>
        </row>
        <row r="4306">
          <cell r="E4306">
            <v>0</v>
          </cell>
          <cell r="J4306">
            <v>0</v>
          </cell>
        </row>
        <row r="4308">
          <cell r="G4308">
            <v>1687.5</v>
          </cell>
          <cell r="J4308">
            <v>1687.5</v>
          </cell>
        </row>
        <row r="4311">
          <cell r="B4311" t="str">
            <v>TARIFA / HORA</v>
          </cell>
          <cell r="D4311" t="str">
            <v>RENDIMIENTO</v>
          </cell>
          <cell r="E4311" t="str">
            <v>VALOR UNITARIO</v>
          </cell>
        </row>
        <row r="4312">
          <cell r="B4312">
            <v>100</v>
          </cell>
          <cell r="D4312">
            <v>0.5</v>
          </cell>
          <cell r="E4312">
            <v>50</v>
          </cell>
        </row>
        <row r="4313">
          <cell r="B4313">
            <v>30.74</v>
          </cell>
          <cell r="D4313">
            <v>2</v>
          </cell>
          <cell r="E4313">
            <v>61.48</v>
          </cell>
        </row>
        <row r="4314">
          <cell r="B4314">
            <v>21.75</v>
          </cell>
          <cell r="D4314">
            <v>1</v>
          </cell>
          <cell r="E4314">
            <v>21.75</v>
          </cell>
        </row>
        <row r="4315">
          <cell r="E4315">
            <v>0</v>
          </cell>
        </row>
        <row r="4316">
          <cell r="E4316">
            <v>0</v>
          </cell>
        </row>
        <row r="4317">
          <cell r="G4317">
            <v>133.22999999999999</v>
          </cell>
        </row>
        <row r="4319">
          <cell r="G4319">
            <v>1820.73</v>
          </cell>
        </row>
        <row r="4322">
          <cell r="B4322" t="str">
            <v>VOLUMEN/PESO</v>
          </cell>
          <cell r="D4322" t="str">
            <v>DISTANCIA</v>
          </cell>
          <cell r="E4322" t="str">
            <v>TARIFA</v>
          </cell>
          <cell r="F4322" t="str">
            <v>Vr/UNITARIO</v>
          </cell>
        </row>
        <row r="4323">
          <cell r="F4323">
            <v>0</v>
          </cell>
        </row>
        <row r="4324">
          <cell r="F4324">
            <v>0</v>
          </cell>
        </row>
        <row r="4325">
          <cell r="F4325">
            <v>0</v>
          </cell>
        </row>
        <row r="4327">
          <cell r="G4327">
            <v>0</v>
          </cell>
        </row>
        <row r="4330">
          <cell r="B4330" t="str">
            <v>JORNAL + PRESTACIONES</v>
          </cell>
          <cell r="E4330" t="str">
            <v>RENDIMIENTO</v>
          </cell>
          <cell r="F4330" t="str">
            <v>Vr/UNITARIO</v>
          </cell>
        </row>
        <row r="4331">
          <cell r="D4331">
            <v>8100</v>
          </cell>
          <cell r="E4331">
            <v>0.15</v>
          </cell>
          <cell r="F4331">
            <v>1215</v>
          </cell>
        </row>
        <row r="4332">
          <cell r="F4332">
            <v>0</v>
          </cell>
        </row>
        <row r="4333">
          <cell r="F4333">
            <v>0</v>
          </cell>
        </row>
        <row r="4334">
          <cell r="F4334">
            <v>0</v>
          </cell>
        </row>
        <row r="4336">
          <cell r="G4336">
            <v>1215</v>
          </cell>
        </row>
        <row r="4338">
          <cell r="G4338">
            <v>3036</v>
          </cell>
        </row>
        <row r="4346">
          <cell r="E4346" t="str">
            <v>CAPITULO :</v>
          </cell>
          <cell r="G4346" t="str">
            <v>INSTALACIONES HIDROSANITARIAS</v>
          </cell>
        </row>
        <row r="4348">
          <cell r="E4348" t="str">
            <v>FECHA :</v>
          </cell>
          <cell r="F4348" t="str">
            <v>OCTUBRE DE 2005</v>
          </cell>
        </row>
        <row r="4351">
          <cell r="B4351" t="str">
            <v>8.8.1</v>
          </cell>
          <cell r="C4351" t="str">
            <v xml:space="preserve">PINTURA PARA TUBERIAS DIAM=6"                                                                            </v>
          </cell>
          <cell r="G4351" t="str">
            <v>UNIDAD</v>
          </cell>
          <cell r="H4351" t="str">
            <v xml:space="preserve">m    </v>
          </cell>
          <cell r="J4351">
            <v>3036</v>
          </cell>
        </row>
        <row r="4354">
          <cell r="B4354" t="str">
            <v>CANTIDAD</v>
          </cell>
          <cell r="C4354" t="str">
            <v>UND</v>
          </cell>
          <cell r="D4354" t="str">
            <v>Vr/UNITARIO</v>
          </cell>
          <cell r="E4354" t="str">
            <v>Vr/PARCIAL</v>
          </cell>
          <cell r="F4354" t="str">
            <v>DESPERD. %</v>
          </cell>
        </row>
        <row r="4355">
          <cell r="B4355">
            <v>0.03</v>
          </cell>
          <cell r="C4355" t="str">
            <v>GAL</v>
          </cell>
          <cell r="D4355">
            <v>50044.72</v>
          </cell>
          <cell r="E4355">
            <v>1501.3416</v>
          </cell>
          <cell r="F4355">
            <v>0.03</v>
          </cell>
          <cell r="J4355">
            <v>1546.381848</v>
          </cell>
        </row>
        <row r="4356">
          <cell r="B4356">
            <v>0.02</v>
          </cell>
          <cell r="C4356" t="str">
            <v>GAL</v>
          </cell>
          <cell r="D4356">
            <v>15000</v>
          </cell>
          <cell r="E4356">
            <v>300</v>
          </cell>
          <cell r="F4356">
            <v>0.03</v>
          </cell>
          <cell r="J4356">
            <v>309</v>
          </cell>
        </row>
        <row r="4357">
          <cell r="E4357">
            <v>0</v>
          </cell>
          <cell r="J4357">
            <v>0</v>
          </cell>
        </row>
        <row r="4358">
          <cell r="E4358">
            <v>0</v>
          </cell>
          <cell r="J4358">
            <v>0</v>
          </cell>
        </row>
        <row r="4359">
          <cell r="E4359">
            <v>0</v>
          </cell>
          <cell r="J4359">
            <v>0</v>
          </cell>
        </row>
        <row r="4360">
          <cell r="E4360">
            <v>0</v>
          </cell>
          <cell r="J4360">
            <v>0</v>
          </cell>
        </row>
        <row r="4361">
          <cell r="E4361">
            <v>0</v>
          </cell>
          <cell r="J4361">
            <v>0</v>
          </cell>
        </row>
        <row r="4363">
          <cell r="G4363">
            <v>1855.381848</v>
          </cell>
          <cell r="J4363">
            <v>1855.381848</v>
          </cell>
        </row>
        <row r="4366">
          <cell r="B4366" t="str">
            <v>TARIFA / HORA</v>
          </cell>
          <cell r="D4366" t="str">
            <v>RENDIMIENTO</v>
          </cell>
          <cell r="E4366" t="str">
            <v>VALOR UNITARIO</v>
          </cell>
        </row>
        <row r="4367">
          <cell r="B4367">
            <v>100</v>
          </cell>
          <cell r="D4367">
            <v>1</v>
          </cell>
          <cell r="E4367">
            <v>100</v>
          </cell>
        </row>
        <row r="4368">
          <cell r="B4368">
            <v>30.74</v>
          </cell>
          <cell r="D4368">
            <v>1</v>
          </cell>
          <cell r="E4368">
            <v>30.74</v>
          </cell>
        </row>
        <row r="4369">
          <cell r="B4369">
            <v>21.75</v>
          </cell>
          <cell r="D4369">
            <v>0.5</v>
          </cell>
          <cell r="E4369">
            <v>10.875</v>
          </cell>
        </row>
        <row r="4370">
          <cell r="E4370">
            <v>0</v>
          </cell>
        </row>
        <row r="4371">
          <cell r="E4371">
            <v>0</v>
          </cell>
        </row>
        <row r="4372">
          <cell r="G4372">
            <v>141.61500000000001</v>
          </cell>
        </row>
        <row r="4374">
          <cell r="G4374">
            <v>1996.996848</v>
          </cell>
        </row>
        <row r="4377">
          <cell r="B4377" t="str">
            <v>VOLUMEN/PESO</v>
          </cell>
          <cell r="D4377" t="str">
            <v>DISTANCIA</v>
          </cell>
          <cell r="E4377" t="str">
            <v>TARIFA</v>
          </cell>
          <cell r="F4377" t="str">
            <v>Vr/UNITARIO</v>
          </cell>
        </row>
        <row r="4378">
          <cell r="F4378">
            <v>0</v>
          </cell>
        </row>
        <row r="4379">
          <cell r="F4379">
            <v>0</v>
          </cell>
        </row>
        <row r="4380">
          <cell r="F4380">
            <v>0</v>
          </cell>
        </row>
        <row r="4382">
          <cell r="G4382">
            <v>0</v>
          </cell>
        </row>
        <row r="4385">
          <cell r="B4385" t="str">
            <v>JORNAL + PRESTACIONES</v>
          </cell>
          <cell r="E4385" t="str">
            <v>RENDIMIENTO</v>
          </cell>
          <cell r="F4385" t="str">
            <v>Vr/UNITARIO</v>
          </cell>
        </row>
        <row r="4386">
          <cell r="D4386">
            <v>8310</v>
          </cell>
          <cell r="E4386">
            <v>0.125</v>
          </cell>
          <cell r="F4386">
            <v>1038.75</v>
          </cell>
        </row>
        <row r="4387">
          <cell r="F4387">
            <v>0</v>
          </cell>
        </row>
        <row r="4388">
          <cell r="F4388">
            <v>0</v>
          </cell>
        </row>
        <row r="4389">
          <cell r="F4389">
            <v>0</v>
          </cell>
        </row>
        <row r="4391">
          <cell r="G4391">
            <v>1038.75</v>
          </cell>
        </row>
        <row r="4393">
          <cell r="G4393">
            <v>3036</v>
          </cell>
        </row>
        <row r="4401">
          <cell r="E4401" t="str">
            <v>CAPITULO :</v>
          </cell>
          <cell r="G4401" t="str">
            <v>INSTALACIONES HIDROSANITARIAS</v>
          </cell>
        </row>
        <row r="4403">
          <cell r="E4403" t="str">
            <v>FECHA :</v>
          </cell>
          <cell r="F4403" t="str">
            <v>OCTUBRE DE 2005</v>
          </cell>
        </row>
        <row r="4406">
          <cell r="B4406" t="str">
            <v>8.8.2</v>
          </cell>
          <cell r="C4406" t="str">
            <v xml:space="preserve">PINTURA PARA TUBERIA DIAM=4"                                                                             </v>
          </cell>
          <cell r="G4406" t="str">
            <v>UNIDAD</v>
          </cell>
          <cell r="H4406" t="str">
            <v xml:space="preserve">m    </v>
          </cell>
          <cell r="J4406">
            <v>2570</v>
          </cell>
        </row>
        <row r="4409">
          <cell r="B4409" t="str">
            <v>CANTIDAD</v>
          </cell>
          <cell r="C4409" t="str">
            <v>UND</v>
          </cell>
          <cell r="D4409" t="str">
            <v>Vr/UNITARIO</v>
          </cell>
          <cell r="E4409" t="str">
            <v>Vr/PARCIAL</v>
          </cell>
          <cell r="F4409" t="str">
            <v>DESPERD. %</v>
          </cell>
        </row>
        <row r="4410">
          <cell r="B4410">
            <v>2.5000000000000001E-2</v>
          </cell>
          <cell r="C4410" t="str">
            <v>GAL</v>
          </cell>
          <cell r="D4410">
            <v>50044.72</v>
          </cell>
          <cell r="E4410">
            <v>1251.1180000000002</v>
          </cell>
          <cell r="F4410">
            <v>0.03</v>
          </cell>
          <cell r="J4410">
            <v>1288.6515400000001</v>
          </cell>
        </row>
        <row r="4411">
          <cell r="B4411">
            <v>0.02</v>
          </cell>
          <cell r="C4411" t="str">
            <v>GAL</v>
          </cell>
          <cell r="D4411">
            <v>15000</v>
          </cell>
          <cell r="E4411">
            <v>300</v>
          </cell>
          <cell r="F4411">
            <v>0.03</v>
          </cell>
          <cell r="J4411">
            <v>309</v>
          </cell>
        </row>
        <row r="4412">
          <cell r="E4412">
            <v>0</v>
          </cell>
          <cell r="J4412">
            <v>0</v>
          </cell>
        </row>
        <row r="4413">
          <cell r="E4413">
            <v>0</v>
          </cell>
          <cell r="J4413">
            <v>0</v>
          </cell>
        </row>
        <row r="4414">
          <cell r="E4414">
            <v>0</v>
          </cell>
          <cell r="J4414">
            <v>0</v>
          </cell>
        </row>
        <row r="4415">
          <cell r="E4415">
            <v>0</v>
          </cell>
          <cell r="J4415">
            <v>0</v>
          </cell>
        </row>
        <row r="4416">
          <cell r="E4416">
            <v>0</v>
          </cell>
          <cell r="J4416">
            <v>0</v>
          </cell>
        </row>
        <row r="4418">
          <cell r="G4418">
            <v>1597.6515400000001</v>
          </cell>
          <cell r="J4418">
            <v>1597.6515400000001</v>
          </cell>
        </row>
        <row r="4421">
          <cell r="B4421" t="str">
            <v>TARIFA / HORA</v>
          </cell>
          <cell r="D4421" t="str">
            <v>RENDIMIENTO</v>
          </cell>
          <cell r="E4421" t="str">
            <v>VALOR UNITARIO</v>
          </cell>
        </row>
        <row r="4422">
          <cell r="B4422">
            <v>100</v>
          </cell>
          <cell r="D4422">
            <v>1</v>
          </cell>
          <cell r="E4422">
            <v>100</v>
          </cell>
        </row>
        <row r="4423">
          <cell r="B4423">
            <v>30.74</v>
          </cell>
          <cell r="D4423">
            <v>1</v>
          </cell>
          <cell r="E4423">
            <v>30.74</v>
          </cell>
        </row>
        <row r="4424">
          <cell r="B4424">
            <v>21.75</v>
          </cell>
          <cell r="D4424">
            <v>0.5</v>
          </cell>
          <cell r="E4424">
            <v>10.875</v>
          </cell>
        </row>
        <row r="4425">
          <cell r="E4425">
            <v>0</v>
          </cell>
        </row>
        <row r="4426">
          <cell r="E4426">
            <v>0</v>
          </cell>
        </row>
        <row r="4427">
          <cell r="G4427">
            <v>141.61500000000001</v>
          </cell>
        </row>
        <row r="4429">
          <cell r="G4429">
            <v>1739.2665400000001</v>
          </cell>
        </row>
        <row r="4432">
          <cell r="B4432" t="str">
            <v>VOLUMEN/PESO</v>
          </cell>
          <cell r="D4432" t="str">
            <v>DISTANCIA</v>
          </cell>
          <cell r="E4432" t="str">
            <v>TARIFA</v>
          </cell>
          <cell r="F4432" t="str">
            <v>Vr/UNITARIO</v>
          </cell>
        </row>
        <row r="4433">
          <cell r="F4433">
            <v>0</v>
          </cell>
        </row>
        <row r="4434">
          <cell r="F4434">
            <v>0</v>
          </cell>
        </row>
        <row r="4435">
          <cell r="F4435">
            <v>0</v>
          </cell>
        </row>
        <row r="4437">
          <cell r="G4437">
            <v>0</v>
          </cell>
        </row>
        <row r="4440">
          <cell r="B4440" t="str">
            <v>JORNAL + PRESTACIONES</v>
          </cell>
          <cell r="E4440" t="str">
            <v>RENDIMIENTO</v>
          </cell>
          <cell r="F4440" t="str">
            <v>Vr/UNITARIO</v>
          </cell>
        </row>
        <row r="4441">
          <cell r="D4441">
            <v>8310</v>
          </cell>
          <cell r="E4441">
            <v>0.1</v>
          </cell>
          <cell r="F4441">
            <v>831</v>
          </cell>
        </row>
        <row r="4442">
          <cell r="F4442">
            <v>0</v>
          </cell>
        </row>
        <row r="4443">
          <cell r="F4443">
            <v>0</v>
          </cell>
        </row>
        <row r="4444">
          <cell r="F4444">
            <v>0</v>
          </cell>
        </row>
        <row r="4446">
          <cell r="G4446">
            <v>831</v>
          </cell>
        </row>
        <row r="4448">
          <cell r="G4448">
            <v>2570</v>
          </cell>
        </row>
        <row r="4456">
          <cell r="E4456" t="str">
            <v>CAPITULO :</v>
          </cell>
          <cell r="G4456" t="str">
            <v>INSTALACIONES HIDROSANITARIAS</v>
          </cell>
        </row>
        <row r="4458">
          <cell r="E4458" t="str">
            <v>FECHA :</v>
          </cell>
          <cell r="F4458" t="str">
            <v>OCTUBRE DE 2005</v>
          </cell>
        </row>
        <row r="4461">
          <cell r="B4461" t="str">
            <v>8.8.3</v>
          </cell>
          <cell r="C4461" t="str">
            <v xml:space="preserve">PINTURA ANTICORROSIVA DIAM=3/4"                                                                          </v>
          </cell>
          <cell r="G4461" t="str">
            <v>UNIDAD</v>
          </cell>
          <cell r="H4461" t="str">
            <v xml:space="preserve">m    </v>
          </cell>
          <cell r="J4461">
            <v>1245</v>
          </cell>
        </row>
        <row r="4464">
          <cell r="B4464" t="str">
            <v>CANTIDAD</v>
          </cell>
          <cell r="C4464" t="str">
            <v>UND</v>
          </cell>
          <cell r="D4464" t="str">
            <v>Vr/UNITARIO</v>
          </cell>
          <cell r="E4464" t="str">
            <v>Vr/PARCIAL</v>
          </cell>
          <cell r="F4464" t="str">
            <v>DESPERD. %</v>
          </cell>
        </row>
        <row r="4465">
          <cell r="B4465">
            <v>0.01</v>
          </cell>
          <cell r="C4465" t="str">
            <v>GAL</v>
          </cell>
          <cell r="D4465">
            <v>50044.72</v>
          </cell>
          <cell r="E4465">
            <v>500.44720000000001</v>
          </cell>
          <cell r="F4465">
            <v>0.03</v>
          </cell>
          <cell r="J4465">
            <v>515.46061599999996</v>
          </cell>
        </row>
        <row r="4466">
          <cell r="B4466">
            <v>5.0000000000000001E-3</v>
          </cell>
          <cell r="C4466" t="str">
            <v>GAL</v>
          </cell>
          <cell r="D4466">
            <v>15000</v>
          </cell>
          <cell r="E4466">
            <v>75</v>
          </cell>
          <cell r="F4466">
            <v>0.03</v>
          </cell>
          <cell r="J4466">
            <v>77.25</v>
          </cell>
        </row>
        <row r="4467">
          <cell r="E4467">
            <v>0</v>
          </cell>
          <cell r="J4467">
            <v>0</v>
          </cell>
        </row>
        <row r="4468">
          <cell r="E4468">
            <v>0</v>
          </cell>
          <cell r="J4468">
            <v>0</v>
          </cell>
        </row>
        <row r="4469">
          <cell r="E4469">
            <v>0</v>
          </cell>
          <cell r="J4469">
            <v>0</v>
          </cell>
        </row>
        <row r="4470">
          <cell r="E4470">
            <v>0</v>
          </cell>
          <cell r="J4470">
            <v>0</v>
          </cell>
        </row>
        <row r="4471">
          <cell r="E4471">
            <v>0</v>
          </cell>
          <cell r="J4471">
            <v>0</v>
          </cell>
        </row>
        <row r="4473">
          <cell r="G4473">
            <v>592.71061599999996</v>
          </cell>
          <cell r="J4473">
            <v>592.71061599999996</v>
          </cell>
        </row>
        <row r="4476">
          <cell r="B4476" t="str">
            <v>TARIFA / HORA</v>
          </cell>
          <cell r="D4476" t="str">
            <v>RENDIMIENTO</v>
          </cell>
          <cell r="E4476" t="str">
            <v>VALOR UNITARIO</v>
          </cell>
        </row>
        <row r="4477">
          <cell r="B4477">
            <v>100</v>
          </cell>
          <cell r="D4477">
            <v>0.5</v>
          </cell>
          <cell r="E4477">
            <v>50</v>
          </cell>
        </row>
        <row r="4478">
          <cell r="B4478">
            <v>30.74</v>
          </cell>
          <cell r="D4478">
            <v>0.5</v>
          </cell>
          <cell r="E4478">
            <v>15.37</v>
          </cell>
        </row>
        <row r="4479">
          <cell r="B4479">
            <v>21.75</v>
          </cell>
          <cell r="D4479">
            <v>0.25</v>
          </cell>
          <cell r="E4479">
            <v>5.4375</v>
          </cell>
        </row>
        <row r="4480">
          <cell r="E4480">
            <v>0</v>
          </cell>
        </row>
        <row r="4481">
          <cell r="E4481">
            <v>0</v>
          </cell>
        </row>
        <row r="4482">
          <cell r="G4482">
            <v>70.807500000000005</v>
          </cell>
        </row>
        <row r="4484">
          <cell r="G4484">
            <v>663.51811599999996</v>
          </cell>
        </row>
        <row r="4487">
          <cell r="B4487" t="str">
            <v>VOLUMEN/PESO</v>
          </cell>
          <cell r="D4487" t="str">
            <v>DISTANCIA</v>
          </cell>
          <cell r="E4487" t="str">
            <v>TARIFA</v>
          </cell>
          <cell r="F4487" t="str">
            <v>Vr/UNITARIO</v>
          </cell>
        </row>
        <row r="4488">
          <cell r="F4488">
            <v>0</v>
          </cell>
        </row>
        <row r="4489">
          <cell r="F4489">
            <v>0</v>
          </cell>
        </row>
        <row r="4490">
          <cell r="F4490">
            <v>0</v>
          </cell>
        </row>
        <row r="4492">
          <cell r="G4492">
            <v>0</v>
          </cell>
        </row>
        <row r="4495">
          <cell r="B4495" t="str">
            <v>JORNAL + PRESTACIONES</v>
          </cell>
          <cell r="E4495" t="str">
            <v>RENDIMIENTO</v>
          </cell>
          <cell r="F4495" t="str">
            <v>Vr/UNITARIO</v>
          </cell>
        </row>
        <row r="4496">
          <cell r="D4496">
            <v>8310</v>
          </cell>
          <cell r="E4496">
            <v>7.0000000000000007E-2</v>
          </cell>
          <cell r="F4496">
            <v>581.70000000000005</v>
          </cell>
        </row>
        <row r="4497">
          <cell r="F4497">
            <v>0</v>
          </cell>
        </row>
        <row r="4498">
          <cell r="F4498">
            <v>0</v>
          </cell>
        </row>
        <row r="4499">
          <cell r="F4499">
            <v>0</v>
          </cell>
        </row>
        <row r="4501">
          <cell r="G4501">
            <v>581.70000000000005</v>
          </cell>
        </row>
        <row r="4503">
          <cell r="G4503">
            <v>1245</v>
          </cell>
        </row>
        <row r="4511">
          <cell r="E4511" t="str">
            <v>CAPITULO :</v>
          </cell>
          <cell r="G4511" t="str">
            <v>INSTALACIONES HIDROSANITARIAS</v>
          </cell>
        </row>
        <row r="4513">
          <cell r="E4513" t="str">
            <v>FECHA :</v>
          </cell>
          <cell r="F4513" t="str">
            <v>OCTUBRE DE 2005</v>
          </cell>
        </row>
        <row r="4516">
          <cell r="B4516" t="str">
            <v>8.11.1</v>
          </cell>
          <cell r="C4516" t="str">
            <v xml:space="preserve">EXCAVACION TERRENO COMUN                                                                                 </v>
          </cell>
          <cell r="G4516" t="str">
            <v>UNIDAD</v>
          </cell>
          <cell r="H4516" t="str">
            <v xml:space="preserve">m3   </v>
          </cell>
          <cell r="J4516">
            <v>23576</v>
          </cell>
        </row>
        <row r="4519">
          <cell r="B4519" t="str">
            <v>CANTIDAD</v>
          </cell>
          <cell r="C4519" t="str">
            <v>UND</v>
          </cell>
          <cell r="D4519" t="str">
            <v>Vr/UNITARIO</v>
          </cell>
          <cell r="E4519" t="str">
            <v>Vr/PARCIAL</v>
          </cell>
          <cell r="F4519" t="str">
            <v>DESPERD. %</v>
          </cell>
        </row>
        <row r="4520">
          <cell r="E4520">
            <v>0</v>
          </cell>
          <cell r="J4520">
            <v>0</v>
          </cell>
        </row>
        <row r="4521">
          <cell r="E4521">
            <v>0</v>
          </cell>
          <cell r="J4521">
            <v>0</v>
          </cell>
        </row>
        <row r="4522">
          <cell r="E4522">
            <v>0</v>
          </cell>
          <cell r="J4522">
            <v>0</v>
          </cell>
        </row>
        <row r="4523">
          <cell r="E4523">
            <v>0</v>
          </cell>
          <cell r="J4523">
            <v>0</v>
          </cell>
        </row>
        <row r="4524">
          <cell r="E4524">
            <v>0</v>
          </cell>
          <cell r="J4524">
            <v>0</v>
          </cell>
        </row>
        <row r="4525">
          <cell r="E4525">
            <v>0</v>
          </cell>
          <cell r="J4525">
            <v>0</v>
          </cell>
        </row>
        <row r="4526">
          <cell r="E4526">
            <v>0</v>
          </cell>
          <cell r="J4526">
            <v>0</v>
          </cell>
        </row>
        <row r="4528">
          <cell r="G4528">
            <v>0</v>
          </cell>
          <cell r="J4528">
            <v>0</v>
          </cell>
        </row>
        <row r="4531">
          <cell r="B4531" t="str">
            <v>TARIFA / HORA</v>
          </cell>
          <cell r="D4531" t="str">
            <v>RENDIMIENTO</v>
          </cell>
          <cell r="E4531" t="str">
            <v>VALOR UNITARIO</v>
          </cell>
        </row>
        <row r="4532">
          <cell r="B4532">
            <v>100</v>
          </cell>
          <cell r="D4532">
            <v>1</v>
          </cell>
          <cell r="E4532">
            <v>100</v>
          </cell>
        </row>
        <row r="4533">
          <cell r="B4533">
            <v>18750</v>
          </cell>
          <cell r="D4533">
            <v>2.7E-2</v>
          </cell>
          <cell r="E4533">
            <v>506.25</v>
          </cell>
        </row>
        <row r="4534">
          <cell r="B4534">
            <v>14.375</v>
          </cell>
          <cell r="D4534">
            <v>8</v>
          </cell>
          <cell r="E4534">
            <v>115</v>
          </cell>
        </row>
        <row r="4535">
          <cell r="B4535">
            <v>21.75</v>
          </cell>
          <cell r="D4535">
            <v>8</v>
          </cell>
          <cell r="E4535">
            <v>174</v>
          </cell>
        </row>
        <row r="4536">
          <cell r="E4536">
            <v>0</v>
          </cell>
        </row>
        <row r="4537">
          <cell r="G4537">
            <v>895.25</v>
          </cell>
        </row>
        <row r="4539">
          <cell r="G4539">
            <v>895.25</v>
          </cell>
        </row>
        <row r="4542">
          <cell r="B4542" t="str">
            <v>VOLUMEN/PESO</v>
          </cell>
          <cell r="D4542" t="str">
            <v>DISTANCIA</v>
          </cell>
          <cell r="E4542" t="str">
            <v>TARIFA</v>
          </cell>
          <cell r="F4542" t="str">
            <v>Vr/UNITARIO</v>
          </cell>
        </row>
        <row r="4543">
          <cell r="B4543">
            <v>1</v>
          </cell>
          <cell r="D4543">
            <v>10</v>
          </cell>
          <cell r="E4543">
            <v>1500</v>
          </cell>
          <cell r="F4543">
            <v>15000</v>
          </cell>
        </row>
        <row r="4544">
          <cell r="F4544">
            <v>0</v>
          </cell>
        </row>
        <row r="4545">
          <cell r="F4545">
            <v>0</v>
          </cell>
        </row>
        <row r="4547">
          <cell r="G4547">
            <v>15000</v>
          </cell>
        </row>
        <row r="4550">
          <cell r="B4550" t="str">
            <v>JORNAL + PRESTACIONES</v>
          </cell>
          <cell r="E4550" t="str">
            <v>RENDIMIENTO</v>
          </cell>
          <cell r="F4550" t="str">
            <v>Vr/UNITARIO</v>
          </cell>
        </row>
        <row r="4551">
          <cell r="D4551">
            <v>8100</v>
          </cell>
          <cell r="E4551">
            <v>0.94827160493827156</v>
          </cell>
          <cell r="F4551">
            <v>7681</v>
          </cell>
        </row>
        <row r="4552">
          <cell r="F4552">
            <v>0</v>
          </cell>
        </row>
        <row r="4553">
          <cell r="F4553">
            <v>0</v>
          </cell>
        </row>
        <row r="4554">
          <cell r="F4554">
            <v>0</v>
          </cell>
        </row>
        <row r="4556">
          <cell r="G4556">
            <v>7681</v>
          </cell>
        </row>
        <row r="4558">
          <cell r="G4558">
            <v>23576</v>
          </cell>
        </row>
        <row r="4566">
          <cell r="E4566" t="str">
            <v>CAPITULO :</v>
          </cell>
          <cell r="G4566" t="str">
            <v>INSTALACIONES ELECTRICAS</v>
          </cell>
        </row>
        <row r="4568">
          <cell r="E4568" t="str">
            <v>FECHA :</v>
          </cell>
          <cell r="F4568" t="str">
            <v>OCTUBRE DE 2005</v>
          </cell>
        </row>
        <row r="4571">
          <cell r="B4571" t="str">
            <v>9.1.1</v>
          </cell>
          <cell r="C4571" t="str">
            <v xml:space="preserve">PUNTO DE DERIVACION AUTOMATICO DE 3*200 AMPERIOS                                                         </v>
          </cell>
          <cell r="G4571" t="str">
            <v>UNIDAD</v>
          </cell>
          <cell r="H4571" t="str">
            <v xml:space="preserve">gb   </v>
          </cell>
          <cell r="J4571">
            <v>410000</v>
          </cell>
        </row>
        <row r="4574">
          <cell r="B4574" t="str">
            <v>CANTIDAD</v>
          </cell>
          <cell r="C4574" t="str">
            <v>UND</v>
          </cell>
          <cell r="D4574" t="str">
            <v>Vr/UNITARIO</v>
          </cell>
          <cell r="E4574" t="str">
            <v>Vr/PARCIAL</v>
          </cell>
          <cell r="F4574" t="str">
            <v>DESPERD. %</v>
          </cell>
        </row>
        <row r="4575">
          <cell r="B4575">
            <v>1</v>
          </cell>
          <cell r="C4575" t="str">
            <v>GL</v>
          </cell>
          <cell r="D4575">
            <v>400000</v>
          </cell>
          <cell r="E4575">
            <v>400000</v>
          </cell>
          <cell r="J4575">
            <v>400000</v>
          </cell>
        </row>
        <row r="4576">
          <cell r="E4576">
            <v>0</v>
          </cell>
          <cell r="J4576">
            <v>0</v>
          </cell>
        </row>
        <row r="4577">
          <cell r="E4577">
            <v>0</v>
          </cell>
          <cell r="J4577">
            <v>0</v>
          </cell>
        </row>
        <row r="4578">
          <cell r="E4578">
            <v>0</v>
          </cell>
          <cell r="J4578">
            <v>0</v>
          </cell>
        </row>
        <row r="4579">
          <cell r="E4579">
            <v>0</v>
          </cell>
          <cell r="J4579">
            <v>0</v>
          </cell>
        </row>
        <row r="4580">
          <cell r="E4580">
            <v>0</v>
          </cell>
          <cell r="J4580">
            <v>0</v>
          </cell>
        </row>
        <row r="4581">
          <cell r="E4581">
            <v>0</v>
          </cell>
          <cell r="J4581">
            <v>0</v>
          </cell>
        </row>
        <row r="4583">
          <cell r="G4583">
            <v>400000</v>
          </cell>
          <cell r="J4583">
            <v>400000</v>
          </cell>
        </row>
        <row r="4586">
          <cell r="B4586" t="str">
            <v>TARIFA / HORA</v>
          </cell>
          <cell r="D4586" t="str">
            <v>RENDIMIENTO</v>
          </cell>
          <cell r="E4586" t="str">
            <v>VALOR UNITARIO</v>
          </cell>
        </row>
        <row r="4587">
          <cell r="B4587">
            <v>100</v>
          </cell>
          <cell r="D4587">
            <v>100</v>
          </cell>
          <cell r="E4587">
            <v>10000</v>
          </cell>
        </row>
        <row r="4588">
          <cell r="E4588">
            <v>0</v>
          </cell>
        </row>
        <row r="4589">
          <cell r="E4589">
            <v>0</v>
          </cell>
        </row>
        <row r="4590">
          <cell r="E4590">
            <v>0</v>
          </cell>
        </row>
        <row r="4591">
          <cell r="E4591">
            <v>0</v>
          </cell>
        </row>
        <row r="4592">
          <cell r="G4592">
            <v>10000</v>
          </cell>
        </row>
        <row r="4594">
          <cell r="G4594">
            <v>410000</v>
          </cell>
        </row>
        <row r="4597">
          <cell r="B4597" t="str">
            <v>VOLUMEN/PESO</v>
          </cell>
          <cell r="D4597" t="str">
            <v>DISTANCIA</v>
          </cell>
          <cell r="E4597" t="str">
            <v>TARIFA</v>
          </cell>
          <cell r="F4597" t="str">
            <v>Vr/UNITARIO</v>
          </cell>
        </row>
        <row r="4598">
          <cell r="F4598">
            <v>0</v>
          </cell>
        </row>
        <row r="4599">
          <cell r="F4599">
            <v>0</v>
          </cell>
        </row>
        <row r="4600">
          <cell r="F4600">
            <v>0</v>
          </cell>
        </row>
        <row r="4602">
          <cell r="G4602">
            <v>0</v>
          </cell>
        </row>
        <row r="4605">
          <cell r="B4605" t="str">
            <v>JORNAL + PRESTACIONES</v>
          </cell>
          <cell r="E4605" t="str">
            <v>RENDIMIENTO</v>
          </cell>
          <cell r="F4605" t="str">
            <v>Vr/UNITARIO</v>
          </cell>
        </row>
        <row r="4606">
          <cell r="F4606">
            <v>0</v>
          </cell>
        </row>
        <row r="4607">
          <cell r="F4607">
            <v>0</v>
          </cell>
        </row>
        <row r="4608">
          <cell r="F4608">
            <v>0</v>
          </cell>
        </row>
        <row r="4609">
          <cell r="F4609">
            <v>0</v>
          </cell>
        </row>
        <row r="4611">
          <cell r="G4611">
            <v>0</v>
          </cell>
        </row>
        <row r="4613">
          <cell r="G4613">
            <v>410000</v>
          </cell>
        </row>
        <row r="4621">
          <cell r="E4621" t="str">
            <v>CAPITULO :</v>
          </cell>
          <cell r="G4621" t="str">
            <v>INSTALACIONES ELECTRICAS</v>
          </cell>
        </row>
        <row r="4623">
          <cell r="E4623" t="str">
            <v>FECHA :</v>
          </cell>
          <cell r="F4623" t="str">
            <v>OCTUBRE DE 2005</v>
          </cell>
        </row>
        <row r="4626">
          <cell r="B4626" t="str">
            <v>9.1.2</v>
          </cell>
          <cell r="C4626" t="str">
            <v xml:space="preserve">CABLE DE ACOMETIDA THHN THWN 3x1/0+1x2+1x4T                                                              </v>
          </cell>
          <cell r="G4626" t="str">
            <v>UNIDAD</v>
          </cell>
          <cell r="H4626" t="str">
            <v xml:space="preserve">m    </v>
          </cell>
          <cell r="J4626">
            <v>52676</v>
          </cell>
        </row>
        <row r="4629">
          <cell r="B4629" t="str">
            <v>CANTIDAD</v>
          </cell>
          <cell r="C4629" t="str">
            <v>UND</v>
          </cell>
          <cell r="D4629" t="str">
            <v>Vr/UNITARIO</v>
          </cell>
          <cell r="E4629" t="str">
            <v>Vr/PARCIAL</v>
          </cell>
          <cell r="F4629" t="str">
            <v>DESPERD. %</v>
          </cell>
        </row>
        <row r="4630">
          <cell r="B4630">
            <v>3</v>
          </cell>
          <cell r="C4630" t="str">
            <v>ML</v>
          </cell>
          <cell r="D4630">
            <v>10300</v>
          </cell>
          <cell r="E4630">
            <v>30900</v>
          </cell>
          <cell r="F4630">
            <v>0.02</v>
          </cell>
          <cell r="J4630">
            <v>31518</v>
          </cell>
        </row>
        <row r="4631">
          <cell r="B4631">
            <v>1</v>
          </cell>
          <cell r="C4631" t="str">
            <v>ML</v>
          </cell>
          <cell r="D4631">
            <v>6300</v>
          </cell>
          <cell r="E4631">
            <v>6300</v>
          </cell>
          <cell r="F4631">
            <v>0.02</v>
          </cell>
          <cell r="J4631">
            <v>6426</v>
          </cell>
        </row>
        <row r="4632">
          <cell r="B4632">
            <v>1</v>
          </cell>
          <cell r="C4632" t="str">
            <v>ML</v>
          </cell>
          <cell r="D4632">
            <v>4700</v>
          </cell>
          <cell r="E4632">
            <v>4700</v>
          </cell>
          <cell r="F4632">
            <v>0.02</v>
          </cell>
          <cell r="J4632">
            <v>4794</v>
          </cell>
        </row>
        <row r="4633">
          <cell r="E4633">
            <v>0</v>
          </cell>
          <cell r="J4633">
            <v>0</v>
          </cell>
        </row>
        <row r="4634">
          <cell r="E4634">
            <v>0</v>
          </cell>
          <cell r="J4634">
            <v>0</v>
          </cell>
        </row>
        <row r="4635">
          <cell r="E4635">
            <v>0</v>
          </cell>
          <cell r="J4635">
            <v>0</v>
          </cell>
        </row>
        <row r="4636">
          <cell r="E4636">
            <v>0</v>
          </cell>
          <cell r="J4636">
            <v>0</v>
          </cell>
        </row>
        <row r="4638">
          <cell r="G4638">
            <v>42738</v>
          </cell>
          <cell r="J4638">
            <v>42738</v>
          </cell>
        </row>
        <row r="4641">
          <cell r="B4641" t="str">
            <v>TARIFA / HORA</v>
          </cell>
          <cell r="D4641" t="str">
            <v>RENDIMIENTO</v>
          </cell>
          <cell r="E4641" t="str">
            <v>VALOR UNITARIO</v>
          </cell>
        </row>
        <row r="4642">
          <cell r="B4642">
            <v>100</v>
          </cell>
          <cell r="D4642">
            <v>10</v>
          </cell>
          <cell r="E4642">
            <v>1000</v>
          </cell>
        </row>
        <row r="4643">
          <cell r="E4643">
            <v>0</v>
          </cell>
        </row>
        <row r="4644">
          <cell r="E4644">
            <v>0</v>
          </cell>
        </row>
        <row r="4645">
          <cell r="E4645">
            <v>0</v>
          </cell>
        </row>
        <row r="4646">
          <cell r="E4646">
            <v>0</v>
          </cell>
        </row>
        <row r="4647">
          <cell r="G4647">
            <v>1000</v>
          </cell>
        </row>
        <row r="4649">
          <cell r="G4649">
            <v>43738</v>
          </cell>
        </row>
        <row r="4652">
          <cell r="B4652" t="str">
            <v>VOLUMEN/PESO</v>
          </cell>
          <cell r="D4652" t="str">
            <v>DISTANCIA</v>
          </cell>
          <cell r="E4652" t="str">
            <v>TARIFA</v>
          </cell>
          <cell r="F4652" t="str">
            <v>Vr/UNITARIO</v>
          </cell>
        </row>
        <row r="4653">
          <cell r="F4653">
            <v>0</v>
          </cell>
        </row>
        <row r="4654">
          <cell r="F4654">
            <v>0</v>
          </cell>
        </row>
        <row r="4655">
          <cell r="F4655">
            <v>0</v>
          </cell>
        </row>
        <row r="4657">
          <cell r="G4657">
            <v>0</v>
          </cell>
        </row>
        <row r="4660">
          <cell r="B4660" t="str">
            <v>JORNAL + PRESTACIONES</v>
          </cell>
          <cell r="E4660" t="str">
            <v>RENDIMIENTO</v>
          </cell>
          <cell r="F4660" t="str">
            <v>Vr/UNITARIO</v>
          </cell>
        </row>
        <row r="4661">
          <cell r="D4661">
            <v>8938</v>
          </cell>
          <cell r="E4661">
            <v>1</v>
          </cell>
          <cell r="F4661">
            <v>8938</v>
          </cell>
        </row>
        <row r="4662">
          <cell r="F4662">
            <v>0</v>
          </cell>
        </row>
        <row r="4663">
          <cell r="F4663">
            <v>0</v>
          </cell>
        </row>
        <row r="4664">
          <cell r="F4664">
            <v>0</v>
          </cell>
        </row>
        <row r="4666">
          <cell r="G4666">
            <v>8938</v>
          </cell>
        </row>
        <row r="4668">
          <cell r="G4668">
            <v>52676</v>
          </cell>
        </row>
        <row r="4676">
          <cell r="E4676" t="str">
            <v>CAPITULO :</v>
          </cell>
          <cell r="G4676" t="str">
            <v>INSTALACIONES ELECTRICAS</v>
          </cell>
        </row>
        <row r="4678">
          <cell r="E4678" t="str">
            <v>FECHA :</v>
          </cell>
          <cell r="F4678" t="str">
            <v>OCTUBRE DE 2005</v>
          </cell>
        </row>
        <row r="4681">
          <cell r="B4681" t="str">
            <v>9.1.3</v>
          </cell>
          <cell r="C4681" t="str">
            <v xml:space="preserve">CANALIZACION 1 TUBO DE 2" E.M.T.                                                                         </v>
          </cell>
          <cell r="G4681" t="str">
            <v>UNIDAD</v>
          </cell>
          <cell r="H4681" t="str">
            <v xml:space="preserve">m    </v>
          </cell>
          <cell r="J4681">
            <v>20090</v>
          </cell>
        </row>
        <row r="4684">
          <cell r="B4684" t="str">
            <v>CANTIDAD</v>
          </cell>
          <cell r="C4684" t="str">
            <v>UND</v>
          </cell>
          <cell r="D4684" t="str">
            <v>Vr/UNITARIO</v>
          </cell>
          <cell r="E4684" t="str">
            <v>Vr/PARCIAL</v>
          </cell>
          <cell r="F4684" t="str">
            <v>DESPERD. %</v>
          </cell>
        </row>
        <row r="4685">
          <cell r="B4685">
            <v>1</v>
          </cell>
          <cell r="C4685" t="str">
            <v>ML</v>
          </cell>
          <cell r="D4685">
            <v>12833.333333333334</v>
          </cell>
          <cell r="E4685">
            <v>12833.333333333334</v>
          </cell>
          <cell r="J4685">
            <v>12833.333333333334</v>
          </cell>
        </row>
        <row r="4686">
          <cell r="E4686">
            <v>0</v>
          </cell>
          <cell r="J4686">
            <v>0</v>
          </cell>
        </row>
        <row r="4687">
          <cell r="E4687">
            <v>0</v>
          </cell>
          <cell r="J4687">
            <v>0</v>
          </cell>
        </row>
        <row r="4688">
          <cell r="E4688">
            <v>0</v>
          </cell>
          <cell r="J4688">
            <v>0</v>
          </cell>
        </row>
        <row r="4689">
          <cell r="E4689">
            <v>0</v>
          </cell>
          <cell r="J4689">
            <v>0</v>
          </cell>
        </row>
        <row r="4690">
          <cell r="E4690">
            <v>0</v>
          </cell>
          <cell r="J4690">
            <v>0</v>
          </cell>
        </row>
        <row r="4691">
          <cell r="E4691">
            <v>0</v>
          </cell>
          <cell r="J4691">
            <v>0</v>
          </cell>
        </row>
        <row r="4693">
          <cell r="G4693">
            <v>12833.333333333334</v>
          </cell>
          <cell r="J4693">
            <v>12833.333333333334</v>
          </cell>
        </row>
        <row r="4696">
          <cell r="B4696" t="str">
            <v>TARIFA / HORA</v>
          </cell>
          <cell r="D4696" t="str">
            <v>RENDIMIENTO</v>
          </cell>
          <cell r="E4696" t="str">
            <v>VALOR UNITARIO</v>
          </cell>
        </row>
        <row r="4697">
          <cell r="B4697">
            <v>100</v>
          </cell>
          <cell r="D4697">
            <v>10</v>
          </cell>
          <cell r="E4697">
            <v>1000</v>
          </cell>
        </row>
        <row r="4698">
          <cell r="E4698">
            <v>0</v>
          </cell>
        </row>
        <row r="4699">
          <cell r="E4699">
            <v>0</v>
          </cell>
        </row>
        <row r="4700">
          <cell r="E4700">
            <v>0</v>
          </cell>
        </row>
        <row r="4701">
          <cell r="E4701">
            <v>0</v>
          </cell>
        </row>
        <row r="4702">
          <cell r="G4702">
            <v>1000</v>
          </cell>
        </row>
        <row r="4704">
          <cell r="G4704">
            <v>13833.333333333334</v>
          </cell>
        </row>
        <row r="4707">
          <cell r="B4707" t="str">
            <v>VOLUMEN/PESO</v>
          </cell>
          <cell r="D4707" t="str">
            <v>DISTANCIA</v>
          </cell>
          <cell r="E4707" t="str">
            <v>TARIFA</v>
          </cell>
          <cell r="F4707" t="str">
            <v>Vr/UNITARIO</v>
          </cell>
        </row>
        <row r="4708">
          <cell r="F4708">
            <v>0</v>
          </cell>
        </row>
        <row r="4709">
          <cell r="F4709">
            <v>0</v>
          </cell>
        </row>
        <row r="4710">
          <cell r="F4710">
            <v>0</v>
          </cell>
        </row>
        <row r="4712">
          <cell r="G4712">
            <v>0</v>
          </cell>
        </row>
        <row r="4715">
          <cell r="B4715" t="str">
            <v>JORNAL + PRESTACIONES</v>
          </cell>
          <cell r="E4715" t="str">
            <v>RENDIMIENTO</v>
          </cell>
          <cell r="F4715" t="str">
            <v>Vr/UNITARIO</v>
          </cell>
        </row>
        <row r="4716">
          <cell r="D4716">
            <v>8938</v>
          </cell>
          <cell r="E4716">
            <v>0.7</v>
          </cell>
          <cell r="F4716">
            <v>6256.5999999999995</v>
          </cell>
        </row>
        <row r="4717">
          <cell r="F4717">
            <v>0</v>
          </cell>
        </row>
        <row r="4718">
          <cell r="F4718">
            <v>0</v>
          </cell>
        </row>
        <row r="4719">
          <cell r="F4719">
            <v>0</v>
          </cell>
        </row>
        <row r="4721">
          <cell r="G4721">
            <v>6256.5999999999995</v>
          </cell>
        </row>
        <row r="4723">
          <cell r="G4723">
            <v>20090</v>
          </cell>
        </row>
        <row r="4731">
          <cell r="E4731" t="str">
            <v>CAPITULO :</v>
          </cell>
          <cell r="G4731" t="str">
            <v>INSTALACIONES ELECTRICAS</v>
          </cell>
        </row>
        <row r="4733">
          <cell r="E4733" t="str">
            <v>FECHA :</v>
          </cell>
          <cell r="F4733" t="str">
            <v>OCTUBRE DE 2005</v>
          </cell>
        </row>
        <row r="4736">
          <cell r="B4736" t="str">
            <v>9.1.4</v>
          </cell>
          <cell r="C4736" t="str">
            <v xml:space="preserve">CAJAS DE PASO 30*30*15 cm                                                                                </v>
          </cell>
          <cell r="G4736" t="str">
            <v>UNIDAD</v>
          </cell>
          <cell r="H4736" t="str">
            <v xml:space="preserve">un   </v>
          </cell>
          <cell r="J4736">
            <v>74376</v>
          </cell>
        </row>
        <row r="4739">
          <cell r="B4739" t="str">
            <v>CANTIDAD</v>
          </cell>
          <cell r="C4739" t="str">
            <v>UND</v>
          </cell>
          <cell r="D4739" t="str">
            <v>Vr/UNITARIO</v>
          </cell>
          <cell r="E4739" t="str">
            <v>Vr/PARCIAL</v>
          </cell>
          <cell r="F4739" t="str">
            <v>DESPERD. %</v>
          </cell>
        </row>
        <row r="4740">
          <cell r="B4740">
            <v>1</v>
          </cell>
          <cell r="C4740" t="str">
            <v>UND</v>
          </cell>
          <cell r="D4740">
            <v>55000</v>
          </cell>
          <cell r="E4740">
            <v>55000</v>
          </cell>
          <cell r="J4740">
            <v>55000</v>
          </cell>
        </row>
        <row r="4741">
          <cell r="E4741">
            <v>0</v>
          </cell>
          <cell r="J4741">
            <v>0</v>
          </cell>
        </row>
        <row r="4742">
          <cell r="E4742">
            <v>0</v>
          </cell>
          <cell r="J4742">
            <v>0</v>
          </cell>
        </row>
        <row r="4743">
          <cell r="E4743">
            <v>0</v>
          </cell>
          <cell r="J4743">
            <v>0</v>
          </cell>
        </row>
        <row r="4744">
          <cell r="E4744">
            <v>0</v>
          </cell>
          <cell r="J4744">
            <v>0</v>
          </cell>
        </row>
        <row r="4745">
          <cell r="E4745">
            <v>0</v>
          </cell>
          <cell r="J4745">
            <v>0</v>
          </cell>
        </row>
        <row r="4746">
          <cell r="E4746">
            <v>0</v>
          </cell>
          <cell r="J4746">
            <v>0</v>
          </cell>
        </row>
        <row r="4748">
          <cell r="G4748">
            <v>55000</v>
          </cell>
          <cell r="J4748">
            <v>55000</v>
          </cell>
        </row>
        <row r="4751">
          <cell r="B4751" t="str">
            <v>TARIFA / HORA</v>
          </cell>
          <cell r="D4751" t="str">
            <v>RENDIMIENTO</v>
          </cell>
          <cell r="E4751" t="str">
            <v>VALOR UNITARIO</v>
          </cell>
        </row>
        <row r="4752">
          <cell r="B4752">
            <v>100</v>
          </cell>
          <cell r="D4752">
            <v>15</v>
          </cell>
          <cell r="E4752">
            <v>1500</v>
          </cell>
        </row>
        <row r="4753">
          <cell r="E4753">
            <v>0</v>
          </cell>
        </row>
        <row r="4754">
          <cell r="E4754">
            <v>0</v>
          </cell>
        </row>
        <row r="4755">
          <cell r="E4755">
            <v>0</v>
          </cell>
        </row>
        <row r="4756">
          <cell r="E4756">
            <v>0</v>
          </cell>
        </row>
        <row r="4757">
          <cell r="G4757">
            <v>1500</v>
          </cell>
        </row>
        <row r="4759">
          <cell r="G4759">
            <v>56500</v>
          </cell>
        </row>
        <row r="4762">
          <cell r="B4762" t="str">
            <v>VOLUMEN/PESO</v>
          </cell>
          <cell r="D4762" t="str">
            <v>DISTANCIA</v>
          </cell>
          <cell r="E4762" t="str">
            <v>TARIFA</v>
          </cell>
          <cell r="F4762" t="str">
            <v>Vr/UNITARIO</v>
          </cell>
        </row>
        <row r="4763">
          <cell r="F4763">
            <v>0</v>
          </cell>
        </row>
        <row r="4764">
          <cell r="F4764">
            <v>0</v>
          </cell>
        </row>
        <row r="4765">
          <cell r="F4765">
            <v>0</v>
          </cell>
        </row>
        <row r="4767">
          <cell r="G4767">
            <v>0</v>
          </cell>
        </row>
        <row r="4770">
          <cell r="B4770" t="str">
            <v>JORNAL + PRESTACIONES</v>
          </cell>
          <cell r="E4770" t="str">
            <v>RENDIMIENTO</v>
          </cell>
          <cell r="F4770" t="str">
            <v>Vr/UNITARIO</v>
          </cell>
        </row>
        <row r="4771">
          <cell r="D4771">
            <v>8938</v>
          </cell>
          <cell r="E4771">
            <v>2</v>
          </cell>
          <cell r="F4771">
            <v>17876</v>
          </cell>
        </row>
        <row r="4772">
          <cell r="F4772">
            <v>0</v>
          </cell>
        </row>
        <row r="4773">
          <cell r="F4773">
            <v>0</v>
          </cell>
        </row>
        <row r="4774">
          <cell r="F4774">
            <v>0</v>
          </cell>
        </row>
        <row r="4776">
          <cell r="G4776">
            <v>17876</v>
          </cell>
        </row>
        <row r="4778">
          <cell r="G4778">
            <v>74376</v>
          </cell>
        </row>
        <row r="4786">
          <cell r="E4786" t="str">
            <v>CAPITULO :</v>
          </cell>
          <cell r="G4786" t="str">
            <v>INSTALACIONES ELECTRICAS</v>
          </cell>
        </row>
        <row r="4788">
          <cell r="E4788" t="str">
            <v>FECHA :</v>
          </cell>
          <cell r="F4788" t="str">
            <v>OCTUBRE DE 2005</v>
          </cell>
        </row>
        <row r="4791">
          <cell r="B4791" t="str">
            <v>9.2.1</v>
          </cell>
          <cell r="C4791" t="str">
            <v xml:space="preserve">SALIDA ALUMBRADO PARA LUMINARIA 120*30 (2*32 W T8 BE)                                                    </v>
          </cell>
          <cell r="G4791" t="str">
            <v>UNIDAD</v>
          </cell>
          <cell r="H4791" t="str">
            <v xml:space="preserve">un   </v>
          </cell>
          <cell r="J4791">
            <v>67162</v>
          </cell>
        </row>
        <row r="4794">
          <cell r="B4794" t="str">
            <v>CANTIDAD</v>
          </cell>
          <cell r="C4794" t="str">
            <v>UND</v>
          </cell>
          <cell r="D4794" t="str">
            <v>Vr/UNITARIO</v>
          </cell>
          <cell r="E4794" t="str">
            <v>Vr/PARCIAL</v>
          </cell>
          <cell r="F4794" t="str">
            <v>DESPERD. %</v>
          </cell>
        </row>
        <row r="4795">
          <cell r="B4795">
            <v>3</v>
          </cell>
          <cell r="C4795" t="str">
            <v>ML</v>
          </cell>
          <cell r="D4795">
            <v>2466.6666666666665</v>
          </cell>
          <cell r="E4795">
            <v>7400</v>
          </cell>
          <cell r="J4795">
            <v>7400</v>
          </cell>
        </row>
        <row r="4796">
          <cell r="B4796">
            <v>9</v>
          </cell>
          <cell r="C4796" t="str">
            <v>ML</v>
          </cell>
          <cell r="D4796">
            <v>549</v>
          </cell>
          <cell r="E4796">
            <v>4941</v>
          </cell>
          <cell r="J4796">
            <v>4941</v>
          </cell>
        </row>
        <row r="4797">
          <cell r="B4797">
            <v>4</v>
          </cell>
          <cell r="C4797" t="str">
            <v>UND</v>
          </cell>
          <cell r="D4797">
            <v>1283.3333333333333</v>
          </cell>
          <cell r="E4797">
            <v>5133.333333333333</v>
          </cell>
          <cell r="J4797">
            <v>5133.333333333333</v>
          </cell>
        </row>
        <row r="4798">
          <cell r="B4798">
            <v>1</v>
          </cell>
          <cell r="C4798" t="str">
            <v>UND</v>
          </cell>
          <cell r="D4798">
            <v>6300</v>
          </cell>
          <cell r="E4798">
            <v>6300</v>
          </cell>
          <cell r="J4798">
            <v>6300</v>
          </cell>
        </row>
        <row r="4799">
          <cell r="E4799">
            <v>0</v>
          </cell>
          <cell r="J4799">
            <v>0</v>
          </cell>
        </row>
        <row r="4800">
          <cell r="E4800">
            <v>0</v>
          </cell>
          <cell r="J4800">
            <v>0</v>
          </cell>
        </row>
        <row r="4801">
          <cell r="E4801">
            <v>0</v>
          </cell>
          <cell r="J4801">
            <v>0</v>
          </cell>
        </row>
        <row r="4803">
          <cell r="G4803">
            <v>23774.333333333332</v>
          </cell>
          <cell r="J4803">
            <v>23774.333333333332</v>
          </cell>
        </row>
        <row r="4806">
          <cell r="B4806" t="str">
            <v>TARIFA / HORA</v>
          </cell>
          <cell r="D4806" t="str">
            <v>RENDIMIENTO</v>
          </cell>
          <cell r="E4806" t="str">
            <v>VALOR UNITARIO</v>
          </cell>
        </row>
        <row r="4807">
          <cell r="B4807">
            <v>100</v>
          </cell>
          <cell r="D4807">
            <v>30</v>
          </cell>
          <cell r="E4807">
            <v>3000</v>
          </cell>
        </row>
        <row r="4808">
          <cell r="B4808">
            <v>30.74</v>
          </cell>
          <cell r="D4808">
            <v>4</v>
          </cell>
          <cell r="E4808">
            <v>122.96</v>
          </cell>
        </row>
        <row r="4809">
          <cell r="B4809">
            <v>21.75</v>
          </cell>
          <cell r="D4809">
            <v>2</v>
          </cell>
          <cell r="E4809">
            <v>43.5</v>
          </cell>
        </row>
        <row r="4810">
          <cell r="E4810">
            <v>0</v>
          </cell>
        </row>
        <row r="4811">
          <cell r="E4811">
            <v>0</v>
          </cell>
        </row>
        <row r="4812">
          <cell r="G4812">
            <v>3166.46</v>
          </cell>
        </row>
        <row r="4814">
          <cell r="G4814">
            <v>26940.793333333331</v>
          </cell>
        </row>
        <row r="4817">
          <cell r="B4817" t="str">
            <v>VOLUMEN/PESO</v>
          </cell>
          <cell r="D4817" t="str">
            <v>DISTANCIA</v>
          </cell>
          <cell r="E4817" t="str">
            <v>TARIFA</v>
          </cell>
          <cell r="F4817" t="str">
            <v>Vr/UNITARIO</v>
          </cell>
        </row>
        <row r="4818">
          <cell r="F4818">
            <v>0</v>
          </cell>
        </row>
        <row r="4819">
          <cell r="F4819">
            <v>0</v>
          </cell>
        </row>
        <row r="4820">
          <cell r="F4820">
            <v>0</v>
          </cell>
        </row>
        <row r="4822">
          <cell r="G4822">
            <v>0</v>
          </cell>
        </row>
        <row r="4825">
          <cell r="B4825" t="str">
            <v>JORNAL + PRESTACIONES</v>
          </cell>
          <cell r="E4825" t="str">
            <v>RENDIMIENTO</v>
          </cell>
          <cell r="F4825" t="str">
            <v>Vr/UNITARIO</v>
          </cell>
        </row>
        <row r="4826">
          <cell r="D4826">
            <v>8938</v>
          </cell>
          <cell r="E4826">
            <v>4.5</v>
          </cell>
          <cell r="F4826">
            <v>40221</v>
          </cell>
        </row>
        <row r="4827">
          <cell r="F4827">
            <v>0</v>
          </cell>
        </row>
        <row r="4828">
          <cell r="F4828">
            <v>0</v>
          </cell>
        </row>
        <row r="4829">
          <cell r="F4829">
            <v>0</v>
          </cell>
        </row>
        <row r="4831">
          <cell r="G4831">
            <v>40221</v>
          </cell>
        </row>
        <row r="4833">
          <cell r="G4833">
            <v>67162</v>
          </cell>
        </row>
        <row r="4841">
          <cell r="E4841" t="str">
            <v>CAPITULO :</v>
          </cell>
          <cell r="G4841" t="str">
            <v>INSTALACIONES ELECTRICAS</v>
          </cell>
        </row>
        <row r="4843">
          <cell r="E4843" t="str">
            <v>FECHA :</v>
          </cell>
          <cell r="F4843" t="str">
            <v>OCTUBRE DE 2005</v>
          </cell>
        </row>
        <row r="4846">
          <cell r="B4846" t="str">
            <v>9.2.2</v>
          </cell>
          <cell r="C4846" t="str">
            <v xml:space="preserve">SALIDA ALUMBRADO METAL HALIDE DOBLE ALTURA BODEGA                                                        </v>
          </cell>
          <cell r="G4846" t="str">
            <v>UNIDAD</v>
          </cell>
          <cell r="H4846" t="str">
            <v xml:space="preserve">un   </v>
          </cell>
          <cell r="J4846">
            <v>67162</v>
          </cell>
        </row>
        <row r="4849">
          <cell r="B4849" t="str">
            <v>CANTIDAD</v>
          </cell>
          <cell r="C4849" t="str">
            <v>UND</v>
          </cell>
          <cell r="D4849" t="str">
            <v>Vr/UNITARIO</v>
          </cell>
          <cell r="E4849" t="str">
            <v>Vr/PARCIAL</v>
          </cell>
          <cell r="F4849" t="str">
            <v>DESPERD. %</v>
          </cell>
        </row>
        <row r="4850">
          <cell r="B4850">
            <v>3</v>
          </cell>
          <cell r="C4850" t="str">
            <v>ML</v>
          </cell>
          <cell r="D4850">
            <v>2466.6666666666665</v>
          </cell>
          <cell r="E4850">
            <v>7400</v>
          </cell>
          <cell r="J4850">
            <v>7400</v>
          </cell>
        </row>
        <row r="4851">
          <cell r="B4851">
            <v>9</v>
          </cell>
          <cell r="C4851" t="str">
            <v>ML</v>
          </cell>
          <cell r="D4851">
            <v>549</v>
          </cell>
          <cell r="E4851">
            <v>4941</v>
          </cell>
          <cell r="J4851">
            <v>4941</v>
          </cell>
        </row>
        <row r="4852">
          <cell r="B4852">
            <v>4</v>
          </cell>
          <cell r="C4852" t="str">
            <v>UND</v>
          </cell>
          <cell r="D4852">
            <v>1283.3333333333333</v>
          </cell>
          <cell r="E4852">
            <v>5133.333333333333</v>
          </cell>
          <cell r="J4852">
            <v>5133.333333333333</v>
          </cell>
        </row>
        <row r="4853">
          <cell r="B4853">
            <v>1</v>
          </cell>
          <cell r="C4853" t="str">
            <v>UND</v>
          </cell>
          <cell r="D4853">
            <v>6300</v>
          </cell>
          <cell r="E4853">
            <v>6300</v>
          </cell>
          <cell r="J4853">
            <v>6300</v>
          </cell>
        </row>
        <row r="4854">
          <cell r="E4854">
            <v>0</v>
          </cell>
          <cell r="J4854">
            <v>0</v>
          </cell>
        </row>
        <row r="4855">
          <cell r="E4855">
            <v>0</v>
          </cell>
          <cell r="J4855">
            <v>0</v>
          </cell>
        </row>
        <row r="4856">
          <cell r="E4856">
            <v>0</v>
          </cell>
          <cell r="J4856">
            <v>0</v>
          </cell>
        </row>
        <row r="4858">
          <cell r="G4858">
            <v>23774.333333333332</v>
          </cell>
          <cell r="J4858">
            <v>23774.333333333332</v>
          </cell>
        </row>
        <row r="4861">
          <cell r="B4861" t="str">
            <v>TARIFA / HORA</v>
          </cell>
          <cell r="D4861" t="str">
            <v>RENDIMIENTO</v>
          </cell>
          <cell r="E4861" t="str">
            <v>VALOR UNITARIO</v>
          </cell>
        </row>
        <row r="4862">
          <cell r="B4862">
            <v>100</v>
          </cell>
          <cell r="D4862">
            <v>30</v>
          </cell>
          <cell r="E4862">
            <v>3000</v>
          </cell>
        </row>
        <row r="4863">
          <cell r="B4863">
            <v>30.74</v>
          </cell>
          <cell r="D4863">
            <v>4</v>
          </cell>
          <cell r="E4863">
            <v>122.96</v>
          </cell>
        </row>
        <row r="4864">
          <cell r="B4864">
            <v>21.75</v>
          </cell>
          <cell r="D4864">
            <v>2</v>
          </cell>
          <cell r="E4864">
            <v>43.5</v>
          </cell>
        </row>
        <row r="4865">
          <cell r="E4865">
            <v>0</v>
          </cell>
        </row>
        <row r="4866">
          <cell r="E4866">
            <v>0</v>
          </cell>
        </row>
        <row r="4867">
          <cell r="G4867">
            <v>3166.46</v>
          </cell>
        </row>
        <row r="4869">
          <cell r="G4869">
            <v>26940.793333333331</v>
          </cell>
        </row>
        <row r="4872">
          <cell r="B4872" t="str">
            <v>VOLUMEN/PESO</v>
          </cell>
          <cell r="D4872" t="str">
            <v>DISTANCIA</v>
          </cell>
          <cell r="E4872" t="str">
            <v>TARIFA</v>
          </cell>
          <cell r="F4872" t="str">
            <v>Vr/UNITARIO</v>
          </cell>
        </row>
        <row r="4873">
          <cell r="F4873">
            <v>0</v>
          </cell>
        </row>
        <row r="4874">
          <cell r="F4874">
            <v>0</v>
          </cell>
        </row>
        <row r="4875">
          <cell r="F4875">
            <v>0</v>
          </cell>
        </row>
        <row r="4877">
          <cell r="G4877">
            <v>0</v>
          </cell>
        </row>
        <row r="4880">
          <cell r="B4880" t="str">
            <v>JORNAL + PRESTACIONES</v>
          </cell>
          <cell r="E4880" t="str">
            <v>RENDIMIENTO</v>
          </cell>
          <cell r="F4880" t="str">
            <v>Vr/UNITARIO</v>
          </cell>
        </row>
        <row r="4881">
          <cell r="D4881">
            <v>8938</v>
          </cell>
          <cell r="E4881">
            <v>4.5</v>
          </cell>
          <cell r="F4881">
            <v>40221</v>
          </cell>
        </row>
        <row r="4882">
          <cell r="F4882">
            <v>0</v>
          </cell>
        </row>
        <row r="4883">
          <cell r="F4883">
            <v>0</v>
          </cell>
        </row>
        <row r="4884">
          <cell r="F4884">
            <v>0</v>
          </cell>
        </row>
        <row r="4886">
          <cell r="G4886">
            <v>40221</v>
          </cell>
        </row>
        <row r="4888">
          <cell r="G4888">
            <v>67162</v>
          </cell>
        </row>
        <row r="4896">
          <cell r="E4896" t="str">
            <v>CAPITULO :</v>
          </cell>
          <cell r="G4896" t="str">
            <v>INSTALACIONES ELECTRICAS</v>
          </cell>
        </row>
        <row r="4898">
          <cell r="E4898" t="str">
            <v>FECHA :</v>
          </cell>
          <cell r="F4898" t="str">
            <v>OCTUBRE DE 2005</v>
          </cell>
        </row>
        <row r="4901">
          <cell r="B4901" t="str">
            <v>9.2.3</v>
          </cell>
          <cell r="C4901" t="str">
            <v xml:space="preserve">SALIDA ALUMBRADO FACHADA TIPO WALL PACK 250W Na / MH                                                     </v>
          </cell>
          <cell r="G4901" t="str">
            <v>UNIDAD</v>
          </cell>
          <cell r="H4901" t="str">
            <v xml:space="preserve">un   </v>
          </cell>
          <cell r="J4901">
            <v>74947</v>
          </cell>
        </row>
        <row r="4904">
          <cell r="B4904" t="str">
            <v>CANTIDAD</v>
          </cell>
          <cell r="C4904" t="str">
            <v>UND</v>
          </cell>
          <cell r="D4904" t="str">
            <v>Vr/UNITARIO</v>
          </cell>
          <cell r="E4904" t="str">
            <v>Vr/PARCIAL</v>
          </cell>
          <cell r="F4904" t="str">
            <v>DESPERD. %</v>
          </cell>
        </row>
        <row r="4905">
          <cell r="B4905">
            <v>3</v>
          </cell>
          <cell r="C4905" t="str">
            <v>ML</v>
          </cell>
          <cell r="D4905">
            <v>2466.6666666666665</v>
          </cell>
          <cell r="E4905">
            <v>7400</v>
          </cell>
          <cell r="J4905">
            <v>7400</v>
          </cell>
        </row>
        <row r="4906">
          <cell r="B4906">
            <v>9</v>
          </cell>
          <cell r="C4906" t="str">
            <v>ML</v>
          </cell>
          <cell r="D4906">
            <v>899</v>
          </cell>
          <cell r="E4906">
            <v>8091</v>
          </cell>
          <cell r="J4906">
            <v>8091</v>
          </cell>
        </row>
        <row r="4907">
          <cell r="B4907">
            <v>4</v>
          </cell>
          <cell r="C4907" t="str">
            <v>UND</v>
          </cell>
          <cell r="D4907">
            <v>1283.3333333333333</v>
          </cell>
          <cell r="E4907">
            <v>5133.333333333333</v>
          </cell>
          <cell r="J4907">
            <v>5133.333333333333</v>
          </cell>
        </row>
        <row r="4908">
          <cell r="B4908">
            <v>1</v>
          </cell>
          <cell r="C4908" t="str">
            <v>UND</v>
          </cell>
          <cell r="D4908">
            <v>6300</v>
          </cell>
          <cell r="E4908">
            <v>6300</v>
          </cell>
          <cell r="J4908">
            <v>6300</v>
          </cell>
        </row>
        <row r="4909">
          <cell r="E4909">
            <v>0</v>
          </cell>
          <cell r="J4909">
            <v>0</v>
          </cell>
        </row>
        <row r="4910">
          <cell r="E4910">
            <v>0</v>
          </cell>
          <cell r="J4910">
            <v>0</v>
          </cell>
        </row>
        <row r="4911">
          <cell r="E4911">
            <v>0</v>
          </cell>
          <cell r="J4911">
            <v>0</v>
          </cell>
        </row>
        <row r="4913">
          <cell r="G4913">
            <v>26924.333333333332</v>
          </cell>
          <cell r="J4913">
            <v>26924.333333333332</v>
          </cell>
        </row>
        <row r="4916">
          <cell r="B4916" t="str">
            <v>TARIFA / HORA</v>
          </cell>
          <cell r="D4916" t="str">
            <v>RENDIMIENTO</v>
          </cell>
          <cell r="E4916" t="str">
            <v>VALOR UNITARIO</v>
          </cell>
        </row>
        <row r="4917">
          <cell r="B4917">
            <v>100</v>
          </cell>
          <cell r="D4917">
            <v>30</v>
          </cell>
          <cell r="E4917">
            <v>3000</v>
          </cell>
        </row>
        <row r="4918">
          <cell r="B4918">
            <v>30.74</v>
          </cell>
          <cell r="D4918">
            <v>8</v>
          </cell>
          <cell r="E4918">
            <v>245.92</v>
          </cell>
        </row>
        <row r="4919">
          <cell r="B4919">
            <v>21.75</v>
          </cell>
          <cell r="D4919">
            <v>4</v>
          </cell>
          <cell r="E4919">
            <v>87</v>
          </cell>
        </row>
        <row r="4920">
          <cell r="E4920">
            <v>0</v>
          </cell>
        </row>
        <row r="4921">
          <cell r="E4921">
            <v>0</v>
          </cell>
        </row>
        <row r="4922">
          <cell r="G4922">
            <v>3332.92</v>
          </cell>
        </row>
        <row r="4924">
          <cell r="G4924">
            <v>30257.253333333334</v>
          </cell>
        </row>
        <row r="4927">
          <cell r="B4927" t="str">
            <v>VOLUMEN/PESO</v>
          </cell>
          <cell r="D4927" t="str">
            <v>DISTANCIA</v>
          </cell>
          <cell r="E4927" t="str">
            <v>TARIFA</v>
          </cell>
          <cell r="F4927" t="str">
            <v>Vr/UNITARIO</v>
          </cell>
        </row>
        <row r="4928">
          <cell r="F4928">
            <v>0</v>
          </cell>
        </row>
        <row r="4929">
          <cell r="F4929">
            <v>0</v>
          </cell>
        </row>
        <row r="4930">
          <cell r="F4930">
            <v>0</v>
          </cell>
        </row>
        <row r="4932">
          <cell r="G4932">
            <v>0</v>
          </cell>
        </row>
        <row r="4935">
          <cell r="B4935" t="str">
            <v>JORNAL + PRESTACIONES</v>
          </cell>
          <cell r="E4935" t="str">
            <v>RENDIMIENTO</v>
          </cell>
          <cell r="F4935" t="str">
            <v>Vr/UNITARIO</v>
          </cell>
        </row>
        <row r="4936">
          <cell r="D4936">
            <v>8938</v>
          </cell>
          <cell r="E4936">
            <v>5</v>
          </cell>
          <cell r="F4936">
            <v>44690</v>
          </cell>
        </row>
        <row r="4937">
          <cell r="F4937">
            <v>0</v>
          </cell>
        </row>
        <row r="4938">
          <cell r="F4938">
            <v>0</v>
          </cell>
        </row>
        <row r="4939">
          <cell r="F4939">
            <v>0</v>
          </cell>
        </row>
        <row r="4941">
          <cell r="G4941">
            <v>44690</v>
          </cell>
        </row>
        <row r="4943">
          <cell r="G4943">
            <v>74947</v>
          </cell>
        </row>
        <row r="4951">
          <cell r="E4951" t="str">
            <v>CAPITULO :</v>
          </cell>
          <cell r="G4951" t="str">
            <v>INSTALACIONES ELECTRICAS</v>
          </cell>
        </row>
        <row r="4953">
          <cell r="E4953" t="str">
            <v>FECHA :</v>
          </cell>
          <cell r="F4953" t="str">
            <v>OCTUBRE DE 2005</v>
          </cell>
        </row>
        <row r="4956">
          <cell r="B4956" t="str">
            <v>9.2.4</v>
          </cell>
          <cell r="C4956" t="str">
            <v xml:space="preserve">SALIDA TOMA CORRIENTE NORMAL MONOFASICA                                                                  </v>
          </cell>
          <cell r="G4956" t="str">
            <v>UNIDAD</v>
          </cell>
          <cell r="H4956" t="str">
            <v xml:space="preserve">un   </v>
          </cell>
          <cell r="J4956">
            <v>55424</v>
          </cell>
        </row>
        <row r="4959">
          <cell r="B4959" t="str">
            <v>CANTIDAD</v>
          </cell>
          <cell r="C4959" t="str">
            <v>UND</v>
          </cell>
          <cell r="D4959" t="str">
            <v>Vr/UNITARIO</v>
          </cell>
          <cell r="E4959" t="str">
            <v>Vr/PARCIAL</v>
          </cell>
          <cell r="F4959" t="str">
            <v>DESPERD. %</v>
          </cell>
        </row>
        <row r="4960">
          <cell r="B4960">
            <v>3</v>
          </cell>
          <cell r="C4960" t="str">
            <v>ML</v>
          </cell>
          <cell r="D4960">
            <v>2466.6666666666665</v>
          </cell>
          <cell r="E4960">
            <v>7400</v>
          </cell>
          <cell r="J4960">
            <v>7400</v>
          </cell>
        </row>
        <row r="4961">
          <cell r="B4961">
            <v>9</v>
          </cell>
          <cell r="C4961" t="str">
            <v>ML</v>
          </cell>
          <cell r="D4961">
            <v>549</v>
          </cell>
          <cell r="E4961">
            <v>4941</v>
          </cell>
          <cell r="J4961">
            <v>4941</v>
          </cell>
        </row>
        <row r="4962">
          <cell r="B4962">
            <v>4</v>
          </cell>
          <cell r="C4962" t="str">
            <v>UND</v>
          </cell>
          <cell r="D4962">
            <v>1283.3333333333333</v>
          </cell>
          <cell r="E4962">
            <v>5133.333333333333</v>
          </cell>
          <cell r="J4962">
            <v>5133.333333333333</v>
          </cell>
        </row>
        <row r="4963">
          <cell r="B4963">
            <v>1</v>
          </cell>
          <cell r="C4963" t="str">
            <v>UND</v>
          </cell>
          <cell r="D4963">
            <v>3500</v>
          </cell>
          <cell r="E4963">
            <v>3500</v>
          </cell>
          <cell r="J4963">
            <v>3500</v>
          </cell>
        </row>
        <row r="4964">
          <cell r="E4964">
            <v>0</v>
          </cell>
          <cell r="J4964">
            <v>0</v>
          </cell>
        </row>
        <row r="4965">
          <cell r="E4965">
            <v>0</v>
          </cell>
          <cell r="J4965">
            <v>0</v>
          </cell>
        </row>
        <row r="4966">
          <cell r="E4966">
            <v>0</v>
          </cell>
          <cell r="J4966">
            <v>0</v>
          </cell>
        </row>
        <row r="4968">
          <cell r="G4968">
            <v>20974.333333333332</v>
          </cell>
          <cell r="J4968">
            <v>20974.333333333332</v>
          </cell>
        </row>
        <row r="4971">
          <cell r="B4971" t="str">
            <v>TARIFA / HORA</v>
          </cell>
          <cell r="D4971" t="str">
            <v>RENDIMIENTO</v>
          </cell>
          <cell r="E4971" t="str">
            <v>VALOR UNITARIO</v>
          </cell>
        </row>
        <row r="4972">
          <cell r="B4972">
            <v>100</v>
          </cell>
          <cell r="D4972">
            <v>30</v>
          </cell>
          <cell r="E4972">
            <v>3000</v>
          </cell>
        </row>
        <row r="4973">
          <cell r="B4973">
            <v>30.74</v>
          </cell>
          <cell r="D4973">
            <v>4</v>
          </cell>
          <cell r="E4973">
            <v>122.96</v>
          </cell>
        </row>
        <row r="4974">
          <cell r="B4974">
            <v>21.75</v>
          </cell>
          <cell r="D4974">
            <v>2</v>
          </cell>
          <cell r="E4974">
            <v>43.5</v>
          </cell>
        </row>
        <row r="4975">
          <cell r="E4975">
            <v>0</v>
          </cell>
        </row>
        <row r="4976">
          <cell r="E4976">
            <v>0</v>
          </cell>
        </row>
        <row r="4977">
          <cell r="G4977">
            <v>3166.46</v>
          </cell>
        </row>
        <row r="4979">
          <cell r="G4979">
            <v>24140.793333333331</v>
          </cell>
        </row>
        <row r="4982">
          <cell r="B4982" t="str">
            <v>VOLUMEN/PESO</v>
          </cell>
          <cell r="D4982" t="str">
            <v>DISTANCIA</v>
          </cell>
          <cell r="E4982" t="str">
            <v>TARIFA</v>
          </cell>
          <cell r="F4982" t="str">
            <v>Vr/UNITARIO</v>
          </cell>
        </row>
        <row r="4983">
          <cell r="F4983">
            <v>0</v>
          </cell>
        </row>
        <row r="4984">
          <cell r="F4984">
            <v>0</v>
          </cell>
        </row>
        <row r="4985">
          <cell r="F4985">
            <v>0</v>
          </cell>
        </row>
        <row r="4987">
          <cell r="G4987">
            <v>0</v>
          </cell>
        </row>
        <row r="4990">
          <cell r="B4990" t="str">
            <v>JORNAL + PRESTACIONES</v>
          </cell>
          <cell r="E4990" t="str">
            <v>RENDIMIENTO</v>
          </cell>
          <cell r="F4990" t="str">
            <v>Vr/UNITARIO</v>
          </cell>
        </row>
        <row r="4991">
          <cell r="D4991">
            <v>8938</v>
          </cell>
          <cell r="E4991">
            <v>3.5</v>
          </cell>
          <cell r="F4991">
            <v>31283</v>
          </cell>
        </row>
        <row r="4992">
          <cell r="F4992">
            <v>0</v>
          </cell>
        </row>
        <row r="4993">
          <cell r="F4993">
            <v>0</v>
          </cell>
        </row>
        <row r="4994">
          <cell r="F4994">
            <v>0</v>
          </cell>
        </row>
        <row r="4996">
          <cell r="G4996">
            <v>31283</v>
          </cell>
        </row>
        <row r="4998">
          <cell r="G4998">
            <v>55424</v>
          </cell>
        </row>
        <row r="5006">
          <cell r="E5006" t="str">
            <v>CAPITULO :</v>
          </cell>
          <cell r="G5006" t="str">
            <v>INSTALACIONES ELECTRICAS</v>
          </cell>
        </row>
        <row r="5008">
          <cell r="E5008" t="str">
            <v>FECHA :</v>
          </cell>
          <cell r="F5008" t="str">
            <v>OCTUBRE DE 2005</v>
          </cell>
        </row>
        <row r="5011">
          <cell r="B5011" t="str">
            <v>9.2.5</v>
          </cell>
          <cell r="C5011" t="str">
            <v xml:space="preserve">SALIDA TOMACORRIENTE BIFASICA                                                                            </v>
          </cell>
          <cell r="G5011" t="str">
            <v>UNIDAD</v>
          </cell>
          <cell r="H5011" t="str">
            <v xml:space="preserve">un   </v>
          </cell>
          <cell r="J5011">
            <v>80372</v>
          </cell>
        </row>
        <row r="5014">
          <cell r="B5014" t="str">
            <v>CANTIDAD</v>
          </cell>
          <cell r="C5014" t="str">
            <v>UND</v>
          </cell>
          <cell r="D5014" t="str">
            <v>Vr/UNITARIO</v>
          </cell>
          <cell r="E5014" t="str">
            <v>Vr/PARCIAL</v>
          </cell>
          <cell r="F5014" t="str">
            <v>DESPERD. %</v>
          </cell>
        </row>
        <row r="5015">
          <cell r="B5015">
            <v>3</v>
          </cell>
          <cell r="C5015" t="str">
            <v>ML</v>
          </cell>
          <cell r="D5015">
            <v>2466.6666666666665</v>
          </cell>
          <cell r="E5015">
            <v>7400</v>
          </cell>
          <cell r="J5015">
            <v>7400</v>
          </cell>
        </row>
        <row r="5016">
          <cell r="B5016">
            <v>12</v>
          </cell>
          <cell r="C5016" t="str">
            <v>ML</v>
          </cell>
          <cell r="D5016">
            <v>549</v>
          </cell>
          <cell r="E5016">
            <v>6588</v>
          </cell>
          <cell r="J5016">
            <v>6588</v>
          </cell>
        </row>
        <row r="5017">
          <cell r="B5017">
            <v>4</v>
          </cell>
          <cell r="C5017" t="str">
            <v>UND</v>
          </cell>
          <cell r="D5017">
            <v>1283.3333333333333</v>
          </cell>
          <cell r="E5017">
            <v>5133.333333333333</v>
          </cell>
          <cell r="J5017">
            <v>5133.333333333333</v>
          </cell>
        </row>
        <row r="5018">
          <cell r="B5018">
            <v>1</v>
          </cell>
          <cell r="C5018" t="str">
            <v>UND</v>
          </cell>
          <cell r="D5018">
            <v>12500</v>
          </cell>
          <cell r="E5018">
            <v>12500</v>
          </cell>
          <cell r="J5018">
            <v>12500</v>
          </cell>
        </row>
        <row r="5019">
          <cell r="E5019">
            <v>0</v>
          </cell>
          <cell r="J5019">
            <v>0</v>
          </cell>
        </row>
        <row r="5020">
          <cell r="E5020">
            <v>0</v>
          </cell>
          <cell r="J5020">
            <v>0</v>
          </cell>
        </row>
        <row r="5021">
          <cell r="E5021">
            <v>0</v>
          </cell>
          <cell r="J5021">
            <v>0</v>
          </cell>
        </row>
        <row r="5023">
          <cell r="G5023">
            <v>31621.333333333332</v>
          </cell>
          <cell r="J5023">
            <v>31621.333333333332</v>
          </cell>
        </row>
        <row r="5026">
          <cell r="B5026" t="str">
            <v>TARIFA / HORA</v>
          </cell>
          <cell r="D5026" t="str">
            <v>RENDIMIENTO</v>
          </cell>
          <cell r="E5026" t="str">
            <v>VALOR UNITARIO</v>
          </cell>
        </row>
        <row r="5027">
          <cell r="B5027">
            <v>100</v>
          </cell>
          <cell r="D5027">
            <v>30</v>
          </cell>
          <cell r="E5027">
            <v>3000</v>
          </cell>
        </row>
        <row r="5028">
          <cell r="B5028">
            <v>30.74</v>
          </cell>
          <cell r="D5028">
            <v>4</v>
          </cell>
          <cell r="E5028">
            <v>122.96</v>
          </cell>
        </row>
        <row r="5029">
          <cell r="B5029">
            <v>21.75</v>
          </cell>
          <cell r="D5029">
            <v>2</v>
          </cell>
          <cell r="E5029">
            <v>43.5</v>
          </cell>
        </row>
        <row r="5030">
          <cell r="E5030">
            <v>0</v>
          </cell>
        </row>
        <row r="5031">
          <cell r="E5031">
            <v>0</v>
          </cell>
        </row>
        <row r="5032">
          <cell r="G5032">
            <v>3166.46</v>
          </cell>
        </row>
        <row r="5034">
          <cell r="G5034">
            <v>34787.793333333335</v>
          </cell>
        </row>
        <row r="5037">
          <cell r="B5037" t="str">
            <v>VOLUMEN/PESO</v>
          </cell>
          <cell r="D5037" t="str">
            <v>DISTANCIA</v>
          </cell>
          <cell r="E5037" t="str">
            <v>TARIFA</v>
          </cell>
          <cell r="F5037" t="str">
            <v>Vr/UNITARIO</v>
          </cell>
        </row>
        <row r="5038">
          <cell r="F5038">
            <v>0</v>
          </cell>
        </row>
        <row r="5039">
          <cell r="F5039">
            <v>0</v>
          </cell>
        </row>
        <row r="5040">
          <cell r="F5040">
            <v>0</v>
          </cell>
        </row>
        <row r="5042">
          <cell r="G5042">
            <v>0</v>
          </cell>
        </row>
        <row r="5045">
          <cell r="B5045" t="str">
            <v>JORNAL + PRESTACIONES</v>
          </cell>
          <cell r="E5045" t="str">
            <v>RENDIMIENTO</v>
          </cell>
          <cell r="F5045" t="str">
            <v>Vr/UNITARIO</v>
          </cell>
        </row>
        <row r="5046">
          <cell r="D5046">
            <v>8938</v>
          </cell>
          <cell r="E5046">
            <v>5.0999999999999996</v>
          </cell>
          <cell r="F5046">
            <v>45583.799999999996</v>
          </cell>
        </row>
        <row r="5047">
          <cell r="F5047">
            <v>0</v>
          </cell>
        </row>
        <row r="5048">
          <cell r="F5048">
            <v>0</v>
          </cell>
        </row>
        <row r="5049">
          <cell r="F5049">
            <v>0</v>
          </cell>
        </row>
        <row r="5051">
          <cell r="G5051">
            <v>45583.799999999996</v>
          </cell>
        </row>
        <row r="5053">
          <cell r="G5053">
            <v>80372</v>
          </cell>
        </row>
        <row r="5061">
          <cell r="E5061" t="str">
            <v>CAPITULO :</v>
          </cell>
          <cell r="G5061" t="str">
            <v>INSTALACIONES ELECTRICAS</v>
          </cell>
        </row>
        <row r="5063">
          <cell r="E5063" t="str">
            <v>FECHA :</v>
          </cell>
          <cell r="F5063" t="str">
            <v>OCTUBRE DE 2005</v>
          </cell>
        </row>
        <row r="5066">
          <cell r="B5066" t="str">
            <v>9.2.6</v>
          </cell>
          <cell r="C5066" t="str">
            <v xml:space="preserve">SALIDA TOMACORRIENTE TRIFASICA                                                                           </v>
          </cell>
          <cell r="G5066" t="str">
            <v>UNIDAD</v>
          </cell>
          <cell r="H5066" t="str">
            <v xml:space="preserve">un   </v>
          </cell>
          <cell r="J5066">
            <v>130302</v>
          </cell>
        </row>
        <row r="5069">
          <cell r="B5069" t="str">
            <v>CANTIDAD</v>
          </cell>
          <cell r="C5069" t="str">
            <v>UND</v>
          </cell>
          <cell r="D5069" t="str">
            <v>Vr/UNITARIO</v>
          </cell>
          <cell r="E5069" t="str">
            <v>Vr/PARCIAL</v>
          </cell>
          <cell r="F5069" t="str">
            <v>DESPERD. %</v>
          </cell>
        </row>
        <row r="5070">
          <cell r="B5070">
            <v>3</v>
          </cell>
          <cell r="C5070" t="str">
            <v>ML</v>
          </cell>
          <cell r="D5070">
            <v>5933.333333333333</v>
          </cell>
          <cell r="E5070">
            <v>17800</v>
          </cell>
          <cell r="J5070">
            <v>17800</v>
          </cell>
        </row>
        <row r="5071">
          <cell r="B5071">
            <v>9</v>
          </cell>
          <cell r="C5071" t="str">
            <v>ML</v>
          </cell>
          <cell r="D5071">
            <v>549</v>
          </cell>
          <cell r="E5071">
            <v>4941</v>
          </cell>
          <cell r="J5071">
            <v>4941</v>
          </cell>
        </row>
        <row r="5072">
          <cell r="B5072">
            <v>4</v>
          </cell>
          <cell r="C5072" t="str">
            <v>UND</v>
          </cell>
          <cell r="D5072">
            <v>1283.3333333333333</v>
          </cell>
          <cell r="E5072">
            <v>5133.333333333333</v>
          </cell>
          <cell r="J5072">
            <v>5133.333333333333</v>
          </cell>
        </row>
        <row r="5073">
          <cell r="B5073">
            <v>1</v>
          </cell>
          <cell r="C5073" t="str">
            <v>UND</v>
          </cell>
          <cell r="D5073">
            <v>18500</v>
          </cell>
          <cell r="E5073">
            <v>18500</v>
          </cell>
          <cell r="J5073">
            <v>18500</v>
          </cell>
        </row>
        <row r="5074">
          <cell r="B5074">
            <v>9</v>
          </cell>
          <cell r="C5074" t="str">
            <v>ML</v>
          </cell>
          <cell r="D5074">
            <v>899</v>
          </cell>
          <cell r="E5074">
            <v>8091</v>
          </cell>
          <cell r="J5074">
            <v>8091</v>
          </cell>
        </row>
        <row r="5075">
          <cell r="E5075">
            <v>0</v>
          </cell>
          <cell r="J5075">
            <v>0</v>
          </cell>
        </row>
        <row r="5076">
          <cell r="E5076">
            <v>0</v>
          </cell>
          <cell r="J5076">
            <v>0</v>
          </cell>
        </row>
        <row r="5078">
          <cell r="G5078">
            <v>54465.333333333328</v>
          </cell>
          <cell r="J5078">
            <v>54465.333333333328</v>
          </cell>
        </row>
        <row r="5081">
          <cell r="B5081" t="str">
            <v>TARIFA / HORA</v>
          </cell>
          <cell r="D5081" t="str">
            <v>RENDIMIENTO</v>
          </cell>
          <cell r="E5081" t="str">
            <v>VALOR UNITARIO</v>
          </cell>
        </row>
        <row r="5082">
          <cell r="B5082">
            <v>100</v>
          </cell>
          <cell r="D5082">
            <v>40</v>
          </cell>
          <cell r="E5082">
            <v>4000</v>
          </cell>
        </row>
        <row r="5083">
          <cell r="B5083">
            <v>30.74</v>
          </cell>
          <cell r="D5083">
            <v>8</v>
          </cell>
          <cell r="E5083">
            <v>245.92</v>
          </cell>
        </row>
        <row r="5084">
          <cell r="B5084">
            <v>21.75</v>
          </cell>
          <cell r="D5084">
            <v>4</v>
          </cell>
          <cell r="E5084">
            <v>87</v>
          </cell>
        </row>
        <row r="5085">
          <cell r="E5085">
            <v>0</v>
          </cell>
        </row>
        <row r="5086">
          <cell r="E5086">
            <v>0</v>
          </cell>
        </row>
        <row r="5087">
          <cell r="G5087">
            <v>4332.92</v>
          </cell>
        </row>
        <row r="5089">
          <cell r="G5089">
            <v>58798.253333333327</v>
          </cell>
        </row>
        <row r="5092">
          <cell r="B5092" t="str">
            <v>VOLUMEN/PESO</v>
          </cell>
          <cell r="D5092" t="str">
            <v>DISTANCIA</v>
          </cell>
          <cell r="E5092" t="str">
            <v>TARIFA</v>
          </cell>
          <cell r="F5092" t="str">
            <v>Vr/UNITARIO</v>
          </cell>
        </row>
        <row r="5093">
          <cell r="F5093">
            <v>0</v>
          </cell>
        </row>
        <row r="5094">
          <cell r="F5094">
            <v>0</v>
          </cell>
        </row>
        <row r="5095">
          <cell r="F5095">
            <v>0</v>
          </cell>
        </row>
        <row r="5097">
          <cell r="G5097">
            <v>0</v>
          </cell>
        </row>
        <row r="5100">
          <cell r="B5100" t="str">
            <v>JORNAL + PRESTACIONES</v>
          </cell>
          <cell r="E5100" t="str">
            <v>RENDIMIENTO</v>
          </cell>
          <cell r="F5100" t="str">
            <v>Vr/UNITARIO</v>
          </cell>
        </row>
        <row r="5101">
          <cell r="D5101">
            <v>8938</v>
          </cell>
          <cell r="E5101">
            <v>8</v>
          </cell>
          <cell r="F5101">
            <v>71504</v>
          </cell>
        </row>
        <row r="5102">
          <cell r="F5102">
            <v>0</v>
          </cell>
        </row>
        <row r="5103">
          <cell r="F5103">
            <v>0</v>
          </cell>
        </row>
        <row r="5104">
          <cell r="F5104">
            <v>0</v>
          </cell>
        </row>
        <row r="5106">
          <cell r="G5106">
            <v>71504</v>
          </cell>
        </row>
        <row r="5108">
          <cell r="G5108">
            <v>130302</v>
          </cell>
        </row>
        <row r="5116">
          <cell r="E5116" t="str">
            <v>CAPITULO :</v>
          </cell>
          <cell r="G5116" t="str">
            <v>INSTALACIONES ELECTRICAS</v>
          </cell>
        </row>
        <row r="5118">
          <cell r="E5118" t="str">
            <v>FECHA :</v>
          </cell>
          <cell r="F5118" t="str">
            <v>OCTUBRE DE 2005</v>
          </cell>
        </row>
        <row r="5121">
          <cell r="B5121" t="str">
            <v>9.2.7</v>
          </cell>
          <cell r="C5121" t="str">
            <v xml:space="preserve">SALIDA TOMACORRIENTE REGULADA                                                                            </v>
          </cell>
          <cell r="G5121" t="str">
            <v>UNIDAD</v>
          </cell>
          <cell r="H5121" t="str">
            <v xml:space="preserve">un   </v>
          </cell>
          <cell r="J5121">
            <v>79875</v>
          </cell>
        </row>
        <row r="5124">
          <cell r="B5124" t="str">
            <v>CANTIDAD</v>
          </cell>
          <cell r="C5124" t="str">
            <v>UND</v>
          </cell>
          <cell r="D5124" t="str">
            <v>Vr/UNITARIO</v>
          </cell>
          <cell r="E5124" t="str">
            <v>Vr/PARCIAL</v>
          </cell>
          <cell r="F5124" t="str">
            <v>DESPERD. %</v>
          </cell>
        </row>
        <row r="5125">
          <cell r="B5125">
            <v>3</v>
          </cell>
          <cell r="C5125" t="str">
            <v>ML</v>
          </cell>
          <cell r="D5125">
            <v>2466.6666666666665</v>
          </cell>
          <cell r="E5125">
            <v>7400</v>
          </cell>
          <cell r="J5125">
            <v>7400</v>
          </cell>
        </row>
        <row r="5126">
          <cell r="B5126">
            <v>9</v>
          </cell>
          <cell r="C5126" t="str">
            <v>ML</v>
          </cell>
          <cell r="D5126">
            <v>549</v>
          </cell>
          <cell r="E5126">
            <v>4941</v>
          </cell>
          <cell r="J5126">
            <v>4941</v>
          </cell>
        </row>
        <row r="5127">
          <cell r="B5127">
            <v>4</v>
          </cell>
          <cell r="C5127" t="str">
            <v>UND</v>
          </cell>
          <cell r="D5127">
            <v>1283.3333333333333</v>
          </cell>
          <cell r="E5127">
            <v>5133.333333333333</v>
          </cell>
          <cell r="J5127">
            <v>5133.333333333333</v>
          </cell>
        </row>
        <row r="5128">
          <cell r="B5128">
            <v>1</v>
          </cell>
          <cell r="C5128" t="str">
            <v>UND</v>
          </cell>
          <cell r="D5128">
            <v>3500</v>
          </cell>
          <cell r="E5128">
            <v>3500</v>
          </cell>
          <cell r="J5128">
            <v>3500</v>
          </cell>
        </row>
        <row r="5129">
          <cell r="B5129">
            <v>3</v>
          </cell>
          <cell r="C5129" t="str">
            <v>UND</v>
          </cell>
          <cell r="D5129">
            <v>3501</v>
          </cell>
          <cell r="E5129">
            <v>10503</v>
          </cell>
          <cell r="J5129">
            <v>10503</v>
          </cell>
        </row>
        <row r="5130">
          <cell r="E5130">
            <v>0</v>
          </cell>
          <cell r="J5130">
            <v>0</v>
          </cell>
        </row>
        <row r="5131">
          <cell r="E5131">
            <v>0</v>
          </cell>
          <cell r="J5131">
            <v>0</v>
          </cell>
        </row>
        <row r="5133">
          <cell r="G5133">
            <v>31477.333333333332</v>
          </cell>
          <cell r="J5133">
            <v>31477.333333333332</v>
          </cell>
        </row>
        <row r="5136">
          <cell r="B5136" t="str">
            <v>TARIFA / HORA</v>
          </cell>
          <cell r="D5136" t="str">
            <v>RENDIMIENTO</v>
          </cell>
          <cell r="E5136" t="str">
            <v>VALOR UNITARIO</v>
          </cell>
        </row>
        <row r="5137">
          <cell r="B5137">
            <v>100</v>
          </cell>
          <cell r="D5137">
            <v>35</v>
          </cell>
          <cell r="E5137">
            <v>3500</v>
          </cell>
        </row>
        <row r="5138">
          <cell r="B5138">
            <v>30.74</v>
          </cell>
          <cell r="D5138">
            <v>5</v>
          </cell>
          <cell r="E5138">
            <v>153.69999999999999</v>
          </cell>
        </row>
        <row r="5139">
          <cell r="B5139">
            <v>21.75</v>
          </cell>
          <cell r="D5139">
            <v>2.5</v>
          </cell>
          <cell r="E5139">
            <v>54.375</v>
          </cell>
        </row>
        <row r="5140">
          <cell r="E5140">
            <v>0</v>
          </cell>
        </row>
        <row r="5141">
          <cell r="E5141">
            <v>0</v>
          </cell>
        </row>
        <row r="5142">
          <cell r="G5142">
            <v>3708.0749999999998</v>
          </cell>
        </row>
        <row r="5144">
          <cell r="G5144">
            <v>35185.408333333333</v>
          </cell>
        </row>
        <row r="5147">
          <cell r="B5147" t="str">
            <v>VOLUMEN/PESO</v>
          </cell>
          <cell r="D5147" t="str">
            <v>DISTANCIA</v>
          </cell>
          <cell r="E5147" t="str">
            <v>TARIFA</v>
          </cell>
          <cell r="F5147" t="str">
            <v>Vr/UNITARIO</v>
          </cell>
        </row>
        <row r="5148">
          <cell r="F5148">
            <v>0</v>
          </cell>
        </row>
        <row r="5149">
          <cell r="F5149">
            <v>0</v>
          </cell>
        </row>
        <row r="5150">
          <cell r="F5150">
            <v>0</v>
          </cell>
        </row>
        <row r="5152">
          <cell r="G5152">
            <v>0</v>
          </cell>
        </row>
        <row r="5155">
          <cell r="B5155" t="str">
            <v>JORNAL + PRESTACIONES</v>
          </cell>
          <cell r="E5155" t="str">
            <v>RENDIMIENTO</v>
          </cell>
          <cell r="F5155" t="str">
            <v>Vr/UNITARIO</v>
          </cell>
        </row>
        <row r="5156">
          <cell r="D5156">
            <v>8938</v>
          </cell>
          <cell r="E5156">
            <v>5</v>
          </cell>
          <cell r="F5156">
            <v>44690</v>
          </cell>
        </row>
        <row r="5157">
          <cell r="F5157">
            <v>0</v>
          </cell>
        </row>
        <row r="5158">
          <cell r="F5158">
            <v>0</v>
          </cell>
        </row>
        <row r="5159">
          <cell r="F5159">
            <v>0</v>
          </cell>
        </row>
        <row r="5161">
          <cell r="G5161">
            <v>44690</v>
          </cell>
        </row>
        <row r="5163">
          <cell r="G5163">
            <v>79875</v>
          </cell>
        </row>
        <row r="5171">
          <cell r="E5171" t="str">
            <v>CAPITULO :</v>
          </cell>
          <cell r="G5171" t="str">
            <v>INSTALACIONES ELECTRICAS</v>
          </cell>
        </row>
        <row r="5173">
          <cell r="E5173" t="str">
            <v>FECHA :</v>
          </cell>
          <cell r="F5173" t="str">
            <v>OCTUBRE DE 2005</v>
          </cell>
        </row>
        <row r="5176">
          <cell r="B5176" t="str">
            <v>9.3.1</v>
          </cell>
          <cell r="C5176" t="str">
            <v xml:space="preserve">SALIDA PARA VOZ Y DATOS                                                                                  </v>
          </cell>
          <cell r="G5176" t="str">
            <v>UNIDAD</v>
          </cell>
          <cell r="H5176" t="str">
            <v xml:space="preserve">un   </v>
          </cell>
          <cell r="J5176">
            <v>89859</v>
          </cell>
        </row>
        <row r="5179">
          <cell r="B5179" t="str">
            <v>CANTIDAD</v>
          </cell>
          <cell r="C5179" t="str">
            <v>UND</v>
          </cell>
          <cell r="D5179" t="str">
            <v>Vr/UNITARIO</v>
          </cell>
          <cell r="E5179" t="str">
            <v>Vr/PARCIAL</v>
          </cell>
          <cell r="F5179" t="str">
            <v>DESPERD. %</v>
          </cell>
        </row>
        <row r="5180">
          <cell r="B5180">
            <v>3</v>
          </cell>
          <cell r="C5180" t="str">
            <v>ML</v>
          </cell>
          <cell r="D5180">
            <v>2466.6666666666665</v>
          </cell>
          <cell r="E5180">
            <v>7400</v>
          </cell>
          <cell r="J5180">
            <v>7400</v>
          </cell>
        </row>
        <row r="5181">
          <cell r="B5181">
            <v>1</v>
          </cell>
          <cell r="C5181" t="str">
            <v>GL</v>
          </cell>
          <cell r="D5181">
            <v>25000</v>
          </cell>
          <cell r="E5181">
            <v>25000</v>
          </cell>
          <cell r="J5181">
            <v>25000</v>
          </cell>
        </row>
        <row r="5182">
          <cell r="B5182">
            <v>4</v>
          </cell>
          <cell r="C5182" t="str">
            <v>UND</v>
          </cell>
          <cell r="D5182">
            <v>1283.3333333333333</v>
          </cell>
          <cell r="E5182">
            <v>5133.333333333333</v>
          </cell>
          <cell r="J5182">
            <v>5133.333333333333</v>
          </cell>
        </row>
        <row r="5183">
          <cell r="E5183">
            <v>0</v>
          </cell>
          <cell r="J5183">
            <v>0</v>
          </cell>
        </row>
        <row r="5184">
          <cell r="E5184">
            <v>0</v>
          </cell>
          <cell r="J5184">
            <v>0</v>
          </cell>
        </row>
        <row r="5185">
          <cell r="E5185">
            <v>0</v>
          </cell>
          <cell r="J5185">
            <v>0</v>
          </cell>
        </row>
        <row r="5186">
          <cell r="E5186">
            <v>0</v>
          </cell>
          <cell r="J5186">
            <v>0</v>
          </cell>
        </row>
        <row r="5188">
          <cell r="G5188">
            <v>37533.333333333336</v>
          </cell>
          <cell r="J5188">
            <v>37533.333333333336</v>
          </cell>
        </row>
        <row r="5191">
          <cell r="B5191" t="str">
            <v>TARIFA / HORA</v>
          </cell>
          <cell r="D5191" t="str">
            <v>RENDIMIENTO</v>
          </cell>
          <cell r="E5191" t="str">
            <v>VALOR UNITARIO</v>
          </cell>
        </row>
        <row r="5192">
          <cell r="B5192">
            <v>100</v>
          </cell>
          <cell r="D5192">
            <v>30</v>
          </cell>
          <cell r="E5192">
            <v>3000</v>
          </cell>
        </row>
        <row r="5193">
          <cell r="B5193">
            <v>30.74</v>
          </cell>
          <cell r="D5193">
            <v>4</v>
          </cell>
          <cell r="E5193">
            <v>122.96</v>
          </cell>
        </row>
        <row r="5194">
          <cell r="B5194">
            <v>21.75</v>
          </cell>
          <cell r="D5194">
            <v>2</v>
          </cell>
          <cell r="E5194">
            <v>43.5</v>
          </cell>
        </row>
        <row r="5195">
          <cell r="E5195">
            <v>0</v>
          </cell>
        </row>
        <row r="5196">
          <cell r="E5196">
            <v>0</v>
          </cell>
        </row>
        <row r="5197">
          <cell r="G5197">
            <v>3166.46</v>
          </cell>
        </row>
        <row r="5199">
          <cell r="G5199">
            <v>40699.793333333335</v>
          </cell>
        </row>
        <row r="5202">
          <cell r="B5202" t="str">
            <v>VOLUMEN/PESO</v>
          </cell>
          <cell r="D5202" t="str">
            <v>DISTANCIA</v>
          </cell>
          <cell r="E5202" t="str">
            <v>TARIFA</v>
          </cell>
          <cell r="F5202" t="str">
            <v>Vr/UNITARIO</v>
          </cell>
        </row>
        <row r="5203">
          <cell r="F5203">
            <v>0</v>
          </cell>
        </row>
        <row r="5204">
          <cell r="F5204">
            <v>0</v>
          </cell>
        </row>
        <row r="5205">
          <cell r="F5205">
            <v>0</v>
          </cell>
        </row>
        <row r="5207">
          <cell r="G5207">
            <v>0</v>
          </cell>
        </row>
        <row r="5210">
          <cell r="B5210" t="str">
            <v>JORNAL + PRESTACIONES</v>
          </cell>
          <cell r="E5210" t="str">
            <v>RENDIMIENTO</v>
          </cell>
          <cell r="F5210" t="str">
            <v>Vr/UNITARIO</v>
          </cell>
        </row>
        <row r="5211">
          <cell r="D5211">
            <v>8938</v>
          </cell>
          <cell r="E5211">
            <v>5.5</v>
          </cell>
          <cell r="F5211">
            <v>49159</v>
          </cell>
        </row>
        <row r="5212">
          <cell r="F5212">
            <v>0</v>
          </cell>
        </row>
        <row r="5213">
          <cell r="F5213">
            <v>0</v>
          </cell>
        </row>
        <row r="5214">
          <cell r="F5214">
            <v>0</v>
          </cell>
        </row>
        <row r="5216">
          <cell r="G5216">
            <v>49159</v>
          </cell>
        </row>
        <row r="5218">
          <cell r="G5218">
            <v>89859</v>
          </cell>
        </row>
        <row r="5226">
          <cell r="E5226" t="str">
            <v>CAPITULO :</v>
          </cell>
          <cell r="G5226" t="str">
            <v>INSTALACIONES ELECTRICAS</v>
          </cell>
        </row>
        <row r="5228">
          <cell r="E5228" t="str">
            <v>FECHA :</v>
          </cell>
          <cell r="F5228" t="str">
            <v>OCTUBRE DE 2005</v>
          </cell>
        </row>
        <row r="5231">
          <cell r="B5231" t="str">
            <v>9.3.2</v>
          </cell>
          <cell r="C5231" t="str">
            <v xml:space="preserve">PARCIAL TUBO EMT DE 1 pg POR 4mm                                                                         </v>
          </cell>
          <cell r="G5231" t="str">
            <v>UNIDAD</v>
          </cell>
          <cell r="H5231" t="str">
            <v xml:space="preserve">gb   </v>
          </cell>
          <cell r="J5231">
            <v>201166</v>
          </cell>
        </row>
        <row r="5234">
          <cell r="B5234" t="str">
            <v>CANTIDAD</v>
          </cell>
          <cell r="C5234" t="str">
            <v>UND</v>
          </cell>
          <cell r="D5234" t="str">
            <v>Vr/UNITARIO</v>
          </cell>
          <cell r="E5234" t="str">
            <v>Vr/PARCIAL</v>
          </cell>
          <cell r="F5234" t="str">
            <v>DESPERD. %</v>
          </cell>
        </row>
        <row r="5235">
          <cell r="B5235">
            <v>1</v>
          </cell>
          <cell r="C5235" t="str">
            <v>GL</v>
          </cell>
          <cell r="D5235">
            <v>200000</v>
          </cell>
          <cell r="E5235">
            <v>200000</v>
          </cell>
          <cell r="J5235">
            <v>200000</v>
          </cell>
        </row>
        <row r="5236">
          <cell r="E5236">
            <v>0</v>
          </cell>
          <cell r="J5236">
            <v>0</v>
          </cell>
        </row>
        <row r="5237">
          <cell r="E5237">
            <v>0</v>
          </cell>
          <cell r="J5237">
            <v>0</v>
          </cell>
        </row>
        <row r="5238">
          <cell r="E5238">
            <v>0</v>
          </cell>
          <cell r="J5238">
            <v>0</v>
          </cell>
        </row>
        <row r="5239">
          <cell r="E5239">
            <v>0</v>
          </cell>
          <cell r="J5239">
            <v>0</v>
          </cell>
        </row>
        <row r="5240">
          <cell r="E5240">
            <v>0</v>
          </cell>
          <cell r="J5240">
            <v>0</v>
          </cell>
        </row>
        <row r="5241">
          <cell r="E5241">
            <v>0</v>
          </cell>
          <cell r="J5241">
            <v>0</v>
          </cell>
        </row>
        <row r="5243">
          <cell r="G5243">
            <v>200000</v>
          </cell>
          <cell r="J5243">
            <v>200000</v>
          </cell>
        </row>
        <row r="5246">
          <cell r="B5246" t="str">
            <v>TARIFA / HORA</v>
          </cell>
          <cell r="D5246" t="str">
            <v>RENDIMIENTO</v>
          </cell>
          <cell r="E5246" t="str">
            <v>VALOR UNITARIO</v>
          </cell>
        </row>
        <row r="5247">
          <cell r="B5247">
            <v>100</v>
          </cell>
          <cell r="D5247">
            <v>10</v>
          </cell>
          <cell r="E5247">
            <v>1000</v>
          </cell>
        </row>
        <row r="5248">
          <cell r="B5248">
            <v>30.74</v>
          </cell>
          <cell r="D5248">
            <v>4</v>
          </cell>
          <cell r="E5248">
            <v>122.96</v>
          </cell>
        </row>
        <row r="5249">
          <cell r="B5249">
            <v>21.75</v>
          </cell>
          <cell r="D5249">
            <v>2</v>
          </cell>
          <cell r="E5249">
            <v>43.5</v>
          </cell>
        </row>
        <row r="5250">
          <cell r="E5250">
            <v>0</v>
          </cell>
        </row>
        <row r="5251">
          <cell r="E5251">
            <v>0</v>
          </cell>
        </row>
        <row r="5252">
          <cell r="G5252">
            <v>1166.46</v>
          </cell>
        </row>
        <row r="5254">
          <cell r="G5254">
            <v>201166.46</v>
          </cell>
        </row>
        <row r="5257">
          <cell r="B5257" t="str">
            <v>VOLUMEN/PESO</v>
          </cell>
          <cell r="D5257" t="str">
            <v>DISTANCIA</v>
          </cell>
          <cell r="E5257" t="str">
            <v>TARIFA</v>
          </cell>
          <cell r="F5257" t="str">
            <v>Vr/UNITARIO</v>
          </cell>
        </row>
        <row r="5258">
          <cell r="F5258">
            <v>0</v>
          </cell>
        </row>
        <row r="5259">
          <cell r="F5259">
            <v>0</v>
          </cell>
        </row>
        <row r="5260">
          <cell r="F5260">
            <v>0</v>
          </cell>
        </row>
        <row r="5262">
          <cell r="G5262">
            <v>0</v>
          </cell>
        </row>
        <row r="5265">
          <cell r="B5265" t="str">
            <v>JORNAL + PRESTACIONES</v>
          </cell>
          <cell r="E5265" t="str">
            <v>RENDIMIENTO</v>
          </cell>
          <cell r="F5265" t="str">
            <v>Vr/UNITARIO</v>
          </cell>
        </row>
        <row r="5266">
          <cell r="F5266">
            <v>0</v>
          </cell>
        </row>
        <row r="5267">
          <cell r="F5267">
            <v>0</v>
          </cell>
        </row>
        <row r="5268">
          <cell r="F5268">
            <v>0</v>
          </cell>
        </row>
        <row r="5269">
          <cell r="F5269">
            <v>0</v>
          </cell>
        </row>
        <row r="5271">
          <cell r="G5271">
            <v>0</v>
          </cell>
        </row>
        <row r="5273">
          <cell r="G5273">
            <v>201166</v>
          </cell>
        </row>
        <row r="5281">
          <cell r="E5281" t="str">
            <v>CAPITULO :</v>
          </cell>
          <cell r="G5281" t="str">
            <v>INSTALACIONES ELECTRICAS</v>
          </cell>
        </row>
        <row r="5283">
          <cell r="E5283" t="str">
            <v>FECHA :</v>
          </cell>
          <cell r="F5283" t="str">
            <v>OCTUBRE DE 2005</v>
          </cell>
        </row>
        <row r="5286">
          <cell r="B5286" t="str">
            <v>9.3.3</v>
          </cell>
          <cell r="C5286" t="str">
            <v xml:space="preserve">CANALETA METALICA 14*4 cm CON DIVISION Y TAPA                                                            </v>
          </cell>
          <cell r="G5286" t="str">
            <v>UNIDAD</v>
          </cell>
          <cell r="H5286" t="str">
            <v xml:space="preserve">m    </v>
          </cell>
          <cell r="J5286">
            <v>29469</v>
          </cell>
        </row>
        <row r="5289">
          <cell r="B5289" t="str">
            <v>CANTIDAD</v>
          </cell>
          <cell r="C5289" t="str">
            <v>UND</v>
          </cell>
          <cell r="D5289" t="str">
            <v>Vr/UNITARIO</v>
          </cell>
          <cell r="E5289" t="str">
            <v>Vr/PARCIAL</v>
          </cell>
          <cell r="F5289" t="str">
            <v>DESPERD. %</v>
          </cell>
        </row>
        <row r="5290">
          <cell r="B5290">
            <v>1</v>
          </cell>
          <cell r="C5290" t="str">
            <v>ML</v>
          </cell>
          <cell r="D5290">
            <v>20500</v>
          </cell>
          <cell r="E5290">
            <v>20500</v>
          </cell>
          <cell r="J5290">
            <v>20500</v>
          </cell>
        </row>
        <row r="5291">
          <cell r="B5291">
            <v>1</v>
          </cell>
          <cell r="C5291" t="str">
            <v>GL</v>
          </cell>
          <cell r="D5291">
            <v>3500</v>
          </cell>
          <cell r="E5291">
            <v>3500</v>
          </cell>
          <cell r="J5291">
            <v>3500</v>
          </cell>
        </row>
        <row r="5292">
          <cell r="E5292">
            <v>0</v>
          </cell>
          <cell r="J5292">
            <v>0</v>
          </cell>
        </row>
        <row r="5293">
          <cell r="E5293">
            <v>0</v>
          </cell>
          <cell r="J5293">
            <v>0</v>
          </cell>
        </row>
        <row r="5294">
          <cell r="E5294">
            <v>0</v>
          </cell>
          <cell r="J5294">
            <v>0</v>
          </cell>
        </row>
        <row r="5295">
          <cell r="E5295">
            <v>0</v>
          </cell>
          <cell r="J5295">
            <v>0</v>
          </cell>
        </row>
        <row r="5296">
          <cell r="E5296">
            <v>0</v>
          </cell>
          <cell r="J5296">
            <v>0</v>
          </cell>
        </row>
        <row r="5298">
          <cell r="G5298">
            <v>24000</v>
          </cell>
          <cell r="J5298">
            <v>24000</v>
          </cell>
        </row>
        <row r="5301">
          <cell r="B5301" t="str">
            <v>TARIFA / HORA</v>
          </cell>
          <cell r="D5301" t="str">
            <v>RENDIMIENTO</v>
          </cell>
          <cell r="E5301" t="str">
            <v>VALOR UNITARIO</v>
          </cell>
        </row>
        <row r="5302">
          <cell r="B5302">
            <v>100</v>
          </cell>
          <cell r="D5302">
            <v>10</v>
          </cell>
          <cell r="E5302">
            <v>1000</v>
          </cell>
        </row>
        <row r="5303">
          <cell r="E5303">
            <v>0</v>
          </cell>
        </row>
        <row r="5304">
          <cell r="E5304">
            <v>0</v>
          </cell>
        </row>
        <row r="5305">
          <cell r="E5305">
            <v>0</v>
          </cell>
        </row>
        <row r="5306">
          <cell r="E5306">
            <v>0</v>
          </cell>
        </row>
        <row r="5307">
          <cell r="G5307">
            <v>1000</v>
          </cell>
        </row>
        <row r="5309">
          <cell r="G5309">
            <v>25000</v>
          </cell>
        </row>
        <row r="5312">
          <cell r="B5312" t="str">
            <v>VOLUMEN/PESO</v>
          </cell>
          <cell r="D5312" t="str">
            <v>DISTANCIA</v>
          </cell>
          <cell r="E5312" t="str">
            <v>TARIFA</v>
          </cell>
          <cell r="F5312" t="str">
            <v>Vr/UNITARIO</v>
          </cell>
        </row>
        <row r="5313">
          <cell r="F5313">
            <v>0</v>
          </cell>
        </row>
        <row r="5314">
          <cell r="F5314">
            <v>0</v>
          </cell>
        </row>
        <row r="5315">
          <cell r="F5315">
            <v>0</v>
          </cell>
        </row>
        <row r="5317">
          <cell r="G5317">
            <v>0</v>
          </cell>
        </row>
        <row r="5320">
          <cell r="B5320" t="str">
            <v>JORNAL + PRESTACIONES</v>
          </cell>
          <cell r="E5320" t="str">
            <v>RENDIMIENTO</v>
          </cell>
          <cell r="F5320" t="str">
            <v>Vr/UNITARIO</v>
          </cell>
        </row>
        <row r="5321">
          <cell r="D5321">
            <v>8938</v>
          </cell>
          <cell r="E5321">
            <v>0.5</v>
          </cell>
          <cell r="F5321">
            <v>4469</v>
          </cell>
        </row>
        <row r="5322">
          <cell r="F5322">
            <v>0</v>
          </cell>
        </row>
        <row r="5323">
          <cell r="F5323">
            <v>0</v>
          </cell>
        </row>
        <row r="5324">
          <cell r="F5324">
            <v>0</v>
          </cell>
        </row>
        <row r="5326">
          <cell r="G5326">
            <v>4469</v>
          </cell>
        </row>
        <row r="5328">
          <cell r="G5328">
            <v>29469</v>
          </cell>
        </row>
        <row r="5336">
          <cell r="E5336" t="str">
            <v>CAPITULO :</v>
          </cell>
          <cell r="G5336" t="str">
            <v>INSTALACIONES ELECTRICAS</v>
          </cell>
        </row>
        <row r="5338">
          <cell r="E5338" t="str">
            <v>FECHA :</v>
          </cell>
          <cell r="F5338" t="str">
            <v>OCTUBRE DE 2005</v>
          </cell>
        </row>
        <row r="5341">
          <cell r="B5341" t="str">
            <v>9.3.4</v>
          </cell>
          <cell r="C5341" t="str">
            <v xml:space="preserve">BANDEJA ESCALERA DE 30cm. COMPLETA CON SOPORTES                                                          </v>
          </cell>
          <cell r="G5341" t="str">
            <v>UNIDAD</v>
          </cell>
          <cell r="H5341" t="str">
            <v xml:space="preserve">m    </v>
          </cell>
          <cell r="J5341">
            <v>46521</v>
          </cell>
        </row>
        <row r="5344">
          <cell r="B5344" t="str">
            <v>CANTIDAD</v>
          </cell>
          <cell r="C5344" t="str">
            <v>UND</v>
          </cell>
          <cell r="D5344" t="str">
            <v>Vr/UNITARIO</v>
          </cell>
          <cell r="E5344" t="str">
            <v>Vr/PARCIAL</v>
          </cell>
          <cell r="F5344" t="str">
            <v>DESPERD. %</v>
          </cell>
        </row>
        <row r="5345">
          <cell r="B5345">
            <v>1</v>
          </cell>
          <cell r="C5345" t="str">
            <v>ML</v>
          </cell>
          <cell r="D5345">
            <v>25600</v>
          </cell>
          <cell r="E5345">
            <v>25600</v>
          </cell>
          <cell r="J5345">
            <v>25600</v>
          </cell>
        </row>
        <row r="5346">
          <cell r="B5346">
            <v>1</v>
          </cell>
          <cell r="C5346" t="str">
            <v>GL</v>
          </cell>
          <cell r="D5346">
            <v>3500</v>
          </cell>
          <cell r="E5346">
            <v>3500</v>
          </cell>
          <cell r="J5346">
            <v>3500</v>
          </cell>
        </row>
        <row r="5347">
          <cell r="E5347">
            <v>0</v>
          </cell>
          <cell r="J5347">
            <v>0</v>
          </cell>
        </row>
        <row r="5348">
          <cell r="E5348">
            <v>0</v>
          </cell>
          <cell r="J5348">
            <v>0</v>
          </cell>
        </row>
        <row r="5349">
          <cell r="E5349">
            <v>0</v>
          </cell>
          <cell r="J5349">
            <v>0</v>
          </cell>
        </row>
        <row r="5350">
          <cell r="E5350">
            <v>0</v>
          </cell>
          <cell r="J5350">
            <v>0</v>
          </cell>
        </row>
        <row r="5351">
          <cell r="E5351">
            <v>0</v>
          </cell>
          <cell r="J5351">
            <v>0</v>
          </cell>
        </row>
        <row r="5353">
          <cell r="G5353">
            <v>29100</v>
          </cell>
          <cell r="J5353">
            <v>29100</v>
          </cell>
        </row>
        <row r="5356">
          <cell r="B5356" t="str">
            <v>TARIFA / HORA</v>
          </cell>
          <cell r="D5356" t="str">
            <v>RENDIMIENTO</v>
          </cell>
          <cell r="E5356" t="str">
            <v>VALOR UNITARIO</v>
          </cell>
        </row>
        <row r="5357">
          <cell r="B5357">
            <v>100</v>
          </cell>
          <cell r="D5357">
            <v>10</v>
          </cell>
          <cell r="E5357">
            <v>1000</v>
          </cell>
        </row>
        <row r="5358">
          <cell r="B5358">
            <v>30.74</v>
          </cell>
          <cell r="D5358">
            <v>8</v>
          </cell>
          <cell r="E5358">
            <v>245.92</v>
          </cell>
        </row>
        <row r="5359">
          <cell r="B5359">
            <v>21.75</v>
          </cell>
          <cell r="D5359">
            <v>4</v>
          </cell>
          <cell r="E5359">
            <v>87</v>
          </cell>
        </row>
        <row r="5360">
          <cell r="E5360">
            <v>0</v>
          </cell>
        </row>
        <row r="5361">
          <cell r="E5361">
            <v>0</v>
          </cell>
        </row>
        <row r="5362">
          <cell r="G5362">
            <v>1332.92</v>
          </cell>
        </row>
        <row r="5364">
          <cell r="G5364">
            <v>30432.92</v>
          </cell>
        </row>
        <row r="5367">
          <cell r="B5367" t="str">
            <v>VOLUMEN/PESO</v>
          </cell>
          <cell r="D5367" t="str">
            <v>DISTANCIA</v>
          </cell>
          <cell r="E5367" t="str">
            <v>TARIFA</v>
          </cell>
          <cell r="F5367" t="str">
            <v>Vr/UNITARIO</v>
          </cell>
        </row>
        <row r="5368">
          <cell r="F5368">
            <v>0</v>
          </cell>
        </row>
        <row r="5369">
          <cell r="F5369">
            <v>0</v>
          </cell>
        </row>
        <row r="5370">
          <cell r="F5370">
            <v>0</v>
          </cell>
        </row>
        <row r="5372">
          <cell r="G5372">
            <v>0</v>
          </cell>
        </row>
        <row r="5375">
          <cell r="B5375" t="str">
            <v>JORNAL + PRESTACIONES</v>
          </cell>
          <cell r="E5375" t="str">
            <v>RENDIMIENTO</v>
          </cell>
          <cell r="F5375" t="str">
            <v>Vr/UNITARIO</v>
          </cell>
        </row>
        <row r="5376">
          <cell r="D5376">
            <v>8938</v>
          </cell>
          <cell r="E5376">
            <v>1.8</v>
          </cell>
          <cell r="F5376">
            <v>16088.4</v>
          </cell>
        </row>
        <row r="5377">
          <cell r="F5377">
            <v>0</v>
          </cell>
        </row>
        <row r="5378">
          <cell r="F5378">
            <v>0</v>
          </cell>
        </row>
        <row r="5379">
          <cell r="F5379">
            <v>0</v>
          </cell>
        </row>
        <row r="5381">
          <cell r="G5381">
            <v>16088.4</v>
          </cell>
        </row>
        <row r="5383">
          <cell r="G5383">
            <v>46521</v>
          </cell>
        </row>
        <row r="5391">
          <cell r="E5391" t="str">
            <v>CAPITULO :</v>
          </cell>
          <cell r="G5391" t="str">
            <v>INSTALACIONES ELECTRICAS</v>
          </cell>
        </row>
        <row r="5393">
          <cell r="E5393" t="str">
            <v>FECHA :</v>
          </cell>
          <cell r="F5393" t="str">
            <v>OCTUBRE DE 2005</v>
          </cell>
        </row>
        <row r="5396">
          <cell r="B5396" t="str">
            <v>9.3.5</v>
          </cell>
          <cell r="C5396" t="str">
            <v xml:space="preserve">CONTROL BARRERAS DE AIRE                                                                                 </v>
          </cell>
          <cell r="G5396" t="str">
            <v>UNIDAD</v>
          </cell>
          <cell r="H5396" t="str">
            <v xml:space="preserve">un   </v>
          </cell>
          <cell r="J5396">
            <v>130302</v>
          </cell>
        </row>
        <row r="5399">
          <cell r="B5399" t="str">
            <v>CANTIDAD</v>
          </cell>
          <cell r="C5399" t="str">
            <v>UND</v>
          </cell>
          <cell r="D5399" t="str">
            <v>Vr/UNITARIO</v>
          </cell>
          <cell r="E5399" t="str">
            <v>Vr/PARCIAL</v>
          </cell>
          <cell r="F5399" t="str">
            <v>DESPERD. %</v>
          </cell>
        </row>
        <row r="5400">
          <cell r="B5400">
            <v>3</v>
          </cell>
          <cell r="C5400" t="str">
            <v>ML</v>
          </cell>
          <cell r="D5400">
            <v>5933.333333333333</v>
          </cell>
          <cell r="E5400">
            <v>17800</v>
          </cell>
          <cell r="J5400">
            <v>17800</v>
          </cell>
        </row>
        <row r="5401">
          <cell r="B5401">
            <v>9</v>
          </cell>
          <cell r="C5401" t="str">
            <v>ML</v>
          </cell>
          <cell r="D5401">
            <v>549</v>
          </cell>
          <cell r="E5401">
            <v>4941</v>
          </cell>
          <cell r="J5401">
            <v>4941</v>
          </cell>
        </row>
        <row r="5402">
          <cell r="B5402">
            <v>4</v>
          </cell>
          <cell r="C5402" t="str">
            <v>UND</v>
          </cell>
          <cell r="D5402">
            <v>1283.3333333333333</v>
          </cell>
          <cell r="E5402">
            <v>5133.333333333333</v>
          </cell>
          <cell r="J5402">
            <v>5133.333333333333</v>
          </cell>
        </row>
        <row r="5403">
          <cell r="B5403">
            <v>1</v>
          </cell>
          <cell r="C5403" t="str">
            <v>UND</v>
          </cell>
          <cell r="D5403">
            <v>18500</v>
          </cell>
          <cell r="E5403">
            <v>18500</v>
          </cell>
          <cell r="J5403">
            <v>18500</v>
          </cell>
        </row>
        <row r="5404">
          <cell r="B5404">
            <v>9</v>
          </cell>
          <cell r="C5404" t="str">
            <v>ML</v>
          </cell>
          <cell r="D5404">
            <v>899</v>
          </cell>
          <cell r="E5404">
            <v>8091</v>
          </cell>
          <cell r="J5404">
            <v>8091</v>
          </cell>
        </row>
        <row r="5405">
          <cell r="E5405">
            <v>0</v>
          </cell>
          <cell r="J5405">
            <v>0</v>
          </cell>
        </row>
        <row r="5406">
          <cell r="E5406">
            <v>0</v>
          </cell>
          <cell r="J5406">
            <v>0</v>
          </cell>
        </row>
        <row r="5408">
          <cell r="G5408">
            <v>54465.333333333328</v>
          </cell>
          <cell r="J5408">
            <v>54465.333333333328</v>
          </cell>
        </row>
        <row r="5411">
          <cell r="B5411" t="str">
            <v>TARIFA / HORA</v>
          </cell>
          <cell r="D5411" t="str">
            <v>RENDIMIENTO</v>
          </cell>
          <cell r="E5411" t="str">
            <v>VALOR UNITARIO</v>
          </cell>
        </row>
        <row r="5412">
          <cell r="B5412">
            <v>100</v>
          </cell>
          <cell r="D5412">
            <v>40</v>
          </cell>
          <cell r="E5412">
            <v>4000</v>
          </cell>
        </row>
        <row r="5413">
          <cell r="B5413">
            <v>30.74</v>
          </cell>
          <cell r="D5413">
            <v>8</v>
          </cell>
          <cell r="E5413">
            <v>245.92</v>
          </cell>
        </row>
        <row r="5414">
          <cell r="B5414">
            <v>21.75</v>
          </cell>
          <cell r="D5414">
            <v>4</v>
          </cell>
          <cell r="E5414">
            <v>87</v>
          </cell>
        </row>
        <row r="5415">
          <cell r="E5415">
            <v>0</v>
          </cell>
        </row>
        <row r="5416">
          <cell r="E5416">
            <v>0</v>
          </cell>
        </row>
        <row r="5417">
          <cell r="G5417">
            <v>4332.92</v>
          </cell>
        </row>
        <row r="5419">
          <cell r="G5419">
            <v>58798.253333333327</v>
          </cell>
        </row>
        <row r="5422">
          <cell r="B5422" t="str">
            <v>VOLUMEN/PESO</v>
          </cell>
          <cell r="D5422" t="str">
            <v>DISTANCIA</v>
          </cell>
          <cell r="E5422" t="str">
            <v>TARIFA</v>
          </cell>
          <cell r="F5422" t="str">
            <v>Vr/UNITARIO</v>
          </cell>
        </row>
        <row r="5423">
          <cell r="F5423">
            <v>0</v>
          </cell>
        </row>
        <row r="5424">
          <cell r="F5424">
            <v>0</v>
          </cell>
        </row>
        <row r="5425">
          <cell r="F5425">
            <v>0</v>
          </cell>
        </row>
        <row r="5427">
          <cell r="G5427">
            <v>0</v>
          </cell>
        </row>
        <row r="5430">
          <cell r="B5430" t="str">
            <v>JORNAL + PRESTACIONES</v>
          </cell>
          <cell r="E5430" t="str">
            <v>RENDIMIENTO</v>
          </cell>
          <cell r="F5430" t="str">
            <v>Vr/UNITARIO</v>
          </cell>
        </row>
        <row r="5431">
          <cell r="D5431">
            <v>8938</v>
          </cell>
          <cell r="E5431">
            <v>8</v>
          </cell>
          <cell r="F5431">
            <v>71504</v>
          </cell>
        </row>
        <row r="5432">
          <cell r="F5432">
            <v>0</v>
          </cell>
        </row>
        <row r="5433">
          <cell r="F5433">
            <v>0</v>
          </cell>
        </row>
        <row r="5434">
          <cell r="F5434">
            <v>0</v>
          </cell>
        </row>
        <row r="5436">
          <cell r="G5436">
            <v>71504</v>
          </cell>
        </row>
        <row r="5438">
          <cell r="G5438">
            <v>130302</v>
          </cell>
        </row>
        <row r="5446">
          <cell r="E5446" t="str">
            <v>CAPITULO :</v>
          </cell>
          <cell r="G5446" t="str">
            <v>INSTALACIONES ELECTRICAS</v>
          </cell>
        </row>
        <row r="5448">
          <cell r="E5448" t="str">
            <v>FECHA :</v>
          </cell>
          <cell r="F5448" t="str">
            <v>OCTUBRE DE 2005</v>
          </cell>
        </row>
        <row r="5451">
          <cell r="B5451" t="str">
            <v>9.3.6</v>
          </cell>
          <cell r="C5451" t="str">
            <v xml:space="preserve">CONTROL RAMPAS DE DESCARGUE                                                                              </v>
          </cell>
          <cell r="G5451" t="str">
            <v>UNIDAD</v>
          </cell>
          <cell r="H5451" t="str">
            <v xml:space="preserve">un   </v>
          </cell>
          <cell r="J5451">
            <v>130302</v>
          </cell>
        </row>
        <row r="5454">
          <cell r="B5454" t="str">
            <v>CANTIDAD</v>
          </cell>
          <cell r="C5454" t="str">
            <v>UND</v>
          </cell>
          <cell r="D5454" t="str">
            <v>Vr/UNITARIO</v>
          </cell>
          <cell r="E5454" t="str">
            <v>Vr/PARCIAL</v>
          </cell>
          <cell r="F5454" t="str">
            <v>DESPERD. %</v>
          </cell>
        </row>
        <row r="5455">
          <cell r="B5455">
            <v>3</v>
          </cell>
          <cell r="C5455" t="str">
            <v>ML</v>
          </cell>
          <cell r="D5455">
            <v>5933.333333333333</v>
          </cell>
          <cell r="E5455">
            <v>17800</v>
          </cell>
          <cell r="J5455">
            <v>17800</v>
          </cell>
        </row>
        <row r="5456">
          <cell r="B5456">
            <v>9</v>
          </cell>
          <cell r="C5456" t="str">
            <v>ML</v>
          </cell>
          <cell r="D5456">
            <v>549</v>
          </cell>
          <cell r="E5456">
            <v>4941</v>
          </cell>
          <cell r="J5456">
            <v>4941</v>
          </cell>
        </row>
        <row r="5457">
          <cell r="B5457">
            <v>4</v>
          </cell>
          <cell r="C5457" t="str">
            <v>UND</v>
          </cell>
          <cell r="D5457">
            <v>1283.3333333333333</v>
          </cell>
          <cell r="E5457">
            <v>5133.333333333333</v>
          </cell>
          <cell r="J5457">
            <v>5133.333333333333</v>
          </cell>
        </row>
        <row r="5458">
          <cell r="B5458">
            <v>1</v>
          </cell>
          <cell r="C5458" t="str">
            <v>UND</v>
          </cell>
          <cell r="D5458">
            <v>18500</v>
          </cell>
          <cell r="E5458">
            <v>18500</v>
          </cell>
          <cell r="J5458">
            <v>18500</v>
          </cell>
        </row>
        <row r="5459">
          <cell r="B5459">
            <v>9</v>
          </cell>
          <cell r="C5459" t="str">
            <v>ML</v>
          </cell>
          <cell r="D5459">
            <v>899</v>
          </cell>
          <cell r="E5459">
            <v>8091</v>
          </cell>
          <cell r="J5459">
            <v>8091</v>
          </cell>
        </row>
        <row r="5460">
          <cell r="E5460">
            <v>0</v>
          </cell>
          <cell r="J5460">
            <v>0</v>
          </cell>
        </row>
        <row r="5461">
          <cell r="E5461">
            <v>0</v>
          </cell>
          <cell r="J5461">
            <v>0</v>
          </cell>
        </row>
        <row r="5463">
          <cell r="G5463">
            <v>54465.333333333328</v>
          </cell>
          <cell r="J5463">
            <v>54465.333333333328</v>
          </cell>
        </row>
        <row r="5466">
          <cell r="B5466" t="str">
            <v>TARIFA / HORA</v>
          </cell>
          <cell r="D5466" t="str">
            <v>RENDIMIENTO</v>
          </cell>
          <cell r="E5466" t="str">
            <v>VALOR UNITARIO</v>
          </cell>
        </row>
        <row r="5467">
          <cell r="B5467">
            <v>100</v>
          </cell>
          <cell r="D5467">
            <v>40</v>
          </cell>
          <cell r="E5467">
            <v>4000</v>
          </cell>
        </row>
        <row r="5468">
          <cell r="B5468">
            <v>30.74</v>
          </cell>
          <cell r="D5468">
            <v>8</v>
          </cell>
          <cell r="E5468">
            <v>245.92</v>
          </cell>
        </row>
        <row r="5469">
          <cell r="B5469">
            <v>21.75</v>
          </cell>
          <cell r="D5469">
            <v>4</v>
          </cell>
          <cell r="E5469">
            <v>87</v>
          </cell>
        </row>
        <row r="5470">
          <cell r="E5470">
            <v>0</v>
          </cell>
        </row>
        <row r="5471">
          <cell r="E5471">
            <v>0</v>
          </cell>
        </row>
        <row r="5472">
          <cell r="G5472">
            <v>4332.92</v>
          </cell>
        </row>
        <row r="5474">
          <cell r="G5474">
            <v>58798.253333333327</v>
          </cell>
        </row>
        <row r="5477">
          <cell r="B5477" t="str">
            <v>VOLUMEN/PESO</v>
          </cell>
          <cell r="D5477" t="str">
            <v>DISTANCIA</v>
          </cell>
          <cell r="E5477" t="str">
            <v>TARIFA</v>
          </cell>
          <cell r="F5477" t="str">
            <v>Vr/UNITARIO</v>
          </cell>
        </row>
        <row r="5478">
          <cell r="F5478">
            <v>0</v>
          </cell>
        </row>
        <row r="5479">
          <cell r="F5479">
            <v>0</v>
          </cell>
        </row>
        <row r="5480">
          <cell r="F5480">
            <v>0</v>
          </cell>
        </row>
        <row r="5482">
          <cell r="G5482">
            <v>0</v>
          </cell>
        </row>
        <row r="5485">
          <cell r="B5485" t="str">
            <v>JORNAL + PRESTACIONES</v>
          </cell>
          <cell r="E5485" t="str">
            <v>RENDIMIENTO</v>
          </cell>
          <cell r="F5485" t="str">
            <v>Vr/UNITARIO</v>
          </cell>
        </row>
        <row r="5486">
          <cell r="D5486">
            <v>8938</v>
          </cell>
          <cell r="E5486">
            <v>8</v>
          </cell>
          <cell r="F5486">
            <v>71504</v>
          </cell>
        </row>
        <row r="5487">
          <cell r="F5487">
            <v>0</v>
          </cell>
        </row>
        <row r="5488">
          <cell r="F5488">
            <v>0</v>
          </cell>
        </row>
        <row r="5489">
          <cell r="F5489">
            <v>0</v>
          </cell>
        </row>
        <row r="5491">
          <cell r="G5491">
            <v>71504</v>
          </cell>
        </row>
        <row r="5493">
          <cell r="G5493">
            <v>130302</v>
          </cell>
        </row>
        <row r="5501">
          <cell r="E5501" t="str">
            <v>CAPITULO :</v>
          </cell>
          <cell r="G5501" t="str">
            <v>INSTALACIONES ELECTRICAS</v>
          </cell>
        </row>
        <row r="5503">
          <cell r="E5503" t="str">
            <v>FECHA :</v>
          </cell>
          <cell r="F5503" t="str">
            <v>OCTUBRE DE 2005</v>
          </cell>
        </row>
        <row r="5506">
          <cell r="B5506" t="str">
            <v>9.4.1</v>
          </cell>
          <cell r="C5506" t="str">
            <v xml:space="preserve">LUMINARIA DE 120*30 (2*32 W T8 BE)                                                                       </v>
          </cell>
          <cell r="G5506" t="str">
            <v>UNIDAD</v>
          </cell>
          <cell r="H5506" t="str">
            <v xml:space="preserve">un   </v>
          </cell>
          <cell r="J5506">
            <v>115755</v>
          </cell>
        </row>
        <row r="5509">
          <cell r="B5509" t="str">
            <v>CANTIDAD</v>
          </cell>
          <cell r="C5509" t="str">
            <v>UND</v>
          </cell>
          <cell r="D5509" t="str">
            <v>Vr/UNITARIO</v>
          </cell>
          <cell r="E5509" t="str">
            <v>Vr/PARCIAL</v>
          </cell>
          <cell r="F5509" t="str">
            <v>DESPERD. %</v>
          </cell>
        </row>
        <row r="5510">
          <cell r="B5510">
            <v>1</v>
          </cell>
          <cell r="C5510" t="str">
            <v>UND</v>
          </cell>
          <cell r="D5510">
            <v>95000</v>
          </cell>
          <cell r="E5510">
            <v>95000</v>
          </cell>
          <cell r="J5510">
            <v>95000</v>
          </cell>
        </row>
        <row r="5511">
          <cell r="B5511">
            <v>1</v>
          </cell>
          <cell r="C5511" t="str">
            <v>GL</v>
          </cell>
          <cell r="D5511">
            <v>3500</v>
          </cell>
          <cell r="E5511">
            <v>3500</v>
          </cell>
          <cell r="J5511">
            <v>3500</v>
          </cell>
        </row>
        <row r="5512">
          <cell r="E5512">
            <v>0</v>
          </cell>
          <cell r="J5512">
            <v>0</v>
          </cell>
        </row>
        <row r="5513">
          <cell r="E5513">
            <v>0</v>
          </cell>
          <cell r="J5513">
            <v>0</v>
          </cell>
        </row>
        <row r="5514">
          <cell r="E5514">
            <v>0</v>
          </cell>
          <cell r="J5514">
            <v>0</v>
          </cell>
        </row>
        <row r="5515">
          <cell r="E5515">
            <v>0</v>
          </cell>
          <cell r="J5515">
            <v>0</v>
          </cell>
        </row>
        <row r="5516">
          <cell r="E5516">
            <v>0</v>
          </cell>
          <cell r="J5516">
            <v>0</v>
          </cell>
        </row>
        <row r="5518">
          <cell r="G5518">
            <v>98500</v>
          </cell>
          <cell r="J5518">
            <v>98500</v>
          </cell>
        </row>
        <row r="5521">
          <cell r="B5521" t="str">
            <v>TARIFA / HORA</v>
          </cell>
          <cell r="D5521" t="str">
            <v>RENDIMIENTO</v>
          </cell>
          <cell r="E5521" t="str">
            <v>VALOR UNITARIO</v>
          </cell>
        </row>
        <row r="5522">
          <cell r="B5522">
            <v>100</v>
          </cell>
          <cell r="D5522">
            <v>10</v>
          </cell>
          <cell r="E5522">
            <v>1000</v>
          </cell>
        </row>
        <row r="5523">
          <cell r="B5523">
            <v>30.74</v>
          </cell>
          <cell r="D5523">
            <v>4</v>
          </cell>
          <cell r="E5523">
            <v>122.96</v>
          </cell>
        </row>
        <row r="5524">
          <cell r="B5524">
            <v>21.75</v>
          </cell>
          <cell r="D5524">
            <v>2</v>
          </cell>
          <cell r="E5524">
            <v>43.5</v>
          </cell>
        </row>
        <row r="5525">
          <cell r="E5525">
            <v>0</v>
          </cell>
        </row>
        <row r="5526">
          <cell r="E5526">
            <v>0</v>
          </cell>
        </row>
        <row r="5527">
          <cell r="G5527">
            <v>1166.46</v>
          </cell>
        </row>
        <row r="5529">
          <cell r="G5529">
            <v>99666.46</v>
          </cell>
        </row>
        <row r="5532">
          <cell r="B5532" t="str">
            <v>VOLUMEN/PESO</v>
          </cell>
          <cell r="D5532" t="str">
            <v>DISTANCIA</v>
          </cell>
          <cell r="E5532" t="str">
            <v>TARIFA</v>
          </cell>
          <cell r="F5532" t="str">
            <v>Vr/UNITARIO</v>
          </cell>
        </row>
        <row r="5533">
          <cell r="F5533">
            <v>0</v>
          </cell>
        </row>
        <row r="5534">
          <cell r="F5534">
            <v>0</v>
          </cell>
        </row>
        <row r="5535">
          <cell r="F5535">
            <v>0</v>
          </cell>
        </row>
        <row r="5537">
          <cell r="G5537">
            <v>0</v>
          </cell>
        </row>
        <row r="5540">
          <cell r="B5540" t="str">
            <v>JORNAL + PRESTACIONES</v>
          </cell>
          <cell r="E5540" t="str">
            <v>RENDIMIENTO</v>
          </cell>
          <cell r="F5540" t="str">
            <v>Vr/UNITARIO</v>
          </cell>
        </row>
        <row r="5541">
          <cell r="D5541">
            <v>8938</v>
          </cell>
          <cell r="E5541">
            <v>1.8</v>
          </cell>
          <cell r="F5541">
            <v>16088.4</v>
          </cell>
        </row>
        <row r="5542">
          <cell r="F5542">
            <v>0</v>
          </cell>
        </row>
        <row r="5543">
          <cell r="F5543">
            <v>0</v>
          </cell>
        </row>
        <row r="5544">
          <cell r="F5544">
            <v>0</v>
          </cell>
        </row>
        <row r="5546">
          <cell r="G5546">
            <v>16088.4</v>
          </cell>
        </row>
        <row r="5548">
          <cell r="G5548">
            <v>115755</v>
          </cell>
        </row>
        <row r="5556">
          <cell r="E5556" t="str">
            <v>CAPITULO :</v>
          </cell>
          <cell r="G5556" t="str">
            <v>INSTALACIONES ELECTRICAS</v>
          </cell>
        </row>
        <row r="5558">
          <cell r="E5558" t="str">
            <v>FECHA :</v>
          </cell>
          <cell r="F5558" t="str">
            <v>OCTUBRE DE 2005</v>
          </cell>
        </row>
        <row r="5561">
          <cell r="B5561" t="str">
            <v>9.4.2</v>
          </cell>
          <cell r="C5561" t="str">
            <v xml:space="preserve">LUMINARIA METAL HALIDE DE  400 W PARA BODEGA                                                             </v>
          </cell>
          <cell r="G5561" t="str">
            <v>UNIDAD</v>
          </cell>
          <cell r="H5561" t="str">
            <v xml:space="preserve">un   </v>
          </cell>
          <cell r="J5561">
            <v>700603</v>
          </cell>
        </row>
        <row r="5564">
          <cell r="B5564" t="str">
            <v>CANTIDAD</v>
          </cell>
          <cell r="C5564" t="str">
            <v>UND</v>
          </cell>
          <cell r="D5564" t="str">
            <v>Vr/UNITARIO</v>
          </cell>
          <cell r="E5564" t="str">
            <v>Vr/PARCIAL</v>
          </cell>
          <cell r="F5564" t="str">
            <v>DESPERD. %</v>
          </cell>
        </row>
        <row r="5565">
          <cell r="B5565">
            <v>1</v>
          </cell>
          <cell r="C5565" t="str">
            <v>UND</v>
          </cell>
          <cell r="D5565">
            <v>662000</v>
          </cell>
          <cell r="E5565">
            <v>662000</v>
          </cell>
          <cell r="J5565">
            <v>662000</v>
          </cell>
        </row>
        <row r="5566">
          <cell r="B5566">
            <v>1</v>
          </cell>
          <cell r="C5566" t="str">
            <v>GL</v>
          </cell>
          <cell r="D5566">
            <v>10000</v>
          </cell>
          <cell r="E5566">
            <v>10000</v>
          </cell>
          <cell r="J5566">
            <v>10000</v>
          </cell>
        </row>
        <row r="5567">
          <cell r="E5567">
            <v>0</v>
          </cell>
          <cell r="J5567">
            <v>0</v>
          </cell>
        </row>
        <row r="5568">
          <cell r="E5568">
            <v>0</v>
          </cell>
          <cell r="J5568">
            <v>0</v>
          </cell>
        </row>
        <row r="5569">
          <cell r="E5569">
            <v>0</v>
          </cell>
          <cell r="J5569">
            <v>0</v>
          </cell>
        </row>
        <row r="5570">
          <cell r="E5570">
            <v>0</v>
          </cell>
          <cell r="J5570">
            <v>0</v>
          </cell>
        </row>
        <row r="5571">
          <cell r="E5571">
            <v>0</v>
          </cell>
          <cell r="J5571">
            <v>0</v>
          </cell>
        </row>
        <row r="5573">
          <cell r="G5573">
            <v>672000</v>
          </cell>
          <cell r="J5573">
            <v>672000</v>
          </cell>
        </row>
        <row r="5576">
          <cell r="B5576" t="str">
            <v>TARIFA / HORA</v>
          </cell>
          <cell r="D5576" t="str">
            <v>RENDIMIENTO</v>
          </cell>
          <cell r="E5576" t="str">
            <v>VALOR UNITARIO</v>
          </cell>
        </row>
        <row r="5577">
          <cell r="B5577">
            <v>100</v>
          </cell>
          <cell r="D5577">
            <v>15</v>
          </cell>
          <cell r="E5577">
            <v>1500</v>
          </cell>
        </row>
        <row r="5578">
          <cell r="B5578">
            <v>30.74</v>
          </cell>
          <cell r="D5578">
            <v>8</v>
          </cell>
          <cell r="E5578">
            <v>245.92</v>
          </cell>
        </row>
        <row r="5579">
          <cell r="B5579">
            <v>21.75</v>
          </cell>
          <cell r="D5579">
            <v>2</v>
          </cell>
          <cell r="E5579">
            <v>43.5</v>
          </cell>
        </row>
        <row r="5580">
          <cell r="E5580">
            <v>0</v>
          </cell>
        </row>
        <row r="5581">
          <cell r="E5581">
            <v>0</v>
          </cell>
        </row>
        <row r="5582">
          <cell r="G5582">
            <v>1789.42</v>
          </cell>
        </row>
        <row r="5584">
          <cell r="G5584">
            <v>673789.42</v>
          </cell>
        </row>
        <row r="5587">
          <cell r="B5587" t="str">
            <v>VOLUMEN/PESO</v>
          </cell>
          <cell r="D5587" t="str">
            <v>DISTANCIA</v>
          </cell>
          <cell r="E5587" t="str">
            <v>TARIFA</v>
          </cell>
          <cell r="F5587" t="str">
            <v>Vr/UNITARIO</v>
          </cell>
        </row>
        <row r="5588">
          <cell r="F5588">
            <v>0</v>
          </cell>
        </row>
        <row r="5589">
          <cell r="F5589">
            <v>0</v>
          </cell>
        </row>
        <row r="5590">
          <cell r="F5590">
            <v>0</v>
          </cell>
        </row>
        <row r="5592">
          <cell r="G5592">
            <v>0</v>
          </cell>
        </row>
        <row r="5595">
          <cell r="B5595" t="str">
            <v>JORNAL + PRESTACIONES</v>
          </cell>
          <cell r="E5595" t="str">
            <v>RENDIMIENTO</v>
          </cell>
          <cell r="F5595" t="str">
            <v>Vr/UNITARIO</v>
          </cell>
        </row>
        <row r="5596">
          <cell r="D5596">
            <v>8938</v>
          </cell>
          <cell r="E5596">
            <v>3</v>
          </cell>
          <cell r="F5596">
            <v>26814</v>
          </cell>
        </row>
        <row r="5597">
          <cell r="F5597">
            <v>0</v>
          </cell>
        </row>
        <row r="5598">
          <cell r="F5598">
            <v>0</v>
          </cell>
        </row>
        <row r="5599">
          <cell r="F5599">
            <v>0</v>
          </cell>
        </row>
        <row r="5601">
          <cell r="G5601">
            <v>26814</v>
          </cell>
        </row>
        <row r="5603">
          <cell r="G5603">
            <v>700603</v>
          </cell>
        </row>
        <row r="5611">
          <cell r="E5611" t="str">
            <v>CAPITULO :</v>
          </cell>
          <cell r="G5611" t="str">
            <v>INSTALACIONES ELECTRICAS</v>
          </cell>
        </row>
        <row r="5613">
          <cell r="E5613" t="str">
            <v>FECHA :</v>
          </cell>
          <cell r="F5613" t="str">
            <v>OCTUBRE DE 2005</v>
          </cell>
        </row>
        <row r="5616">
          <cell r="B5616" t="str">
            <v>9.4.3</v>
          </cell>
          <cell r="C5616" t="str">
            <v xml:space="preserve">LUMINARIA WALL PACK DE 250 W / 400 W                                                                     </v>
          </cell>
          <cell r="G5616" t="str">
            <v>UNIDAD</v>
          </cell>
          <cell r="H5616" t="str">
            <v xml:space="preserve">un   </v>
          </cell>
          <cell r="J5616">
            <v>606603</v>
          </cell>
        </row>
        <row r="5619">
          <cell r="B5619" t="str">
            <v>CANTIDAD</v>
          </cell>
          <cell r="C5619" t="str">
            <v>UND</v>
          </cell>
          <cell r="D5619" t="str">
            <v>Vr/UNITARIO</v>
          </cell>
          <cell r="E5619" t="str">
            <v>Vr/PARCIAL</v>
          </cell>
          <cell r="F5619" t="str">
            <v>DESPERD. %</v>
          </cell>
        </row>
        <row r="5620">
          <cell r="B5620">
            <v>1</v>
          </cell>
          <cell r="C5620" t="str">
            <v>UND</v>
          </cell>
          <cell r="D5620">
            <v>568000</v>
          </cell>
          <cell r="E5620">
            <v>568000</v>
          </cell>
          <cell r="J5620">
            <v>568000</v>
          </cell>
        </row>
        <row r="5621">
          <cell r="B5621">
            <v>1</v>
          </cell>
          <cell r="C5621" t="str">
            <v>GL</v>
          </cell>
          <cell r="D5621">
            <v>10000</v>
          </cell>
          <cell r="E5621">
            <v>10000</v>
          </cell>
          <cell r="J5621">
            <v>10000</v>
          </cell>
        </row>
        <row r="5622">
          <cell r="E5622">
            <v>0</v>
          </cell>
          <cell r="J5622">
            <v>0</v>
          </cell>
        </row>
        <row r="5623">
          <cell r="E5623">
            <v>0</v>
          </cell>
          <cell r="J5623">
            <v>0</v>
          </cell>
        </row>
        <row r="5624">
          <cell r="E5624">
            <v>0</v>
          </cell>
          <cell r="J5624">
            <v>0</v>
          </cell>
        </row>
        <row r="5625">
          <cell r="E5625">
            <v>0</v>
          </cell>
          <cell r="J5625">
            <v>0</v>
          </cell>
        </row>
        <row r="5626">
          <cell r="E5626">
            <v>0</v>
          </cell>
          <cell r="J5626">
            <v>0</v>
          </cell>
        </row>
        <row r="5628">
          <cell r="G5628">
            <v>578000</v>
          </cell>
          <cell r="J5628">
            <v>578000</v>
          </cell>
        </row>
        <row r="5631">
          <cell r="B5631" t="str">
            <v>TARIFA / HORA</v>
          </cell>
          <cell r="D5631" t="str">
            <v>RENDIMIENTO</v>
          </cell>
          <cell r="E5631" t="str">
            <v>VALOR UNITARIO</v>
          </cell>
        </row>
        <row r="5632">
          <cell r="B5632">
            <v>100</v>
          </cell>
          <cell r="D5632">
            <v>15</v>
          </cell>
          <cell r="E5632">
            <v>1500</v>
          </cell>
        </row>
        <row r="5633">
          <cell r="B5633">
            <v>30.74</v>
          </cell>
          <cell r="D5633">
            <v>8</v>
          </cell>
          <cell r="E5633">
            <v>245.92</v>
          </cell>
        </row>
        <row r="5634">
          <cell r="B5634">
            <v>21.75</v>
          </cell>
          <cell r="D5634">
            <v>2</v>
          </cell>
          <cell r="E5634">
            <v>43.5</v>
          </cell>
        </row>
        <row r="5635">
          <cell r="E5635">
            <v>0</v>
          </cell>
        </row>
        <row r="5636">
          <cell r="E5636">
            <v>0</v>
          </cell>
        </row>
        <row r="5637">
          <cell r="G5637">
            <v>1789.42</v>
          </cell>
        </row>
        <row r="5639">
          <cell r="G5639">
            <v>579789.42000000004</v>
          </cell>
        </row>
        <row r="5642">
          <cell r="B5642" t="str">
            <v>VOLUMEN/PESO</v>
          </cell>
          <cell r="D5642" t="str">
            <v>DISTANCIA</v>
          </cell>
          <cell r="E5642" t="str">
            <v>TARIFA</v>
          </cell>
          <cell r="F5642" t="str">
            <v>Vr/UNITARIO</v>
          </cell>
        </row>
        <row r="5643">
          <cell r="F5643">
            <v>0</v>
          </cell>
        </row>
        <row r="5644">
          <cell r="F5644">
            <v>0</v>
          </cell>
        </row>
        <row r="5645">
          <cell r="F5645">
            <v>0</v>
          </cell>
        </row>
        <row r="5647">
          <cell r="G5647">
            <v>0</v>
          </cell>
        </row>
        <row r="5650">
          <cell r="B5650" t="str">
            <v>JORNAL + PRESTACIONES</v>
          </cell>
          <cell r="E5650" t="str">
            <v>RENDIMIENTO</v>
          </cell>
          <cell r="F5650" t="str">
            <v>Vr/UNITARIO</v>
          </cell>
        </row>
        <row r="5651">
          <cell r="D5651">
            <v>8938</v>
          </cell>
          <cell r="E5651">
            <v>3</v>
          </cell>
          <cell r="F5651">
            <v>26814</v>
          </cell>
        </row>
        <row r="5652">
          <cell r="F5652">
            <v>0</v>
          </cell>
        </row>
        <row r="5653">
          <cell r="F5653">
            <v>0</v>
          </cell>
        </row>
        <row r="5654">
          <cell r="F5654">
            <v>0</v>
          </cell>
        </row>
        <row r="5656">
          <cell r="G5656">
            <v>26814</v>
          </cell>
        </row>
        <row r="5658">
          <cell r="G5658">
            <v>606603</v>
          </cell>
        </row>
        <row r="5666">
          <cell r="E5666" t="str">
            <v>CAPITULO :</v>
          </cell>
          <cell r="G5666" t="str">
            <v>INSTALACIONES ELECTRICAS</v>
          </cell>
        </row>
        <row r="5668">
          <cell r="E5668" t="str">
            <v>FECHA :</v>
          </cell>
          <cell r="F5668" t="str">
            <v>OCTUBRE DE 2005</v>
          </cell>
        </row>
        <row r="5671">
          <cell r="B5671" t="str">
            <v>9.5.1</v>
          </cell>
          <cell r="C5671" t="str">
            <v xml:space="preserve">TABLERO TIPO PESADO 42 CIRCUITOS CON ESPACIO PARA TOTALIZADOR INDUSTRIAL 3*150 A                         </v>
          </cell>
          <cell r="G5671" t="str">
            <v>UNIDAD</v>
          </cell>
          <cell r="H5671" t="str">
            <v xml:space="preserve">gb   </v>
          </cell>
          <cell r="J5671">
            <v>2040905</v>
          </cell>
        </row>
        <row r="5674">
          <cell r="B5674" t="str">
            <v>CANTIDAD</v>
          </cell>
          <cell r="C5674" t="str">
            <v>UND</v>
          </cell>
          <cell r="D5674" t="str">
            <v>Vr/UNITARIO</v>
          </cell>
          <cell r="E5674" t="str">
            <v>Vr/PARCIAL</v>
          </cell>
          <cell r="F5674" t="str">
            <v>DESPERD. %</v>
          </cell>
        </row>
        <row r="5675">
          <cell r="B5675">
            <v>1</v>
          </cell>
          <cell r="C5675" t="str">
            <v>UND</v>
          </cell>
          <cell r="D5675">
            <v>1850000</v>
          </cell>
          <cell r="E5675">
            <v>1850000</v>
          </cell>
          <cell r="J5675">
            <v>1850000</v>
          </cell>
        </row>
        <row r="5676">
          <cell r="B5676">
            <v>1</v>
          </cell>
          <cell r="C5676" t="str">
            <v>GL</v>
          </cell>
          <cell r="D5676">
            <v>10000</v>
          </cell>
          <cell r="E5676">
            <v>10000</v>
          </cell>
          <cell r="J5676">
            <v>10000</v>
          </cell>
        </row>
        <row r="5677">
          <cell r="E5677">
            <v>0</v>
          </cell>
          <cell r="J5677">
            <v>0</v>
          </cell>
        </row>
        <row r="5678">
          <cell r="E5678">
            <v>0</v>
          </cell>
          <cell r="J5678">
            <v>0</v>
          </cell>
        </row>
        <row r="5679">
          <cell r="E5679">
            <v>0</v>
          </cell>
          <cell r="J5679">
            <v>0</v>
          </cell>
        </row>
        <row r="5680">
          <cell r="E5680">
            <v>0</v>
          </cell>
          <cell r="J5680">
            <v>0</v>
          </cell>
        </row>
        <row r="5681">
          <cell r="E5681">
            <v>0</v>
          </cell>
          <cell r="J5681">
            <v>0</v>
          </cell>
        </row>
        <row r="5683">
          <cell r="G5683">
            <v>1860000</v>
          </cell>
          <cell r="J5683">
            <v>1860000</v>
          </cell>
        </row>
        <row r="5686">
          <cell r="B5686" t="str">
            <v>TARIFA / HORA</v>
          </cell>
          <cell r="D5686" t="str">
            <v>RENDIMIENTO</v>
          </cell>
          <cell r="E5686" t="str">
            <v>VALOR UNITARIO</v>
          </cell>
        </row>
        <row r="5687">
          <cell r="B5687">
            <v>100</v>
          </cell>
          <cell r="D5687">
            <v>20</v>
          </cell>
          <cell r="E5687">
            <v>2000</v>
          </cell>
        </row>
        <row r="5688">
          <cell r="B5688">
            <v>30.74</v>
          </cell>
          <cell r="D5688">
            <v>4</v>
          </cell>
          <cell r="E5688">
            <v>122.96</v>
          </cell>
        </row>
        <row r="5689">
          <cell r="B5689">
            <v>21.75</v>
          </cell>
          <cell r="D5689">
            <v>1</v>
          </cell>
          <cell r="E5689">
            <v>21.75</v>
          </cell>
        </row>
        <row r="5690">
          <cell r="E5690">
            <v>0</v>
          </cell>
        </row>
        <row r="5691">
          <cell r="E5691">
            <v>0</v>
          </cell>
        </row>
        <row r="5692">
          <cell r="G5692">
            <v>2144.71</v>
          </cell>
        </row>
        <row r="5694">
          <cell r="G5694">
            <v>1862144.71</v>
          </cell>
        </row>
        <row r="5697">
          <cell r="B5697" t="str">
            <v>VOLUMEN/PESO</v>
          </cell>
          <cell r="D5697" t="str">
            <v>DISTANCIA</v>
          </cell>
          <cell r="E5697" t="str">
            <v>TARIFA</v>
          </cell>
          <cell r="F5697" t="str">
            <v>Vr/UNITARIO</v>
          </cell>
        </row>
        <row r="5698">
          <cell r="F5698">
            <v>0</v>
          </cell>
        </row>
        <row r="5699">
          <cell r="F5699">
            <v>0</v>
          </cell>
        </row>
        <row r="5700">
          <cell r="F5700">
            <v>0</v>
          </cell>
        </row>
        <row r="5702">
          <cell r="G5702">
            <v>0</v>
          </cell>
        </row>
        <row r="5705">
          <cell r="B5705" t="str">
            <v>JORNAL + PRESTACIONES</v>
          </cell>
          <cell r="E5705" t="str">
            <v>RENDIMIENTO</v>
          </cell>
          <cell r="F5705" t="str">
            <v>Vr/UNITARIO</v>
          </cell>
        </row>
        <row r="5706">
          <cell r="D5706">
            <v>8938</v>
          </cell>
          <cell r="E5706">
            <v>20</v>
          </cell>
          <cell r="F5706">
            <v>178760</v>
          </cell>
        </row>
        <row r="5707">
          <cell r="F5707">
            <v>0</v>
          </cell>
        </row>
        <row r="5708">
          <cell r="F5708">
            <v>0</v>
          </cell>
        </row>
        <row r="5709">
          <cell r="F5709">
            <v>0</v>
          </cell>
        </row>
        <row r="5711">
          <cell r="G5711">
            <v>178760</v>
          </cell>
        </row>
        <row r="5713">
          <cell r="G5713">
            <v>2040905</v>
          </cell>
        </row>
        <row r="5721">
          <cell r="E5721" t="str">
            <v>CAPITULO :</v>
          </cell>
          <cell r="G5721" t="str">
            <v>INSTALACIONES ELECTRICAS</v>
          </cell>
        </row>
        <row r="5723">
          <cell r="E5723" t="str">
            <v>FECHA :</v>
          </cell>
          <cell r="F5723" t="str">
            <v>OCTUBRE DE 2005</v>
          </cell>
        </row>
        <row r="5726">
          <cell r="B5726" t="str">
            <v>9.6.1</v>
          </cell>
          <cell r="C5726" t="str">
            <v xml:space="preserve">MALLA A TIERRA CON 3 VARILLAS CW DE 2.4 m POR 3/8                                                        </v>
          </cell>
          <cell r="G5726" t="str">
            <v>UNIDAD</v>
          </cell>
          <cell r="H5726" t="str">
            <v xml:space="preserve">gb   </v>
          </cell>
          <cell r="J5726">
            <v>1030140</v>
          </cell>
        </row>
        <row r="5729">
          <cell r="B5729" t="str">
            <v>CANTIDAD</v>
          </cell>
          <cell r="C5729" t="str">
            <v>UND</v>
          </cell>
          <cell r="D5729" t="str">
            <v>Vr/UNITARIO</v>
          </cell>
          <cell r="E5729" t="str">
            <v>Vr/PARCIAL</v>
          </cell>
          <cell r="F5729" t="str">
            <v>DESPERD. %</v>
          </cell>
        </row>
        <row r="5730">
          <cell r="B5730">
            <v>1</v>
          </cell>
          <cell r="C5730" t="str">
            <v>GL</v>
          </cell>
          <cell r="D5730">
            <v>750000</v>
          </cell>
          <cell r="E5730">
            <v>750000</v>
          </cell>
          <cell r="J5730">
            <v>750000</v>
          </cell>
        </row>
        <row r="5731">
          <cell r="B5731">
            <v>1</v>
          </cell>
          <cell r="C5731" t="str">
            <v>GL</v>
          </cell>
          <cell r="D5731">
            <v>10000</v>
          </cell>
          <cell r="E5731">
            <v>10000</v>
          </cell>
          <cell r="J5731">
            <v>10000</v>
          </cell>
        </row>
        <row r="5732">
          <cell r="E5732">
            <v>0</v>
          </cell>
          <cell r="J5732">
            <v>0</v>
          </cell>
        </row>
        <row r="5733">
          <cell r="E5733">
            <v>0</v>
          </cell>
          <cell r="J5733">
            <v>0</v>
          </cell>
        </row>
        <row r="5734">
          <cell r="E5734">
            <v>0</v>
          </cell>
          <cell r="J5734">
            <v>0</v>
          </cell>
        </row>
        <row r="5735">
          <cell r="E5735">
            <v>0</v>
          </cell>
          <cell r="J5735">
            <v>0</v>
          </cell>
        </row>
        <row r="5736">
          <cell r="E5736">
            <v>0</v>
          </cell>
          <cell r="J5736">
            <v>0</v>
          </cell>
        </row>
        <row r="5738">
          <cell r="G5738">
            <v>760000</v>
          </cell>
          <cell r="J5738">
            <v>760000</v>
          </cell>
        </row>
        <row r="5741">
          <cell r="B5741" t="str">
            <v>TARIFA / HORA</v>
          </cell>
          <cell r="D5741" t="str">
            <v>RENDIMIENTO</v>
          </cell>
          <cell r="E5741" t="str">
            <v>VALOR UNITARIO</v>
          </cell>
        </row>
        <row r="5742">
          <cell r="B5742">
            <v>100</v>
          </cell>
          <cell r="D5742">
            <v>20</v>
          </cell>
          <cell r="E5742">
            <v>2000</v>
          </cell>
        </row>
        <row r="5743">
          <cell r="E5743">
            <v>0</v>
          </cell>
        </row>
        <row r="5744">
          <cell r="E5744">
            <v>0</v>
          </cell>
        </row>
        <row r="5745">
          <cell r="E5745">
            <v>0</v>
          </cell>
        </row>
        <row r="5746">
          <cell r="E5746">
            <v>0</v>
          </cell>
        </row>
        <row r="5747">
          <cell r="G5747">
            <v>2000</v>
          </cell>
        </row>
        <row r="5749">
          <cell r="G5749">
            <v>762000</v>
          </cell>
        </row>
        <row r="5752">
          <cell r="B5752" t="str">
            <v>VOLUMEN/PESO</v>
          </cell>
          <cell r="D5752" t="str">
            <v>DISTANCIA</v>
          </cell>
          <cell r="E5752" t="str">
            <v>TARIFA</v>
          </cell>
          <cell r="F5752" t="str">
            <v>Vr/UNITARIO</v>
          </cell>
        </row>
        <row r="5753">
          <cell r="F5753">
            <v>0</v>
          </cell>
        </row>
        <row r="5754">
          <cell r="F5754">
            <v>0</v>
          </cell>
        </row>
        <row r="5755">
          <cell r="F5755">
            <v>0</v>
          </cell>
        </row>
        <row r="5757">
          <cell r="G5757">
            <v>0</v>
          </cell>
        </row>
        <row r="5760">
          <cell r="B5760" t="str">
            <v>JORNAL + PRESTACIONES</v>
          </cell>
          <cell r="E5760" t="str">
            <v>RENDIMIENTO</v>
          </cell>
          <cell r="F5760" t="str">
            <v>Vr/UNITARIO</v>
          </cell>
        </row>
        <row r="5761">
          <cell r="D5761">
            <v>8938</v>
          </cell>
          <cell r="E5761">
            <v>30</v>
          </cell>
          <cell r="F5761">
            <v>268140</v>
          </cell>
        </row>
        <row r="5762">
          <cell r="F5762">
            <v>0</v>
          </cell>
        </row>
        <row r="5763">
          <cell r="F5763">
            <v>0</v>
          </cell>
        </row>
        <row r="5764">
          <cell r="F5764">
            <v>0</v>
          </cell>
        </row>
        <row r="5766">
          <cell r="G5766">
            <v>268140</v>
          </cell>
        </row>
        <row r="5768">
          <cell r="G5768">
            <v>1030140</v>
          </cell>
        </row>
        <row r="5776">
          <cell r="E5776" t="str">
            <v>CAPITULO :</v>
          </cell>
          <cell r="G5776" t="str">
            <v>INSTALACIONES ELECTRICAS</v>
          </cell>
        </row>
        <row r="5778">
          <cell r="E5778" t="str">
            <v>FECHA :</v>
          </cell>
          <cell r="F5778" t="str">
            <v>OCTUBRE DE 2005</v>
          </cell>
        </row>
        <row r="5781">
          <cell r="B5781" t="str">
            <v>9.6.2</v>
          </cell>
          <cell r="C5781" t="str">
            <v xml:space="preserve">CAJA CON 9 INTERRUPTORES I-O TIPO PESADO                                                                 </v>
          </cell>
          <cell r="G5781" t="str">
            <v>UNIDAD</v>
          </cell>
          <cell r="H5781" t="str">
            <v xml:space="preserve">un   </v>
          </cell>
          <cell r="J5781">
            <v>901690</v>
          </cell>
        </row>
        <row r="5784">
          <cell r="B5784" t="str">
            <v>CANTIDAD</v>
          </cell>
          <cell r="C5784" t="str">
            <v>UND</v>
          </cell>
          <cell r="D5784" t="str">
            <v>Vr/UNITARIO</v>
          </cell>
          <cell r="E5784" t="str">
            <v>Vr/PARCIAL</v>
          </cell>
          <cell r="F5784" t="str">
            <v>DESPERD. %</v>
          </cell>
        </row>
        <row r="5785">
          <cell r="B5785">
            <v>1</v>
          </cell>
          <cell r="C5785" t="str">
            <v>GL</v>
          </cell>
          <cell r="D5785">
            <v>845000</v>
          </cell>
          <cell r="E5785">
            <v>845000</v>
          </cell>
          <cell r="J5785">
            <v>845000</v>
          </cell>
        </row>
        <row r="5786">
          <cell r="B5786">
            <v>1</v>
          </cell>
          <cell r="C5786" t="str">
            <v>GL</v>
          </cell>
          <cell r="D5786">
            <v>10000</v>
          </cell>
          <cell r="E5786">
            <v>10000</v>
          </cell>
          <cell r="J5786">
            <v>10000</v>
          </cell>
        </row>
        <row r="5787">
          <cell r="E5787">
            <v>0</v>
          </cell>
          <cell r="J5787">
            <v>0</v>
          </cell>
        </row>
        <row r="5788">
          <cell r="E5788">
            <v>0</v>
          </cell>
          <cell r="J5788">
            <v>0</v>
          </cell>
        </row>
        <row r="5789">
          <cell r="E5789">
            <v>0</v>
          </cell>
          <cell r="J5789">
            <v>0</v>
          </cell>
        </row>
        <row r="5790">
          <cell r="E5790">
            <v>0</v>
          </cell>
          <cell r="J5790">
            <v>0</v>
          </cell>
        </row>
        <row r="5791">
          <cell r="E5791">
            <v>0</v>
          </cell>
          <cell r="J5791">
            <v>0</v>
          </cell>
        </row>
        <row r="5793">
          <cell r="G5793">
            <v>855000</v>
          </cell>
          <cell r="J5793">
            <v>855000</v>
          </cell>
        </row>
        <row r="5796">
          <cell r="B5796" t="str">
            <v>TARIFA / HORA</v>
          </cell>
          <cell r="D5796" t="str">
            <v>RENDIMIENTO</v>
          </cell>
          <cell r="E5796" t="str">
            <v>VALOR UNITARIO</v>
          </cell>
        </row>
        <row r="5797">
          <cell r="B5797">
            <v>100</v>
          </cell>
          <cell r="D5797">
            <v>20</v>
          </cell>
          <cell r="E5797">
            <v>2000</v>
          </cell>
        </row>
        <row r="5798">
          <cell r="E5798">
            <v>0</v>
          </cell>
        </row>
        <row r="5799">
          <cell r="E5799">
            <v>0</v>
          </cell>
        </row>
        <row r="5800">
          <cell r="E5800">
            <v>0</v>
          </cell>
        </row>
        <row r="5801">
          <cell r="E5801">
            <v>0</v>
          </cell>
        </row>
        <row r="5802">
          <cell r="G5802">
            <v>2000</v>
          </cell>
        </row>
        <row r="5804">
          <cell r="G5804">
            <v>857000</v>
          </cell>
        </row>
        <row r="5807">
          <cell r="B5807" t="str">
            <v>VOLUMEN/PESO</v>
          </cell>
          <cell r="D5807" t="str">
            <v>DISTANCIA</v>
          </cell>
          <cell r="E5807" t="str">
            <v>TARIFA</v>
          </cell>
          <cell r="F5807" t="str">
            <v>Vr/UNITARIO</v>
          </cell>
        </row>
        <row r="5808">
          <cell r="F5808">
            <v>0</v>
          </cell>
        </row>
        <row r="5809">
          <cell r="F5809">
            <v>0</v>
          </cell>
        </row>
        <row r="5810">
          <cell r="F5810">
            <v>0</v>
          </cell>
        </row>
        <row r="5812">
          <cell r="G5812">
            <v>0</v>
          </cell>
        </row>
        <row r="5815">
          <cell r="B5815" t="str">
            <v>JORNAL + PRESTACIONES</v>
          </cell>
          <cell r="E5815" t="str">
            <v>RENDIMIENTO</v>
          </cell>
          <cell r="F5815" t="str">
            <v>Vr/UNITARIO</v>
          </cell>
        </row>
        <row r="5816">
          <cell r="D5816">
            <v>8938</v>
          </cell>
          <cell r="E5816">
            <v>5</v>
          </cell>
          <cell r="F5816">
            <v>44690</v>
          </cell>
        </row>
        <row r="5817">
          <cell r="F5817">
            <v>0</v>
          </cell>
        </row>
        <row r="5818">
          <cell r="F5818">
            <v>0</v>
          </cell>
        </row>
        <row r="5819">
          <cell r="F5819">
            <v>0</v>
          </cell>
        </row>
        <row r="5821">
          <cell r="G5821">
            <v>44690</v>
          </cell>
        </row>
        <row r="5823">
          <cell r="G5823">
            <v>901690</v>
          </cell>
        </row>
        <row r="5831">
          <cell r="E5831" t="str">
            <v>CAPITULO :</v>
          </cell>
          <cell r="G5831" t="str">
            <v>INSTALACIONES ELECTRICAS</v>
          </cell>
        </row>
        <row r="5833">
          <cell r="E5833" t="str">
            <v>FECHA :</v>
          </cell>
          <cell r="F5833" t="str">
            <v>OCTUBRE DE 2005</v>
          </cell>
        </row>
        <row r="5836">
          <cell r="B5836" t="str">
            <v>9.6.3</v>
          </cell>
          <cell r="C5836" t="str">
            <v xml:space="preserve">CAJA CON 9 CONTACTORES 20 AMPERIOS EN AC1                                                                </v>
          </cell>
          <cell r="G5836" t="str">
            <v>UNIDAD</v>
          </cell>
          <cell r="H5836" t="str">
            <v xml:space="preserve">un   </v>
          </cell>
          <cell r="J5836">
            <v>1801380</v>
          </cell>
        </row>
        <row r="5839">
          <cell r="B5839" t="str">
            <v>CANTIDAD</v>
          </cell>
          <cell r="C5839" t="str">
            <v>UND</v>
          </cell>
          <cell r="D5839" t="str">
            <v>Vr/UNITARIO</v>
          </cell>
          <cell r="E5839" t="str">
            <v>Vr/PARCIAL</v>
          </cell>
          <cell r="F5839" t="str">
            <v>DESPERD. %</v>
          </cell>
        </row>
        <row r="5840">
          <cell r="B5840">
            <v>1</v>
          </cell>
          <cell r="C5840" t="str">
            <v>GL</v>
          </cell>
          <cell r="D5840">
            <v>1700000</v>
          </cell>
          <cell r="E5840">
            <v>1700000</v>
          </cell>
          <cell r="J5840">
            <v>1700000</v>
          </cell>
        </row>
        <row r="5841">
          <cell r="B5841">
            <v>1</v>
          </cell>
          <cell r="C5841" t="str">
            <v>GL</v>
          </cell>
          <cell r="D5841">
            <v>10000</v>
          </cell>
          <cell r="E5841">
            <v>10000</v>
          </cell>
          <cell r="J5841">
            <v>10000</v>
          </cell>
        </row>
        <row r="5842">
          <cell r="E5842">
            <v>0</v>
          </cell>
          <cell r="J5842">
            <v>0</v>
          </cell>
        </row>
        <row r="5843">
          <cell r="E5843">
            <v>0</v>
          </cell>
          <cell r="J5843">
            <v>0</v>
          </cell>
        </row>
        <row r="5844">
          <cell r="E5844">
            <v>0</v>
          </cell>
          <cell r="J5844">
            <v>0</v>
          </cell>
        </row>
        <row r="5845">
          <cell r="E5845">
            <v>0</v>
          </cell>
          <cell r="J5845">
            <v>0</v>
          </cell>
        </row>
        <row r="5846">
          <cell r="E5846">
            <v>0</v>
          </cell>
          <cell r="J5846">
            <v>0</v>
          </cell>
        </row>
        <row r="5848">
          <cell r="G5848">
            <v>1710000</v>
          </cell>
          <cell r="J5848">
            <v>1710000</v>
          </cell>
        </row>
        <row r="5851">
          <cell r="B5851" t="str">
            <v>TARIFA / HORA</v>
          </cell>
          <cell r="D5851" t="str">
            <v>RENDIMIENTO</v>
          </cell>
          <cell r="E5851" t="str">
            <v>VALOR UNITARIO</v>
          </cell>
        </row>
        <row r="5852">
          <cell r="B5852">
            <v>100</v>
          </cell>
          <cell r="D5852">
            <v>20</v>
          </cell>
          <cell r="E5852">
            <v>2000</v>
          </cell>
        </row>
        <row r="5853">
          <cell r="E5853">
            <v>0</v>
          </cell>
        </row>
        <row r="5854">
          <cell r="E5854">
            <v>0</v>
          </cell>
        </row>
        <row r="5855">
          <cell r="E5855">
            <v>0</v>
          </cell>
        </row>
        <row r="5856">
          <cell r="E5856">
            <v>0</v>
          </cell>
        </row>
        <row r="5857">
          <cell r="G5857">
            <v>2000</v>
          </cell>
        </row>
        <row r="5859">
          <cell r="G5859">
            <v>1712000</v>
          </cell>
        </row>
        <row r="5862">
          <cell r="B5862" t="str">
            <v>VOLUMEN/PESO</v>
          </cell>
          <cell r="D5862" t="str">
            <v>DISTANCIA</v>
          </cell>
          <cell r="E5862" t="str">
            <v>TARIFA</v>
          </cell>
          <cell r="F5862" t="str">
            <v>Vr/UNITARIO</v>
          </cell>
        </row>
        <row r="5863">
          <cell r="F5863">
            <v>0</v>
          </cell>
        </row>
        <row r="5864">
          <cell r="F5864">
            <v>0</v>
          </cell>
        </row>
        <row r="5865">
          <cell r="F5865">
            <v>0</v>
          </cell>
        </row>
        <row r="5867">
          <cell r="G5867">
            <v>0</v>
          </cell>
        </row>
        <row r="5870">
          <cell r="B5870" t="str">
            <v>JORNAL + PRESTACIONES</v>
          </cell>
          <cell r="E5870" t="str">
            <v>RENDIMIENTO</v>
          </cell>
          <cell r="F5870" t="str">
            <v>Vr/UNITARIO</v>
          </cell>
        </row>
        <row r="5871">
          <cell r="D5871">
            <v>8938</v>
          </cell>
          <cell r="E5871">
            <v>10</v>
          </cell>
          <cell r="F5871">
            <v>89380</v>
          </cell>
        </row>
        <row r="5872">
          <cell r="F5872">
            <v>0</v>
          </cell>
        </row>
        <row r="5873">
          <cell r="F5873">
            <v>0</v>
          </cell>
        </row>
        <row r="5874">
          <cell r="F5874">
            <v>0</v>
          </cell>
        </row>
        <row r="5876">
          <cell r="G5876">
            <v>89380</v>
          </cell>
        </row>
        <row r="5878">
          <cell r="G5878">
            <v>1801380</v>
          </cell>
        </row>
        <row r="5886">
          <cell r="E5886" t="str">
            <v>CAPITULO :</v>
          </cell>
          <cell r="G5886" t="str">
            <v>INSTALACIONES ELECTRICAS</v>
          </cell>
        </row>
        <row r="5888">
          <cell r="E5888" t="str">
            <v>FECHA :</v>
          </cell>
          <cell r="F5888" t="str">
            <v>OCTUBRE DE 2005</v>
          </cell>
        </row>
        <row r="5891">
          <cell r="B5891" t="str">
            <v>9.6.4</v>
          </cell>
          <cell r="C5891" t="str">
            <v xml:space="preserve">ACOMETIDA CON 10 CABLES AWG No 14 PARA CONTROL                                                           </v>
          </cell>
          <cell r="G5891" t="str">
            <v>UNIDAD</v>
          </cell>
          <cell r="H5891" t="str">
            <v xml:space="preserve">m    </v>
          </cell>
          <cell r="J5891">
            <v>12735</v>
          </cell>
        </row>
        <row r="5894">
          <cell r="B5894" t="str">
            <v>CANTIDAD</v>
          </cell>
          <cell r="C5894" t="str">
            <v>UND</v>
          </cell>
          <cell r="D5894" t="str">
            <v>Vr/UNITARIO</v>
          </cell>
          <cell r="E5894" t="str">
            <v>Vr/PARCIAL</v>
          </cell>
          <cell r="F5894" t="str">
            <v>DESPERD. %</v>
          </cell>
        </row>
        <row r="5895">
          <cell r="B5895">
            <v>10</v>
          </cell>
          <cell r="C5895" t="str">
            <v>ML</v>
          </cell>
          <cell r="D5895">
            <v>800</v>
          </cell>
          <cell r="E5895">
            <v>8000</v>
          </cell>
          <cell r="F5895">
            <v>0.02</v>
          </cell>
          <cell r="J5895">
            <v>8160</v>
          </cell>
        </row>
        <row r="5896">
          <cell r="E5896">
            <v>0</v>
          </cell>
          <cell r="J5896">
            <v>0</v>
          </cell>
        </row>
        <row r="5897">
          <cell r="E5897">
            <v>0</v>
          </cell>
          <cell r="J5897">
            <v>0</v>
          </cell>
        </row>
        <row r="5898">
          <cell r="E5898">
            <v>0</v>
          </cell>
          <cell r="J5898">
            <v>0</v>
          </cell>
        </row>
        <row r="5899">
          <cell r="E5899">
            <v>0</v>
          </cell>
          <cell r="J5899">
            <v>0</v>
          </cell>
        </row>
        <row r="5900">
          <cell r="E5900">
            <v>0</v>
          </cell>
          <cell r="J5900">
            <v>0</v>
          </cell>
        </row>
        <row r="5901">
          <cell r="E5901">
            <v>0</v>
          </cell>
          <cell r="J5901">
            <v>0</v>
          </cell>
        </row>
        <row r="5903">
          <cell r="G5903">
            <v>8160</v>
          </cell>
          <cell r="J5903">
            <v>8160</v>
          </cell>
        </row>
        <row r="5906">
          <cell r="B5906" t="str">
            <v>TARIFA / HORA</v>
          </cell>
          <cell r="D5906" t="str">
            <v>RENDIMIENTO</v>
          </cell>
          <cell r="E5906" t="str">
            <v>VALOR UNITARIO</v>
          </cell>
        </row>
        <row r="5907">
          <cell r="B5907">
            <v>100</v>
          </cell>
          <cell r="D5907">
            <v>10</v>
          </cell>
          <cell r="E5907">
            <v>1000</v>
          </cell>
        </row>
        <row r="5908">
          <cell r="E5908">
            <v>0</v>
          </cell>
        </row>
        <row r="5909">
          <cell r="E5909">
            <v>0</v>
          </cell>
        </row>
        <row r="5910">
          <cell r="E5910">
            <v>0</v>
          </cell>
        </row>
        <row r="5911">
          <cell r="E5911">
            <v>0</v>
          </cell>
        </row>
        <row r="5912">
          <cell r="G5912">
            <v>1000</v>
          </cell>
        </row>
        <row r="5914">
          <cell r="G5914">
            <v>9160</v>
          </cell>
        </row>
        <row r="5917">
          <cell r="B5917" t="str">
            <v>VOLUMEN/PESO</v>
          </cell>
          <cell r="D5917" t="str">
            <v>DISTANCIA</v>
          </cell>
          <cell r="E5917" t="str">
            <v>TARIFA</v>
          </cell>
          <cell r="F5917" t="str">
            <v>Vr/UNITARIO</v>
          </cell>
        </row>
        <row r="5918">
          <cell r="F5918">
            <v>0</v>
          </cell>
        </row>
        <row r="5919">
          <cell r="F5919">
            <v>0</v>
          </cell>
        </row>
        <row r="5920">
          <cell r="F5920">
            <v>0</v>
          </cell>
        </row>
        <row r="5922">
          <cell r="G5922">
            <v>0</v>
          </cell>
        </row>
        <row r="5925">
          <cell r="B5925" t="str">
            <v>JORNAL + PRESTACIONES</v>
          </cell>
          <cell r="E5925" t="str">
            <v>RENDIMIENTO</v>
          </cell>
          <cell r="F5925" t="str">
            <v>Vr/UNITARIO</v>
          </cell>
        </row>
        <row r="5926">
          <cell r="D5926">
            <v>8938</v>
          </cell>
          <cell r="E5926">
            <v>0.4</v>
          </cell>
          <cell r="F5926">
            <v>3575.2000000000003</v>
          </cell>
        </row>
        <row r="5927">
          <cell r="F5927">
            <v>0</v>
          </cell>
        </row>
        <row r="5928">
          <cell r="F5928">
            <v>0</v>
          </cell>
        </row>
        <row r="5929">
          <cell r="F5929">
            <v>0</v>
          </cell>
        </row>
        <row r="5931">
          <cell r="G5931">
            <v>3575.2000000000003</v>
          </cell>
        </row>
        <row r="5933">
          <cell r="G5933">
            <v>12735</v>
          </cell>
        </row>
        <row r="5941">
          <cell r="E5941" t="str">
            <v>CAPITULO :</v>
          </cell>
          <cell r="G5941" t="str">
            <v>GASTOS GENERALES</v>
          </cell>
        </row>
        <row r="5943">
          <cell r="E5943" t="str">
            <v>FECHA :</v>
          </cell>
          <cell r="F5943" t="str">
            <v>OCTUBRE DE 2005</v>
          </cell>
        </row>
        <row r="5946">
          <cell r="B5946" t="str">
            <v>10.4.1</v>
          </cell>
          <cell r="C5946" t="str">
            <v xml:space="preserve">ASEO GENERAL OBRA                                                                                        </v>
          </cell>
          <cell r="G5946" t="str">
            <v>UNIDAD</v>
          </cell>
          <cell r="H5946" t="str">
            <v xml:space="preserve">m2   </v>
          </cell>
          <cell r="J5946">
            <v>1931</v>
          </cell>
        </row>
        <row r="5949">
          <cell r="B5949" t="str">
            <v>CANTIDAD</v>
          </cell>
          <cell r="C5949" t="str">
            <v>UND</v>
          </cell>
          <cell r="D5949" t="str">
            <v>Vr/UNITARIO</v>
          </cell>
          <cell r="E5949" t="str">
            <v>Vr/PARCIAL</v>
          </cell>
          <cell r="F5949" t="str">
            <v>DESPERD. %</v>
          </cell>
        </row>
        <row r="5950">
          <cell r="B5950">
            <v>10</v>
          </cell>
          <cell r="C5950" t="str">
            <v>LT</v>
          </cell>
          <cell r="D5950">
            <v>8</v>
          </cell>
          <cell r="E5950">
            <v>80</v>
          </cell>
          <cell r="F5950">
            <v>0.02</v>
          </cell>
          <cell r="J5950">
            <v>81.599999999999994</v>
          </cell>
        </row>
        <row r="5951">
          <cell r="B5951">
            <v>0.1</v>
          </cell>
          <cell r="C5951" t="str">
            <v>KG</v>
          </cell>
          <cell r="D5951">
            <v>5000</v>
          </cell>
          <cell r="E5951">
            <v>500</v>
          </cell>
          <cell r="F5951">
            <v>0.05</v>
          </cell>
          <cell r="J5951">
            <v>525</v>
          </cell>
        </row>
        <row r="5952">
          <cell r="E5952">
            <v>0</v>
          </cell>
          <cell r="J5952">
            <v>0</v>
          </cell>
        </row>
        <row r="5953">
          <cell r="E5953">
            <v>0</v>
          </cell>
          <cell r="J5953">
            <v>0</v>
          </cell>
        </row>
        <row r="5954">
          <cell r="E5954">
            <v>0</v>
          </cell>
          <cell r="J5954">
            <v>0</v>
          </cell>
        </row>
        <row r="5955">
          <cell r="E5955">
            <v>0</v>
          </cell>
          <cell r="J5955">
            <v>0</v>
          </cell>
        </row>
        <row r="5956">
          <cell r="E5956">
            <v>0</v>
          </cell>
          <cell r="J5956">
            <v>0</v>
          </cell>
        </row>
        <row r="5958">
          <cell r="G5958">
            <v>606.6</v>
          </cell>
          <cell r="J5958">
            <v>606.6</v>
          </cell>
        </row>
        <row r="5961">
          <cell r="B5961" t="str">
            <v>TARIFA / HORA</v>
          </cell>
          <cell r="D5961" t="str">
            <v>RENDIMIENTO</v>
          </cell>
          <cell r="E5961" t="str">
            <v>VALOR UNITARIO</v>
          </cell>
        </row>
        <row r="5962">
          <cell r="B5962">
            <v>100</v>
          </cell>
          <cell r="D5962">
            <v>1</v>
          </cell>
          <cell r="E5962">
            <v>100</v>
          </cell>
        </row>
        <row r="5963">
          <cell r="B5963">
            <v>30.74</v>
          </cell>
          <cell r="D5963">
            <v>2</v>
          </cell>
          <cell r="E5963">
            <v>61.48</v>
          </cell>
        </row>
        <row r="5964">
          <cell r="B5964">
            <v>21.75</v>
          </cell>
          <cell r="D5964">
            <v>0.5</v>
          </cell>
          <cell r="E5964">
            <v>10.875</v>
          </cell>
        </row>
        <row r="5965">
          <cell r="E5965">
            <v>0</v>
          </cell>
        </row>
        <row r="5966">
          <cell r="E5966">
            <v>0</v>
          </cell>
        </row>
        <row r="5967">
          <cell r="G5967">
            <v>172.35499999999999</v>
          </cell>
        </row>
        <row r="5969">
          <cell r="G5969">
            <v>778.95500000000004</v>
          </cell>
        </row>
        <row r="5972">
          <cell r="B5972" t="str">
            <v>VOLUMEN/PESO</v>
          </cell>
          <cell r="D5972" t="str">
            <v>DISTANCIA</v>
          </cell>
          <cell r="E5972" t="str">
            <v>TARIFA</v>
          </cell>
          <cell r="F5972" t="str">
            <v>Vr/UNITARIO</v>
          </cell>
        </row>
        <row r="5973">
          <cell r="F5973">
            <v>0</v>
          </cell>
        </row>
        <row r="5974">
          <cell r="F5974">
            <v>0</v>
          </cell>
        </row>
        <row r="5975">
          <cell r="F5975">
            <v>0</v>
          </cell>
        </row>
        <row r="5977">
          <cell r="G5977">
            <v>0</v>
          </cell>
        </row>
        <row r="5980">
          <cell r="B5980" t="str">
            <v>JORNAL + PRESTACIONES</v>
          </cell>
          <cell r="E5980" t="str">
            <v>RENDIMIENTO</v>
          </cell>
          <cell r="F5980" t="str">
            <v>Vr/UNITARIO</v>
          </cell>
        </row>
        <row r="5981">
          <cell r="D5981">
            <v>7681</v>
          </cell>
          <cell r="E5981">
            <v>0.15</v>
          </cell>
          <cell r="F5981">
            <v>1152.1499999999999</v>
          </cell>
        </row>
        <row r="5982">
          <cell r="F5982">
            <v>0</v>
          </cell>
        </row>
        <row r="5983">
          <cell r="F5983">
            <v>0</v>
          </cell>
        </row>
        <row r="5984">
          <cell r="F5984">
            <v>0</v>
          </cell>
        </row>
        <row r="5986">
          <cell r="G5986">
            <v>1152.1499999999999</v>
          </cell>
        </row>
        <row r="5988">
          <cell r="G5988">
            <v>1931</v>
          </cell>
        </row>
        <row r="5996">
          <cell r="E5996" t="str">
            <v>CAPITULO :</v>
          </cell>
          <cell r="G5996" t="str">
            <v>GASTOS GENERALES</v>
          </cell>
        </row>
        <row r="5998">
          <cell r="E5998" t="str">
            <v>FECHA :</v>
          </cell>
          <cell r="F5998" t="str">
            <v>OCTUBRE DE 2005</v>
          </cell>
        </row>
        <row r="6001">
          <cell r="B6001" t="str">
            <v>10.4.2</v>
          </cell>
          <cell r="C6001" t="str">
            <v xml:space="preserve">CARGUE Y RETIRO DE ESCOMBROS                                                                             </v>
          </cell>
          <cell r="G6001" t="str">
            <v>UNIDAD</v>
          </cell>
          <cell r="H6001" t="str">
            <v xml:space="preserve">m3   </v>
          </cell>
          <cell r="J6001">
            <v>24527</v>
          </cell>
        </row>
        <row r="6004">
          <cell r="B6004" t="str">
            <v>CANTIDAD</v>
          </cell>
          <cell r="C6004" t="str">
            <v>UND</v>
          </cell>
          <cell r="D6004" t="str">
            <v>Vr/UNITARIO</v>
          </cell>
          <cell r="E6004" t="str">
            <v>Vr/PARCIAL</v>
          </cell>
          <cell r="F6004" t="str">
            <v>DESPERD. %</v>
          </cell>
        </row>
        <row r="6005">
          <cell r="E6005">
            <v>0</v>
          </cell>
          <cell r="F6005">
            <v>0.02</v>
          </cell>
          <cell r="J6005">
            <v>0</v>
          </cell>
        </row>
        <row r="6006">
          <cell r="E6006">
            <v>0</v>
          </cell>
          <cell r="F6006">
            <v>0.05</v>
          </cell>
          <cell r="J6006">
            <v>0</v>
          </cell>
        </row>
        <row r="6007">
          <cell r="E6007">
            <v>0</v>
          </cell>
          <cell r="J6007">
            <v>0</v>
          </cell>
        </row>
        <row r="6008">
          <cell r="E6008">
            <v>0</v>
          </cell>
          <cell r="J6008">
            <v>0</v>
          </cell>
        </row>
        <row r="6009">
          <cell r="E6009">
            <v>0</v>
          </cell>
          <cell r="J6009">
            <v>0</v>
          </cell>
        </row>
        <row r="6010">
          <cell r="E6010">
            <v>0</v>
          </cell>
          <cell r="J6010">
            <v>0</v>
          </cell>
        </row>
        <row r="6011">
          <cell r="E6011">
            <v>0</v>
          </cell>
          <cell r="J6011">
            <v>0</v>
          </cell>
        </row>
        <row r="6013">
          <cell r="G6013">
            <v>0</v>
          </cell>
          <cell r="J6013">
            <v>0</v>
          </cell>
        </row>
        <row r="6016">
          <cell r="B6016" t="str">
            <v>TARIFA / HORA</v>
          </cell>
          <cell r="D6016" t="str">
            <v>RENDIMIENTO</v>
          </cell>
          <cell r="E6016" t="str">
            <v>VALOR UNITARIO</v>
          </cell>
        </row>
        <row r="6017">
          <cell r="B6017">
            <v>100</v>
          </cell>
          <cell r="D6017">
            <v>1</v>
          </cell>
          <cell r="E6017">
            <v>100</v>
          </cell>
        </row>
        <row r="6018">
          <cell r="E6018">
            <v>0</v>
          </cell>
        </row>
        <row r="6019">
          <cell r="E6019">
            <v>0</v>
          </cell>
        </row>
        <row r="6020">
          <cell r="E6020">
            <v>0</v>
          </cell>
        </row>
        <row r="6021">
          <cell r="E6021">
            <v>0</v>
          </cell>
        </row>
        <row r="6022">
          <cell r="G6022">
            <v>100</v>
          </cell>
        </row>
        <row r="6024">
          <cell r="G6024">
            <v>100</v>
          </cell>
        </row>
        <row r="6027">
          <cell r="B6027" t="str">
            <v>VOLUMEN/PESO</v>
          </cell>
          <cell r="D6027" t="str">
            <v>DISTANCIA</v>
          </cell>
          <cell r="E6027" t="str">
            <v>TARIFA</v>
          </cell>
          <cell r="F6027" t="str">
            <v>Vr/UNITARIO</v>
          </cell>
        </row>
        <row r="6028">
          <cell r="B6028">
            <v>1</v>
          </cell>
          <cell r="D6028">
            <v>10</v>
          </cell>
          <cell r="E6028">
            <v>1500</v>
          </cell>
          <cell r="F6028">
            <v>15000</v>
          </cell>
        </row>
        <row r="6029">
          <cell r="F6029">
            <v>0</v>
          </cell>
        </row>
        <row r="6030">
          <cell r="F6030">
            <v>0</v>
          </cell>
        </row>
        <row r="6032">
          <cell r="G6032">
            <v>15000</v>
          </cell>
        </row>
        <row r="6035">
          <cell r="B6035" t="str">
            <v>JORNAL + PRESTACIONES</v>
          </cell>
          <cell r="E6035" t="str">
            <v>RENDIMIENTO</v>
          </cell>
          <cell r="F6035" t="str">
            <v>Vr/UNITARIO</v>
          </cell>
        </row>
        <row r="6036">
          <cell r="D6036">
            <v>7681</v>
          </cell>
          <cell r="E6036">
            <v>1</v>
          </cell>
          <cell r="F6036">
            <v>7681</v>
          </cell>
        </row>
        <row r="6037">
          <cell r="D6037">
            <v>3491</v>
          </cell>
          <cell r="E6037">
            <v>0.5</v>
          </cell>
          <cell r="F6037">
            <v>1745.5</v>
          </cell>
        </row>
        <row r="6038">
          <cell r="F6038">
            <v>0</v>
          </cell>
        </row>
        <row r="6039">
          <cell r="F6039">
            <v>0</v>
          </cell>
        </row>
        <row r="6041">
          <cell r="G6041">
            <v>9426.5</v>
          </cell>
        </row>
        <row r="6043">
          <cell r="G6043">
            <v>24527</v>
          </cell>
        </row>
        <row r="6051">
          <cell r="E6051" t="str">
            <v>CAPITULO :</v>
          </cell>
          <cell r="G6051" t="str">
            <v>GASTOS GENERALES</v>
          </cell>
        </row>
        <row r="6053">
          <cell r="E6053" t="str">
            <v>FECHA :</v>
          </cell>
          <cell r="F6053" t="str">
            <v>OCTUBRE DE 2005</v>
          </cell>
        </row>
        <row r="6056">
          <cell r="B6056" t="str">
            <v>10.5.2</v>
          </cell>
          <cell r="C6056" t="str">
            <v xml:space="preserve">CERRAMIENTO EN POLISOMBRA                                                                                </v>
          </cell>
          <cell r="G6056" t="str">
            <v>UNIDAD</v>
          </cell>
          <cell r="H6056" t="str">
            <v xml:space="preserve">m    </v>
          </cell>
          <cell r="J6056">
            <v>10820</v>
          </cell>
        </row>
        <row r="6059">
          <cell r="B6059" t="str">
            <v>CANTIDAD</v>
          </cell>
          <cell r="C6059" t="str">
            <v>UND</v>
          </cell>
          <cell r="D6059" t="str">
            <v>Vr/UNITARIO</v>
          </cell>
          <cell r="E6059" t="str">
            <v>Vr/PARCIAL</v>
          </cell>
          <cell r="F6059" t="str">
            <v>DESPERD. %</v>
          </cell>
        </row>
        <row r="6060">
          <cell r="B6060">
            <v>3</v>
          </cell>
          <cell r="C6060" t="str">
            <v>ML</v>
          </cell>
          <cell r="D6060">
            <v>1500</v>
          </cell>
          <cell r="E6060">
            <v>4500</v>
          </cell>
          <cell r="F6060">
            <v>0.03</v>
          </cell>
          <cell r="J6060">
            <v>4635</v>
          </cell>
        </row>
        <row r="6061">
          <cell r="B6061">
            <v>1</v>
          </cell>
          <cell r="C6061" t="str">
            <v>ML</v>
          </cell>
          <cell r="D6061">
            <v>1850</v>
          </cell>
          <cell r="E6061">
            <v>1850</v>
          </cell>
          <cell r="F6061">
            <v>0.03</v>
          </cell>
          <cell r="J6061">
            <v>1905.5</v>
          </cell>
        </row>
        <row r="6062">
          <cell r="B6062">
            <v>0.5</v>
          </cell>
          <cell r="C6062" t="str">
            <v>LB</v>
          </cell>
          <cell r="D6062">
            <v>1600</v>
          </cell>
          <cell r="E6062">
            <v>800</v>
          </cell>
          <cell r="F6062">
            <v>0</v>
          </cell>
          <cell r="J6062">
            <v>800</v>
          </cell>
        </row>
        <row r="6063">
          <cell r="E6063">
            <v>0</v>
          </cell>
          <cell r="J6063">
            <v>0</v>
          </cell>
        </row>
        <row r="6064">
          <cell r="E6064">
            <v>0</v>
          </cell>
          <cell r="J6064">
            <v>0</v>
          </cell>
        </row>
        <row r="6065">
          <cell r="E6065">
            <v>0</v>
          </cell>
          <cell r="J6065">
            <v>0</v>
          </cell>
        </row>
        <row r="6066">
          <cell r="E6066">
            <v>0</v>
          </cell>
          <cell r="J6066">
            <v>0</v>
          </cell>
        </row>
        <row r="6068">
          <cell r="G6068">
            <v>7340.5</v>
          </cell>
          <cell r="J6068">
            <v>7340.5</v>
          </cell>
        </row>
        <row r="6071">
          <cell r="B6071" t="str">
            <v>TARIFA / HORA</v>
          </cell>
          <cell r="D6071" t="str">
            <v>RENDIMIENTO</v>
          </cell>
          <cell r="E6071" t="str">
            <v>VALOR UNITARIO</v>
          </cell>
        </row>
        <row r="6072">
          <cell r="B6072">
            <v>100</v>
          </cell>
          <cell r="D6072">
            <v>1</v>
          </cell>
          <cell r="E6072">
            <v>100</v>
          </cell>
        </row>
        <row r="6073">
          <cell r="E6073">
            <v>0</v>
          </cell>
        </row>
        <row r="6074">
          <cell r="E6074">
            <v>0</v>
          </cell>
        </row>
        <row r="6075">
          <cell r="E6075">
            <v>0</v>
          </cell>
        </row>
        <row r="6076">
          <cell r="E6076">
            <v>0</v>
          </cell>
        </row>
        <row r="6077">
          <cell r="G6077">
            <v>100</v>
          </cell>
        </row>
        <row r="6079">
          <cell r="G6079">
            <v>7440.5</v>
          </cell>
        </row>
        <row r="6082">
          <cell r="B6082" t="str">
            <v>VOLUMEN/PESO</v>
          </cell>
          <cell r="D6082" t="str">
            <v>DISTANCIA</v>
          </cell>
          <cell r="E6082" t="str">
            <v>TARIFA</v>
          </cell>
          <cell r="F6082" t="str">
            <v>Vr/UNITARIO</v>
          </cell>
        </row>
        <row r="6083">
          <cell r="F6083">
            <v>0</v>
          </cell>
        </row>
        <row r="6084">
          <cell r="F6084">
            <v>0</v>
          </cell>
        </row>
        <row r="6085">
          <cell r="F6085">
            <v>0</v>
          </cell>
        </row>
        <row r="6087">
          <cell r="G6087">
            <v>0</v>
          </cell>
        </row>
        <row r="6090">
          <cell r="B6090" t="str">
            <v>JORNAL + PRESTACIONES</v>
          </cell>
          <cell r="E6090" t="str">
            <v>RENDIMIENTO</v>
          </cell>
          <cell r="F6090" t="str">
            <v>Vr/UNITARIO</v>
          </cell>
        </row>
        <row r="6091">
          <cell r="D6091">
            <v>7681</v>
          </cell>
          <cell r="E6091">
            <v>0.44</v>
          </cell>
          <cell r="F6091">
            <v>3379.64</v>
          </cell>
        </row>
        <row r="6092">
          <cell r="F6092">
            <v>0</v>
          </cell>
        </row>
        <row r="6093">
          <cell r="F6093">
            <v>0</v>
          </cell>
        </row>
        <row r="6094">
          <cell r="F6094">
            <v>0</v>
          </cell>
        </row>
        <row r="6096">
          <cell r="G6096">
            <v>3379.64</v>
          </cell>
        </row>
        <row r="6098">
          <cell r="G6098">
            <v>10820</v>
          </cell>
        </row>
        <row r="6106">
          <cell r="E6106" t="str">
            <v>CAPITULO :</v>
          </cell>
          <cell r="G6106" t="str">
            <v>CIMENTACIONES</v>
          </cell>
        </row>
        <row r="6108">
          <cell r="E6108" t="str">
            <v>FECHA :</v>
          </cell>
          <cell r="F6108" t="str">
            <v>OCTUBRE DE 2005</v>
          </cell>
        </row>
        <row r="6111">
          <cell r="B6111" t="str">
            <v>11.1.1</v>
          </cell>
          <cell r="C6111" t="str">
            <v xml:space="preserve">LOCALIZACION Y REPLANTEO TOPOGRAFICO                                                                     </v>
          </cell>
          <cell r="G6111" t="str">
            <v>UNIDAD</v>
          </cell>
          <cell r="H6111" t="str">
            <v xml:space="preserve">m2   </v>
          </cell>
          <cell r="J6111">
            <v>1168</v>
          </cell>
        </row>
        <row r="6114">
          <cell r="B6114" t="str">
            <v>CANTIDAD</v>
          </cell>
          <cell r="C6114" t="str">
            <v>UND</v>
          </cell>
          <cell r="D6114" t="str">
            <v>Vr/UNITARIO</v>
          </cell>
          <cell r="E6114" t="str">
            <v>Vr/PARCIAL</v>
          </cell>
          <cell r="F6114" t="str">
            <v>DESPERD. %</v>
          </cell>
        </row>
        <row r="6115">
          <cell r="E6115">
            <v>0</v>
          </cell>
          <cell r="J6115">
            <v>0</v>
          </cell>
        </row>
        <row r="6116">
          <cell r="E6116">
            <v>0</v>
          </cell>
          <cell r="J6116">
            <v>0</v>
          </cell>
        </row>
        <row r="6117">
          <cell r="E6117">
            <v>0</v>
          </cell>
          <cell r="J6117">
            <v>0</v>
          </cell>
        </row>
        <row r="6118">
          <cell r="E6118">
            <v>0</v>
          </cell>
          <cell r="J6118">
            <v>0</v>
          </cell>
        </row>
        <row r="6119">
          <cell r="E6119">
            <v>0</v>
          </cell>
          <cell r="J6119">
            <v>0</v>
          </cell>
        </row>
        <row r="6120">
          <cell r="E6120">
            <v>0</v>
          </cell>
          <cell r="J6120">
            <v>0</v>
          </cell>
        </row>
        <row r="6121">
          <cell r="E6121">
            <v>0</v>
          </cell>
          <cell r="J6121">
            <v>0</v>
          </cell>
        </row>
        <row r="6123">
          <cell r="G6123">
            <v>0</v>
          </cell>
          <cell r="J6123">
            <v>0</v>
          </cell>
        </row>
        <row r="6126">
          <cell r="B6126" t="str">
            <v>TARIFA / HORA</v>
          </cell>
          <cell r="D6126" t="str">
            <v>RENDIMIENTO</v>
          </cell>
          <cell r="E6126" t="str">
            <v>VALOR UNITARIO</v>
          </cell>
        </row>
        <row r="6127">
          <cell r="B6127">
            <v>100</v>
          </cell>
          <cell r="D6127">
            <v>1</v>
          </cell>
          <cell r="E6127">
            <v>100</v>
          </cell>
        </row>
        <row r="6128">
          <cell r="B6128">
            <v>18750</v>
          </cell>
          <cell r="D6128">
            <v>1.6E-2</v>
          </cell>
          <cell r="E6128">
            <v>300</v>
          </cell>
        </row>
        <row r="6129">
          <cell r="E6129">
            <v>0</v>
          </cell>
        </row>
        <row r="6130">
          <cell r="E6130">
            <v>0</v>
          </cell>
        </row>
        <row r="6131">
          <cell r="E6131">
            <v>0</v>
          </cell>
        </row>
        <row r="6132">
          <cell r="G6132">
            <v>400</v>
          </cell>
        </row>
        <row r="6134">
          <cell r="G6134">
            <v>400</v>
          </cell>
        </row>
        <row r="6137">
          <cell r="B6137" t="str">
            <v>VOLUMEN/PESO</v>
          </cell>
          <cell r="D6137" t="str">
            <v>DISTANCIA</v>
          </cell>
          <cell r="E6137" t="str">
            <v>TARIFA</v>
          </cell>
          <cell r="F6137" t="str">
            <v>Vr/UNITARIO</v>
          </cell>
        </row>
        <row r="6138">
          <cell r="F6138">
            <v>0</v>
          </cell>
        </row>
        <row r="6139">
          <cell r="F6139">
            <v>0</v>
          </cell>
        </row>
        <row r="6140">
          <cell r="F6140">
            <v>0</v>
          </cell>
        </row>
        <row r="6142">
          <cell r="G6142">
            <v>0</v>
          </cell>
        </row>
        <row r="6145">
          <cell r="B6145" t="str">
            <v>JORNAL + PRESTACIONES</v>
          </cell>
          <cell r="E6145" t="str">
            <v>RENDIMIENTO</v>
          </cell>
          <cell r="F6145" t="str">
            <v>Vr/UNITARIO</v>
          </cell>
        </row>
        <row r="6146">
          <cell r="D6146">
            <v>7681</v>
          </cell>
          <cell r="E6146">
            <v>0.1</v>
          </cell>
          <cell r="F6146">
            <v>768.1</v>
          </cell>
        </row>
        <row r="6147">
          <cell r="F6147">
            <v>0</v>
          </cell>
        </row>
        <row r="6148">
          <cell r="F6148">
            <v>0</v>
          </cell>
        </row>
        <row r="6149">
          <cell r="F6149">
            <v>0</v>
          </cell>
        </row>
        <row r="6151">
          <cell r="G6151">
            <v>768.1</v>
          </cell>
        </row>
        <row r="6153">
          <cell r="G6153">
            <v>1168</v>
          </cell>
        </row>
        <row r="6161">
          <cell r="E6161" t="str">
            <v>CAPITULO :</v>
          </cell>
          <cell r="G6161" t="str">
            <v>CIMENTACIONES</v>
          </cell>
        </row>
        <row r="6163">
          <cell r="E6163" t="str">
            <v>FECHA :</v>
          </cell>
          <cell r="F6163" t="str">
            <v>OCTUBRE DE 2005</v>
          </cell>
        </row>
        <row r="6166">
          <cell r="B6166" t="str">
            <v>11.1.2</v>
          </cell>
          <cell r="C6166" t="str">
            <v xml:space="preserve">EXCAVACION MANUAL                                      </v>
          </cell>
          <cell r="G6166" t="str">
            <v>UNIDAD</v>
          </cell>
          <cell r="H6166" t="str">
            <v xml:space="preserve">m3   </v>
          </cell>
          <cell r="J6166">
            <v>23576</v>
          </cell>
        </row>
        <row r="6169">
          <cell r="B6169" t="str">
            <v>CANTIDAD</v>
          </cell>
          <cell r="C6169" t="str">
            <v>UND</v>
          </cell>
          <cell r="D6169" t="str">
            <v>Vr/UNITARIO</v>
          </cell>
          <cell r="E6169" t="str">
            <v>Vr/PARCIAL</v>
          </cell>
          <cell r="F6169" t="str">
            <v>DESPERD. %</v>
          </cell>
        </row>
        <row r="6170">
          <cell r="E6170">
            <v>0</v>
          </cell>
          <cell r="J6170">
            <v>0</v>
          </cell>
        </row>
        <row r="6171">
          <cell r="E6171">
            <v>0</v>
          </cell>
          <cell r="J6171">
            <v>0</v>
          </cell>
        </row>
        <row r="6172">
          <cell r="E6172">
            <v>0</v>
          </cell>
          <cell r="J6172">
            <v>0</v>
          </cell>
        </row>
        <row r="6173">
          <cell r="E6173">
            <v>0</v>
          </cell>
          <cell r="J6173">
            <v>0</v>
          </cell>
        </row>
        <row r="6174">
          <cell r="E6174">
            <v>0</v>
          </cell>
          <cell r="J6174">
            <v>0</v>
          </cell>
        </row>
        <row r="6175">
          <cell r="E6175">
            <v>0</v>
          </cell>
          <cell r="J6175">
            <v>0</v>
          </cell>
        </row>
        <row r="6176">
          <cell r="E6176">
            <v>0</v>
          </cell>
          <cell r="J6176">
            <v>0</v>
          </cell>
        </row>
        <row r="6178">
          <cell r="G6178">
            <v>0</v>
          </cell>
          <cell r="J6178">
            <v>0</v>
          </cell>
        </row>
        <row r="6181">
          <cell r="B6181" t="str">
            <v>TARIFA / HORA</v>
          </cell>
          <cell r="D6181" t="str">
            <v>RENDIMIENTO</v>
          </cell>
          <cell r="E6181" t="str">
            <v>VALOR UNITARIO</v>
          </cell>
        </row>
        <row r="6182">
          <cell r="B6182">
            <v>100</v>
          </cell>
          <cell r="D6182">
            <v>1</v>
          </cell>
          <cell r="E6182">
            <v>100</v>
          </cell>
        </row>
        <row r="6183">
          <cell r="B6183">
            <v>18750</v>
          </cell>
          <cell r="D6183">
            <v>2.7E-2</v>
          </cell>
          <cell r="E6183">
            <v>506.25</v>
          </cell>
        </row>
        <row r="6184">
          <cell r="B6184">
            <v>14.375</v>
          </cell>
          <cell r="D6184">
            <v>8</v>
          </cell>
          <cell r="E6184">
            <v>115</v>
          </cell>
        </row>
        <row r="6185">
          <cell r="B6185">
            <v>21.75</v>
          </cell>
          <cell r="D6185">
            <v>8</v>
          </cell>
          <cell r="E6185">
            <v>174</v>
          </cell>
        </row>
        <row r="6186">
          <cell r="E6186">
            <v>0</v>
          </cell>
        </row>
        <row r="6187">
          <cell r="G6187">
            <v>895.25</v>
          </cell>
        </row>
        <row r="6189">
          <cell r="G6189">
            <v>895.25</v>
          </cell>
        </row>
        <row r="6192">
          <cell r="B6192" t="str">
            <v>VOLUMEN/PESO</v>
          </cell>
          <cell r="D6192" t="str">
            <v>DISTANCIA</v>
          </cell>
          <cell r="E6192" t="str">
            <v>TARIFA</v>
          </cell>
          <cell r="F6192" t="str">
            <v>Vr/UNITARIO</v>
          </cell>
        </row>
        <row r="6193">
          <cell r="B6193">
            <v>1</v>
          </cell>
          <cell r="D6193">
            <v>10</v>
          </cell>
          <cell r="E6193">
            <v>1500</v>
          </cell>
          <cell r="F6193">
            <v>15000</v>
          </cell>
        </row>
        <row r="6194">
          <cell r="F6194">
            <v>0</v>
          </cell>
        </row>
        <row r="6195">
          <cell r="F6195">
            <v>0</v>
          </cell>
        </row>
        <row r="6197">
          <cell r="G6197">
            <v>15000</v>
          </cell>
        </row>
        <row r="6200">
          <cell r="B6200" t="str">
            <v>JORNAL + PRESTACIONES</v>
          </cell>
          <cell r="E6200" t="str">
            <v>RENDIMIENTO</v>
          </cell>
          <cell r="F6200" t="str">
            <v>Vr/UNITARIO</v>
          </cell>
        </row>
        <row r="6201">
          <cell r="D6201">
            <v>7681</v>
          </cell>
          <cell r="E6201">
            <v>1</v>
          </cell>
          <cell r="F6201">
            <v>7681</v>
          </cell>
        </row>
        <row r="6202">
          <cell r="F6202">
            <v>0</v>
          </cell>
        </row>
        <row r="6203">
          <cell r="F6203">
            <v>0</v>
          </cell>
        </row>
        <row r="6204">
          <cell r="F6204">
            <v>0</v>
          </cell>
        </row>
        <row r="6206">
          <cell r="G6206">
            <v>7681</v>
          </cell>
        </row>
        <row r="6208">
          <cell r="G6208">
            <v>23576</v>
          </cell>
        </row>
        <row r="6216">
          <cell r="E6216" t="str">
            <v>CAPITULO :</v>
          </cell>
          <cell r="G6216" t="str">
            <v>CIMENTACIONES</v>
          </cell>
        </row>
        <row r="6218">
          <cell r="E6218" t="str">
            <v>FECHA :</v>
          </cell>
          <cell r="F6218" t="str">
            <v>OCTUBRE DE 2005</v>
          </cell>
        </row>
        <row r="6221">
          <cell r="B6221" t="str">
            <v>11.1.3</v>
          </cell>
          <cell r="C6221" t="str">
            <v xml:space="preserve">CONCRETO CICLOPEO 2000 p.s.i.                                                                            </v>
          </cell>
          <cell r="G6221" t="str">
            <v>UNIDAD</v>
          </cell>
          <cell r="H6221" t="str">
            <v xml:space="preserve">m3   </v>
          </cell>
          <cell r="J6221">
            <v>172712</v>
          </cell>
        </row>
        <row r="6224">
          <cell r="B6224" t="str">
            <v>CANTIDAD</v>
          </cell>
          <cell r="C6224" t="str">
            <v>UND</v>
          </cell>
          <cell r="D6224" t="str">
            <v>Vr/UNITARIO</v>
          </cell>
          <cell r="E6224" t="str">
            <v>Vr/PARCIAL</v>
          </cell>
          <cell r="F6224" t="str">
            <v>DESPERD. %</v>
          </cell>
        </row>
        <row r="6225">
          <cell r="B6225">
            <v>0.6</v>
          </cell>
          <cell r="C6225" t="str">
            <v>M3</v>
          </cell>
          <cell r="D6225">
            <v>198696.4</v>
          </cell>
          <cell r="E6225">
            <v>119217.84</v>
          </cell>
          <cell r="F6225">
            <v>0.05</v>
          </cell>
          <cell r="J6225">
            <v>125178.73199999999</v>
          </cell>
        </row>
        <row r="6226">
          <cell r="B6226">
            <v>0.4</v>
          </cell>
          <cell r="C6226" t="str">
            <v>M3</v>
          </cell>
          <cell r="D6226">
            <v>16000</v>
          </cell>
          <cell r="E6226">
            <v>6400</v>
          </cell>
          <cell r="F6226">
            <v>0.03</v>
          </cell>
          <cell r="J6226">
            <v>6592</v>
          </cell>
        </row>
        <row r="6227">
          <cell r="E6227">
            <v>0</v>
          </cell>
          <cell r="J6227">
            <v>0</v>
          </cell>
        </row>
        <row r="6228">
          <cell r="E6228">
            <v>0</v>
          </cell>
          <cell r="J6228">
            <v>0</v>
          </cell>
        </row>
        <row r="6229">
          <cell r="E6229">
            <v>0</v>
          </cell>
          <cell r="J6229">
            <v>0</v>
          </cell>
        </row>
        <row r="6230">
          <cell r="E6230">
            <v>0</v>
          </cell>
          <cell r="J6230">
            <v>0</v>
          </cell>
        </row>
        <row r="6231">
          <cell r="E6231">
            <v>0</v>
          </cell>
          <cell r="J6231">
            <v>0</v>
          </cell>
        </row>
        <row r="6233">
          <cell r="G6233">
            <v>131770.73199999999</v>
          </cell>
          <cell r="J6233">
            <v>131770.73199999999</v>
          </cell>
        </row>
        <row r="6236">
          <cell r="B6236" t="str">
            <v>TARIFA / HORA</v>
          </cell>
          <cell r="D6236" t="str">
            <v>RENDIMIENTO</v>
          </cell>
          <cell r="E6236" t="str">
            <v>VALOR UNITARIO</v>
          </cell>
        </row>
        <row r="6237">
          <cell r="B6237">
            <v>100</v>
          </cell>
          <cell r="D6237">
            <v>10</v>
          </cell>
          <cell r="E6237">
            <v>1000</v>
          </cell>
        </row>
        <row r="6238">
          <cell r="E6238">
            <v>0</v>
          </cell>
        </row>
        <row r="6239">
          <cell r="E6239">
            <v>0</v>
          </cell>
        </row>
        <row r="6240">
          <cell r="E6240">
            <v>0</v>
          </cell>
        </row>
        <row r="6241">
          <cell r="E6241">
            <v>0</v>
          </cell>
        </row>
        <row r="6242">
          <cell r="G6242">
            <v>1000</v>
          </cell>
        </row>
        <row r="6244">
          <cell r="G6244">
            <v>132770.73199999999</v>
          </cell>
        </row>
        <row r="6247">
          <cell r="B6247" t="str">
            <v>VOLUMEN/PESO</v>
          </cell>
          <cell r="D6247" t="str">
            <v>DISTANCIA</v>
          </cell>
          <cell r="E6247" t="str">
            <v>TARIFA</v>
          </cell>
          <cell r="F6247" t="str">
            <v>Vr/UNITARIO</v>
          </cell>
        </row>
        <row r="6248">
          <cell r="F6248">
            <v>0</v>
          </cell>
        </row>
        <row r="6249">
          <cell r="F6249">
            <v>0</v>
          </cell>
        </row>
        <row r="6250">
          <cell r="F6250">
            <v>0</v>
          </cell>
        </row>
        <row r="6252">
          <cell r="G6252">
            <v>0</v>
          </cell>
        </row>
        <row r="6255">
          <cell r="B6255" t="str">
            <v>JORNAL + PRESTACIONES</v>
          </cell>
          <cell r="E6255" t="str">
            <v>RENDIMIENTO</v>
          </cell>
          <cell r="F6255" t="str">
            <v>Vr/UNITARIO</v>
          </cell>
        </row>
        <row r="6256">
          <cell r="D6256">
            <v>7681</v>
          </cell>
          <cell r="E6256">
            <v>5.2</v>
          </cell>
          <cell r="F6256">
            <v>39941.200000000004</v>
          </cell>
        </row>
        <row r="6257">
          <cell r="F6257">
            <v>0</v>
          </cell>
        </row>
        <row r="6258">
          <cell r="F6258">
            <v>0</v>
          </cell>
        </row>
        <row r="6259">
          <cell r="F6259">
            <v>0</v>
          </cell>
        </row>
        <row r="6261">
          <cell r="G6261">
            <v>39941.200000000004</v>
          </cell>
        </row>
        <row r="6263">
          <cell r="G6263">
            <v>172712</v>
          </cell>
        </row>
        <row r="6271">
          <cell r="E6271" t="str">
            <v>CAPITULO :</v>
          </cell>
          <cell r="G6271" t="str">
            <v>CIMENTACIONES</v>
          </cell>
        </row>
        <row r="6273">
          <cell r="E6273" t="str">
            <v>FECHA :</v>
          </cell>
          <cell r="F6273" t="str">
            <v>OCTUBRE DE 2005</v>
          </cell>
        </row>
        <row r="6276">
          <cell r="B6276" t="str">
            <v>11.1.4</v>
          </cell>
          <cell r="C6276" t="str">
            <v xml:space="preserve">CONCRETO DE LIMPIEZA t=5 cm                            </v>
          </cell>
          <cell r="G6276" t="str">
            <v>UNIDAD</v>
          </cell>
          <cell r="H6276" t="str">
            <v xml:space="preserve">m2   </v>
          </cell>
          <cell r="J6276">
            <v>12213</v>
          </cell>
        </row>
        <row r="6279">
          <cell r="B6279" t="str">
            <v>CANTIDAD</v>
          </cell>
          <cell r="C6279" t="str">
            <v>UND</v>
          </cell>
          <cell r="D6279" t="str">
            <v>Vr/UNITARIO</v>
          </cell>
          <cell r="E6279" t="str">
            <v>Vr/PARCIAL</v>
          </cell>
          <cell r="F6279" t="str">
            <v>DESPERD. %</v>
          </cell>
        </row>
        <row r="6280">
          <cell r="B6280">
            <v>0.05</v>
          </cell>
          <cell r="C6280" t="str">
            <v>M3</v>
          </cell>
          <cell r="D6280">
            <v>186841.19999999998</v>
          </cell>
          <cell r="E6280">
            <v>9342.06</v>
          </cell>
          <cell r="F6280">
            <v>0.05</v>
          </cell>
          <cell r="J6280">
            <v>9809.1629999999986</v>
          </cell>
        </row>
        <row r="6281">
          <cell r="E6281">
            <v>0</v>
          </cell>
          <cell r="J6281">
            <v>0</v>
          </cell>
        </row>
        <row r="6282">
          <cell r="E6282">
            <v>0</v>
          </cell>
          <cell r="J6282">
            <v>0</v>
          </cell>
        </row>
        <row r="6283">
          <cell r="E6283">
            <v>0</v>
          </cell>
          <cell r="J6283">
            <v>0</v>
          </cell>
        </row>
        <row r="6284">
          <cell r="E6284">
            <v>0</v>
          </cell>
          <cell r="J6284">
            <v>0</v>
          </cell>
        </row>
        <row r="6285">
          <cell r="E6285">
            <v>0</v>
          </cell>
          <cell r="J6285">
            <v>0</v>
          </cell>
        </row>
        <row r="6286">
          <cell r="E6286">
            <v>0</v>
          </cell>
          <cell r="J6286">
            <v>0</v>
          </cell>
        </row>
        <row r="6288">
          <cell r="G6288">
            <v>9809.1629999999986</v>
          </cell>
          <cell r="J6288">
            <v>9809.1629999999986</v>
          </cell>
        </row>
        <row r="6291">
          <cell r="B6291" t="str">
            <v>TARIFA / HORA</v>
          </cell>
          <cell r="D6291" t="str">
            <v>RENDIMIENTO</v>
          </cell>
          <cell r="E6291" t="str">
            <v>VALOR UNITARIO</v>
          </cell>
        </row>
        <row r="6292">
          <cell r="B6292">
            <v>100</v>
          </cell>
          <cell r="D6292">
            <v>1</v>
          </cell>
          <cell r="E6292">
            <v>100</v>
          </cell>
        </row>
        <row r="6293">
          <cell r="E6293">
            <v>0</v>
          </cell>
        </row>
        <row r="6294">
          <cell r="E6294">
            <v>0</v>
          </cell>
        </row>
        <row r="6295">
          <cell r="E6295">
            <v>0</v>
          </cell>
        </row>
        <row r="6296">
          <cell r="E6296">
            <v>0</v>
          </cell>
        </row>
        <row r="6297">
          <cell r="G6297">
            <v>100</v>
          </cell>
        </row>
        <row r="6299">
          <cell r="G6299">
            <v>9909.1629999999986</v>
          </cell>
        </row>
        <row r="6302">
          <cell r="B6302" t="str">
            <v>VOLUMEN/PESO</v>
          </cell>
          <cell r="D6302" t="str">
            <v>DISTANCIA</v>
          </cell>
          <cell r="E6302" t="str">
            <v>TARIFA</v>
          </cell>
          <cell r="F6302" t="str">
            <v>Vr/UNITARIO</v>
          </cell>
        </row>
        <row r="6303">
          <cell r="F6303">
            <v>0</v>
          </cell>
        </row>
        <row r="6304">
          <cell r="F6304">
            <v>0</v>
          </cell>
        </row>
        <row r="6305">
          <cell r="F6305">
            <v>0</v>
          </cell>
        </row>
        <row r="6307">
          <cell r="G6307">
            <v>0</v>
          </cell>
        </row>
        <row r="6310">
          <cell r="B6310" t="str">
            <v>JORNAL + PRESTACIONES</v>
          </cell>
          <cell r="E6310" t="str">
            <v>RENDIMIENTO</v>
          </cell>
          <cell r="F6310" t="str">
            <v>Vr/UNITARIO</v>
          </cell>
        </row>
        <row r="6311">
          <cell r="D6311">
            <v>7681</v>
          </cell>
          <cell r="E6311">
            <v>0.3</v>
          </cell>
          <cell r="F6311">
            <v>2304.2999999999997</v>
          </cell>
        </row>
        <row r="6312">
          <cell r="F6312">
            <v>0</v>
          </cell>
        </row>
        <row r="6313">
          <cell r="F6313">
            <v>0</v>
          </cell>
        </row>
        <row r="6314">
          <cell r="F6314">
            <v>0</v>
          </cell>
        </row>
        <row r="6316">
          <cell r="G6316">
            <v>2304.2999999999997</v>
          </cell>
        </row>
        <row r="6318">
          <cell r="G6318">
            <v>12213</v>
          </cell>
        </row>
        <row r="6326">
          <cell r="E6326" t="str">
            <v>CAPITULO :</v>
          </cell>
          <cell r="G6326" t="str">
            <v>CIMENTACIONES</v>
          </cell>
        </row>
        <row r="6328">
          <cell r="E6328" t="str">
            <v>FECHA :</v>
          </cell>
          <cell r="F6328" t="str">
            <v>OCTUBRE DE 2005</v>
          </cell>
        </row>
        <row r="6331">
          <cell r="B6331" t="str">
            <v>11.1.5</v>
          </cell>
          <cell r="C6331" t="str">
            <v xml:space="preserve">VIGA CIMIENTO                                          </v>
          </cell>
          <cell r="G6331" t="str">
            <v>UNIDAD</v>
          </cell>
          <cell r="H6331" t="str">
            <v xml:space="preserve">m3   </v>
          </cell>
          <cell r="J6331">
            <v>325549</v>
          </cell>
        </row>
        <row r="6334">
          <cell r="B6334" t="str">
            <v>CANTIDAD</v>
          </cell>
          <cell r="C6334" t="str">
            <v>UND</v>
          </cell>
          <cell r="D6334" t="str">
            <v>Vr/UNITARIO</v>
          </cell>
          <cell r="E6334" t="str">
            <v>Vr/PARCIAL</v>
          </cell>
          <cell r="F6334" t="str">
            <v>DESPERD. %</v>
          </cell>
        </row>
        <row r="6335">
          <cell r="B6335">
            <v>1</v>
          </cell>
          <cell r="C6335" t="str">
            <v>M3</v>
          </cell>
          <cell r="D6335">
            <v>219321.19999999998</v>
          </cell>
          <cell r="E6335">
            <v>219321.19999999998</v>
          </cell>
          <cell r="F6335">
            <v>0.05</v>
          </cell>
          <cell r="J6335">
            <v>230287.25999999998</v>
          </cell>
        </row>
        <row r="6336">
          <cell r="B6336">
            <v>0.1</v>
          </cell>
          <cell r="C6336" t="str">
            <v>GAL</v>
          </cell>
          <cell r="D6336">
            <v>6000</v>
          </cell>
          <cell r="E6336">
            <v>600</v>
          </cell>
          <cell r="J6336">
            <v>600</v>
          </cell>
        </row>
        <row r="6337">
          <cell r="B6337">
            <v>0.2</v>
          </cell>
          <cell r="C6337" t="str">
            <v>ML</v>
          </cell>
          <cell r="D6337">
            <v>2629.62962962963</v>
          </cell>
          <cell r="E6337">
            <v>525.92592592592598</v>
          </cell>
          <cell r="J6337">
            <v>525.92592592592598</v>
          </cell>
        </row>
        <row r="6338">
          <cell r="B6338">
            <v>0.1</v>
          </cell>
          <cell r="C6338" t="str">
            <v>LB</v>
          </cell>
          <cell r="D6338">
            <v>1600</v>
          </cell>
          <cell r="E6338">
            <v>160</v>
          </cell>
          <cell r="J6338">
            <v>160</v>
          </cell>
        </row>
        <row r="6339">
          <cell r="B6339">
            <v>0.2</v>
          </cell>
          <cell r="C6339" t="str">
            <v>ML</v>
          </cell>
          <cell r="D6339">
            <v>1166.6666666666699</v>
          </cell>
          <cell r="E6339">
            <v>233.333333333334</v>
          </cell>
          <cell r="J6339">
            <v>233.333333333334</v>
          </cell>
        </row>
        <row r="6340">
          <cell r="B6340">
            <v>16</v>
          </cell>
          <cell r="C6340" t="str">
            <v>UND</v>
          </cell>
          <cell r="D6340">
            <v>340.26666666666659</v>
          </cell>
          <cell r="E6340">
            <v>5444.2666666666655</v>
          </cell>
          <cell r="J6340">
            <v>5444.2666666666655</v>
          </cell>
        </row>
        <row r="6341">
          <cell r="E6341">
            <v>0</v>
          </cell>
          <cell r="J6341">
            <v>0</v>
          </cell>
        </row>
        <row r="6343">
          <cell r="G6343">
            <v>237250.78592592591</v>
          </cell>
          <cell r="J6343">
            <v>237250.78592592591</v>
          </cell>
        </row>
        <row r="6346">
          <cell r="B6346" t="str">
            <v>TARIFA / HORA</v>
          </cell>
          <cell r="D6346" t="str">
            <v>RENDIMIENTO</v>
          </cell>
          <cell r="E6346" t="str">
            <v>VALOR UNITARIO</v>
          </cell>
        </row>
        <row r="6347">
          <cell r="B6347">
            <v>100</v>
          </cell>
          <cell r="D6347">
            <v>10</v>
          </cell>
          <cell r="E6347">
            <v>1000</v>
          </cell>
        </row>
        <row r="6348">
          <cell r="B6348">
            <v>3509.0000000000005</v>
          </cell>
          <cell r="D6348">
            <v>0.8</v>
          </cell>
          <cell r="E6348">
            <v>2807.2000000000007</v>
          </cell>
        </row>
        <row r="6349">
          <cell r="E6349">
            <v>0</v>
          </cell>
        </row>
        <row r="6350">
          <cell r="E6350">
            <v>0</v>
          </cell>
        </row>
        <row r="6351">
          <cell r="E6351">
            <v>0</v>
          </cell>
        </row>
        <row r="6352">
          <cell r="G6352">
            <v>3807.2000000000007</v>
          </cell>
        </row>
        <row r="6354">
          <cell r="G6354">
            <v>241057.98592592592</v>
          </cell>
        </row>
        <row r="6357">
          <cell r="B6357" t="str">
            <v>VOLUMEN/PESO</v>
          </cell>
          <cell r="D6357" t="str">
            <v>DISTANCIA</v>
          </cell>
          <cell r="E6357" t="str">
            <v>TARIFA</v>
          </cell>
          <cell r="F6357" t="str">
            <v>Vr/UNITARIO</v>
          </cell>
        </row>
        <row r="6358">
          <cell r="F6358">
            <v>0</v>
          </cell>
        </row>
        <row r="6359">
          <cell r="F6359">
            <v>0</v>
          </cell>
        </row>
        <row r="6360">
          <cell r="F6360">
            <v>0</v>
          </cell>
        </row>
        <row r="6362">
          <cell r="G6362">
            <v>0</v>
          </cell>
        </row>
        <row r="6365">
          <cell r="B6365" t="str">
            <v>JORNAL + PRESTACIONES</v>
          </cell>
          <cell r="E6365" t="str">
            <v>RENDIMIENTO</v>
          </cell>
          <cell r="F6365" t="str">
            <v>Vr/UNITARIO</v>
          </cell>
        </row>
        <row r="6366">
          <cell r="D6366">
            <v>7681</v>
          </cell>
          <cell r="E6366">
            <v>11</v>
          </cell>
          <cell r="F6366">
            <v>84491</v>
          </cell>
        </row>
        <row r="6367">
          <cell r="F6367">
            <v>0</v>
          </cell>
        </row>
        <row r="6368">
          <cell r="F6368">
            <v>0</v>
          </cell>
        </row>
        <row r="6369">
          <cell r="F6369">
            <v>0</v>
          </cell>
        </row>
        <row r="6371">
          <cell r="G6371">
            <v>84491</v>
          </cell>
        </row>
        <row r="6373">
          <cell r="G6373">
            <v>325549</v>
          </cell>
        </row>
        <row r="6381">
          <cell r="E6381" t="str">
            <v>CAPITULO :</v>
          </cell>
          <cell r="G6381" t="str">
            <v>CIMENTACIONES</v>
          </cell>
        </row>
        <row r="6383">
          <cell r="E6383" t="str">
            <v>FECHA :</v>
          </cell>
          <cell r="F6383" t="str">
            <v>OCTUBRE DE 2005</v>
          </cell>
        </row>
        <row r="6386">
          <cell r="B6386" t="str">
            <v>11.1.6</v>
          </cell>
          <cell r="C6386" t="str">
            <v xml:space="preserve">ACERO DE REFUERZO CIMIENTOS                                                                              </v>
          </cell>
          <cell r="G6386" t="str">
            <v>UNIDAD</v>
          </cell>
          <cell r="H6386" t="str">
            <v xml:space="preserve">tn   </v>
          </cell>
          <cell r="J6386">
            <v>2127990</v>
          </cell>
        </row>
        <row r="6389">
          <cell r="B6389" t="str">
            <v>CANTIDAD</v>
          </cell>
          <cell r="C6389" t="str">
            <v>UND</v>
          </cell>
          <cell r="D6389" t="str">
            <v>Vr/UNITARIO</v>
          </cell>
          <cell r="E6389" t="str">
            <v>Vr/PARCIAL</v>
          </cell>
          <cell r="F6389" t="str">
            <v>DESPERD. %</v>
          </cell>
        </row>
        <row r="6390">
          <cell r="B6390">
            <v>1000</v>
          </cell>
          <cell r="C6390" t="str">
            <v>KG</v>
          </cell>
          <cell r="D6390">
            <v>1850</v>
          </cell>
          <cell r="E6390">
            <v>1850000</v>
          </cell>
          <cell r="J6390">
            <v>1850000</v>
          </cell>
        </row>
        <row r="6391">
          <cell r="B6391">
            <v>30</v>
          </cell>
          <cell r="C6391" t="str">
            <v>KG</v>
          </cell>
          <cell r="D6391">
            <v>2320</v>
          </cell>
          <cell r="E6391">
            <v>69600</v>
          </cell>
          <cell r="F6391">
            <v>0.05</v>
          </cell>
          <cell r="J6391">
            <v>73080</v>
          </cell>
        </row>
        <row r="6392">
          <cell r="E6392">
            <v>0</v>
          </cell>
          <cell r="J6392">
            <v>0</v>
          </cell>
        </row>
        <row r="6393">
          <cell r="E6393">
            <v>0</v>
          </cell>
          <cell r="J6393">
            <v>0</v>
          </cell>
        </row>
        <row r="6394">
          <cell r="E6394">
            <v>0</v>
          </cell>
          <cell r="J6394">
            <v>0</v>
          </cell>
        </row>
        <row r="6395">
          <cell r="E6395">
            <v>0</v>
          </cell>
          <cell r="J6395">
            <v>0</v>
          </cell>
        </row>
        <row r="6396">
          <cell r="E6396">
            <v>0</v>
          </cell>
          <cell r="J6396">
            <v>0</v>
          </cell>
        </row>
        <row r="6398">
          <cell r="G6398">
            <v>1923080</v>
          </cell>
          <cell r="J6398">
            <v>1923080</v>
          </cell>
        </row>
        <row r="6401">
          <cell r="B6401" t="str">
            <v>TARIFA / HORA</v>
          </cell>
          <cell r="D6401" t="str">
            <v>RENDIMIENTO</v>
          </cell>
          <cell r="E6401" t="str">
            <v>VALOR UNITARIO</v>
          </cell>
        </row>
        <row r="6402">
          <cell r="B6402">
            <v>100</v>
          </cell>
          <cell r="D6402">
            <v>400</v>
          </cell>
          <cell r="E6402">
            <v>40000</v>
          </cell>
        </row>
        <row r="6403">
          <cell r="E6403">
            <v>0</v>
          </cell>
        </row>
        <row r="6404">
          <cell r="E6404">
            <v>0</v>
          </cell>
        </row>
        <row r="6405">
          <cell r="E6405">
            <v>0</v>
          </cell>
        </row>
        <row r="6406">
          <cell r="E6406">
            <v>0</v>
          </cell>
        </row>
        <row r="6407">
          <cell r="G6407">
            <v>40000</v>
          </cell>
        </row>
        <row r="6409">
          <cell r="G6409">
            <v>1963080</v>
          </cell>
        </row>
        <row r="6412">
          <cell r="B6412" t="str">
            <v>VOLUMEN/PESO</v>
          </cell>
          <cell r="D6412" t="str">
            <v>DISTANCIA</v>
          </cell>
          <cell r="E6412" t="str">
            <v>TARIFA</v>
          </cell>
          <cell r="F6412" t="str">
            <v>Vr/UNITARIO</v>
          </cell>
        </row>
        <row r="6413">
          <cell r="F6413">
            <v>0</v>
          </cell>
        </row>
        <row r="6414">
          <cell r="F6414">
            <v>0</v>
          </cell>
        </row>
        <row r="6415">
          <cell r="F6415">
            <v>0</v>
          </cell>
        </row>
        <row r="6417">
          <cell r="G6417">
            <v>0</v>
          </cell>
        </row>
        <row r="6420">
          <cell r="B6420" t="str">
            <v>JORNAL + PRESTACIONES</v>
          </cell>
          <cell r="E6420" t="str">
            <v>RENDIMIENTO</v>
          </cell>
          <cell r="F6420" t="str">
            <v>Vr/UNITARIO</v>
          </cell>
        </row>
        <row r="6421">
          <cell r="D6421">
            <v>7681</v>
          </cell>
          <cell r="E6421">
            <v>16.924879572972269</v>
          </cell>
          <cell r="F6421">
            <v>130000</v>
          </cell>
        </row>
        <row r="6422">
          <cell r="D6422">
            <v>3491</v>
          </cell>
          <cell r="E6422">
            <v>10</v>
          </cell>
          <cell r="F6422">
            <v>34910</v>
          </cell>
        </row>
        <row r="6423">
          <cell r="F6423">
            <v>0</v>
          </cell>
        </row>
        <row r="6424">
          <cell r="F6424">
            <v>0</v>
          </cell>
        </row>
        <row r="6426">
          <cell r="G6426">
            <v>164910</v>
          </cell>
        </row>
        <row r="6428">
          <cell r="G6428">
            <v>2127990</v>
          </cell>
        </row>
        <row r="6436">
          <cell r="E6436" t="str">
            <v>CAPITULO :</v>
          </cell>
          <cell r="G6436" t="str">
            <v>CIMENTACIONES</v>
          </cell>
        </row>
        <row r="6438">
          <cell r="E6438" t="str">
            <v>FECHA :</v>
          </cell>
          <cell r="F6438" t="str">
            <v>OCTUBRE DE 2005</v>
          </cell>
        </row>
        <row r="6441">
          <cell r="B6441" t="str">
            <v>11.2.1</v>
          </cell>
          <cell r="C6441" t="str">
            <v xml:space="preserve">EXCAVACION MECANICA                                    </v>
          </cell>
          <cell r="G6441" t="str">
            <v>UNIDAD</v>
          </cell>
          <cell r="H6441" t="str">
            <v xml:space="preserve">m3   </v>
          </cell>
          <cell r="J6441">
            <v>14900</v>
          </cell>
        </row>
        <row r="6444">
          <cell r="B6444" t="str">
            <v>CANTIDAD</v>
          </cell>
          <cell r="C6444" t="str">
            <v>UND</v>
          </cell>
          <cell r="D6444" t="str">
            <v>Vr/UNITARIO</v>
          </cell>
          <cell r="E6444" t="str">
            <v>Vr/PARCIAL</v>
          </cell>
          <cell r="F6444" t="str">
            <v>DESPERD. %</v>
          </cell>
        </row>
        <row r="6445">
          <cell r="E6445">
            <v>0</v>
          </cell>
          <cell r="J6445">
            <v>0</v>
          </cell>
        </row>
        <row r="6446">
          <cell r="E6446">
            <v>0</v>
          </cell>
          <cell r="J6446">
            <v>0</v>
          </cell>
        </row>
        <row r="6447">
          <cell r="E6447">
            <v>0</v>
          </cell>
          <cell r="J6447">
            <v>0</v>
          </cell>
        </row>
        <row r="6448">
          <cell r="E6448">
            <v>0</v>
          </cell>
          <cell r="J6448">
            <v>0</v>
          </cell>
        </row>
        <row r="6449">
          <cell r="E6449">
            <v>0</v>
          </cell>
          <cell r="J6449">
            <v>0</v>
          </cell>
        </row>
        <row r="6450">
          <cell r="E6450">
            <v>0</v>
          </cell>
          <cell r="J6450">
            <v>0</v>
          </cell>
        </row>
        <row r="6451">
          <cell r="E6451">
            <v>0</v>
          </cell>
          <cell r="J6451">
            <v>0</v>
          </cell>
        </row>
        <row r="6453">
          <cell r="G6453">
            <v>0</v>
          </cell>
          <cell r="J6453">
            <v>0</v>
          </cell>
        </row>
        <row r="6456">
          <cell r="B6456" t="str">
            <v>TARIFA / HORA</v>
          </cell>
          <cell r="D6456" t="str">
            <v>RENDIMIENTO</v>
          </cell>
          <cell r="E6456" t="str">
            <v>VALOR UNITARIO</v>
          </cell>
        </row>
        <row r="6457">
          <cell r="B6457">
            <v>100</v>
          </cell>
          <cell r="D6457">
            <v>10</v>
          </cell>
          <cell r="E6457">
            <v>1000</v>
          </cell>
        </row>
        <row r="6458">
          <cell r="B6458">
            <v>50000</v>
          </cell>
          <cell r="D6458">
            <v>7.0000000000000007E-2</v>
          </cell>
          <cell r="E6458">
            <v>3500.0000000000005</v>
          </cell>
        </row>
        <row r="6459">
          <cell r="E6459">
            <v>0</v>
          </cell>
        </row>
        <row r="6460">
          <cell r="E6460">
            <v>0</v>
          </cell>
        </row>
        <row r="6461">
          <cell r="E6461">
            <v>0</v>
          </cell>
        </row>
        <row r="6462">
          <cell r="G6462">
            <v>4500</v>
          </cell>
        </row>
        <row r="6464">
          <cell r="G6464">
            <v>4500</v>
          </cell>
        </row>
        <row r="6467">
          <cell r="B6467" t="str">
            <v>VOLUMEN/PESO</v>
          </cell>
          <cell r="D6467" t="str">
            <v>DISTANCIA</v>
          </cell>
          <cell r="E6467" t="str">
            <v>TARIFA</v>
          </cell>
          <cell r="F6467" t="str">
            <v>Vr/UNITARIO</v>
          </cell>
        </row>
        <row r="6468">
          <cell r="B6468">
            <v>1</v>
          </cell>
          <cell r="D6468">
            <v>6.9333333333333336</v>
          </cell>
          <cell r="E6468">
            <v>1500</v>
          </cell>
          <cell r="F6468">
            <v>10400</v>
          </cell>
        </row>
        <row r="6469">
          <cell r="F6469">
            <v>0</v>
          </cell>
        </row>
        <row r="6470">
          <cell r="F6470">
            <v>0</v>
          </cell>
        </row>
        <row r="6472">
          <cell r="G6472">
            <v>10400</v>
          </cell>
        </row>
        <row r="6475">
          <cell r="B6475" t="str">
            <v>JORNAL + PRESTACIONES</v>
          </cell>
          <cell r="E6475" t="str">
            <v>RENDIMIENTO</v>
          </cell>
          <cell r="F6475" t="str">
            <v>Vr/UNITARIO</v>
          </cell>
        </row>
        <row r="6476">
          <cell r="F6476">
            <v>0</v>
          </cell>
        </row>
        <row r="6477">
          <cell r="F6477">
            <v>0</v>
          </cell>
        </row>
        <row r="6478">
          <cell r="F6478">
            <v>0</v>
          </cell>
        </row>
        <row r="6479">
          <cell r="F6479">
            <v>0</v>
          </cell>
        </row>
        <row r="6481">
          <cell r="G6481">
            <v>0</v>
          </cell>
        </row>
        <row r="6483">
          <cell r="G6483">
            <v>14900</v>
          </cell>
        </row>
        <row r="6491">
          <cell r="E6491" t="str">
            <v>CAPITULO :</v>
          </cell>
          <cell r="G6491" t="str">
            <v>CIMENTACIONES</v>
          </cell>
        </row>
        <row r="6493">
          <cell r="E6493" t="str">
            <v>FECHA :</v>
          </cell>
          <cell r="F6493" t="str">
            <v>OCTUBRE DE 2005</v>
          </cell>
        </row>
        <row r="6496">
          <cell r="B6496" t="str">
            <v>11.2.2</v>
          </cell>
          <cell r="C6496" t="str">
            <v xml:space="preserve">RELLENOS RECEBO                                        </v>
          </cell>
          <cell r="G6496" t="str">
            <v>UNIDAD</v>
          </cell>
          <cell r="H6496" t="str">
            <v xml:space="preserve">m3   </v>
          </cell>
          <cell r="J6496">
            <v>35600</v>
          </cell>
        </row>
        <row r="6499">
          <cell r="B6499" t="str">
            <v>CANTIDAD</v>
          </cell>
          <cell r="C6499" t="str">
            <v>UND</v>
          </cell>
          <cell r="D6499" t="str">
            <v>Vr/UNITARIO</v>
          </cell>
          <cell r="E6499" t="str">
            <v>Vr/PARCIAL</v>
          </cell>
          <cell r="F6499" t="str">
            <v>DESPERD. %</v>
          </cell>
        </row>
        <row r="6500">
          <cell r="B6500">
            <v>1</v>
          </cell>
          <cell r="C6500" t="str">
            <v>M3</v>
          </cell>
          <cell r="D6500">
            <v>12000</v>
          </cell>
          <cell r="E6500">
            <v>12000</v>
          </cell>
          <cell r="F6500">
            <v>0.3</v>
          </cell>
          <cell r="J6500">
            <v>15600</v>
          </cell>
        </row>
        <row r="6501">
          <cell r="E6501">
            <v>0</v>
          </cell>
          <cell r="J6501">
            <v>0</v>
          </cell>
        </row>
        <row r="6502">
          <cell r="E6502">
            <v>0</v>
          </cell>
          <cell r="J6502">
            <v>0</v>
          </cell>
        </row>
        <row r="6503">
          <cell r="E6503">
            <v>0</v>
          </cell>
          <cell r="J6503">
            <v>0</v>
          </cell>
        </row>
        <row r="6504">
          <cell r="E6504">
            <v>0</v>
          </cell>
          <cell r="J6504">
            <v>0</v>
          </cell>
        </row>
        <row r="6505">
          <cell r="E6505">
            <v>0</v>
          </cell>
          <cell r="J6505">
            <v>0</v>
          </cell>
        </row>
        <row r="6506">
          <cell r="E6506">
            <v>0</v>
          </cell>
          <cell r="J6506">
            <v>0</v>
          </cell>
        </row>
        <row r="6508">
          <cell r="G6508">
            <v>15600</v>
          </cell>
          <cell r="J6508">
            <v>15600</v>
          </cell>
        </row>
        <row r="6511">
          <cell r="B6511" t="str">
            <v>TARIFA / HORA</v>
          </cell>
          <cell r="D6511" t="str">
            <v>RENDIMIENTO</v>
          </cell>
          <cell r="E6511" t="str">
            <v>VALOR UNITARIO</v>
          </cell>
        </row>
        <row r="6512">
          <cell r="B6512">
            <v>100</v>
          </cell>
          <cell r="D6512">
            <v>10</v>
          </cell>
          <cell r="E6512">
            <v>1000</v>
          </cell>
        </row>
        <row r="6513">
          <cell r="B6513">
            <v>3509.0000000000005</v>
          </cell>
          <cell r="D6513">
            <v>2</v>
          </cell>
          <cell r="E6513">
            <v>7018.0000000000009</v>
          </cell>
        </row>
        <row r="6514">
          <cell r="E6514">
            <v>0</v>
          </cell>
        </row>
        <row r="6515">
          <cell r="E6515">
            <v>0</v>
          </cell>
        </row>
        <row r="6516">
          <cell r="E6516">
            <v>0</v>
          </cell>
        </row>
        <row r="6517">
          <cell r="G6517">
            <v>8018.0000000000009</v>
          </cell>
        </row>
        <row r="6519">
          <cell r="G6519">
            <v>23618</v>
          </cell>
        </row>
        <row r="6522">
          <cell r="B6522" t="str">
            <v>VOLUMEN/PESO</v>
          </cell>
          <cell r="D6522" t="str">
            <v>DISTANCIA</v>
          </cell>
          <cell r="E6522" t="str">
            <v>TARIFA</v>
          </cell>
          <cell r="F6522" t="str">
            <v>Vr/UNITARIO</v>
          </cell>
        </row>
        <row r="6523">
          <cell r="F6523">
            <v>0</v>
          </cell>
        </row>
        <row r="6524">
          <cell r="F6524">
            <v>0</v>
          </cell>
        </row>
        <row r="6525">
          <cell r="F6525">
            <v>0</v>
          </cell>
        </row>
        <row r="6527">
          <cell r="G6527">
            <v>0</v>
          </cell>
        </row>
        <row r="6530">
          <cell r="B6530" t="str">
            <v>JORNAL + PRESTACIONES</v>
          </cell>
          <cell r="E6530" t="str">
            <v>RENDIMIENTO</v>
          </cell>
          <cell r="F6530" t="str">
            <v>Vr/UNITARIO</v>
          </cell>
        </row>
        <row r="6531">
          <cell r="D6531">
            <v>7681</v>
          </cell>
          <cell r="E6531">
            <v>1.5599906976744184</v>
          </cell>
          <cell r="F6531">
            <v>11982.288548837209</v>
          </cell>
        </row>
        <row r="6532">
          <cell r="F6532">
            <v>0</v>
          </cell>
        </row>
        <row r="6533">
          <cell r="F6533">
            <v>0</v>
          </cell>
        </row>
        <row r="6534">
          <cell r="F6534">
            <v>0</v>
          </cell>
        </row>
        <row r="6536">
          <cell r="G6536">
            <v>11982.288548837209</v>
          </cell>
        </row>
        <row r="6538">
          <cell r="G6538">
            <v>35600</v>
          </cell>
        </row>
        <row r="6546">
          <cell r="E6546" t="str">
            <v>CAPITULO :</v>
          </cell>
          <cell r="G6546" t="str">
            <v>CIMENTACIONES</v>
          </cell>
        </row>
        <row r="6548">
          <cell r="E6548" t="str">
            <v>FECHA :</v>
          </cell>
          <cell r="F6548" t="str">
            <v>OCTUBRE DE 2005</v>
          </cell>
        </row>
        <row r="6551">
          <cell r="B6551" t="str">
            <v>11.2.3</v>
          </cell>
          <cell r="C6551" t="str">
            <v xml:space="preserve">POLIETILENO BAJO PLACA                                 </v>
          </cell>
          <cell r="G6551" t="str">
            <v>UNIDAD</v>
          </cell>
          <cell r="H6551" t="str">
            <v xml:space="preserve">m2   </v>
          </cell>
          <cell r="J6551">
            <v>1222</v>
          </cell>
        </row>
        <row r="6554">
          <cell r="B6554" t="str">
            <v>CANTIDAD</v>
          </cell>
          <cell r="C6554" t="str">
            <v>UND</v>
          </cell>
          <cell r="D6554" t="str">
            <v>Vr/UNITARIO</v>
          </cell>
          <cell r="E6554" t="str">
            <v>Vr/PARCIAL</v>
          </cell>
          <cell r="F6554" t="str">
            <v>DESPERD. %</v>
          </cell>
        </row>
        <row r="6555">
          <cell r="B6555">
            <v>1</v>
          </cell>
          <cell r="C6555" t="str">
            <v>M2</v>
          </cell>
          <cell r="D6555">
            <v>750</v>
          </cell>
          <cell r="E6555">
            <v>750</v>
          </cell>
          <cell r="F6555">
            <v>0.05</v>
          </cell>
          <cell r="J6555">
            <v>787.5</v>
          </cell>
        </row>
        <row r="6556">
          <cell r="E6556">
            <v>0</v>
          </cell>
          <cell r="J6556">
            <v>0</v>
          </cell>
        </row>
        <row r="6557">
          <cell r="E6557">
            <v>0</v>
          </cell>
          <cell r="J6557">
            <v>0</v>
          </cell>
        </row>
        <row r="6558">
          <cell r="E6558">
            <v>0</v>
          </cell>
          <cell r="J6558">
            <v>0</v>
          </cell>
        </row>
        <row r="6559">
          <cell r="E6559">
            <v>0</v>
          </cell>
          <cell r="J6559">
            <v>0</v>
          </cell>
        </row>
        <row r="6560">
          <cell r="E6560">
            <v>0</v>
          </cell>
          <cell r="J6560">
            <v>0</v>
          </cell>
        </row>
        <row r="6561">
          <cell r="E6561">
            <v>0</v>
          </cell>
          <cell r="J6561">
            <v>0</v>
          </cell>
        </row>
        <row r="6563">
          <cell r="G6563">
            <v>787.5</v>
          </cell>
          <cell r="J6563">
            <v>787.5</v>
          </cell>
        </row>
        <row r="6566">
          <cell r="B6566" t="str">
            <v>TARIFA / HORA</v>
          </cell>
          <cell r="D6566" t="str">
            <v>RENDIMIENTO</v>
          </cell>
          <cell r="E6566" t="str">
            <v>VALOR UNITARIO</v>
          </cell>
        </row>
        <row r="6567">
          <cell r="B6567">
            <v>100</v>
          </cell>
          <cell r="D6567">
            <v>0.5</v>
          </cell>
          <cell r="E6567">
            <v>50</v>
          </cell>
        </row>
        <row r="6568">
          <cell r="E6568">
            <v>0</v>
          </cell>
        </row>
        <row r="6569">
          <cell r="E6569">
            <v>0</v>
          </cell>
        </row>
        <row r="6570">
          <cell r="E6570">
            <v>0</v>
          </cell>
        </row>
        <row r="6571">
          <cell r="E6571">
            <v>0</v>
          </cell>
        </row>
        <row r="6572">
          <cell r="G6572">
            <v>50</v>
          </cell>
        </row>
        <row r="6574">
          <cell r="G6574">
            <v>837.5</v>
          </cell>
        </row>
        <row r="6577">
          <cell r="B6577" t="str">
            <v>VOLUMEN/PESO</v>
          </cell>
          <cell r="D6577" t="str">
            <v>DISTANCIA</v>
          </cell>
          <cell r="E6577" t="str">
            <v>TARIFA</v>
          </cell>
          <cell r="F6577" t="str">
            <v>Vr/UNITARIO</v>
          </cell>
        </row>
        <row r="6578">
          <cell r="F6578">
            <v>0</v>
          </cell>
        </row>
        <row r="6579">
          <cell r="F6579">
            <v>0</v>
          </cell>
        </row>
        <row r="6580">
          <cell r="F6580">
            <v>0</v>
          </cell>
        </row>
        <row r="6582">
          <cell r="G6582">
            <v>0</v>
          </cell>
        </row>
        <row r="6585">
          <cell r="B6585" t="str">
            <v>JORNAL + PRESTACIONES</v>
          </cell>
          <cell r="E6585" t="str">
            <v>RENDIMIENTO</v>
          </cell>
          <cell r="F6585" t="str">
            <v>Vr/UNITARIO</v>
          </cell>
        </row>
        <row r="6586">
          <cell r="D6586">
            <v>7681</v>
          </cell>
          <cell r="E6586">
            <v>0.05</v>
          </cell>
          <cell r="F6586">
            <v>384.05</v>
          </cell>
        </row>
        <row r="6587">
          <cell r="F6587">
            <v>0</v>
          </cell>
        </row>
        <row r="6588">
          <cell r="F6588">
            <v>0</v>
          </cell>
        </row>
        <row r="6589">
          <cell r="F6589">
            <v>0</v>
          </cell>
        </row>
        <row r="6591">
          <cell r="G6591">
            <v>384.05</v>
          </cell>
        </row>
        <row r="6593">
          <cell r="G6593">
            <v>1222</v>
          </cell>
        </row>
        <row r="6601">
          <cell r="E6601" t="str">
            <v>CAPITULO :</v>
          </cell>
          <cell r="G6601" t="str">
            <v>CIMENTACIONES</v>
          </cell>
        </row>
        <row r="6603">
          <cell r="E6603" t="str">
            <v>FECHA :</v>
          </cell>
          <cell r="F6603" t="str">
            <v>OCTUBRE DE 2005</v>
          </cell>
        </row>
        <row r="6606">
          <cell r="B6606" t="str">
            <v>11.2.4</v>
          </cell>
          <cell r="C6606" t="str">
            <v xml:space="preserve">PLACA BASE CONCRETO     (0.20)                         </v>
          </cell>
          <cell r="G6606" t="str">
            <v>UNIDAD</v>
          </cell>
          <cell r="H6606" t="str">
            <v xml:space="preserve">m2   </v>
          </cell>
          <cell r="J6606">
            <v>60669</v>
          </cell>
        </row>
        <row r="6609">
          <cell r="B6609" t="str">
            <v>CANTIDAD</v>
          </cell>
          <cell r="C6609" t="str">
            <v>UND</v>
          </cell>
          <cell r="D6609" t="str">
            <v>Vr/UNITARIO</v>
          </cell>
          <cell r="E6609" t="str">
            <v>Vr/PARCIAL</v>
          </cell>
          <cell r="F6609" t="str">
            <v>DESPERD. %</v>
          </cell>
        </row>
        <row r="6610">
          <cell r="B6610">
            <v>0.2</v>
          </cell>
          <cell r="C6610" t="str">
            <v>M3</v>
          </cell>
          <cell r="D6610">
            <v>233612.4</v>
          </cell>
          <cell r="E6610">
            <v>46722.48</v>
          </cell>
          <cell r="F6610">
            <v>0.03</v>
          </cell>
          <cell r="J6610">
            <v>48124.154400000007</v>
          </cell>
        </row>
        <row r="6611">
          <cell r="B6611">
            <v>0.13</v>
          </cell>
          <cell r="C6611" t="str">
            <v>ML</v>
          </cell>
          <cell r="D6611">
            <v>2444.4444444444398</v>
          </cell>
          <cell r="E6611">
            <v>317.7777777777772</v>
          </cell>
          <cell r="F6611">
            <v>0.03</v>
          </cell>
          <cell r="J6611">
            <v>327.31111111111051</v>
          </cell>
        </row>
        <row r="6612">
          <cell r="B6612">
            <v>0.13</v>
          </cell>
          <cell r="C6612" t="str">
            <v>LB</v>
          </cell>
          <cell r="D6612">
            <v>1600</v>
          </cell>
          <cell r="E6612">
            <v>208</v>
          </cell>
          <cell r="F6612">
            <v>0.03</v>
          </cell>
          <cell r="J6612">
            <v>214.24</v>
          </cell>
        </row>
        <row r="6613">
          <cell r="B6613">
            <v>0.13</v>
          </cell>
          <cell r="C6613" t="str">
            <v>ML</v>
          </cell>
          <cell r="D6613">
            <v>1166.6666666666699</v>
          </cell>
          <cell r="E6613">
            <v>151.66666666666708</v>
          </cell>
          <cell r="F6613">
            <v>0.03</v>
          </cell>
          <cell r="J6613">
            <v>156.21666666666709</v>
          </cell>
        </row>
        <row r="6614">
          <cell r="B6614">
            <v>0.2</v>
          </cell>
          <cell r="C6614" t="str">
            <v>M3</v>
          </cell>
          <cell r="D6614">
            <v>21251.199999999997</v>
          </cell>
          <cell r="E6614">
            <v>4250.24</v>
          </cell>
          <cell r="F6614">
            <v>0.03</v>
          </cell>
          <cell r="J6614">
            <v>4377.7471999999998</v>
          </cell>
        </row>
        <row r="6615">
          <cell r="B6615">
            <v>1.5</v>
          </cell>
          <cell r="C6615" t="str">
            <v>UND</v>
          </cell>
          <cell r="D6615">
            <v>340.26666666666659</v>
          </cell>
          <cell r="E6615">
            <v>510.39999999999986</v>
          </cell>
          <cell r="J6615">
            <v>510.39999999999986</v>
          </cell>
        </row>
        <row r="6616">
          <cell r="E6616">
            <v>0</v>
          </cell>
          <cell r="J6616">
            <v>0</v>
          </cell>
        </row>
        <row r="6618">
          <cell r="G6618">
            <v>53710.069377777785</v>
          </cell>
          <cell r="J6618">
            <v>53710.069377777785</v>
          </cell>
        </row>
        <row r="6621">
          <cell r="B6621" t="str">
            <v>TARIFA / HORA</v>
          </cell>
          <cell r="D6621" t="str">
            <v>RENDIMIENTO</v>
          </cell>
          <cell r="E6621" t="str">
            <v>VALOR UNITARIO</v>
          </cell>
        </row>
        <row r="6622">
          <cell r="B6622">
            <v>100</v>
          </cell>
          <cell r="D6622">
            <v>2</v>
          </cell>
          <cell r="E6622">
            <v>200</v>
          </cell>
        </row>
        <row r="6623">
          <cell r="E6623">
            <v>0</v>
          </cell>
        </row>
        <row r="6624">
          <cell r="E6624">
            <v>0</v>
          </cell>
        </row>
        <row r="6625">
          <cell r="E6625">
            <v>0</v>
          </cell>
        </row>
        <row r="6626">
          <cell r="E6626">
            <v>0</v>
          </cell>
        </row>
        <row r="6627">
          <cell r="G6627">
            <v>200</v>
          </cell>
        </row>
        <row r="6629">
          <cell r="G6629">
            <v>53910.069377777785</v>
          </cell>
        </row>
        <row r="6632">
          <cell r="B6632" t="str">
            <v>VOLUMEN/PESO</v>
          </cell>
          <cell r="D6632" t="str">
            <v>DISTANCIA</v>
          </cell>
          <cell r="E6632" t="str">
            <v>TARIFA</v>
          </cell>
          <cell r="F6632" t="str">
            <v>Vr/UNITARIO</v>
          </cell>
        </row>
        <row r="6633">
          <cell r="F6633">
            <v>0</v>
          </cell>
        </row>
        <row r="6634">
          <cell r="F6634">
            <v>0</v>
          </cell>
        </row>
        <row r="6635">
          <cell r="F6635">
            <v>0</v>
          </cell>
        </row>
        <row r="6637">
          <cell r="G6637">
            <v>0</v>
          </cell>
        </row>
        <row r="6640">
          <cell r="B6640" t="str">
            <v>JORNAL + PRESTACIONES</v>
          </cell>
          <cell r="E6640" t="str">
            <v>RENDIMIENTO</v>
          </cell>
          <cell r="F6640" t="str">
            <v>Vr/UNITARIO</v>
          </cell>
        </row>
        <row r="6641">
          <cell r="D6641">
            <v>7681</v>
          </cell>
          <cell r="E6641">
            <v>0.88</v>
          </cell>
          <cell r="F6641">
            <v>6759.28</v>
          </cell>
        </row>
        <row r="6642">
          <cell r="F6642">
            <v>0</v>
          </cell>
        </row>
        <row r="6643">
          <cell r="F6643">
            <v>0</v>
          </cell>
        </row>
        <row r="6644">
          <cell r="F6644">
            <v>0</v>
          </cell>
        </row>
        <row r="6646">
          <cell r="G6646">
            <v>6759.28</v>
          </cell>
        </row>
        <row r="6648">
          <cell r="G6648">
            <v>60669</v>
          </cell>
        </row>
        <row r="6656">
          <cell r="E6656" t="str">
            <v>CAPITULO :</v>
          </cell>
          <cell r="G6656" t="str">
            <v>CIMENTACIONES</v>
          </cell>
        </row>
        <row r="6658">
          <cell r="E6658" t="str">
            <v>FECHA :</v>
          </cell>
          <cell r="F6658" t="str">
            <v>OCTUBRE DE 2005</v>
          </cell>
        </row>
        <row r="6661">
          <cell r="B6661" t="str">
            <v>11.2.5</v>
          </cell>
          <cell r="C6661" t="str">
            <v xml:space="preserve">CURADO DEL CONCRETO                                    </v>
          </cell>
          <cell r="G6661" t="str">
            <v>UNIDAD</v>
          </cell>
          <cell r="H6661" t="str">
            <v xml:space="preserve">m2   </v>
          </cell>
          <cell r="J6661">
            <v>2503</v>
          </cell>
        </row>
        <row r="6664">
          <cell r="B6664" t="str">
            <v>CANTIDAD</v>
          </cell>
          <cell r="C6664" t="str">
            <v>UND</v>
          </cell>
          <cell r="D6664" t="str">
            <v>Vr/UNITARIO</v>
          </cell>
          <cell r="E6664" t="str">
            <v>Vr/PARCIAL</v>
          </cell>
          <cell r="F6664" t="str">
            <v>DESPERD. %</v>
          </cell>
        </row>
        <row r="6665">
          <cell r="B6665">
            <v>0.3</v>
          </cell>
          <cell r="C6665" t="str">
            <v>KG</v>
          </cell>
          <cell r="D6665">
            <v>5290</v>
          </cell>
          <cell r="E6665">
            <v>1587</v>
          </cell>
          <cell r="F6665">
            <v>0.03</v>
          </cell>
          <cell r="J6665">
            <v>1634.61</v>
          </cell>
        </row>
        <row r="6666">
          <cell r="E6666">
            <v>0</v>
          </cell>
          <cell r="J6666">
            <v>0</v>
          </cell>
        </row>
        <row r="6667">
          <cell r="E6667">
            <v>0</v>
          </cell>
          <cell r="J6667">
            <v>0</v>
          </cell>
        </row>
        <row r="6668">
          <cell r="E6668">
            <v>0</v>
          </cell>
          <cell r="J6668">
            <v>0</v>
          </cell>
        </row>
        <row r="6669">
          <cell r="E6669">
            <v>0</v>
          </cell>
          <cell r="J6669">
            <v>0</v>
          </cell>
        </row>
        <row r="6670">
          <cell r="E6670">
            <v>0</v>
          </cell>
          <cell r="J6670">
            <v>0</v>
          </cell>
        </row>
        <row r="6671">
          <cell r="E6671">
            <v>0</v>
          </cell>
          <cell r="J6671">
            <v>0</v>
          </cell>
        </row>
        <row r="6673">
          <cell r="G6673">
            <v>1634.61</v>
          </cell>
          <cell r="J6673">
            <v>1634.61</v>
          </cell>
        </row>
        <row r="6676">
          <cell r="B6676" t="str">
            <v>TARIFA / HORA</v>
          </cell>
          <cell r="D6676" t="str">
            <v>RENDIMIENTO</v>
          </cell>
          <cell r="E6676" t="str">
            <v>VALOR UNITARIO</v>
          </cell>
        </row>
        <row r="6677">
          <cell r="B6677">
            <v>100</v>
          </cell>
          <cell r="D6677">
            <v>1</v>
          </cell>
          <cell r="E6677">
            <v>100</v>
          </cell>
        </row>
        <row r="6678">
          <cell r="E6678">
            <v>0</v>
          </cell>
        </row>
        <row r="6679">
          <cell r="E6679">
            <v>0</v>
          </cell>
        </row>
        <row r="6680">
          <cell r="E6680">
            <v>0</v>
          </cell>
        </row>
        <row r="6681">
          <cell r="E6681">
            <v>0</v>
          </cell>
        </row>
        <row r="6682">
          <cell r="G6682">
            <v>100</v>
          </cell>
        </row>
        <row r="6684">
          <cell r="G6684">
            <v>1734.61</v>
          </cell>
        </row>
        <row r="6687">
          <cell r="B6687" t="str">
            <v>VOLUMEN/PESO</v>
          </cell>
          <cell r="D6687" t="str">
            <v>DISTANCIA</v>
          </cell>
          <cell r="E6687" t="str">
            <v>TARIFA</v>
          </cell>
          <cell r="F6687" t="str">
            <v>Vr/UNITARIO</v>
          </cell>
        </row>
        <row r="6688">
          <cell r="F6688">
            <v>0</v>
          </cell>
        </row>
        <row r="6689">
          <cell r="F6689">
            <v>0</v>
          </cell>
        </row>
        <row r="6690">
          <cell r="F6690">
            <v>0</v>
          </cell>
        </row>
        <row r="6692">
          <cell r="G6692">
            <v>0</v>
          </cell>
        </row>
        <row r="6695">
          <cell r="B6695" t="str">
            <v>JORNAL + PRESTACIONES</v>
          </cell>
          <cell r="E6695" t="str">
            <v>RENDIMIENTO</v>
          </cell>
          <cell r="F6695" t="str">
            <v>Vr/UNITARIO</v>
          </cell>
        </row>
        <row r="6696">
          <cell r="D6696">
            <v>7681</v>
          </cell>
          <cell r="E6696">
            <v>0.1</v>
          </cell>
          <cell r="F6696">
            <v>768.1</v>
          </cell>
        </row>
        <row r="6697">
          <cell r="F6697">
            <v>0</v>
          </cell>
        </row>
        <row r="6698">
          <cell r="F6698">
            <v>0</v>
          </cell>
        </row>
        <row r="6699">
          <cell r="F6699">
            <v>0</v>
          </cell>
        </row>
        <row r="6701">
          <cell r="G6701">
            <v>768.1</v>
          </cell>
        </row>
        <row r="6703">
          <cell r="G6703">
            <v>2503</v>
          </cell>
        </row>
        <row r="6711">
          <cell r="E6711" t="str">
            <v>CAPITULO :</v>
          </cell>
          <cell r="G6711" t="str">
            <v>CIMENTACIONES</v>
          </cell>
        </row>
        <row r="6713">
          <cell r="E6713" t="str">
            <v>FECHA :</v>
          </cell>
          <cell r="F6713" t="str">
            <v>OCTUBRE DE 2005</v>
          </cell>
        </row>
        <row r="6716">
          <cell r="B6716" t="str">
            <v>11.2.6</v>
          </cell>
          <cell r="C6716" t="str">
            <v xml:space="preserve">CORTE Y LLENADO DE JUNTAS                              </v>
          </cell>
          <cell r="G6716" t="str">
            <v>UNIDAD</v>
          </cell>
          <cell r="H6716" t="str">
            <v xml:space="preserve">m    </v>
          </cell>
          <cell r="J6716">
            <v>8052</v>
          </cell>
        </row>
        <row r="6719">
          <cell r="B6719" t="str">
            <v>CANTIDAD</v>
          </cell>
          <cell r="C6719" t="str">
            <v>UND</v>
          </cell>
          <cell r="D6719" t="str">
            <v>Vr/UNITARIO</v>
          </cell>
          <cell r="E6719" t="str">
            <v>Vr/PARCIAL</v>
          </cell>
          <cell r="F6719" t="str">
            <v>DESPERD. %</v>
          </cell>
        </row>
        <row r="6720">
          <cell r="B6720">
            <v>1</v>
          </cell>
          <cell r="C6720" t="str">
            <v>ML</v>
          </cell>
          <cell r="D6720">
            <v>464</v>
          </cell>
          <cell r="E6720">
            <v>464</v>
          </cell>
          <cell r="J6720">
            <v>464</v>
          </cell>
        </row>
        <row r="6721">
          <cell r="B6721">
            <v>0.18</v>
          </cell>
          <cell r="C6721" t="str">
            <v>UND</v>
          </cell>
          <cell r="D6721">
            <v>20300</v>
          </cell>
          <cell r="E6721">
            <v>3654</v>
          </cell>
          <cell r="J6721">
            <v>3654</v>
          </cell>
        </row>
        <row r="6722">
          <cell r="B6722">
            <v>5.0000000000000001E-3</v>
          </cell>
          <cell r="C6722" t="str">
            <v>UND</v>
          </cell>
          <cell r="D6722">
            <v>190000</v>
          </cell>
          <cell r="E6722">
            <v>950</v>
          </cell>
          <cell r="J6722">
            <v>950</v>
          </cell>
        </row>
        <row r="6723">
          <cell r="E6723">
            <v>0</v>
          </cell>
          <cell r="J6723">
            <v>0</v>
          </cell>
        </row>
        <row r="6724">
          <cell r="E6724">
            <v>0</v>
          </cell>
          <cell r="J6724">
            <v>0</v>
          </cell>
        </row>
        <row r="6725">
          <cell r="E6725">
            <v>0</v>
          </cell>
          <cell r="J6725">
            <v>0</v>
          </cell>
        </row>
        <row r="6726">
          <cell r="E6726">
            <v>0</v>
          </cell>
          <cell r="J6726">
            <v>0</v>
          </cell>
        </row>
        <row r="6728">
          <cell r="G6728">
            <v>5068</v>
          </cell>
          <cell r="J6728">
            <v>5068</v>
          </cell>
        </row>
        <row r="6731">
          <cell r="B6731" t="str">
            <v>TARIFA / HORA</v>
          </cell>
          <cell r="D6731" t="str">
            <v>RENDIMIENTO</v>
          </cell>
          <cell r="E6731" t="str">
            <v>VALOR UNITARIO</v>
          </cell>
        </row>
        <row r="6732">
          <cell r="B6732">
            <v>100</v>
          </cell>
          <cell r="D6732">
            <v>1</v>
          </cell>
          <cell r="E6732">
            <v>100</v>
          </cell>
        </row>
        <row r="6733">
          <cell r="B6733">
            <v>5800</v>
          </cell>
          <cell r="D6733">
            <v>0.1</v>
          </cell>
          <cell r="E6733">
            <v>580</v>
          </cell>
        </row>
        <row r="6734">
          <cell r="E6734">
            <v>0</v>
          </cell>
        </row>
        <row r="6735">
          <cell r="E6735">
            <v>0</v>
          </cell>
        </row>
        <row r="6736">
          <cell r="E6736">
            <v>0</v>
          </cell>
        </row>
        <row r="6737">
          <cell r="G6737">
            <v>680</v>
          </cell>
        </row>
        <row r="6739">
          <cell r="G6739">
            <v>5748</v>
          </cell>
        </row>
        <row r="6742">
          <cell r="B6742" t="str">
            <v>VOLUMEN/PESO</v>
          </cell>
          <cell r="D6742" t="str">
            <v>DISTANCIA</v>
          </cell>
          <cell r="E6742" t="str">
            <v>TARIFA</v>
          </cell>
          <cell r="F6742" t="str">
            <v>Vr/UNITARIO</v>
          </cell>
        </row>
        <row r="6743">
          <cell r="F6743">
            <v>0</v>
          </cell>
        </row>
        <row r="6744">
          <cell r="F6744">
            <v>0</v>
          </cell>
        </row>
        <row r="6745">
          <cell r="F6745">
            <v>0</v>
          </cell>
        </row>
        <row r="6747">
          <cell r="G6747">
            <v>0</v>
          </cell>
        </row>
        <row r="6750">
          <cell r="B6750" t="str">
            <v>JORNAL + PRESTACIONES</v>
          </cell>
          <cell r="E6750" t="str">
            <v>RENDIMIENTO</v>
          </cell>
          <cell r="F6750" t="str">
            <v>Vr/UNITARIO</v>
          </cell>
        </row>
        <row r="6751">
          <cell r="D6751">
            <v>7681</v>
          </cell>
          <cell r="E6751">
            <v>0.3</v>
          </cell>
          <cell r="F6751">
            <v>2304.2999999999997</v>
          </cell>
        </row>
        <row r="6752">
          <cell r="F6752">
            <v>0</v>
          </cell>
        </row>
        <row r="6753">
          <cell r="F6753">
            <v>0</v>
          </cell>
        </row>
        <row r="6754">
          <cell r="F6754">
            <v>0</v>
          </cell>
        </row>
        <row r="6756">
          <cell r="G6756">
            <v>2304.2999999999997</v>
          </cell>
        </row>
        <row r="6758">
          <cell r="G6758">
            <v>8052</v>
          </cell>
        </row>
        <row r="6766">
          <cell r="E6766" t="str">
            <v>CAPITULO :</v>
          </cell>
          <cell r="G6766" t="str">
            <v>CIMENTACIONES</v>
          </cell>
        </row>
        <row r="6768">
          <cell r="E6768" t="str">
            <v>FECHA :</v>
          </cell>
          <cell r="F6768" t="str">
            <v>OCTUBRE DE 2005</v>
          </cell>
        </row>
        <row r="6771">
          <cell r="B6771" t="str">
            <v>11.2.7</v>
          </cell>
          <cell r="C6771" t="str">
            <v xml:space="preserve">ACERO DE REFUERZO PLACA MACIZA                                                                           </v>
          </cell>
          <cell r="G6771" t="str">
            <v>UNIDAD</v>
          </cell>
          <cell r="H6771" t="str">
            <v xml:space="preserve">tn   </v>
          </cell>
          <cell r="J6771">
            <v>2127990</v>
          </cell>
        </row>
        <row r="6774">
          <cell r="B6774" t="str">
            <v>CANTIDAD</v>
          </cell>
          <cell r="C6774" t="str">
            <v>UND</v>
          </cell>
          <cell r="D6774" t="str">
            <v>Vr/UNITARIO</v>
          </cell>
          <cell r="E6774" t="str">
            <v>Vr/PARCIAL</v>
          </cell>
          <cell r="F6774" t="str">
            <v>DESPERD. %</v>
          </cell>
        </row>
        <row r="6775">
          <cell r="B6775">
            <v>1000</v>
          </cell>
          <cell r="C6775" t="str">
            <v>KG</v>
          </cell>
          <cell r="D6775">
            <v>1850</v>
          </cell>
          <cell r="E6775">
            <v>1850000</v>
          </cell>
          <cell r="J6775">
            <v>1850000</v>
          </cell>
        </row>
        <row r="6776">
          <cell r="B6776">
            <v>30</v>
          </cell>
          <cell r="C6776" t="str">
            <v>KG</v>
          </cell>
          <cell r="D6776">
            <v>2320</v>
          </cell>
          <cell r="E6776">
            <v>69600</v>
          </cell>
          <cell r="F6776">
            <v>0.05</v>
          </cell>
          <cell r="J6776">
            <v>73080</v>
          </cell>
        </row>
        <row r="6777">
          <cell r="E6777">
            <v>0</v>
          </cell>
          <cell r="J6777">
            <v>0</v>
          </cell>
        </row>
        <row r="6778">
          <cell r="E6778">
            <v>0</v>
          </cell>
          <cell r="J6778">
            <v>0</v>
          </cell>
        </row>
        <row r="6779">
          <cell r="E6779">
            <v>0</v>
          </cell>
          <cell r="J6779">
            <v>0</v>
          </cell>
        </row>
        <row r="6780">
          <cell r="E6780">
            <v>0</v>
          </cell>
          <cell r="J6780">
            <v>0</v>
          </cell>
        </row>
        <row r="6781">
          <cell r="E6781">
            <v>0</v>
          </cell>
          <cell r="J6781">
            <v>0</v>
          </cell>
        </row>
        <row r="6783">
          <cell r="G6783">
            <v>1923080</v>
          </cell>
          <cell r="J6783">
            <v>1923080</v>
          </cell>
        </row>
        <row r="6786">
          <cell r="B6786" t="str">
            <v>TARIFA / HORA</v>
          </cell>
          <cell r="D6786" t="str">
            <v>RENDIMIENTO</v>
          </cell>
          <cell r="E6786" t="str">
            <v>VALOR UNITARIO</v>
          </cell>
        </row>
        <row r="6787">
          <cell r="B6787">
            <v>100</v>
          </cell>
          <cell r="D6787">
            <v>400</v>
          </cell>
          <cell r="E6787">
            <v>40000</v>
          </cell>
        </row>
        <row r="6788">
          <cell r="E6788">
            <v>0</v>
          </cell>
        </row>
        <row r="6789">
          <cell r="E6789">
            <v>0</v>
          </cell>
        </row>
        <row r="6790">
          <cell r="E6790">
            <v>0</v>
          </cell>
        </row>
        <row r="6791">
          <cell r="E6791">
            <v>0</v>
          </cell>
        </row>
        <row r="6792">
          <cell r="G6792">
            <v>40000</v>
          </cell>
        </row>
        <row r="6794">
          <cell r="G6794">
            <v>1963080</v>
          </cell>
        </row>
        <row r="6797">
          <cell r="B6797" t="str">
            <v>VOLUMEN/PESO</v>
          </cell>
          <cell r="D6797" t="str">
            <v>DISTANCIA</v>
          </cell>
          <cell r="E6797" t="str">
            <v>TARIFA</v>
          </cell>
          <cell r="F6797" t="str">
            <v>Vr/UNITARIO</v>
          </cell>
        </row>
        <row r="6798">
          <cell r="F6798">
            <v>0</v>
          </cell>
        </row>
        <row r="6799">
          <cell r="F6799">
            <v>0</v>
          </cell>
        </row>
        <row r="6800">
          <cell r="F6800">
            <v>0</v>
          </cell>
        </row>
        <row r="6802">
          <cell r="G6802">
            <v>0</v>
          </cell>
        </row>
        <row r="6805">
          <cell r="B6805" t="str">
            <v>JORNAL + PRESTACIONES</v>
          </cell>
          <cell r="E6805" t="str">
            <v>RENDIMIENTO</v>
          </cell>
          <cell r="F6805" t="str">
            <v>Vr/UNITARIO</v>
          </cell>
        </row>
        <row r="6806">
          <cell r="D6806">
            <v>7681</v>
          </cell>
          <cell r="E6806">
            <v>16.924879572972269</v>
          </cell>
          <cell r="F6806">
            <v>130000</v>
          </cell>
        </row>
        <row r="6807">
          <cell r="D6807">
            <v>3491</v>
          </cell>
          <cell r="E6807">
            <v>10</v>
          </cell>
          <cell r="F6807">
            <v>34910</v>
          </cell>
        </row>
        <row r="6808">
          <cell r="F6808">
            <v>0</v>
          </cell>
        </row>
        <row r="6809">
          <cell r="F6809">
            <v>0</v>
          </cell>
        </row>
        <row r="6811">
          <cell r="G6811">
            <v>164910</v>
          </cell>
        </row>
        <row r="6813">
          <cell r="G6813">
            <v>2127990</v>
          </cell>
        </row>
        <row r="6821">
          <cell r="E6821" t="str">
            <v>CAPITULO :</v>
          </cell>
          <cell r="G6821" t="str">
            <v>ESTRUCTURA</v>
          </cell>
        </row>
        <row r="6823">
          <cell r="E6823" t="str">
            <v>FECHA :</v>
          </cell>
          <cell r="F6823" t="str">
            <v>OCTUBRE DE 2005</v>
          </cell>
        </row>
        <row r="6826">
          <cell r="B6826" t="str">
            <v>12.1.1</v>
          </cell>
          <cell r="C6826" t="str">
            <v xml:space="preserve">MAMPOSTERIA ESTRUCTURAL                                                                                  </v>
          </cell>
          <cell r="G6826" t="str">
            <v>UNIDAD</v>
          </cell>
          <cell r="H6826" t="str">
            <v xml:space="preserve">m2   </v>
          </cell>
          <cell r="J6826">
            <v>46680</v>
          </cell>
        </row>
        <row r="6829">
          <cell r="B6829" t="str">
            <v>CANTIDAD</v>
          </cell>
          <cell r="C6829" t="str">
            <v>UND</v>
          </cell>
          <cell r="D6829" t="str">
            <v>Vr/UNITARIO</v>
          </cell>
          <cell r="E6829" t="str">
            <v>Vr/PARCIAL</v>
          </cell>
          <cell r="F6829" t="str">
            <v>DESPERD. %</v>
          </cell>
        </row>
        <row r="6830">
          <cell r="B6830">
            <v>12.5</v>
          </cell>
          <cell r="C6830" t="str">
            <v>UND</v>
          </cell>
          <cell r="D6830">
            <v>2430.0500000000002</v>
          </cell>
          <cell r="E6830">
            <v>30375.625000000004</v>
          </cell>
          <cell r="F6830">
            <v>0.02</v>
          </cell>
          <cell r="J6830">
            <v>30983.137500000004</v>
          </cell>
        </row>
        <row r="6831">
          <cell r="B6831">
            <v>0.06</v>
          </cell>
          <cell r="C6831" t="str">
            <v>M3</v>
          </cell>
          <cell r="D6831">
            <v>136700.5</v>
          </cell>
          <cell r="E6831">
            <v>8202.0299999999988</v>
          </cell>
          <cell r="F6831">
            <v>0.05</v>
          </cell>
          <cell r="J6831">
            <v>8612.1314999999995</v>
          </cell>
        </row>
        <row r="6832">
          <cell r="E6832">
            <v>0</v>
          </cell>
          <cell r="J6832">
            <v>0</v>
          </cell>
        </row>
        <row r="6833">
          <cell r="E6833">
            <v>0</v>
          </cell>
          <cell r="J6833">
            <v>0</v>
          </cell>
        </row>
        <row r="6834">
          <cell r="E6834">
            <v>0</v>
          </cell>
          <cell r="J6834">
            <v>0</v>
          </cell>
        </row>
        <row r="6835">
          <cell r="E6835">
            <v>0</v>
          </cell>
          <cell r="J6835">
            <v>0</v>
          </cell>
        </row>
        <row r="6836">
          <cell r="E6836">
            <v>0</v>
          </cell>
          <cell r="J6836">
            <v>0</v>
          </cell>
        </row>
        <row r="6838">
          <cell r="G6838">
            <v>39595.269</v>
          </cell>
          <cell r="J6838">
            <v>39595.269</v>
          </cell>
        </row>
        <row r="6841">
          <cell r="B6841" t="str">
            <v>TARIFA / HORA</v>
          </cell>
          <cell r="D6841" t="str">
            <v>RENDIMIENTO</v>
          </cell>
          <cell r="E6841" t="str">
            <v>VALOR UNITARIO</v>
          </cell>
        </row>
        <row r="6842">
          <cell r="B6842">
            <v>100</v>
          </cell>
          <cell r="D6842">
            <v>1</v>
          </cell>
          <cell r="E6842">
            <v>100</v>
          </cell>
        </row>
        <row r="6843">
          <cell r="E6843">
            <v>0</v>
          </cell>
        </row>
        <row r="6844">
          <cell r="E6844">
            <v>0</v>
          </cell>
        </row>
        <row r="6845">
          <cell r="E6845">
            <v>0</v>
          </cell>
        </row>
        <row r="6846">
          <cell r="E6846">
            <v>0</v>
          </cell>
        </row>
        <row r="6847">
          <cell r="G6847">
            <v>100</v>
          </cell>
        </row>
        <row r="6849">
          <cell r="G6849">
            <v>39695.269</v>
          </cell>
        </row>
        <row r="6852">
          <cell r="B6852" t="str">
            <v>VOLUMEN/PESO</v>
          </cell>
          <cell r="D6852" t="str">
            <v>DISTANCIA</v>
          </cell>
          <cell r="E6852" t="str">
            <v>TARIFA</v>
          </cell>
          <cell r="F6852" t="str">
            <v>Vr/UNITARIO</v>
          </cell>
        </row>
        <row r="6853">
          <cell r="F6853">
            <v>0</v>
          </cell>
        </row>
        <row r="6854">
          <cell r="F6854">
            <v>0</v>
          </cell>
        </row>
        <row r="6855">
          <cell r="F6855">
            <v>0</v>
          </cell>
        </row>
        <row r="6857">
          <cell r="G6857">
            <v>0</v>
          </cell>
        </row>
        <row r="6860">
          <cell r="B6860" t="str">
            <v>JORNAL + PRESTACIONES</v>
          </cell>
          <cell r="E6860" t="str">
            <v>RENDIMIENTO</v>
          </cell>
          <cell r="F6860" t="str">
            <v>Vr/UNITARIO</v>
          </cell>
        </row>
        <row r="6861">
          <cell r="D6861">
            <v>7681</v>
          </cell>
          <cell r="E6861">
            <v>0.90938679859393357</v>
          </cell>
          <cell r="F6861">
            <v>6985.0000000000036</v>
          </cell>
        </row>
        <row r="6862">
          <cell r="F6862">
            <v>0</v>
          </cell>
        </row>
        <row r="6863">
          <cell r="F6863">
            <v>0</v>
          </cell>
        </row>
        <row r="6864">
          <cell r="F6864">
            <v>0</v>
          </cell>
        </row>
        <row r="6866">
          <cell r="G6866">
            <v>6985.0000000000036</v>
          </cell>
        </row>
        <row r="6868">
          <cell r="G6868">
            <v>46680</v>
          </cell>
        </row>
        <row r="6876">
          <cell r="E6876" t="str">
            <v>CAPITULO :</v>
          </cell>
          <cell r="G6876" t="str">
            <v>ESTRUCTURA</v>
          </cell>
        </row>
        <row r="6878">
          <cell r="E6878" t="str">
            <v>FECHA :</v>
          </cell>
          <cell r="F6878" t="str">
            <v>OCTUBRE DE 2005</v>
          </cell>
        </row>
        <row r="6881">
          <cell r="B6881" t="str">
            <v>12.1.2</v>
          </cell>
          <cell r="C6881" t="str">
            <v xml:space="preserve">GROUTING                                               </v>
          </cell>
          <cell r="G6881" t="str">
            <v>UNIDAD</v>
          </cell>
          <cell r="H6881" t="str">
            <v xml:space="preserve">m    </v>
          </cell>
          <cell r="J6881">
            <v>5779</v>
          </cell>
        </row>
        <row r="6884">
          <cell r="B6884" t="str">
            <v>CANTIDAD</v>
          </cell>
          <cell r="C6884" t="str">
            <v>UND</v>
          </cell>
          <cell r="D6884" t="str">
            <v>Vr/UNITARIO</v>
          </cell>
          <cell r="E6884" t="str">
            <v>Vr/PARCIAL</v>
          </cell>
          <cell r="F6884" t="str">
            <v>DESPERD. %</v>
          </cell>
        </row>
        <row r="6885">
          <cell r="B6885">
            <v>1.1900000000000003E-2</v>
          </cell>
          <cell r="C6885" t="str">
            <v>M3</v>
          </cell>
          <cell r="D6885">
            <v>231338.8</v>
          </cell>
          <cell r="E6885">
            <v>2752.9317200000005</v>
          </cell>
          <cell r="F6885">
            <v>0.05</v>
          </cell>
          <cell r="J6885">
            <v>2890.5783060000003</v>
          </cell>
        </row>
        <row r="6886">
          <cell r="E6886">
            <v>0</v>
          </cell>
          <cell r="J6886">
            <v>0</v>
          </cell>
        </row>
        <row r="6887">
          <cell r="E6887">
            <v>0</v>
          </cell>
          <cell r="J6887">
            <v>0</v>
          </cell>
        </row>
        <row r="6888">
          <cell r="E6888">
            <v>0</v>
          </cell>
          <cell r="J6888">
            <v>0</v>
          </cell>
        </row>
        <row r="6889">
          <cell r="E6889">
            <v>0</v>
          </cell>
          <cell r="J6889">
            <v>0</v>
          </cell>
        </row>
        <row r="6890">
          <cell r="E6890">
            <v>0</v>
          </cell>
          <cell r="J6890">
            <v>0</v>
          </cell>
        </row>
        <row r="6891">
          <cell r="E6891">
            <v>0</v>
          </cell>
          <cell r="J6891">
            <v>0</v>
          </cell>
        </row>
        <row r="6893">
          <cell r="G6893">
            <v>2890.5783060000003</v>
          </cell>
          <cell r="J6893">
            <v>2890.5783060000003</v>
          </cell>
        </row>
        <row r="6896">
          <cell r="B6896" t="str">
            <v>TARIFA / HORA</v>
          </cell>
          <cell r="D6896" t="str">
            <v>RENDIMIENTO</v>
          </cell>
          <cell r="E6896" t="str">
            <v>VALOR UNITARIO</v>
          </cell>
        </row>
        <row r="6897">
          <cell r="B6897">
            <v>100</v>
          </cell>
          <cell r="D6897">
            <v>2</v>
          </cell>
          <cell r="E6897">
            <v>200</v>
          </cell>
        </row>
        <row r="6898">
          <cell r="E6898">
            <v>0</v>
          </cell>
        </row>
        <row r="6899">
          <cell r="E6899">
            <v>0</v>
          </cell>
        </row>
        <row r="6900">
          <cell r="E6900">
            <v>0</v>
          </cell>
        </row>
        <row r="6901">
          <cell r="E6901">
            <v>0</v>
          </cell>
        </row>
        <row r="6902">
          <cell r="G6902">
            <v>200</v>
          </cell>
        </row>
        <row r="6904">
          <cell r="G6904">
            <v>3090.5783060000003</v>
          </cell>
        </row>
        <row r="6907">
          <cell r="B6907" t="str">
            <v>VOLUMEN/PESO</v>
          </cell>
          <cell r="D6907" t="str">
            <v>DISTANCIA</v>
          </cell>
          <cell r="E6907" t="str">
            <v>TARIFA</v>
          </cell>
          <cell r="F6907" t="str">
            <v>Vr/UNITARIO</v>
          </cell>
        </row>
        <row r="6908">
          <cell r="F6908">
            <v>0</v>
          </cell>
        </row>
        <row r="6909">
          <cell r="F6909">
            <v>0</v>
          </cell>
        </row>
        <row r="6910">
          <cell r="F6910">
            <v>0</v>
          </cell>
        </row>
        <row r="6912">
          <cell r="G6912">
            <v>0</v>
          </cell>
        </row>
        <row r="6915">
          <cell r="B6915" t="str">
            <v>JORNAL + PRESTACIONES</v>
          </cell>
          <cell r="E6915" t="str">
            <v>RENDIMIENTO</v>
          </cell>
          <cell r="F6915" t="str">
            <v>Vr/UNITARIO</v>
          </cell>
        </row>
        <row r="6916">
          <cell r="D6916">
            <v>7681</v>
          </cell>
          <cell r="E6916">
            <v>0.35</v>
          </cell>
          <cell r="F6916">
            <v>2688.35</v>
          </cell>
        </row>
        <row r="6917">
          <cell r="F6917">
            <v>0</v>
          </cell>
        </row>
        <row r="6918">
          <cell r="F6918">
            <v>0</v>
          </cell>
        </row>
        <row r="6919">
          <cell r="F6919">
            <v>0</v>
          </cell>
        </row>
        <row r="6921">
          <cell r="G6921">
            <v>2688.35</v>
          </cell>
        </row>
        <row r="6923">
          <cell r="G6923">
            <v>5779</v>
          </cell>
        </row>
        <row r="6931">
          <cell r="E6931" t="str">
            <v>CAPITULO :</v>
          </cell>
          <cell r="G6931" t="str">
            <v>ESTRUCTURA</v>
          </cell>
        </row>
        <row r="6933">
          <cell r="E6933" t="str">
            <v>FECHA :</v>
          </cell>
          <cell r="F6933" t="str">
            <v>OCTUBRE DE 2005</v>
          </cell>
        </row>
        <row r="6936">
          <cell r="B6936" t="str">
            <v>12.1.3</v>
          </cell>
          <cell r="C6936" t="str">
            <v xml:space="preserve">REFUERZO 60000 PSI                                     </v>
          </cell>
          <cell r="G6936" t="str">
            <v>UNIDAD</v>
          </cell>
          <cell r="H6936" t="str">
            <v xml:space="preserve">tn   </v>
          </cell>
          <cell r="J6936">
            <v>2127990</v>
          </cell>
        </row>
        <row r="6939">
          <cell r="B6939" t="str">
            <v>CANTIDAD</v>
          </cell>
          <cell r="C6939" t="str">
            <v>UND</v>
          </cell>
          <cell r="D6939" t="str">
            <v>Vr/UNITARIO</v>
          </cell>
          <cell r="E6939" t="str">
            <v>Vr/PARCIAL</v>
          </cell>
          <cell r="F6939" t="str">
            <v>DESPERD. %</v>
          </cell>
        </row>
        <row r="6940">
          <cell r="B6940">
            <v>1000</v>
          </cell>
          <cell r="C6940" t="str">
            <v>KG</v>
          </cell>
          <cell r="D6940">
            <v>1850</v>
          </cell>
          <cell r="E6940">
            <v>1850000</v>
          </cell>
          <cell r="J6940">
            <v>1850000</v>
          </cell>
        </row>
        <row r="6941">
          <cell r="B6941">
            <v>30</v>
          </cell>
          <cell r="C6941" t="str">
            <v>KG</v>
          </cell>
          <cell r="D6941">
            <v>2320</v>
          </cell>
          <cell r="E6941">
            <v>69600</v>
          </cell>
          <cell r="F6941">
            <v>0.05</v>
          </cell>
          <cell r="J6941">
            <v>73080</v>
          </cell>
        </row>
        <row r="6942">
          <cell r="E6942">
            <v>0</v>
          </cell>
          <cell r="J6942">
            <v>0</v>
          </cell>
        </row>
        <row r="6943">
          <cell r="E6943">
            <v>0</v>
          </cell>
          <cell r="J6943">
            <v>0</v>
          </cell>
        </row>
        <row r="6944">
          <cell r="E6944">
            <v>0</v>
          </cell>
          <cell r="J6944">
            <v>0</v>
          </cell>
        </row>
        <row r="6945">
          <cell r="E6945">
            <v>0</v>
          </cell>
          <cell r="J6945">
            <v>0</v>
          </cell>
        </row>
        <row r="6946">
          <cell r="E6946">
            <v>0</v>
          </cell>
          <cell r="J6946">
            <v>0</v>
          </cell>
        </row>
        <row r="6948">
          <cell r="G6948">
            <v>1923080</v>
          </cell>
          <cell r="J6948">
            <v>1923080</v>
          </cell>
        </row>
        <row r="6951">
          <cell r="B6951" t="str">
            <v>TARIFA / HORA</v>
          </cell>
          <cell r="D6951" t="str">
            <v>RENDIMIENTO</v>
          </cell>
          <cell r="E6951" t="str">
            <v>VALOR UNITARIO</v>
          </cell>
        </row>
        <row r="6952">
          <cell r="B6952">
            <v>100</v>
          </cell>
          <cell r="D6952">
            <v>400</v>
          </cell>
          <cell r="E6952">
            <v>40000</v>
          </cell>
        </row>
        <row r="6953">
          <cell r="E6953">
            <v>0</v>
          </cell>
        </row>
        <row r="6954">
          <cell r="E6954">
            <v>0</v>
          </cell>
        </row>
        <row r="6955">
          <cell r="E6955">
            <v>0</v>
          </cell>
        </row>
        <row r="6956">
          <cell r="E6956">
            <v>0</v>
          </cell>
        </row>
        <row r="6957">
          <cell r="G6957">
            <v>40000</v>
          </cell>
        </row>
        <row r="6959">
          <cell r="G6959">
            <v>1963080</v>
          </cell>
        </row>
        <row r="6962">
          <cell r="B6962" t="str">
            <v>VOLUMEN/PESO</v>
          </cell>
          <cell r="D6962" t="str">
            <v>DISTANCIA</v>
          </cell>
          <cell r="E6962" t="str">
            <v>TARIFA</v>
          </cell>
          <cell r="F6962" t="str">
            <v>Vr/UNITARIO</v>
          </cell>
        </row>
        <row r="6963">
          <cell r="F6963">
            <v>0</v>
          </cell>
        </row>
        <row r="6964">
          <cell r="F6964">
            <v>0</v>
          </cell>
        </row>
        <row r="6965">
          <cell r="F6965">
            <v>0</v>
          </cell>
        </row>
        <row r="6967">
          <cell r="G6967">
            <v>0</v>
          </cell>
        </row>
        <row r="6970">
          <cell r="B6970" t="str">
            <v>JORNAL + PRESTACIONES</v>
          </cell>
          <cell r="E6970" t="str">
            <v>RENDIMIENTO</v>
          </cell>
          <cell r="F6970" t="str">
            <v>Vr/UNITARIO</v>
          </cell>
        </row>
        <row r="6971">
          <cell r="D6971">
            <v>7681</v>
          </cell>
          <cell r="E6971">
            <v>16.924879572972269</v>
          </cell>
          <cell r="F6971">
            <v>130000</v>
          </cell>
        </row>
        <row r="6972">
          <cell r="D6972">
            <v>3491</v>
          </cell>
          <cell r="E6972">
            <v>10</v>
          </cell>
          <cell r="F6972">
            <v>34910</v>
          </cell>
        </row>
        <row r="6973">
          <cell r="F6973">
            <v>0</v>
          </cell>
        </row>
        <row r="6974">
          <cell r="F6974">
            <v>0</v>
          </cell>
        </row>
        <row r="6976">
          <cell r="G6976">
            <v>164910</v>
          </cell>
        </row>
        <row r="6978">
          <cell r="G6978">
            <v>2127990</v>
          </cell>
        </row>
        <row r="6986">
          <cell r="E6986" t="str">
            <v>CAPITULO :</v>
          </cell>
          <cell r="G6986" t="str">
            <v>CUBIERTA</v>
          </cell>
        </row>
        <row r="6988">
          <cell r="E6988" t="str">
            <v>FECHA :</v>
          </cell>
          <cell r="F6988" t="str">
            <v>OCTUBRE DE 2005</v>
          </cell>
        </row>
        <row r="6991">
          <cell r="B6991" t="str">
            <v>13.1.1</v>
          </cell>
          <cell r="C6991" t="str">
            <v xml:space="preserve">CORREAS CUBIERTA                                                                                         </v>
          </cell>
          <cell r="G6991" t="str">
            <v>UNIDAD</v>
          </cell>
          <cell r="H6991" t="str">
            <v xml:space="preserve">kg   </v>
          </cell>
          <cell r="J6991">
            <v>5500</v>
          </cell>
        </row>
        <row r="6994">
          <cell r="B6994" t="str">
            <v>CANTIDAD</v>
          </cell>
          <cell r="C6994" t="str">
            <v>UND</v>
          </cell>
          <cell r="D6994" t="str">
            <v>Vr/UNITARIO</v>
          </cell>
          <cell r="E6994" t="str">
            <v>Vr/PARCIAL</v>
          </cell>
          <cell r="F6994" t="str">
            <v>DESPERD. %</v>
          </cell>
        </row>
        <row r="6995">
          <cell r="B6995">
            <v>1</v>
          </cell>
          <cell r="C6995" t="str">
            <v>KG</v>
          </cell>
          <cell r="D6995">
            <v>2127</v>
          </cell>
          <cell r="E6995">
            <v>2127</v>
          </cell>
          <cell r="F6995">
            <v>0.05</v>
          </cell>
          <cell r="J6995">
            <v>2233.35</v>
          </cell>
        </row>
        <row r="6996">
          <cell r="B6996">
            <v>1</v>
          </cell>
          <cell r="C6996" t="str">
            <v>GLOBAL</v>
          </cell>
          <cell r="D6996">
            <v>200</v>
          </cell>
          <cell r="E6996">
            <v>200</v>
          </cell>
          <cell r="F6996">
            <v>0.05</v>
          </cell>
          <cell r="J6996">
            <v>210</v>
          </cell>
        </row>
        <row r="6997">
          <cell r="B6997">
            <v>3.0000000000000001E-3</v>
          </cell>
          <cell r="C6997" t="str">
            <v>GAL</v>
          </cell>
          <cell r="D6997">
            <v>28600</v>
          </cell>
          <cell r="E6997">
            <v>85.8</v>
          </cell>
          <cell r="F6997">
            <v>0.03</v>
          </cell>
          <cell r="J6997">
            <v>88.373999999999995</v>
          </cell>
        </row>
        <row r="6998">
          <cell r="E6998">
            <v>0</v>
          </cell>
          <cell r="J6998">
            <v>0</v>
          </cell>
        </row>
        <row r="6999">
          <cell r="E6999">
            <v>0</v>
          </cell>
          <cell r="J6999">
            <v>0</v>
          </cell>
        </row>
        <row r="7000">
          <cell r="E7000">
            <v>0</v>
          </cell>
          <cell r="J7000">
            <v>0</v>
          </cell>
        </row>
        <row r="7001">
          <cell r="E7001">
            <v>0</v>
          </cell>
          <cell r="J7001">
            <v>0</v>
          </cell>
        </row>
        <row r="7003">
          <cell r="G7003">
            <v>2531.7239999999997</v>
          </cell>
          <cell r="J7003">
            <v>2531.7239999999997</v>
          </cell>
        </row>
        <row r="7006">
          <cell r="B7006" t="str">
            <v>TARIFA / HORA</v>
          </cell>
          <cell r="D7006" t="str">
            <v>RENDIMIENTO</v>
          </cell>
          <cell r="E7006" t="str">
            <v>VALOR UNITARIO</v>
          </cell>
        </row>
        <row r="7007">
          <cell r="B7007">
            <v>100</v>
          </cell>
          <cell r="D7007">
            <v>1</v>
          </cell>
          <cell r="E7007">
            <v>100</v>
          </cell>
        </row>
        <row r="7008">
          <cell r="B7008">
            <v>2900</v>
          </cell>
          <cell r="D7008">
            <v>0.04</v>
          </cell>
          <cell r="E7008">
            <v>116</v>
          </cell>
        </row>
        <row r="7009">
          <cell r="B7009">
            <v>30.74</v>
          </cell>
          <cell r="D7009">
            <v>2</v>
          </cell>
          <cell r="E7009">
            <v>61.48</v>
          </cell>
        </row>
        <row r="7010">
          <cell r="B7010">
            <v>2400</v>
          </cell>
          <cell r="D7010">
            <v>0.08</v>
          </cell>
          <cell r="E7010">
            <v>192</v>
          </cell>
        </row>
        <row r="7011">
          <cell r="E7011">
            <v>0</v>
          </cell>
        </row>
        <row r="7012">
          <cell r="G7012">
            <v>469.48</v>
          </cell>
        </row>
        <row r="7014">
          <cell r="G7014">
            <v>3001.2039999999997</v>
          </cell>
        </row>
        <row r="7017">
          <cell r="B7017" t="str">
            <v>VOLUMEN/PESO</v>
          </cell>
          <cell r="D7017" t="str">
            <v>DISTANCIA</v>
          </cell>
          <cell r="E7017" t="str">
            <v>TARIFA</v>
          </cell>
          <cell r="F7017" t="str">
            <v>Vr/UNITARIO</v>
          </cell>
        </row>
        <row r="7018">
          <cell r="F7018">
            <v>0</v>
          </cell>
        </row>
        <row r="7019">
          <cell r="F7019">
            <v>0</v>
          </cell>
        </row>
        <row r="7020">
          <cell r="F7020">
            <v>0</v>
          </cell>
        </row>
        <row r="7022">
          <cell r="G7022">
            <v>0</v>
          </cell>
        </row>
        <row r="7025">
          <cell r="B7025" t="str">
            <v>JORNAL + PRESTACIONES</v>
          </cell>
          <cell r="E7025" t="str">
            <v>RENDIMIENTO</v>
          </cell>
          <cell r="F7025" t="str">
            <v>Vr/UNITARIO</v>
          </cell>
        </row>
        <row r="7026">
          <cell r="D7026">
            <v>7681</v>
          </cell>
          <cell r="E7026">
            <v>0.3</v>
          </cell>
          <cell r="F7026">
            <v>2304.2999999999997</v>
          </cell>
        </row>
        <row r="7027">
          <cell r="D7027">
            <v>3491</v>
          </cell>
          <cell r="E7027">
            <v>0.02</v>
          </cell>
          <cell r="F7027">
            <v>69.820000000000007</v>
          </cell>
        </row>
        <row r="7028">
          <cell r="D7028">
            <v>8310</v>
          </cell>
          <cell r="E7028">
            <v>1.4999999999999999E-2</v>
          </cell>
          <cell r="F7028">
            <v>124.64999999999999</v>
          </cell>
        </row>
        <row r="7029">
          <cell r="F7029">
            <v>0</v>
          </cell>
        </row>
        <row r="7031">
          <cell r="G7031">
            <v>2498.77</v>
          </cell>
        </row>
        <row r="7033">
          <cell r="G7033">
            <v>5500</v>
          </cell>
        </row>
        <row r="7041">
          <cell r="E7041" t="str">
            <v>CAPITULO :</v>
          </cell>
          <cell r="G7041" t="str">
            <v>CUBIERTA</v>
          </cell>
        </row>
        <row r="7043">
          <cell r="E7043" t="str">
            <v>FECHA :</v>
          </cell>
          <cell r="F7043" t="str">
            <v>OCTUBRE DE 2005</v>
          </cell>
        </row>
        <row r="7046">
          <cell r="B7046" t="str">
            <v>13.2.1</v>
          </cell>
          <cell r="C7046" t="str">
            <v xml:space="preserve">CUBIERTA  METCOL REF: TECHMET A42-P1000-G4             </v>
          </cell>
          <cell r="G7046" t="str">
            <v>UNIDAD</v>
          </cell>
          <cell r="H7046" t="str">
            <v xml:space="preserve">m2   </v>
          </cell>
          <cell r="J7046">
            <v>92664</v>
          </cell>
        </row>
        <row r="7049">
          <cell r="B7049" t="str">
            <v>CANTIDAD</v>
          </cell>
          <cell r="C7049" t="str">
            <v>UND</v>
          </cell>
          <cell r="D7049" t="str">
            <v>Vr/UNITARIO</v>
          </cell>
          <cell r="E7049" t="str">
            <v>Vr/PARCIAL</v>
          </cell>
          <cell r="F7049" t="str">
            <v>DESPERD. %</v>
          </cell>
        </row>
        <row r="7050">
          <cell r="B7050">
            <v>1</v>
          </cell>
          <cell r="C7050" t="str">
            <v>M2</v>
          </cell>
          <cell r="D7050">
            <v>91760.639999999999</v>
          </cell>
          <cell r="E7050">
            <v>91760.639999999999</v>
          </cell>
          <cell r="J7050">
            <v>91760.639999999999</v>
          </cell>
        </row>
        <row r="7051">
          <cell r="E7051">
            <v>0</v>
          </cell>
          <cell r="J7051">
            <v>0</v>
          </cell>
        </row>
        <row r="7052">
          <cell r="E7052">
            <v>0</v>
          </cell>
          <cell r="J7052">
            <v>0</v>
          </cell>
        </row>
        <row r="7053">
          <cell r="E7053">
            <v>0</v>
          </cell>
          <cell r="J7053">
            <v>0</v>
          </cell>
        </row>
        <row r="7054">
          <cell r="E7054">
            <v>0</v>
          </cell>
          <cell r="J7054">
            <v>0</v>
          </cell>
        </row>
        <row r="7055">
          <cell r="E7055">
            <v>0</v>
          </cell>
          <cell r="J7055">
            <v>0</v>
          </cell>
        </row>
        <row r="7056">
          <cell r="E7056">
            <v>0</v>
          </cell>
          <cell r="J7056">
            <v>0</v>
          </cell>
        </row>
        <row r="7058">
          <cell r="G7058">
            <v>91760.639999999999</v>
          </cell>
          <cell r="J7058">
            <v>91760.639999999999</v>
          </cell>
        </row>
        <row r="7061">
          <cell r="B7061" t="str">
            <v>TARIFA / HORA</v>
          </cell>
          <cell r="D7061" t="str">
            <v>RENDIMIENTO</v>
          </cell>
          <cell r="E7061" t="str">
            <v>VALOR UNITARIO</v>
          </cell>
        </row>
        <row r="7062">
          <cell r="B7062">
            <v>100</v>
          </cell>
          <cell r="D7062">
            <v>2</v>
          </cell>
          <cell r="E7062">
            <v>200</v>
          </cell>
        </row>
        <row r="7063">
          <cell r="B7063">
            <v>2900</v>
          </cell>
          <cell r="D7063">
            <v>0.2</v>
          </cell>
          <cell r="E7063">
            <v>580</v>
          </cell>
        </row>
        <row r="7064">
          <cell r="B7064">
            <v>30.74</v>
          </cell>
          <cell r="D7064">
            <v>4</v>
          </cell>
          <cell r="E7064">
            <v>122.96</v>
          </cell>
        </row>
        <row r="7065">
          <cell r="E7065">
            <v>0</v>
          </cell>
        </row>
        <row r="7066">
          <cell r="E7066">
            <v>0</v>
          </cell>
        </row>
        <row r="7067">
          <cell r="G7067">
            <v>902.96</v>
          </cell>
        </row>
        <row r="7069">
          <cell r="G7069">
            <v>92663.6</v>
          </cell>
        </row>
        <row r="7072">
          <cell r="B7072" t="str">
            <v>VOLUMEN/PESO</v>
          </cell>
          <cell r="D7072" t="str">
            <v>DISTANCIA</v>
          </cell>
          <cell r="E7072" t="str">
            <v>TARIFA</v>
          </cell>
          <cell r="F7072" t="str">
            <v>Vr/UNITARIO</v>
          </cell>
        </row>
        <row r="7073">
          <cell r="F7073">
            <v>0</v>
          </cell>
        </row>
        <row r="7074">
          <cell r="F7074">
            <v>0</v>
          </cell>
        </row>
        <row r="7075">
          <cell r="F7075">
            <v>0</v>
          </cell>
        </row>
        <row r="7077">
          <cell r="G7077">
            <v>0</v>
          </cell>
        </row>
        <row r="7080">
          <cell r="B7080" t="str">
            <v>JORNAL + PRESTACIONES</v>
          </cell>
          <cell r="E7080" t="str">
            <v>RENDIMIENTO</v>
          </cell>
          <cell r="F7080" t="str">
            <v>Vr/UNITARIO</v>
          </cell>
        </row>
        <row r="7081">
          <cell r="F7081">
            <v>0</v>
          </cell>
        </row>
        <row r="7082">
          <cell r="F7082">
            <v>0</v>
          </cell>
        </row>
        <row r="7083">
          <cell r="F7083">
            <v>0</v>
          </cell>
        </row>
        <row r="7084">
          <cell r="F7084">
            <v>0</v>
          </cell>
        </row>
        <row r="7086">
          <cell r="G7086">
            <v>0</v>
          </cell>
        </row>
        <row r="7088">
          <cell r="G7088">
            <v>92664</v>
          </cell>
        </row>
        <row r="7096">
          <cell r="E7096" t="str">
            <v>CAPITULO :</v>
          </cell>
          <cell r="G7096" t="str">
            <v>CUBIERTA</v>
          </cell>
        </row>
        <row r="7098">
          <cell r="E7098" t="str">
            <v>FECHA :</v>
          </cell>
          <cell r="F7098" t="str">
            <v>OCTUBRE DE 2005</v>
          </cell>
        </row>
        <row r="7101">
          <cell r="B7101" t="str">
            <v>13.2.2</v>
          </cell>
          <cell r="C7101" t="str">
            <v xml:space="preserve">CANAL EN LAMINA GALVANIZADA                            </v>
          </cell>
          <cell r="G7101" t="str">
            <v>UNIDAD</v>
          </cell>
          <cell r="H7101" t="str">
            <v xml:space="preserve">m    </v>
          </cell>
          <cell r="J7101">
            <v>36263</v>
          </cell>
        </row>
        <row r="7104">
          <cell r="B7104" t="str">
            <v>CANTIDAD</v>
          </cell>
          <cell r="C7104" t="str">
            <v>UND</v>
          </cell>
          <cell r="D7104" t="str">
            <v>Vr/UNITARIO</v>
          </cell>
          <cell r="E7104" t="str">
            <v>Vr/PARCIAL</v>
          </cell>
          <cell r="F7104" t="str">
            <v>DESPERD. %</v>
          </cell>
        </row>
        <row r="7105">
          <cell r="B7105">
            <v>1</v>
          </cell>
          <cell r="C7105" t="str">
            <v>ML</v>
          </cell>
          <cell r="D7105">
            <v>26800</v>
          </cell>
          <cell r="E7105">
            <v>26800</v>
          </cell>
          <cell r="F7105">
            <v>0.05</v>
          </cell>
          <cell r="J7105">
            <v>28140</v>
          </cell>
        </row>
        <row r="7106">
          <cell r="B7106">
            <v>0.2</v>
          </cell>
          <cell r="C7106" t="str">
            <v>UND</v>
          </cell>
          <cell r="D7106">
            <v>24000</v>
          </cell>
          <cell r="E7106">
            <v>4800</v>
          </cell>
          <cell r="J7106">
            <v>4800</v>
          </cell>
        </row>
        <row r="7107">
          <cell r="E7107">
            <v>0</v>
          </cell>
          <cell r="J7107">
            <v>0</v>
          </cell>
        </row>
        <row r="7108">
          <cell r="E7108">
            <v>0</v>
          </cell>
          <cell r="J7108">
            <v>0</v>
          </cell>
        </row>
        <row r="7109">
          <cell r="E7109">
            <v>0</v>
          </cell>
          <cell r="J7109">
            <v>0</v>
          </cell>
        </row>
        <row r="7110">
          <cell r="E7110">
            <v>0</v>
          </cell>
          <cell r="J7110">
            <v>0</v>
          </cell>
        </row>
        <row r="7111">
          <cell r="E7111">
            <v>0</v>
          </cell>
          <cell r="J7111">
            <v>0</v>
          </cell>
        </row>
        <row r="7113">
          <cell r="G7113">
            <v>32940</v>
          </cell>
          <cell r="J7113">
            <v>32940</v>
          </cell>
        </row>
        <row r="7116">
          <cell r="B7116" t="str">
            <v>TARIFA / HORA</v>
          </cell>
          <cell r="D7116" t="str">
            <v>RENDIMIENTO</v>
          </cell>
          <cell r="E7116" t="str">
            <v>VALOR UNITARIO</v>
          </cell>
        </row>
        <row r="7117">
          <cell r="B7117">
            <v>100</v>
          </cell>
          <cell r="D7117">
            <v>2</v>
          </cell>
          <cell r="E7117">
            <v>200</v>
          </cell>
        </row>
        <row r="7118">
          <cell r="B7118">
            <v>30.74</v>
          </cell>
          <cell r="D7118">
            <v>4</v>
          </cell>
          <cell r="E7118">
            <v>122.96</v>
          </cell>
        </row>
        <row r="7119">
          <cell r="E7119">
            <v>0</v>
          </cell>
        </row>
        <row r="7120">
          <cell r="E7120">
            <v>0</v>
          </cell>
        </row>
        <row r="7121">
          <cell r="E7121">
            <v>0</v>
          </cell>
        </row>
        <row r="7122">
          <cell r="G7122">
            <v>322.95999999999998</v>
          </cell>
        </row>
        <row r="7124">
          <cell r="G7124">
            <v>33262.959999999999</v>
          </cell>
        </row>
        <row r="7127">
          <cell r="B7127" t="str">
            <v>VOLUMEN/PESO</v>
          </cell>
          <cell r="D7127" t="str">
            <v>DISTANCIA</v>
          </cell>
          <cell r="E7127" t="str">
            <v>TARIFA</v>
          </cell>
          <cell r="F7127" t="str">
            <v>Vr/UNITARIO</v>
          </cell>
        </row>
        <row r="7128">
          <cell r="F7128">
            <v>0</v>
          </cell>
        </row>
        <row r="7129">
          <cell r="F7129">
            <v>0</v>
          </cell>
        </row>
        <row r="7130">
          <cell r="F7130">
            <v>0</v>
          </cell>
        </row>
        <row r="7132">
          <cell r="G7132">
            <v>0</v>
          </cell>
        </row>
        <row r="7135">
          <cell r="B7135" t="str">
            <v>JORNAL + PRESTACIONES</v>
          </cell>
          <cell r="E7135" t="str">
            <v>RENDIMIENTO</v>
          </cell>
          <cell r="F7135" t="str">
            <v>Vr/UNITARIO</v>
          </cell>
        </row>
        <row r="7136">
          <cell r="D7136">
            <v>10000</v>
          </cell>
          <cell r="E7136">
            <v>0.3</v>
          </cell>
          <cell r="F7136">
            <v>3000</v>
          </cell>
        </row>
        <row r="7137">
          <cell r="F7137">
            <v>0</v>
          </cell>
        </row>
        <row r="7138">
          <cell r="F7138">
            <v>0</v>
          </cell>
        </row>
        <row r="7139">
          <cell r="F7139">
            <v>0</v>
          </cell>
        </row>
        <row r="7141">
          <cell r="G7141">
            <v>3000</v>
          </cell>
        </row>
        <row r="7143">
          <cell r="G7143">
            <v>36263</v>
          </cell>
        </row>
        <row r="7151">
          <cell r="E7151" t="str">
            <v>CAPITULO :</v>
          </cell>
          <cell r="G7151" t="str">
            <v>CARPINTERIA METALICA</v>
          </cell>
        </row>
        <row r="7153">
          <cell r="E7153" t="str">
            <v>FECHA :</v>
          </cell>
          <cell r="F7153" t="str">
            <v>OCTUBRE DE 2005</v>
          </cell>
        </row>
        <row r="7156">
          <cell r="B7156" t="str">
            <v>14.1.1</v>
          </cell>
          <cell r="C7156" t="str">
            <v xml:space="preserve">VENTANERIA EN ALUM Y VIDRIO 6mm                        </v>
          </cell>
          <cell r="G7156" t="str">
            <v>UNIDAD</v>
          </cell>
          <cell r="H7156" t="str">
            <v xml:space="preserve">m2   </v>
          </cell>
          <cell r="J7156">
            <v>190295</v>
          </cell>
        </row>
        <row r="7159">
          <cell r="B7159" t="str">
            <v>CANTIDAD</v>
          </cell>
          <cell r="C7159" t="str">
            <v>UND</v>
          </cell>
          <cell r="D7159" t="str">
            <v>Vr/UNITARIO</v>
          </cell>
          <cell r="E7159" t="str">
            <v>Vr/PARCIAL</v>
          </cell>
          <cell r="F7159" t="str">
            <v>DESPERD. %</v>
          </cell>
        </row>
        <row r="7160">
          <cell r="B7160">
            <v>1</v>
          </cell>
          <cell r="C7160" t="str">
            <v>M2</v>
          </cell>
          <cell r="D7160">
            <v>187000</v>
          </cell>
          <cell r="E7160">
            <v>187000</v>
          </cell>
          <cell r="J7160">
            <v>187000</v>
          </cell>
        </row>
        <row r="7161">
          <cell r="E7161">
            <v>0</v>
          </cell>
          <cell r="J7161">
            <v>0</v>
          </cell>
        </row>
        <row r="7162">
          <cell r="E7162">
            <v>0</v>
          </cell>
          <cell r="J7162">
            <v>0</v>
          </cell>
        </row>
        <row r="7163">
          <cell r="E7163">
            <v>0</v>
          </cell>
          <cell r="J7163">
            <v>0</v>
          </cell>
        </row>
        <row r="7164">
          <cell r="E7164">
            <v>0</v>
          </cell>
          <cell r="J7164">
            <v>0</v>
          </cell>
        </row>
        <row r="7165">
          <cell r="E7165">
            <v>0</v>
          </cell>
          <cell r="J7165">
            <v>0</v>
          </cell>
        </row>
        <row r="7166">
          <cell r="E7166">
            <v>0</v>
          </cell>
          <cell r="J7166">
            <v>0</v>
          </cell>
        </row>
        <row r="7168">
          <cell r="G7168">
            <v>187000</v>
          </cell>
          <cell r="J7168">
            <v>187000</v>
          </cell>
        </row>
        <row r="7171">
          <cell r="B7171" t="str">
            <v>TARIFA / HORA</v>
          </cell>
          <cell r="D7171" t="str">
            <v>RENDIMIENTO</v>
          </cell>
          <cell r="E7171" t="str">
            <v>VALOR UNITARIO</v>
          </cell>
        </row>
        <row r="7172">
          <cell r="B7172">
            <v>100</v>
          </cell>
          <cell r="D7172">
            <v>1</v>
          </cell>
          <cell r="E7172">
            <v>100</v>
          </cell>
        </row>
        <row r="7173">
          <cell r="B7173">
            <v>30.74</v>
          </cell>
          <cell r="D7173">
            <v>4</v>
          </cell>
          <cell r="E7173">
            <v>122.96</v>
          </cell>
        </row>
        <row r="7174">
          <cell r="E7174">
            <v>0</v>
          </cell>
        </row>
        <row r="7175">
          <cell r="E7175">
            <v>0</v>
          </cell>
        </row>
        <row r="7176">
          <cell r="E7176">
            <v>0</v>
          </cell>
        </row>
        <row r="7177">
          <cell r="G7177">
            <v>222.95999999999998</v>
          </cell>
        </row>
        <row r="7179">
          <cell r="G7179">
            <v>187222.96</v>
          </cell>
        </row>
        <row r="7182">
          <cell r="B7182" t="str">
            <v>VOLUMEN/PESO</v>
          </cell>
          <cell r="D7182" t="str">
            <v>DISTANCIA</v>
          </cell>
          <cell r="E7182" t="str">
            <v>TARIFA</v>
          </cell>
          <cell r="F7182" t="str">
            <v>Vr/UNITARIO</v>
          </cell>
        </row>
        <row r="7183">
          <cell r="F7183">
            <v>0</v>
          </cell>
        </row>
        <row r="7184">
          <cell r="F7184">
            <v>0</v>
          </cell>
        </row>
        <row r="7185">
          <cell r="F7185">
            <v>0</v>
          </cell>
        </row>
        <row r="7187">
          <cell r="G7187">
            <v>0</v>
          </cell>
        </row>
        <row r="7190">
          <cell r="B7190" t="str">
            <v>JORNAL + PRESTACIONES</v>
          </cell>
          <cell r="E7190" t="str">
            <v>RENDIMIENTO</v>
          </cell>
          <cell r="F7190" t="str">
            <v>Vr/UNITARIO</v>
          </cell>
        </row>
        <row r="7191">
          <cell r="D7191">
            <v>7681</v>
          </cell>
          <cell r="E7191">
            <v>0.4</v>
          </cell>
          <cell r="F7191">
            <v>3072.4</v>
          </cell>
        </row>
        <row r="7192">
          <cell r="F7192">
            <v>0</v>
          </cell>
        </row>
        <row r="7193">
          <cell r="F7193">
            <v>0</v>
          </cell>
        </row>
        <row r="7194">
          <cell r="F7194">
            <v>0</v>
          </cell>
        </row>
        <row r="7196">
          <cell r="G7196">
            <v>3072.4</v>
          </cell>
        </row>
        <row r="7198">
          <cell r="G7198">
            <v>190295</v>
          </cell>
        </row>
        <row r="7206">
          <cell r="E7206" t="str">
            <v>CAPITULO :</v>
          </cell>
          <cell r="G7206" t="str">
            <v>CARPINTERIA METALICA</v>
          </cell>
        </row>
        <row r="7208">
          <cell r="E7208" t="str">
            <v>FECHA :</v>
          </cell>
          <cell r="F7208" t="str">
            <v>OCTUBRE DE 2005</v>
          </cell>
        </row>
        <row r="7211">
          <cell r="B7211" t="str">
            <v>14.2.1</v>
          </cell>
          <cell r="C7211" t="str">
            <v xml:space="preserve">PUERTA LAMINA INSTALADA  Y PINTADA                     </v>
          </cell>
          <cell r="G7211" t="str">
            <v>UNIDAD</v>
          </cell>
          <cell r="H7211" t="str">
            <v xml:space="preserve">m2   </v>
          </cell>
          <cell r="J7211">
            <v>171516</v>
          </cell>
        </row>
        <row r="7214">
          <cell r="B7214" t="str">
            <v>CANTIDAD</v>
          </cell>
          <cell r="C7214" t="str">
            <v>UND</v>
          </cell>
          <cell r="D7214" t="str">
            <v>Vr/UNITARIO</v>
          </cell>
          <cell r="E7214" t="str">
            <v>Vr/PARCIAL</v>
          </cell>
          <cell r="F7214" t="str">
            <v>DESPERD. %</v>
          </cell>
        </row>
        <row r="7215">
          <cell r="B7215">
            <v>1</v>
          </cell>
          <cell r="C7215" t="str">
            <v>M2</v>
          </cell>
          <cell r="D7215">
            <v>156500</v>
          </cell>
          <cell r="E7215">
            <v>156500</v>
          </cell>
          <cell r="J7215">
            <v>156500</v>
          </cell>
        </row>
        <row r="7216">
          <cell r="B7216">
            <v>0.05</v>
          </cell>
          <cell r="C7216" t="str">
            <v>M3</v>
          </cell>
          <cell r="D7216">
            <v>136700.5</v>
          </cell>
          <cell r="E7216">
            <v>6835.0250000000005</v>
          </cell>
          <cell r="J7216">
            <v>6835.0250000000005</v>
          </cell>
        </row>
        <row r="7217">
          <cell r="E7217">
            <v>0</v>
          </cell>
          <cell r="J7217">
            <v>0</v>
          </cell>
        </row>
        <row r="7218">
          <cell r="E7218">
            <v>0</v>
          </cell>
          <cell r="J7218">
            <v>0</v>
          </cell>
        </row>
        <row r="7219">
          <cell r="E7219">
            <v>0</v>
          </cell>
          <cell r="J7219">
            <v>0</v>
          </cell>
        </row>
        <row r="7220">
          <cell r="E7220">
            <v>0</v>
          </cell>
          <cell r="J7220">
            <v>0</v>
          </cell>
        </row>
        <row r="7221">
          <cell r="E7221">
            <v>0</v>
          </cell>
          <cell r="J7221">
            <v>0</v>
          </cell>
        </row>
        <row r="7223">
          <cell r="G7223">
            <v>163335.02499999999</v>
          </cell>
          <cell r="J7223">
            <v>163335.02499999999</v>
          </cell>
        </row>
        <row r="7226">
          <cell r="B7226" t="str">
            <v>TARIFA / HORA</v>
          </cell>
          <cell r="D7226" t="str">
            <v>RENDIMIENTO</v>
          </cell>
          <cell r="E7226" t="str">
            <v>VALOR UNITARIO</v>
          </cell>
        </row>
        <row r="7227">
          <cell r="B7227">
            <v>100</v>
          </cell>
          <cell r="D7227">
            <v>5</v>
          </cell>
          <cell r="E7227">
            <v>500</v>
          </cell>
        </row>
        <row r="7228">
          <cell r="E7228">
            <v>0</v>
          </cell>
        </row>
        <row r="7229">
          <cell r="E7229">
            <v>0</v>
          </cell>
        </row>
        <row r="7230">
          <cell r="E7230">
            <v>0</v>
          </cell>
        </row>
        <row r="7231">
          <cell r="E7231">
            <v>0</v>
          </cell>
        </row>
        <row r="7232">
          <cell r="G7232">
            <v>500</v>
          </cell>
        </row>
        <row r="7234">
          <cell r="G7234">
            <v>163835.02499999999</v>
          </cell>
        </row>
        <row r="7237">
          <cell r="B7237" t="str">
            <v>VOLUMEN/PESO</v>
          </cell>
          <cell r="D7237" t="str">
            <v>DISTANCIA</v>
          </cell>
          <cell r="E7237" t="str">
            <v>TARIFA</v>
          </cell>
          <cell r="F7237" t="str">
            <v>Vr/UNITARIO</v>
          </cell>
        </row>
        <row r="7238">
          <cell r="F7238">
            <v>0</v>
          </cell>
        </row>
        <row r="7239">
          <cell r="F7239">
            <v>0</v>
          </cell>
        </row>
        <row r="7240">
          <cell r="F7240">
            <v>0</v>
          </cell>
        </row>
        <row r="7242">
          <cell r="G7242">
            <v>0</v>
          </cell>
        </row>
        <row r="7245">
          <cell r="B7245" t="str">
            <v>JORNAL + PRESTACIONES</v>
          </cell>
          <cell r="E7245" t="str">
            <v>RENDIMIENTO</v>
          </cell>
          <cell r="F7245" t="str">
            <v>Vr/UNITARIO</v>
          </cell>
        </row>
        <row r="7246">
          <cell r="D7246">
            <v>7681</v>
          </cell>
          <cell r="E7246">
            <v>1</v>
          </cell>
          <cell r="F7246">
            <v>7681</v>
          </cell>
        </row>
        <row r="7247">
          <cell r="F7247">
            <v>0</v>
          </cell>
        </row>
        <row r="7248">
          <cell r="F7248">
            <v>0</v>
          </cell>
        </row>
        <row r="7249">
          <cell r="F7249">
            <v>0</v>
          </cell>
        </row>
        <row r="7251">
          <cell r="G7251">
            <v>7681</v>
          </cell>
        </row>
        <row r="7253">
          <cell r="G7253">
            <v>171516</v>
          </cell>
        </row>
        <row r="7261">
          <cell r="E7261" t="str">
            <v>CAPITULO :</v>
          </cell>
          <cell r="G7261" t="str">
            <v>CARPINTERIA METALICA</v>
          </cell>
        </row>
        <row r="7263">
          <cell r="E7263" t="str">
            <v>FECHA :</v>
          </cell>
          <cell r="F7263" t="str">
            <v>OCTUBRE DE 2005</v>
          </cell>
        </row>
        <row r="7266">
          <cell r="B7266" t="str">
            <v>14.2.2</v>
          </cell>
          <cell r="C7266" t="str">
            <v xml:space="preserve">PUERTAS EN MADERA                                      </v>
          </cell>
          <cell r="G7266" t="str">
            <v>UNIDAD</v>
          </cell>
          <cell r="H7266" t="str">
            <v xml:space="preserve">un   </v>
          </cell>
          <cell r="J7266">
            <v>461000</v>
          </cell>
        </row>
        <row r="7269">
          <cell r="B7269" t="str">
            <v>CANTIDAD</v>
          </cell>
          <cell r="C7269" t="str">
            <v>UND</v>
          </cell>
          <cell r="D7269" t="str">
            <v>Vr/UNITARIO</v>
          </cell>
          <cell r="E7269" t="str">
            <v>Vr/PARCIAL</v>
          </cell>
          <cell r="F7269" t="str">
            <v>DESPERD. %</v>
          </cell>
        </row>
        <row r="7270">
          <cell r="B7270">
            <v>2</v>
          </cell>
          <cell r="C7270" t="str">
            <v>M2</v>
          </cell>
          <cell r="D7270">
            <v>220000</v>
          </cell>
          <cell r="E7270">
            <v>440000</v>
          </cell>
          <cell r="J7270">
            <v>440000</v>
          </cell>
        </row>
        <row r="7271">
          <cell r="E7271">
            <v>0</v>
          </cell>
          <cell r="J7271">
            <v>0</v>
          </cell>
        </row>
        <row r="7272">
          <cell r="E7272">
            <v>0</v>
          </cell>
          <cell r="J7272">
            <v>0</v>
          </cell>
        </row>
        <row r="7273">
          <cell r="E7273">
            <v>0</v>
          </cell>
          <cell r="J7273">
            <v>0</v>
          </cell>
        </row>
        <row r="7274">
          <cell r="E7274">
            <v>0</v>
          </cell>
          <cell r="J7274">
            <v>0</v>
          </cell>
        </row>
        <row r="7275">
          <cell r="E7275">
            <v>0</v>
          </cell>
          <cell r="J7275">
            <v>0</v>
          </cell>
        </row>
        <row r="7276">
          <cell r="E7276">
            <v>0</v>
          </cell>
          <cell r="J7276">
            <v>0</v>
          </cell>
        </row>
        <row r="7278">
          <cell r="G7278">
            <v>440000</v>
          </cell>
          <cell r="J7278">
            <v>440000</v>
          </cell>
        </row>
        <row r="7281">
          <cell r="B7281" t="str">
            <v>TARIFA / HORA</v>
          </cell>
          <cell r="D7281" t="str">
            <v>RENDIMIENTO</v>
          </cell>
          <cell r="E7281" t="str">
            <v>VALOR UNITARIO</v>
          </cell>
        </row>
        <row r="7282">
          <cell r="B7282">
            <v>100</v>
          </cell>
          <cell r="D7282">
            <v>10</v>
          </cell>
          <cell r="E7282">
            <v>1000</v>
          </cell>
        </row>
        <row r="7283">
          <cell r="E7283">
            <v>0</v>
          </cell>
        </row>
        <row r="7284">
          <cell r="E7284">
            <v>0</v>
          </cell>
        </row>
        <row r="7285">
          <cell r="E7285">
            <v>0</v>
          </cell>
        </row>
        <row r="7286">
          <cell r="E7286">
            <v>0</v>
          </cell>
        </row>
        <row r="7287">
          <cell r="G7287">
            <v>1000</v>
          </cell>
        </row>
        <row r="7289">
          <cell r="G7289">
            <v>441000</v>
          </cell>
        </row>
        <row r="7292">
          <cell r="B7292" t="str">
            <v>VOLUMEN/PESO</v>
          </cell>
          <cell r="D7292" t="str">
            <v>DISTANCIA</v>
          </cell>
          <cell r="E7292" t="str">
            <v>TARIFA</v>
          </cell>
          <cell r="F7292" t="str">
            <v>Vr/UNITARIO</v>
          </cell>
        </row>
        <row r="7293">
          <cell r="F7293">
            <v>0</v>
          </cell>
        </row>
        <row r="7294">
          <cell r="F7294">
            <v>0</v>
          </cell>
        </row>
        <row r="7295">
          <cell r="F7295">
            <v>0</v>
          </cell>
        </row>
        <row r="7297">
          <cell r="G7297">
            <v>0</v>
          </cell>
        </row>
        <row r="7300">
          <cell r="B7300" t="str">
            <v>JORNAL + PRESTACIONES</v>
          </cell>
          <cell r="E7300" t="str">
            <v>RENDIMIENTO</v>
          </cell>
          <cell r="F7300" t="str">
            <v>Vr/UNITARIO</v>
          </cell>
        </row>
        <row r="7301">
          <cell r="D7301">
            <v>10000</v>
          </cell>
          <cell r="E7301">
            <v>2</v>
          </cell>
          <cell r="F7301">
            <v>20000</v>
          </cell>
        </row>
        <row r="7302">
          <cell r="F7302">
            <v>0</v>
          </cell>
        </row>
        <row r="7303">
          <cell r="F7303">
            <v>0</v>
          </cell>
        </row>
        <row r="7304">
          <cell r="F7304">
            <v>0</v>
          </cell>
        </row>
        <row r="7306">
          <cell r="G7306">
            <v>20000</v>
          </cell>
        </row>
        <row r="7308">
          <cell r="G7308">
            <v>461000</v>
          </cell>
        </row>
        <row r="7316">
          <cell r="E7316" t="str">
            <v>CAPITULO :</v>
          </cell>
          <cell r="G7316" t="str">
            <v>CARPINTERIA METALICA</v>
          </cell>
        </row>
        <row r="7318">
          <cell r="E7318" t="str">
            <v>FECHA :</v>
          </cell>
          <cell r="F7318" t="str">
            <v>OCTUBRE DE 2005</v>
          </cell>
        </row>
        <row r="7321">
          <cell r="B7321" t="str">
            <v>14.2.3</v>
          </cell>
          <cell r="C7321" t="str">
            <v xml:space="preserve">DINTEL CONCRETO REFZ.                                                                                    </v>
          </cell>
          <cell r="G7321" t="str">
            <v>UNIDAD</v>
          </cell>
          <cell r="H7321" t="str">
            <v xml:space="preserve">ml   </v>
          </cell>
          <cell r="J7321">
            <v>16434</v>
          </cell>
        </row>
        <row r="7324">
          <cell r="B7324" t="str">
            <v>CANTIDAD</v>
          </cell>
          <cell r="C7324" t="str">
            <v>UND</v>
          </cell>
          <cell r="D7324" t="str">
            <v>Vr/UNITARIO</v>
          </cell>
          <cell r="E7324" t="str">
            <v>Vr/PARCIAL</v>
          </cell>
          <cell r="F7324" t="str">
            <v>DESPERD. %</v>
          </cell>
        </row>
        <row r="7325">
          <cell r="B7325">
            <v>0.03</v>
          </cell>
          <cell r="C7325" t="str">
            <v>M3</v>
          </cell>
          <cell r="D7325">
            <v>219321.19999999998</v>
          </cell>
          <cell r="E7325">
            <v>6579.6359999999995</v>
          </cell>
          <cell r="F7325">
            <v>0.05</v>
          </cell>
          <cell r="J7325">
            <v>6908.6178</v>
          </cell>
        </row>
        <row r="7326">
          <cell r="B7326">
            <v>0.1</v>
          </cell>
          <cell r="C7326" t="str">
            <v>UND</v>
          </cell>
          <cell r="D7326">
            <v>1000</v>
          </cell>
          <cell r="E7326">
            <v>100</v>
          </cell>
          <cell r="F7326">
            <v>0.05</v>
          </cell>
          <cell r="J7326">
            <v>105</v>
          </cell>
        </row>
        <row r="7327">
          <cell r="B7327">
            <v>0.15</v>
          </cell>
          <cell r="C7327" t="str">
            <v>ML</v>
          </cell>
          <cell r="D7327">
            <v>2444.4444444444398</v>
          </cell>
          <cell r="E7327">
            <v>366.66666666666595</v>
          </cell>
          <cell r="F7327">
            <v>0.03</v>
          </cell>
          <cell r="J7327">
            <v>377.66666666666595</v>
          </cell>
        </row>
        <row r="7328">
          <cell r="B7328">
            <v>0.1</v>
          </cell>
          <cell r="C7328" t="str">
            <v>ML</v>
          </cell>
          <cell r="D7328">
            <v>1500</v>
          </cell>
          <cell r="E7328">
            <v>150</v>
          </cell>
          <cell r="F7328">
            <v>0.03</v>
          </cell>
          <cell r="J7328">
            <v>154.5</v>
          </cell>
        </row>
        <row r="7329">
          <cell r="B7329">
            <v>0.01</v>
          </cell>
          <cell r="C7329" t="str">
            <v>LB</v>
          </cell>
          <cell r="D7329">
            <v>1600</v>
          </cell>
          <cell r="E7329">
            <v>16</v>
          </cell>
          <cell r="F7329">
            <v>0</v>
          </cell>
          <cell r="J7329">
            <v>16</v>
          </cell>
        </row>
        <row r="7330">
          <cell r="B7330">
            <v>6.720000000000001E-2</v>
          </cell>
          <cell r="C7330" t="str">
            <v>KG</v>
          </cell>
          <cell r="D7330">
            <v>2320</v>
          </cell>
          <cell r="E7330">
            <v>155.90400000000002</v>
          </cell>
          <cell r="F7330">
            <v>0</v>
          </cell>
          <cell r="J7330">
            <v>155.90400000000002</v>
          </cell>
        </row>
        <row r="7331">
          <cell r="B7331">
            <v>1.1200000000000001</v>
          </cell>
          <cell r="C7331" t="str">
            <v>KG</v>
          </cell>
          <cell r="D7331">
            <v>1850</v>
          </cell>
          <cell r="E7331">
            <v>2072</v>
          </cell>
          <cell r="F7331">
            <v>0</v>
          </cell>
          <cell r="J7331">
            <v>2072</v>
          </cell>
        </row>
        <row r="7333">
          <cell r="G7333">
            <v>9789.6884666666665</v>
          </cell>
          <cell r="J7333">
            <v>9789.6884666666665</v>
          </cell>
        </row>
        <row r="7336">
          <cell r="B7336" t="str">
            <v>TARIFA / HORA</v>
          </cell>
          <cell r="D7336" t="str">
            <v>RENDIMIENTO</v>
          </cell>
          <cell r="E7336" t="str">
            <v>VALOR UNITARIO</v>
          </cell>
        </row>
        <row r="7337">
          <cell r="B7337">
            <v>100</v>
          </cell>
          <cell r="D7337">
            <v>5</v>
          </cell>
          <cell r="E7337">
            <v>500</v>
          </cell>
        </row>
        <row r="7338">
          <cell r="E7338">
            <v>0</v>
          </cell>
        </row>
        <row r="7339">
          <cell r="E7339">
            <v>0</v>
          </cell>
        </row>
        <row r="7340">
          <cell r="E7340">
            <v>0</v>
          </cell>
        </row>
        <row r="7341">
          <cell r="E7341">
            <v>0</v>
          </cell>
        </row>
        <row r="7342">
          <cell r="G7342">
            <v>500</v>
          </cell>
        </row>
        <row r="7344">
          <cell r="G7344">
            <v>10289.688466666666</v>
          </cell>
        </row>
        <row r="7347">
          <cell r="B7347" t="str">
            <v>VOLUMEN/PESO</v>
          </cell>
          <cell r="D7347" t="str">
            <v>DISTANCIA</v>
          </cell>
          <cell r="E7347" t="str">
            <v>TARIFA</v>
          </cell>
          <cell r="F7347" t="str">
            <v>Vr/UNITARIO</v>
          </cell>
        </row>
        <row r="7348">
          <cell r="F7348">
            <v>0</v>
          </cell>
        </row>
        <row r="7349">
          <cell r="F7349">
            <v>0</v>
          </cell>
        </row>
        <row r="7350">
          <cell r="F7350">
            <v>0</v>
          </cell>
        </row>
        <row r="7352">
          <cell r="G7352">
            <v>0</v>
          </cell>
        </row>
        <row r="7355">
          <cell r="B7355" t="str">
            <v>JORNAL + PRESTACIONES</v>
          </cell>
          <cell r="E7355" t="str">
            <v>RENDIMIENTO</v>
          </cell>
          <cell r="F7355" t="str">
            <v>Vr/UNITARIO</v>
          </cell>
        </row>
        <row r="7356">
          <cell r="D7356">
            <v>7681</v>
          </cell>
          <cell r="E7356">
            <v>0.8</v>
          </cell>
          <cell r="F7356">
            <v>6144.8</v>
          </cell>
        </row>
        <row r="7357">
          <cell r="F7357">
            <v>0</v>
          </cell>
        </row>
        <row r="7358">
          <cell r="F7358">
            <v>0</v>
          </cell>
        </row>
        <row r="7359">
          <cell r="F7359">
            <v>0</v>
          </cell>
        </row>
        <row r="7361">
          <cell r="G7361">
            <v>6144.8</v>
          </cell>
        </row>
        <row r="7363">
          <cell r="G7363">
            <v>16434</v>
          </cell>
        </row>
        <row r="7371">
          <cell r="E7371" t="str">
            <v>CAPITULO :</v>
          </cell>
          <cell r="G7371" t="str">
            <v>ACABADOS INTERIORES</v>
          </cell>
        </row>
        <row r="7373">
          <cell r="E7373" t="str">
            <v>FECHA :</v>
          </cell>
          <cell r="F7373" t="str">
            <v>OCTUBRE DE 2005</v>
          </cell>
        </row>
        <row r="7376">
          <cell r="B7376" t="str">
            <v>15.1.1</v>
          </cell>
          <cell r="C7376" t="str">
            <v xml:space="preserve">PROTEC. Y ENDURECEDOR PARA PISO EN CONCR.              </v>
          </cell>
          <cell r="G7376" t="str">
            <v>UNIDAD</v>
          </cell>
          <cell r="H7376" t="str">
            <v xml:space="preserve">m2   </v>
          </cell>
          <cell r="J7376">
            <v>9644</v>
          </cell>
        </row>
        <row r="7379">
          <cell r="B7379" t="str">
            <v>CANTIDAD</v>
          </cell>
          <cell r="C7379" t="str">
            <v>UND</v>
          </cell>
          <cell r="D7379" t="str">
            <v>Vr/UNITARIO</v>
          </cell>
          <cell r="E7379" t="str">
            <v>Vr/PARCIAL</v>
          </cell>
          <cell r="F7379" t="str">
            <v>DESPERD. %</v>
          </cell>
        </row>
        <row r="7380">
          <cell r="B7380">
            <v>1</v>
          </cell>
          <cell r="C7380" t="str">
            <v>M2</v>
          </cell>
          <cell r="D7380">
            <v>9644</v>
          </cell>
          <cell r="E7380">
            <v>9644</v>
          </cell>
          <cell r="J7380">
            <v>9644</v>
          </cell>
        </row>
        <row r="7381">
          <cell r="E7381">
            <v>0</v>
          </cell>
          <cell r="J7381">
            <v>0</v>
          </cell>
        </row>
        <row r="7382">
          <cell r="E7382">
            <v>0</v>
          </cell>
          <cell r="J7382">
            <v>0</v>
          </cell>
        </row>
        <row r="7383">
          <cell r="E7383">
            <v>0</v>
          </cell>
          <cell r="J7383">
            <v>0</v>
          </cell>
        </row>
        <row r="7384">
          <cell r="E7384">
            <v>0</v>
          </cell>
          <cell r="J7384">
            <v>0</v>
          </cell>
        </row>
        <row r="7385">
          <cell r="E7385">
            <v>0</v>
          </cell>
          <cell r="J7385">
            <v>0</v>
          </cell>
        </row>
        <row r="7386">
          <cell r="E7386">
            <v>0</v>
          </cell>
          <cell r="J7386">
            <v>0</v>
          </cell>
        </row>
        <row r="7388">
          <cell r="G7388">
            <v>9644</v>
          </cell>
          <cell r="J7388">
            <v>9644</v>
          </cell>
        </row>
        <row r="7391">
          <cell r="B7391" t="str">
            <v>TARIFA / HORA</v>
          </cell>
          <cell r="D7391" t="str">
            <v>RENDIMIENTO</v>
          </cell>
          <cell r="E7391" t="str">
            <v>VALOR UNITARIO</v>
          </cell>
        </row>
        <row r="7392">
          <cell r="E7392">
            <v>0</v>
          </cell>
        </row>
        <row r="7393">
          <cell r="E7393">
            <v>0</v>
          </cell>
        </row>
        <row r="7394">
          <cell r="E7394">
            <v>0</v>
          </cell>
        </row>
        <row r="7395">
          <cell r="E7395">
            <v>0</v>
          </cell>
        </row>
        <row r="7396">
          <cell r="E7396">
            <v>0</v>
          </cell>
        </row>
        <row r="7397">
          <cell r="G7397">
            <v>0</v>
          </cell>
        </row>
        <row r="7399">
          <cell r="G7399">
            <v>9644</v>
          </cell>
        </row>
        <row r="7402">
          <cell r="B7402" t="str">
            <v>VOLUMEN/PESO</v>
          </cell>
          <cell r="D7402" t="str">
            <v>DISTANCIA</v>
          </cell>
          <cell r="E7402" t="str">
            <v>TARIFA</v>
          </cell>
          <cell r="F7402" t="str">
            <v>Vr/UNITARIO</v>
          </cell>
        </row>
        <row r="7403">
          <cell r="F7403">
            <v>0</v>
          </cell>
        </row>
        <row r="7404">
          <cell r="F7404">
            <v>0</v>
          </cell>
        </row>
        <row r="7405">
          <cell r="F7405">
            <v>0</v>
          </cell>
        </row>
        <row r="7407">
          <cell r="G7407">
            <v>0</v>
          </cell>
        </row>
        <row r="7410">
          <cell r="B7410" t="str">
            <v>JORNAL + PRESTACIONES</v>
          </cell>
          <cell r="E7410" t="str">
            <v>RENDIMIENTO</v>
          </cell>
          <cell r="F7410" t="str">
            <v>Vr/UNITARIO</v>
          </cell>
        </row>
        <row r="7411">
          <cell r="F7411">
            <v>0</v>
          </cell>
        </row>
        <row r="7412">
          <cell r="F7412">
            <v>0</v>
          </cell>
        </row>
        <row r="7413">
          <cell r="F7413">
            <v>0</v>
          </cell>
        </row>
        <row r="7414">
          <cell r="F7414">
            <v>0</v>
          </cell>
        </row>
        <row r="7416">
          <cell r="G7416">
            <v>0</v>
          </cell>
        </row>
        <row r="7418">
          <cell r="G7418">
            <v>9644</v>
          </cell>
        </row>
        <row r="7426">
          <cell r="E7426" t="str">
            <v>CAPITULO :</v>
          </cell>
          <cell r="G7426" t="str">
            <v>ACABADOS INTERIORES</v>
          </cell>
        </row>
        <row r="7428">
          <cell r="E7428" t="str">
            <v>FECHA :</v>
          </cell>
          <cell r="F7428" t="str">
            <v>OCTUBRE DE 2005</v>
          </cell>
        </row>
        <row r="7431">
          <cell r="B7431" t="str">
            <v>15.1.2</v>
          </cell>
          <cell r="C7431" t="str">
            <v xml:space="preserve">ENCHAPE PISO BLANCO HUILA                              </v>
          </cell>
          <cell r="G7431" t="str">
            <v>UNIDAD</v>
          </cell>
          <cell r="H7431" t="str">
            <v xml:space="preserve">m2   </v>
          </cell>
          <cell r="J7431">
            <v>43525</v>
          </cell>
        </row>
        <row r="7434">
          <cell r="B7434" t="str">
            <v>CANTIDAD</v>
          </cell>
          <cell r="C7434" t="str">
            <v>UND</v>
          </cell>
          <cell r="D7434" t="str">
            <v>Vr/UNITARIO</v>
          </cell>
          <cell r="E7434" t="str">
            <v>Vr/PARCIAL</v>
          </cell>
          <cell r="F7434" t="str">
            <v>DESPERD. %</v>
          </cell>
        </row>
        <row r="7435">
          <cell r="B7435">
            <v>1</v>
          </cell>
          <cell r="C7435" t="str">
            <v>M2</v>
          </cell>
          <cell r="D7435">
            <v>25000</v>
          </cell>
          <cell r="E7435">
            <v>25000</v>
          </cell>
          <cell r="F7435">
            <v>0.03</v>
          </cell>
          <cell r="J7435">
            <v>25750</v>
          </cell>
        </row>
        <row r="7436">
          <cell r="B7436">
            <v>2.5000000000000001E-2</v>
          </cell>
          <cell r="C7436" t="str">
            <v>M3</v>
          </cell>
          <cell r="D7436">
            <v>136700.5</v>
          </cell>
          <cell r="E7436">
            <v>3417.5125000000003</v>
          </cell>
          <cell r="F7436">
            <v>0.03</v>
          </cell>
          <cell r="J7436">
            <v>3520.0378750000004</v>
          </cell>
        </row>
        <row r="7437">
          <cell r="B7437">
            <v>0.01</v>
          </cell>
          <cell r="C7437" t="str">
            <v>SCO</v>
          </cell>
          <cell r="D7437">
            <v>14000</v>
          </cell>
          <cell r="E7437">
            <v>140</v>
          </cell>
          <cell r="F7437">
            <v>0.03</v>
          </cell>
          <cell r="J7437">
            <v>144.19999999999999</v>
          </cell>
        </row>
        <row r="7438">
          <cell r="B7438">
            <v>10</v>
          </cell>
          <cell r="C7438" t="str">
            <v>LT</v>
          </cell>
          <cell r="D7438">
            <v>8</v>
          </cell>
          <cell r="E7438">
            <v>80</v>
          </cell>
          <cell r="F7438">
            <v>0</v>
          </cell>
          <cell r="J7438">
            <v>80</v>
          </cell>
        </row>
        <row r="7439">
          <cell r="B7439">
            <v>0.01</v>
          </cell>
          <cell r="C7439" t="str">
            <v>KG</v>
          </cell>
          <cell r="D7439">
            <v>25000</v>
          </cell>
          <cell r="E7439">
            <v>250</v>
          </cell>
          <cell r="F7439">
            <v>0</v>
          </cell>
          <cell r="J7439">
            <v>250</v>
          </cell>
        </row>
        <row r="7440">
          <cell r="E7440">
            <v>0</v>
          </cell>
          <cell r="J7440">
            <v>0</v>
          </cell>
        </row>
        <row r="7441">
          <cell r="E7441">
            <v>0</v>
          </cell>
          <cell r="J7441">
            <v>0</v>
          </cell>
        </row>
        <row r="7443">
          <cell r="G7443">
            <v>29744.237875000003</v>
          </cell>
          <cell r="J7443">
            <v>29744.237875000003</v>
          </cell>
        </row>
        <row r="7446">
          <cell r="B7446" t="str">
            <v>TARIFA / HORA</v>
          </cell>
          <cell r="D7446" t="str">
            <v>RENDIMIENTO</v>
          </cell>
          <cell r="E7446" t="str">
            <v>VALOR UNITARIO</v>
          </cell>
        </row>
        <row r="7447">
          <cell r="B7447">
            <v>100</v>
          </cell>
          <cell r="D7447">
            <v>1</v>
          </cell>
          <cell r="E7447">
            <v>100</v>
          </cell>
        </row>
        <row r="7448">
          <cell r="B7448">
            <v>12500</v>
          </cell>
          <cell r="D7448">
            <v>0.08</v>
          </cell>
          <cell r="E7448">
            <v>1000</v>
          </cell>
        </row>
        <row r="7449">
          <cell r="E7449">
            <v>0</v>
          </cell>
        </row>
        <row r="7450">
          <cell r="E7450">
            <v>0</v>
          </cell>
        </row>
        <row r="7451">
          <cell r="E7451">
            <v>0</v>
          </cell>
        </row>
        <row r="7452">
          <cell r="G7452">
            <v>1100</v>
          </cell>
        </row>
        <row r="7454">
          <cell r="G7454">
            <v>30844.237875000003</v>
          </cell>
        </row>
        <row r="7457">
          <cell r="B7457" t="str">
            <v>VOLUMEN/PESO</v>
          </cell>
          <cell r="D7457" t="str">
            <v>DISTANCIA</v>
          </cell>
          <cell r="E7457" t="str">
            <v>TARIFA</v>
          </cell>
          <cell r="F7457" t="str">
            <v>Vr/UNITARIO</v>
          </cell>
        </row>
        <row r="7458">
          <cell r="F7458">
            <v>0</v>
          </cell>
        </row>
        <row r="7459">
          <cell r="F7459">
            <v>0</v>
          </cell>
        </row>
        <row r="7460">
          <cell r="F7460">
            <v>0</v>
          </cell>
        </row>
        <row r="7462">
          <cell r="G7462">
            <v>0</v>
          </cell>
        </row>
        <row r="7465">
          <cell r="B7465" t="str">
            <v>JORNAL + PRESTACIONES</v>
          </cell>
          <cell r="E7465" t="str">
            <v>RENDIMIENTO</v>
          </cell>
          <cell r="F7465" t="str">
            <v>Vr/UNITARIO</v>
          </cell>
        </row>
        <row r="7466">
          <cell r="D7466">
            <v>5000</v>
          </cell>
          <cell r="E7466">
            <v>1</v>
          </cell>
          <cell r="F7466">
            <v>5000</v>
          </cell>
        </row>
        <row r="7467">
          <cell r="D7467">
            <v>7681</v>
          </cell>
          <cell r="E7467">
            <v>1</v>
          </cell>
          <cell r="F7467">
            <v>7681</v>
          </cell>
        </row>
        <row r="7468">
          <cell r="F7468">
            <v>0</v>
          </cell>
        </row>
        <row r="7469">
          <cell r="F7469">
            <v>0</v>
          </cell>
        </row>
        <row r="7471">
          <cell r="G7471">
            <v>12681</v>
          </cell>
        </row>
        <row r="7473">
          <cell r="G7473">
            <v>43525</v>
          </cell>
        </row>
        <row r="7481">
          <cell r="E7481" t="str">
            <v>CAPITULO :</v>
          </cell>
          <cell r="G7481" t="str">
            <v>ACABADOS INTERIORES</v>
          </cell>
        </row>
        <row r="7483">
          <cell r="E7483" t="str">
            <v>FECHA :</v>
          </cell>
          <cell r="F7483" t="str">
            <v>OCTUBRE DE 2005</v>
          </cell>
        </row>
        <row r="7486">
          <cell r="B7486" t="str">
            <v>15.2.1</v>
          </cell>
          <cell r="C7486" t="str">
            <v xml:space="preserve">PAÑETE LISO MUROS  1:3 (IMP)                           </v>
          </cell>
          <cell r="G7486" t="str">
            <v>UNIDAD</v>
          </cell>
          <cell r="H7486" t="str">
            <v xml:space="preserve">m2   </v>
          </cell>
          <cell r="J7486">
            <v>9867</v>
          </cell>
        </row>
        <row r="7489">
          <cell r="B7489" t="str">
            <v>CANTIDAD</v>
          </cell>
          <cell r="C7489" t="str">
            <v>UND</v>
          </cell>
          <cell r="D7489" t="str">
            <v>Vr/UNITARIO</v>
          </cell>
          <cell r="E7489" t="str">
            <v>Vr/PARCIAL</v>
          </cell>
          <cell r="F7489" t="str">
            <v>DESPERD. %</v>
          </cell>
        </row>
        <row r="7490">
          <cell r="B7490">
            <v>2.5000000000000001E-2</v>
          </cell>
          <cell r="C7490" t="str">
            <v>M3</v>
          </cell>
          <cell r="D7490">
            <v>136700.5</v>
          </cell>
          <cell r="E7490">
            <v>3417.5125000000003</v>
          </cell>
          <cell r="F7490">
            <v>0.02</v>
          </cell>
          <cell r="J7490">
            <v>3485.8627500000002</v>
          </cell>
        </row>
        <row r="7491">
          <cell r="B7491">
            <v>0.6</v>
          </cell>
          <cell r="C7491" t="str">
            <v>KG</v>
          </cell>
          <cell r="D7491">
            <v>4698</v>
          </cell>
          <cell r="E7491">
            <v>2818.7999999999997</v>
          </cell>
          <cell r="F7491">
            <v>0.02</v>
          </cell>
          <cell r="J7491">
            <v>2875.1759999999999</v>
          </cell>
        </row>
        <row r="7492">
          <cell r="E7492">
            <v>0</v>
          </cell>
          <cell r="J7492">
            <v>0</v>
          </cell>
        </row>
        <row r="7493">
          <cell r="E7493">
            <v>0</v>
          </cell>
          <cell r="J7493">
            <v>0</v>
          </cell>
        </row>
        <row r="7494">
          <cell r="E7494">
            <v>0</v>
          </cell>
          <cell r="J7494">
            <v>0</v>
          </cell>
        </row>
        <row r="7495">
          <cell r="E7495">
            <v>0</v>
          </cell>
          <cell r="J7495">
            <v>0</v>
          </cell>
        </row>
        <row r="7496">
          <cell r="E7496">
            <v>0</v>
          </cell>
          <cell r="J7496">
            <v>0</v>
          </cell>
        </row>
        <row r="7498">
          <cell r="G7498">
            <v>6361.0387499999997</v>
          </cell>
          <cell r="J7498">
            <v>6361.0387499999997</v>
          </cell>
        </row>
        <row r="7501">
          <cell r="B7501" t="str">
            <v>TARIFA / HORA</v>
          </cell>
          <cell r="D7501" t="str">
            <v>RENDIMIENTO</v>
          </cell>
          <cell r="E7501" t="str">
            <v>VALOR UNITARIO</v>
          </cell>
        </row>
        <row r="7502">
          <cell r="B7502">
            <v>100</v>
          </cell>
          <cell r="D7502">
            <v>0.5</v>
          </cell>
          <cell r="E7502">
            <v>50</v>
          </cell>
        </row>
        <row r="7503">
          <cell r="E7503">
            <v>0</v>
          </cell>
        </row>
        <row r="7504">
          <cell r="E7504">
            <v>0</v>
          </cell>
        </row>
        <row r="7505">
          <cell r="E7505">
            <v>0</v>
          </cell>
        </row>
        <row r="7506">
          <cell r="E7506">
            <v>0</v>
          </cell>
        </row>
        <row r="7507">
          <cell r="G7507">
            <v>50</v>
          </cell>
        </row>
        <row r="7509">
          <cell r="G7509">
            <v>6411.0387499999997</v>
          </cell>
        </row>
        <row r="7512">
          <cell r="B7512" t="str">
            <v>VOLUMEN/PESO</v>
          </cell>
          <cell r="D7512" t="str">
            <v>DISTANCIA</v>
          </cell>
          <cell r="E7512" t="str">
            <v>TARIFA</v>
          </cell>
          <cell r="F7512" t="str">
            <v>Vr/UNITARIO</v>
          </cell>
        </row>
        <row r="7513">
          <cell r="F7513">
            <v>0</v>
          </cell>
        </row>
        <row r="7514">
          <cell r="F7514">
            <v>0</v>
          </cell>
        </row>
        <row r="7515">
          <cell r="F7515">
            <v>0</v>
          </cell>
        </row>
        <row r="7517">
          <cell r="G7517">
            <v>0</v>
          </cell>
        </row>
        <row r="7520">
          <cell r="B7520" t="str">
            <v>JORNAL + PRESTACIONES</v>
          </cell>
          <cell r="E7520" t="str">
            <v>RENDIMIENTO</v>
          </cell>
          <cell r="F7520" t="str">
            <v>Vr/UNITARIO</v>
          </cell>
        </row>
        <row r="7521">
          <cell r="D7521">
            <v>7681</v>
          </cell>
          <cell r="E7521">
            <v>0.45</v>
          </cell>
          <cell r="F7521">
            <v>3456.4500000000003</v>
          </cell>
        </row>
        <row r="7522">
          <cell r="F7522">
            <v>0</v>
          </cell>
        </row>
        <row r="7523">
          <cell r="F7523">
            <v>0</v>
          </cell>
        </row>
        <row r="7524">
          <cell r="F7524">
            <v>0</v>
          </cell>
        </row>
        <row r="7526">
          <cell r="G7526">
            <v>3456.4500000000003</v>
          </cell>
        </row>
        <row r="7528">
          <cell r="G7528">
            <v>9867</v>
          </cell>
        </row>
        <row r="7536">
          <cell r="E7536" t="str">
            <v>CAPITULO :</v>
          </cell>
          <cell r="G7536" t="str">
            <v>ACABADOS INTERIORES</v>
          </cell>
        </row>
        <row r="7538">
          <cell r="E7538" t="str">
            <v>FECHA :</v>
          </cell>
          <cell r="F7538" t="str">
            <v>OCTUBRE DE 2005</v>
          </cell>
        </row>
        <row r="7541">
          <cell r="B7541" t="str">
            <v>15.2.2</v>
          </cell>
          <cell r="C7541" t="str">
            <v xml:space="preserve">ESTUCO Y VINILTEX (3 MANOS)                            </v>
          </cell>
          <cell r="G7541" t="str">
            <v>UNIDAD</v>
          </cell>
          <cell r="H7541" t="str">
            <v xml:space="preserve">m2   </v>
          </cell>
          <cell r="J7541">
            <v>7041</v>
          </cell>
        </row>
        <row r="7544">
          <cell r="B7544" t="str">
            <v>CANTIDAD</v>
          </cell>
          <cell r="C7544" t="str">
            <v>UND</v>
          </cell>
          <cell r="D7544" t="str">
            <v>Vr/UNITARIO</v>
          </cell>
          <cell r="E7544" t="str">
            <v>Vr/PARCIAL</v>
          </cell>
          <cell r="F7544" t="str">
            <v>DESPERD. %</v>
          </cell>
        </row>
        <row r="7545">
          <cell r="B7545">
            <v>5.1999999999999998E-3</v>
          </cell>
          <cell r="C7545" t="str">
            <v>SCO</v>
          </cell>
          <cell r="D7545">
            <v>14000</v>
          </cell>
          <cell r="E7545">
            <v>72.8</v>
          </cell>
          <cell r="F7545">
            <v>0.02</v>
          </cell>
          <cell r="J7545">
            <v>74.256</v>
          </cell>
        </row>
        <row r="7546">
          <cell r="B7546">
            <v>0.09</v>
          </cell>
          <cell r="C7546" t="str">
            <v>SCO</v>
          </cell>
          <cell r="D7546">
            <v>9600</v>
          </cell>
          <cell r="E7546">
            <v>864</v>
          </cell>
          <cell r="F7546">
            <v>0.02</v>
          </cell>
          <cell r="J7546">
            <v>881.28</v>
          </cell>
        </row>
        <row r="7547">
          <cell r="B7547">
            <v>0.01</v>
          </cell>
          <cell r="C7547" t="str">
            <v>SCO</v>
          </cell>
          <cell r="D7547">
            <v>19662</v>
          </cell>
          <cell r="E7547">
            <v>196.62</v>
          </cell>
          <cell r="F7547">
            <v>0.02</v>
          </cell>
          <cell r="J7547">
            <v>200.55240000000001</v>
          </cell>
        </row>
        <row r="7548">
          <cell r="B7548">
            <v>0.02</v>
          </cell>
          <cell r="C7548" t="str">
            <v>UND</v>
          </cell>
          <cell r="D7548">
            <v>2500</v>
          </cell>
          <cell r="E7548">
            <v>50</v>
          </cell>
          <cell r="F7548">
            <v>0.02</v>
          </cell>
          <cell r="J7548">
            <v>51</v>
          </cell>
        </row>
        <row r="7549">
          <cell r="B7549">
            <v>6.1057683792926337E-2</v>
          </cell>
          <cell r="C7549" t="str">
            <v>GAL</v>
          </cell>
          <cell r="D7549">
            <v>45170.400000000001</v>
          </cell>
          <cell r="E7549">
            <v>2758</v>
          </cell>
          <cell r="J7549">
            <v>2758</v>
          </cell>
        </row>
        <row r="7550">
          <cell r="E7550">
            <v>0</v>
          </cell>
          <cell r="J7550">
            <v>0</v>
          </cell>
        </row>
        <row r="7551">
          <cell r="E7551">
            <v>0</v>
          </cell>
          <cell r="J7551">
            <v>0</v>
          </cell>
        </row>
        <row r="7553">
          <cell r="G7553">
            <v>3965.0883999999996</v>
          </cell>
          <cell r="J7553">
            <v>3965.0883999999996</v>
          </cell>
        </row>
        <row r="7556">
          <cell r="B7556" t="str">
            <v>TARIFA / HORA</v>
          </cell>
          <cell r="D7556" t="str">
            <v>RENDIMIENTO</v>
          </cell>
          <cell r="E7556" t="str">
            <v>VALOR UNITARIO</v>
          </cell>
        </row>
        <row r="7557">
          <cell r="B7557">
            <v>100</v>
          </cell>
          <cell r="D7557">
            <v>5</v>
          </cell>
          <cell r="E7557">
            <v>500</v>
          </cell>
        </row>
        <row r="7558">
          <cell r="E7558">
            <v>0</v>
          </cell>
        </row>
        <row r="7559">
          <cell r="E7559">
            <v>0</v>
          </cell>
        </row>
        <row r="7560">
          <cell r="E7560">
            <v>0</v>
          </cell>
        </row>
        <row r="7561">
          <cell r="E7561">
            <v>0</v>
          </cell>
        </row>
        <row r="7562">
          <cell r="G7562">
            <v>500</v>
          </cell>
        </row>
        <row r="7564">
          <cell r="G7564">
            <v>4465.0883999999996</v>
          </cell>
        </row>
        <row r="7567">
          <cell r="B7567" t="str">
            <v>VOLUMEN/PESO</v>
          </cell>
          <cell r="D7567" t="str">
            <v>DISTANCIA</v>
          </cell>
          <cell r="E7567" t="str">
            <v>TARIFA</v>
          </cell>
          <cell r="F7567" t="str">
            <v>Vr/UNITARIO</v>
          </cell>
        </row>
        <row r="7568">
          <cell r="F7568">
            <v>0</v>
          </cell>
        </row>
        <row r="7569">
          <cell r="F7569">
            <v>0</v>
          </cell>
        </row>
        <row r="7570">
          <cell r="F7570">
            <v>0</v>
          </cell>
        </row>
        <row r="7572">
          <cell r="G7572">
            <v>0</v>
          </cell>
        </row>
        <row r="7575">
          <cell r="B7575" t="str">
            <v>JORNAL + PRESTACIONES</v>
          </cell>
          <cell r="E7575" t="str">
            <v>RENDIMIENTO</v>
          </cell>
          <cell r="F7575" t="str">
            <v>Vr/UNITARIO</v>
          </cell>
        </row>
        <row r="7576">
          <cell r="D7576">
            <v>8310</v>
          </cell>
          <cell r="E7576">
            <v>0.31</v>
          </cell>
          <cell r="F7576">
            <v>2576.1</v>
          </cell>
        </row>
        <row r="7577">
          <cell r="F7577">
            <v>0</v>
          </cell>
        </row>
        <row r="7578">
          <cell r="F7578">
            <v>0</v>
          </cell>
        </row>
        <row r="7579">
          <cell r="F7579">
            <v>0</v>
          </cell>
        </row>
        <row r="7581">
          <cell r="G7581">
            <v>2576.1</v>
          </cell>
        </row>
        <row r="7583">
          <cell r="G7583">
            <v>7041</v>
          </cell>
        </row>
        <row r="7591">
          <cell r="E7591" t="str">
            <v>CAPITULO :</v>
          </cell>
          <cell r="G7591" t="str">
            <v>ACABADOS INTERIORES</v>
          </cell>
        </row>
        <row r="7593">
          <cell r="E7593" t="str">
            <v>FECHA :</v>
          </cell>
          <cell r="F7593" t="str">
            <v>OCTUBRE DE 2005</v>
          </cell>
        </row>
        <row r="7596">
          <cell r="B7596" t="str">
            <v>15.2.3</v>
          </cell>
          <cell r="C7596" t="str">
            <v xml:space="preserve">ENCHAPE PARED ALFA ECOCERAMICA                         </v>
          </cell>
          <cell r="G7596" t="str">
            <v>UNIDAD</v>
          </cell>
          <cell r="H7596" t="str">
            <v xml:space="preserve">m2   </v>
          </cell>
          <cell r="J7596">
            <v>30602</v>
          </cell>
        </row>
        <row r="7599">
          <cell r="B7599" t="str">
            <v>CANTIDAD</v>
          </cell>
          <cell r="C7599" t="str">
            <v>UND</v>
          </cell>
          <cell r="D7599" t="str">
            <v>Vr/UNITARIO</v>
          </cell>
          <cell r="E7599" t="str">
            <v>Vr/PARCIAL</v>
          </cell>
          <cell r="F7599" t="str">
            <v>DESPERD. %</v>
          </cell>
        </row>
        <row r="7600">
          <cell r="B7600">
            <v>1</v>
          </cell>
          <cell r="C7600" t="str">
            <v>M2</v>
          </cell>
          <cell r="D7600">
            <v>19063.457399999999</v>
          </cell>
          <cell r="E7600">
            <v>19063.457399999999</v>
          </cell>
          <cell r="F7600">
            <v>0.05</v>
          </cell>
          <cell r="J7600">
            <v>20016.630269999998</v>
          </cell>
        </row>
        <row r="7601">
          <cell r="B7601">
            <v>1.7500000000000002E-2</v>
          </cell>
          <cell r="C7601" t="str">
            <v>SCO</v>
          </cell>
          <cell r="D7601">
            <v>32421.999999999996</v>
          </cell>
          <cell r="E7601">
            <v>567.38499999999999</v>
          </cell>
          <cell r="F7601">
            <v>0.05</v>
          </cell>
          <cell r="J7601">
            <v>595.75424999999996</v>
          </cell>
        </row>
        <row r="7602">
          <cell r="B7602">
            <v>0.16599619047619049</v>
          </cell>
          <cell r="C7602" t="str">
            <v>SCO</v>
          </cell>
          <cell r="D7602">
            <v>14000</v>
          </cell>
          <cell r="E7602">
            <v>2323.9466666666667</v>
          </cell>
          <cell r="F7602">
            <v>0.03</v>
          </cell>
          <cell r="J7602">
            <v>2393.6650666666669</v>
          </cell>
        </row>
        <row r="7603">
          <cell r="B7603">
            <v>3</v>
          </cell>
          <cell r="C7603" t="str">
            <v>LT</v>
          </cell>
          <cell r="D7603">
            <v>8</v>
          </cell>
          <cell r="E7603">
            <v>24</v>
          </cell>
          <cell r="F7603">
            <v>0</v>
          </cell>
          <cell r="J7603">
            <v>24</v>
          </cell>
        </row>
        <row r="7604">
          <cell r="B7604">
            <v>0.5</v>
          </cell>
          <cell r="C7604" t="str">
            <v>ML</v>
          </cell>
          <cell r="D7604">
            <v>1800</v>
          </cell>
          <cell r="E7604">
            <v>900</v>
          </cell>
          <cell r="F7604">
            <v>0.03</v>
          </cell>
          <cell r="J7604">
            <v>927</v>
          </cell>
        </row>
        <row r="7605">
          <cell r="E7605">
            <v>0</v>
          </cell>
          <cell r="J7605">
            <v>0</v>
          </cell>
        </row>
        <row r="7606">
          <cell r="E7606">
            <v>0</v>
          </cell>
          <cell r="J7606">
            <v>0</v>
          </cell>
        </row>
        <row r="7608">
          <cell r="G7608">
            <v>23957.049586666668</v>
          </cell>
          <cell r="J7608">
            <v>23957.049586666668</v>
          </cell>
        </row>
        <row r="7611">
          <cell r="B7611" t="str">
            <v>TARIFA / HORA</v>
          </cell>
          <cell r="D7611" t="str">
            <v>RENDIMIENTO</v>
          </cell>
          <cell r="E7611" t="str">
            <v>VALOR UNITARIO</v>
          </cell>
        </row>
        <row r="7612">
          <cell r="B7612">
            <v>100</v>
          </cell>
          <cell r="D7612">
            <v>5</v>
          </cell>
          <cell r="E7612">
            <v>500</v>
          </cell>
        </row>
        <row r="7613">
          <cell r="E7613">
            <v>0</v>
          </cell>
        </row>
        <row r="7614">
          <cell r="E7614">
            <v>0</v>
          </cell>
        </row>
        <row r="7615">
          <cell r="E7615">
            <v>0</v>
          </cell>
        </row>
        <row r="7616">
          <cell r="E7616">
            <v>0</v>
          </cell>
        </row>
        <row r="7617">
          <cell r="G7617">
            <v>500</v>
          </cell>
        </row>
        <row r="7619">
          <cell r="G7619">
            <v>24457.049586666668</v>
          </cell>
        </row>
        <row r="7622">
          <cell r="B7622" t="str">
            <v>VOLUMEN/PESO</v>
          </cell>
          <cell r="D7622" t="str">
            <v>DISTANCIA</v>
          </cell>
          <cell r="E7622" t="str">
            <v>TARIFA</v>
          </cell>
          <cell r="F7622" t="str">
            <v>Vr/UNITARIO</v>
          </cell>
        </row>
        <row r="7623">
          <cell r="F7623">
            <v>0</v>
          </cell>
        </row>
        <row r="7624">
          <cell r="F7624">
            <v>0</v>
          </cell>
        </row>
        <row r="7625">
          <cell r="F7625">
            <v>0</v>
          </cell>
        </row>
        <row r="7627">
          <cell r="G7627">
            <v>0</v>
          </cell>
        </row>
        <row r="7630">
          <cell r="B7630" t="str">
            <v>JORNAL + PRESTACIONES</v>
          </cell>
          <cell r="E7630" t="str">
            <v>RENDIMIENTO</v>
          </cell>
          <cell r="F7630" t="str">
            <v>Vr/UNITARIO</v>
          </cell>
        </row>
        <row r="7631">
          <cell r="D7631">
            <v>7681</v>
          </cell>
          <cell r="E7631">
            <v>0.8</v>
          </cell>
          <cell r="F7631">
            <v>6144.8</v>
          </cell>
        </row>
        <row r="7632">
          <cell r="F7632">
            <v>0</v>
          </cell>
        </row>
        <row r="7633">
          <cell r="F7633">
            <v>0</v>
          </cell>
        </row>
        <row r="7634">
          <cell r="F7634">
            <v>0</v>
          </cell>
        </row>
        <row r="7636">
          <cell r="G7636">
            <v>6144.8</v>
          </cell>
        </row>
        <row r="7638">
          <cell r="G7638">
            <v>30602</v>
          </cell>
        </row>
        <row r="7646">
          <cell r="E7646" t="str">
            <v>CAPITULO :</v>
          </cell>
          <cell r="G7646" t="str">
            <v>INSTALACIONES HIDROSANITARIAS</v>
          </cell>
        </row>
        <row r="7648">
          <cell r="E7648" t="str">
            <v>FECHA :</v>
          </cell>
          <cell r="F7648" t="str">
            <v>OCTUBRE DE 2005</v>
          </cell>
        </row>
        <row r="7651">
          <cell r="B7651" t="str">
            <v>16.1.1</v>
          </cell>
          <cell r="C7651" t="str">
            <v xml:space="preserve">PUNTO HIDRAULICO AF PVC                                                                                  </v>
          </cell>
          <cell r="G7651" t="str">
            <v>UNIDAD</v>
          </cell>
          <cell r="H7651" t="str">
            <v xml:space="preserve">un   </v>
          </cell>
          <cell r="J7651">
            <v>36523</v>
          </cell>
        </row>
        <row r="7654">
          <cell r="B7654" t="str">
            <v>CANTIDAD</v>
          </cell>
          <cell r="C7654" t="str">
            <v>UND</v>
          </cell>
          <cell r="D7654" t="str">
            <v>Vr/UNITARIO</v>
          </cell>
          <cell r="E7654" t="str">
            <v>Vr/PARCIAL</v>
          </cell>
          <cell r="F7654" t="str">
            <v>DESPERD. %</v>
          </cell>
        </row>
        <row r="7655">
          <cell r="B7655">
            <v>6</v>
          </cell>
          <cell r="C7655" t="str">
            <v>ML</v>
          </cell>
          <cell r="D7655">
            <v>2629.333333333333</v>
          </cell>
          <cell r="E7655">
            <v>15775.999999999998</v>
          </cell>
          <cell r="J7655">
            <v>15775.999999999998</v>
          </cell>
        </row>
        <row r="7656">
          <cell r="B7656">
            <v>6</v>
          </cell>
          <cell r="C7656" t="str">
            <v>UND</v>
          </cell>
          <cell r="D7656">
            <v>450</v>
          </cell>
          <cell r="E7656">
            <v>2700</v>
          </cell>
          <cell r="J7656">
            <v>2700</v>
          </cell>
        </row>
        <row r="7657">
          <cell r="B7657">
            <v>0.01</v>
          </cell>
          <cell r="C7657" t="str">
            <v>UND</v>
          </cell>
          <cell r="D7657">
            <v>14709.96</v>
          </cell>
          <cell r="E7657">
            <v>147.09959999999998</v>
          </cell>
          <cell r="J7657">
            <v>147.09959999999998</v>
          </cell>
        </row>
        <row r="7658">
          <cell r="B7658">
            <v>0.08</v>
          </cell>
          <cell r="C7658" t="str">
            <v>UND</v>
          </cell>
          <cell r="D7658">
            <v>28996.519999999997</v>
          </cell>
          <cell r="E7658">
            <v>2319.7215999999999</v>
          </cell>
          <cell r="J7658">
            <v>2319.7215999999999</v>
          </cell>
        </row>
        <row r="7659">
          <cell r="B7659">
            <v>0.5</v>
          </cell>
          <cell r="C7659" t="str">
            <v>UND</v>
          </cell>
          <cell r="D7659">
            <v>1000</v>
          </cell>
          <cell r="E7659">
            <v>500</v>
          </cell>
          <cell r="J7659">
            <v>500</v>
          </cell>
        </row>
        <row r="7660">
          <cell r="E7660">
            <v>0</v>
          </cell>
          <cell r="J7660">
            <v>0</v>
          </cell>
        </row>
        <row r="7661">
          <cell r="E7661">
            <v>0</v>
          </cell>
          <cell r="J7661">
            <v>0</v>
          </cell>
        </row>
        <row r="7663">
          <cell r="G7663">
            <v>21442.821200000002</v>
          </cell>
          <cell r="J7663">
            <v>21442.821200000002</v>
          </cell>
        </row>
        <row r="7666">
          <cell r="B7666" t="str">
            <v>TARIFA / HORA</v>
          </cell>
          <cell r="D7666" t="str">
            <v>RENDIMIENTO</v>
          </cell>
          <cell r="E7666" t="str">
            <v>VALOR UNITARIO</v>
          </cell>
        </row>
        <row r="7667">
          <cell r="B7667">
            <v>100</v>
          </cell>
          <cell r="D7667">
            <v>5</v>
          </cell>
          <cell r="E7667">
            <v>500</v>
          </cell>
        </row>
        <row r="7668">
          <cell r="E7668">
            <v>0</v>
          </cell>
        </row>
        <row r="7669">
          <cell r="E7669">
            <v>0</v>
          </cell>
        </row>
        <row r="7670">
          <cell r="E7670">
            <v>0</v>
          </cell>
        </row>
        <row r="7671">
          <cell r="E7671">
            <v>0</v>
          </cell>
        </row>
        <row r="7672">
          <cell r="G7672">
            <v>500</v>
          </cell>
        </row>
        <row r="7674">
          <cell r="G7674">
            <v>21942.821200000002</v>
          </cell>
        </row>
        <row r="7677">
          <cell r="B7677" t="str">
            <v>VOLUMEN/PESO</v>
          </cell>
          <cell r="D7677" t="str">
            <v>DISTANCIA</v>
          </cell>
          <cell r="E7677" t="str">
            <v>TARIFA</v>
          </cell>
          <cell r="F7677" t="str">
            <v>Vr/UNITARIO</v>
          </cell>
        </row>
        <row r="7678">
          <cell r="F7678">
            <v>0</v>
          </cell>
        </row>
        <row r="7679">
          <cell r="F7679">
            <v>0</v>
          </cell>
        </row>
        <row r="7680">
          <cell r="F7680">
            <v>0</v>
          </cell>
        </row>
        <row r="7682">
          <cell r="G7682">
            <v>0</v>
          </cell>
        </row>
        <row r="7685">
          <cell r="B7685" t="str">
            <v>JORNAL + PRESTACIONES</v>
          </cell>
          <cell r="E7685" t="str">
            <v>RENDIMIENTO</v>
          </cell>
          <cell r="F7685" t="str">
            <v>Vr/UNITARIO</v>
          </cell>
        </row>
        <row r="7686">
          <cell r="D7686">
            <v>8100</v>
          </cell>
          <cell r="E7686">
            <v>1.8</v>
          </cell>
          <cell r="F7686">
            <v>14580</v>
          </cell>
        </row>
        <row r="7687">
          <cell r="F7687">
            <v>0</v>
          </cell>
        </row>
        <row r="7688">
          <cell r="F7688">
            <v>0</v>
          </cell>
        </row>
        <row r="7689">
          <cell r="F7689">
            <v>0</v>
          </cell>
        </row>
        <row r="7691">
          <cell r="G7691">
            <v>14580</v>
          </cell>
        </row>
        <row r="7693">
          <cell r="G7693">
            <v>36523</v>
          </cell>
        </row>
        <row r="7701">
          <cell r="E7701" t="str">
            <v>CAPITULO :</v>
          </cell>
          <cell r="G7701" t="str">
            <v>INSTALACIONES HIDROSANITARIAS</v>
          </cell>
        </row>
        <row r="7703">
          <cell r="E7703" t="str">
            <v>FECHA :</v>
          </cell>
          <cell r="F7703" t="str">
            <v>OCTUBRE DE 2005</v>
          </cell>
        </row>
        <row r="7706">
          <cell r="B7706" t="str">
            <v>16.2.1</v>
          </cell>
          <cell r="C7706" t="str">
            <v xml:space="preserve">SALIDA SANITARIA PVC-S (IC)                                                                              </v>
          </cell>
          <cell r="G7706" t="str">
            <v>UNIDAD</v>
          </cell>
          <cell r="H7706" t="str">
            <v xml:space="preserve">un   </v>
          </cell>
          <cell r="J7706">
            <v>58187</v>
          </cell>
        </row>
        <row r="7709">
          <cell r="B7709" t="str">
            <v>CANTIDAD</v>
          </cell>
          <cell r="C7709" t="str">
            <v>UND</v>
          </cell>
          <cell r="D7709" t="str">
            <v>Vr/UNITARIO</v>
          </cell>
          <cell r="E7709" t="str">
            <v>Vr/PARCIAL</v>
          </cell>
          <cell r="F7709" t="str">
            <v>DESPERD. %</v>
          </cell>
        </row>
        <row r="7710">
          <cell r="B7710">
            <v>1</v>
          </cell>
          <cell r="C7710" t="str">
            <v>ML</v>
          </cell>
          <cell r="D7710">
            <v>14500</v>
          </cell>
          <cell r="E7710">
            <v>14500</v>
          </cell>
          <cell r="J7710">
            <v>14500</v>
          </cell>
        </row>
        <row r="7711">
          <cell r="B7711">
            <v>1.2</v>
          </cell>
          <cell r="C7711" t="str">
            <v>UN</v>
          </cell>
          <cell r="D7711">
            <v>11820</v>
          </cell>
          <cell r="E7711">
            <v>14184</v>
          </cell>
          <cell r="J7711">
            <v>14184</v>
          </cell>
        </row>
        <row r="7712">
          <cell r="B7712">
            <v>0.01</v>
          </cell>
          <cell r="C7712" t="str">
            <v>UND</v>
          </cell>
          <cell r="D7712">
            <v>14709.96</v>
          </cell>
          <cell r="E7712">
            <v>147.09959999999998</v>
          </cell>
          <cell r="J7712">
            <v>147.09959999999998</v>
          </cell>
        </row>
        <row r="7713">
          <cell r="B7713">
            <v>0.08</v>
          </cell>
          <cell r="C7713" t="str">
            <v>UND</v>
          </cell>
          <cell r="D7713">
            <v>28996.519999999997</v>
          </cell>
          <cell r="E7713">
            <v>2319.7215999999999</v>
          </cell>
          <cell r="J7713">
            <v>2319.7215999999999</v>
          </cell>
        </row>
        <row r="7714">
          <cell r="B7714">
            <v>0.5</v>
          </cell>
          <cell r="C7714" t="str">
            <v>UND</v>
          </cell>
          <cell r="D7714">
            <v>1000</v>
          </cell>
          <cell r="E7714">
            <v>500</v>
          </cell>
          <cell r="J7714">
            <v>500</v>
          </cell>
        </row>
        <row r="7715">
          <cell r="B7715">
            <v>1</v>
          </cell>
          <cell r="C7715" t="str">
            <v>ML</v>
          </cell>
          <cell r="D7715">
            <v>6728</v>
          </cell>
          <cell r="E7715">
            <v>6728</v>
          </cell>
          <cell r="J7715">
            <v>6728</v>
          </cell>
        </row>
        <row r="7716">
          <cell r="B7716">
            <v>1.2</v>
          </cell>
          <cell r="C7716" t="str">
            <v>UN</v>
          </cell>
          <cell r="D7716">
            <v>3940</v>
          </cell>
          <cell r="E7716">
            <v>4728</v>
          </cell>
          <cell r="J7716">
            <v>4728</v>
          </cell>
        </row>
        <row r="7718">
          <cell r="G7718">
            <v>43106.821200000006</v>
          </cell>
          <cell r="J7718">
            <v>43106.821200000006</v>
          </cell>
        </row>
        <row r="7721">
          <cell r="B7721" t="str">
            <v>TARIFA / HORA</v>
          </cell>
          <cell r="D7721" t="str">
            <v>RENDIMIENTO</v>
          </cell>
          <cell r="E7721" t="str">
            <v>VALOR UNITARIO</v>
          </cell>
        </row>
        <row r="7722">
          <cell r="B7722">
            <v>100</v>
          </cell>
          <cell r="D7722">
            <v>5</v>
          </cell>
          <cell r="E7722">
            <v>500</v>
          </cell>
        </row>
        <row r="7723">
          <cell r="E7723">
            <v>0</v>
          </cell>
        </row>
        <row r="7724">
          <cell r="E7724">
            <v>0</v>
          </cell>
        </row>
        <row r="7725">
          <cell r="E7725">
            <v>0</v>
          </cell>
        </row>
        <row r="7726">
          <cell r="E7726">
            <v>0</v>
          </cell>
        </row>
        <row r="7727">
          <cell r="G7727">
            <v>500</v>
          </cell>
        </row>
        <row r="7729">
          <cell r="G7729">
            <v>43606.821200000006</v>
          </cell>
        </row>
        <row r="7732">
          <cell r="B7732" t="str">
            <v>VOLUMEN/PESO</v>
          </cell>
          <cell r="D7732" t="str">
            <v>DISTANCIA</v>
          </cell>
          <cell r="E7732" t="str">
            <v>TARIFA</v>
          </cell>
          <cell r="F7732" t="str">
            <v>Vr/UNITARIO</v>
          </cell>
        </row>
        <row r="7733">
          <cell r="F7733">
            <v>0</v>
          </cell>
        </row>
        <row r="7734">
          <cell r="F7734">
            <v>0</v>
          </cell>
        </row>
        <row r="7735">
          <cell r="F7735">
            <v>0</v>
          </cell>
        </row>
        <row r="7737">
          <cell r="G7737">
            <v>0</v>
          </cell>
        </row>
        <row r="7740">
          <cell r="B7740" t="str">
            <v>JORNAL + PRESTACIONES</v>
          </cell>
          <cell r="E7740" t="str">
            <v>RENDIMIENTO</v>
          </cell>
          <cell r="F7740" t="str">
            <v>Vr/UNITARIO</v>
          </cell>
        </row>
        <row r="7741">
          <cell r="D7741">
            <v>8100</v>
          </cell>
          <cell r="E7741">
            <v>1.8</v>
          </cell>
          <cell r="F7741">
            <v>14580</v>
          </cell>
        </row>
        <row r="7742">
          <cell r="F7742">
            <v>0</v>
          </cell>
        </row>
        <row r="7743">
          <cell r="F7743">
            <v>0</v>
          </cell>
        </row>
        <row r="7744">
          <cell r="F7744">
            <v>0</v>
          </cell>
        </row>
        <row r="7746">
          <cell r="G7746">
            <v>14580</v>
          </cell>
        </row>
        <row r="7748">
          <cell r="G7748">
            <v>58187</v>
          </cell>
        </row>
        <row r="7756">
          <cell r="E7756" t="str">
            <v>CAPITULO :</v>
          </cell>
          <cell r="G7756" t="str">
            <v>INSTALACIONES HIDROSANITARIAS</v>
          </cell>
        </row>
        <row r="7758">
          <cell r="E7758" t="str">
            <v>FECHA :</v>
          </cell>
          <cell r="F7758" t="str">
            <v>OCTUBRE DE 2005</v>
          </cell>
        </row>
        <row r="7761">
          <cell r="B7761" t="str">
            <v>16.3.1</v>
          </cell>
          <cell r="C7761" t="str">
            <v xml:space="preserve">MONTAJE DE LAVAMANOS                                                                                     </v>
          </cell>
          <cell r="G7761" t="str">
            <v>UNIDAD</v>
          </cell>
          <cell r="H7761" t="str">
            <v xml:space="preserve">un   </v>
          </cell>
          <cell r="J7761">
            <v>21623</v>
          </cell>
        </row>
        <row r="7764">
          <cell r="B7764" t="str">
            <v>CANTIDAD</v>
          </cell>
          <cell r="C7764" t="str">
            <v>UND</v>
          </cell>
          <cell r="D7764" t="str">
            <v>Vr/UNITARIO</v>
          </cell>
          <cell r="E7764" t="str">
            <v>Vr/PARCIAL</v>
          </cell>
          <cell r="F7764" t="str">
            <v>DESPERD. %</v>
          </cell>
        </row>
        <row r="7765">
          <cell r="B7765">
            <v>0.4</v>
          </cell>
          <cell r="C7765" t="str">
            <v>UND</v>
          </cell>
          <cell r="D7765">
            <v>8600</v>
          </cell>
          <cell r="E7765">
            <v>3440</v>
          </cell>
          <cell r="F7765">
            <v>0.03</v>
          </cell>
          <cell r="J7765">
            <v>3543.2</v>
          </cell>
        </row>
        <row r="7766">
          <cell r="B7766">
            <v>1</v>
          </cell>
          <cell r="C7766" t="str">
            <v>UND</v>
          </cell>
          <cell r="D7766">
            <v>2500</v>
          </cell>
          <cell r="E7766">
            <v>2500</v>
          </cell>
          <cell r="F7766">
            <v>0</v>
          </cell>
          <cell r="J7766">
            <v>2500</v>
          </cell>
        </row>
        <row r="7767">
          <cell r="E7767">
            <v>0</v>
          </cell>
          <cell r="J7767">
            <v>0</v>
          </cell>
        </row>
        <row r="7768">
          <cell r="E7768">
            <v>0</v>
          </cell>
          <cell r="J7768">
            <v>0</v>
          </cell>
        </row>
        <row r="7769">
          <cell r="E7769">
            <v>0</v>
          </cell>
          <cell r="J7769">
            <v>0</v>
          </cell>
        </row>
        <row r="7770">
          <cell r="E7770">
            <v>0</v>
          </cell>
          <cell r="J7770">
            <v>0</v>
          </cell>
        </row>
        <row r="7771">
          <cell r="E7771">
            <v>0</v>
          </cell>
          <cell r="J7771">
            <v>0</v>
          </cell>
        </row>
        <row r="7773">
          <cell r="G7773">
            <v>6043.2</v>
          </cell>
          <cell r="J7773">
            <v>6043.2</v>
          </cell>
        </row>
        <row r="7776">
          <cell r="B7776" t="str">
            <v>TARIFA / HORA</v>
          </cell>
          <cell r="D7776" t="str">
            <v>RENDIMIENTO</v>
          </cell>
          <cell r="E7776" t="str">
            <v>VALOR UNITARIO</v>
          </cell>
        </row>
        <row r="7777">
          <cell r="B7777">
            <v>100</v>
          </cell>
          <cell r="D7777">
            <v>10</v>
          </cell>
          <cell r="E7777">
            <v>1000</v>
          </cell>
        </row>
        <row r="7778">
          <cell r="E7778">
            <v>0</v>
          </cell>
        </row>
        <row r="7779">
          <cell r="E7779">
            <v>0</v>
          </cell>
        </row>
        <row r="7780">
          <cell r="E7780">
            <v>0</v>
          </cell>
        </row>
        <row r="7781">
          <cell r="E7781">
            <v>0</v>
          </cell>
        </row>
        <row r="7782">
          <cell r="G7782">
            <v>1000</v>
          </cell>
        </row>
        <row r="7784">
          <cell r="G7784">
            <v>7043.2</v>
          </cell>
        </row>
        <row r="7787">
          <cell r="B7787" t="str">
            <v>VOLUMEN/PESO</v>
          </cell>
          <cell r="D7787" t="str">
            <v>DISTANCIA</v>
          </cell>
          <cell r="E7787" t="str">
            <v>TARIFA</v>
          </cell>
          <cell r="F7787" t="str">
            <v>Vr/UNITARIO</v>
          </cell>
        </row>
        <row r="7788">
          <cell r="F7788">
            <v>0</v>
          </cell>
        </row>
        <row r="7789">
          <cell r="F7789">
            <v>0</v>
          </cell>
        </row>
        <row r="7790">
          <cell r="F7790">
            <v>0</v>
          </cell>
        </row>
        <row r="7792">
          <cell r="G7792">
            <v>0</v>
          </cell>
        </row>
        <row r="7795">
          <cell r="B7795" t="str">
            <v>JORNAL + PRESTACIONES</v>
          </cell>
          <cell r="E7795" t="str">
            <v>RENDIMIENTO</v>
          </cell>
          <cell r="F7795" t="str">
            <v>Vr/UNITARIO</v>
          </cell>
        </row>
        <row r="7796">
          <cell r="D7796">
            <v>8100</v>
          </cell>
          <cell r="E7796">
            <v>1.8</v>
          </cell>
          <cell r="F7796">
            <v>14580</v>
          </cell>
        </row>
        <row r="7797">
          <cell r="F7797">
            <v>0</v>
          </cell>
        </row>
        <row r="7798">
          <cell r="F7798">
            <v>0</v>
          </cell>
        </row>
        <row r="7799">
          <cell r="F7799">
            <v>0</v>
          </cell>
        </row>
        <row r="7801">
          <cell r="G7801">
            <v>14580</v>
          </cell>
        </row>
        <row r="7803">
          <cell r="G7803">
            <v>21623</v>
          </cell>
        </row>
        <row r="7811">
          <cell r="E7811" t="str">
            <v>CAPITULO :</v>
          </cell>
          <cell r="G7811" t="str">
            <v>INSTALACIONES HIDROSANITARIAS</v>
          </cell>
        </row>
        <row r="7813">
          <cell r="E7813" t="str">
            <v>FECHA :</v>
          </cell>
          <cell r="F7813" t="str">
            <v>OCTUBRE DE 2005</v>
          </cell>
        </row>
        <row r="7816">
          <cell r="B7816" t="str">
            <v>16.3.2</v>
          </cell>
          <cell r="C7816" t="str">
            <v xml:space="preserve">MONTAJE APARATOS SANITARIOS                                                                              </v>
          </cell>
          <cell r="G7816" t="str">
            <v>UNIDAD</v>
          </cell>
          <cell r="H7816" t="str">
            <v xml:space="preserve">un   </v>
          </cell>
          <cell r="J7816">
            <v>21623</v>
          </cell>
        </row>
        <row r="7819">
          <cell r="B7819" t="str">
            <v>CANTIDAD</v>
          </cell>
          <cell r="C7819" t="str">
            <v>UND</v>
          </cell>
          <cell r="D7819" t="str">
            <v>Vr/UNITARIO</v>
          </cell>
          <cell r="E7819" t="str">
            <v>Vr/PARCIAL</v>
          </cell>
          <cell r="F7819" t="str">
            <v>DESPERD. %</v>
          </cell>
        </row>
        <row r="7820">
          <cell r="B7820">
            <v>0.4</v>
          </cell>
          <cell r="C7820" t="str">
            <v>UND</v>
          </cell>
          <cell r="D7820">
            <v>8600</v>
          </cell>
          <cell r="E7820">
            <v>3440</v>
          </cell>
          <cell r="F7820">
            <v>0.03</v>
          </cell>
          <cell r="J7820">
            <v>3543.2</v>
          </cell>
        </row>
        <row r="7821">
          <cell r="B7821">
            <v>1</v>
          </cell>
          <cell r="C7821" t="str">
            <v>UND</v>
          </cell>
          <cell r="D7821">
            <v>2500</v>
          </cell>
          <cell r="E7821">
            <v>2500</v>
          </cell>
          <cell r="F7821">
            <v>0</v>
          </cell>
          <cell r="J7821">
            <v>2500</v>
          </cell>
        </row>
        <row r="7822">
          <cell r="E7822">
            <v>0</v>
          </cell>
          <cell r="J7822">
            <v>0</v>
          </cell>
        </row>
        <row r="7823">
          <cell r="E7823">
            <v>0</v>
          </cell>
          <cell r="J7823">
            <v>0</v>
          </cell>
        </row>
        <row r="7824">
          <cell r="E7824">
            <v>0</v>
          </cell>
          <cell r="J7824">
            <v>0</v>
          </cell>
        </row>
        <row r="7825">
          <cell r="E7825">
            <v>0</v>
          </cell>
          <cell r="J7825">
            <v>0</v>
          </cell>
        </row>
        <row r="7826">
          <cell r="E7826">
            <v>0</v>
          </cell>
          <cell r="J7826">
            <v>0</v>
          </cell>
        </row>
        <row r="7828">
          <cell r="G7828">
            <v>6043.2</v>
          </cell>
          <cell r="J7828">
            <v>6043.2</v>
          </cell>
        </row>
        <row r="7831">
          <cell r="B7831" t="str">
            <v>TARIFA / HORA</v>
          </cell>
          <cell r="D7831" t="str">
            <v>RENDIMIENTO</v>
          </cell>
          <cell r="E7831" t="str">
            <v>VALOR UNITARIO</v>
          </cell>
        </row>
        <row r="7832">
          <cell r="B7832">
            <v>100</v>
          </cell>
          <cell r="D7832">
            <v>10</v>
          </cell>
          <cell r="E7832">
            <v>1000</v>
          </cell>
        </row>
        <row r="7833">
          <cell r="E7833">
            <v>0</v>
          </cell>
        </row>
        <row r="7834">
          <cell r="E7834">
            <v>0</v>
          </cell>
        </row>
        <row r="7835">
          <cell r="E7835">
            <v>0</v>
          </cell>
        </row>
        <row r="7836">
          <cell r="E7836">
            <v>0</v>
          </cell>
        </row>
        <row r="7837">
          <cell r="G7837">
            <v>1000</v>
          </cell>
        </row>
        <row r="7839">
          <cell r="G7839">
            <v>7043.2</v>
          </cell>
        </row>
        <row r="7842">
          <cell r="B7842" t="str">
            <v>VOLUMEN/PESO</v>
          </cell>
          <cell r="D7842" t="str">
            <v>DISTANCIA</v>
          </cell>
          <cell r="E7842" t="str">
            <v>TARIFA</v>
          </cell>
          <cell r="F7842" t="str">
            <v>Vr/UNITARIO</v>
          </cell>
        </row>
        <row r="7843">
          <cell r="F7843">
            <v>0</v>
          </cell>
        </row>
        <row r="7844">
          <cell r="F7844">
            <v>0</v>
          </cell>
        </row>
        <row r="7845">
          <cell r="F7845">
            <v>0</v>
          </cell>
        </row>
        <row r="7847">
          <cell r="G7847">
            <v>0</v>
          </cell>
        </row>
        <row r="7850">
          <cell r="B7850" t="str">
            <v>JORNAL + PRESTACIONES</v>
          </cell>
          <cell r="E7850" t="str">
            <v>RENDIMIENTO</v>
          </cell>
          <cell r="F7850" t="str">
            <v>Vr/UNITARIO</v>
          </cell>
        </row>
        <row r="7851">
          <cell r="D7851">
            <v>8100</v>
          </cell>
          <cell r="E7851">
            <v>1.8</v>
          </cell>
          <cell r="F7851">
            <v>14580</v>
          </cell>
        </row>
        <row r="7852">
          <cell r="F7852">
            <v>0</v>
          </cell>
        </row>
        <row r="7853">
          <cell r="F7853">
            <v>0</v>
          </cell>
        </row>
        <row r="7854">
          <cell r="F7854">
            <v>0</v>
          </cell>
        </row>
        <row r="7856">
          <cell r="G7856">
            <v>14580</v>
          </cell>
        </row>
        <row r="7858">
          <cell r="G7858">
            <v>21623</v>
          </cell>
        </row>
        <row r="7866">
          <cell r="E7866" t="str">
            <v>CAPITULO :</v>
          </cell>
          <cell r="G7866" t="str">
            <v>INSTALACIONES HIDROSANITARIAS</v>
          </cell>
        </row>
        <row r="7868">
          <cell r="E7868" t="str">
            <v>FECHA :</v>
          </cell>
          <cell r="F7868" t="str">
            <v>OCTUBRE DE 2005</v>
          </cell>
        </row>
        <row r="7871">
          <cell r="B7871" t="str">
            <v>16.3.3</v>
          </cell>
          <cell r="C7871" t="str">
            <v xml:space="preserve">MONTAJE LLAVE MANGUERA                                                                                   </v>
          </cell>
          <cell r="G7871" t="str">
            <v>UNIDAD</v>
          </cell>
          <cell r="H7871" t="str">
            <v xml:space="preserve">un   </v>
          </cell>
          <cell r="J7871">
            <v>27820</v>
          </cell>
        </row>
        <row r="7874">
          <cell r="B7874" t="str">
            <v>CANTIDAD</v>
          </cell>
          <cell r="C7874" t="str">
            <v>UND</v>
          </cell>
          <cell r="D7874" t="str">
            <v>Vr/UNITARIO</v>
          </cell>
          <cell r="E7874" t="str">
            <v>Vr/PARCIAL</v>
          </cell>
          <cell r="F7874" t="str">
            <v>DESPERD. %</v>
          </cell>
        </row>
        <row r="7875">
          <cell r="B7875">
            <v>1</v>
          </cell>
          <cell r="C7875" t="str">
            <v>UND</v>
          </cell>
          <cell r="D7875">
            <v>1000</v>
          </cell>
          <cell r="E7875">
            <v>1000</v>
          </cell>
          <cell r="F7875">
            <v>0.03</v>
          </cell>
          <cell r="J7875">
            <v>1030</v>
          </cell>
        </row>
        <row r="7876">
          <cell r="B7876">
            <v>1</v>
          </cell>
          <cell r="C7876" t="str">
            <v>UND</v>
          </cell>
          <cell r="D7876">
            <v>18500</v>
          </cell>
          <cell r="E7876">
            <v>18500</v>
          </cell>
          <cell r="F7876">
            <v>0</v>
          </cell>
          <cell r="J7876">
            <v>18500</v>
          </cell>
        </row>
        <row r="7877">
          <cell r="E7877">
            <v>0</v>
          </cell>
          <cell r="J7877">
            <v>0</v>
          </cell>
        </row>
        <row r="7878">
          <cell r="E7878">
            <v>0</v>
          </cell>
          <cell r="J7878">
            <v>0</v>
          </cell>
        </row>
        <row r="7879">
          <cell r="E7879">
            <v>0</v>
          </cell>
          <cell r="J7879">
            <v>0</v>
          </cell>
        </row>
        <row r="7880">
          <cell r="E7880">
            <v>0</v>
          </cell>
          <cell r="J7880">
            <v>0</v>
          </cell>
        </row>
        <row r="7881">
          <cell r="E7881">
            <v>0</v>
          </cell>
          <cell r="J7881">
            <v>0</v>
          </cell>
        </row>
        <row r="7883">
          <cell r="G7883">
            <v>19530</v>
          </cell>
          <cell r="J7883">
            <v>19530</v>
          </cell>
        </row>
        <row r="7886">
          <cell r="B7886" t="str">
            <v>TARIFA / HORA</v>
          </cell>
          <cell r="D7886" t="str">
            <v>RENDIMIENTO</v>
          </cell>
          <cell r="E7886" t="str">
            <v>VALOR UNITARIO</v>
          </cell>
        </row>
        <row r="7887">
          <cell r="B7887">
            <v>100</v>
          </cell>
          <cell r="D7887">
            <v>10</v>
          </cell>
          <cell r="E7887">
            <v>1000</v>
          </cell>
        </row>
        <row r="7888">
          <cell r="E7888">
            <v>0</v>
          </cell>
        </row>
        <row r="7889">
          <cell r="E7889">
            <v>0</v>
          </cell>
        </row>
        <row r="7890">
          <cell r="E7890">
            <v>0</v>
          </cell>
        </row>
        <row r="7891">
          <cell r="E7891">
            <v>0</v>
          </cell>
        </row>
        <row r="7892">
          <cell r="G7892">
            <v>1000</v>
          </cell>
        </row>
        <row r="7894">
          <cell r="G7894">
            <v>20530</v>
          </cell>
        </row>
        <row r="7897">
          <cell r="B7897" t="str">
            <v>VOLUMEN/PESO</v>
          </cell>
          <cell r="D7897" t="str">
            <v>DISTANCIA</v>
          </cell>
          <cell r="E7897" t="str">
            <v>TARIFA</v>
          </cell>
          <cell r="F7897" t="str">
            <v>Vr/UNITARIO</v>
          </cell>
        </row>
        <row r="7898">
          <cell r="F7898">
            <v>0</v>
          </cell>
        </row>
        <row r="7899">
          <cell r="F7899">
            <v>0</v>
          </cell>
        </row>
        <row r="7900">
          <cell r="F7900">
            <v>0</v>
          </cell>
        </row>
        <row r="7902">
          <cell r="G7902">
            <v>0</v>
          </cell>
        </row>
        <row r="7905">
          <cell r="B7905" t="str">
            <v>JORNAL + PRESTACIONES</v>
          </cell>
          <cell r="E7905" t="str">
            <v>RENDIMIENTO</v>
          </cell>
          <cell r="F7905" t="str">
            <v>Vr/UNITARIO</v>
          </cell>
        </row>
        <row r="7906">
          <cell r="D7906">
            <v>8100</v>
          </cell>
          <cell r="E7906">
            <v>0.9</v>
          </cell>
          <cell r="F7906">
            <v>7290</v>
          </cell>
        </row>
        <row r="7907">
          <cell r="F7907">
            <v>0</v>
          </cell>
        </row>
        <row r="7908">
          <cell r="F7908">
            <v>0</v>
          </cell>
        </row>
        <row r="7909">
          <cell r="F7909">
            <v>0</v>
          </cell>
        </row>
        <row r="7911">
          <cell r="G7911">
            <v>7290</v>
          </cell>
        </row>
        <row r="7913">
          <cell r="G7913">
            <v>27820</v>
          </cell>
        </row>
        <row r="7921">
          <cell r="E7921" t="str">
            <v>CAPITULO :</v>
          </cell>
          <cell r="G7921" t="str">
            <v>INSTALACIONES HIDROSANITARIAS</v>
          </cell>
        </row>
        <row r="7923">
          <cell r="E7923" t="str">
            <v>FECHA :</v>
          </cell>
          <cell r="F7923" t="str">
            <v>OCTUBRE DE 2005</v>
          </cell>
        </row>
        <row r="7926">
          <cell r="B7926" t="str">
            <v>16.4.1</v>
          </cell>
          <cell r="C7926" t="str">
            <v xml:space="preserve">SANITARIO ACUACER BLANC.CORONA                         </v>
          </cell>
          <cell r="G7926" t="str">
            <v>UNIDAD</v>
          </cell>
          <cell r="H7926" t="str">
            <v xml:space="preserve">un   </v>
          </cell>
          <cell r="J7926">
            <v>177145</v>
          </cell>
        </row>
        <row r="7929">
          <cell r="B7929" t="str">
            <v>CANTIDAD</v>
          </cell>
          <cell r="C7929" t="str">
            <v>UND</v>
          </cell>
          <cell r="D7929" t="str">
            <v>Vr/UNITARIO</v>
          </cell>
          <cell r="E7929" t="str">
            <v>Vr/PARCIAL</v>
          </cell>
          <cell r="F7929" t="str">
            <v>DESPERD. %</v>
          </cell>
        </row>
        <row r="7930">
          <cell r="B7930">
            <v>1</v>
          </cell>
          <cell r="C7930" t="str">
            <v>UND</v>
          </cell>
          <cell r="D7930">
            <v>176144.84</v>
          </cell>
          <cell r="E7930">
            <v>176144.84</v>
          </cell>
          <cell r="J7930">
            <v>176144.84</v>
          </cell>
        </row>
        <row r="7931">
          <cell r="E7931">
            <v>0</v>
          </cell>
          <cell r="J7931">
            <v>0</v>
          </cell>
        </row>
        <row r="7932">
          <cell r="E7932">
            <v>0</v>
          </cell>
          <cell r="J7932">
            <v>0</v>
          </cell>
        </row>
        <row r="7933">
          <cell r="E7933">
            <v>0</v>
          </cell>
          <cell r="J7933">
            <v>0</v>
          </cell>
        </row>
        <row r="7934">
          <cell r="E7934">
            <v>0</v>
          </cell>
          <cell r="J7934">
            <v>0</v>
          </cell>
        </row>
        <row r="7935">
          <cell r="E7935">
            <v>0</v>
          </cell>
          <cell r="J7935">
            <v>0</v>
          </cell>
        </row>
        <row r="7936">
          <cell r="E7936">
            <v>0</v>
          </cell>
          <cell r="J7936">
            <v>0</v>
          </cell>
        </row>
        <row r="7938">
          <cell r="G7938">
            <v>176144.84</v>
          </cell>
          <cell r="J7938">
            <v>176144.84</v>
          </cell>
        </row>
        <row r="7941">
          <cell r="B7941" t="str">
            <v>TARIFA / HORA</v>
          </cell>
          <cell r="D7941" t="str">
            <v>RENDIMIENTO</v>
          </cell>
          <cell r="E7941" t="str">
            <v>VALOR UNITARIO</v>
          </cell>
        </row>
        <row r="7942">
          <cell r="B7942">
            <v>100</v>
          </cell>
          <cell r="D7942">
            <v>10</v>
          </cell>
          <cell r="E7942">
            <v>1000</v>
          </cell>
        </row>
        <row r="7943">
          <cell r="E7943">
            <v>0</v>
          </cell>
        </row>
        <row r="7944">
          <cell r="E7944">
            <v>0</v>
          </cell>
        </row>
        <row r="7945">
          <cell r="E7945">
            <v>0</v>
          </cell>
        </row>
        <row r="7946">
          <cell r="E7946">
            <v>0</v>
          </cell>
        </row>
        <row r="7947">
          <cell r="G7947">
            <v>1000</v>
          </cell>
        </row>
        <row r="7949">
          <cell r="G7949">
            <v>177144.84</v>
          </cell>
        </row>
        <row r="7952">
          <cell r="B7952" t="str">
            <v>VOLUMEN/PESO</v>
          </cell>
          <cell r="D7952" t="str">
            <v>DISTANCIA</v>
          </cell>
          <cell r="E7952" t="str">
            <v>TARIFA</v>
          </cell>
          <cell r="F7952" t="str">
            <v>Vr/UNITARIO</v>
          </cell>
        </row>
        <row r="7953">
          <cell r="F7953">
            <v>0</v>
          </cell>
        </row>
        <row r="7954">
          <cell r="F7954">
            <v>0</v>
          </cell>
        </row>
        <row r="7955">
          <cell r="F7955">
            <v>0</v>
          </cell>
        </row>
        <row r="7957">
          <cell r="G7957">
            <v>0</v>
          </cell>
        </row>
        <row r="7960">
          <cell r="B7960" t="str">
            <v>JORNAL + PRESTACIONES</v>
          </cell>
          <cell r="E7960" t="str">
            <v>RENDIMIENTO</v>
          </cell>
          <cell r="F7960" t="str">
            <v>Vr/UNITARIO</v>
          </cell>
        </row>
        <row r="7961">
          <cell r="F7961">
            <v>0</v>
          </cell>
        </row>
        <row r="7962">
          <cell r="F7962">
            <v>0</v>
          </cell>
        </row>
        <row r="7963">
          <cell r="F7963">
            <v>0</v>
          </cell>
        </row>
        <row r="7964">
          <cell r="F7964">
            <v>0</v>
          </cell>
        </row>
        <row r="7966">
          <cell r="G7966">
            <v>0</v>
          </cell>
        </row>
        <row r="7968">
          <cell r="G7968">
            <v>177145</v>
          </cell>
        </row>
        <row r="7976">
          <cell r="E7976" t="str">
            <v>CAPITULO :</v>
          </cell>
          <cell r="G7976" t="str">
            <v>INSTALACIONES HIDROSANITARIAS</v>
          </cell>
        </row>
        <row r="7978">
          <cell r="E7978" t="str">
            <v>FECHA :</v>
          </cell>
          <cell r="F7978" t="str">
            <v>OCTUBRE DE 2005</v>
          </cell>
        </row>
        <row r="7981">
          <cell r="B7981" t="str">
            <v>16.4.2</v>
          </cell>
          <cell r="C7981" t="str">
            <v xml:space="preserve">LAVAMANOS BLANCO ACUACER                               </v>
          </cell>
          <cell r="G7981" t="str">
            <v>UNIDAD</v>
          </cell>
          <cell r="H7981" t="str">
            <v xml:space="preserve">un   </v>
          </cell>
          <cell r="J7981">
            <v>47750</v>
          </cell>
        </row>
        <row r="7984">
          <cell r="B7984" t="str">
            <v>CANTIDAD</v>
          </cell>
          <cell r="C7984" t="str">
            <v>UND</v>
          </cell>
          <cell r="D7984" t="str">
            <v>Vr/UNITARIO</v>
          </cell>
          <cell r="E7984" t="str">
            <v>Vr/PARCIAL</v>
          </cell>
          <cell r="F7984" t="str">
            <v>DESPERD. %</v>
          </cell>
        </row>
        <row r="7985">
          <cell r="B7985">
            <v>1</v>
          </cell>
          <cell r="C7985" t="str">
            <v>UND</v>
          </cell>
          <cell r="D7985">
            <v>46750.32</v>
          </cell>
          <cell r="E7985">
            <v>46750.32</v>
          </cell>
          <cell r="J7985">
            <v>46750.32</v>
          </cell>
        </row>
        <row r="7986">
          <cell r="E7986">
            <v>0</v>
          </cell>
          <cell r="J7986">
            <v>0</v>
          </cell>
        </row>
        <row r="7987">
          <cell r="E7987">
            <v>0</v>
          </cell>
          <cell r="J7987">
            <v>0</v>
          </cell>
        </row>
        <row r="7988">
          <cell r="E7988">
            <v>0</v>
          </cell>
          <cell r="J7988">
            <v>0</v>
          </cell>
        </row>
        <row r="7989">
          <cell r="E7989">
            <v>0</v>
          </cell>
          <cell r="J7989">
            <v>0</v>
          </cell>
        </row>
        <row r="7990">
          <cell r="E7990">
            <v>0</v>
          </cell>
          <cell r="J7990">
            <v>0</v>
          </cell>
        </row>
        <row r="7991">
          <cell r="E7991">
            <v>0</v>
          </cell>
          <cell r="J7991">
            <v>0</v>
          </cell>
        </row>
        <row r="7993">
          <cell r="G7993">
            <v>46750.32</v>
          </cell>
          <cell r="J7993">
            <v>46750.32</v>
          </cell>
        </row>
        <row r="7996">
          <cell r="B7996" t="str">
            <v>TARIFA / HORA</v>
          </cell>
          <cell r="D7996" t="str">
            <v>RENDIMIENTO</v>
          </cell>
          <cell r="E7996" t="str">
            <v>VALOR UNITARIO</v>
          </cell>
        </row>
        <row r="7997">
          <cell r="B7997">
            <v>100</v>
          </cell>
          <cell r="D7997">
            <v>10</v>
          </cell>
          <cell r="E7997">
            <v>1000</v>
          </cell>
        </row>
        <row r="7998">
          <cell r="E7998">
            <v>0</v>
          </cell>
        </row>
        <row r="7999">
          <cell r="E7999">
            <v>0</v>
          </cell>
        </row>
        <row r="8000">
          <cell r="E8000">
            <v>0</v>
          </cell>
        </row>
        <row r="8001">
          <cell r="E8001">
            <v>0</v>
          </cell>
        </row>
        <row r="8002">
          <cell r="G8002">
            <v>1000</v>
          </cell>
        </row>
        <row r="8004">
          <cell r="G8004">
            <v>47750.32</v>
          </cell>
        </row>
        <row r="8007">
          <cell r="B8007" t="str">
            <v>VOLUMEN/PESO</v>
          </cell>
          <cell r="D8007" t="str">
            <v>DISTANCIA</v>
          </cell>
          <cell r="E8007" t="str">
            <v>TARIFA</v>
          </cell>
          <cell r="F8007" t="str">
            <v>Vr/UNITARIO</v>
          </cell>
        </row>
        <row r="8008">
          <cell r="F8008">
            <v>0</v>
          </cell>
        </row>
        <row r="8009">
          <cell r="F8009">
            <v>0</v>
          </cell>
        </row>
        <row r="8010">
          <cell r="F8010">
            <v>0</v>
          </cell>
        </row>
        <row r="8012">
          <cell r="G8012">
            <v>0</v>
          </cell>
        </row>
        <row r="8015">
          <cell r="B8015" t="str">
            <v>JORNAL + PRESTACIONES</v>
          </cell>
          <cell r="E8015" t="str">
            <v>RENDIMIENTO</v>
          </cell>
          <cell r="F8015" t="str">
            <v>Vr/UNITARIO</v>
          </cell>
        </row>
        <row r="8016">
          <cell r="F8016">
            <v>0</v>
          </cell>
        </row>
        <row r="8017">
          <cell r="F8017">
            <v>0</v>
          </cell>
        </row>
        <row r="8018">
          <cell r="F8018">
            <v>0</v>
          </cell>
        </row>
        <row r="8019">
          <cell r="F8019">
            <v>0</v>
          </cell>
        </row>
        <row r="8021">
          <cell r="G8021">
            <v>0</v>
          </cell>
        </row>
        <row r="8023">
          <cell r="G8023">
            <v>47750</v>
          </cell>
        </row>
        <row r="8031">
          <cell r="E8031" t="str">
            <v>CAPITULO :</v>
          </cell>
          <cell r="G8031" t="str">
            <v>INSTALACIONES ELECTRICAS</v>
          </cell>
        </row>
        <row r="8033">
          <cell r="E8033" t="str">
            <v>FECHA :</v>
          </cell>
          <cell r="F8033" t="str">
            <v>OCTUBRE DE 2005</v>
          </cell>
        </row>
        <row r="8036">
          <cell r="B8036" t="str">
            <v>17.1.1</v>
          </cell>
          <cell r="C8036" t="str">
            <v xml:space="preserve">ACOMETIDA RED EXTERIOR AP 3*8 CON 2 TUBOS 2pg PVC                                                        </v>
          </cell>
          <cell r="G8036" t="str">
            <v>UNIDAD</v>
          </cell>
          <cell r="H8036" t="str">
            <v xml:space="preserve">m    </v>
          </cell>
          <cell r="J8036">
            <v>25089</v>
          </cell>
        </row>
        <row r="8039">
          <cell r="B8039" t="str">
            <v>CANTIDAD</v>
          </cell>
          <cell r="C8039" t="str">
            <v>UND</v>
          </cell>
          <cell r="D8039" t="str">
            <v>Vr/UNITARIO</v>
          </cell>
          <cell r="E8039" t="str">
            <v>Vr/PARCIAL</v>
          </cell>
          <cell r="F8039" t="str">
            <v>DESPERD. %</v>
          </cell>
        </row>
        <row r="8040">
          <cell r="B8040">
            <v>2</v>
          </cell>
          <cell r="C8040" t="str">
            <v>ML</v>
          </cell>
          <cell r="D8040">
            <v>5441.333333333333</v>
          </cell>
          <cell r="E8040">
            <v>10882.666666666666</v>
          </cell>
          <cell r="F8040">
            <v>0.02</v>
          </cell>
          <cell r="J8040">
            <v>11100.32</v>
          </cell>
        </row>
        <row r="8041">
          <cell r="B8041">
            <v>3</v>
          </cell>
          <cell r="C8041" t="str">
            <v>ML</v>
          </cell>
          <cell r="D8041">
            <v>2200</v>
          </cell>
          <cell r="E8041">
            <v>6600</v>
          </cell>
          <cell r="F8041">
            <v>0.02</v>
          </cell>
          <cell r="J8041">
            <v>6732</v>
          </cell>
        </row>
        <row r="8042">
          <cell r="E8042">
            <v>0</v>
          </cell>
          <cell r="J8042">
            <v>0</v>
          </cell>
        </row>
        <row r="8043">
          <cell r="E8043">
            <v>0</v>
          </cell>
          <cell r="J8043">
            <v>0</v>
          </cell>
        </row>
        <row r="8044">
          <cell r="E8044">
            <v>0</v>
          </cell>
          <cell r="J8044">
            <v>0</v>
          </cell>
        </row>
        <row r="8045">
          <cell r="E8045">
            <v>0</v>
          </cell>
          <cell r="J8045">
            <v>0</v>
          </cell>
        </row>
        <row r="8046">
          <cell r="E8046">
            <v>0</v>
          </cell>
          <cell r="J8046">
            <v>0</v>
          </cell>
        </row>
        <row r="8048">
          <cell r="G8048">
            <v>17832.32</v>
          </cell>
          <cell r="J8048">
            <v>17832.32</v>
          </cell>
        </row>
        <row r="8051">
          <cell r="B8051" t="str">
            <v>TARIFA / HORA</v>
          </cell>
          <cell r="D8051" t="str">
            <v>RENDIMIENTO</v>
          </cell>
          <cell r="E8051" t="str">
            <v>VALOR UNITARIO</v>
          </cell>
        </row>
        <row r="8052">
          <cell r="B8052">
            <v>100</v>
          </cell>
          <cell r="D8052">
            <v>10</v>
          </cell>
          <cell r="E8052">
            <v>1000</v>
          </cell>
        </row>
        <row r="8053">
          <cell r="E8053">
            <v>0</v>
          </cell>
        </row>
        <row r="8054">
          <cell r="E8054">
            <v>0</v>
          </cell>
        </row>
        <row r="8055">
          <cell r="E8055">
            <v>0</v>
          </cell>
        </row>
        <row r="8056">
          <cell r="E8056">
            <v>0</v>
          </cell>
        </row>
        <row r="8057">
          <cell r="G8057">
            <v>1000</v>
          </cell>
        </row>
        <row r="8059">
          <cell r="G8059">
            <v>18832.32</v>
          </cell>
        </row>
        <row r="8062">
          <cell r="B8062" t="str">
            <v>VOLUMEN/PESO</v>
          </cell>
          <cell r="D8062" t="str">
            <v>DISTANCIA</v>
          </cell>
          <cell r="E8062" t="str">
            <v>TARIFA</v>
          </cell>
          <cell r="F8062" t="str">
            <v>Vr/UNITARIO</v>
          </cell>
        </row>
        <row r="8063">
          <cell r="F8063">
            <v>0</v>
          </cell>
        </row>
        <row r="8064">
          <cell r="F8064">
            <v>0</v>
          </cell>
        </row>
        <row r="8065">
          <cell r="F8065">
            <v>0</v>
          </cell>
        </row>
        <row r="8067">
          <cell r="G8067">
            <v>0</v>
          </cell>
        </row>
        <row r="8070">
          <cell r="B8070" t="str">
            <v>JORNAL + PRESTACIONES</v>
          </cell>
          <cell r="E8070" t="str">
            <v>RENDIMIENTO</v>
          </cell>
          <cell r="F8070" t="str">
            <v>Vr/UNITARIO</v>
          </cell>
        </row>
        <row r="8071">
          <cell r="D8071">
            <v>8938</v>
          </cell>
          <cell r="E8071">
            <v>0.7</v>
          </cell>
          <cell r="F8071">
            <v>6256.5999999999995</v>
          </cell>
        </row>
        <row r="8072">
          <cell r="F8072">
            <v>0</v>
          </cell>
        </row>
        <row r="8073">
          <cell r="F8073">
            <v>0</v>
          </cell>
        </row>
        <row r="8074">
          <cell r="F8074">
            <v>0</v>
          </cell>
        </row>
        <row r="8076">
          <cell r="G8076">
            <v>6256.5999999999995</v>
          </cell>
        </row>
        <row r="8078">
          <cell r="G8078">
            <v>25089</v>
          </cell>
        </row>
        <row r="8086">
          <cell r="E8086" t="str">
            <v>CAPITULO :</v>
          </cell>
          <cell r="G8086" t="str">
            <v>INSTALACIONES ELECTRICAS</v>
          </cell>
        </row>
        <row r="8088">
          <cell r="E8088" t="str">
            <v>FECHA :</v>
          </cell>
          <cell r="F8088" t="str">
            <v>OCTUBRE DE 2005</v>
          </cell>
        </row>
        <row r="8091">
          <cell r="B8091" t="str">
            <v>17.1.2</v>
          </cell>
          <cell r="C8091" t="str">
            <v xml:space="preserve">ALUMBRADO EXTERIOR POSTE DE 10 m AP                                                                      </v>
          </cell>
          <cell r="G8091" t="str">
            <v>UNIDAD</v>
          </cell>
          <cell r="H8091" t="str">
            <v xml:space="preserve">un   </v>
          </cell>
          <cell r="J8091">
            <v>402690</v>
          </cell>
        </row>
        <row r="8094">
          <cell r="B8094" t="str">
            <v>CANTIDAD</v>
          </cell>
          <cell r="C8094" t="str">
            <v>UND</v>
          </cell>
          <cell r="D8094" t="str">
            <v>Vr/UNITARIO</v>
          </cell>
          <cell r="E8094" t="str">
            <v>Vr/PARCIAL</v>
          </cell>
          <cell r="F8094" t="str">
            <v>DESPERD. %</v>
          </cell>
        </row>
        <row r="8095">
          <cell r="B8095">
            <v>1</v>
          </cell>
          <cell r="C8095" t="str">
            <v>UND</v>
          </cell>
          <cell r="D8095">
            <v>320000</v>
          </cell>
          <cell r="E8095">
            <v>320000</v>
          </cell>
          <cell r="F8095">
            <v>0.02</v>
          </cell>
          <cell r="J8095">
            <v>326400</v>
          </cell>
        </row>
        <row r="8096">
          <cell r="B8096">
            <v>1</v>
          </cell>
          <cell r="C8096" t="str">
            <v>GL</v>
          </cell>
          <cell r="D8096">
            <v>30000</v>
          </cell>
          <cell r="E8096">
            <v>30000</v>
          </cell>
          <cell r="F8096">
            <v>0.02</v>
          </cell>
          <cell r="J8096">
            <v>30600</v>
          </cell>
        </row>
        <row r="8097">
          <cell r="E8097">
            <v>0</v>
          </cell>
          <cell r="J8097">
            <v>0</v>
          </cell>
        </row>
        <row r="8098">
          <cell r="E8098">
            <v>0</v>
          </cell>
          <cell r="J8098">
            <v>0</v>
          </cell>
        </row>
        <row r="8099">
          <cell r="E8099">
            <v>0</v>
          </cell>
          <cell r="J8099">
            <v>0</v>
          </cell>
        </row>
        <row r="8100">
          <cell r="E8100">
            <v>0</v>
          </cell>
          <cell r="J8100">
            <v>0</v>
          </cell>
        </row>
        <row r="8101">
          <cell r="E8101">
            <v>0</v>
          </cell>
          <cell r="J8101">
            <v>0</v>
          </cell>
        </row>
        <row r="8103">
          <cell r="G8103">
            <v>357000</v>
          </cell>
          <cell r="J8103">
            <v>357000</v>
          </cell>
        </row>
        <row r="8106">
          <cell r="B8106" t="str">
            <v>TARIFA / HORA</v>
          </cell>
          <cell r="D8106" t="str">
            <v>RENDIMIENTO</v>
          </cell>
          <cell r="E8106" t="str">
            <v>VALOR UNITARIO</v>
          </cell>
        </row>
        <row r="8107">
          <cell r="B8107">
            <v>100</v>
          </cell>
          <cell r="D8107">
            <v>10</v>
          </cell>
          <cell r="E8107">
            <v>1000</v>
          </cell>
        </row>
        <row r="8108">
          <cell r="E8108">
            <v>0</v>
          </cell>
        </row>
        <row r="8109">
          <cell r="E8109">
            <v>0</v>
          </cell>
        </row>
        <row r="8110">
          <cell r="E8110">
            <v>0</v>
          </cell>
        </row>
        <row r="8111">
          <cell r="E8111">
            <v>0</v>
          </cell>
        </row>
        <row r="8112">
          <cell r="G8112">
            <v>1000</v>
          </cell>
        </row>
        <row r="8114">
          <cell r="G8114">
            <v>358000</v>
          </cell>
        </row>
        <row r="8117">
          <cell r="B8117" t="str">
            <v>VOLUMEN/PESO</v>
          </cell>
          <cell r="D8117" t="str">
            <v>DISTANCIA</v>
          </cell>
          <cell r="E8117" t="str">
            <v>TARIFA</v>
          </cell>
          <cell r="F8117" t="str">
            <v>Vr/UNITARIO</v>
          </cell>
        </row>
        <row r="8118">
          <cell r="F8118">
            <v>0</v>
          </cell>
        </row>
        <row r="8119">
          <cell r="F8119">
            <v>0</v>
          </cell>
        </row>
        <row r="8120">
          <cell r="F8120">
            <v>0</v>
          </cell>
        </row>
        <row r="8122">
          <cell r="G8122">
            <v>0</v>
          </cell>
        </row>
        <row r="8125">
          <cell r="B8125" t="str">
            <v>JORNAL + PRESTACIONES</v>
          </cell>
          <cell r="E8125" t="str">
            <v>RENDIMIENTO</v>
          </cell>
          <cell r="F8125" t="str">
            <v>Vr/UNITARIO</v>
          </cell>
        </row>
        <row r="8126">
          <cell r="D8126">
            <v>8938</v>
          </cell>
          <cell r="E8126">
            <v>5</v>
          </cell>
          <cell r="F8126">
            <v>44690</v>
          </cell>
        </row>
        <row r="8127">
          <cell r="F8127">
            <v>0</v>
          </cell>
        </row>
        <row r="8128">
          <cell r="F8128">
            <v>0</v>
          </cell>
        </row>
        <row r="8129">
          <cell r="F8129">
            <v>0</v>
          </cell>
        </row>
        <row r="8131">
          <cell r="G8131">
            <v>44690</v>
          </cell>
        </row>
        <row r="8133">
          <cell r="G8133">
            <v>402690</v>
          </cell>
        </row>
        <row r="8141">
          <cell r="E8141" t="str">
            <v>CAPITULO :</v>
          </cell>
          <cell r="G8141" t="str">
            <v>INSTALACIONES ELECTRICAS</v>
          </cell>
        </row>
        <row r="8143">
          <cell r="E8143" t="str">
            <v>FECHA :</v>
          </cell>
          <cell r="F8143" t="str">
            <v>OCTUBRE DE 2005</v>
          </cell>
        </row>
        <row r="8146">
          <cell r="B8146" t="str">
            <v>17.1.3</v>
          </cell>
          <cell r="C8146" t="str">
            <v xml:space="preserve">CAMARAS DE PASO SENCILLAS AP                                                                             </v>
          </cell>
          <cell r="G8146" t="str">
            <v>UNIDAD</v>
          </cell>
          <cell r="H8146" t="str">
            <v xml:space="preserve">un   </v>
          </cell>
          <cell r="J8146">
            <v>243037</v>
          </cell>
        </row>
        <row r="8149">
          <cell r="B8149" t="str">
            <v>CANTIDAD</v>
          </cell>
          <cell r="C8149" t="str">
            <v>UND</v>
          </cell>
          <cell r="D8149" t="str">
            <v>Vr/UNITARIO</v>
          </cell>
          <cell r="E8149" t="str">
            <v>Vr/PARCIAL</v>
          </cell>
          <cell r="F8149" t="str">
            <v>DESPERD. %</v>
          </cell>
        </row>
        <row r="8150">
          <cell r="B8150">
            <v>100</v>
          </cell>
          <cell r="C8150" t="str">
            <v>UND</v>
          </cell>
          <cell r="D8150">
            <v>174</v>
          </cell>
          <cell r="E8150">
            <v>17400</v>
          </cell>
          <cell r="F8150">
            <v>0.02</v>
          </cell>
          <cell r="J8150">
            <v>17748</v>
          </cell>
        </row>
        <row r="8151">
          <cell r="B8151">
            <v>0.1</v>
          </cell>
          <cell r="C8151" t="str">
            <v>M3</v>
          </cell>
          <cell r="D8151">
            <v>166180.5</v>
          </cell>
          <cell r="E8151">
            <v>16618.05</v>
          </cell>
          <cell r="F8151">
            <v>0.02</v>
          </cell>
          <cell r="J8151">
            <v>16950.411</v>
          </cell>
        </row>
        <row r="8152">
          <cell r="B8152">
            <v>0.2</v>
          </cell>
          <cell r="C8152" t="str">
            <v>M3</v>
          </cell>
          <cell r="D8152">
            <v>219321.19999999998</v>
          </cell>
          <cell r="E8152">
            <v>43864.24</v>
          </cell>
          <cell r="F8152">
            <v>0.02</v>
          </cell>
          <cell r="J8152">
            <v>44741.524799999999</v>
          </cell>
        </row>
        <row r="8153">
          <cell r="B8153">
            <v>6</v>
          </cell>
          <cell r="C8153" t="str">
            <v>ML</v>
          </cell>
          <cell r="D8153">
            <v>2629.62962962963</v>
          </cell>
          <cell r="E8153">
            <v>15777.777777777781</v>
          </cell>
          <cell r="F8153">
            <v>0.02</v>
          </cell>
          <cell r="J8153">
            <v>16093.333333333336</v>
          </cell>
        </row>
        <row r="8154">
          <cell r="B8154">
            <v>1</v>
          </cell>
          <cell r="C8154" t="str">
            <v>UND</v>
          </cell>
          <cell r="D8154">
            <v>75000</v>
          </cell>
          <cell r="E8154">
            <v>75000</v>
          </cell>
          <cell r="J8154">
            <v>75000</v>
          </cell>
        </row>
        <row r="8155">
          <cell r="E8155">
            <v>0</v>
          </cell>
          <cell r="J8155">
            <v>0</v>
          </cell>
        </row>
        <row r="8156">
          <cell r="E8156">
            <v>0</v>
          </cell>
          <cell r="J8156">
            <v>0</v>
          </cell>
        </row>
        <row r="8158">
          <cell r="G8158">
            <v>170533.26913333335</v>
          </cell>
          <cell r="J8158">
            <v>170533.26913333335</v>
          </cell>
        </row>
        <row r="8161">
          <cell r="B8161" t="str">
            <v>TARIFA / HORA</v>
          </cell>
          <cell r="D8161" t="str">
            <v>RENDIMIENTO</v>
          </cell>
          <cell r="E8161" t="str">
            <v>VALOR UNITARIO</v>
          </cell>
        </row>
        <row r="8162">
          <cell r="B8162">
            <v>100</v>
          </cell>
          <cell r="D8162">
            <v>10</v>
          </cell>
          <cell r="E8162">
            <v>1000</v>
          </cell>
        </row>
        <row r="8163">
          <cell r="E8163">
            <v>0</v>
          </cell>
        </row>
        <row r="8164">
          <cell r="E8164">
            <v>0</v>
          </cell>
        </row>
        <row r="8165">
          <cell r="E8165">
            <v>0</v>
          </cell>
        </row>
        <row r="8166">
          <cell r="E8166">
            <v>0</v>
          </cell>
        </row>
        <row r="8167">
          <cell r="G8167">
            <v>1000</v>
          </cell>
        </row>
        <row r="8169">
          <cell r="G8169">
            <v>171533.26913333335</v>
          </cell>
        </row>
        <row r="8172">
          <cell r="B8172" t="str">
            <v>VOLUMEN/PESO</v>
          </cell>
          <cell r="D8172" t="str">
            <v>DISTANCIA</v>
          </cell>
          <cell r="E8172" t="str">
            <v>TARIFA</v>
          </cell>
          <cell r="F8172" t="str">
            <v>Vr/UNITARIO</v>
          </cell>
        </row>
        <row r="8173">
          <cell r="F8173">
            <v>0</v>
          </cell>
        </row>
        <row r="8174">
          <cell r="F8174">
            <v>0</v>
          </cell>
        </row>
        <row r="8175">
          <cell r="F8175">
            <v>0</v>
          </cell>
        </row>
        <row r="8177">
          <cell r="G8177">
            <v>0</v>
          </cell>
        </row>
        <row r="8180">
          <cell r="B8180" t="str">
            <v>JORNAL + PRESTACIONES</v>
          </cell>
          <cell r="E8180" t="str">
            <v>RENDIMIENTO</v>
          </cell>
          <cell r="F8180" t="str">
            <v>Vr/UNITARIO</v>
          </cell>
        </row>
        <row r="8181">
          <cell r="D8181">
            <v>8938</v>
          </cell>
          <cell r="E8181">
            <v>8</v>
          </cell>
          <cell r="F8181">
            <v>71504</v>
          </cell>
        </row>
        <row r="8182">
          <cell r="F8182">
            <v>0</v>
          </cell>
        </row>
        <row r="8183">
          <cell r="F8183">
            <v>0</v>
          </cell>
        </row>
        <row r="8184">
          <cell r="F8184">
            <v>0</v>
          </cell>
        </row>
        <row r="8186">
          <cell r="G8186">
            <v>71504</v>
          </cell>
        </row>
        <row r="8188">
          <cell r="G8188">
            <v>243037</v>
          </cell>
        </row>
        <row r="8196">
          <cell r="E8196" t="str">
            <v>CAPITULO :</v>
          </cell>
          <cell r="G8196" t="str">
            <v>INSTALACIONES ELECTRICAS</v>
          </cell>
        </row>
        <row r="8198">
          <cell r="E8198" t="str">
            <v>FECHA :</v>
          </cell>
          <cell r="F8198" t="str">
            <v>OCTUBRE DE 2005</v>
          </cell>
        </row>
        <row r="8201">
          <cell r="B8201" t="str">
            <v>17.1.4</v>
          </cell>
          <cell r="C8201" t="str">
            <v xml:space="preserve">LUMINARIA DE 250/400 W SODIO / MH (SELECCIONAR)                                                          </v>
          </cell>
          <cell r="G8201" t="str">
            <v>UNIDAD</v>
          </cell>
          <cell r="H8201" t="str">
            <v xml:space="preserve">un   </v>
          </cell>
          <cell r="J8201">
            <v>606603</v>
          </cell>
        </row>
        <row r="8204">
          <cell r="B8204" t="str">
            <v>CANTIDAD</v>
          </cell>
          <cell r="C8204" t="str">
            <v>UND</v>
          </cell>
          <cell r="D8204" t="str">
            <v>Vr/UNITARIO</v>
          </cell>
          <cell r="E8204" t="str">
            <v>Vr/PARCIAL</v>
          </cell>
          <cell r="F8204" t="str">
            <v>DESPERD. %</v>
          </cell>
        </row>
        <row r="8205">
          <cell r="B8205">
            <v>1</v>
          </cell>
          <cell r="C8205" t="str">
            <v>UND</v>
          </cell>
          <cell r="D8205">
            <v>568000</v>
          </cell>
          <cell r="E8205">
            <v>568000</v>
          </cell>
          <cell r="J8205">
            <v>568000</v>
          </cell>
        </row>
        <row r="8206">
          <cell r="B8206">
            <v>1</v>
          </cell>
          <cell r="C8206" t="str">
            <v>GL</v>
          </cell>
          <cell r="D8206">
            <v>10000</v>
          </cell>
          <cell r="E8206">
            <v>10000</v>
          </cell>
          <cell r="J8206">
            <v>10000</v>
          </cell>
        </row>
        <row r="8207">
          <cell r="E8207">
            <v>0</v>
          </cell>
          <cell r="J8207">
            <v>0</v>
          </cell>
        </row>
        <row r="8208">
          <cell r="E8208">
            <v>0</v>
          </cell>
          <cell r="J8208">
            <v>0</v>
          </cell>
        </row>
        <row r="8209">
          <cell r="E8209">
            <v>0</v>
          </cell>
          <cell r="J8209">
            <v>0</v>
          </cell>
        </row>
        <row r="8210">
          <cell r="E8210">
            <v>0</v>
          </cell>
          <cell r="J8210">
            <v>0</v>
          </cell>
        </row>
        <row r="8211">
          <cell r="E8211">
            <v>0</v>
          </cell>
          <cell r="J8211">
            <v>0</v>
          </cell>
        </row>
        <row r="8213">
          <cell r="G8213">
            <v>578000</v>
          </cell>
          <cell r="J8213">
            <v>578000</v>
          </cell>
        </row>
        <row r="8216">
          <cell r="B8216" t="str">
            <v>TARIFA / HORA</v>
          </cell>
          <cell r="D8216" t="str">
            <v>RENDIMIENTO</v>
          </cell>
          <cell r="E8216" t="str">
            <v>VALOR UNITARIO</v>
          </cell>
        </row>
        <row r="8217">
          <cell r="B8217">
            <v>100</v>
          </cell>
          <cell r="D8217">
            <v>15</v>
          </cell>
          <cell r="E8217">
            <v>1500</v>
          </cell>
        </row>
        <row r="8218">
          <cell r="B8218">
            <v>30.74</v>
          </cell>
          <cell r="D8218">
            <v>8</v>
          </cell>
          <cell r="E8218">
            <v>245.92</v>
          </cell>
        </row>
        <row r="8219">
          <cell r="B8219">
            <v>21.75</v>
          </cell>
          <cell r="D8219">
            <v>2</v>
          </cell>
          <cell r="E8219">
            <v>43.5</v>
          </cell>
        </row>
        <row r="8220">
          <cell r="E8220">
            <v>0</v>
          </cell>
        </row>
        <row r="8221">
          <cell r="E8221">
            <v>0</v>
          </cell>
        </row>
        <row r="8222">
          <cell r="G8222">
            <v>1789.42</v>
          </cell>
        </row>
        <row r="8224">
          <cell r="G8224">
            <v>579789.42000000004</v>
          </cell>
        </row>
        <row r="8227">
          <cell r="B8227" t="str">
            <v>VOLUMEN/PESO</v>
          </cell>
          <cell r="D8227" t="str">
            <v>DISTANCIA</v>
          </cell>
          <cell r="E8227" t="str">
            <v>TARIFA</v>
          </cell>
          <cell r="F8227" t="str">
            <v>Vr/UNITARIO</v>
          </cell>
        </row>
        <row r="8228">
          <cell r="F8228">
            <v>0</v>
          </cell>
        </row>
        <row r="8229">
          <cell r="F8229">
            <v>0</v>
          </cell>
        </row>
        <row r="8230">
          <cell r="F8230">
            <v>0</v>
          </cell>
        </row>
        <row r="8232">
          <cell r="G8232">
            <v>0</v>
          </cell>
        </row>
        <row r="8235">
          <cell r="B8235" t="str">
            <v>JORNAL + PRESTACIONES</v>
          </cell>
          <cell r="E8235" t="str">
            <v>RENDIMIENTO</v>
          </cell>
          <cell r="F8235" t="str">
            <v>Vr/UNITARIO</v>
          </cell>
        </row>
        <row r="8236">
          <cell r="D8236">
            <v>8938</v>
          </cell>
          <cell r="E8236">
            <v>3</v>
          </cell>
          <cell r="F8236">
            <v>26814</v>
          </cell>
        </row>
        <row r="8237">
          <cell r="F8237">
            <v>0</v>
          </cell>
        </row>
        <row r="8238">
          <cell r="F8238">
            <v>0</v>
          </cell>
        </row>
        <row r="8239">
          <cell r="F8239">
            <v>0</v>
          </cell>
        </row>
        <row r="8241">
          <cell r="G8241">
            <v>26814</v>
          </cell>
        </row>
        <row r="8243">
          <cell r="G8243">
            <v>606603</v>
          </cell>
        </row>
        <row r="8251">
          <cell r="E8251" t="str">
            <v>CAPITULO :</v>
          </cell>
          <cell r="G8251" t="str">
            <v>INSTALACIONES ELECTRICAS</v>
          </cell>
        </row>
        <row r="8253">
          <cell r="E8253" t="str">
            <v>FECHA :</v>
          </cell>
          <cell r="F8253" t="str">
            <v>OCTUBRE DE 2005</v>
          </cell>
        </row>
        <row r="8256">
          <cell r="B8256" t="str">
            <v>17.1.5</v>
          </cell>
          <cell r="C8256" t="str">
            <v xml:space="preserve">LUMINARIA DE 70 W SODIO                                                                                  </v>
          </cell>
          <cell r="G8256" t="str">
            <v>UNIDAD</v>
          </cell>
          <cell r="H8256" t="str">
            <v xml:space="preserve">un   </v>
          </cell>
          <cell r="J8256">
            <v>358603</v>
          </cell>
        </row>
        <row r="8259">
          <cell r="B8259" t="str">
            <v>CANTIDAD</v>
          </cell>
          <cell r="C8259" t="str">
            <v>UND</v>
          </cell>
          <cell r="D8259" t="str">
            <v>Vr/UNITARIO</v>
          </cell>
          <cell r="E8259" t="str">
            <v>Vr/PARCIAL</v>
          </cell>
          <cell r="F8259" t="str">
            <v>DESPERD. %</v>
          </cell>
        </row>
        <row r="8260">
          <cell r="B8260">
            <v>1</v>
          </cell>
          <cell r="C8260" t="str">
            <v>UND</v>
          </cell>
          <cell r="D8260">
            <v>320000</v>
          </cell>
          <cell r="E8260">
            <v>320000</v>
          </cell>
          <cell r="J8260">
            <v>320000</v>
          </cell>
        </row>
        <row r="8261">
          <cell r="B8261">
            <v>1</v>
          </cell>
          <cell r="C8261" t="str">
            <v>GL</v>
          </cell>
          <cell r="D8261">
            <v>10000</v>
          </cell>
          <cell r="E8261">
            <v>10000</v>
          </cell>
          <cell r="J8261">
            <v>10000</v>
          </cell>
        </row>
        <row r="8262">
          <cell r="E8262">
            <v>0</v>
          </cell>
          <cell r="J8262">
            <v>0</v>
          </cell>
        </row>
        <row r="8263">
          <cell r="E8263">
            <v>0</v>
          </cell>
          <cell r="J8263">
            <v>0</v>
          </cell>
        </row>
        <row r="8264">
          <cell r="E8264">
            <v>0</v>
          </cell>
          <cell r="J8264">
            <v>0</v>
          </cell>
        </row>
        <row r="8265">
          <cell r="E8265">
            <v>0</v>
          </cell>
          <cell r="J8265">
            <v>0</v>
          </cell>
        </row>
        <row r="8266">
          <cell r="E8266">
            <v>0</v>
          </cell>
          <cell r="J8266">
            <v>0</v>
          </cell>
        </row>
        <row r="8268">
          <cell r="G8268">
            <v>330000</v>
          </cell>
          <cell r="J8268">
            <v>330000</v>
          </cell>
        </row>
        <row r="8271">
          <cell r="B8271" t="str">
            <v>TARIFA / HORA</v>
          </cell>
          <cell r="D8271" t="str">
            <v>RENDIMIENTO</v>
          </cell>
          <cell r="E8271" t="str">
            <v>VALOR UNITARIO</v>
          </cell>
        </row>
        <row r="8272">
          <cell r="B8272">
            <v>100</v>
          </cell>
          <cell r="D8272">
            <v>15</v>
          </cell>
          <cell r="E8272">
            <v>1500</v>
          </cell>
        </row>
        <row r="8273">
          <cell r="B8273">
            <v>30.74</v>
          </cell>
          <cell r="D8273">
            <v>8</v>
          </cell>
          <cell r="E8273">
            <v>245.92</v>
          </cell>
        </row>
        <row r="8274">
          <cell r="B8274">
            <v>21.75</v>
          </cell>
          <cell r="D8274">
            <v>2</v>
          </cell>
          <cell r="E8274">
            <v>43.5</v>
          </cell>
        </row>
        <row r="8275">
          <cell r="E8275">
            <v>0</v>
          </cell>
        </row>
        <row r="8276">
          <cell r="E8276">
            <v>0</v>
          </cell>
        </row>
        <row r="8277">
          <cell r="G8277">
            <v>1789.42</v>
          </cell>
        </row>
        <row r="8279">
          <cell r="G8279">
            <v>331789.42</v>
          </cell>
        </row>
        <row r="8282">
          <cell r="B8282" t="str">
            <v>VOLUMEN/PESO</v>
          </cell>
          <cell r="D8282" t="str">
            <v>DISTANCIA</v>
          </cell>
          <cell r="E8282" t="str">
            <v>TARIFA</v>
          </cell>
          <cell r="F8282" t="str">
            <v>Vr/UNITARIO</v>
          </cell>
        </row>
        <row r="8283">
          <cell r="F8283">
            <v>0</v>
          </cell>
        </row>
        <row r="8284">
          <cell r="F8284">
            <v>0</v>
          </cell>
        </row>
        <row r="8285">
          <cell r="F8285">
            <v>0</v>
          </cell>
        </row>
        <row r="8287">
          <cell r="G8287">
            <v>0</v>
          </cell>
        </row>
        <row r="8290">
          <cell r="B8290" t="str">
            <v>JORNAL + PRESTACIONES</v>
          </cell>
          <cell r="E8290" t="str">
            <v>RENDIMIENTO</v>
          </cell>
          <cell r="F8290" t="str">
            <v>Vr/UNITARIO</v>
          </cell>
        </row>
        <row r="8291">
          <cell r="D8291">
            <v>8938</v>
          </cell>
          <cell r="E8291">
            <v>3</v>
          </cell>
          <cell r="F8291">
            <v>26814</v>
          </cell>
        </row>
        <row r="8292">
          <cell r="F8292">
            <v>0</v>
          </cell>
        </row>
        <row r="8293">
          <cell r="F8293">
            <v>0</v>
          </cell>
        </row>
        <row r="8294">
          <cell r="F8294">
            <v>0</v>
          </cell>
        </row>
        <row r="8296">
          <cell r="G8296">
            <v>26814</v>
          </cell>
        </row>
        <row r="8298">
          <cell r="G8298">
            <v>358603</v>
          </cell>
        </row>
        <row r="8306">
          <cell r="E8306" t="str">
            <v>CAPITULO :</v>
          </cell>
          <cell r="G8306" t="str">
            <v>INSTALACIONES ELECTRICAS</v>
          </cell>
        </row>
        <row r="8308">
          <cell r="E8308" t="str">
            <v>FECHA :</v>
          </cell>
          <cell r="F8308" t="str">
            <v>OCTUBRE DE 2005</v>
          </cell>
        </row>
        <row r="8311">
          <cell r="B8311" t="str">
            <v>17.1.6</v>
          </cell>
          <cell r="C8311" t="str">
            <v xml:space="preserve">INTERCONEXION INTERNA POSTES Y EMPALMES TIPO 3M                                                          </v>
          </cell>
          <cell r="G8311" t="str">
            <v>UNIDAD</v>
          </cell>
          <cell r="H8311" t="str">
            <v xml:space="preserve">gb   </v>
          </cell>
          <cell r="J8311">
            <v>152603</v>
          </cell>
        </row>
        <row r="8314">
          <cell r="B8314" t="str">
            <v>CANTIDAD</v>
          </cell>
          <cell r="C8314" t="str">
            <v>UND</v>
          </cell>
          <cell r="D8314" t="str">
            <v>Vr/UNITARIO</v>
          </cell>
          <cell r="E8314" t="str">
            <v>Vr/PARCIAL</v>
          </cell>
          <cell r="F8314" t="str">
            <v>DESPERD. %</v>
          </cell>
        </row>
        <row r="8315">
          <cell r="B8315">
            <v>1</v>
          </cell>
          <cell r="C8315" t="str">
            <v>UND</v>
          </cell>
          <cell r="D8315">
            <v>120000</v>
          </cell>
          <cell r="E8315">
            <v>120000</v>
          </cell>
          <cell r="J8315">
            <v>120000</v>
          </cell>
        </row>
        <row r="8316">
          <cell r="B8316">
            <v>1</v>
          </cell>
          <cell r="C8316" t="str">
            <v>GL</v>
          </cell>
          <cell r="D8316">
            <v>4000</v>
          </cell>
          <cell r="E8316">
            <v>4000</v>
          </cell>
          <cell r="J8316">
            <v>4000</v>
          </cell>
        </row>
        <row r="8317">
          <cell r="E8317">
            <v>0</v>
          </cell>
          <cell r="J8317">
            <v>0</v>
          </cell>
        </row>
        <row r="8318">
          <cell r="E8318">
            <v>0</v>
          </cell>
          <cell r="J8318">
            <v>0</v>
          </cell>
        </row>
        <row r="8319">
          <cell r="E8319">
            <v>0</v>
          </cell>
          <cell r="J8319">
            <v>0</v>
          </cell>
        </row>
        <row r="8320">
          <cell r="E8320">
            <v>0</v>
          </cell>
          <cell r="J8320">
            <v>0</v>
          </cell>
        </row>
        <row r="8321">
          <cell r="E8321">
            <v>0</v>
          </cell>
          <cell r="J8321">
            <v>0</v>
          </cell>
        </row>
        <row r="8323">
          <cell r="G8323">
            <v>124000</v>
          </cell>
          <cell r="J8323">
            <v>124000</v>
          </cell>
        </row>
        <row r="8326">
          <cell r="B8326" t="str">
            <v>TARIFA / HORA</v>
          </cell>
          <cell r="D8326" t="str">
            <v>RENDIMIENTO</v>
          </cell>
          <cell r="E8326" t="str">
            <v>VALOR UNITARIO</v>
          </cell>
        </row>
        <row r="8327">
          <cell r="B8327">
            <v>100</v>
          </cell>
          <cell r="D8327">
            <v>15</v>
          </cell>
          <cell r="E8327">
            <v>1500</v>
          </cell>
        </row>
        <row r="8328">
          <cell r="B8328">
            <v>30.74</v>
          </cell>
          <cell r="D8328">
            <v>8</v>
          </cell>
          <cell r="E8328">
            <v>245.92</v>
          </cell>
        </row>
        <row r="8329">
          <cell r="B8329">
            <v>21.75</v>
          </cell>
          <cell r="D8329">
            <v>2</v>
          </cell>
          <cell r="E8329">
            <v>43.5</v>
          </cell>
        </row>
        <row r="8330">
          <cell r="E8330">
            <v>0</v>
          </cell>
        </row>
        <row r="8331">
          <cell r="E8331">
            <v>0</v>
          </cell>
        </row>
        <row r="8332">
          <cell r="G8332">
            <v>1789.42</v>
          </cell>
        </row>
        <row r="8334">
          <cell r="G8334">
            <v>125789.42</v>
          </cell>
        </row>
        <row r="8337">
          <cell r="B8337" t="str">
            <v>VOLUMEN/PESO</v>
          </cell>
          <cell r="D8337" t="str">
            <v>DISTANCIA</v>
          </cell>
          <cell r="E8337" t="str">
            <v>TARIFA</v>
          </cell>
          <cell r="F8337" t="str">
            <v>Vr/UNITARIO</v>
          </cell>
        </row>
        <row r="8338">
          <cell r="F8338">
            <v>0</v>
          </cell>
        </row>
        <row r="8339">
          <cell r="F8339">
            <v>0</v>
          </cell>
        </row>
        <row r="8340">
          <cell r="F8340">
            <v>0</v>
          </cell>
        </row>
        <row r="8342">
          <cell r="G8342">
            <v>0</v>
          </cell>
        </row>
        <row r="8345">
          <cell r="B8345" t="str">
            <v>JORNAL + PRESTACIONES</v>
          </cell>
          <cell r="E8345" t="str">
            <v>RENDIMIENTO</v>
          </cell>
          <cell r="F8345" t="str">
            <v>Vr/UNITARIO</v>
          </cell>
        </row>
        <row r="8346">
          <cell r="D8346">
            <v>8938</v>
          </cell>
          <cell r="E8346">
            <v>3</v>
          </cell>
          <cell r="F8346">
            <v>26814</v>
          </cell>
        </row>
        <row r="8347">
          <cell r="F8347">
            <v>0</v>
          </cell>
        </row>
        <row r="8348">
          <cell r="F8348">
            <v>0</v>
          </cell>
        </row>
        <row r="8349">
          <cell r="F8349">
            <v>0</v>
          </cell>
        </row>
        <row r="8351">
          <cell r="G8351">
            <v>26814</v>
          </cell>
        </row>
        <row r="8353">
          <cell r="G8353">
            <v>152603</v>
          </cell>
        </row>
        <row r="8361">
          <cell r="E8361" t="str">
            <v>CAPITULO :</v>
          </cell>
          <cell r="G8361" t="str">
            <v>INSTALACIONES ELECTRICAS</v>
          </cell>
        </row>
        <row r="8363">
          <cell r="E8363" t="str">
            <v>FECHA :</v>
          </cell>
          <cell r="F8363" t="str">
            <v>OCTUBRE DE 2005</v>
          </cell>
        </row>
        <row r="8366">
          <cell r="B8366" t="str">
            <v>17.1.7</v>
          </cell>
          <cell r="C8366" t="str">
            <v xml:space="preserve">CANALIZACION CON 4 TUBOS DE 4 pg                                                                         </v>
          </cell>
          <cell r="G8366" t="str">
            <v>UNIDAD</v>
          </cell>
          <cell r="H8366" t="str">
            <v xml:space="preserve">m    </v>
          </cell>
          <cell r="J8366">
            <v>70725</v>
          </cell>
        </row>
        <row r="8369">
          <cell r="B8369" t="str">
            <v>CANTIDAD</v>
          </cell>
          <cell r="C8369" t="str">
            <v>UND</v>
          </cell>
          <cell r="D8369" t="str">
            <v>Vr/UNITARIO</v>
          </cell>
          <cell r="E8369" t="str">
            <v>Vr/PARCIAL</v>
          </cell>
          <cell r="F8369" t="str">
            <v>DESPERD. %</v>
          </cell>
        </row>
        <row r="8370">
          <cell r="B8370">
            <v>4</v>
          </cell>
          <cell r="C8370" t="str">
            <v>ML</v>
          </cell>
          <cell r="D8370">
            <v>11174.666666666666</v>
          </cell>
          <cell r="E8370">
            <v>44698.666666666664</v>
          </cell>
          <cell r="F8370">
            <v>0.02</v>
          </cell>
          <cell r="J8370">
            <v>45592.639999999999</v>
          </cell>
        </row>
        <row r="8371">
          <cell r="E8371">
            <v>0</v>
          </cell>
          <cell r="J8371">
            <v>0</v>
          </cell>
        </row>
        <row r="8372">
          <cell r="E8372">
            <v>0</v>
          </cell>
          <cell r="J8372">
            <v>0</v>
          </cell>
        </row>
        <row r="8373">
          <cell r="E8373">
            <v>0</v>
          </cell>
          <cell r="J8373">
            <v>0</v>
          </cell>
        </row>
        <row r="8374">
          <cell r="E8374">
            <v>0</v>
          </cell>
          <cell r="J8374">
            <v>0</v>
          </cell>
        </row>
        <row r="8375">
          <cell r="E8375">
            <v>0</v>
          </cell>
          <cell r="J8375">
            <v>0</v>
          </cell>
        </row>
        <row r="8376">
          <cell r="E8376">
            <v>0</v>
          </cell>
          <cell r="J8376">
            <v>0</v>
          </cell>
        </row>
        <row r="8378">
          <cell r="G8378">
            <v>45592.639999999999</v>
          </cell>
          <cell r="J8378">
            <v>45592.639999999999</v>
          </cell>
        </row>
        <row r="8381">
          <cell r="B8381" t="str">
            <v>TARIFA / HORA</v>
          </cell>
          <cell r="D8381" t="str">
            <v>RENDIMIENTO</v>
          </cell>
          <cell r="E8381" t="str">
            <v>VALOR UNITARIO</v>
          </cell>
        </row>
        <row r="8382">
          <cell r="B8382">
            <v>100</v>
          </cell>
          <cell r="D8382">
            <v>10</v>
          </cell>
          <cell r="E8382">
            <v>1000</v>
          </cell>
        </row>
        <row r="8383">
          <cell r="E8383">
            <v>0</v>
          </cell>
        </row>
        <row r="8384">
          <cell r="E8384">
            <v>0</v>
          </cell>
        </row>
        <row r="8385">
          <cell r="E8385">
            <v>0</v>
          </cell>
        </row>
        <row r="8386">
          <cell r="E8386">
            <v>0</v>
          </cell>
        </row>
        <row r="8387">
          <cell r="G8387">
            <v>1000</v>
          </cell>
        </row>
        <row r="8389">
          <cell r="G8389">
            <v>46592.639999999999</v>
          </cell>
        </row>
        <row r="8392">
          <cell r="B8392" t="str">
            <v>VOLUMEN/PESO</v>
          </cell>
          <cell r="D8392" t="str">
            <v>DISTANCIA</v>
          </cell>
          <cell r="E8392" t="str">
            <v>TARIFA</v>
          </cell>
          <cell r="F8392" t="str">
            <v>Vr/UNITARIO</v>
          </cell>
        </row>
        <row r="8393">
          <cell r="F8393">
            <v>0</v>
          </cell>
        </row>
        <row r="8394">
          <cell r="F8394">
            <v>0</v>
          </cell>
        </row>
        <row r="8395">
          <cell r="F8395">
            <v>0</v>
          </cell>
        </row>
        <row r="8397">
          <cell r="G8397">
            <v>0</v>
          </cell>
        </row>
        <row r="8400">
          <cell r="B8400" t="str">
            <v>JORNAL + PRESTACIONES</v>
          </cell>
          <cell r="E8400" t="str">
            <v>RENDIMIENTO</v>
          </cell>
          <cell r="F8400" t="str">
            <v>Vr/UNITARIO</v>
          </cell>
        </row>
        <row r="8401">
          <cell r="D8401">
            <v>8938</v>
          </cell>
          <cell r="E8401">
            <v>2.7</v>
          </cell>
          <cell r="F8401">
            <v>24132.600000000002</v>
          </cell>
        </row>
        <row r="8402">
          <cell r="F8402">
            <v>0</v>
          </cell>
        </row>
        <row r="8403">
          <cell r="F8403">
            <v>0</v>
          </cell>
        </row>
        <row r="8404">
          <cell r="F8404">
            <v>0</v>
          </cell>
        </row>
        <row r="8406">
          <cell r="G8406">
            <v>24132.600000000002</v>
          </cell>
        </row>
        <row r="8408">
          <cell r="G8408">
            <v>70725</v>
          </cell>
        </row>
        <row r="8416">
          <cell r="E8416" t="str">
            <v>CAPITULO :</v>
          </cell>
          <cell r="G8416" t="str">
            <v>OBRAS EXTERIORES</v>
          </cell>
        </row>
        <row r="8418">
          <cell r="E8418" t="str">
            <v>FECHA :</v>
          </cell>
          <cell r="F8418" t="str">
            <v>OCTUBRE DE 2005</v>
          </cell>
        </row>
        <row r="8421">
          <cell r="B8421" t="str">
            <v>18.1.1</v>
          </cell>
          <cell r="C8421" t="str">
            <v xml:space="preserve">EXCAVACION MECANICA                                    </v>
          </cell>
          <cell r="G8421" t="str">
            <v>UNIDAD</v>
          </cell>
          <cell r="H8421" t="str">
            <v xml:space="preserve">m3   </v>
          </cell>
          <cell r="J8421">
            <v>14900</v>
          </cell>
        </row>
        <row r="8424">
          <cell r="B8424" t="str">
            <v>CANTIDAD</v>
          </cell>
          <cell r="C8424" t="str">
            <v>UND</v>
          </cell>
          <cell r="D8424" t="str">
            <v>Vr/UNITARIO</v>
          </cell>
          <cell r="E8424" t="str">
            <v>Vr/PARCIAL</v>
          </cell>
          <cell r="F8424" t="str">
            <v>DESPERD. %</v>
          </cell>
        </row>
        <row r="8425">
          <cell r="E8425">
            <v>0</v>
          </cell>
          <cell r="J8425">
            <v>0</v>
          </cell>
        </row>
        <row r="8426">
          <cell r="E8426">
            <v>0</v>
          </cell>
          <cell r="J8426">
            <v>0</v>
          </cell>
        </row>
        <row r="8427">
          <cell r="E8427">
            <v>0</v>
          </cell>
          <cell r="J8427">
            <v>0</v>
          </cell>
        </row>
        <row r="8428">
          <cell r="E8428">
            <v>0</v>
          </cell>
          <cell r="J8428">
            <v>0</v>
          </cell>
        </row>
        <row r="8429">
          <cell r="E8429">
            <v>0</v>
          </cell>
          <cell r="J8429">
            <v>0</v>
          </cell>
        </row>
        <row r="8430">
          <cell r="E8430">
            <v>0</v>
          </cell>
          <cell r="J8430">
            <v>0</v>
          </cell>
        </row>
        <row r="8431">
          <cell r="E8431">
            <v>0</v>
          </cell>
          <cell r="J8431">
            <v>0</v>
          </cell>
        </row>
        <row r="8433">
          <cell r="G8433">
            <v>0</v>
          </cell>
          <cell r="J8433">
            <v>0</v>
          </cell>
        </row>
        <row r="8436">
          <cell r="B8436" t="str">
            <v>TARIFA / HORA</v>
          </cell>
          <cell r="D8436" t="str">
            <v>RENDIMIENTO</v>
          </cell>
          <cell r="E8436" t="str">
            <v>VALOR UNITARIO</v>
          </cell>
        </row>
        <row r="8437">
          <cell r="B8437">
            <v>100</v>
          </cell>
          <cell r="D8437">
            <v>10</v>
          </cell>
          <cell r="E8437">
            <v>1000</v>
          </cell>
        </row>
        <row r="8438">
          <cell r="B8438">
            <v>50000</v>
          </cell>
          <cell r="D8438">
            <v>7.0000000000000007E-2</v>
          </cell>
          <cell r="E8438">
            <v>3500.0000000000005</v>
          </cell>
        </row>
        <row r="8439">
          <cell r="E8439">
            <v>0</v>
          </cell>
        </row>
        <row r="8440">
          <cell r="E8440">
            <v>0</v>
          </cell>
        </row>
        <row r="8441">
          <cell r="E8441">
            <v>0</v>
          </cell>
        </row>
        <row r="8442">
          <cell r="G8442">
            <v>4500</v>
          </cell>
        </row>
        <row r="8444">
          <cell r="G8444">
            <v>4500</v>
          </cell>
        </row>
        <row r="8447">
          <cell r="B8447" t="str">
            <v>VOLUMEN/PESO</v>
          </cell>
          <cell r="D8447" t="str">
            <v>DISTANCIA</v>
          </cell>
          <cell r="E8447" t="str">
            <v>TARIFA</v>
          </cell>
          <cell r="F8447" t="str">
            <v>Vr/UNITARIO</v>
          </cell>
        </row>
        <row r="8448">
          <cell r="B8448">
            <v>1</v>
          </cell>
          <cell r="D8448">
            <v>6.9333333333333336</v>
          </cell>
          <cell r="E8448">
            <v>1500</v>
          </cell>
          <cell r="F8448">
            <v>10400</v>
          </cell>
        </row>
        <row r="8449">
          <cell r="F8449">
            <v>0</v>
          </cell>
        </row>
        <row r="8450">
          <cell r="F8450">
            <v>0</v>
          </cell>
        </row>
        <row r="8452">
          <cell r="G8452">
            <v>10400</v>
          </cell>
        </row>
        <row r="8455">
          <cell r="B8455" t="str">
            <v>JORNAL + PRESTACIONES</v>
          </cell>
          <cell r="E8455" t="str">
            <v>RENDIMIENTO</v>
          </cell>
          <cell r="F8455" t="str">
            <v>Vr/UNITARIO</v>
          </cell>
        </row>
        <row r="8456">
          <cell r="F8456">
            <v>0</v>
          </cell>
        </row>
        <row r="8457">
          <cell r="F8457">
            <v>0</v>
          </cell>
        </row>
        <row r="8458">
          <cell r="F8458">
            <v>0</v>
          </cell>
        </row>
        <row r="8459">
          <cell r="F8459">
            <v>0</v>
          </cell>
        </row>
        <row r="8461">
          <cell r="G8461">
            <v>0</v>
          </cell>
        </row>
        <row r="8463">
          <cell r="G8463">
            <v>14900</v>
          </cell>
        </row>
        <row r="8471">
          <cell r="E8471" t="str">
            <v>CAPITULO :</v>
          </cell>
          <cell r="G8471" t="str">
            <v>OBRAS EXTERIORES</v>
          </cell>
        </row>
        <row r="8473">
          <cell r="E8473" t="str">
            <v>FECHA :</v>
          </cell>
          <cell r="F8473" t="str">
            <v>OCTUBRE DE 2005</v>
          </cell>
        </row>
        <row r="8476">
          <cell r="B8476" t="str">
            <v>18.1.2</v>
          </cell>
          <cell r="C8476" t="str">
            <v xml:space="preserve">RELLENOS RECEBO                                        </v>
          </cell>
          <cell r="G8476" t="str">
            <v>UNIDAD</v>
          </cell>
          <cell r="H8476" t="str">
            <v xml:space="preserve">m3   </v>
          </cell>
          <cell r="J8476">
            <v>35600</v>
          </cell>
        </row>
        <row r="8479">
          <cell r="B8479" t="str">
            <v>CANTIDAD</v>
          </cell>
          <cell r="C8479" t="str">
            <v>UND</v>
          </cell>
          <cell r="D8479" t="str">
            <v>Vr/UNITARIO</v>
          </cell>
          <cell r="E8479" t="str">
            <v>Vr/PARCIAL</v>
          </cell>
          <cell r="F8479" t="str">
            <v>DESPERD. %</v>
          </cell>
        </row>
        <row r="8480">
          <cell r="B8480">
            <v>1</v>
          </cell>
          <cell r="C8480" t="str">
            <v>M3</v>
          </cell>
          <cell r="D8480">
            <v>12000</v>
          </cell>
          <cell r="E8480">
            <v>12000</v>
          </cell>
          <cell r="F8480">
            <v>0.3</v>
          </cell>
          <cell r="J8480">
            <v>15600</v>
          </cell>
        </row>
        <row r="8481">
          <cell r="E8481">
            <v>0</v>
          </cell>
          <cell r="J8481">
            <v>0</v>
          </cell>
        </row>
        <row r="8482">
          <cell r="E8482">
            <v>0</v>
          </cell>
          <cell r="J8482">
            <v>0</v>
          </cell>
        </row>
        <row r="8483">
          <cell r="E8483">
            <v>0</v>
          </cell>
          <cell r="J8483">
            <v>0</v>
          </cell>
        </row>
        <row r="8484">
          <cell r="E8484">
            <v>0</v>
          </cell>
          <cell r="J8484">
            <v>0</v>
          </cell>
        </row>
        <row r="8485">
          <cell r="E8485">
            <v>0</v>
          </cell>
          <cell r="J8485">
            <v>0</v>
          </cell>
        </row>
        <row r="8486">
          <cell r="E8486">
            <v>0</v>
          </cell>
          <cell r="J8486">
            <v>0</v>
          </cell>
        </row>
        <row r="8488">
          <cell r="G8488">
            <v>15600</v>
          </cell>
          <cell r="J8488">
            <v>15600</v>
          </cell>
        </row>
        <row r="8491">
          <cell r="B8491" t="str">
            <v>TARIFA / HORA</v>
          </cell>
          <cell r="D8491" t="str">
            <v>RENDIMIENTO</v>
          </cell>
          <cell r="E8491" t="str">
            <v>VALOR UNITARIO</v>
          </cell>
        </row>
        <row r="8492">
          <cell r="B8492">
            <v>100</v>
          </cell>
          <cell r="D8492">
            <v>10</v>
          </cell>
          <cell r="E8492">
            <v>1000</v>
          </cell>
        </row>
        <row r="8493">
          <cell r="B8493">
            <v>3509.0000000000005</v>
          </cell>
          <cell r="D8493">
            <v>2</v>
          </cell>
          <cell r="E8493">
            <v>7018.0000000000009</v>
          </cell>
        </row>
        <row r="8494">
          <cell r="E8494">
            <v>0</v>
          </cell>
        </row>
        <row r="8495">
          <cell r="E8495">
            <v>0</v>
          </cell>
        </row>
        <row r="8496">
          <cell r="E8496">
            <v>0</v>
          </cell>
        </row>
        <row r="8497">
          <cell r="G8497">
            <v>8018.0000000000009</v>
          </cell>
        </row>
        <row r="8499">
          <cell r="G8499">
            <v>23618</v>
          </cell>
        </row>
        <row r="8502">
          <cell r="B8502" t="str">
            <v>VOLUMEN/PESO</v>
          </cell>
          <cell r="D8502" t="str">
            <v>DISTANCIA</v>
          </cell>
          <cell r="E8502" t="str">
            <v>TARIFA</v>
          </cell>
          <cell r="F8502" t="str">
            <v>Vr/UNITARIO</v>
          </cell>
        </row>
        <row r="8503">
          <cell r="F8503">
            <v>0</v>
          </cell>
        </row>
        <row r="8504">
          <cell r="F8504">
            <v>0</v>
          </cell>
        </row>
        <row r="8505">
          <cell r="F8505">
            <v>0</v>
          </cell>
        </row>
        <row r="8507">
          <cell r="G8507">
            <v>0</v>
          </cell>
        </row>
        <row r="8510">
          <cell r="B8510" t="str">
            <v>JORNAL + PRESTACIONES</v>
          </cell>
          <cell r="E8510" t="str">
            <v>RENDIMIENTO</v>
          </cell>
          <cell r="F8510" t="str">
            <v>Vr/UNITARIO</v>
          </cell>
        </row>
        <row r="8511">
          <cell r="D8511">
            <v>7681</v>
          </cell>
          <cell r="E8511">
            <v>1.5599906976744184</v>
          </cell>
          <cell r="F8511">
            <v>11982.288548837209</v>
          </cell>
        </row>
        <row r="8512">
          <cell r="F8512">
            <v>0</v>
          </cell>
        </row>
        <row r="8513">
          <cell r="F8513">
            <v>0</v>
          </cell>
        </row>
        <row r="8514">
          <cell r="F8514">
            <v>0</v>
          </cell>
        </row>
        <row r="8516">
          <cell r="G8516">
            <v>11982.288548837209</v>
          </cell>
        </row>
        <row r="8518">
          <cell r="G8518">
            <v>35600</v>
          </cell>
        </row>
        <row r="8526">
          <cell r="E8526" t="str">
            <v>CAPITULO :</v>
          </cell>
          <cell r="G8526" t="str">
            <v>OBRAS EXTERIORES</v>
          </cell>
        </row>
        <row r="8528">
          <cell r="E8528" t="str">
            <v>FECHA :</v>
          </cell>
          <cell r="F8528" t="str">
            <v>OCTUBRE DE 2005</v>
          </cell>
        </row>
        <row r="8531">
          <cell r="B8531" t="str">
            <v>18.1.3</v>
          </cell>
          <cell r="C8531" t="str">
            <v xml:space="preserve">ADOQUIN CONCRETO 6 Cm                                  </v>
          </cell>
          <cell r="G8531" t="str">
            <v>UNIDAD</v>
          </cell>
          <cell r="H8531" t="str">
            <v xml:space="preserve">m2   </v>
          </cell>
          <cell r="J8531">
            <v>37439</v>
          </cell>
        </row>
        <row r="8534">
          <cell r="B8534" t="str">
            <v>CANTIDAD</v>
          </cell>
          <cell r="C8534" t="str">
            <v>UND</v>
          </cell>
          <cell r="D8534" t="str">
            <v>Vr/UNITARIO</v>
          </cell>
          <cell r="E8534" t="str">
            <v>Vr/PARCIAL</v>
          </cell>
          <cell r="F8534" t="str">
            <v>DESPERD. %</v>
          </cell>
        </row>
        <row r="8535">
          <cell r="B8535">
            <v>50</v>
          </cell>
          <cell r="C8535" t="str">
            <v>UND</v>
          </cell>
          <cell r="D8535">
            <v>346.55</v>
          </cell>
          <cell r="E8535">
            <v>17327.5</v>
          </cell>
          <cell r="F8535">
            <v>0.3</v>
          </cell>
          <cell r="J8535">
            <v>22525.75</v>
          </cell>
        </row>
        <row r="8536">
          <cell r="B8536">
            <v>0.03</v>
          </cell>
          <cell r="C8536" t="str">
            <v>M3</v>
          </cell>
          <cell r="D8536">
            <v>25000</v>
          </cell>
          <cell r="E8536">
            <v>750</v>
          </cell>
          <cell r="J8536">
            <v>750</v>
          </cell>
        </row>
        <row r="8537">
          <cell r="E8537">
            <v>0</v>
          </cell>
          <cell r="J8537">
            <v>0</v>
          </cell>
        </row>
        <row r="8538">
          <cell r="E8538">
            <v>0</v>
          </cell>
          <cell r="J8538">
            <v>0</v>
          </cell>
        </row>
        <row r="8539">
          <cell r="E8539">
            <v>0</v>
          </cell>
          <cell r="J8539">
            <v>0</v>
          </cell>
        </row>
        <row r="8540">
          <cell r="E8540">
            <v>0</v>
          </cell>
          <cell r="J8540">
            <v>0</v>
          </cell>
        </row>
        <row r="8541">
          <cell r="E8541">
            <v>0</v>
          </cell>
          <cell r="J8541">
            <v>0</v>
          </cell>
        </row>
        <row r="8543">
          <cell r="G8543">
            <v>23275.75</v>
          </cell>
          <cell r="J8543">
            <v>23275.75</v>
          </cell>
        </row>
        <row r="8546">
          <cell r="B8546" t="str">
            <v>TARIFA / HORA</v>
          </cell>
          <cell r="D8546" t="str">
            <v>RENDIMIENTO</v>
          </cell>
          <cell r="E8546" t="str">
            <v>VALOR UNITARIO</v>
          </cell>
        </row>
        <row r="8547">
          <cell r="B8547">
            <v>100</v>
          </cell>
          <cell r="D8547">
            <v>10</v>
          </cell>
          <cell r="E8547">
            <v>1000</v>
          </cell>
        </row>
        <row r="8548">
          <cell r="B8548">
            <v>3509.0000000000005</v>
          </cell>
          <cell r="D8548">
            <v>2</v>
          </cell>
          <cell r="E8548">
            <v>7018.0000000000009</v>
          </cell>
        </row>
        <row r="8549">
          <cell r="E8549">
            <v>0</v>
          </cell>
        </row>
        <row r="8550">
          <cell r="E8550">
            <v>0</v>
          </cell>
        </row>
        <row r="8551">
          <cell r="E8551">
            <v>0</v>
          </cell>
        </row>
        <row r="8552">
          <cell r="G8552">
            <v>8018.0000000000009</v>
          </cell>
        </row>
        <row r="8554">
          <cell r="G8554">
            <v>31293.75</v>
          </cell>
        </row>
        <row r="8557">
          <cell r="B8557" t="str">
            <v>VOLUMEN/PESO</v>
          </cell>
          <cell r="D8557" t="str">
            <v>DISTANCIA</v>
          </cell>
          <cell r="E8557" t="str">
            <v>TARIFA</v>
          </cell>
          <cell r="F8557" t="str">
            <v>Vr/UNITARIO</v>
          </cell>
        </row>
        <row r="8558">
          <cell r="F8558">
            <v>0</v>
          </cell>
        </row>
        <row r="8559">
          <cell r="F8559">
            <v>0</v>
          </cell>
        </row>
        <row r="8560">
          <cell r="F8560">
            <v>0</v>
          </cell>
        </row>
        <row r="8562">
          <cell r="G8562">
            <v>0</v>
          </cell>
        </row>
        <row r="8565">
          <cell r="B8565" t="str">
            <v>JORNAL + PRESTACIONES</v>
          </cell>
          <cell r="E8565" t="str">
            <v>RENDIMIENTO</v>
          </cell>
          <cell r="F8565" t="str">
            <v>Vr/UNITARIO</v>
          </cell>
        </row>
        <row r="8566">
          <cell r="D8566">
            <v>7681</v>
          </cell>
          <cell r="E8566">
            <v>0.8</v>
          </cell>
          <cell r="F8566">
            <v>6144.8</v>
          </cell>
        </row>
        <row r="8567">
          <cell r="F8567">
            <v>0</v>
          </cell>
        </row>
        <row r="8568">
          <cell r="F8568">
            <v>0</v>
          </cell>
        </row>
        <row r="8569">
          <cell r="F8569">
            <v>0</v>
          </cell>
        </row>
        <row r="8571">
          <cell r="G8571">
            <v>6144.8</v>
          </cell>
        </row>
        <row r="8573">
          <cell r="G8573">
            <v>37439</v>
          </cell>
        </row>
        <row r="8581">
          <cell r="E8581" t="str">
            <v>CAPITULO :</v>
          </cell>
          <cell r="G8581" t="str">
            <v>OBRAS EXTERIORES</v>
          </cell>
        </row>
        <row r="8583">
          <cell r="E8583" t="str">
            <v>FECHA :</v>
          </cell>
          <cell r="F8583" t="str">
            <v>OCTUBRE DE 2005</v>
          </cell>
        </row>
        <row r="8586">
          <cell r="B8586" t="str">
            <v>18.2.1</v>
          </cell>
          <cell r="C8586" t="str">
            <v xml:space="preserve">LOCALIZACION Y REPLANTEO  CON EQUIPO                   </v>
          </cell>
          <cell r="G8586" t="str">
            <v>UNIDAD</v>
          </cell>
          <cell r="H8586" t="str">
            <v xml:space="preserve">m2   </v>
          </cell>
          <cell r="J8586">
            <v>1168</v>
          </cell>
        </row>
        <row r="8589">
          <cell r="B8589" t="str">
            <v>CANTIDAD</v>
          </cell>
          <cell r="C8589" t="str">
            <v>UND</v>
          </cell>
          <cell r="D8589" t="str">
            <v>Vr/UNITARIO</v>
          </cell>
          <cell r="E8589" t="str">
            <v>Vr/PARCIAL</v>
          </cell>
          <cell r="F8589" t="str">
            <v>DESPERD. %</v>
          </cell>
        </row>
        <row r="8590">
          <cell r="E8590">
            <v>0</v>
          </cell>
          <cell r="J8590">
            <v>0</v>
          </cell>
        </row>
        <row r="8591">
          <cell r="E8591">
            <v>0</v>
          </cell>
          <cell r="J8591">
            <v>0</v>
          </cell>
        </row>
        <row r="8592">
          <cell r="E8592">
            <v>0</v>
          </cell>
          <cell r="J8592">
            <v>0</v>
          </cell>
        </row>
        <row r="8593">
          <cell r="E8593">
            <v>0</v>
          </cell>
          <cell r="J8593">
            <v>0</v>
          </cell>
        </row>
        <row r="8594">
          <cell r="E8594">
            <v>0</v>
          </cell>
          <cell r="J8594">
            <v>0</v>
          </cell>
        </row>
        <row r="8595">
          <cell r="E8595">
            <v>0</v>
          </cell>
          <cell r="J8595">
            <v>0</v>
          </cell>
        </row>
        <row r="8596">
          <cell r="E8596">
            <v>0</v>
          </cell>
          <cell r="J8596">
            <v>0</v>
          </cell>
        </row>
        <row r="8598">
          <cell r="G8598">
            <v>0</v>
          </cell>
          <cell r="J8598">
            <v>0</v>
          </cell>
        </row>
        <row r="8601">
          <cell r="B8601" t="str">
            <v>TARIFA / HORA</v>
          </cell>
          <cell r="D8601" t="str">
            <v>RENDIMIENTO</v>
          </cell>
          <cell r="E8601" t="str">
            <v>VALOR UNITARIO</v>
          </cell>
        </row>
        <row r="8602">
          <cell r="B8602">
            <v>100</v>
          </cell>
          <cell r="D8602">
            <v>1</v>
          </cell>
          <cell r="E8602">
            <v>100</v>
          </cell>
        </row>
        <row r="8603">
          <cell r="B8603">
            <v>18750</v>
          </cell>
          <cell r="D8603">
            <v>1.6E-2</v>
          </cell>
          <cell r="E8603">
            <v>300</v>
          </cell>
        </row>
        <row r="8604">
          <cell r="E8604">
            <v>0</v>
          </cell>
        </row>
        <row r="8605">
          <cell r="E8605">
            <v>0</v>
          </cell>
        </row>
        <row r="8606">
          <cell r="E8606">
            <v>0</v>
          </cell>
        </row>
        <row r="8607">
          <cell r="G8607">
            <v>400</v>
          </cell>
        </row>
        <row r="8609">
          <cell r="G8609">
            <v>400</v>
          </cell>
        </row>
        <row r="8612">
          <cell r="B8612" t="str">
            <v>VOLUMEN/PESO</v>
          </cell>
          <cell r="D8612" t="str">
            <v>DISTANCIA</v>
          </cell>
          <cell r="E8612" t="str">
            <v>TARIFA</v>
          </cell>
          <cell r="F8612" t="str">
            <v>Vr/UNITARIO</v>
          </cell>
        </row>
        <row r="8613">
          <cell r="F8613">
            <v>0</v>
          </cell>
        </row>
        <row r="8614">
          <cell r="F8614">
            <v>0</v>
          </cell>
        </row>
        <row r="8615">
          <cell r="F8615">
            <v>0</v>
          </cell>
        </row>
        <row r="8617">
          <cell r="G8617">
            <v>0</v>
          </cell>
        </row>
        <row r="8620">
          <cell r="B8620" t="str">
            <v>JORNAL + PRESTACIONES</v>
          </cell>
          <cell r="E8620" t="str">
            <v>RENDIMIENTO</v>
          </cell>
          <cell r="F8620" t="str">
            <v>Vr/UNITARIO</v>
          </cell>
        </row>
        <row r="8621">
          <cell r="D8621">
            <v>7681</v>
          </cell>
          <cell r="E8621">
            <v>0.1</v>
          </cell>
          <cell r="F8621">
            <v>768.1</v>
          </cell>
        </row>
        <row r="8622">
          <cell r="F8622">
            <v>0</v>
          </cell>
        </row>
        <row r="8623">
          <cell r="F8623">
            <v>0</v>
          </cell>
        </row>
        <row r="8624">
          <cell r="F8624">
            <v>0</v>
          </cell>
        </row>
        <row r="8626">
          <cell r="G8626">
            <v>768.1</v>
          </cell>
        </row>
        <row r="8628">
          <cell r="G8628">
            <v>1168</v>
          </cell>
        </row>
        <row r="8636">
          <cell r="E8636" t="str">
            <v>CAPITULO :</v>
          </cell>
          <cell r="G8636" t="str">
            <v>OBRAS EXTERIORES</v>
          </cell>
        </row>
        <row r="8638">
          <cell r="E8638" t="str">
            <v>FECHA :</v>
          </cell>
          <cell r="F8638" t="str">
            <v>OCTUBRE DE 2005</v>
          </cell>
        </row>
        <row r="8641">
          <cell r="B8641" t="str">
            <v>18.2.2</v>
          </cell>
          <cell r="C8641" t="str">
            <v xml:space="preserve">COSTO ESTIMATIVO PATIO MANIOBRAS                                                                         </v>
          </cell>
          <cell r="G8641" t="str">
            <v>UNIDAD</v>
          </cell>
          <cell r="H8641" t="str">
            <v xml:space="preserve">m2   </v>
          </cell>
          <cell r="J8641">
            <v>117945</v>
          </cell>
        </row>
        <row r="8644">
          <cell r="B8644" t="str">
            <v>CANTIDAD</v>
          </cell>
          <cell r="C8644" t="str">
            <v>UND</v>
          </cell>
          <cell r="D8644" t="str">
            <v>Vr/UNITARIO</v>
          </cell>
          <cell r="E8644" t="str">
            <v>Vr/PARCIAL</v>
          </cell>
          <cell r="F8644" t="str">
            <v>DESPERD. %</v>
          </cell>
        </row>
        <row r="8645">
          <cell r="B8645">
            <v>0.4</v>
          </cell>
          <cell r="C8645" t="str">
            <v>M3</v>
          </cell>
          <cell r="D8645">
            <v>14900</v>
          </cell>
          <cell r="E8645">
            <v>5960</v>
          </cell>
          <cell r="J8645">
            <v>5960</v>
          </cell>
        </row>
        <row r="8646">
          <cell r="B8646">
            <v>0.25</v>
          </cell>
          <cell r="C8646" t="str">
            <v>M3</v>
          </cell>
          <cell r="D8646">
            <v>35600</v>
          </cell>
          <cell r="E8646">
            <v>8900</v>
          </cell>
          <cell r="J8646">
            <v>8900</v>
          </cell>
        </row>
        <row r="8647">
          <cell r="B8647">
            <v>1</v>
          </cell>
          <cell r="C8647" t="str">
            <v>M2</v>
          </cell>
          <cell r="D8647">
            <v>49885</v>
          </cell>
          <cell r="E8647">
            <v>49885</v>
          </cell>
          <cell r="J8647">
            <v>49885</v>
          </cell>
        </row>
        <row r="8648">
          <cell r="B8648">
            <v>2.5000000000000001E-2</v>
          </cell>
          <cell r="C8648" t="str">
            <v>TON</v>
          </cell>
          <cell r="D8648">
            <v>2127990</v>
          </cell>
          <cell r="E8648">
            <v>53199.75</v>
          </cell>
          <cell r="J8648">
            <v>53199.75</v>
          </cell>
        </row>
        <row r="8649">
          <cell r="E8649">
            <v>0</v>
          </cell>
          <cell r="J8649">
            <v>0</v>
          </cell>
        </row>
        <row r="8650">
          <cell r="E8650">
            <v>0</v>
          </cell>
          <cell r="J8650">
            <v>0</v>
          </cell>
        </row>
        <row r="8651">
          <cell r="E8651">
            <v>0</v>
          </cell>
          <cell r="J8651">
            <v>0</v>
          </cell>
        </row>
        <row r="8653">
          <cell r="G8653">
            <v>117944.75</v>
          </cell>
          <cell r="J8653">
            <v>117944.75</v>
          </cell>
        </row>
        <row r="8656">
          <cell r="B8656" t="str">
            <v>TARIFA / HORA</v>
          </cell>
          <cell r="D8656" t="str">
            <v>RENDIMIENTO</v>
          </cell>
          <cell r="E8656" t="str">
            <v>VALOR UNITARIO</v>
          </cell>
        </row>
        <row r="8657">
          <cell r="E8657">
            <v>0</v>
          </cell>
        </row>
        <row r="8658">
          <cell r="E8658">
            <v>0</v>
          </cell>
        </row>
        <row r="8659">
          <cell r="E8659">
            <v>0</v>
          </cell>
        </row>
        <row r="8660">
          <cell r="E8660">
            <v>0</v>
          </cell>
        </row>
        <row r="8661">
          <cell r="E8661">
            <v>0</v>
          </cell>
        </row>
        <row r="8662">
          <cell r="G8662">
            <v>0</v>
          </cell>
        </row>
        <row r="8664">
          <cell r="G8664">
            <v>117944.75</v>
          </cell>
        </row>
        <row r="8667">
          <cell r="B8667" t="str">
            <v>VOLUMEN/PESO</v>
          </cell>
          <cell r="D8667" t="str">
            <v>DISTANCIA</v>
          </cell>
          <cell r="E8667" t="str">
            <v>TARIFA</v>
          </cell>
          <cell r="F8667" t="str">
            <v>Vr/UNITARIO</v>
          </cell>
        </row>
        <row r="8668">
          <cell r="F8668">
            <v>0</v>
          </cell>
        </row>
        <row r="8669">
          <cell r="F8669">
            <v>0</v>
          </cell>
        </row>
        <row r="8670">
          <cell r="F8670">
            <v>0</v>
          </cell>
        </row>
        <row r="8672">
          <cell r="G8672">
            <v>0</v>
          </cell>
        </row>
        <row r="8675">
          <cell r="B8675" t="str">
            <v>JORNAL + PRESTACIONES</v>
          </cell>
          <cell r="E8675" t="str">
            <v>RENDIMIENTO</v>
          </cell>
          <cell r="F8675" t="str">
            <v>Vr/UNITARIO</v>
          </cell>
        </row>
        <row r="8676">
          <cell r="F8676">
            <v>0</v>
          </cell>
        </row>
        <row r="8677">
          <cell r="F8677">
            <v>0</v>
          </cell>
        </row>
        <row r="8678">
          <cell r="F8678">
            <v>0</v>
          </cell>
        </row>
        <row r="8679">
          <cell r="F8679">
            <v>0</v>
          </cell>
        </row>
        <row r="8681">
          <cell r="G8681">
            <v>0</v>
          </cell>
        </row>
        <row r="8683">
          <cell r="G8683">
            <v>117945</v>
          </cell>
        </row>
        <row r="8691">
          <cell r="E8691" t="str">
            <v>CAPITULO :</v>
          </cell>
          <cell r="G8691" t="str">
            <v>OBRAS EXTERIORES</v>
          </cell>
        </row>
        <row r="8693">
          <cell r="E8693" t="str">
            <v>FECHA :</v>
          </cell>
          <cell r="F8693" t="str">
            <v>OCTUBRE DE 2005</v>
          </cell>
        </row>
        <row r="8696">
          <cell r="B8696" t="str">
            <v>18.2.3</v>
          </cell>
          <cell r="C8696" t="str">
            <v xml:space="preserve">COSTO ESTIMATIVO MURO DE CONTENCION, INCLUYE ACERO DE REFUERZO                                                                    </v>
          </cell>
          <cell r="G8696" t="str">
            <v>UNIDAD</v>
          </cell>
          <cell r="H8696" t="str">
            <v xml:space="preserve">m3   </v>
          </cell>
          <cell r="J8696">
            <v>797016</v>
          </cell>
        </row>
        <row r="8699">
          <cell r="B8699" t="str">
            <v>CANTIDAD</v>
          </cell>
          <cell r="C8699" t="str">
            <v>UND</v>
          </cell>
          <cell r="D8699" t="str">
            <v>Vr/UNITARIO</v>
          </cell>
          <cell r="E8699" t="str">
            <v>Vr/PARCIAL</v>
          </cell>
          <cell r="F8699" t="str">
            <v>DESPERD. %</v>
          </cell>
        </row>
        <row r="8700">
          <cell r="B8700">
            <v>1</v>
          </cell>
          <cell r="C8700" t="str">
            <v>M3</v>
          </cell>
          <cell r="D8700">
            <v>413978</v>
          </cell>
          <cell r="E8700">
            <v>413978</v>
          </cell>
          <cell r="J8700">
            <v>413978</v>
          </cell>
        </row>
        <row r="8701">
          <cell r="B8701">
            <v>0.18</v>
          </cell>
          <cell r="C8701" t="str">
            <v>TON</v>
          </cell>
          <cell r="D8701">
            <v>2127990</v>
          </cell>
          <cell r="E8701">
            <v>383038.2</v>
          </cell>
          <cell r="J8701">
            <v>383038.2</v>
          </cell>
        </row>
        <row r="8702">
          <cell r="E8702">
            <v>0</v>
          </cell>
          <cell r="J8702">
            <v>0</v>
          </cell>
        </row>
        <row r="8703">
          <cell r="E8703">
            <v>0</v>
          </cell>
          <cell r="J8703">
            <v>0</v>
          </cell>
        </row>
        <row r="8704">
          <cell r="E8704">
            <v>0</v>
          </cell>
          <cell r="J8704">
            <v>0</v>
          </cell>
        </row>
        <row r="8705">
          <cell r="E8705">
            <v>0</v>
          </cell>
          <cell r="J8705">
            <v>0</v>
          </cell>
        </row>
        <row r="8706">
          <cell r="E8706">
            <v>0</v>
          </cell>
          <cell r="J8706">
            <v>0</v>
          </cell>
        </row>
        <row r="8708">
          <cell r="G8708">
            <v>797016.2</v>
          </cell>
          <cell r="J8708">
            <v>797016.2</v>
          </cell>
        </row>
        <row r="8711">
          <cell r="B8711" t="str">
            <v>TARIFA / HORA</v>
          </cell>
          <cell r="D8711" t="str">
            <v>RENDIMIENTO</v>
          </cell>
          <cell r="E8711" t="str">
            <v>VALOR UNITARIO</v>
          </cell>
        </row>
        <row r="8712">
          <cell r="E8712">
            <v>0</v>
          </cell>
        </row>
        <row r="8713">
          <cell r="E8713">
            <v>0</v>
          </cell>
        </row>
        <row r="8714">
          <cell r="E8714">
            <v>0</v>
          </cell>
        </row>
        <row r="8715">
          <cell r="E8715">
            <v>0</v>
          </cell>
        </row>
        <row r="8716">
          <cell r="E8716">
            <v>0</v>
          </cell>
        </row>
        <row r="8717">
          <cell r="G8717">
            <v>0</v>
          </cell>
        </row>
        <row r="8719">
          <cell r="G8719">
            <v>797016.2</v>
          </cell>
        </row>
        <row r="8722">
          <cell r="B8722" t="str">
            <v>VOLUMEN/PESO</v>
          </cell>
          <cell r="D8722" t="str">
            <v>DISTANCIA</v>
          </cell>
          <cell r="E8722" t="str">
            <v>TARIFA</v>
          </cell>
          <cell r="F8722" t="str">
            <v>Vr/UNITARIO</v>
          </cell>
        </row>
        <row r="8723">
          <cell r="F8723">
            <v>0</v>
          </cell>
        </row>
        <row r="8724">
          <cell r="F8724">
            <v>0</v>
          </cell>
        </row>
        <row r="8725">
          <cell r="F8725">
            <v>0</v>
          </cell>
        </row>
        <row r="8727">
          <cell r="G8727">
            <v>0</v>
          </cell>
        </row>
        <row r="8730">
          <cell r="B8730" t="str">
            <v>JORNAL + PRESTACIONES</v>
          </cell>
          <cell r="E8730" t="str">
            <v>RENDIMIENTO</v>
          </cell>
          <cell r="F8730" t="str">
            <v>Vr/UNITARIO</v>
          </cell>
        </row>
        <row r="8731">
          <cell r="F8731">
            <v>0</v>
          </cell>
        </row>
        <row r="8732">
          <cell r="F8732">
            <v>0</v>
          </cell>
        </row>
        <row r="8733">
          <cell r="F8733">
            <v>0</v>
          </cell>
        </row>
        <row r="8734">
          <cell r="F8734">
            <v>0</v>
          </cell>
        </row>
        <row r="8736">
          <cell r="G8736">
            <v>0</v>
          </cell>
        </row>
        <row r="8738">
          <cell r="G8738">
            <v>797016</v>
          </cell>
        </row>
        <row r="8746">
          <cell r="E8746" t="str">
            <v>CAPITULO :</v>
          </cell>
          <cell r="G8746" t="str">
            <v>OBRAS EXTERIORES</v>
          </cell>
        </row>
        <row r="8748">
          <cell r="E8748" t="str">
            <v>FECHA :</v>
          </cell>
          <cell r="F8748" t="str">
            <v>OCTUBRE DE 2005</v>
          </cell>
        </row>
        <row r="8751">
          <cell r="B8751" t="str">
            <v>18.2.4</v>
          </cell>
          <cell r="C8751" t="str">
            <v xml:space="preserve">PRADIZACION JARDINES                                   </v>
          </cell>
          <cell r="G8751" t="str">
            <v>UNIDAD</v>
          </cell>
          <cell r="H8751" t="str">
            <v xml:space="preserve">m2   </v>
          </cell>
          <cell r="J8751">
            <v>5155</v>
          </cell>
        </row>
        <row r="8754">
          <cell r="B8754" t="str">
            <v>CANTIDAD</v>
          </cell>
          <cell r="C8754" t="str">
            <v>UND</v>
          </cell>
          <cell r="D8754" t="str">
            <v>Vr/UNITARIO</v>
          </cell>
          <cell r="E8754" t="str">
            <v>Vr/PARCIAL</v>
          </cell>
          <cell r="F8754" t="str">
            <v>DESPERD. %</v>
          </cell>
        </row>
        <row r="8755">
          <cell r="B8755">
            <v>7.0000000000000007E-2</v>
          </cell>
          <cell r="C8755" t="str">
            <v>M3</v>
          </cell>
          <cell r="D8755">
            <v>23636.363636363636</v>
          </cell>
          <cell r="E8755">
            <v>1654.5454545454547</v>
          </cell>
          <cell r="J8755">
            <v>1654.5454545454547</v>
          </cell>
        </row>
        <row r="8756">
          <cell r="B8756">
            <v>1</v>
          </cell>
          <cell r="C8756" t="str">
            <v>M2</v>
          </cell>
          <cell r="D8756">
            <v>2500</v>
          </cell>
          <cell r="E8756">
            <v>2500</v>
          </cell>
          <cell r="J8756">
            <v>2500</v>
          </cell>
        </row>
        <row r="8757">
          <cell r="E8757">
            <v>0</v>
          </cell>
          <cell r="J8757">
            <v>0</v>
          </cell>
        </row>
        <row r="8758">
          <cell r="E8758">
            <v>0</v>
          </cell>
          <cell r="J8758">
            <v>0</v>
          </cell>
        </row>
        <row r="8759">
          <cell r="E8759">
            <v>0</v>
          </cell>
          <cell r="J8759">
            <v>0</v>
          </cell>
        </row>
        <row r="8760">
          <cell r="E8760">
            <v>0</v>
          </cell>
          <cell r="J8760">
            <v>0</v>
          </cell>
        </row>
        <row r="8761">
          <cell r="E8761">
            <v>0</v>
          </cell>
          <cell r="J8761">
            <v>0</v>
          </cell>
        </row>
        <row r="8763">
          <cell r="G8763">
            <v>4154.545454545455</v>
          </cell>
          <cell r="J8763">
            <v>4154.545454545455</v>
          </cell>
        </row>
        <row r="8766">
          <cell r="B8766" t="str">
            <v>TARIFA / HORA</v>
          </cell>
          <cell r="D8766" t="str">
            <v>RENDIMIENTO</v>
          </cell>
          <cell r="E8766" t="str">
            <v>VALOR UNITARIO</v>
          </cell>
        </row>
        <row r="8767">
          <cell r="E8767">
            <v>0</v>
          </cell>
        </row>
        <row r="8768">
          <cell r="E8768">
            <v>0</v>
          </cell>
        </row>
        <row r="8769">
          <cell r="E8769">
            <v>0</v>
          </cell>
        </row>
        <row r="8770">
          <cell r="E8770">
            <v>0</v>
          </cell>
        </row>
        <row r="8771">
          <cell r="E8771">
            <v>0</v>
          </cell>
        </row>
        <row r="8772">
          <cell r="G8772">
            <v>0</v>
          </cell>
        </row>
        <row r="8774">
          <cell r="G8774">
            <v>4154.545454545455</v>
          </cell>
        </row>
        <row r="8777">
          <cell r="B8777" t="str">
            <v>VOLUMEN/PESO</v>
          </cell>
          <cell r="D8777" t="str">
            <v>DISTANCIA</v>
          </cell>
          <cell r="E8777" t="str">
            <v>TARIFA</v>
          </cell>
          <cell r="F8777" t="str">
            <v>Vr/UNITARIO</v>
          </cell>
        </row>
        <row r="8778">
          <cell r="F8778">
            <v>0</v>
          </cell>
        </row>
        <row r="8779">
          <cell r="F8779">
            <v>0</v>
          </cell>
        </row>
        <row r="8780">
          <cell r="F8780">
            <v>0</v>
          </cell>
        </row>
        <row r="8782">
          <cell r="G8782">
            <v>0</v>
          </cell>
        </row>
        <row r="8785">
          <cell r="B8785" t="str">
            <v>JORNAL + PRESTACIONES</v>
          </cell>
          <cell r="E8785" t="str">
            <v>RENDIMIENTO</v>
          </cell>
          <cell r="F8785" t="str">
            <v>Vr/UNITARIO</v>
          </cell>
        </row>
        <row r="8786">
          <cell r="D8786">
            <v>10000</v>
          </cell>
          <cell r="E8786">
            <v>0.1</v>
          </cell>
          <cell r="F8786">
            <v>1000</v>
          </cell>
        </row>
        <row r="8787">
          <cell r="F8787">
            <v>0</v>
          </cell>
        </row>
        <row r="8788">
          <cell r="F8788">
            <v>0</v>
          </cell>
        </row>
        <row r="8789">
          <cell r="F8789">
            <v>0</v>
          </cell>
        </row>
        <row r="8791">
          <cell r="G8791">
            <v>1000</v>
          </cell>
        </row>
        <row r="8793">
          <cell r="G8793">
            <v>5155</v>
          </cell>
        </row>
        <row r="8801">
          <cell r="E8801" t="str">
            <v>CAPITULO :</v>
          </cell>
          <cell r="G8801" t="str">
            <v>OBRAS EXTERIORES</v>
          </cell>
        </row>
        <row r="8803">
          <cell r="E8803" t="str">
            <v>FECHA :</v>
          </cell>
          <cell r="F8803" t="str">
            <v>OCTUBRE DE 2005</v>
          </cell>
        </row>
        <row r="8806">
          <cell r="B8806" t="str">
            <v>18.2.5</v>
          </cell>
          <cell r="C8806" t="str">
            <v xml:space="preserve">COSTO ESTIMATIVO PUERTA MOTORIZADA                                                                       </v>
          </cell>
          <cell r="G8806" t="str">
            <v>UNIDAD</v>
          </cell>
          <cell r="H8806" t="str">
            <v xml:space="preserve">un   </v>
          </cell>
          <cell r="J8806">
            <v>10348360</v>
          </cell>
        </row>
        <row r="8809">
          <cell r="B8809" t="str">
            <v>CANTIDAD</v>
          </cell>
          <cell r="C8809" t="str">
            <v>UND</v>
          </cell>
          <cell r="D8809" t="str">
            <v>Vr/UNITARIO</v>
          </cell>
          <cell r="E8809" t="str">
            <v>Vr/PARCIAL</v>
          </cell>
          <cell r="F8809" t="str">
            <v>DESPERD. %</v>
          </cell>
        </row>
        <row r="8810">
          <cell r="B8810">
            <v>12</v>
          </cell>
          <cell r="C8810" t="str">
            <v>M2</v>
          </cell>
          <cell r="D8810">
            <v>862363.33333333337</v>
          </cell>
          <cell r="E8810">
            <v>10348360</v>
          </cell>
          <cell r="J8810">
            <v>10348360</v>
          </cell>
        </row>
        <row r="8811">
          <cell r="E8811">
            <v>0</v>
          </cell>
          <cell r="J8811">
            <v>0</v>
          </cell>
        </row>
        <row r="8812">
          <cell r="E8812">
            <v>0</v>
          </cell>
          <cell r="J8812">
            <v>0</v>
          </cell>
        </row>
        <row r="8813">
          <cell r="E8813">
            <v>0</v>
          </cell>
          <cell r="J8813">
            <v>0</v>
          </cell>
        </row>
        <row r="8814">
          <cell r="E8814">
            <v>0</v>
          </cell>
          <cell r="J8814">
            <v>0</v>
          </cell>
        </row>
        <row r="8815">
          <cell r="E8815">
            <v>0</v>
          </cell>
          <cell r="J8815">
            <v>0</v>
          </cell>
        </row>
        <row r="8816">
          <cell r="E8816">
            <v>0</v>
          </cell>
          <cell r="J8816">
            <v>0</v>
          </cell>
        </row>
        <row r="8818">
          <cell r="G8818">
            <v>10348360</v>
          </cell>
          <cell r="J8818">
            <v>10348360</v>
          </cell>
        </row>
        <row r="8821">
          <cell r="B8821" t="str">
            <v>TARIFA / HORA</v>
          </cell>
          <cell r="D8821" t="str">
            <v>RENDIMIENTO</v>
          </cell>
          <cell r="E8821" t="str">
            <v>VALOR UNITARIO</v>
          </cell>
        </row>
        <row r="8822">
          <cell r="E8822">
            <v>0</v>
          </cell>
        </row>
        <row r="8823">
          <cell r="E8823">
            <v>0</v>
          </cell>
        </row>
        <row r="8824">
          <cell r="E8824">
            <v>0</v>
          </cell>
        </row>
        <row r="8825">
          <cell r="E8825">
            <v>0</v>
          </cell>
        </row>
        <row r="8826">
          <cell r="E8826">
            <v>0</v>
          </cell>
        </row>
        <row r="8827">
          <cell r="G8827">
            <v>0</v>
          </cell>
        </row>
        <row r="8829">
          <cell r="G8829">
            <v>10348360</v>
          </cell>
        </row>
        <row r="8832">
          <cell r="B8832" t="str">
            <v>VOLUMEN/PESO</v>
          </cell>
          <cell r="D8832" t="str">
            <v>DISTANCIA</v>
          </cell>
          <cell r="E8832" t="str">
            <v>TARIFA</v>
          </cell>
          <cell r="F8832" t="str">
            <v>Vr/UNITARIO</v>
          </cell>
        </row>
        <row r="8833">
          <cell r="F8833">
            <v>0</v>
          </cell>
        </row>
        <row r="8834">
          <cell r="F8834">
            <v>0</v>
          </cell>
        </row>
        <row r="8835">
          <cell r="F8835">
            <v>0</v>
          </cell>
        </row>
        <row r="8837">
          <cell r="G8837">
            <v>0</v>
          </cell>
        </row>
        <row r="8840">
          <cell r="B8840" t="str">
            <v>JORNAL + PRESTACIONES</v>
          </cell>
          <cell r="E8840" t="str">
            <v>RENDIMIENTO</v>
          </cell>
          <cell r="F8840" t="str">
            <v>Vr/UNITARIO</v>
          </cell>
        </row>
        <row r="8841">
          <cell r="F8841">
            <v>0</v>
          </cell>
        </row>
        <row r="8842">
          <cell r="F8842">
            <v>0</v>
          </cell>
        </row>
        <row r="8843">
          <cell r="F8843">
            <v>0</v>
          </cell>
        </row>
        <row r="8844">
          <cell r="F8844">
            <v>0</v>
          </cell>
        </row>
        <row r="8846">
          <cell r="G8846">
            <v>0</v>
          </cell>
        </row>
        <row r="8848">
          <cell r="G8848">
            <v>10348360</v>
          </cell>
        </row>
        <row r="8856">
          <cell r="E8856" t="str">
            <v>CAPITULO :</v>
          </cell>
          <cell r="G8856" t="str">
            <v>OBRAS EXTERIORES</v>
          </cell>
        </row>
        <row r="8858">
          <cell r="E8858" t="str">
            <v>FECHA :</v>
          </cell>
          <cell r="F8858" t="str">
            <v>OCTUBRE DE 2005</v>
          </cell>
        </row>
        <row r="8861">
          <cell r="B8861" t="str">
            <v>18.3.1</v>
          </cell>
          <cell r="C8861" t="str">
            <v xml:space="preserve">EXCAVACION MECANICA                                    </v>
          </cell>
          <cell r="G8861" t="str">
            <v>UNIDAD</v>
          </cell>
          <cell r="H8861" t="str">
            <v xml:space="preserve">m3   </v>
          </cell>
          <cell r="J8861">
            <v>14900</v>
          </cell>
        </row>
        <row r="8864">
          <cell r="B8864" t="str">
            <v>CANTIDAD</v>
          </cell>
          <cell r="C8864" t="str">
            <v>UND</v>
          </cell>
          <cell r="D8864" t="str">
            <v>Vr/UNITARIO</v>
          </cell>
          <cell r="E8864" t="str">
            <v>Vr/PARCIAL</v>
          </cell>
          <cell r="F8864" t="str">
            <v>DESPERD. %</v>
          </cell>
        </row>
        <row r="8865">
          <cell r="E8865">
            <v>0</v>
          </cell>
          <cell r="J8865">
            <v>0</v>
          </cell>
        </row>
        <row r="8866">
          <cell r="E8866">
            <v>0</v>
          </cell>
          <cell r="J8866">
            <v>0</v>
          </cell>
        </row>
        <row r="8867">
          <cell r="E8867">
            <v>0</v>
          </cell>
          <cell r="J8867">
            <v>0</v>
          </cell>
        </row>
        <row r="8868">
          <cell r="E8868">
            <v>0</v>
          </cell>
          <cell r="J8868">
            <v>0</v>
          </cell>
        </row>
        <row r="8869">
          <cell r="E8869">
            <v>0</v>
          </cell>
          <cell r="J8869">
            <v>0</v>
          </cell>
        </row>
        <row r="8870">
          <cell r="E8870">
            <v>0</v>
          </cell>
          <cell r="J8870">
            <v>0</v>
          </cell>
        </row>
        <row r="8871">
          <cell r="E8871">
            <v>0</v>
          </cell>
          <cell r="J8871">
            <v>0</v>
          </cell>
        </row>
        <row r="8873">
          <cell r="G8873">
            <v>0</v>
          </cell>
          <cell r="J8873">
            <v>0</v>
          </cell>
        </row>
        <row r="8876">
          <cell r="B8876" t="str">
            <v>TARIFA / HORA</v>
          </cell>
          <cell r="D8876" t="str">
            <v>RENDIMIENTO</v>
          </cell>
          <cell r="E8876" t="str">
            <v>VALOR UNITARIO</v>
          </cell>
        </row>
        <row r="8877">
          <cell r="B8877">
            <v>100</v>
          </cell>
          <cell r="D8877">
            <v>10</v>
          </cell>
          <cell r="E8877">
            <v>1000</v>
          </cell>
        </row>
        <row r="8878">
          <cell r="B8878">
            <v>50000</v>
          </cell>
          <cell r="D8878">
            <v>7.0000000000000007E-2</v>
          </cell>
          <cell r="E8878">
            <v>3500.0000000000005</v>
          </cell>
        </row>
        <row r="8879">
          <cell r="E8879">
            <v>0</v>
          </cell>
        </row>
        <row r="8880">
          <cell r="E8880">
            <v>0</v>
          </cell>
        </row>
        <row r="8881">
          <cell r="E8881">
            <v>0</v>
          </cell>
        </row>
        <row r="8882">
          <cell r="G8882">
            <v>4500</v>
          </cell>
        </row>
        <row r="8884">
          <cell r="G8884">
            <v>4500</v>
          </cell>
        </row>
        <row r="8887">
          <cell r="B8887" t="str">
            <v>VOLUMEN/PESO</v>
          </cell>
          <cell r="D8887" t="str">
            <v>DISTANCIA</v>
          </cell>
          <cell r="E8887" t="str">
            <v>TARIFA</v>
          </cell>
          <cell r="F8887" t="str">
            <v>Vr/UNITARIO</v>
          </cell>
        </row>
        <row r="8888">
          <cell r="B8888">
            <v>1</v>
          </cell>
          <cell r="D8888">
            <v>6.9333333333333336</v>
          </cell>
          <cell r="E8888">
            <v>1500</v>
          </cell>
          <cell r="F8888">
            <v>10400</v>
          </cell>
        </row>
        <row r="8889">
          <cell r="F8889">
            <v>0</v>
          </cell>
        </row>
        <row r="8890">
          <cell r="F8890">
            <v>0</v>
          </cell>
        </row>
        <row r="8892">
          <cell r="G8892">
            <v>10400</v>
          </cell>
        </row>
        <row r="8895">
          <cell r="B8895" t="str">
            <v>JORNAL + PRESTACIONES</v>
          </cell>
          <cell r="E8895" t="str">
            <v>RENDIMIENTO</v>
          </cell>
          <cell r="F8895" t="str">
            <v>Vr/UNITARIO</v>
          </cell>
        </row>
        <row r="8896">
          <cell r="F8896">
            <v>0</v>
          </cell>
        </row>
        <row r="8897">
          <cell r="F8897">
            <v>0</v>
          </cell>
        </row>
        <row r="8898">
          <cell r="F8898">
            <v>0</v>
          </cell>
        </row>
        <row r="8899">
          <cell r="F8899">
            <v>0</v>
          </cell>
        </row>
        <row r="8901">
          <cell r="G8901">
            <v>0</v>
          </cell>
        </row>
        <row r="8903">
          <cell r="G8903">
            <v>14900</v>
          </cell>
        </row>
        <row r="8911">
          <cell r="E8911" t="str">
            <v>CAPITULO :</v>
          </cell>
          <cell r="G8911" t="str">
            <v>OBRAS EXTERIORES</v>
          </cell>
        </row>
        <row r="8913">
          <cell r="E8913" t="str">
            <v>FECHA :</v>
          </cell>
          <cell r="F8913" t="str">
            <v>OCTUBRE DE 2005</v>
          </cell>
        </row>
        <row r="8916">
          <cell r="B8916" t="str">
            <v>18.3.2</v>
          </cell>
          <cell r="C8916" t="str">
            <v xml:space="preserve">RELLENOS RECEBO                                        </v>
          </cell>
          <cell r="G8916" t="str">
            <v>UNIDAD</v>
          </cell>
          <cell r="H8916" t="str">
            <v xml:space="preserve">m3   </v>
          </cell>
          <cell r="J8916">
            <v>35600</v>
          </cell>
        </row>
        <row r="8919">
          <cell r="B8919" t="str">
            <v>CANTIDAD</v>
          </cell>
          <cell r="C8919" t="str">
            <v>UND</v>
          </cell>
          <cell r="D8919" t="str">
            <v>Vr/UNITARIO</v>
          </cell>
          <cell r="E8919" t="str">
            <v>Vr/PARCIAL</v>
          </cell>
          <cell r="F8919" t="str">
            <v>DESPERD. %</v>
          </cell>
        </row>
        <row r="8920">
          <cell r="B8920">
            <v>1</v>
          </cell>
          <cell r="C8920" t="str">
            <v>M3</v>
          </cell>
          <cell r="D8920">
            <v>12000</v>
          </cell>
          <cell r="E8920">
            <v>12000</v>
          </cell>
          <cell r="F8920">
            <v>0.3</v>
          </cell>
          <cell r="J8920">
            <v>15600</v>
          </cell>
        </row>
        <row r="8921">
          <cell r="E8921">
            <v>0</v>
          </cell>
          <cell r="J8921">
            <v>0</v>
          </cell>
        </row>
        <row r="8922">
          <cell r="E8922">
            <v>0</v>
          </cell>
          <cell r="J8922">
            <v>0</v>
          </cell>
        </row>
        <row r="8923">
          <cell r="E8923">
            <v>0</v>
          </cell>
          <cell r="J8923">
            <v>0</v>
          </cell>
        </row>
        <row r="8924">
          <cell r="E8924">
            <v>0</v>
          </cell>
          <cell r="J8924">
            <v>0</v>
          </cell>
        </row>
        <row r="8925">
          <cell r="E8925">
            <v>0</v>
          </cell>
          <cell r="J8925">
            <v>0</v>
          </cell>
        </row>
        <row r="8926">
          <cell r="E8926">
            <v>0</v>
          </cell>
          <cell r="J8926">
            <v>0</v>
          </cell>
        </row>
        <row r="8928">
          <cell r="G8928">
            <v>15600</v>
          </cell>
          <cell r="J8928">
            <v>15600</v>
          </cell>
        </row>
        <row r="8931">
          <cell r="B8931" t="str">
            <v>TARIFA / HORA</v>
          </cell>
          <cell r="D8931" t="str">
            <v>RENDIMIENTO</v>
          </cell>
          <cell r="E8931" t="str">
            <v>VALOR UNITARIO</v>
          </cell>
        </row>
        <row r="8932">
          <cell r="B8932">
            <v>100</v>
          </cell>
          <cell r="D8932">
            <v>10</v>
          </cell>
          <cell r="E8932">
            <v>1000</v>
          </cell>
        </row>
        <row r="8933">
          <cell r="B8933">
            <v>3509.0000000000005</v>
          </cell>
          <cell r="D8933">
            <v>2</v>
          </cell>
          <cell r="E8933">
            <v>7018.0000000000009</v>
          </cell>
        </row>
        <row r="8934">
          <cell r="E8934">
            <v>0</v>
          </cell>
        </row>
        <row r="8935">
          <cell r="E8935">
            <v>0</v>
          </cell>
        </row>
        <row r="8936">
          <cell r="E8936">
            <v>0</v>
          </cell>
        </row>
        <row r="8937">
          <cell r="G8937">
            <v>8018.0000000000009</v>
          </cell>
        </row>
        <row r="8939">
          <cell r="G8939">
            <v>23618</v>
          </cell>
        </row>
        <row r="8942">
          <cell r="B8942" t="str">
            <v>VOLUMEN/PESO</v>
          </cell>
          <cell r="D8942" t="str">
            <v>DISTANCIA</v>
          </cell>
          <cell r="E8942" t="str">
            <v>TARIFA</v>
          </cell>
          <cell r="F8942" t="str">
            <v>Vr/UNITARIO</v>
          </cell>
        </row>
        <row r="8943">
          <cell r="F8943">
            <v>0</v>
          </cell>
        </row>
        <row r="8944">
          <cell r="F8944">
            <v>0</v>
          </cell>
        </row>
        <row r="8945">
          <cell r="F8945">
            <v>0</v>
          </cell>
        </row>
        <row r="8947">
          <cell r="G8947">
            <v>0</v>
          </cell>
        </row>
        <row r="8950">
          <cell r="B8950" t="str">
            <v>JORNAL + PRESTACIONES</v>
          </cell>
          <cell r="E8950" t="str">
            <v>RENDIMIENTO</v>
          </cell>
          <cell r="F8950" t="str">
            <v>Vr/UNITARIO</v>
          </cell>
        </row>
        <row r="8951">
          <cell r="D8951">
            <v>7681</v>
          </cell>
          <cell r="E8951">
            <v>1.5599906976744184</v>
          </cell>
          <cell r="F8951">
            <v>11982.288548837209</v>
          </cell>
        </row>
        <row r="8952">
          <cell r="F8952">
            <v>0</v>
          </cell>
        </row>
        <row r="8953">
          <cell r="F8953">
            <v>0</v>
          </cell>
        </row>
        <row r="8954">
          <cell r="F8954">
            <v>0</v>
          </cell>
        </row>
        <row r="8956">
          <cell r="G8956">
            <v>11982.288548837209</v>
          </cell>
        </row>
        <row r="8958">
          <cell r="G8958">
            <v>35600</v>
          </cell>
        </row>
        <row r="8966">
          <cell r="E8966" t="str">
            <v>CAPITULO :</v>
          </cell>
          <cell r="G8966" t="str">
            <v>OBRAS EXTERIORES</v>
          </cell>
        </row>
        <row r="8968">
          <cell r="E8968" t="str">
            <v>FECHA :</v>
          </cell>
          <cell r="F8968" t="str">
            <v>OCTUBRE DE 2005</v>
          </cell>
        </row>
        <row r="8971">
          <cell r="B8971" t="str">
            <v>18.3.3</v>
          </cell>
          <cell r="C8971" t="str">
            <v xml:space="preserve">ADOQUIN CONCRETO 6 Cm                                  </v>
          </cell>
          <cell r="G8971" t="str">
            <v>UNIDAD</v>
          </cell>
          <cell r="H8971" t="str">
            <v xml:space="preserve">m2   </v>
          </cell>
          <cell r="J8971">
            <v>37439</v>
          </cell>
        </row>
        <row r="8974">
          <cell r="B8974" t="str">
            <v>CANTIDAD</v>
          </cell>
          <cell r="C8974" t="str">
            <v>UND</v>
          </cell>
          <cell r="D8974" t="str">
            <v>Vr/UNITARIO</v>
          </cell>
          <cell r="E8974" t="str">
            <v>Vr/PARCIAL</v>
          </cell>
          <cell r="F8974" t="str">
            <v>DESPERD. %</v>
          </cell>
        </row>
        <row r="8975">
          <cell r="B8975">
            <v>50</v>
          </cell>
          <cell r="C8975" t="str">
            <v>UND</v>
          </cell>
          <cell r="D8975">
            <v>346.55</v>
          </cell>
          <cell r="E8975">
            <v>17327.5</v>
          </cell>
          <cell r="F8975">
            <v>0.3</v>
          </cell>
          <cell r="J8975">
            <v>22525.75</v>
          </cell>
        </row>
        <row r="8976">
          <cell r="B8976">
            <v>0.03</v>
          </cell>
          <cell r="C8976" t="str">
            <v>M3</v>
          </cell>
          <cell r="D8976">
            <v>25000</v>
          </cell>
          <cell r="E8976">
            <v>750</v>
          </cell>
          <cell r="J8976">
            <v>750</v>
          </cell>
        </row>
        <row r="8977">
          <cell r="E8977">
            <v>0</v>
          </cell>
          <cell r="J8977">
            <v>0</v>
          </cell>
        </row>
        <row r="8978">
          <cell r="E8978">
            <v>0</v>
          </cell>
          <cell r="J8978">
            <v>0</v>
          </cell>
        </row>
        <row r="8979">
          <cell r="E8979">
            <v>0</v>
          </cell>
          <cell r="J8979">
            <v>0</v>
          </cell>
        </row>
        <row r="8980">
          <cell r="E8980">
            <v>0</v>
          </cell>
          <cell r="J8980">
            <v>0</v>
          </cell>
        </row>
        <row r="8981">
          <cell r="E8981">
            <v>0</v>
          </cell>
          <cell r="J8981">
            <v>0</v>
          </cell>
        </row>
        <row r="8983">
          <cell r="G8983">
            <v>23275.75</v>
          </cell>
          <cell r="J8983">
            <v>23275.75</v>
          </cell>
        </row>
        <row r="8986">
          <cell r="B8986" t="str">
            <v>TARIFA / HORA</v>
          </cell>
          <cell r="D8986" t="str">
            <v>RENDIMIENTO</v>
          </cell>
          <cell r="E8986" t="str">
            <v>VALOR UNITARIO</v>
          </cell>
        </row>
        <row r="8987">
          <cell r="B8987">
            <v>100</v>
          </cell>
          <cell r="D8987">
            <v>10</v>
          </cell>
          <cell r="E8987">
            <v>1000</v>
          </cell>
        </row>
        <row r="8988">
          <cell r="B8988">
            <v>3509.0000000000005</v>
          </cell>
          <cell r="D8988">
            <v>2</v>
          </cell>
          <cell r="E8988">
            <v>7018.0000000000009</v>
          </cell>
        </row>
        <row r="8989">
          <cell r="E8989">
            <v>0</v>
          </cell>
        </row>
        <row r="8990">
          <cell r="E8990">
            <v>0</v>
          </cell>
        </row>
        <row r="8991">
          <cell r="E8991">
            <v>0</v>
          </cell>
        </row>
        <row r="8992">
          <cell r="G8992">
            <v>8018.0000000000009</v>
          </cell>
        </row>
        <row r="8994">
          <cell r="G8994">
            <v>31293.75</v>
          </cell>
        </row>
        <row r="8997">
          <cell r="B8997" t="str">
            <v>VOLUMEN/PESO</v>
          </cell>
          <cell r="D8997" t="str">
            <v>DISTANCIA</v>
          </cell>
          <cell r="E8997" t="str">
            <v>TARIFA</v>
          </cell>
          <cell r="F8997" t="str">
            <v>Vr/UNITARIO</v>
          </cell>
        </row>
        <row r="8998">
          <cell r="F8998">
            <v>0</v>
          </cell>
        </row>
        <row r="8999">
          <cell r="F8999">
            <v>0</v>
          </cell>
        </row>
        <row r="9000">
          <cell r="F9000">
            <v>0</v>
          </cell>
        </row>
        <row r="9002">
          <cell r="G9002">
            <v>0</v>
          </cell>
        </row>
        <row r="9005">
          <cell r="B9005" t="str">
            <v>JORNAL + PRESTACIONES</v>
          </cell>
          <cell r="E9005" t="str">
            <v>RENDIMIENTO</v>
          </cell>
          <cell r="F9005" t="str">
            <v>Vr/UNITARIO</v>
          </cell>
        </row>
        <row r="9006">
          <cell r="D9006">
            <v>7681</v>
          </cell>
          <cell r="E9006">
            <v>0.8</v>
          </cell>
          <cell r="F9006">
            <v>6144.8</v>
          </cell>
        </row>
        <row r="9007">
          <cell r="F9007">
            <v>0</v>
          </cell>
        </row>
        <row r="9008">
          <cell r="F9008">
            <v>0</v>
          </cell>
        </row>
        <row r="9009">
          <cell r="F9009">
            <v>0</v>
          </cell>
        </row>
        <row r="9011">
          <cell r="G9011">
            <v>6144.8</v>
          </cell>
        </row>
        <row r="9013">
          <cell r="G9013">
            <v>37439</v>
          </cell>
        </row>
      </sheetData>
      <sheetData sheetId="2"/>
      <sheetData sheetId="3"/>
      <sheetData sheetId="4"/>
      <sheetData sheetId="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CONT_ADI"/>
      <sheetName val="aCCIDENTES%20DE%201995%20-%2019"/>
      <sheetName val="Datos"/>
      <sheetName val="aCCIDENTES DE 1995 - 1996.xls"/>
      <sheetName val="items"/>
      <sheetName val="ACTA DE MODIFICACION  (2)"/>
      <sheetName val="INDICMICROEMP"/>
      <sheetName val="#¡REF"/>
      <sheetName val="\a  aaInformación GRUPO 4\A MIn"/>
      <sheetName val="MATERIALES"/>
      <sheetName val="Datos Básicos"/>
      <sheetName val="SALARIOS"/>
      <sheetName val="Informacion"/>
      <sheetName val="SUB APU"/>
      <sheetName val="Informe"/>
      <sheetName val="Seguim-16"/>
      <sheetName val="INV"/>
      <sheetName val="AASHTO"/>
      <sheetName val="PESOS"/>
      <sheetName val="Formulario N° 4"/>
      <sheetName val="EQUIPO"/>
      <sheetName val="Base Muestras"/>
      <sheetName val="otros"/>
      <sheetName val="PRESUPUESTO"/>
      <sheetName val="Res-Accide-10"/>
      <sheetName val="INDICE"/>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EQUIPOS"/>
      <sheetName val="MANO DE OBRA"/>
      <sheetName val="TRANSPORTE"/>
      <sheetName val="_aCCIDENTES_DE_1995___1996_x_10"/>
      <sheetName val="//ccefici"/>
      <sheetName val="//d.docs.live.net/a  aaInformac"/>
      <sheetName val="_aCCIDENTES_DE_1995___1996_xl_2"/>
      <sheetName val="_aCCIDENTES_DE_1995___1996_xl_3"/>
      <sheetName val="_aCCIDENTES_DE_1995___1996_xl_4"/>
      <sheetName val="_aCCIDENTES_DE_1995___1996_xl_5"/>
      <sheetName val="_aCCIDENTES_DE_1995___1996_xl_6"/>
      <sheetName val="_aCCIDENTES_DE_1995___1996_xl_7"/>
      <sheetName val="_aCCIDENTES_DE_1995___1996_xl_9"/>
      <sheetName val="_aCCIDENTES_DE_1995___1996_xl_8"/>
      <sheetName val="_aCCIDENTES_DE_1995___1996_x_11"/>
      <sheetName val="_aCCIDENTES_DE_1995___1996_x_12"/>
      <sheetName val="_aCCIDENTES_DE_1995___1996_x_13"/>
      <sheetName val="_aCCIDENTES_DE_1995___1996_x_14"/>
      <sheetName val="_aCCIDENTES_DE_1995___1996_x_15"/>
      <sheetName val="_aCCIDENTES_DE_1995___1996_x_18"/>
      <sheetName val="\\Giovanni\administracion vial\"/>
      <sheetName val="\MONTO AGOTABLE 2010\a  aaInfor"/>
      <sheetName val="[aCCIDENTES DE 1995 - 1996.xls]"/>
      <sheetName val="\AMV _ no borrar\PRESUPUESTOS\a"/>
      <sheetName val="\I\AMV _ no borrar\PRESUPUESTOS"/>
      <sheetName val="\G\I\AMV _ no borrar\PRESUPUEST"/>
      <sheetName val="\A\a  aaInformación GRUPO 4\A M"/>
      <sheetName val="\G\A\a  aaInformación GRUPO 4\A"/>
      <sheetName val="_aCCIDENTES_DE_1995___1996_x_16"/>
      <sheetName val="_aCCIDENTES_DE_1995___1996_x_17"/>
      <sheetName val="_aCCIDENTES_DE_1995___1996_x_19"/>
      <sheetName val="_aCCIDENTES_DE_1995___1996_x_37"/>
      <sheetName val="_aCCIDENTES_DE_1995___1996_x_26"/>
      <sheetName val="_aCCIDENTES_DE_1995___1996_x_20"/>
      <sheetName val="_aCCIDENTES_DE_1995___1996_x_21"/>
      <sheetName val="_aCCIDENTES_DE_1995___1996_x_22"/>
      <sheetName val="_aCCIDENTES_DE_1995___1996_x_23"/>
      <sheetName val="_aCCIDENTES_DE_1995___1996_x_25"/>
      <sheetName val="_aCCIDENTES_DE_1995___1996_x_24"/>
      <sheetName val="_aCCIDENTES_DE_1995___1996_x_36"/>
      <sheetName val="_aCCIDENTES_DE_1995___1996_x_28"/>
      <sheetName val="_aCCIDENTES_DE_1995___1996_x_27"/>
      <sheetName val="_aCCIDENTES_DE_1995___1996_x_29"/>
      <sheetName val="_aCCIDENTES_DE_1995___1996_x_34"/>
      <sheetName val="_aCCIDENTES_DE_1995___1996_x_32"/>
      <sheetName val="_aCCIDENTES_DE_1995___1996_x_30"/>
      <sheetName val="_aCCIDENTES_DE_1995___1996_x_31"/>
      <sheetName val="_aCCIDENTES_DE_1995___1996_x_33"/>
      <sheetName val="_aCCIDENTES_DE_1995___1996_x_35"/>
      <sheetName val="aCCIDENTES_DE_1995_-_19963"/>
      <sheetName val="MANO_DE_OBRA"/>
      <sheetName val="aCCIDENTES_DE_1995_-_1996_xls3"/>
      <sheetName val="\a__aaInformación_GRUPO_4\A_MI3"/>
      <sheetName val="ACTA_DE_MODIFICACION__(2)3"/>
      <sheetName val="Datos_Básicos2"/>
      <sheetName val="SUB_APU2"/>
      <sheetName val="Formulario_N°_4"/>
      <sheetName val="Base_Muestras"/>
      <sheetName val="//cceficiente_sharepoint_com/a_"/>
      <sheetName val="//d_docs_live_net/a__aaInformac"/>
      <sheetName val="_aCCIDENTES_DE_1995___1996_x_38"/>
      <sheetName val="_aCCIDENTES_DE_1995___1996_x_49"/>
      <sheetName val="_aCCIDENTES_DE_1995___1996_x_39"/>
      <sheetName val="_aCCIDENTES_DE_1995___1996_x_47"/>
      <sheetName val="_aCCIDENTES_DE_1995___1996_x_40"/>
      <sheetName val="_aCCIDENTES_DE_1995___1996_x_41"/>
      <sheetName val="_aCCIDENTES_DE_1995___1996_x_45"/>
      <sheetName val="_aCCIDENTES_DE_1995___1996_x_42"/>
      <sheetName val="_aCCIDENTES_DE_1995___1996_x_43"/>
      <sheetName val="_aCCIDENTES_DE_1995___1996_x_44"/>
      <sheetName val="_aCCIDENTES_DE_1995___1996_x_46"/>
      <sheetName val="_aCCIDENTES_DE_1995___1996_x_48"/>
      <sheetName val="_aCCIDENTES_DE_1995___1996_x_50"/>
      <sheetName val="_aCCIDENTES_DE_1995___1996_x_51"/>
      <sheetName val="_aCCIDENTES_DE_1995___1996_x_52"/>
      <sheetName val="_aCCIDENTES_DE_1995___1996_x_53"/>
      <sheetName val="_aCCIDENTES_DE_1995___1996_x_54"/>
      <sheetName val="_aCCIDENTES_DE_1995___1996_x_55"/>
      <sheetName val="_aCCIDENTES_DE_1995___1996_x_57"/>
      <sheetName val="_aCCIDENTES_DE_1995___1996_x_56"/>
      <sheetName val="_aCCIDENTES_DE_1995___1996_x_58"/>
      <sheetName val="_aCCIDENTES_DE_1995___1996_x_59"/>
      <sheetName val="_aCCIDENTES_DE_1995___1996_x_60"/>
      <sheetName val="_aCCIDENTES_DE_1995___1996_x_61"/>
      <sheetName val="_aCCIDENTES_DE_1995___1996_x_63"/>
      <sheetName val="_aCCIDENTES_DE_1995___1996_x_62"/>
      <sheetName val="_aCCIDENTES_DE_1995___1996_x_65"/>
      <sheetName val="_aCCIDENTES_DE_1995___1996_x_64"/>
      <sheetName val="_aCCIDENTES_DE_1995___1996_x_66"/>
      <sheetName val="_aCCIDENTES_DE_1995___1996_x_77"/>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Lista obra"/>
      <sheetName val="\Users\Administrador\Desktop\AM"/>
      <sheetName val="\Users\avargase\AppData\Local\M"/>
      <sheetName val="\Mini HP Enero 2015\Proyectos i"/>
      <sheetName val="\C\Users\avargase\AppData\Local"/>
      <sheetName val="\Volumes\USB PIOLIN\Escritorio\"/>
      <sheetName val="\\Sistemas_serv1\xx\Documents a"/>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Users\USUARIO\Downloads\a  aaI"/>
      <sheetName val="\Users\HP\AppData\Local\Microso"/>
      <sheetName val="SEGUIM Y REPROG MES 1 (2)"/>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aCCIDENTES_DE_1995_-_199637"/>
      <sheetName val="aCCIDENTES_DE_1995_-_1996_xls14"/>
      <sheetName val="SUB_APU3"/>
      <sheetName val="Datos_Básicos3"/>
      <sheetName val="Hoja1 (2)"/>
      <sheetName val="Hoja1 (3)"/>
      <sheetName val="precios-básicos2002"/>
      <sheetName val="APUs"/>
      <sheetName val="LISTADO "/>
      <sheetName val="M.O."/>
      <sheetName val="_a  aaInformación GRUPO 4_A MIn"/>
      <sheetName val="#REF"/>
      <sheetName val=" ACTA FINAL + MODIFICATORIA "/>
      <sheetName val="aCCIDENTES_DE_1995_-_199638"/>
      <sheetName val="aCCIDENTES_DE_1995_-_1996_xls15"/>
      <sheetName val="SUB_APU4"/>
      <sheetName val="ACTA_DE_MODIFICACION__(2)4"/>
      <sheetName val="\a__aaInformación_GRUPO_4\A_MI4"/>
      <sheetName val="Datos_Básicos4"/>
      <sheetName val="aCCIDENTES_DE_1995_-_199639"/>
      <sheetName val="aCCIDENTES_DE_1995_-_199640"/>
      <sheetName val="aCCIDENTES_DE_1995_-_1996_xls16"/>
      <sheetName val="SUB_APU5"/>
      <sheetName val="ACTA_DE_MODIFICACION__(2)5"/>
      <sheetName val="\a__aaInformación_GRUPO_4\A_MI5"/>
      <sheetName val="Datos_Básicos5"/>
      <sheetName val="aCCIDENTES_DE_1995_-_199641"/>
      <sheetName val="aCCIDENTES_DE_1995_-_1996_xls17"/>
      <sheetName val="SUB_APU6"/>
      <sheetName val="ACTA_DE_MODIFICACION__(2)6"/>
      <sheetName val="\a__aaInformación_GRUPO_4\A_MI6"/>
      <sheetName val="Datos_Básicos6"/>
      <sheetName val="aCCIDENTES_DE_1995_-_199642"/>
      <sheetName val="aCCIDENTES_DE_1995_-_199644"/>
      <sheetName val="aCCIDENTES_DE_1995_-_1996_xls19"/>
      <sheetName val="SUB_APU8"/>
      <sheetName val="ACTA_DE_MODIFICACION__(2)8"/>
      <sheetName val="\a__aaInformación_GRUPO_4\A_MI8"/>
      <sheetName val="Datos_Básicos8"/>
      <sheetName val="aCCIDENTES_DE_1995_-_199643"/>
      <sheetName val="aCCIDENTES_DE_1995_-_1996_xls18"/>
      <sheetName val="SUB_APU7"/>
      <sheetName val="ACTA_DE_MODIFICACION__(2)7"/>
      <sheetName val="\a__aaInformación_GRUPO_4\A_MI7"/>
      <sheetName val="Datos_Básicos7"/>
      <sheetName val="aCCIDENTES_DE_1995_-_199645"/>
      <sheetName val="aCCIDENTES_DE_1995_-_1996_xls20"/>
      <sheetName val="SUB_APU9"/>
      <sheetName val="ACTA_DE_MODIFICACION__(2)9"/>
      <sheetName val="\a__aaInformación_GRUPO_4\A_MI9"/>
      <sheetName val="Datos_Básicos9"/>
      <sheetName val="_aCCIDENTES_DE_1995___1996_x_67"/>
      <sheetName val="_aCCIDENTES_DE_1995___1996_x_68"/>
      <sheetName val="_aCCIDENTES_DE_1995___1996_x_72"/>
      <sheetName val="_aCCIDENTES_DE_1995___1996_x_71"/>
      <sheetName val="_aCCIDENTES_DE_1995___1996_x_69"/>
      <sheetName val="_aCCIDENTES_DE_1995___1996_x_70"/>
      <sheetName val="_aCCIDENTES_DE_1995___1996_x_73"/>
      <sheetName val="_aCCIDENTES_DE_1995___1996_x_74"/>
      <sheetName val="_aCCIDENTES_DE_1995___1996_x_75"/>
      <sheetName val="MEMORIAS"/>
      <sheetName val="_aCCIDENTES_DE_1995___1996_x_76"/>
      <sheetName val="_aCCIDENTES_DE_1995___1996_x_78"/>
      <sheetName val="_aCCIDENTES_DE_1995___1996_x_79"/>
      <sheetName val="_aCCIDENTES_DE_1995___1996_x_80"/>
      <sheetName val="_aCCIDENTES_DE_1995___1996_x_81"/>
      <sheetName val="_aCCIDENTES_DE_1995___1996_x_82"/>
      <sheetName val="_aCCIDENTES_DE_1995___1996_x_83"/>
      <sheetName val="_aCCIDENTES_DE_1995___1996_x_84"/>
      <sheetName val="_aCCIDENTES_DE_1995___1996_x_85"/>
      <sheetName val="Paral. 1"/>
      <sheetName val="Paral. 2"/>
      <sheetName val="Paral. 3"/>
      <sheetName val="Paral.4"/>
      <sheetName val="Coloc. e Interc. Tapones"/>
      <sheetName val="Cambio de Valv."/>
      <sheetName val="Interc de Hidr."/>
      <sheetName val="Itemes Renovación"/>
      <sheetName val="Interc.tapones"/>
      <sheetName val="Interc.válv."/>
      <sheetName val="Varios."/>
      <sheetName val="_aCCIDENTES_DE_1995___1996_x_93"/>
      <sheetName val="_aCCIDENTES_DE_1995___1996_x_86"/>
      <sheetName val="_aCCIDENTES_DE_1995___1996_x_87"/>
      <sheetName val="_aCCIDENTES_DE_1995___1996_x_89"/>
      <sheetName val="_aCCIDENTES_DE_1995___1996_x_88"/>
      <sheetName val="_aCCIDENTES_DE_1995___1996_x_92"/>
      <sheetName val="_aCCIDENTES_DE_1995___1996_x_90"/>
      <sheetName val="_aCCIDENTES_DE_1995___1996_x_91"/>
      <sheetName val="_aCCIDENTES_DE_1995___1996_x_96"/>
      <sheetName val="_aCCIDENTES_DE_1995___1996_x_94"/>
      <sheetName val="_aCCIDENTES_DE_1995___1996_x_95"/>
      <sheetName val="_aCCIDENTES_DE_1995___1996_x_97"/>
      <sheetName val="_aCCIDENTES_DE_1995___1996_x_98"/>
      <sheetName val="_aCCIDENTES_DE_1995___1996_x_99"/>
      <sheetName val="_aCCIDENTES_DE_1995___1996__118"/>
      <sheetName val="_aCCIDENTES_DE_1995___1996__100"/>
      <sheetName val="_aCCIDENTES_DE_1995___1996__105"/>
      <sheetName val="_aCCIDENTES_DE_1995___1996__104"/>
      <sheetName val="_aCCIDENTES_DE_1995___1996__102"/>
      <sheetName val="_aCCIDENTES_DE_1995___1996__101"/>
      <sheetName val="_aCCIDENTES_DE_1995___1996__103"/>
      <sheetName val="_aCCIDENTES_DE_1995___1996__106"/>
      <sheetName val="_aCCIDENTES_DE_1995___1996__110"/>
      <sheetName val="_aCCIDENTES_DE_1995___1996__107"/>
      <sheetName val="_aCCIDENTES_DE_1995___1996__108"/>
      <sheetName val="_aCCIDENTES_DE_1995___1996__109"/>
      <sheetName val="_aCCIDENTES_DE_1995___1996__111"/>
      <sheetName val="HISTORICOS FUEL OIL EXP"/>
      <sheetName val="\Nuevos APU Córdoba\a  aaInform"/>
      <sheetName val="\E\Nuevos APU Córdoba\a  aaInfo"/>
      <sheetName val="\Users\JoseGabriel\Documents\Mi"/>
      <sheetName val="CANT OBRA"/>
      <sheetName val="\Users\ANDRES FELIPE MUÑOZ\Down"/>
      <sheetName val="aCCIDENTES%2520DE%25201995%2520"/>
      <sheetName val="\E\a  aaInformación GRUPO 4\A M"/>
      <sheetName val="Hoja2"/>
      <sheetName val="MATERIAL"/>
      <sheetName val="ACTA No.1 "/>
      <sheetName val="AC2-AG96"/>
      <sheetName val="MURO PR25+221-235"/>
      <sheetName val="MURO PR25+261-267"/>
      <sheetName val="COSTOS UNITARIOS"/>
      <sheetName val="CA-2909"/>
      <sheetName val="G.G"/>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DUB-823"/>
      <sheetName val="GPI 526"/>
      <sheetName val="SKJ452"/>
      <sheetName val="ITA878"/>
      <sheetName val="AEA-944"/>
      <sheetName val="XXJ617"/>
      <sheetName val="SNG_855"/>
      <sheetName val="VEA 374"/>
      <sheetName val="HFB024"/>
      <sheetName val="PAJ825"/>
      <sheetName val="0. PORTADA"/>
      <sheetName val="1. FICHA INFORMATIVA"/>
      <sheetName val="PERSONAL"/>
      <sheetName val="2 y 3.  ESTADO"/>
      <sheetName val="4.  REG FOT."/>
      <sheetName val="4 reg Fot 2"/>
      <sheetName val="5.  INF. FINANCIERO"/>
      <sheetName val="6.  POLIZAS"/>
      <sheetName val="7.  BALANCE ACTIVIDADES"/>
      <sheetName val="8.  LIQUIDACION"/>
      <sheetName val="9. LISTA DE CHEQUEO"/>
      <sheetName val="GESPROY"/>
      <sheetName val="Hoja3"/>
      <sheetName val="INTERVENCION"/>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ACTA No.5"/>
      <sheetName val="ACTA MAYORES - GENERAL"/>
      <sheetName val="Excavación - San Bernardo"/>
      <sheetName val="Solados - San Bernardo"/>
      <sheetName val="Bases - San Bernardo"/>
      <sheetName val="Placa - San Bernardo"/>
      <sheetName val="Elevaciones - San Bernardo"/>
      <sheetName val="Vigas - San Bernardo"/>
      <sheetName val="Neopreno - San Bernardo"/>
      <sheetName val="Acero - San Bernardo"/>
      <sheetName val="Pilote - San Bernardo"/>
      <sheetName val="Pilote - Caqueza"/>
      <sheetName val="Dren tuberia - San bernardo"/>
      <sheetName val="relleno sitio - San bernardo"/>
      <sheetName val="relleno recebo - San bernardo"/>
      <sheetName val="Baranda - San bernardo"/>
      <sheetName val="Acero A36- San Bernardo"/>
      <sheetName val="Excavación - Caqueza"/>
      <sheetName val="Solados - Caqueza"/>
      <sheetName val="Bases - Caqueza"/>
      <sheetName val="Elevaciones - Caqueza"/>
      <sheetName val="Placa - Caqueza"/>
      <sheetName val="Vigas - Caqueza"/>
      <sheetName val="Neopreno - Caqueza"/>
      <sheetName val="Acero - Caqueza"/>
      <sheetName val="Dren tuberia - Caqueza"/>
      <sheetName val="relleno sitio - Caqueza"/>
      <sheetName val="Preesfuerzo - Caqueza"/>
      <sheetName val="Acero A36- Caqueza"/>
      <sheetName val="relleno Estructuras - Caqueza"/>
      <sheetName val="Excavación - Gama"/>
      <sheetName val="Solados - Gama"/>
      <sheetName val="Bases - Gama "/>
      <sheetName val="Elevaciones - Gama"/>
      <sheetName val="Placas - Gama"/>
      <sheetName val="Vigas - Gama "/>
      <sheetName val="Neopreno - Gama"/>
      <sheetName val="Acero - Gama"/>
      <sheetName val="Dren tuberia - Gama"/>
      <sheetName val="relleno sitio - Gama"/>
      <sheetName val="relleno Recebo - Gama"/>
      <sheetName val="Baranda - Gama"/>
      <sheetName val="Pilote - Gama"/>
      <sheetName val="Acero A36- Gama"/>
      <sheetName val="Demolición concreto - Gama"/>
      <sheetName val="Demolición de estructura - Gama"/>
      <sheetName val="Solados - Belen"/>
      <sheetName val="Bases - Belen"/>
      <sheetName val="Elevaciones - Belen"/>
      <sheetName val="Placa - Belen"/>
      <sheetName val="Neopreno - Belen"/>
      <sheetName val="Acero - Belen"/>
      <sheetName val="Vigas - Belen"/>
      <sheetName val="Dren tuberia - Belen"/>
      <sheetName val="relleno recebo - Belen"/>
      <sheetName val="Baranda - Belen"/>
      <sheetName val="Acero A36- Belen"/>
      <sheetName val="Demolición - Belen"/>
      <sheetName val="Bases - Junca"/>
      <sheetName val="Excavación - Belen"/>
      <sheetName val="Pilote - Belen"/>
      <sheetName val="Cuneta - Junca"/>
      <sheetName val="Placa - junca"/>
      <sheetName val="acero - junca"/>
      <sheetName val="Neopreno - Junca"/>
      <sheetName val="Dren tuberia - junca"/>
      <sheetName val="relleno - junca"/>
      <sheetName val="Baranda - Junca"/>
      <sheetName val="Acero A36 - junca"/>
      <sheetName val="Excavación - Medina"/>
      <sheetName val="Solados - Medina"/>
      <sheetName val="Bases - Medina"/>
      <sheetName val="Elevaciones - Medina ."/>
      <sheetName val="Vigas - Medina"/>
      <sheetName val="Neopreno - Medina"/>
      <sheetName val="Elevaciones - Medina"/>
      <sheetName val="Pilote - Medina"/>
      <sheetName val="Acero - Medina"/>
      <sheetName val="relleno - Medina"/>
      <sheetName val="Geotextil - Medina"/>
      <sheetName val="Excavación Mecan- zipaquira"/>
      <sheetName val="Acero A588 - Medina"/>
      <sheetName val="Acero A36 - Medina"/>
      <sheetName val="Acero - Zipaquira"/>
      <sheetName val="Excavación manual - zipaquira"/>
      <sheetName val="Solados - Zipaquira"/>
      <sheetName val="Relleno comun - Zipaquira"/>
      <sheetName val="Bases - Zipaquira"/>
      <sheetName val="Arme carrilera - Zipaquira"/>
      <sheetName val="Tirafondos - Zipaquira"/>
      <sheetName val="Clavos - Zipaquira"/>
      <sheetName val="Eclisas - Zipaquira"/>
      <sheetName val="Elastomericos - Zipaquira"/>
      <sheetName val="Traviesas - Zipaquira"/>
      <sheetName val="Riel - Zipaquira"/>
      <sheetName val="Acero A588 - zipaquira"/>
      <sheetName val="Acero A36 - zipaquira"/>
      <sheetName val="Elevaciones - Zipaquira"/>
      <sheetName val="ACTA MAYORES SAN BERNANDO"/>
      <sheetName val="ACTA MAYORES CAQUEZA"/>
      <sheetName val="ACTA MAYORES BELEN"/>
      <sheetName val="ACTA MAYORES ZIPAQUIRA"/>
      <sheetName val="ACTA MAYORES JUNCA DEF."/>
      <sheetName val="ACTA MAYORES CANT CARUP DEF."/>
      <sheetName val="ESTADO VÍA-CRIT.TECNICO"/>
      <sheetName val="aactividad"/>
      <sheetName val="_aCCIDENTES_DE_1995___1996__112"/>
      <sheetName val="_aCCIDENTES_DE_1995___1996__113"/>
      <sheetName val="_aCCIDENTES_DE_1995___1996__114"/>
      <sheetName val="_aCCIDENTES_DE_1995___1996__115"/>
      <sheetName val="_aCCIDENTES_DE_1995___1996__116"/>
      <sheetName val="_aCCIDENTES_DE_1995___1996__117"/>
      <sheetName val="_aCCIDENTES_DE_1995___1996__120"/>
      <sheetName val="_aCCIDENTES_DE_1995___1996__119"/>
      <sheetName val="_aCCIDENTES_DE_1995___1996__121"/>
      <sheetName val="_aCCIDENTES_DE_1995___1996__130"/>
      <sheetName val="_aCCIDENTES_DE_1995___1996__122"/>
      <sheetName val="_aCCIDENTES_DE_1995___1996__125"/>
      <sheetName val="_aCCIDENTES_DE_1995___1996__123"/>
      <sheetName val="_aCCIDENTES_DE_1995___1996__124"/>
      <sheetName val="_aCCIDENTES_DE_1995___1996__126"/>
      <sheetName val="_aCCIDENTES_DE_1995___1996__127"/>
      <sheetName val="_aCCIDENTES_DE_1995___1996__128"/>
      <sheetName val="_aCCIDENTES_DE_1995___1996__129"/>
      <sheetName val="_aCCIDENTES_DE_1995___1996__131"/>
      <sheetName val="_aCCIDENTES_DE_1995___1996__132"/>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sheetData sheetId="345"/>
      <sheetData sheetId="346"/>
      <sheetData sheetId="347"/>
      <sheetData sheetId="348"/>
      <sheetData sheetId="349"/>
      <sheetData sheetId="350" refreshError="1"/>
      <sheetData sheetId="351" refreshError="1"/>
      <sheetData sheetId="352"/>
      <sheetData sheetId="353" refreshError="1"/>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refreshError="1"/>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AC"/>
      <sheetName val="ELECTRICO EBAC"/>
      <sheetName val="IMPULSION EBAC"/>
      <sheetName val="DESARENADOR"/>
      <sheetName val="PTAP"/>
      <sheetName val="EQUIPO DE CLORACION"/>
      <sheetName val="EBAP"/>
      <sheetName val="ELECTRICO EBAP"/>
      <sheetName val="IMPULSION AP"/>
      <sheetName val="TKs ELEVADOs"/>
      <sheetName val="REDES"/>
      <sheetName val="RESUMEN"/>
      <sheetName val="AIU"/>
      <sheetName val="Cant. Obra"/>
      <sheetName val="Cant. Obra Pórtico TK"/>
      <sheetName val="Obra Civil"/>
      <sheetName val="Lista Suministro"/>
      <sheetName val="APU"/>
      <sheetName val="APU  ADICIONA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PTAP"/>
      <sheetName val="APU PTAP"/>
      <sheetName val="TANQUE"/>
      <sheetName val="APU TANQUE"/>
      <sheetName val="RESUMEN OBRAS"/>
      <sheetName val="BASE"/>
      <sheetName val="BASE C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Estructuras Concreto"/>
      <sheetName val="Caja de tiro Hierro"/>
      <sheetName val="Obras preliminares"/>
      <sheetName val="B"/>
      <sheetName val="Equipos 138kV Hierro"/>
      <sheetName val="Equipos 22.9kV Hierro"/>
      <sheetName val="Porticos 138kV Hierro"/>
      <sheetName val="Trafo 48 MVA Hierro"/>
      <sheetName val="Trafo Zig-Zag Hierro"/>
      <sheetName val="Canaletas y Tapas Hierro"/>
      <sheetName val="Carrilera Trafo Hierro"/>
      <sheetName val="cerramiento Hierro"/>
      <sheetName val="Caseta Hierro"/>
      <sheetName val="COL C1"/>
      <sheetName val="COL C2"/>
      <sheetName val="VIG V1"/>
      <sheetName val="VIG V2"/>
      <sheetName val="LM-Soportes equipos 22.9kV"/>
      <sheetName val="LM-Soportes equipos "/>
      <sheetName val="LM-Soportes equipos 22.9kV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ípico"/>
      <sheetName val="Variable"/>
      <sheetName val="Dimensiones"/>
      <sheetName val="PR92+0100"/>
    </sheetNames>
    <sheetDataSet>
      <sheetData sheetId="0" refreshError="1"/>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SALARIO"/>
      <sheetName val="AIU "/>
      <sheetName val="APU 315 LLANTA"/>
      <sheetName val="APU PATECABRA"/>
      <sheetName val="APU D5G"/>
      <sheetName val="APU A25"/>
      <sheetName val="APU A30"/>
      <sheetName val="APU TRITU"/>
      <sheetName val="APU CG950"/>
      <sheetName val="APU HORMIGONERA"/>
      <sheetName val="APU MINICARGA"/>
      <sheetName val="APU MINIEXCAVA"/>
      <sheetName val="APU MINIDUMPER"/>
      <sheetName val="APU VIBRO15TN"/>
      <sheetName val="APU MANIPULADOR TELES"/>
      <sheetName val="APU GRUA"/>
      <sheetName val="APU VOL SENCILA"/>
      <sheetName val="APU VOL DTRQUE"/>
      <sheetName val="APU DC 4X4"/>
      <sheetName val="APU CONCRETO 4000"/>
      <sheetName val="APU CONCRETO 3500"/>
      <sheetName val="APU CONCRETO 2500"/>
      <sheetName val="APU CONCRETO 2000"/>
      <sheetName val="APU CONCRETO 1500"/>
      <sheetName val="PRECIOS"/>
      <sheetName val="PPTO  OFICIAL P5"/>
      <sheetName val="1.1.1"/>
      <sheetName val="1.1.2"/>
      <sheetName val="1.1.3"/>
      <sheetName val="1.1.4"/>
      <sheetName val="1.1.5"/>
      <sheetName val="1.1.6"/>
      <sheetName val="1.1.7"/>
      <sheetName val="1.1.8"/>
      <sheetName val="2.1"/>
      <sheetName val="2.2"/>
      <sheetName val="3.3"/>
      <sheetName val="3.4"/>
      <sheetName val="3.5"/>
      <sheetName val="3.6"/>
      <sheetName val="4.1"/>
      <sheetName val="5.1"/>
      <sheetName val="5.2"/>
      <sheetName val="5.3"/>
      <sheetName val="6.1"/>
      <sheetName val="6.2"/>
      <sheetName val="6.3"/>
      <sheetName val="6.4"/>
      <sheetName val="6.5"/>
      <sheetName val="6.6"/>
      <sheetName val="6.7"/>
      <sheetName val="6.8"/>
      <sheetName val="6.9"/>
      <sheetName val="6.10"/>
      <sheetName val="6.11"/>
      <sheetName val="7.1"/>
      <sheetName val="7.2"/>
      <sheetName val="7.3"/>
      <sheetName val="7.4"/>
      <sheetName val="7.5"/>
      <sheetName val="7.6"/>
      <sheetName val="7.1.1"/>
      <sheetName val="7.1.2"/>
      <sheetName val="7.1.3"/>
      <sheetName val="7.1.4"/>
      <sheetName val="7.1.5"/>
      <sheetName val="7.1.6"/>
      <sheetName val="7.1.7"/>
      <sheetName val="7.1.8"/>
      <sheetName val="7.1.9"/>
      <sheetName val="7.1.11"/>
      <sheetName val="7.1.10"/>
      <sheetName val="7.2.1"/>
      <sheetName val="7.2.2"/>
      <sheetName val="7.2.3"/>
      <sheetName val="7.2.4"/>
      <sheetName val="7.2.5"/>
      <sheetName val="7.3.1"/>
      <sheetName val="7.3.2"/>
      <sheetName val="7.3.3"/>
      <sheetName val="7.4.1"/>
      <sheetName val="7.4.2"/>
      <sheetName val="7.5.1"/>
      <sheetName val="7.5.2"/>
      <sheetName val="7.5.3"/>
      <sheetName val="7.5.4"/>
      <sheetName val="7.5.5"/>
      <sheetName val="7.6.1"/>
      <sheetName val="7.6.2"/>
      <sheetName val="7.7.1"/>
      <sheetName val="7.7.2"/>
      <sheetName val="7.7.3"/>
      <sheetName val="7.7.4"/>
      <sheetName val="7.7.5"/>
      <sheetName val="3.1"/>
      <sheetName val="APU D8R"/>
      <sheetName val="3.2"/>
      <sheetName val="EXC EX 200"/>
      <sheetName val="CANT SIN MATERIAL"/>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Constantes Generales"/>
      <sheetName val="Prestaciones Sociales"/>
    </sheetNames>
    <sheetDataSet>
      <sheetData sheetId="0" refreshError="1">
        <row r="2">
          <cell r="A2" t="str">
            <v>OCCIPETROL S.A.</v>
          </cell>
        </row>
        <row r="4">
          <cell r="A4" t="str">
            <v>VETRA CCE</v>
          </cell>
        </row>
        <row r="7">
          <cell r="G7">
            <v>40360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8">
          <cell r="B18" t="str">
            <v>EQUIPO PESADO</v>
          </cell>
        </row>
        <row r="20">
          <cell r="B20" t="str">
            <v>DETALLE</v>
          </cell>
          <cell r="C20" t="str">
            <v>UNIDAD</v>
          </cell>
          <cell r="D20" t="str">
            <v>TARIFA</v>
          </cell>
        </row>
        <row r="21">
          <cell r="B21" t="str">
            <v>BULLDOZER D6R (COSTO DE PROPIEDAD)</v>
          </cell>
          <cell r="C21" t="str">
            <v>HORA</v>
          </cell>
          <cell r="D21">
            <v>70000</v>
          </cell>
        </row>
        <row r="22">
          <cell r="B22" t="str">
            <v>BULLDOZER D6 O SUPERIOR</v>
          </cell>
          <cell r="C22" t="str">
            <v>HR</v>
          </cell>
          <cell r="D22">
            <v>131475</v>
          </cell>
        </row>
        <row r="23">
          <cell r="B23" t="str">
            <v>BULLDOZER D8R (COSTO DE PROPIEDAD)</v>
          </cell>
          <cell r="C23" t="str">
            <v>HORA</v>
          </cell>
          <cell r="D23">
            <v>160000</v>
          </cell>
        </row>
        <row r="24">
          <cell r="B24" t="str">
            <v>BULLDOZER D8R CON RIPER</v>
          </cell>
          <cell r="C24" t="str">
            <v>HORA</v>
          </cell>
          <cell r="D24">
            <v>324961</v>
          </cell>
        </row>
        <row r="25">
          <cell r="B25" t="str">
            <v>MOTONIVELADORA 120 H O SIMILAR (COSTO DE PROPIEDAD)</v>
          </cell>
          <cell r="C25" t="str">
            <v>HORA</v>
          </cell>
          <cell r="D25">
            <v>80000</v>
          </cell>
        </row>
        <row r="26">
          <cell r="B26" t="str">
            <v>MOTONIVELADORA 120 G O SIMILAR</v>
          </cell>
          <cell r="C26" t="str">
            <v>HR</v>
          </cell>
          <cell r="D26">
            <v>133725</v>
          </cell>
        </row>
        <row r="27">
          <cell r="B27" t="str">
            <v>EXCAVADORA DE ORUGA  TIPO EX200 (COSTO PROPIEDAD)</v>
          </cell>
          <cell r="C27" t="str">
            <v>HORA</v>
          </cell>
          <cell r="D27">
            <v>75000</v>
          </cell>
        </row>
        <row r="28">
          <cell r="B28" t="str">
            <v>RETROEXCAVADORA TIPO EX -200</v>
          </cell>
          <cell r="C28" t="str">
            <v>HR</v>
          </cell>
          <cell r="D28">
            <v>131975</v>
          </cell>
        </row>
        <row r="29">
          <cell r="B29" t="str">
            <v>EXCAVADORA DE LLANTA CAT 315 (COSTO PROPIEDAD)</v>
          </cell>
          <cell r="C29" t="str">
            <v>HORA</v>
          </cell>
          <cell r="D29">
            <v>65000</v>
          </cell>
        </row>
        <row r="30">
          <cell r="B30" t="str">
            <v>EXCAVADORA DE LLANTAS CAT 315</v>
          </cell>
          <cell r="C30" t="str">
            <v>HORA</v>
          </cell>
          <cell r="D30">
            <v>107725</v>
          </cell>
        </row>
        <row r="31">
          <cell r="B31" t="str">
            <v>COMPACTADOR PATE CABRA 815F (COSTO DE PROPIEDAD)</v>
          </cell>
          <cell r="C31" t="str">
            <v>HORA</v>
          </cell>
          <cell r="D31">
            <v>80000</v>
          </cell>
        </row>
        <row r="32">
          <cell r="B32" t="str">
            <v>COMPACTADOR POR AMASADO TIPO 815F</v>
          </cell>
          <cell r="C32" t="str">
            <v>HORA</v>
          </cell>
          <cell r="D32">
            <v>132975</v>
          </cell>
        </row>
        <row r="33">
          <cell r="B33" t="str">
            <v>BULLDOZER D5G (COSTO DE PROPIEDAD)</v>
          </cell>
          <cell r="C33" t="str">
            <v>HORA</v>
          </cell>
          <cell r="D33">
            <v>70000</v>
          </cell>
        </row>
        <row r="34">
          <cell r="B34" t="str">
            <v>BULLDOZER D5G</v>
          </cell>
          <cell r="C34" t="str">
            <v>HORA</v>
          </cell>
          <cell r="D34">
            <v>112175</v>
          </cell>
        </row>
        <row r="35">
          <cell r="B35" t="str">
            <v>VOLQUETA ARTICULADA 6x6 A-25 (COSTO DE PROPIEAD)</v>
          </cell>
          <cell r="C35" t="str">
            <v>HORA</v>
          </cell>
          <cell r="D35">
            <v>110000</v>
          </cell>
        </row>
        <row r="36">
          <cell r="B36" t="str">
            <v>VOLQUETA ARTICULADA 6X6 A-25</v>
          </cell>
          <cell r="C36" t="str">
            <v>HORA</v>
          </cell>
          <cell r="D36">
            <v>179725</v>
          </cell>
        </row>
        <row r="37">
          <cell r="B37" t="str">
            <v>VOLQUTA ARTICULADA 6x6 A-30 (COSTO DE PROPIEAD)</v>
          </cell>
          <cell r="C37" t="str">
            <v>HORA</v>
          </cell>
          <cell r="D37">
            <v>160000</v>
          </cell>
        </row>
        <row r="38">
          <cell r="B38" t="str">
            <v>VOLAQUTA ARTICULADA 6X6 A-30</v>
          </cell>
          <cell r="C38" t="str">
            <v>HORA</v>
          </cell>
          <cell r="D38">
            <v>234975</v>
          </cell>
        </row>
        <row r="39">
          <cell r="B39" t="str">
            <v>TRITURADORA SOBRE ORUGAS (COSTO DE PROPIEDAD)</v>
          </cell>
          <cell r="C39" t="str">
            <v>HORA</v>
          </cell>
          <cell r="D39">
            <v>380000</v>
          </cell>
        </row>
        <row r="40">
          <cell r="B40" t="str">
            <v>TRITURADORA SOBRE ORUGA (trituracion primaria)</v>
          </cell>
          <cell r="C40" t="str">
            <v>HORA</v>
          </cell>
          <cell r="D40">
            <v>660650</v>
          </cell>
        </row>
        <row r="41">
          <cell r="B41" t="str">
            <v>CARGADOR CAT950 (COSTO DE PROPIEDAD)</v>
          </cell>
          <cell r="C41" t="str">
            <v>HORA</v>
          </cell>
          <cell r="D41">
            <v>70000</v>
          </cell>
        </row>
        <row r="42">
          <cell r="B42" t="str">
            <v>CARGADOR CAT-950</v>
          </cell>
          <cell r="C42" t="str">
            <v>HORA</v>
          </cell>
          <cell r="D42">
            <v>120475</v>
          </cell>
        </row>
        <row r="43">
          <cell r="B43" t="str">
            <v>HORMIGONERA AUTOPROPULSADA (COSTO DE PROPIEDAD)</v>
          </cell>
          <cell r="C43" t="str">
            <v>HORA</v>
          </cell>
          <cell r="D43">
            <v>85000</v>
          </cell>
        </row>
        <row r="44">
          <cell r="B44" t="str">
            <v>HORMIGONERA AUTOPROPULSADA</v>
          </cell>
          <cell r="C44" t="str">
            <v>HORA</v>
          </cell>
          <cell r="D44">
            <v>123725</v>
          </cell>
        </row>
        <row r="45">
          <cell r="B45" t="str">
            <v>MINICARGADOR (COSTO DE PROPIEDAD)</v>
          </cell>
          <cell r="C45" t="str">
            <v>HORA</v>
          </cell>
          <cell r="D45">
            <v>50000</v>
          </cell>
        </row>
        <row r="46">
          <cell r="B46" t="str">
            <v>MINICARGADOR (MULTIUSOS)</v>
          </cell>
          <cell r="C46" t="str">
            <v>HORA</v>
          </cell>
          <cell r="D46">
            <v>72775</v>
          </cell>
        </row>
        <row r="47">
          <cell r="B47" t="str">
            <v>MINIEXCAVADORA DE ORUGAS (COSTO DE PROPIEDAD)</v>
          </cell>
          <cell r="C47" t="str">
            <v>HORA</v>
          </cell>
          <cell r="D47">
            <v>50000</v>
          </cell>
        </row>
        <row r="48">
          <cell r="B48" t="str">
            <v>MINIEXCAVADORA DE ORUGAS</v>
          </cell>
          <cell r="C48" t="str">
            <v>HORA</v>
          </cell>
          <cell r="D48">
            <v>73025</v>
          </cell>
        </row>
        <row r="49">
          <cell r="B49" t="str">
            <v>MINIDUMPER (COSTO DE PROPIEDAD)</v>
          </cell>
          <cell r="C49" t="str">
            <v>HORA</v>
          </cell>
          <cell r="D49">
            <v>50000</v>
          </cell>
        </row>
        <row r="50">
          <cell r="B50" t="str">
            <v>MINIDUMPER</v>
          </cell>
          <cell r="C50" t="str">
            <v>HORA</v>
          </cell>
          <cell r="D50">
            <v>72775</v>
          </cell>
        </row>
        <row r="51">
          <cell r="B51" t="str">
            <v>VIBROCOMPACTADOR 12 TN (COSTO DE PROPIEDAD)</v>
          </cell>
          <cell r="C51" t="str">
            <v>HORA</v>
          </cell>
          <cell r="D51">
            <v>70000</v>
          </cell>
        </row>
        <row r="52">
          <cell r="B52" t="str">
            <v>VIBROCOMPACTADOR LISO 12 TN (OPCION PATECABRA)</v>
          </cell>
          <cell r="C52" t="str">
            <v>HORA</v>
          </cell>
          <cell r="D52">
            <v>111975</v>
          </cell>
        </row>
        <row r="53">
          <cell r="B53" t="str">
            <v>MANIPULADOR TELESCOPICO (COSTO DE OPERACIÓN)</v>
          </cell>
          <cell r="C53" t="str">
            <v>HORA</v>
          </cell>
          <cell r="D53">
            <v>50000</v>
          </cell>
        </row>
        <row r="54">
          <cell r="B54" t="str">
            <v>MANIPULADOR TELESCOPICO</v>
          </cell>
          <cell r="C54" t="str">
            <v>HORA</v>
          </cell>
          <cell r="D54">
            <v>72775</v>
          </cell>
        </row>
        <row r="55">
          <cell r="B55" t="str">
            <v>GRUA PILOTEADORA (COSTO DE PROPIEDAD)</v>
          </cell>
          <cell r="C55" t="str">
            <v>HORA</v>
          </cell>
          <cell r="D55">
            <v>75000</v>
          </cell>
        </row>
        <row r="56">
          <cell r="B56" t="str">
            <v>GRUA PILOTEADORA</v>
          </cell>
          <cell r="C56" t="str">
            <v>HORA</v>
          </cell>
          <cell r="D56">
            <v>120225</v>
          </cell>
        </row>
        <row r="57">
          <cell r="B57" t="str">
            <v>XXX</v>
          </cell>
          <cell r="D57">
            <v>0</v>
          </cell>
        </row>
        <row r="58">
          <cell r="B58" t="str">
            <v>XXX</v>
          </cell>
          <cell r="D58">
            <v>0</v>
          </cell>
        </row>
        <row r="59">
          <cell r="B59" t="str">
            <v>XXX</v>
          </cell>
          <cell r="D59">
            <v>0</v>
          </cell>
        </row>
        <row r="60">
          <cell r="B60" t="str">
            <v>XXX</v>
          </cell>
          <cell r="D60">
            <v>0</v>
          </cell>
        </row>
        <row r="61">
          <cell r="B61" t="str">
            <v>XXX</v>
          </cell>
          <cell r="D61">
            <v>0</v>
          </cell>
        </row>
        <row r="62">
          <cell r="B62" t="str">
            <v>XXX</v>
          </cell>
          <cell r="D62">
            <v>0</v>
          </cell>
        </row>
        <row r="63">
          <cell r="B63" t="str">
            <v>XXX</v>
          </cell>
          <cell r="D63">
            <v>0</v>
          </cell>
        </row>
        <row r="64">
          <cell r="B64" t="str">
            <v>XXX</v>
          </cell>
          <cell r="D64">
            <v>0</v>
          </cell>
        </row>
        <row r="65">
          <cell r="B65" t="str">
            <v>XXX</v>
          </cell>
          <cell r="D65">
            <v>0</v>
          </cell>
        </row>
        <row r="66">
          <cell r="B66" t="str">
            <v>XXX</v>
          </cell>
          <cell r="D66">
            <v>0</v>
          </cell>
        </row>
        <row r="67">
          <cell r="B67" t="str">
            <v>XXX</v>
          </cell>
          <cell r="D67">
            <v>0</v>
          </cell>
        </row>
        <row r="68">
          <cell r="B68" t="str">
            <v>CARROTANQUE IRRIGADOR DE AGUA (2800 GLS)</v>
          </cell>
          <cell r="C68" t="str">
            <v>HORA</v>
          </cell>
          <cell r="D68">
            <v>80000</v>
          </cell>
        </row>
        <row r="69">
          <cell r="B69" t="str">
            <v>XXX</v>
          </cell>
          <cell r="D69">
            <v>0</v>
          </cell>
        </row>
        <row r="70">
          <cell r="B70" t="str">
            <v>XXX</v>
          </cell>
          <cell r="D70">
            <v>0</v>
          </cell>
        </row>
        <row r="71">
          <cell r="B71" t="str">
            <v>XXX</v>
          </cell>
          <cell r="D71">
            <v>0</v>
          </cell>
        </row>
        <row r="72">
          <cell r="B72" t="str">
            <v>TRACTO CAMION (MULA-CAMABAJA)</v>
          </cell>
          <cell r="C72" t="str">
            <v>KM*TN</v>
          </cell>
          <cell r="D72">
            <v>600</v>
          </cell>
        </row>
        <row r="73">
          <cell r="B73" t="str">
            <v>TRACTO CAMION (MULA-CAMABAJA) VIAJE HASTA 5 KLM</v>
          </cell>
          <cell r="C73" t="str">
            <v>VIAJE</v>
          </cell>
          <cell r="D73">
            <v>800000</v>
          </cell>
        </row>
        <row r="74">
          <cell r="B74" t="str">
            <v>XXX</v>
          </cell>
          <cell r="D74">
            <v>0</v>
          </cell>
        </row>
        <row r="75">
          <cell r="B75" t="str">
            <v>XXX</v>
          </cell>
          <cell r="D75">
            <v>0</v>
          </cell>
        </row>
        <row r="76">
          <cell r="B76" t="str">
            <v>VOLQUETA (5-15 M3)</v>
          </cell>
          <cell r="C76" t="str">
            <v>M3*KLM</v>
          </cell>
          <cell r="D76">
            <v>1150</v>
          </cell>
        </row>
        <row r="77">
          <cell r="B77" t="str">
            <v>VOLQUETA SENCILLA RECORRIDO HASTA 5 KLM</v>
          </cell>
          <cell r="C77" t="str">
            <v>VIAJE</v>
          </cell>
          <cell r="D77">
            <v>25000</v>
          </cell>
        </row>
        <row r="78">
          <cell r="B78" t="str">
            <v>VOLQUETA DOBLE TROQUE RECORRIDO HASTA 5 KLM</v>
          </cell>
          <cell r="C78" t="str">
            <v>VIAJE</v>
          </cell>
          <cell r="D78">
            <v>50000</v>
          </cell>
        </row>
        <row r="79">
          <cell r="B79" t="str">
            <v>VOLQUETA SENCILLA (COSTO DE PROPIEDAD)</v>
          </cell>
          <cell r="C79" t="str">
            <v>HORA</v>
          </cell>
          <cell r="D79">
            <v>40000</v>
          </cell>
        </row>
        <row r="80">
          <cell r="B80" t="str">
            <v xml:space="preserve">VOLQUETA SENCILLA </v>
          </cell>
          <cell r="C80" t="str">
            <v>HORA</v>
          </cell>
          <cell r="D80">
            <v>74975</v>
          </cell>
        </row>
        <row r="81">
          <cell r="B81" t="str">
            <v>VOLQUETA DOBLE TROQUE (COSTO DE PROPIEDAD)</v>
          </cell>
          <cell r="C81" t="str">
            <v>HORA</v>
          </cell>
          <cell r="D81">
            <v>75000</v>
          </cell>
        </row>
        <row r="82">
          <cell r="B82" t="str">
            <v>VOLQUETA DOBLTROQUE</v>
          </cell>
          <cell r="C82" t="str">
            <v>HORA</v>
          </cell>
          <cell r="D82">
            <v>121925</v>
          </cell>
        </row>
        <row r="83">
          <cell r="B83" t="str">
            <v>XXX</v>
          </cell>
          <cell r="D83">
            <v>0</v>
          </cell>
        </row>
        <row r="84">
          <cell r="B84" t="str">
            <v>XXX</v>
          </cell>
          <cell r="D84">
            <v>0</v>
          </cell>
        </row>
        <row r="85">
          <cell r="B85" t="str">
            <v>CAMIONETA DC 4X4 (COSTO DE PROPIEDAD)</v>
          </cell>
          <cell r="C85" t="str">
            <v>DIA</v>
          </cell>
          <cell r="D85">
            <v>60000</v>
          </cell>
        </row>
        <row r="86">
          <cell r="B86" t="str">
            <v>CAMIONETA DC 4X4</v>
          </cell>
          <cell r="C86" t="str">
            <v>DIA</v>
          </cell>
          <cell r="D86">
            <v>149725</v>
          </cell>
        </row>
        <row r="87">
          <cell r="D87">
            <v>0</v>
          </cell>
        </row>
        <row r="88">
          <cell r="B88" t="str">
            <v>CAMION</v>
          </cell>
          <cell r="C88" t="str">
            <v>GLB</v>
          </cell>
          <cell r="D88">
            <v>1000000</v>
          </cell>
        </row>
        <row r="89">
          <cell r="D89">
            <v>0</v>
          </cell>
        </row>
        <row r="90">
          <cell r="D90">
            <v>0</v>
          </cell>
        </row>
        <row r="93">
          <cell r="B93" t="str">
            <v>EQUIPO MENOR</v>
          </cell>
        </row>
        <row r="95">
          <cell r="B95" t="str">
            <v>DETALLE</v>
          </cell>
          <cell r="C95" t="str">
            <v>UNIDAD</v>
          </cell>
          <cell r="D95" t="str">
            <v>TARIFA</v>
          </cell>
        </row>
        <row r="96">
          <cell r="B96" t="str">
            <v>MEZCLADORA DE CONCRETO 3 BT.</v>
          </cell>
          <cell r="C96" t="str">
            <v>HORA</v>
          </cell>
          <cell r="D96">
            <v>15000</v>
          </cell>
        </row>
        <row r="97">
          <cell r="B97" t="str">
            <v>XXX</v>
          </cell>
          <cell r="D97">
            <v>0</v>
          </cell>
        </row>
        <row r="98">
          <cell r="B98" t="str">
            <v>VIBRADOR DE CONCRETO</v>
          </cell>
          <cell r="C98" t="str">
            <v>HORA</v>
          </cell>
          <cell r="D98">
            <v>15000</v>
          </cell>
        </row>
        <row r="99">
          <cell r="B99" t="str">
            <v>REGLA VIBRATORIA</v>
          </cell>
          <cell r="C99" t="str">
            <v>DIA</v>
          </cell>
          <cell r="D99">
            <v>0</v>
          </cell>
        </row>
        <row r="100">
          <cell r="B100" t="str">
            <v>MARTILLO.</v>
          </cell>
          <cell r="C100" t="str">
            <v>HORA</v>
          </cell>
          <cell r="D100">
            <v>25000</v>
          </cell>
        </row>
        <row r="101">
          <cell r="B101" t="str">
            <v>xxx</v>
          </cell>
          <cell r="D101">
            <v>0</v>
          </cell>
        </row>
        <row r="102">
          <cell r="B102" t="str">
            <v>CORTADORA DE LADRILLO</v>
          </cell>
          <cell r="C102" t="str">
            <v>DIA</v>
          </cell>
          <cell r="D102">
            <v>0</v>
          </cell>
        </row>
        <row r="103">
          <cell r="B103" t="str">
            <v>CORTADORA DE CONCRETO</v>
          </cell>
          <cell r="C103" t="str">
            <v>DIA</v>
          </cell>
          <cell r="D103">
            <v>60000</v>
          </cell>
        </row>
        <row r="104">
          <cell r="B104" t="str">
            <v>CORTADORA DE HIERRO</v>
          </cell>
          <cell r="C104" t="str">
            <v>DIA</v>
          </cell>
          <cell r="D104">
            <v>0</v>
          </cell>
        </row>
        <row r="105">
          <cell r="B105" t="str">
            <v>COMPRESOR Y MARTILLOS</v>
          </cell>
          <cell r="C105" t="str">
            <v>HORA</v>
          </cell>
          <cell r="D105">
            <v>20000</v>
          </cell>
        </row>
        <row r="106">
          <cell r="B106" t="str">
            <v>MARTINETES</v>
          </cell>
          <cell r="C106" t="str">
            <v>DIA</v>
          </cell>
          <cell r="D106">
            <v>0</v>
          </cell>
        </row>
        <row r="107">
          <cell r="B107" t="str">
            <v>PLUMA GRUA</v>
          </cell>
          <cell r="C107" t="str">
            <v>DIA</v>
          </cell>
          <cell r="D107">
            <v>0</v>
          </cell>
        </row>
        <row r="108">
          <cell r="B108" t="str">
            <v>PULIDORA</v>
          </cell>
          <cell r="C108" t="str">
            <v>DIA</v>
          </cell>
          <cell r="D108">
            <v>60000</v>
          </cell>
        </row>
        <row r="109">
          <cell r="B109" t="str">
            <v>MAQUINA DE COSER GEOTEXTIL</v>
          </cell>
          <cell r="C109" t="str">
            <v>DIA</v>
          </cell>
          <cell r="D109">
            <v>35000</v>
          </cell>
        </row>
        <row r="110">
          <cell r="B110" t="str">
            <v>MOTOBOMBA 4"</v>
          </cell>
          <cell r="C110" t="str">
            <v>DIA</v>
          </cell>
          <cell r="D110">
            <v>0</v>
          </cell>
        </row>
        <row r="111">
          <cell r="B111" t="str">
            <v>MOTOBOMBA 3"</v>
          </cell>
          <cell r="C111" t="str">
            <v>DIA</v>
          </cell>
          <cell r="D111">
            <v>0</v>
          </cell>
        </row>
        <row r="112">
          <cell r="B112" t="str">
            <v>MOTOBOMBA 2"</v>
          </cell>
          <cell r="C112" t="str">
            <v>DIA</v>
          </cell>
          <cell r="D112">
            <v>130000</v>
          </cell>
        </row>
        <row r="113">
          <cell r="B113" t="str">
            <v>EQUIPO DE RIEGO</v>
          </cell>
          <cell r="C113" t="str">
            <v>HORA</v>
          </cell>
          <cell r="D113">
            <v>15000</v>
          </cell>
        </row>
        <row r="114">
          <cell r="B114" t="str">
            <v>EQUIPO DE TENSIONAMIENTO</v>
          </cell>
          <cell r="C114" t="str">
            <v>T-M</v>
          </cell>
          <cell r="D114">
            <v>420</v>
          </cell>
        </row>
        <row r="115">
          <cell r="B115" t="str">
            <v>UNIDAD MOVIL DE PARCHEO</v>
          </cell>
          <cell r="C115" t="str">
            <v>DIA</v>
          </cell>
          <cell r="D115">
            <v>0</v>
          </cell>
        </row>
        <row r="116">
          <cell r="B116" t="str">
            <v>PLANTA ELECTRICA 50 KW</v>
          </cell>
          <cell r="D116">
            <v>0</v>
          </cell>
        </row>
        <row r="117">
          <cell r="B117" t="str">
            <v>PLANTA ELECTRICA 10 KW</v>
          </cell>
          <cell r="C117" t="str">
            <v>DIA</v>
          </cell>
          <cell r="D117">
            <v>0</v>
          </cell>
        </row>
        <row r="118">
          <cell r="B118" t="str">
            <v>PLANTA ELECTRICA 5 KW</v>
          </cell>
          <cell r="C118" t="str">
            <v>DIA</v>
          </cell>
          <cell r="D118">
            <v>0</v>
          </cell>
        </row>
        <row r="119">
          <cell r="B119" t="str">
            <v>PLANTA ELECTRICA 2 KW</v>
          </cell>
          <cell r="C119" t="str">
            <v>DIA</v>
          </cell>
          <cell r="D119">
            <v>45000</v>
          </cell>
        </row>
        <row r="120">
          <cell r="B120" t="str">
            <v>xxx</v>
          </cell>
          <cell r="D120">
            <v>0</v>
          </cell>
        </row>
        <row r="121">
          <cell r="B121" t="str">
            <v>CIZALLA MANUAL</v>
          </cell>
          <cell r="C121" t="str">
            <v>DIA</v>
          </cell>
          <cell r="D121">
            <v>0</v>
          </cell>
        </row>
        <row r="122">
          <cell r="B122" t="str">
            <v>xxx</v>
          </cell>
          <cell r="D122">
            <v>0</v>
          </cell>
        </row>
        <row r="123">
          <cell r="B123" t="str">
            <v>xxx</v>
          </cell>
          <cell r="D123">
            <v>0</v>
          </cell>
        </row>
        <row r="124">
          <cell r="B124" t="str">
            <v>EQUIPO DE OXICORTE</v>
          </cell>
          <cell r="C124" t="str">
            <v>DIA</v>
          </cell>
          <cell r="D124">
            <v>150000</v>
          </cell>
        </row>
        <row r="125">
          <cell r="B125" t="str">
            <v>EQUIPO DE SOLDADURA</v>
          </cell>
          <cell r="C125" t="str">
            <v>DIA</v>
          </cell>
          <cell r="D125">
            <v>200000</v>
          </cell>
        </row>
        <row r="126">
          <cell r="B126" t="str">
            <v>xxx</v>
          </cell>
          <cell r="D126">
            <v>0</v>
          </cell>
        </row>
        <row r="127">
          <cell r="B127" t="str">
            <v>xxx</v>
          </cell>
          <cell r="D127">
            <v>0</v>
          </cell>
        </row>
        <row r="128">
          <cell r="B128" t="str">
            <v>xxx</v>
          </cell>
          <cell r="D128">
            <v>0</v>
          </cell>
        </row>
        <row r="129">
          <cell r="B129" t="str">
            <v>COMPACTADOR BENITIN</v>
          </cell>
          <cell r="C129" t="str">
            <v>DIA</v>
          </cell>
          <cell r="D129">
            <v>7500</v>
          </cell>
        </row>
        <row r="130">
          <cell r="B130" t="str">
            <v>PLANCHA VIBRATORIA ( Rana )</v>
          </cell>
          <cell r="C130" t="str">
            <v>HORA</v>
          </cell>
          <cell r="D130">
            <v>5000</v>
          </cell>
        </row>
        <row r="131">
          <cell r="B131" t="str">
            <v>APISONADOR TIPO CANGURO</v>
          </cell>
          <cell r="C131" t="str">
            <v>HORA</v>
          </cell>
          <cell r="D131">
            <v>10000</v>
          </cell>
        </row>
        <row r="132">
          <cell r="B132" t="str">
            <v>xxx</v>
          </cell>
          <cell r="D132">
            <v>0</v>
          </cell>
        </row>
        <row r="133">
          <cell r="B133" t="str">
            <v>xxx</v>
          </cell>
          <cell r="C133" t="str">
            <v>ML</v>
          </cell>
          <cell r="D133">
            <v>0</v>
          </cell>
        </row>
        <row r="134">
          <cell r="B134" t="str">
            <v>xxx</v>
          </cell>
          <cell r="D134">
            <v>0</v>
          </cell>
        </row>
        <row r="135">
          <cell r="B135" t="str">
            <v>FORMALETA METALICA LINEAL</v>
          </cell>
          <cell r="C135" t="str">
            <v>DIA</v>
          </cell>
          <cell r="D135">
            <v>0</v>
          </cell>
        </row>
        <row r="136">
          <cell r="B136" t="str">
            <v>FORMALETA</v>
          </cell>
          <cell r="C136" t="str">
            <v>GLB</v>
          </cell>
          <cell r="D136">
            <v>20000</v>
          </cell>
        </row>
        <row r="137">
          <cell r="B137" t="str">
            <v>ANDAMIO METALICO</v>
          </cell>
          <cell r="C137" t="str">
            <v>DIA</v>
          </cell>
          <cell r="D137">
            <v>50000</v>
          </cell>
        </row>
        <row r="138">
          <cell r="B138" t="str">
            <v>xxx</v>
          </cell>
          <cell r="D138">
            <v>0</v>
          </cell>
        </row>
        <row r="139">
          <cell r="B139" t="str">
            <v>DIFERENCIAL</v>
          </cell>
          <cell r="C139" t="str">
            <v>DIA</v>
          </cell>
          <cell r="D139">
            <v>0</v>
          </cell>
        </row>
        <row r="140">
          <cell r="B140" t="str">
            <v>xxx</v>
          </cell>
          <cell r="D140">
            <v>0</v>
          </cell>
        </row>
        <row r="141">
          <cell r="B141" t="str">
            <v>xxx</v>
          </cell>
          <cell r="D141">
            <v>0</v>
          </cell>
        </row>
        <row r="142">
          <cell r="B142" t="str">
            <v>ESTACION Y NIVEL DE PRECISION</v>
          </cell>
          <cell r="C142" t="str">
            <v>DIA</v>
          </cell>
          <cell r="D142">
            <v>200000</v>
          </cell>
        </row>
        <row r="143">
          <cell r="B143" t="str">
            <v>xxx</v>
          </cell>
          <cell r="D143">
            <v>0</v>
          </cell>
        </row>
        <row r="144">
          <cell r="B144" t="str">
            <v>ESPARCIDOR DE GRAVILLA</v>
          </cell>
          <cell r="C144" t="str">
            <v>DIA</v>
          </cell>
          <cell r="D144">
            <v>0</v>
          </cell>
        </row>
        <row r="145">
          <cell r="B145" t="str">
            <v>xxx</v>
          </cell>
          <cell r="D145">
            <v>0</v>
          </cell>
        </row>
        <row r="146">
          <cell r="B146" t="str">
            <v>DEMARCADORA DE VIAS</v>
          </cell>
          <cell r="C146" t="str">
            <v>DIA</v>
          </cell>
          <cell r="D146">
            <v>0</v>
          </cell>
        </row>
        <row r="147">
          <cell r="B147" t="str">
            <v>xxx</v>
          </cell>
          <cell r="D147">
            <v>0</v>
          </cell>
        </row>
        <row r="148">
          <cell r="B148" t="str">
            <v>MOTOSIERRA</v>
          </cell>
          <cell r="C148" t="str">
            <v>HORA</v>
          </cell>
          <cell r="D148">
            <v>10000</v>
          </cell>
        </row>
        <row r="149">
          <cell r="B149" t="str">
            <v>GUADAÑADORA</v>
          </cell>
          <cell r="C149" t="str">
            <v>HORA</v>
          </cell>
          <cell r="D149">
            <v>12500</v>
          </cell>
        </row>
        <row r="150">
          <cell r="B150" t="str">
            <v>TALADRO DE PERCUSION</v>
          </cell>
          <cell r="C150" t="str">
            <v>DIA</v>
          </cell>
          <cell r="D150">
            <v>10000</v>
          </cell>
        </row>
        <row r="151">
          <cell r="B151" t="str">
            <v>TRACK DRILL.</v>
          </cell>
          <cell r="C151" t="str">
            <v>HORA</v>
          </cell>
          <cell r="D151">
            <v>180000</v>
          </cell>
        </row>
        <row r="152">
          <cell r="B152" t="str">
            <v>xxx</v>
          </cell>
          <cell r="D152">
            <v>0</v>
          </cell>
        </row>
        <row r="153">
          <cell r="B153" t="str">
            <v>xxx</v>
          </cell>
          <cell r="D153">
            <v>0</v>
          </cell>
        </row>
        <row r="154">
          <cell r="B154" t="str">
            <v>EQUIPO NEUMATICO</v>
          </cell>
          <cell r="C154" t="str">
            <v>HORA</v>
          </cell>
          <cell r="D154">
            <v>15000</v>
          </cell>
        </row>
        <row r="155">
          <cell r="B155" t="str">
            <v>xxx</v>
          </cell>
          <cell r="D155">
            <v>0</v>
          </cell>
        </row>
        <row r="158">
          <cell r="B158" t="str">
            <v>PORCENTAJES</v>
          </cell>
        </row>
        <row r="160">
          <cell r="B160" t="str">
            <v>DETALLE</v>
          </cell>
          <cell r="C160" t="str">
            <v>UNIDAD</v>
          </cell>
          <cell r="D160" t="str">
            <v xml:space="preserve">VALOR </v>
          </cell>
        </row>
        <row r="161">
          <cell r="B161" t="str">
            <v>ADMINISTRACION (A)</v>
          </cell>
          <cell r="C161" t="str">
            <v>%</v>
          </cell>
          <cell r="D161">
            <v>0.1499675369226561</v>
          </cell>
        </row>
        <row r="162">
          <cell r="B162" t="str">
            <v>IMPREVISTOS (I)</v>
          </cell>
          <cell r="C162" t="str">
            <v>%</v>
          </cell>
          <cell r="D162">
            <v>0.05</v>
          </cell>
        </row>
        <row r="163">
          <cell r="B163" t="str">
            <v>UTILIDAD (U)</v>
          </cell>
          <cell r="C163" t="str">
            <v>%</v>
          </cell>
          <cell r="D163">
            <v>0.05</v>
          </cell>
        </row>
        <row r="164">
          <cell r="B164" t="str">
            <v>A. I. U.</v>
          </cell>
          <cell r="C164" t="str">
            <v>%</v>
          </cell>
          <cell r="D164">
            <v>0.24996753692265611</v>
          </cell>
        </row>
        <row r="165">
          <cell r="B165" t="str">
            <v>xxx</v>
          </cell>
        </row>
        <row r="166">
          <cell r="B166" t="str">
            <v>xxx</v>
          </cell>
        </row>
        <row r="167">
          <cell r="B167" t="str">
            <v>xxx</v>
          </cell>
        </row>
        <row r="168">
          <cell r="B168" t="str">
            <v>I. V. A.</v>
          </cell>
          <cell r="C168" t="str">
            <v>%</v>
          </cell>
        </row>
        <row r="169">
          <cell r="B169" t="str">
            <v>INDUSTRIA Y COMERCIO</v>
          </cell>
          <cell r="C169" t="str">
            <v>%</v>
          </cell>
        </row>
        <row r="170">
          <cell r="B170" t="str">
            <v>IMPUESTO DE AVISOS</v>
          </cell>
          <cell r="C170" t="str">
            <v>%</v>
          </cell>
        </row>
        <row r="171">
          <cell r="B171" t="str">
            <v>xxx</v>
          </cell>
        </row>
        <row r="172">
          <cell r="B172" t="str">
            <v>xxx</v>
          </cell>
        </row>
        <row r="173">
          <cell r="B173" t="str">
            <v>xxx</v>
          </cell>
        </row>
        <row r="174">
          <cell r="B174" t="str">
            <v>IMPUESTO DE GUERRA</v>
          </cell>
          <cell r="C174" t="str">
            <v>%</v>
          </cell>
        </row>
        <row r="175">
          <cell r="B175" t="str">
            <v>xxx</v>
          </cell>
        </row>
        <row r="176">
          <cell r="B176" t="str">
            <v>xxx</v>
          </cell>
        </row>
        <row r="177">
          <cell r="B177" t="str">
            <v>xxx</v>
          </cell>
        </row>
        <row r="178">
          <cell r="B178" t="str">
            <v>PORCENTAJE PRESTACIONES</v>
          </cell>
          <cell r="C178" t="str">
            <v>%</v>
          </cell>
          <cell r="D178">
            <v>1.6188226393428635</v>
          </cell>
        </row>
        <row r="179">
          <cell r="B179" t="str">
            <v>xxx</v>
          </cell>
        </row>
        <row r="180">
          <cell r="B180" t="str">
            <v>xxx</v>
          </cell>
        </row>
        <row r="181">
          <cell r="B181" t="str">
            <v>xxx</v>
          </cell>
        </row>
        <row r="182">
          <cell r="B182" t="str">
            <v>REGALIAS POR MATERIALES</v>
          </cell>
          <cell r="C182" t="str">
            <v>GLB</v>
          </cell>
        </row>
        <row r="183">
          <cell r="B183" t="str">
            <v>xxx</v>
          </cell>
        </row>
        <row r="184">
          <cell r="B184" t="str">
            <v>xxx</v>
          </cell>
        </row>
        <row r="185">
          <cell r="B185" t="str">
            <v>xxx</v>
          </cell>
        </row>
        <row r="186">
          <cell r="B186" t="str">
            <v>xxx</v>
          </cell>
        </row>
        <row r="187">
          <cell r="B187" t="str">
            <v>xxx</v>
          </cell>
        </row>
        <row r="188">
          <cell r="B188" t="str">
            <v>xxx</v>
          </cell>
        </row>
        <row r="191">
          <cell r="B191" t="str">
            <v>MANO DE OBRA</v>
          </cell>
        </row>
        <row r="193">
          <cell r="B193" t="str">
            <v>DETALLE</v>
          </cell>
          <cell r="C193" t="str">
            <v>UNIDAD</v>
          </cell>
          <cell r="D193" t="str">
            <v>TARIFA</v>
          </cell>
        </row>
        <row r="194">
          <cell r="B194" t="str">
            <v>OBRERO</v>
          </cell>
          <cell r="C194" t="str">
            <v>JORNAL</v>
          </cell>
          <cell r="D194">
            <v>25300</v>
          </cell>
        </row>
        <row r="195">
          <cell r="B195" t="str">
            <v>OFICIAL</v>
          </cell>
          <cell r="C195" t="str">
            <v>JORNAL</v>
          </cell>
          <cell r="D195">
            <v>35344</v>
          </cell>
        </row>
        <row r="196">
          <cell r="B196" t="str">
            <v xml:space="preserve">CONDUCTOR </v>
          </cell>
          <cell r="C196" t="str">
            <v>JORNAL</v>
          </cell>
          <cell r="D196">
            <v>37344</v>
          </cell>
        </row>
        <row r="197">
          <cell r="B197" t="str">
            <v>MAESTRO GENERAL</v>
          </cell>
          <cell r="C197" t="str">
            <v>JORNAL</v>
          </cell>
          <cell r="D197">
            <v>0</v>
          </cell>
        </row>
        <row r="198">
          <cell r="B198" t="str">
            <v>TECNICO ELECTRICISTA</v>
          </cell>
          <cell r="C198" t="str">
            <v>JORNAL</v>
          </cell>
          <cell r="D198">
            <v>83333</v>
          </cell>
        </row>
        <row r="199">
          <cell r="B199" t="str">
            <v>ALMACENISTA</v>
          </cell>
          <cell r="C199" t="str">
            <v>JORNAL</v>
          </cell>
          <cell r="D199">
            <v>0</v>
          </cell>
        </row>
        <row r="200">
          <cell r="B200" t="str">
            <v>CONDUCTOR</v>
          </cell>
          <cell r="C200" t="str">
            <v>JORNAL</v>
          </cell>
          <cell r="D200">
            <v>0</v>
          </cell>
        </row>
        <row r="201">
          <cell r="B201" t="str">
            <v>CAPATAZ</v>
          </cell>
          <cell r="C201" t="str">
            <v>JORNAL</v>
          </cell>
          <cell r="D201">
            <v>0</v>
          </cell>
        </row>
        <row r="202">
          <cell r="B202" t="str">
            <v>CELADOR</v>
          </cell>
          <cell r="C202" t="str">
            <v>JORNAL</v>
          </cell>
          <cell r="D202">
            <v>0</v>
          </cell>
        </row>
        <row r="203">
          <cell r="B203" t="str">
            <v>TOPOGRAFO</v>
          </cell>
          <cell r="C203" t="str">
            <v>JORNAL</v>
          </cell>
          <cell r="D203">
            <v>56667</v>
          </cell>
        </row>
        <row r="204">
          <cell r="B204" t="str">
            <v>CADENERO</v>
          </cell>
          <cell r="C204" t="str">
            <v>JORNAL</v>
          </cell>
          <cell r="D204">
            <v>35000</v>
          </cell>
        </row>
        <row r="205">
          <cell r="B205" t="str">
            <v>SOLDADOR</v>
          </cell>
          <cell r="C205" t="str">
            <v>JORNAL</v>
          </cell>
          <cell r="D205">
            <v>60000</v>
          </cell>
        </row>
        <row r="206">
          <cell r="B206" t="str">
            <v>APUNTATIEMPO</v>
          </cell>
          <cell r="C206" t="str">
            <v>JORNAL</v>
          </cell>
          <cell r="D206">
            <v>33333</v>
          </cell>
        </row>
        <row r="207">
          <cell r="B207" t="str">
            <v>COMISION TOPOGRAFICA ( Con Equipos )</v>
          </cell>
          <cell r="C207" t="str">
            <v>JORNAL</v>
          </cell>
          <cell r="D207">
            <v>0</v>
          </cell>
        </row>
        <row r="208">
          <cell r="B208" t="str">
            <v>COMISION TOPOGRAFICA ( Simple )</v>
          </cell>
          <cell r="C208" t="str">
            <v>JORNAL</v>
          </cell>
          <cell r="D208">
            <v>0</v>
          </cell>
        </row>
        <row r="209">
          <cell r="B209" t="str">
            <v>SUPERVISOR DE OBRA CIVIL</v>
          </cell>
          <cell r="C209" t="str">
            <v>JORNAL</v>
          </cell>
          <cell r="D209">
            <v>60000</v>
          </cell>
        </row>
        <row r="210">
          <cell r="B210" t="str">
            <v>OPERADOR DE EQIPOS MENORES</v>
          </cell>
          <cell r="C210" t="str">
            <v>JORNAL</v>
          </cell>
          <cell r="D210">
            <v>35344</v>
          </cell>
        </row>
        <row r="211">
          <cell r="B211" t="str">
            <v>OPERADOR EQUIPO PESADO</v>
          </cell>
          <cell r="C211" t="str">
            <v>JORNAL</v>
          </cell>
          <cell r="D211">
            <v>37344</v>
          </cell>
        </row>
        <row r="212">
          <cell r="B212" t="str">
            <v>OPERADOR TRITURADORA</v>
          </cell>
          <cell r="C212" t="str">
            <v>JORNAL</v>
          </cell>
          <cell r="D212">
            <v>50000</v>
          </cell>
        </row>
        <row r="215">
          <cell r="B215" t="str">
            <v>MATERIALES GRANULARES</v>
          </cell>
        </row>
        <row r="217">
          <cell r="B217" t="str">
            <v>DETALLE</v>
          </cell>
          <cell r="C217" t="str">
            <v>UNIDAD</v>
          </cell>
          <cell r="D217" t="str">
            <v>TARIFA</v>
          </cell>
        </row>
        <row r="218">
          <cell r="B218" t="str">
            <v>AGREGADO PARA CONCRETOS</v>
          </cell>
          <cell r="C218" t="str">
            <v>M3</v>
          </cell>
          <cell r="D218">
            <v>52000</v>
          </cell>
        </row>
        <row r="219">
          <cell r="B219" t="str">
            <v>GRAVILLA</v>
          </cell>
          <cell r="C219" t="str">
            <v>M3</v>
          </cell>
          <cell r="D219">
            <v>30000</v>
          </cell>
        </row>
        <row r="220">
          <cell r="B220" t="str">
            <v>TRITURADO</v>
          </cell>
          <cell r="C220" t="str">
            <v>M3</v>
          </cell>
          <cell r="D220">
            <v>180000</v>
          </cell>
        </row>
        <row r="221">
          <cell r="B221" t="str">
            <v xml:space="preserve">ARENA </v>
          </cell>
          <cell r="C221" t="str">
            <v>M3</v>
          </cell>
          <cell r="D221">
            <v>52000</v>
          </cell>
        </row>
        <row r="222">
          <cell r="B222" t="str">
            <v>ARENA DE PEÑA</v>
          </cell>
          <cell r="C222" t="str">
            <v>M3</v>
          </cell>
          <cell r="D222">
            <v>18900</v>
          </cell>
        </row>
        <row r="223">
          <cell r="B223" t="str">
            <v>PIEDRA BOLO SELECCIONADA</v>
          </cell>
          <cell r="C223" t="str">
            <v>M3</v>
          </cell>
          <cell r="D223">
            <v>20000</v>
          </cell>
        </row>
        <row r="224">
          <cell r="B224" t="str">
            <v>PIEDRA PARA GAVION</v>
          </cell>
          <cell r="C224" t="str">
            <v>M3</v>
          </cell>
          <cell r="D224">
            <v>18000</v>
          </cell>
        </row>
        <row r="225">
          <cell r="B225" t="str">
            <v>RELLENO SELECCIONADO</v>
          </cell>
          <cell r="C225" t="str">
            <v>M3</v>
          </cell>
          <cell r="D225">
            <v>15000</v>
          </cell>
        </row>
        <row r="226">
          <cell r="B226" t="str">
            <v>MATERIAL GRANULAR</v>
          </cell>
          <cell r="C226" t="str">
            <v>M3</v>
          </cell>
          <cell r="D226">
            <v>25000</v>
          </cell>
        </row>
        <row r="227">
          <cell r="B227" t="str">
            <v>AFIRMADO GRANULAR</v>
          </cell>
          <cell r="C227" t="str">
            <v>M3</v>
          </cell>
          <cell r="D227">
            <v>5000</v>
          </cell>
        </row>
        <row r="228">
          <cell r="B228" t="str">
            <v>SUBBASE GRANULAR</v>
          </cell>
          <cell r="C228" t="str">
            <v>M3</v>
          </cell>
          <cell r="D228">
            <v>30000</v>
          </cell>
        </row>
        <row r="229">
          <cell r="B229" t="str">
            <v>BASE GRANULAR</v>
          </cell>
          <cell r="C229" t="str">
            <v>M3</v>
          </cell>
          <cell r="D229">
            <v>23200</v>
          </cell>
        </row>
        <row r="230">
          <cell r="B230" t="str">
            <v>MATERIAL GRANULAR Tipo 1</v>
          </cell>
          <cell r="C230" t="str">
            <v>M3</v>
          </cell>
          <cell r="D230">
            <v>28000</v>
          </cell>
        </row>
        <row r="231">
          <cell r="B231" t="str">
            <v>MATERIAL GRANULAR Tipo 2</v>
          </cell>
          <cell r="C231" t="str">
            <v>M3</v>
          </cell>
          <cell r="D231">
            <v>25000</v>
          </cell>
        </row>
        <row r="232">
          <cell r="B232" t="str">
            <v>MATERIAL GRANULAR Tipo 3</v>
          </cell>
          <cell r="C232" t="str">
            <v>M3</v>
          </cell>
          <cell r="D232">
            <v>25000</v>
          </cell>
        </row>
        <row r="233">
          <cell r="B233" t="str">
            <v>MATERIAL GRANULAR Tipo 4</v>
          </cell>
          <cell r="C233" t="str">
            <v>M3</v>
          </cell>
          <cell r="D233">
            <v>25000</v>
          </cell>
        </row>
        <row r="234">
          <cell r="B234" t="str">
            <v>AGREGADOS</v>
          </cell>
          <cell r="C234" t="str">
            <v>M3</v>
          </cell>
          <cell r="D234">
            <v>58200</v>
          </cell>
        </row>
        <row r="235">
          <cell r="B235" t="str">
            <v>PIEDRA FILTRO 3"</v>
          </cell>
          <cell r="C235" t="str">
            <v>M3</v>
          </cell>
          <cell r="D235">
            <v>30000</v>
          </cell>
        </row>
        <row r="236">
          <cell r="B236" t="str">
            <v>GRAVILLA FINA 1/2"</v>
          </cell>
          <cell r="C236" t="str">
            <v>M3</v>
          </cell>
          <cell r="D236">
            <v>17000</v>
          </cell>
        </row>
        <row r="237">
          <cell r="B237" t="str">
            <v>GRAVILLA 1"</v>
          </cell>
          <cell r="C237" t="str">
            <v>M3</v>
          </cell>
          <cell r="D237">
            <v>34000</v>
          </cell>
        </row>
        <row r="238">
          <cell r="B238" t="str">
            <v>DERECHOS ADQUIRIDOS</v>
          </cell>
          <cell r="C238" t="str">
            <v>M3</v>
          </cell>
          <cell r="D238">
            <v>2000</v>
          </cell>
        </row>
        <row r="239">
          <cell r="B239" t="str">
            <v>CRUDO DE RIO SELECCIONADO</v>
          </cell>
          <cell r="C239" t="str">
            <v>M3</v>
          </cell>
          <cell r="D239">
            <v>65000</v>
          </cell>
        </row>
        <row r="240">
          <cell r="B240" t="str">
            <v>CRUDO DE RIO</v>
          </cell>
          <cell r="C240" t="str">
            <v>M3</v>
          </cell>
          <cell r="D240">
            <v>38000</v>
          </cell>
        </row>
        <row r="241">
          <cell r="B241" t="str">
            <v>PIEDRA MEDIA ZONGA</v>
          </cell>
          <cell r="C241" t="str">
            <v>M3</v>
          </cell>
          <cell r="D241">
            <v>0</v>
          </cell>
        </row>
        <row r="242">
          <cell r="B242" t="str">
            <v>LIMO ORGANICO</v>
          </cell>
          <cell r="C242" t="str">
            <v>M3</v>
          </cell>
          <cell r="D242">
            <v>5000</v>
          </cell>
        </row>
        <row r="243">
          <cell r="B243" t="str">
            <v>VALOR MATERIAL</v>
          </cell>
          <cell r="C243" t="str">
            <v>M3</v>
          </cell>
          <cell r="D243">
            <v>10000</v>
          </cell>
        </row>
        <row r="244">
          <cell r="B244" t="str">
            <v>GRAVA 3"</v>
          </cell>
          <cell r="C244" t="str">
            <v>M3</v>
          </cell>
          <cell r="D244">
            <v>22000</v>
          </cell>
        </row>
        <row r="245">
          <cell r="B245" t="str">
            <v>MATERIAL DE PRESTAMO</v>
          </cell>
          <cell r="C245" t="str">
            <v>M3</v>
          </cell>
          <cell r="D245">
            <v>3000</v>
          </cell>
        </row>
        <row r="246">
          <cell r="B246" t="str">
            <v>AGREGADOS ASFALTO</v>
          </cell>
          <cell r="C246" t="str">
            <v>M3</v>
          </cell>
          <cell r="D246">
            <v>27500</v>
          </cell>
        </row>
        <row r="247">
          <cell r="B247" t="str">
            <v>MATERIAL FILTRANTE</v>
          </cell>
          <cell r="C247" t="str">
            <v>M3</v>
          </cell>
          <cell r="D247">
            <v>17400</v>
          </cell>
        </row>
        <row r="250">
          <cell r="B250" t="str">
            <v>MATERIALES CONCRETOS</v>
          </cell>
        </row>
        <row r="252">
          <cell r="B252" t="str">
            <v>DETALLE</v>
          </cell>
          <cell r="C252" t="str">
            <v>UNIDAD</v>
          </cell>
          <cell r="D252" t="str">
            <v>TARIFA</v>
          </cell>
        </row>
        <row r="253">
          <cell r="B253" t="str">
            <v>CEMENTO PORTLAND TIPO I</v>
          </cell>
          <cell r="C253" t="str">
            <v>KG</v>
          </cell>
          <cell r="D253">
            <v>650</v>
          </cell>
        </row>
        <row r="254">
          <cell r="B254" t="str">
            <v>CEMENTO BLANCO</v>
          </cell>
          <cell r="C254" t="str">
            <v>KG</v>
          </cell>
          <cell r="D254">
            <v>0</v>
          </cell>
        </row>
        <row r="255">
          <cell r="B255" t="str">
            <v xml:space="preserve">ACCELGUARD HE </v>
          </cell>
          <cell r="C255" t="str">
            <v>KG</v>
          </cell>
          <cell r="D255">
            <v>4500</v>
          </cell>
        </row>
        <row r="256">
          <cell r="B256" t="str">
            <v xml:space="preserve">CURASEAL PF BLANCO </v>
          </cell>
          <cell r="C256" t="str">
            <v>KG</v>
          </cell>
          <cell r="D256">
            <v>4320</v>
          </cell>
        </row>
        <row r="257">
          <cell r="B257" t="str">
            <v xml:space="preserve">CURASEAL PF ROJO </v>
          </cell>
          <cell r="C257" t="str">
            <v>KG</v>
          </cell>
          <cell r="D257">
            <v>8060</v>
          </cell>
        </row>
        <row r="258">
          <cell r="B258" t="str">
            <v xml:space="preserve">DESMOLDATOC </v>
          </cell>
          <cell r="C258" t="str">
            <v>KG</v>
          </cell>
          <cell r="D258">
            <v>13870</v>
          </cell>
        </row>
        <row r="259">
          <cell r="B259" t="str">
            <v xml:space="preserve">ACELERANTE SIKASET L </v>
          </cell>
          <cell r="C259" t="str">
            <v>KG</v>
          </cell>
          <cell r="D259">
            <v>6880</v>
          </cell>
        </row>
        <row r="260">
          <cell r="B260" t="str">
            <v>CONCRETO 3500 PSI (preparado en obra)</v>
          </cell>
          <cell r="C260" t="str">
            <v>M3</v>
          </cell>
          <cell r="D260">
            <v>659390</v>
          </cell>
        </row>
        <row r="261">
          <cell r="B261" t="str">
            <v>CONCRETO 3000 PSI (preparado en obra)</v>
          </cell>
          <cell r="C261" t="str">
            <v>M3</v>
          </cell>
          <cell r="D261">
            <v>753520</v>
          </cell>
        </row>
        <row r="262">
          <cell r="B262" t="str">
            <v>CONCRETO 2500 PSI (preparado en obra)</v>
          </cell>
          <cell r="C262" t="str">
            <v>M3</v>
          </cell>
          <cell r="D262">
            <v>622560</v>
          </cell>
        </row>
        <row r="263">
          <cell r="B263" t="str">
            <v>CONCRETO 2000 PSI (preparado en obra)</v>
          </cell>
          <cell r="C263" t="str">
            <v>M3</v>
          </cell>
          <cell r="D263">
            <v>569970</v>
          </cell>
        </row>
        <row r="264">
          <cell r="B264" t="str">
            <v>CONCRETO 1500 PSI (preparado en obra)</v>
          </cell>
          <cell r="C264" t="str">
            <v>M3</v>
          </cell>
          <cell r="D264">
            <v>480350</v>
          </cell>
        </row>
        <row r="265">
          <cell r="B265" t="str">
            <v>AGUA</v>
          </cell>
          <cell r="C265" t="str">
            <v>LT</v>
          </cell>
          <cell r="D265">
            <v>150</v>
          </cell>
        </row>
        <row r="266">
          <cell r="B266" t="str">
            <v>MORTERO 1:2</v>
          </cell>
          <cell r="C266" t="str">
            <v>KG</v>
          </cell>
          <cell r="D266">
            <v>440</v>
          </cell>
        </row>
        <row r="267">
          <cell r="B267" t="str">
            <v>MORTERO 1:3</v>
          </cell>
          <cell r="C267" t="str">
            <v>KG</v>
          </cell>
          <cell r="D267">
            <v>420</v>
          </cell>
        </row>
        <row r="268">
          <cell r="B268" t="str">
            <v>AGUA PARA CONCRETO</v>
          </cell>
          <cell r="C268" t="str">
            <v>LT</v>
          </cell>
          <cell r="D268">
            <v>800</v>
          </cell>
        </row>
        <row r="269">
          <cell r="B269" t="str">
            <v>EMULSION ASFALTICA</v>
          </cell>
          <cell r="C269" t="str">
            <v>LT</v>
          </cell>
          <cell r="D269">
            <v>190</v>
          </cell>
        </row>
        <row r="270">
          <cell r="B270" t="str">
            <v>CEMENTO ASFALTICO</v>
          </cell>
          <cell r="C270" t="str">
            <v>KG</v>
          </cell>
          <cell r="D270">
            <v>1450</v>
          </cell>
        </row>
        <row r="271">
          <cell r="B271" t="str">
            <v>ASFALTO LIQUIDO MC-70</v>
          </cell>
          <cell r="C271" t="str">
            <v>LT</v>
          </cell>
          <cell r="D271">
            <v>0</v>
          </cell>
        </row>
        <row r="272">
          <cell r="B272" t="str">
            <v>ASFALTO DE LIGA</v>
          </cell>
          <cell r="C272" t="str">
            <v>LT</v>
          </cell>
          <cell r="D272">
            <v>1000</v>
          </cell>
        </row>
        <row r="273">
          <cell r="B273" t="str">
            <v>LIGA ASFALTICA</v>
          </cell>
          <cell r="C273" t="str">
            <v>M3</v>
          </cell>
          <cell r="D273">
            <v>152950</v>
          </cell>
        </row>
        <row r="274">
          <cell r="B274" t="str">
            <v>CONCRETO 4000 PSI (preparado en obra)</v>
          </cell>
          <cell r="C274" t="str">
            <v>M3</v>
          </cell>
          <cell r="D274">
            <v>716850</v>
          </cell>
        </row>
        <row r="275">
          <cell r="B275" t="str">
            <v>RODADURA ASFALTICA B-1350</v>
          </cell>
          <cell r="C275" t="str">
            <v>M3</v>
          </cell>
          <cell r="D275">
            <v>95000</v>
          </cell>
        </row>
        <row r="276">
          <cell r="B276" t="str">
            <v>MEZCLA DENZA CALIENTE MDC-1</v>
          </cell>
          <cell r="C276" t="str">
            <v>M3</v>
          </cell>
          <cell r="D276">
            <v>165000</v>
          </cell>
        </row>
        <row r="277">
          <cell r="B277" t="str">
            <v>MEZCLA DENZA CALIENTE MDC-3</v>
          </cell>
          <cell r="C277" t="str">
            <v>M3</v>
          </cell>
          <cell r="D277">
            <v>166000</v>
          </cell>
        </row>
        <row r="278">
          <cell r="B278" t="str">
            <v>MEZCLA DENZA CALIENTE MDC-2</v>
          </cell>
          <cell r="C278" t="str">
            <v>M3</v>
          </cell>
          <cell r="D278">
            <v>400000</v>
          </cell>
        </row>
        <row r="279">
          <cell r="B279" t="str">
            <v>BASE ASFALTICA B-1150 e=7 cm</v>
          </cell>
          <cell r="C279" t="str">
            <v>M2</v>
          </cell>
          <cell r="D279">
            <v>13700</v>
          </cell>
        </row>
        <row r="280">
          <cell r="B280" t="str">
            <v>RODADURA ASFALTICA B-1350 e=3 CM</v>
          </cell>
          <cell r="C280" t="str">
            <v>M2</v>
          </cell>
          <cell r="D280">
            <v>6000</v>
          </cell>
        </row>
        <row r="281">
          <cell r="B281" t="str">
            <v>RODADURA ASFALTICA B-1150 e=3 cm</v>
          </cell>
          <cell r="C281" t="str">
            <v>M2</v>
          </cell>
          <cell r="D281">
            <v>6120</v>
          </cell>
        </row>
        <row r="282">
          <cell r="B282" t="str">
            <v>ANCLAJES DE CONCRETO</v>
          </cell>
          <cell r="C282" t="str">
            <v>ML</v>
          </cell>
          <cell r="D282">
            <v>350000</v>
          </cell>
        </row>
        <row r="285">
          <cell r="B285" t="str">
            <v>HIERROS Y ALAMBRES</v>
          </cell>
        </row>
        <row r="287">
          <cell r="B287" t="str">
            <v>DETALLE</v>
          </cell>
          <cell r="C287" t="str">
            <v>UNIDAD</v>
          </cell>
          <cell r="D287" t="str">
            <v>TARIFA</v>
          </cell>
        </row>
        <row r="288">
          <cell r="B288" t="str">
            <v>VARILLA CORRUGADA 3/8" (37000 PSI)</v>
          </cell>
          <cell r="C288" t="str">
            <v>KG</v>
          </cell>
          <cell r="D288">
            <v>2330</v>
          </cell>
        </row>
        <row r="289">
          <cell r="B289" t="str">
            <v>ALAMBRE DE AMARRE CAL. 18</v>
          </cell>
          <cell r="C289" t="str">
            <v>KG</v>
          </cell>
          <cell r="D289">
            <v>2990</v>
          </cell>
        </row>
        <row r="290">
          <cell r="B290" t="str">
            <v>ALAMBRE GALVANIZADO # 14</v>
          </cell>
          <cell r="C290" t="str">
            <v>KG</v>
          </cell>
          <cell r="D290">
            <v>3200</v>
          </cell>
        </row>
        <row r="291">
          <cell r="B291" t="str">
            <v>ALAMBRE GALAVANIZADO # 12</v>
          </cell>
          <cell r="C291" t="str">
            <v>KG</v>
          </cell>
          <cell r="D291">
            <v>5180</v>
          </cell>
        </row>
        <row r="292">
          <cell r="B292" t="str">
            <v>ALMABRE DE PUA CL 12,5 x 350 ML (36KG)</v>
          </cell>
          <cell r="C292" t="str">
            <v>ML</v>
          </cell>
          <cell r="D292">
            <v>380</v>
          </cell>
        </row>
        <row r="293">
          <cell r="B293" t="str">
            <v>ALAMBRE DE PUA 12,5 x 330 ML (34 KG)</v>
          </cell>
          <cell r="C293" t="str">
            <v>ML</v>
          </cell>
          <cell r="D293">
            <v>380</v>
          </cell>
        </row>
        <row r="294">
          <cell r="B294" t="str">
            <v>ANGULO 1 1/4 x 1/8</v>
          </cell>
          <cell r="C294" t="str">
            <v>MT</v>
          </cell>
          <cell r="D294">
            <v>4950</v>
          </cell>
        </row>
        <row r="295">
          <cell r="B295" t="str">
            <v>ACERO DE REFUERZO, SUMINISTRO E INSTALACION</v>
          </cell>
          <cell r="C295" t="str">
            <v>KG</v>
          </cell>
          <cell r="D295">
            <v>5040</v>
          </cell>
        </row>
        <row r="296">
          <cell r="B296" t="str">
            <v>ACERO DE REFUERZO DE 60.000 PSI</v>
          </cell>
          <cell r="C296" t="str">
            <v>KG</v>
          </cell>
          <cell r="D296">
            <v>2880</v>
          </cell>
        </row>
        <row r="297">
          <cell r="B297" t="str">
            <v>VARILLA 1 1/2"</v>
          </cell>
          <cell r="C297" t="str">
            <v>ML</v>
          </cell>
          <cell r="D297">
            <v>0</v>
          </cell>
        </row>
        <row r="298">
          <cell r="B298" t="str">
            <v>VARILLA 5/8" X 6 m. 60.000 PSI</v>
          </cell>
          <cell r="C298" t="str">
            <v>ML</v>
          </cell>
          <cell r="D298">
            <v>0</v>
          </cell>
        </row>
        <row r="299">
          <cell r="B299" t="str">
            <v>VARILLA 3/4" X 6 m. 60.000 PSI</v>
          </cell>
          <cell r="C299" t="str">
            <v>ML</v>
          </cell>
          <cell r="D299">
            <v>5180</v>
          </cell>
        </row>
        <row r="300">
          <cell r="B300" t="str">
            <v>VARILLA 7/8" X 6 m. 60.000 PSI</v>
          </cell>
          <cell r="C300" t="str">
            <v>ML</v>
          </cell>
          <cell r="D300">
            <v>0</v>
          </cell>
        </row>
        <row r="301">
          <cell r="B301" t="str">
            <v>VARILLA 1/2" X 6 m. 60.000 PSI</v>
          </cell>
          <cell r="C301" t="str">
            <v>ML</v>
          </cell>
          <cell r="D301">
            <v>1370</v>
          </cell>
        </row>
        <row r="302">
          <cell r="B302" t="str">
            <v>ANGULO 2" X 1/4</v>
          </cell>
          <cell r="C302" t="str">
            <v>KG</v>
          </cell>
          <cell r="D302">
            <v>3220</v>
          </cell>
        </row>
        <row r="303">
          <cell r="B303" t="str">
            <v>LAMINA DE ACERO DE 3/8"</v>
          </cell>
          <cell r="C303" t="str">
            <v>M2</v>
          </cell>
          <cell r="D303">
            <v>0</v>
          </cell>
        </row>
        <row r="304">
          <cell r="B304" t="str">
            <v>ALAMBRE GALVANIZADO Cal.9</v>
          </cell>
          <cell r="C304" t="str">
            <v>KG</v>
          </cell>
          <cell r="D304">
            <v>0</v>
          </cell>
        </row>
        <row r="305">
          <cell r="B305" t="str">
            <v>ALAMBRE NEGRO No. 18</v>
          </cell>
          <cell r="C305" t="str">
            <v>KG</v>
          </cell>
          <cell r="D305">
            <v>2880</v>
          </cell>
        </row>
        <row r="306">
          <cell r="B306" t="str">
            <v>ESPARRAGO DE 1/2" X 6"</v>
          </cell>
          <cell r="C306" t="str">
            <v>UND</v>
          </cell>
          <cell r="D306">
            <v>10350</v>
          </cell>
        </row>
        <row r="307">
          <cell r="B307" t="str">
            <v>ALAMBRON GALVANIZADO cal 9</v>
          </cell>
          <cell r="C307" t="str">
            <v>KG</v>
          </cell>
          <cell r="D307">
            <v>0</v>
          </cell>
        </row>
        <row r="308">
          <cell r="B308" t="str">
            <v>ALAMBRON GALVANIZADO cal 12</v>
          </cell>
          <cell r="C308" t="str">
            <v>KG</v>
          </cell>
          <cell r="D308">
            <v>0</v>
          </cell>
        </row>
        <row r="309">
          <cell r="B309" t="str">
            <v>ALAMBRE DE PUAS cal 12</v>
          </cell>
          <cell r="C309" t="str">
            <v>ML</v>
          </cell>
          <cell r="D309">
            <v>0</v>
          </cell>
        </row>
        <row r="310">
          <cell r="B310" t="str">
            <v>ALAMBRE DE PUAS cal 10</v>
          </cell>
          <cell r="C310" t="str">
            <v>ML</v>
          </cell>
          <cell r="D310">
            <v>390</v>
          </cell>
        </row>
        <row r="311">
          <cell r="B311" t="str">
            <v>PLATINA &lt; 10 KG/ML</v>
          </cell>
          <cell r="C311" t="str">
            <v>KG</v>
          </cell>
          <cell r="D311">
            <v>0</v>
          </cell>
        </row>
        <row r="312">
          <cell r="B312" t="str">
            <v>PLATINA 1/4" DE 0,30 X 0,30</v>
          </cell>
          <cell r="C312" t="str">
            <v>UN</v>
          </cell>
          <cell r="D312">
            <v>15180</v>
          </cell>
        </row>
        <row r="313">
          <cell r="B313" t="str">
            <v>ANGULOS 1 1/2" x 3/16"</v>
          </cell>
          <cell r="C313" t="str">
            <v>ML</v>
          </cell>
          <cell r="D313">
            <v>10240</v>
          </cell>
        </row>
        <row r="314">
          <cell r="B314" t="str">
            <v>ALAMBRE DE PUAS Cal.14</v>
          </cell>
          <cell r="C314" t="str">
            <v>ML</v>
          </cell>
          <cell r="D314">
            <v>0</v>
          </cell>
        </row>
        <row r="315">
          <cell r="B315" t="str">
            <v>PERFIL &lt; 50 KG/ML</v>
          </cell>
          <cell r="C315" t="str">
            <v>KG</v>
          </cell>
          <cell r="D315">
            <v>0</v>
          </cell>
        </row>
        <row r="316">
          <cell r="B316" t="str">
            <v>ANGULOS 1" x 3/16" L=,50M</v>
          </cell>
          <cell r="C316" t="str">
            <v>UND</v>
          </cell>
          <cell r="D316">
            <v>0</v>
          </cell>
        </row>
        <row r="317">
          <cell r="B317" t="str">
            <v>PISAMALLA 1/8" X 1/2"</v>
          </cell>
          <cell r="C317" t="str">
            <v>ML</v>
          </cell>
          <cell r="D317">
            <v>2240</v>
          </cell>
        </row>
        <row r="318">
          <cell r="B318" t="str">
            <v>ANGULO 1/4" X 11/2" X 6 MTS</v>
          </cell>
          <cell r="C318" t="str">
            <v>ML</v>
          </cell>
          <cell r="D318">
            <v>10930</v>
          </cell>
        </row>
        <row r="319">
          <cell r="B319" t="str">
            <v>ACERO ESTRUCTURAL A.S.T MA-36</v>
          </cell>
          <cell r="C319" t="str">
            <v>KG</v>
          </cell>
          <cell r="D319">
            <v>6900</v>
          </cell>
        </row>
        <row r="320">
          <cell r="B320" t="str">
            <v>xxx</v>
          </cell>
          <cell r="D320">
            <v>0</v>
          </cell>
        </row>
        <row r="321">
          <cell r="B321" t="str">
            <v xml:space="preserve">CANAL LAM GAL CAL 10 FONDO 15CM ALTURAS 20 Y 12CM </v>
          </cell>
          <cell r="C321" t="str">
            <v>ML</v>
          </cell>
          <cell r="D321">
            <v>30020</v>
          </cell>
        </row>
        <row r="322">
          <cell r="B322" t="str">
            <v>xxx</v>
          </cell>
          <cell r="D322">
            <v>0</v>
          </cell>
        </row>
        <row r="323">
          <cell r="B323" t="str">
            <v>PLATINA 3/8" X 4"</v>
          </cell>
          <cell r="C323" t="str">
            <v>KG</v>
          </cell>
          <cell r="D323">
            <v>3240</v>
          </cell>
        </row>
        <row r="324">
          <cell r="B324" t="str">
            <v>xxx</v>
          </cell>
          <cell r="D324">
            <v>0</v>
          </cell>
        </row>
        <row r="325">
          <cell r="B325" t="str">
            <v>xxx</v>
          </cell>
          <cell r="D325">
            <v>0</v>
          </cell>
        </row>
        <row r="326">
          <cell r="B326" t="str">
            <v>xxx</v>
          </cell>
          <cell r="D326">
            <v>0</v>
          </cell>
        </row>
        <row r="327">
          <cell r="B327" t="str">
            <v>CASETA DE 2*2*2m DE ALTURA</v>
          </cell>
          <cell r="C327" t="str">
            <v>UND</v>
          </cell>
          <cell r="D327">
            <v>0</v>
          </cell>
        </row>
        <row r="328">
          <cell r="B328" t="str">
            <v>CASETA DE 1*1*2m DE ALTURA</v>
          </cell>
          <cell r="C328" t="str">
            <v>UND</v>
          </cell>
          <cell r="D328">
            <v>0</v>
          </cell>
        </row>
        <row r="329">
          <cell r="B329" t="str">
            <v>xxx</v>
          </cell>
          <cell r="D329">
            <v>0</v>
          </cell>
        </row>
        <row r="330">
          <cell r="B330" t="str">
            <v>xxx</v>
          </cell>
          <cell r="D330">
            <v>0</v>
          </cell>
        </row>
        <row r="331">
          <cell r="B331" t="str">
            <v>xxx</v>
          </cell>
          <cell r="D331">
            <v>0</v>
          </cell>
        </row>
        <row r="332">
          <cell r="B332" t="str">
            <v>xxx</v>
          </cell>
          <cell r="D332">
            <v>0</v>
          </cell>
        </row>
        <row r="333">
          <cell r="B333" t="str">
            <v>xxx</v>
          </cell>
          <cell r="D333">
            <v>0</v>
          </cell>
        </row>
        <row r="334">
          <cell r="B334" t="str">
            <v>xxx</v>
          </cell>
          <cell r="D334">
            <v>0</v>
          </cell>
        </row>
        <row r="335">
          <cell r="B335" t="str">
            <v>xxx</v>
          </cell>
          <cell r="D335">
            <v>0</v>
          </cell>
        </row>
        <row r="336">
          <cell r="B336" t="str">
            <v>xxx</v>
          </cell>
          <cell r="D336">
            <v>0</v>
          </cell>
        </row>
        <row r="337">
          <cell r="B337" t="str">
            <v>xxx</v>
          </cell>
          <cell r="D337">
            <v>0</v>
          </cell>
        </row>
        <row r="340">
          <cell r="B340" t="str">
            <v>MALLAS</v>
          </cell>
        </row>
        <row r="342">
          <cell r="B342" t="str">
            <v>DETALLE</v>
          </cell>
          <cell r="C342" t="str">
            <v>UNIDAD</v>
          </cell>
          <cell r="D342" t="str">
            <v>TARIFA</v>
          </cell>
        </row>
        <row r="343">
          <cell r="B343" t="str">
            <v>MALLA ELECTROSOLDADA Q3</v>
          </cell>
          <cell r="C343" t="str">
            <v>KG</v>
          </cell>
          <cell r="D343">
            <v>3060</v>
          </cell>
        </row>
        <row r="344">
          <cell r="B344" t="str">
            <v>MALLA ELECTROSOLDADA Q4</v>
          </cell>
          <cell r="C344" t="str">
            <v>KG</v>
          </cell>
          <cell r="D344">
            <v>2530</v>
          </cell>
        </row>
        <row r="345">
          <cell r="B345" t="str">
            <v>MALLA ELECTROSOLDADA Q5</v>
          </cell>
          <cell r="C345" t="str">
            <v>KG</v>
          </cell>
          <cell r="D345">
            <v>2530</v>
          </cell>
        </row>
        <row r="346">
          <cell r="B346" t="str">
            <v>MALLA ELECTROSOLDADA Q6</v>
          </cell>
          <cell r="C346" t="str">
            <v>KG</v>
          </cell>
          <cell r="D346">
            <v>3200</v>
          </cell>
        </row>
        <row r="347">
          <cell r="B347" t="str">
            <v>MALLA ELECTROSOLDADA Q7</v>
          </cell>
          <cell r="C347" t="str">
            <v>KG</v>
          </cell>
          <cell r="D347">
            <v>2530</v>
          </cell>
        </row>
        <row r="348">
          <cell r="B348" t="str">
            <v>XXX</v>
          </cell>
        </row>
        <row r="349">
          <cell r="B349" t="str">
            <v>XXX</v>
          </cell>
        </row>
        <row r="350">
          <cell r="B350" t="str">
            <v>MALLA GAVION 2x1x1 Cal 12 Abertura de 10 x 10cm</v>
          </cell>
          <cell r="C350" t="str">
            <v>UND</v>
          </cell>
          <cell r="D350">
            <v>64750</v>
          </cell>
        </row>
        <row r="351">
          <cell r="B351" t="str">
            <v>MALLA GAVION 2x1x1 Cal 12 Abertura de 7,5 x 7,5cm</v>
          </cell>
          <cell r="C351" t="str">
            <v>UND</v>
          </cell>
          <cell r="D351">
            <v>60380</v>
          </cell>
        </row>
        <row r="352">
          <cell r="B352" t="str">
            <v>MALLA GAVION 2x1x1 Cal 13 Abertura de 10 x 10cm</v>
          </cell>
          <cell r="C352" t="str">
            <v>UND</v>
          </cell>
          <cell r="D352">
            <v>41400</v>
          </cell>
        </row>
        <row r="353">
          <cell r="B353" t="str">
            <v>CONCERTINA 18" CON REFUERZO GUAYA DE 1/4"</v>
          </cell>
          <cell r="C353" t="str">
            <v>ML</v>
          </cell>
          <cell r="D353">
            <v>14950</v>
          </cell>
        </row>
        <row r="354">
          <cell r="B354" t="str">
            <v>XXX</v>
          </cell>
          <cell r="D354">
            <v>0</v>
          </cell>
        </row>
        <row r="355">
          <cell r="B355" t="str">
            <v>XXX</v>
          </cell>
          <cell r="D355">
            <v>0</v>
          </cell>
        </row>
        <row r="356">
          <cell r="B356" t="str">
            <v>MALLA ESLABONADA CL 10 HUECO 2"X2" GALVANIZADA</v>
          </cell>
          <cell r="C356" t="str">
            <v>M2</v>
          </cell>
          <cell r="D356">
            <v>12140</v>
          </cell>
        </row>
        <row r="357">
          <cell r="B357" t="str">
            <v xml:space="preserve">MALLA EXPANDIDA IMT 100 1 x 2,5 </v>
          </cell>
          <cell r="C357" t="str">
            <v>M2</v>
          </cell>
          <cell r="D357">
            <v>156390</v>
          </cell>
        </row>
        <row r="358">
          <cell r="B358" t="str">
            <v>XXX</v>
          </cell>
          <cell r="D358">
            <v>0</v>
          </cell>
        </row>
        <row r="359">
          <cell r="B359" t="str">
            <v xml:space="preserve">REJILLA TIPO CARCAMO </v>
          </cell>
          <cell r="C359" t="str">
            <v>KG</v>
          </cell>
          <cell r="D359">
            <v>0</v>
          </cell>
        </row>
        <row r="360">
          <cell r="B360" t="str">
            <v>REGILLAS EN &lt; 2" X 1/8" PARA SKIMER TIPO</v>
          </cell>
          <cell r="C360" t="str">
            <v>UND</v>
          </cell>
          <cell r="D360">
            <v>1403000</v>
          </cell>
        </row>
        <row r="361">
          <cell r="B361" t="str">
            <v>PORTON DE ACCESO EN TUBERIA GALVANIZADA 4" (6X2 M) CON MALLA ESLABONADA</v>
          </cell>
          <cell r="C361" t="str">
            <v>M2</v>
          </cell>
          <cell r="D361">
            <v>4416000</v>
          </cell>
        </row>
        <row r="362">
          <cell r="B362" t="str">
            <v>PARRILLA PARA QUIEBRAPATAS TIPICO</v>
          </cell>
          <cell r="D362">
            <v>4197500</v>
          </cell>
        </row>
        <row r="363">
          <cell r="B363" t="str">
            <v>BARANDAS PARA QUIEBRAPATAS TIPICO</v>
          </cell>
          <cell r="D363">
            <v>1196000</v>
          </cell>
        </row>
        <row r="364">
          <cell r="B364" t="str">
            <v>XXX</v>
          </cell>
          <cell r="D364">
            <v>0</v>
          </cell>
        </row>
        <row r="365">
          <cell r="B365" t="str">
            <v>GEODREN  PLANAR CON TUBERIA PERFORADA h=1.0 m</v>
          </cell>
          <cell r="C365" t="str">
            <v>ml</v>
          </cell>
          <cell r="D365">
            <v>44000</v>
          </cell>
        </row>
        <row r="366">
          <cell r="B366" t="str">
            <v>GEODREN  h=0.95 m</v>
          </cell>
          <cell r="C366" t="str">
            <v>ml</v>
          </cell>
          <cell r="D366">
            <v>27340</v>
          </cell>
        </row>
        <row r="367">
          <cell r="B367" t="str">
            <v>XXX</v>
          </cell>
          <cell r="D367">
            <v>0</v>
          </cell>
        </row>
        <row r="368">
          <cell r="B368" t="str">
            <v>MARCO REJILLA T-3</v>
          </cell>
          <cell r="C368" t="str">
            <v>UND</v>
          </cell>
          <cell r="D368">
            <v>72380</v>
          </cell>
        </row>
        <row r="369">
          <cell r="B369" t="str">
            <v>MARCO REJILLA T-8</v>
          </cell>
          <cell r="C369" t="str">
            <v>UND</v>
          </cell>
          <cell r="D369">
            <v>80740</v>
          </cell>
        </row>
        <row r="370">
          <cell r="B370" t="str">
            <v xml:space="preserve">MARCO REJILLA </v>
          </cell>
          <cell r="C370" t="str">
            <v>M2</v>
          </cell>
          <cell r="D370">
            <v>31590</v>
          </cell>
        </row>
        <row r="371">
          <cell r="B371" t="str">
            <v>xxx</v>
          </cell>
          <cell r="D371">
            <v>0</v>
          </cell>
        </row>
        <row r="372">
          <cell r="B372" t="str">
            <v>MALLA TIPO GALLINERO</v>
          </cell>
          <cell r="C372" t="str">
            <v>M2</v>
          </cell>
          <cell r="D372">
            <v>1380</v>
          </cell>
        </row>
        <row r="375">
          <cell r="B375" t="str">
            <v>TUBERIA</v>
          </cell>
        </row>
        <row r="377">
          <cell r="B377" t="str">
            <v>DETALLE</v>
          </cell>
          <cell r="C377" t="str">
            <v>UNIDAD</v>
          </cell>
          <cell r="D377" t="str">
            <v>TARIFA</v>
          </cell>
        </row>
        <row r="378">
          <cell r="B378" t="str">
            <v>TUBO AC 30" x 7/16</v>
          </cell>
          <cell r="C378" t="str">
            <v>ML</v>
          </cell>
          <cell r="D378">
            <v>1461600</v>
          </cell>
        </row>
        <row r="379">
          <cell r="B379" t="str">
            <v>TUBO AC 20" x 5/16"</v>
          </cell>
          <cell r="C379" t="str">
            <v>ML</v>
          </cell>
          <cell r="D379">
            <v>626400</v>
          </cell>
        </row>
        <row r="380">
          <cell r="B380" t="str">
            <v xml:space="preserve">TUBO AC 20" x 3/8" </v>
          </cell>
          <cell r="C380" t="str">
            <v>ML</v>
          </cell>
          <cell r="D380">
            <v>785000</v>
          </cell>
        </row>
        <row r="381">
          <cell r="B381" t="str">
            <v>TUBERIA PETROLERA 2"7/8</v>
          </cell>
          <cell r="C381" t="str">
            <v>ML</v>
          </cell>
          <cell r="D381">
            <v>32400</v>
          </cell>
        </row>
        <row r="382">
          <cell r="B382" t="str">
            <v>TUBO PVC 3"</v>
          </cell>
          <cell r="C382" t="str">
            <v>ML</v>
          </cell>
          <cell r="D382">
            <v>14100</v>
          </cell>
        </row>
        <row r="383">
          <cell r="B383" t="str">
            <v>TUBO ACERO AL CARBON DE 3/4" SCH 40</v>
          </cell>
          <cell r="C383" t="str">
            <v>ML</v>
          </cell>
          <cell r="D383">
            <v>15610</v>
          </cell>
        </row>
        <row r="384">
          <cell r="B384" t="str">
            <v>TUBO ACERO AL CARBON DE 2" SCH 40</v>
          </cell>
          <cell r="C384" t="str">
            <v>ML</v>
          </cell>
          <cell r="D384">
            <v>33470</v>
          </cell>
        </row>
        <row r="385">
          <cell r="B385" t="str">
            <v>TUBO ACERO AL CARBON DE 3" SCH 40</v>
          </cell>
          <cell r="C385" t="str">
            <v>ML</v>
          </cell>
          <cell r="D385">
            <v>41600</v>
          </cell>
        </row>
        <row r="386">
          <cell r="B386" t="str">
            <v>TUBO ACERO AL CARBON DE 4" SCH 40</v>
          </cell>
          <cell r="C386" t="str">
            <v>ML</v>
          </cell>
          <cell r="D386">
            <v>58000</v>
          </cell>
        </row>
        <row r="387">
          <cell r="B387" t="str">
            <v>TUBO ACERO AL CARBON DE 5" SCH 40</v>
          </cell>
          <cell r="C387" t="str">
            <v>ML</v>
          </cell>
          <cell r="D387">
            <v>92800</v>
          </cell>
        </row>
        <row r="388">
          <cell r="B388" t="str">
            <v>TUBO ACERO AL CARBON DE 6" SCH 40</v>
          </cell>
          <cell r="D388">
            <v>0</v>
          </cell>
        </row>
        <row r="389">
          <cell r="B389" t="str">
            <v>TUBO DE CONCRETO  24"</v>
          </cell>
          <cell r="C389" t="str">
            <v>ML</v>
          </cell>
          <cell r="D389">
            <v>70000</v>
          </cell>
        </row>
        <row r="390">
          <cell r="B390" t="str">
            <v>TUBO DE CONCRETO REFORZADO 36"</v>
          </cell>
          <cell r="C390" t="str">
            <v>ML</v>
          </cell>
          <cell r="D390">
            <v>0</v>
          </cell>
        </row>
        <row r="391">
          <cell r="B391" t="str">
            <v>TUBO PVC CONDUIT 3"</v>
          </cell>
          <cell r="C391" t="str">
            <v>ML</v>
          </cell>
          <cell r="D391">
            <v>8620</v>
          </cell>
        </row>
        <row r="392">
          <cell r="B392" t="str">
            <v>XXX</v>
          </cell>
          <cell r="D392">
            <v>0</v>
          </cell>
        </row>
        <row r="393">
          <cell r="B393" t="str">
            <v>TUBERIA ACERO REFORZADO 36"</v>
          </cell>
          <cell r="C393" t="str">
            <v>ML</v>
          </cell>
          <cell r="D393">
            <v>2200000</v>
          </cell>
        </row>
        <row r="394">
          <cell r="B394" t="str">
            <v>XXX</v>
          </cell>
          <cell r="D394">
            <v>0</v>
          </cell>
        </row>
        <row r="395">
          <cell r="B395" t="str">
            <v>XXX</v>
          </cell>
          <cell r="D395">
            <v>0</v>
          </cell>
        </row>
        <row r="396">
          <cell r="B396" t="str">
            <v>TUBERIA RIBLOCK 315mm</v>
          </cell>
          <cell r="C396" t="str">
            <v>ML</v>
          </cell>
          <cell r="D396">
            <v>48240</v>
          </cell>
        </row>
        <row r="397">
          <cell r="B397" t="str">
            <v>TUBERIA NOVAFORT 315 mm</v>
          </cell>
          <cell r="C397" t="str">
            <v>ML</v>
          </cell>
          <cell r="D397">
            <v>57180</v>
          </cell>
        </row>
        <row r="398">
          <cell r="B398" t="str">
            <v>XXX</v>
          </cell>
          <cell r="D398">
            <v>0</v>
          </cell>
        </row>
        <row r="399">
          <cell r="B399" t="str">
            <v>UNION PVC 3"</v>
          </cell>
          <cell r="C399" t="str">
            <v>UND</v>
          </cell>
          <cell r="D399">
            <v>2900</v>
          </cell>
        </row>
        <row r="400">
          <cell r="B400" t="str">
            <v>TUBO PVC NOVAFORT DE 8"</v>
          </cell>
          <cell r="C400" t="str">
            <v>ML</v>
          </cell>
          <cell r="D400">
            <v>18920</v>
          </cell>
        </row>
        <row r="401">
          <cell r="B401" t="str">
            <v>UNION PVC 8"</v>
          </cell>
          <cell r="C401" t="str">
            <v>UND</v>
          </cell>
          <cell r="D401">
            <v>18080</v>
          </cell>
        </row>
        <row r="402">
          <cell r="B402" t="str">
            <v>TUBERIA SANITARIA 6"</v>
          </cell>
          <cell r="C402" t="str">
            <v>ML</v>
          </cell>
          <cell r="D402">
            <v>20000</v>
          </cell>
        </row>
        <row r="403">
          <cell r="B403" t="str">
            <v>UNION PVC 6"</v>
          </cell>
          <cell r="C403" t="str">
            <v>UND</v>
          </cell>
          <cell r="D403">
            <v>14990</v>
          </cell>
        </row>
        <row r="404">
          <cell r="B404" t="str">
            <v>TUBERIA PVC 6"  ALL</v>
          </cell>
          <cell r="C404" t="str">
            <v>ML</v>
          </cell>
          <cell r="D404">
            <v>8000</v>
          </cell>
        </row>
        <row r="405">
          <cell r="B405" t="str">
            <v>TUBERIA PVC 4" RDE 21</v>
          </cell>
          <cell r="C405" t="str">
            <v>ML</v>
          </cell>
          <cell r="D405">
            <v>33570</v>
          </cell>
        </row>
        <row r="406">
          <cell r="B406" t="str">
            <v>TUBERIA PVC  8" PVC RDE 21</v>
          </cell>
          <cell r="C406" t="str">
            <v>ML</v>
          </cell>
          <cell r="D406">
            <v>123500</v>
          </cell>
        </row>
        <row r="407">
          <cell r="B407" t="str">
            <v>TUBERIA PVC 12" PVC RDE 21</v>
          </cell>
          <cell r="C407" t="str">
            <v>ML</v>
          </cell>
          <cell r="D407">
            <v>213300</v>
          </cell>
        </row>
        <row r="408">
          <cell r="B408" t="str">
            <v>TUBO PVC 4" PERFORADO</v>
          </cell>
          <cell r="C408" t="str">
            <v>ML</v>
          </cell>
          <cell r="D408">
            <v>20000</v>
          </cell>
        </row>
        <row r="409">
          <cell r="B409" t="str">
            <v>TUBERIA TEPCO 6"</v>
          </cell>
          <cell r="C409" t="str">
            <v>ML</v>
          </cell>
          <cell r="D409">
            <v>34890</v>
          </cell>
        </row>
        <row r="410">
          <cell r="B410" t="str">
            <v>TUBO GALVANIZADO 2 1/2" SCH40</v>
          </cell>
          <cell r="C410" t="str">
            <v>ML</v>
          </cell>
          <cell r="D410">
            <v>29600</v>
          </cell>
        </row>
        <row r="411">
          <cell r="B411" t="str">
            <v>TUBO GALVANIZADO 2 e= 4mm</v>
          </cell>
          <cell r="C411" t="str">
            <v>ML</v>
          </cell>
          <cell r="D411">
            <v>23750</v>
          </cell>
        </row>
        <row r="412">
          <cell r="B412" t="str">
            <v>DUCTO DE POLIETILENO</v>
          </cell>
          <cell r="C412" t="str">
            <v>ML</v>
          </cell>
          <cell r="D412">
            <v>1510</v>
          </cell>
        </row>
        <row r="413">
          <cell r="B413" t="str">
            <v>ACCESORIOS</v>
          </cell>
          <cell r="C413" t="str">
            <v>UND</v>
          </cell>
          <cell r="D413">
            <v>2000</v>
          </cell>
        </row>
        <row r="414">
          <cell r="B414" t="str">
            <v>TUBERIA PERFORADA 2" PVC</v>
          </cell>
          <cell r="C414" t="str">
            <v>ML</v>
          </cell>
          <cell r="D414">
            <v>15000</v>
          </cell>
        </row>
        <row r="415">
          <cell r="B415" t="str">
            <v>TUBO GALVANIZADO 4" e= 4mm</v>
          </cell>
          <cell r="C415" t="str">
            <v>ML</v>
          </cell>
          <cell r="D415">
            <v>56820</v>
          </cell>
        </row>
        <row r="416">
          <cell r="B416" t="str">
            <v>MANGUERA MASTERFLEX 3"</v>
          </cell>
          <cell r="C416" t="str">
            <v>ML</v>
          </cell>
          <cell r="D416">
            <v>4060</v>
          </cell>
        </row>
        <row r="417">
          <cell r="B417" t="str">
            <v>MANGUERA MASTERFLEX 2"</v>
          </cell>
          <cell r="C417" t="str">
            <v>ML</v>
          </cell>
          <cell r="D417">
            <v>2670</v>
          </cell>
        </row>
        <row r="420">
          <cell r="B420" t="str">
            <v>FERRETERIA</v>
          </cell>
        </row>
        <row r="422">
          <cell r="B422" t="str">
            <v>DETALLE</v>
          </cell>
          <cell r="C422" t="str">
            <v>UNIDAD</v>
          </cell>
          <cell r="D422" t="str">
            <v>TARIFA</v>
          </cell>
        </row>
        <row r="423">
          <cell r="B423" t="str">
            <v>HERRAMIENTA MENOR</v>
          </cell>
          <cell r="C423" t="str">
            <v>GLB</v>
          </cell>
          <cell r="D423">
            <v>2000</v>
          </cell>
        </row>
        <row r="424">
          <cell r="B424" t="str">
            <v>PUNTILLA</v>
          </cell>
          <cell r="C424" t="str">
            <v>LB</v>
          </cell>
          <cell r="D424">
            <v>1780</v>
          </cell>
        </row>
        <row r="425">
          <cell r="B425" t="str">
            <v>VALVULA DE BOLA DE 1/2"</v>
          </cell>
          <cell r="C425" t="str">
            <v>UND</v>
          </cell>
          <cell r="D425">
            <v>0</v>
          </cell>
        </row>
        <row r="426">
          <cell r="B426" t="str">
            <v>VALVULA DE BOLA DE 3/4"</v>
          </cell>
          <cell r="C426" t="str">
            <v>UND</v>
          </cell>
          <cell r="D426">
            <v>18830</v>
          </cell>
        </row>
        <row r="427">
          <cell r="B427" t="str">
            <v>VALVULA DE BOLA DE 1"</v>
          </cell>
          <cell r="C427" t="str">
            <v>UND</v>
          </cell>
          <cell r="D427">
            <v>30000</v>
          </cell>
        </row>
        <row r="428">
          <cell r="B428" t="str">
            <v>VALVULA DE BOLA DE 1"1/2</v>
          </cell>
          <cell r="C428" t="str">
            <v>UND</v>
          </cell>
          <cell r="D428">
            <v>0</v>
          </cell>
        </row>
        <row r="429">
          <cell r="B429" t="str">
            <v>VALVULA DE BOLA DE 2"</v>
          </cell>
          <cell r="C429" t="str">
            <v>UND</v>
          </cell>
          <cell r="D429">
            <v>111100</v>
          </cell>
        </row>
        <row r="430">
          <cell r="B430" t="str">
            <v>VALVULA DE DE 3" EN PVC</v>
          </cell>
          <cell r="C430" t="str">
            <v>UND</v>
          </cell>
          <cell r="D430">
            <v>218500</v>
          </cell>
        </row>
        <row r="431">
          <cell r="B431" t="str">
            <v>VALVULA DE BOLA DE 4"</v>
          </cell>
          <cell r="C431" t="str">
            <v>UND</v>
          </cell>
          <cell r="D431">
            <v>0</v>
          </cell>
        </row>
        <row r="432">
          <cell r="B432" t="str">
            <v>AMARRES</v>
          </cell>
          <cell r="C432" t="str">
            <v>UND</v>
          </cell>
          <cell r="D432">
            <v>500</v>
          </cell>
        </row>
        <row r="433">
          <cell r="B433" t="str">
            <v>BOLSA EN FIQUE DE 0.7 X 0.5 M</v>
          </cell>
          <cell r="C433" t="str">
            <v>UND</v>
          </cell>
          <cell r="D433">
            <v>1300</v>
          </cell>
        </row>
        <row r="434">
          <cell r="B434" t="str">
            <v>BLOQUE HUECO No. 4</v>
          </cell>
          <cell r="C434" t="str">
            <v>UND</v>
          </cell>
          <cell r="D434">
            <v>1550</v>
          </cell>
        </row>
        <row r="435">
          <cell r="B435" t="str">
            <v>CONSUMIBLES</v>
          </cell>
          <cell r="C435" t="str">
            <v>GLB</v>
          </cell>
          <cell r="D435">
            <v>5000</v>
          </cell>
        </row>
        <row r="436">
          <cell r="B436" t="str">
            <v>POSTE CONCRETO 8m</v>
          </cell>
          <cell r="C436" t="str">
            <v>UND</v>
          </cell>
          <cell r="D436">
            <v>50000</v>
          </cell>
        </row>
        <row r="437">
          <cell r="B437" t="str">
            <v>POSTE MADERA 8m</v>
          </cell>
          <cell r="C437" t="str">
            <v>UND</v>
          </cell>
          <cell r="D437">
            <v>250000</v>
          </cell>
        </row>
        <row r="438">
          <cell r="B438" t="str">
            <v>CABLE ACSR # 2</v>
          </cell>
          <cell r="C438" t="str">
            <v>ML</v>
          </cell>
          <cell r="D438">
            <v>1450</v>
          </cell>
        </row>
        <row r="439">
          <cell r="B439" t="str">
            <v>LUMINARIA DE MERCURIO (SENCILLA)</v>
          </cell>
          <cell r="C439" t="str">
            <v>UND</v>
          </cell>
          <cell r="D439">
            <v>345000</v>
          </cell>
        </row>
        <row r="440">
          <cell r="B440" t="str">
            <v>TORNILLOS 12" GRADO 8</v>
          </cell>
          <cell r="C440" t="str">
            <v>UND</v>
          </cell>
          <cell r="D440">
            <v>15000</v>
          </cell>
        </row>
        <row r="441">
          <cell r="B441" t="str">
            <v>CODO 2" A 45º</v>
          </cell>
          <cell r="C441" t="str">
            <v>UND</v>
          </cell>
          <cell r="D441">
            <v>5000</v>
          </cell>
        </row>
        <row r="442">
          <cell r="B442" t="str">
            <v>ACCESORIOS</v>
          </cell>
          <cell r="C442" t="str">
            <v>GLB</v>
          </cell>
          <cell r="D442">
            <v>5000</v>
          </cell>
        </row>
        <row r="443">
          <cell r="B443" t="str">
            <v>ACCESORIOS ELECTRICOS</v>
          </cell>
          <cell r="C443" t="str">
            <v>GLB</v>
          </cell>
          <cell r="D443">
            <v>25000</v>
          </cell>
        </row>
        <row r="444">
          <cell r="B444" t="str">
            <v>PUERTA CERRAMIENTO</v>
          </cell>
          <cell r="C444" t="str">
            <v>UND</v>
          </cell>
          <cell r="D444">
            <v>1400000</v>
          </cell>
        </row>
        <row r="445">
          <cell r="B445" t="str">
            <v>GANCHO</v>
          </cell>
          <cell r="C445" t="str">
            <v>UND</v>
          </cell>
          <cell r="D445">
            <v>400</v>
          </cell>
        </row>
        <row r="446">
          <cell r="B446" t="str">
            <v>CINTA PVC TIPO 2. Calibre 6</v>
          </cell>
          <cell r="C446" t="str">
            <v>ML</v>
          </cell>
          <cell r="D446">
            <v>18330</v>
          </cell>
        </row>
        <row r="447">
          <cell r="B447" t="str">
            <v>ESTACON (D=15 cm; L=1,5 mt)</v>
          </cell>
          <cell r="C447" t="str">
            <v>UND</v>
          </cell>
          <cell r="D447">
            <v>16800</v>
          </cell>
        </row>
        <row r="448">
          <cell r="B448" t="str">
            <v>CABALLETE</v>
          </cell>
          <cell r="C448" t="str">
            <v>UN</v>
          </cell>
          <cell r="D448">
            <v>21500</v>
          </cell>
        </row>
        <row r="449">
          <cell r="B449" t="str">
            <v>SOLDADURA 6010 X 1/8</v>
          </cell>
          <cell r="C449" t="str">
            <v>CAJA</v>
          </cell>
          <cell r="D449">
            <v>125600</v>
          </cell>
        </row>
        <row r="450">
          <cell r="B450" t="str">
            <v>SOLDADURA 6010 X 5/32</v>
          </cell>
          <cell r="C450" t="str">
            <v>CAJA</v>
          </cell>
          <cell r="D450">
            <v>125600</v>
          </cell>
        </row>
        <row r="451">
          <cell r="B451" t="str">
            <v>SOLDADURA 7018 X 1/8</v>
          </cell>
          <cell r="C451" t="str">
            <v>CAJA</v>
          </cell>
          <cell r="D451">
            <v>115200</v>
          </cell>
        </row>
        <row r="452">
          <cell r="B452" t="str">
            <v>TEJA ETERNIT</v>
          </cell>
          <cell r="C452" t="str">
            <v>M2</v>
          </cell>
          <cell r="D452">
            <v>11800</v>
          </cell>
        </row>
        <row r="455">
          <cell r="B455" t="str">
            <v>VARIOS</v>
          </cell>
        </row>
        <row r="457">
          <cell r="B457" t="str">
            <v>DETALLE</v>
          </cell>
          <cell r="C457" t="str">
            <v>UNIDAD</v>
          </cell>
          <cell r="D457" t="str">
            <v>TARIFA</v>
          </cell>
        </row>
        <row r="458">
          <cell r="B458" t="str">
            <v>CAL DOLOMITA</v>
          </cell>
          <cell r="C458" t="str">
            <v>SACO</v>
          </cell>
          <cell r="D458">
            <v>10010</v>
          </cell>
        </row>
        <row r="459">
          <cell r="B459" t="str">
            <v>ABONO TRIPLE 15</v>
          </cell>
          <cell r="C459" t="str">
            <v>SACO</v>
          </cell>
          <cell r="D459">
            <v>90710</v>
          </cell>
        </row>
        <row r="460">
          <cell r="B460" t="str">
            <v>UREA</v>
          </cell>
          <cell r="C460" t="str">
            <v>SACO</v>
          </cell>
          <cell r="D460">
            <v>80040</v>
          </cell>
        </row>
        <row r="461">
          <cell r="B461" t="str">
            <v>GUAYA DE 1" PARA ANCLAJES</v>
          </cell>
          <cell r="C461" t="str">
            <v>M</v>
          </cell>
          <cell r="D461">
            <v>12650</v>
          </cell>
        </row>
        <row r="462">
          <cell r="B462" t="str">
            <v>PERROS DE FIJACION DE 11/5"</v>
          </cell>
          <cell r="C462" t="str">
            <v>UND</v>
          </cell>
          <cell r="D462">
            <v>40250</v>
          </cell>
        </row>
        <row r="463">
          <cell r="B463" t="str">
            <v>CANTO D&gt;.30M</v>
          </cell>
          <cell r="C463" t="str">
            <v>M3</v>
          </cell>
          <cell r="D463">
            <v>28750</v>
          </cell>
        </row>
        <row r="464">
          <cell r="B464" t="str">
            <v>GRAPA METALICA</v>
          </cell>
          <cell r="C464" t="str">
            <v>UN</v>
          </cell>
          <cell r="D464">
            <v>580</v>
          </cell>
        </row>
        <row r="465">
          <cell r="B465" t="str">
            <v>GEOMEMBRANA TIPO PAVCO S-500</v>
          </cell>
          <cell r="C465" t="str">
            <v>M2</v>
          </cell>
          <cell r="D465">
            <v>10810</v>
          </cell>
        </row>
        <row r="466">
          <cell r="B466" t="str">
            <v>GEOMEMBRANA HDPE 60 MILS</v>
          </cell>
          <cell r="C466" t="str">
            <v>KG</v>
          </cell>
          <cell r="D466">
            <v>17020</v>
          </cell>
        </row>
        <row r="467">
          <cell r="B467" t="str">
            <v>GEOMEMBRANA HDPE 30 MILS (0,75MM)</v>
          </cell>
          <cell r="C467" t="str">
            <v>M2</v>
          </cell>
          <cell r="D467">
            <v>10160</v>
          </cell>
        </row>
        <row r="468">
          <cell r="B468" t="str">
            <v>TERMINAL PARA CABLE 250 MCM</v>
          </cell>
          <cell r="C468" t="str">
            <v>UND</v>
          </cell>
          <cell r="D468">
            <v>10670</v>
          </cell>
        </row>
        <row r="469">
          <cell r="B469" t="str">
            <v>CESPEDON 0,50X0,50</v>
          </cell>
          <cell r="C469" t="str">
            <v>UND</v>
          </cell>
          <cell r="D469">
            <v>5500</v>
          </cell>
        </row>
        <row r="470">
          <cell r="B470" t="str">
            <v>GEOTEXTIL T-1700</v>
          </cell>
          <cell r="C470" t="str">
            <v>M2</v>
          </cell>
          <cell r="D470">
            <v>3590</v>
          </cell>
        </row>
        <row r="471">
          <cell r="B471" t="str">
            <v>GEOTEXTIL T-2100</v>
          </cell>
          <cell r="C471" t="str">
            <v>M2</v>
          </cell>
          <cell r="D471">
            <v>3450</v>
          </cell>
        </row>
        <row r="472">
          <cell r="B472" t="str">
            <v>GEOTEXTIL TR-4000</v>
          </cell>
          <cell r="C472" t="str">
            <v>M2</v>
          </cell>
          <cell r="D472">
            <v>6670</v>
          </cell>
        </row>
        <row r="473">
          <cell r="B473" t="str">
            <v>TERMINAL PARA CABLE 1/0 AWG THHN</v>
          </cell>
          <cell r="C473" t="str">
            <v>UND</v>
          </cell>
          <cell r="D473">
            <v>5300</v>
          </cell>
        </row>
        <row r="474">
          <cell r="B474" t="str">
            <v>GEOTEXTIL NT-1600</v>
          </cell>
          <cell r="C474" t="str">
            <v>M2</v>
          </cell>
          <cell r="D474">
            <v>2420</v>
          </cell>
        </row>
        <row r="475">
          <cell r="B475" t="str">
            <v>HILO</v>
          </cell>
          <cell r="C475" t="str">
            <v>ML</v>
          </cell>
          <cell r="D475">
            <v>80</v>
          </cell>
        </row>
        <row r="476">
          <cell r="B476" t="str">
            <v>HILO PARA GEOTEXTIL</v>
          </cell>
          <cell r="C476" t="str">
            <v>GLB</v>
          </cell>
          <cell r="D476">
            <v>500</v>
          </cell>
        </row>
        <row r="477">
          <cell r="B477" t="str">
            <v>ECOMATRIX VERDE</v>
          </cell>
          <cell r="C477" t="str">
            <v>M2</v>
          </cell>
          <cell r="D477">
            <v>2420</v>
          </cell>
        </row>
        <row r="478">
          <cell r="B478" t="str">
            <v>HILO PARA SACO EN FIQUE</v>
          </cell>
          <cell r="C478" t="str">
            <v>ML</v>
          </cell>
          <cell r="D478">
            <v>80</v>
          </cell>
        </row>
        <row r="479">
          <cell r="B479" t="str">
            <v>POSTE MADERA ROLLIZA 2M DIAM=0.10M</v>
          </cell>
          <cell r="C479" t="str">
            <v>UN</v>
          </cell>
          <cell r="D479">
            <v>11500</v>
          </cell>
        </row>
        <row r="480">
          <cell r="B480" t="str">
            <v>POSTES EN CONCRETO 0.1 X 0.1 X 2.1 (CERRAMIENTO)</v>
          </cell>
          <cell r="C480" t="str">
            <v>UND</v>
          </cell>
          <cell r="D480">
            <v>19550</v>
          </cell>
        </row>
        <row r="481">
          <cell r="B481" t="str">
            <v>ESPECIE ARBUSTIVA (H=60CM)</v>
          </cell>
          <cell r="C481" t="str">
            <v>UND</v>
          </cell>
          <cell r="D481">
            <v>19550</v>
          </cell>
        </row>
        <row r="482">
          <cell r="B482" t="str">
            <v>SEMILLA BRACHIARIA DECUMBENS</v>
          </cell>
          <cell r="C482" t="str">
            <v>KG</v>
          </cell>
          <cell r="D482">
            <v>30290</v>
          </cell>
        </row>
        <row r="483">
          <cell r="C483" t="str">
            <v>UND</v>
          </cell>
          <cell r="D483">
            <v>0</v>
          </cell>
        </row>
        <row r="484">
          <cell r="B484" t="str">
            <v>ESCALON DE HIERRO 3/4"</v>
          </cell>
          <cell r="C484" t="str">
            <v>KG</v>
          </cell>
          <cell r="D484">
            <v>0</v>
          </cell>
        </row>
        <row r="485">
          <cell r="B485" t="str">
            <v>MATERIAL DE SUSPENSION</v>
          </cell>
          <cell r="C485" t="str">
            <v>KG</v>
          </cell>
          <cell r="D485">
            <v>690</v>
          </cell>
        </row>
        <row r="486">
          <cell r="B486" t="str">
            <v>MINIGIMNASIO DE MADERA</v>
          </cell>
          <cell r="C486" t="str">
            <v>UND</v>
          </cell>
          <cell r="D486">
            <v>0</v>
          </cell>
        </row>
        <row r="487">
          <cell r="B487" t="str">
            <v>CAMISA DE ENTUBACION EN ACERO GRDO 36</v>
          </cell>
          <cell r="C487" t="str">
            <v>ML</v>
          </cell>
          <cell r="D487">
            <v>241500</v>
          </cell>
        </row>
        <row r="488">
          <cell r="B488" t="str">
            <v>SACO DE FIQUE</v>
          </cell>
          <cell r="C488" t="str">
            <v>UND</v>
          </cell>
          <cell r="D488">
            <v>2880</v>
          </cell>
        </row>
        <row r="489">
          <cell r="B489" t="str">
            <v>PINTURA DE CUBIERTA CON CORAZA</v>
          </cell>
          <cell r="C489" t="str">
            <v>GAL</v>
          </cell>
          <cell r="D489">
            <v>65550</v>
          </cell>
        </row>
        <row r="490">
          <cell r="B490" t="str">
            <v>ADOQUIN MODULAR 6 cm TRAF. LIVIANO</v>
          </cell>
          <cell r="C490" t="str">
            <v>UN</v>
          </cell>
          <cell r="D490">
            <v>0</v>
          </cell>
        </row>
        <row r="491">
          <cell r="B491" t="str">
            <v>ARCO Y TABLERO</v>
          </cell>
          <cell r="C491" t="str">
            <v>UND</v>
          </cell>
          <cell r="D491">
            <v>0</v>
          </cell>
        </row>
        <row r="492">
          <cell r="B492" t="str">
            <v>COMPUERTA MADERA IMPERM</v>
          </cell>
          <cell r="C492" t="str">
            <v>UND</v>
          </cell>
          <cell r="D492">
            <v>0</v>
          </cell>
        </row>
        <row r="493">
          <cell r="B493" t="str">
            <v>ANCLAJES</v>
          </cell>
          <cell r="C493" t="str">
            <v>UND</v>
          </cell>
          <cell r="D493">
            <v>0</v>
          </cell>
        </row>
        <row r="494">
          <cell r="B494" t="str">
            <v>ADITIVOS PARA CONCRETO</v>
          </cell>
          <cell r="C494" t="str">
            <v>KG</v>
          </cell>
          <cell r="D494">
            <v>0</v>
          </cell>
        </row>
        <row r="495">
          <cell r="B495" t="str">
            <v>POSTE MADERA EUCALIPTO D=3" 4 M</v>
          </cell>
          <cell r="C495" t="str">
            <v>UND</v>
          </cell>
          <cell r="D495">
            <v>17250</v>
          </cell>
        </row>
        <row r="496">
          <cell r="B496" t="str">
            <v>TABLA BURRA</v>
          </cell>
          <cell r="C496" t="str">
            <v>ML</v>
          </cell>
          <cell r="D496">
            <v>7480</v>
          </cell>
        </row>
        <row r="497">
          <cell r="B497" t="str">
            <v>ESTACAS EN MADERA (L=60 cm)</v>
          </cell>
          <cell r="C497" t="str">
            <v>UND</v>
          </cell>
          <cell r="D497">
            <v>1380</v>
          </cell>
        </row>
        <row r="498">
          <cell r="B498" t="str">
            <v>GEOTEXTIL GT-3</v>
          </cell>
          <cell r="C498" t="str">
            <v>M2</v>
          </cell>
          <cell r="D498">
            <v>0</v>
          </cell>
        </row>
        <row r="499">
          <cell r="B499" t="str">
            <v>SACO DE POLIPROPILENO</v>
          </cell>
          <cell r="C499" t="str">
            <v>UND</v>
          </cell>
          <cell r="D499">
            <v>0</v>
          </cell>
        </row>
        <row r="500">
          <cell r="B500" t="str">
            <v>SEÑALES SP</v>
          </cell>
          <cell r="C500" t="str">
            <v>UND</v>
          </cell>
          <cell r="D500">
            <v>0</v>
          </cell>
        </row>
        <row r="501">
          <cell r="B501" t="str">
            <v xml:space="preserve">GEOTEXTIL GNT - 2 </v>
          </cell>
          <cell r="C501" t="str">
            <v>M2</v>
          </cell>
          <cell r="D501">
            <v>0</v>
          </cell>
        </row>
        <row r="502">
          <cell r="B502" t="str">
            <v>GEOMEMBRANAS 60 Mills</v>
          </cell>
          <cell r="C502" t="str">
            <v>M2</v>
          </cell>
          <cell r="D502">
            <v>0</v>
          </cell>
        </row>
        <row r="503">
          <cell r="B503" t="str">
            <v>BARANDA METALICA ELIPUERTO</v>
          </cell>
          <cell r="C503" t="str">
            <v>ML</v>
          </cell>
          <cell r="D503">
            <v>0</v>
          </cell>
        </row>
        <row r="504">
          <cell r="B504" t="str">
            <v>BARANDAS METALICAS</v>
          </cell>
          <cell r="C504" t="str">
            <v>ML</v>
          </cell>
          <cell r="D504">
            <v>0</v>
          </cell>
        </row>
        <row r="505">
          <cell r="B505" t="str">
            <v>SEÑALES VERTICALES</v>
          </cell>
          <cell r="C505" t="str">
            <v>UND</v>
          </cell>
          <cell r="D505">
            <v>218500</v>
          </cell>
        </row>
        <row r="506">
          <cell r="B506" t="str">
            <v>PEAJES</v>
          </cell>
          <cell r="C506" t="str">
            <v>UND</v>
          </cell>
          <cell r="D506">
            <v>0</v>
          </cell>
        </row>
        <row r="507">
          <cell r="B507" t="str">
            <v>COMBUSTIBLE</v>
          </cell>
          <cell r="C507" t="str">
            <v>GL</v>
          </cell>
          <cell r="D507">
            <v>0</v>
          </cell>
        </row>
        <row r="510">
          <cell r="B510" t="str">
            <v>INSUMOS MAQUINARIA Y SUBCONTARTOS</v>
          </cell>
        </row>
        <row r="512">
          <cell r="B512" t="str">
            <v>DETALLE</v>
          </cell>
          <cell r="C512" t="str">
            <v>UNIDAD</v>
          </cell>
          <cell r="D512" t="str">
            <v>TARIFA</v>
          </cell>
        </row>
        <row r="513">
          <cell r="B513" t="str">
            <v>COMBUSTIBLE A.C.P.M</v>
          </cell>
          <cell r="C513" t="str">
            <v>GALON</v>
          </cell>
          <cell r="D513">
            <v>6500</v>
          </cell>
        </row>
        <row r="514">
          <cell r="B514" t="str">
            <v>FILTRO</v>
          </cell>
          <cell r="C514" t="str">
            <v>GLB</v>
          </cell>
          <cell r="D514">
            <v>2500</v>
          </cell>
        </row>
        <row r="515">
          <cell r="B515" t="str">
            <v>RODAMIENTOS</v>
          </cell>
          <cell r="C515" t="str">
            <v>GLB</v>
          </cell>
          <cell r="D515">
            <v>10000</v>
          </cell>
        </row>
        <row r="516">
          <cell r="B516" t="str">
            <v>INSUMOS</v>
          </cell>
          <cell r="C516" t="str">
            <v>GLB</v>
          </cell>
          <cell r="D516">
            <v>4000</v>
          </cell>
        </row>
        <row r="517">
          <cell r="B517" t="str">
            <v>ACEITES Y LUBRICANTES</v>
          </cell>
          <cell r="C517" t="str">
            <v>GLB</v>
          </cell>
          <cell r="D517">
            <v>5000</v>
          </cell>
        </row>
        <row r="518">
          <cell r="B518" t="str">
            <v>LLANTAS</v>
          </cell>
          <cell r="C518" t="str">
            <v>GLB</v>
          </cell>
          <cell r="D518">
            <v>2000</v>
          </cell>
        </row>
        <row r="519">
          <cell r="B519" t="str">
            <v>MANTENIMIENTO TRITURADORA</v>
          </cell>
          <cell r="C519" t="str">
            <v>GLB</v>
          </cell>
          <cell r="D519">
            <v>7000</v>
          </cell>
        </row>
        <row r="520">
          <cell r="B520" t="str">
            <v>CABLE 1/0 AWG THHN</v>
          </cell>
          <cell r="C520" t="str">
            <v>ML</v>
          </cell>
          <cell r="D520">
            <v>18500</v>
          </cell>
        </row>
        <row r="521">
          <cell r="B521" t="str">
            <v>EXCAVACION MECANICA</v>
          </cell>
          <cell r="C521" t="str">
            <v>M3</v>
          </cell>
          <cell r="D521">
            <v>35000</v>
          </cell>
        </row>
        <row r="522">
          <cell r="B522" t="str">
            <v>EXCAVACION MANUAL</v>
          </cell>
          <cell r="C522" t="str">
            <v>M3</v>
          </cell>
          <cell r="D522">
            <v>60190</v>
          </cell>
        </row>
        <row r="523">
          <cell r="B523" t="str">
            <v>RELLENO CON MATERIAL DE EXCAVACION</v>
          </cell>
          <cell r="C523" t="str">
            <v>M3</v>
          </cell>
          <cell r="D523">
            <v>7500</v>
          </cell>
        </row>
        <row r="524">
          <cell r="B524" t="str">
            <v>DESMONTE Y LIMPIEZA</v>
          </cell>
          <cell r="C524" t="str">
            <v>M3</v>
          </cell>
          <cell r="D524">
            <v>0</v>
          </cell>
        </row>
        <row r="525">
          <cell r="B525" t="str">
            <v>DEMOLICION CONCRETO</v>
          </cell>
          <cell r="C525" t="str">
            <v>M3</v>
          </cell>
          <cell r="D525">
            <v>85000</v>
          </cell>
        </row>
        <row r="526">
          <cell r="B526" t="str">
            <v>PARARRAYOS TIPO FRANKLIN</v>
          </cell>
          <cell r="C526" t="str">
            <v>UND</v>
          </cell>
          <cell r="D526">
            <v>646990</v>
          </cell>
        </row>
        <row r="527">
          <cell r="B527" t="str">
            <v>CABLE ENCAUCHETADO 3X12 AWG THHN</v>
          </cell>
          <cell r="C527" t="str">
            <v>ML</v>
          </cell>
          <cell r="D527">
            <v>5570</v>
          </cell>
        </row>
        <row r="528">
          <cell r="B528" t="str">
            <v>CABLE 250 MCM</v>
          </cell>
          <cell r="C528" t="str">
            <v>ML</v>
          </cell>
          <cell r="D528">
            <v>38920</v>
          </cell>
        </row>
        <row r="529">
          <cell r="B529" t="str">
            <v>ENSAYOS DE LABORATORIO</v>
          </cell>
          <cell r="C529" t="str">
            <v>GLB</v>
          </cell>
          <cell r="D529">
            <v>50000</v>
          </cell>
        </row>
        <row r="530">
          <cell r="B530" t="str">
            <v>REFLECTOR DE SODIO 400W 220V LEHMAN</v>
          </cell>
          <cell r="C530" t="str">
            <v>UND</v>
          </cell>
          <cell r="D530">
            <v>260130</v>
          </cell>
        </row>
        <row r="531">
          <cell r="B531" t="str">
            <v>POSTE METALICO ILUMINACION</v>
          </cell>
          <cell r="C531" t="str">
            <v>UND</v>
          </cell>
          <cell r="D531">
            <v>622710</v>
          </cell>
        </row>
        <row r="532">
          <cell r="B532" t="str">
            <v>TOMACORRIENTE TIPO EXPLOSION PROOF AP O CROUSE HINDS</v>
          </cell>
          <cell r="C532" t="str">
            <v>UND</v>
          </cell>
          <cell r="D532">
            <v>275600</v>
          </cell>
        </row>
        <row r="533">
          <cell r="B533" t="str">
            <v>LUMINARIA TIPO EXPLOSION PROOF ILURAM</v>
          </cell>
          <cell r="C533" t="str">
            <v>UND</v>
          </cell>
          <cell r="D533">
            <v>693680</v>
          </cell>
        </row>
        <row r="534">
          <cell r="B534" t="str">
            <v>SELLO CORTAFUEGOS 1" CROUSE HINDS CLASE I DIV 2</v>
          </cell>
          <cell r="C534" t="str">
            <v>UND</v>
          </cell>
          <cell r="D534">
            <v>50430</v>
          </cell>
        </row>
        <row r="535">
          <cell r="B535" t="str">
            <v>ACOMETIDA 3X8 CU THHN 600V</v>
          </cell>
          <cell r="C535" t="str">
            <v>ML</v>
          </cell>
          <cell r="D535">
            <v>11370</v>
          </cell>
        </row>
        <row r="536">
          <cell r="B536" t="str">
            <v>TUBERIA CONDUIT GALVANIZADA 1"</v>
          </cell>
          <cell r="C536" t="str">
            <v>ML</v>
          </cell>
          <cell r="D536">
            <v>26770</v>
          </cell>
        </row>
        <row r="537">
          <cell r="B537" t="str">
            <v xml:space="preserve">TABLERO DE 12 CIRCUITOS TIPO INTEPERIE </v>
          </cell>
          <cell r="C537" t="str">
            <v>UND</v>
          </cell>
          <cell r="D537">
            <v>500000</v>
          </cell>
        </row>
        <row r="538">
          <cell r="B538" t="str">
            <v>TUBERIA CONDUIT PVC 3/4"°</v>
          </cell>
          <cell r="C538" t="str">
            <v>ML</v>
          </cell>
          <cell r="D538">
            <v>1330</v>
          </cell>
        </row>
        <row r="539">
          <cell r="B539" t="str">
            <v>CABLE DE COBRE DESNUDO 2/0 AWG</v>
          </cell>
          <cell r="C539" t="str">
            <v>ML</v>
          </cell>
          <cell r="D539">
            <v>21740</v>
          </cell>
        </row>
        <row r="540">
          <cell r="B540" t="str">
            <v>MOLDE CADWELL</v>
          </cell>
          <cell r="C540" t="str">
            <v>UND</v>
          </cell>
          <cell r="D540">
            <v>25000</v>
          </cell>
        </row>
        <row r="541">
          <cell r="B541" t="str">
            <v>SOLDADURA CADWELL</v>
          </cell>
          <cell r="C541" t="str">
            <v>UND</v>
          </cell>
          <cell r="D541">
            <v>19000</v>
          </cell>
        </row>
        <row r="542">
          <cell r="B542" t="str">
            <v xml:space="preserve">VARILLA COBRE -COBRE 5/8" X1,8 MTS </v>
          </cell>
          <cell r="C542" t="str">
            <v>UND</v>
          </cell>
          <cell r="D542">
            <v>93840</v>
          </cell>
        </row>
        <row r="543">
          <cell r="B543" t="str">
            <v>TABLERO DE TRANSFERENCIA MANUAL 1000A, 480V</v>
          </cell>
          <cell r="C543" t="str">
            <v>UND</v>
          </cell>
          <cell r="D543">
            <v>26000000</v>
          </cell>
        </row>
        <row r="544">
          <cell r="B544" t="str">
            <v>TABLERO DE BARRAJES 1000A 480V</v>
          </cell>
          <cell r="C544" t="str">
            <v>UND</v>
          </cell>
          <cell r="D544">
            <v>3622500</v>
          </cell>
        </row>
        <row r="545">
          <cell r="B545" t="str">
            <v>CORAZA METALICA FLEXIBLE</v>
          </cell>
          <cell r="C545" t="str">
            <v>ML</v>
          </cell>
          <cell r="D545">
            <v>5840</v>
          </cell>
        </row>
        <row r="546">
          <cell r="B546" t="str">
            <v>TABLERO SERVICIOS GENERALES 18 CIRCUITOS</v>
          </cell>
          <cell r="C546" t="str">
            <v>UND</v>
          </cell>
          <cell r="D546">
            <v>250130</v>
          </cell>
        </row>
        <row r="547">
          <cell r="D547">
            <v>0</v>
          </cell>
        </row>
        <row r="548">
          <cell r="D548">
            <v>0</v>
          </cell>
        </row>
        <row r="549">
          <cell r="D549">
            <v>0</v>
          </cell>
        </row>
        <row r="550">
          <cell r="D550">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on"/>
      <sheetName val="Ejecutivo"/>
      <sheetName val="Resumen_Real"/>
      <sheetName val="TablasDinamicas"/>
      <sheetName val="HorasDetalladas"/>
      <sheetName val="46W9"/>
      <sheetName val="46W9_Hoja1"/>
      <sheetName val="46W9_Cuadro de costos"/>
      <sheetName val="46W9_Bases"/>
      <sheetName val="46W9_ASPECTOS ELECTRICOS"/>
      <sheetName val="46W9_OBRAS CIVILES"/>
      <sheetName val="46W9_Costo directos"/>
      <sheetName val="46W9_Resumen Costos"/>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FormCan"/>
      <sheetName val="Prog"/>
      <sheetName val="PrecRe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s>
    <sheetDataSet>
      <sheetData sheetId="0" refreshError="1"/>
      <sheetData sheetId="1" refreshError="1"/>
      <sheetData sheetId="2" refreshError="1"/>
      <sheetData sheetId="3" refreshError="1">
        <row r="6">
          <cell r="D6">
            <v>130000</v>
          </cell>
        </row>
        <row r="7">
          <cell r="D7">
            <v>120000</v>
          </cell>
        </row>
        <row r="8">
          <cell r="D8">
            <v>100000</v>
          </cell>
        </row>
        <row r="12">
          <cell r="D12">
            <v>120000</v>
          </cell>
        </row>
        <row r="13">
          <cell r="D13">
            <v>90000</v>
          </cell>
        </row>
        <row r="14">
          <cell r="D14">
            <v>45000</v>
          </cell>
        </row>
        <row r="15">
          <cell r="D15">
            <v>1125</v>
          </cell>
        </row>
        <row r="16">
          <cell r="D16">
            <v>10000</v>
          </cell>
        </row>
        <row r="17">
          <cell r="D17">
            <v>3500</v>
          </cell>
        </row>
        <row r="18">
          <cell r="D18">
            <v>2500</v>
          </cell>
        </row>
        <row r="19">
          <cell r="D19">
            <v>45000</v>
          </cell>
        </row>
        <row r="20">
          <cell r="D20">
            <v>6000</v>
          </cell>
        </row>
        <row r="23">
          <cell r="D23">
            <v>50000</v>
          </cell>
        </row>
        <row r="24">
          <cell r="D24">
            <v>108000</v>
          </cell>
        </row>
        <row r="25">
          <cell r="D25">
            <v>16000</v>
          </cell>
        </row>
        <row r="26">
          <cell r="D26">
            <v>154000</v>
          </cell>
        </row>
        <row r="29">
          <cell r="D29">
            <v>295000</v>
          </cell>
        </row>
        <row r="30">
          <cell r="D30">
            <v>305000</v>
          </cell>
        </row>
        <row r="31">
          <cell r="D31">
            <v>400</v>
          </cell>
        </row>
        <row r="33">
          <cell r="D33">
            <v>40000</v>
          </cell>
        </row>
        <row r="34">
          <cell r="D34">
            <v>50000</v>
          </cell>
        </row>
        <row r="36">
          <cell r="D36">
            <v>33000</v>
          </cell>
        </row>
        <row r="37">
          <cell r="D37">
            <v>25000</v>
          </cell>
        </row>
        <row r="39">
          <cell r="D39">
            <v>3000</v>
          </cell>
        </row>
        <row r="40">
          <cell r="D40">
            <v>3500</v>
          </cell>
        </row>
        <row r="41">
          <cell r="D41">
            <v>15000</v>
          </cell>
        </row>
        <row r="42">
          <cell r="D42">
            <v>30000</v>
          </cell>
        </row>
        <row r="43">
          <cell r="D43">
            <v>18000</v>
          </cell>
        </row>
        <row r="44">
          <cell r="D44">
            <v>230000</v>
          </cell>
        </row>
        <row r="45">
          <cell r="D45">
            <v>210000</v>
          </cell>
        </row>
        <row r="46">
          <cell r="D46">
            <v>50000</v>
          </cell>
        </row>
        <row r="47">
          <cell r="D47">
            <v>40000</v>
          </cell>
        </row>
        <row r="48">
          <cell r="D48">
            <v>190000</v>
          </cell>
        </row>
        <row r="49">
          <cell r="D49">
            <v>60000</v>
          </cell>
        </row>
        <row r="50">
          <cell r="D50">
            <v>350000</v>
          </cell>
        </row>
        <row r="51">
          <cell r="D51">
            <v>280000</v>
          </cell>
        </row>
        <row r="52">
          <cell r="D52">
            <v>7780</v>
          </cell>
        </row>
        <row r="53">
          <cell r="D53">
            <v>15000</v>
          </cell>
        </row>
        <row r="54">
          <cell r="D54">
            <v>200000</v>
          </cell>
        </row>
        <row r="55">
          <cell r="D55">
            <v>150000</v>
          </cell>
        </row>
        <row r="56">
          <cell r="D56">
            <v>250000</v>
          </cell>
        </row>
        <row r="57">
          <cell r="D57">
            <v>40000</v>
          </cell>
        </row>
        <row r="58">
          <cell r="D58">
            <v>1100</v>
          </cell>
        </row>
        <row r="59">
          <cell r="D59">
            <v>3000</v>
          </cell>
        </row>
        <row r="60">
          <cell r="D60">
            <v>20000</v>
          </cell>
        </row>
        <row r="63">
          <cell r="D63">
            <v>50000</v>
          </cell>
        </row>
        <row r="64">
          <cell r="D64">
            <v>2500</v>
          </cell>
        </row>
        <row r="65">
          <cell r="D65">
            <v>10000</v>
          </cell>
        </row>
        <row r="66">
          <cell r="D66">
            <v>20000</v>
          </cell>
        </row>
        <row r="67">
          <cell r="D67">
            <v>50000</v>
          </cell>
        </row>
        <row r="68">
          <cell r="D68">
            <v>30000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CASABLANCA"/>
      <sheetName val="QDA.DULCE"/>
      <sheetName val="UVAL"/>
      <sheetName val="PAPAGAYO"/>
      <sheetName val="LIMONAR"/>
      <sheetName val="CALE11"/>
      <sheetName val="PERSEVER"/>
      <sheetName val="SANDIEGO"/>
      <sheetName val="LAJITAS"/>
      <sheetName val="ALPES-Q"/>
      <sheetName val="ZUQUE"/>
      <sheetName val="QUINDIO"/>
      <sheetName val="SANRAFAEL"/>
      <sheetName val="CC9012"/>
      <sheetName val="CC9011"/>
      <sheetName val="RM16051"/>
      <sheetName val="RM16049"/>
      <sheetName val="CC9007"/>
      <sheetName val="RM16045"/>
      <sheetName val="RD4A24021"/>
      <sheetName val="RM16053"/>
      <sheetName val="RM16067"/>
      <sheetName val="RD1624033"/>
      <sheetName val="RM16055"/>
      <sheetName val="RM78001S"/>
      <sheetName val="RM78001N"/>
      <sheetName val="RESUMCAP"/>
      <sheetName val="CC9012 (V)"/>
      <sheetName val="CC9012 (V) (2)"/>
      <sheetName val="JR1624001"/>
      <sheetName val="RD2842109"/>
      <sheetName val="BIV36073"/>
      <sheetName val="VALSEG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 gral"/>
      <sheetName val="Colectores Resid"/>
      <sheetName val="Colectores Comb"/>
      <sheetName val="AREAS"/>
    </sheetNames>
    <sheetDataSet>
      <sheetData sheetId="0"/>
      <sheetData sheetId="1"/>
      <sheetData sheetId="2"/>
      <sheetData sheetId="3"/>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ermeabOTRO"/>
      <sheetName val="LISTAS"/>
    </sheetNames>
    <sheetDataSet>
      <sheetData sheetId="0"/>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BASE CTOS"/>
      <sheetName val="BASE"/>
      <sheetName val="Alcant Calle 19 y Guayabito"/>
      <sheetName val="APU Calle 19"/>
      <sheetName val="Alcant Calle Bolivar"/>
      <sheetName val="APU CALLE BOLIVAR"/>
      <sheetName val="RESUMEN DE CANT GUARNE"/>
      <sheetName val="PRESUPUESTO"/>
      <sheetName val="APU GUARNE"/>
      <sheetName val="DISEÑO"/>
      <sheetName val="CIMENTACION"/>
    </sheetNames>
    <sheetDataSet>
      <sheetData sheetId="0" refreshError="1"/>
      <sheetData sheetId="1" refreshError="1"/>
      <sheetData sheetId="2" refreshError="1"/>
      <sheetData sheetId="3" refreshError="1">
        <row r="287">
          <cell r="D287">
            <v>129618.4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PRESUPUESTO PTAR ALT 1"/>
      <sheetName val="APU PTAR ALT 1"/>
      <sheetName val="PRESUPUESTO PTAR ALT 2"/>
      <sheetName val="APU PTAR ALT 2"/>
      <sheetName val="RESUMEN ALTERNATIVA 1"/>
      <sheetName val="RESUMEN ALTERNATIVA 2"/>
      <sheetName val="RESUMEN ALTERNATIVA SELECCIONAD"/>
      <sheetName val="PRESUPUESTO PTAR LA FLORESTA"/>
      <sheetName val="RESUMEN PTAR LA FLORESTA"/>
      <sheetName val="Coloc. e Interc. Tapones"/>
      <sheetName val="Cambio de Valv."/>
      <sheetName val="Interc de Hidr."/>
      <sheetName val="Interc.tapones"/>
      <sheetName val="Interc.válv."/>
      <sheetName val="Varios."/>
      <sheetName val="presup."/>
      <sheetName val="Paral. 1"/>
      <sheetName val="Paral. 2"/>
      <sheetName val="Paral. 3"/>
      <sheetName val="Paral.4"/>
    </sheetNames>
    <sheetDataSet>
      <sheetData sheetId="0" refreshError="1"/>
      <sheetData sheetId="1" refreshError="1"/>
      <sheetData sheetId="2" refreshError="1">
        <row r="146">
          <cell r="D146">
            <v>1115.9199999999998</v>
          </cell>
        </row>
        <row r="147">
          <cell r="D147">
            <v>2122.7999999999997</v>
          </cell>
        </row>
        <row r="148">
          <cell r="D148">
            <v>3513.64</v>
          </cell>
        </row>
        <row r="150">
          <cell r="D150">
            <v>8297.48</v>
          </cell>
        </row>
        <row r="151">
          <cell r="D151">
            <v>17264.28</v>
          </cell>
        </row>
        <row r="152">
          <cell r="D152">
            <v>25705.599999999999</v>
          </cell>
        </row>
        <row r="153">
          <cell r="D153">
            <v>53855.32</v>
          </cell>
        </row>
        <row r="154">
          <cell r="D154">
            <v>84420.159999999989</v>
          </cell>
        </row>
        <row r="160">
          <cell r="D160">
            <v>10508.439999999999</v>
          </cell>
        </row>
        <row r="161">
          <cell r="D161">
            <v>14880.48</v>
          </cell>
        </row>
        <row r="162">
          <cell r="D162">
            <v>31806.039999999997</v>
          </cell>
        </row>
        <row r="163">
          <cell r="D163">
            <v>67297.399999999994</v>
          </cell>
        </row>
        <row r="164">
          <cell r="D164">
            <v>105660.92</v>
          </cell>
        </row>
        <row r="167">
          <cell r="D167">
            <v>1504.52</v>
          </cell>
        </row>
        <row r="168">
          <cell r="D168">
            <v>12321.519999999999</v>
          </cell>
        </row>
        <row r="169">
          <cell r="D169">
            <v>25152.28</v>
          </cell>
        </row>
        <row r="170">
          <cell r="D170">
            <v>37514.399999999994</v>
          </cell>
        </row>
        <row r="171">
          <cell r="D171">
            <v>79415.92</v>
          </cell>
        </row>
        <row r="172">
          <cell r="D172">
            <v>124474.95999999999</v>
          </cell>
        </row>
        <row r="248">
          <cell r="D248">
            <v>120078.56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4.1.1_APU"/>
      <sheetName val="4.1.2_Opt boc Trinidad"/>
      <sheetName val="4.1.3_Const boc Tirana"/>
      <sheetName val="4.1.4_Opt desarenador"/>
      <sheetName val="4.1.5_Opt aducción"/>
      <sheetName val="4.1.6_Const tanque 250m³"/>
      <sheetName val="4.1.7_Opt redes dis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GRUPO"/>
      <sheetName val="a%20%20aaInformación%20GRUPO"/>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D"/>
      <sheetName val="E"/>
      <sheetName val="Formulario N° 3"/>
      <sheetName val="Suministro"/>
      <sheetName val="Diseño OC y ME"/>
      <sheetName val="Hoja1"/>
      <sheetName val="F Colombia"/>
    </sheetNames>
    <sheetDataSet>
      <sheetData sheetId="0"/>
      <sheetData sheetId="1"/>
      <sheetData sheetId="2"/>
      <sheetData sheetId="3"/>
      <sheetData sheetId="4"/>
      <sheetData sheetId="5"/>
      <sheetData sheetId="6"/>
      <sheetData sheetId="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yr Cash Flow - Projected"/>
      <sheetName val="3yr Cash Flow - Capex Control"/>
      <sheetName val="3yr Cash Flow - 2007 Budget"/>
      <sheetName val="Preliminary 2007 Capex Bud v39"/>
      <sheetName val="3yr Cash Flow - Models"/>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a"/>
      <sheetName val="4"/>
      <sheetName val="armada"/>
      <sheetName val="RESUMEN"/>
      <sheetName val="RESUMEN ITEMS (2)"/>
      <sheetName val="RESUMEN ITEMS"/>
      <sheetName val="OBRAS"/>
      <sheetName val="CANTIDADES"/>
      <sheetName val="drenaje"/>
      <sheetName val="protec"/>
      <sheetName val="ubicacion"/>
      <sheetName val="separadores"/>
      <sheetName val="contenido"/>
      <sheetName val="PORTADAS"/>
      <sheetName val="OBRAS PUENTE ARMADA2"/>
      <sheetName val="OBRAS%20PUENTE%20ARMADA2.xls"/>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Estructuras Concreto"/>
      <sheetName val="B"/>
      <sheetName val="Caja de tiro Hierro"/>
      <sheetName val="Canaletas y Tapas Hierro"/>
      <sheetName val="Equipos 34.5kV Hierro"/>
      <sheetName val="Equipos 138kV Hierro"/>
      <sheetName val="Trafo Hierro"/>
      <sheetName val="Carrilera Hierro"/>
      <sheetName val="Trafo Zig-Zag Hierro"/>
      <sheetName val="COL C1"/>
      <sheetName val="COL C2"/>
      <sheetName val="COL C3"/>
      <sheetName val="VIG V1"/>
      <sheetName val="VIG V2"/>
      <sheetName val="VIG V3"/>
      <sheetName val="VIG V4"/>
      <sheetName val="LM-Soportes equipos 138kV"/>
      <sheetName val="LM-Soportes equipos 34.5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ONA 10-35 NORTE"/>
      <sheetName val="ZONA 60-85 SUR"/>
      <sheetName val="ZONA 85-110 SUR"/>
      <sheetName val="PARTE ELECTROMECANICA"/>
      <sheetName val="RESUMEN"/>
      <sheetName val="LISTA"/>
      <sheetName val="d=200 mm"/>
      <sheetName val="d=160 mm"/>
      <sheetName val="SEGURIDAD"/>
      <sheetName val="MEDIO AMBIENT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Indice"/>
      <sheetName val="PE-01"/>
      <sheetName val="PE-02"/>
      <sheetName val="PE-03"/>
      <sheetName val="PE-04"/>
      <sheetName val="PE-05"/>
      <sheetName val="PE-06"/>
      <sheetName val="PE-07"/>
      <sheetName val="PE-08"/>
      <sheetName val="PE-09"/>
      <sheetName val="PE-10"/>
      <sheetName val="PE-11"/>
      <sheetName val="PE-12"/>
      <sheetName val="PE-13"/>
      <sheetName val="PE-14"/>
      <sheetName val="PE-15"/>
      <sheetName val="PE-16"/>
      <sheetName val="Control"/>
      <sheetName val="preinversion"/>
      <sheetName val="ejecucion"/>
      <sheetName val="mantenimiento"/>
      <sheetName val="Listado"/>
      <sheetName val="des_r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CDTO FRENTE"/>
      <sheetName val="FORMATO ACOM ACTO REVES"/>
    </sheetNames>
    <sheetDataSet>
      <sheetData sheetId="0">
        <row r="8">
          <cell r="M8" t="str">
            <v xml:space="preserve">    ACOMETIDAS ACUEDUCTO</v>
          </cell>
        </row>
      </sheetData>
      <sheetData sheetId="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
      <sheetName val="MATERIALES"/>
      <sheetName val="CONCRETO 3000"/>
      <sheetName val="HIERRO "/>
      <sheetName val="FORMALETA"/>
      <sheetName val="EXCAVACION 1MTS"/>
      <sheetName val="RELLENO DE BRECHAS"/>
      <sheetName val="TUBERIA 3&quot;"/>
      <sheetName val="TUBERÍA 2&quot;"/>
      <sheetName val="UNION 3&quot;"/>
      <sheetName val="UNION 2&quot;"/>
      <sheetName val="BUJE 3X2"/>
      <sheetName val="TEE 4X4X3"/>
      <sheetName val="TEE 3&quot;"/>
      <sheetName val="TEE 2&quot;"/>
      <sheetName val="CODO 3&quot; 90º"/>
      <sheetName val="CODO 2&quot; 90º"/>
      <sheetName val="CRUZ 3X2"/>
      <sheetName val="CRUZ 3X3"/>
      <sheetName val="CRUZ 2X2"/>
      <sheetName val="VALVULA CONTROL 3&quot;"/>
      <sheetName val="VALVULA CONTROL 2&quot;"/>
      <sheetName val="HIDRANTE 3&quot;"/>
      <sheetName val="UNION DE 4&quot;"/>
      <sheetName val="INSTALACION TUB. 2&quot; - 3&quot;"/>
      <sheetName val="CAJILLAS VALVULA ,6X,6"/>
      <sheetName val="TUBERIA 0,5&quot;"/>
      <sheetName val="COLLAR 3&quot;X0,5&quot;"/>
      <sheetName val="COLLAR 2&quot;X0,5&quot;"/>
      <sheetName val="ADAPTADOR MACHO"/>
      <sheetName val="ADAPTADOR HEMBRA"/>
      <sheetName val="VALVULA DE BOLA 0,5"/>
      <sheetName val="MICROMEDIDOR"/>
      <sheetName val="CAJILLA CEMENTO AC"/>
      <sheetName val="TAPA HF CAJILLA"/>
      <sheetName val="CODO HG 0,5"/>
      <sheetName val="UNION HG 0,5"/>
      <sheetName val="BRECHA Y TAPADA"/>
      <sheetName val="INSTALCION 0,5"/>
      <sheetName val="INSTALCION DOMICILIARIA"/>
      <sheetName val="CUADRO RESUMEN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VALUATION"/>
      <sheetName val="RENTABILIDAD"/>
      <sheetName val="FLUJO INDIRECTO"/>
      <sheetName val="P Y G   IMPUESTOS"/>
      <sheetName val="BALANCE"/>
      <sheetName val="OPEX"/>
      <sheetName val="INGRESOS - COP"/>
      <sheetName val="TARIFS-USD"/>
      <sheetName val="USERS"/>
      <sheetName val="P-SAFETY"/>
      <sheetName val="SECURITY"/>
      <sheetName val="PROFCELL"/>
      <sheetName val="NOMINA"/>
      <sheetName val="CAPEX"/>
      <sheetName val="MON. CASH FLOW"/>
      <sheetName val="INDICADORES"/>
      <sheetName val="LICENCIA"/>
      <sheetName val="GRAFICAS"/>
      <sheetName val="RESUMEN"/>
      <sheetName val="P Y G - Mensual"/>
      <sheetName val="Balance Mensual"/>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S"/>
      <sheetName val="PRESUPUESTOS Escenario Optimist"/>
      <sheetName val="$ Otros"/>
      <sheetName val="Terraplen"/>
      <sheetName val="Mejor. Verano"/>
      <sheetName val="Ajuste Cargas 2 semestre"/>
      <sheetName val="Flujo de Caja PDA"/>
      <sheetName val="Table 1"/>
    </sheetNames>
    <sheetDataSet>
      <sheetData sheetId="0"/>
      <sheetData sheetId="1">
        <row r="5">
          <cell r="Q5">
            <v>1800</v>
          </cell>
          <cell r="T5">
            <v>0.05</v>
          </cell>
        </row>
        <row r="73">
          <cell r="R73">
            <v>1.1080000000000001</v>
          </cell>
        </row>
        <row r="85">
          <cell r="R85">
            <v>1.05</v>
          </cell>
        </row>
      </sheetData>
      <sheetData sheetId="2"/>
      <sheetData sheetId="3">
        <row r="9">
          <cell r="F9">
            <v>1</v>
          </cell>
        </row>
      </sheetData>
      <sheetData sheetId="4">
        <row r="59">
          <cell r="E59">
            <v>2648</v>
          </cell>
        </row>
      </sheetData>
      <sheetData sheetId="5"/>
      <sheetData sheetId="6"/>
      <sheetData sheetId="7"/>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20%20aaInformaci%C3%B3n"/>
      <sheetName val="M.O."/>
      <sheetName val="aCCIDENTES DE 1995 - 1996"/>
      <sheetName val="Otros"/>
      <sheetName val="Presupuesto"/>
      <sheetName val="Fornato 6"/>
      <sheetName val="BASES"/>
      <sheetName val="CDItem"/>
      <sheetName val="CONT_ADI"/>
      <sheetName val="[a  aaInformación]__cceficie_10"/>
      <sheetName val="[a  aaInformación]__cceficien_2"/>
      <sheetName val="[a  aaInformación]__cceficien_3"/>
      <sheetName val="[a  aaInformación]__cceficien_4"/>
      <sheetName val="[a  aaInformación]__cceficien_5"/>
      <sheetName val="[a  aaInformación]__cceficien_6"/>
      <sheetName val="[a  aaInformación]__cceficien_7"/>
      <sheetName val="[a  aaInformación]__cceficien_9"/>
      <sheetName val="[a  aaInformación]__cceficien_8"/>
      <sheetName val="[a  aaInformación]__cceficie_11"/>
      <sheetName val="[a  aaInformación]__cceficie_12"/>
      <sheetName val="[a  aaInformación]__cceficie_13"/>
      <sheetName val="[a  aaInformación]__cceficie_14"/>
      <sheetName val="[a  aaInformación]__cceficie_15"/>
      <sheetName val="[a  aaInformación]__cceficie_18"/>
      <sheetName val="[a  aaInformación]__cceficie_16"/>
      <sheetName val="[a  aaInformación]__cceficie_17"/>
      <sheetName val="[a  aaInformación]__cceficie_19"/>
      <sheetName val="[a  aaInformación]__cceficie_37"/>
      <sheetName val="[a  aaInformación]//cceficiente"/>
      <sheetName val="[a  aaInformación]__cceficie_26"/>
      <sheetName val="[a  aaInformación]__cceficie_20"/>
      <sheetName val="[a  aaInformación]__cceficie_21"/>
      <sheetName val="[a  aaInformación]__cceficie_22"/>
      <sheetName val="[a  aaInformación]__cceficie_23"/>
      <sheetName val="[a  aaInformación]__cceficie_25"/>
      <sheetName val="[a  aaInformación]__cceficie_24"/>
      <sheetName val="[a  aaInformación]__cceficie_36"/>
      <sheetName val="[a  aaInformación]__cceficie_28"/>
      <sheetName val="[a  aaInformación]__cceficie_27"/>
      <sheetName val="[a  aaInformación]__cceficie_29"/>
      <sheetName val="[a  aaInformación]__cceficie_34"/>
      <sheetName val="[a  aaInformación]__cceficie_32"/>
      <sheetName val="[a  aaInformación]__cceficie_30"/>
      <sheetName val="[a  aaInformación]__cceficie_31"/>
      <sheetName val="[a  aaInformación]__cceficie_33"/>
      <sheetName val="[a  aaInformación]__cceficie_35"/>
      <sheetName val="a__aaInformación"/>
      <sheetName val="aCCIDENTES_DE_1995_-_1996"/>
      <sheetName val="//cceficiente_sharepoint_com/MA"/>
      <sheetName val="[a  aaInformación]__cceficie_38"/>
      <sheetName val="[a  aaInformación]__cceficie_49"/>
      <sheetName val="[a  aaInformación]__cceficie_39"/>
      <sheetName val="[a  aaInformación]__cceficie_47"/>
      <sheetName val="[a  aaInformación]__cceficie_40"/>
      <sheetName val="[a  aaInformación]__cceficie_41"/>
      <sheetName val="[a  aaInformación]__cceficie_45"/>
      <sheetName val="[a  aaInformación]__cceficie_42"/>
      <sheetName val="[a  aaInformación]__cceficie_43"/>
      <sheetName val="[a  aaInformación]__cceficie_44"/>
      <sheetName val="[a  aaInformación]__cceficie_46"/>
      <sheetName val="[a  aaInformación]__cceficie_48"/>
      <sheetName val="[a  aaInformación]__cceficie_50"/>
      <sheetName val="[a  aaInformación]__cceficie_51"/>
      <sheetName val="[a  aaInformación]__cceficie_52"/>
      <sheetName val="[a  aaInformación]__cceficie_53"/>
      <sheetName val="[a  aaInformación]__cceficie_54"/>
      <sheetName val="[a  aaInformación]__cceficie_55"/>
      <sheetName val="[a  aaInformación]__cceficie_57"/>
      <sheetName val="[a  aaInformación]__cceficie_56"/>
      <sheetName val="[a  aaInformación]__cceficie_58"/>
      <sheetName val="[a  aaInformación]__cceficie_59"/>
      <sheetName val="[a  aaInformación]__cceficie_60"/>
      <sheetName val="[a  aaInformación]__cceficie_61"/>
      <sheetName val="[a  aaInformación]__cceficie_63"/>
      <sheetName val="[a  aaInformación]__cceficie_62"/>
      <sheetName val="[a  aaInformación]__cceficie_64"/>
      <sheetName val="[a  aaInformación]__cceficie_65"/>
      <sheetName val="[a  aaInformación]__cceficie_76"/>
      <sheetName val="[a  aaInformación]__cceficie_66"/>
      <sheetName val="[a  aaInformación]__cceficie_67"/>
      <sheetName val="[a  aaInformación]__cceficie_71"/>
      <sheetName val="[a  aaInformación]__cceficie_70"/>
      <sheetName val="[a  aaInformación]__cceficie_68"/>
      <sheetName val="[a  aaInformación]__cceficie_69"/>
      <sheetName val="[a  aaInformación]__cceficie_72"/>
      <sheetName val="[a  aaInformación]__cceficie_73"/>
      <sheetName val="[a  aaInformación]__cceficie_74"/>
      <sheetName val="[a  aaInformación]__cceficie_75"/>
      <sheetName val="[a  aaInformación]__cceficie_77"/>
      <sheetName val="[a  aaInformación]__cceficie_78"/>
      <sheetName val="[a  aaInformación]__cceficie_79"/>
      <sheetName val="[a  aaInformación]__cceficie_80"/>
      <sheetName val="[a  aaInformación]__cceficie_81"/>
      <sheetName val="[a  aaInformación]__cceficie_82"/>
      <sheetName val="[a  aaInformación]__cceficie_83"/>
      <sheetName val="[a  aaInformación]__cceficie_84"/>
      <sheetName val="\MANTENIMIENTO RUTA 1001_MARZO "/>
      <sheetName val="\I\MANTENIMIENTO RUTA 1001_MARZ"/>
      <sheetName val="\G\I\MANTENIMIENTO RUTA 1001_MA"/>
      <sheetName val="\D\MANTENIMIENTO RUTA 1001_MARZ"/>
      <sheetName val="\G\D\MANTENIMIENTO RUTA 1001_MA"/>
      <sheetName val="ANEXO IX"/>
      <sheetName val="APUs"/>
      <sheetName val="INSUMOS"/>
      <sheetName val="PptoGral"/>
      <sheetName val="\F\MANTENIMIENTO RUTA 1001_MARZ"/>
      <sheetName val="a__aaInformación1"/>
      <sheetName val="a__aaInformación2"/>
      <sheetName val="\\SERVIDOR\Public2\MANTENIMIENT"/>
      <sheetName val="Formulario N° 4"/>
      <sheetName val="MATERIALES"/>
      <sheetName val="EQUIPO"/>
      <sheetName val="Datos"/>
      <sheetName val="Cuadrillas"/>
      <sheetName val="Jornal"/>
      <sheetName val="\Users\USUARIO\Downloads\MANTEN"/>
      <sheetName val="#REF"/>
      <sheetName val="\I\I\MANTENIMIENTO RUTA 1001_MA"/>
      <sheetName val="\Users\Personal\Downloads\MANTE"/>
      <sheetName val="TOTALES"/>
      <sheetName val="INDICMICROEMP"/>
      <sheetName val="INDICE"/>
      <sheetName val="precios-básicos2002"/>
      <sheetName val="ITEMS"/>
      <sheetName val="[a  aaInformación]__cceficie_85"/>
      <sheetName val="[a  aaInformación]__cceficie_86"/>
      <sheetName val="[a  aaInformación]__cceficie_88"/>
      <sheetName val="[a  aaInformación]__cceficie_87"/>
      <sheetName val="[a  aaInformación]__cceficie_92"/>
      <sheetName val="[a  aaInformación]__cceficie_89"/>
      <sheetName val="[a  aaInformación]__cceficie_90"/>
      <sheetName val="[a  aaInformación]__cceficie_91"/>
      <sheetName val="[a  aaInformación]__ccefici_107"/>
      <sheetName val="[a  aaInformación]__cceficie_96"/>
      <sheetName val="[a  aaInformación]__cceficie_93"/>
      <sheetName val="[a  aaInformación]__cceficie_94"/>
      <sheetName val="[a  aaInformación]__cceficie_95"/>
      <sheetName val="[a  aaInformación]__cceficie_99"/>
      <sheetName val="[a  aaInformación]__cceficie_97"/>
      <sheetName val="[a  aaInformación]__cceficie_98"/>
      <sheetName val="[a  aaInformación]__ccefici_100"/>
      <sheetName val="[a  aaInformación]__ccefici_101"/>
      <sheetName val="[a  aaInformación]__ccefici_102"/>
      <sheetName val="[a  aaInformación]__ccefici_103"/>
      <sheetName val="[a  aaInformación]__ccefici_104"/>
      <sheetName val="a__aaInformación3"/>
      <sheetName val="a__aaInformación5"/>
      <sheetName val="aCCIDENTES_DE_1995_-_19962"/>
      <sheetName val="a__aaInformación4"/>
      <sheetName val="aCCIDENTES_DE_1995_-_19961"/>
      <sheetName val="a__aaInformación6"/>
      <sheetName val="aCCIDENTES_DE_1995_-_19963"/>
      <sheetName val="[a  aaInformación][a  aaInforma"/>
      <sheetName val="lisprecios"/>
      <sheetName val="PERSONAL"/>
      <sheetName val="PRESTACIONES SOCIALES"/>
      <sheetName val="Concretos y morteros"/>
      <sheetName val="Datos iniciales "/>
      <sheetName val="Transporte"/>
      <sheetName val="[a  aaInformación]__ccefici_105"/>
      <sheetName val="[a  aaInformación]__ccefici_106"/>
      <sheetName val="[a  aaInformación]__ccefici_109"/>
      <sheetName val="[a  aaInformación]__ccefici_108"/>
      <sheetName val="[a  aaInformación]__ccefici_110"/>
      <sheetName val="[a  aaInformación]__ccefici_114"/>
      <sheetName val="[a  aaInformación]__ccefici_111"/>
      <sheetName val="[a  aaInformación]__ccefici_112"/>
      <sheetName val="[a  aaInformación]__ccefici_113"/>
      <sheetName val="[a  aaInformación]__ccefici_115"/>
      <sheetName val="[a  aaInformación]__ccefici_116"/>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 4"/>
      <sheetName val="CAPITULO II"/>
      <sheetName val="CAPITULO III"/>
      <sheetName val="CAPITULO IV"/>
      <sheetName val="CAPITULO V "/>
      <sheetName val="CAPITULO VI"/>
      <sheetName val="AUXILIAR CONCRETOS"/>
      <sheetName val="CAPITULO VII"/>
      <sheetName val="CAPITULO VIII"/>
      <sheetName val="CAPITULO IX"/>
      <sheetName val="MATERIALES"/>
      <sheetName val="EQUIPO"/>
      <sheetName val="AUXILIAR MEZCLA Y TRITURACION"/>
      <sheetName val="Formulario N_ 4"/>
      <sheetName val="Formulario_N°_4"/>
      <sheetName val="CAPITULO_II"/>
      <sheetName val="CAPITULO_III"/>
      <sheetName val="CAPITULO_IV"/>
      <sheetName val="CAPITULO_V_"/>
      <sheetName val="CAPITULO_VI"/>
      <sheetName val="AUXILIAR_CONCRETOS"/>
      <sheetName val="CAPITULO_VII"/>
      <sheetName val="CAPITULO_VIII"/>
      <sheetName val="CAPITULO_IX"/>
      <sheetName val="AUXILIAR_MEZCLA_Y_TRITURACION"/>
      <sheetName val="Formulario_N__4"/>
      <sheetName val="Formulario_N°_42"/>
      <sheetName val="CAPITULO_II2"/>
      <sheetName val="CAPITULO_III2"/>
      <sheetName val="CAPITULO_IV2"/>
      <sheetName val="CAPITULO_V_2"/>
      <sheetName val="CAPITULO_VI2"/>
      <sheetName val="AUXILIAR_CONCRETOS2"/>
      <sheetName val="CAPITULO_VII2"/>
      <sheetName val="CAPITULO_VIII2"/>
      <sheetName val="CAPITULO_IX2"/>
      <sheetName val="AUXILIAR_MEZCLA_Y_TRITURACION2"/>
      <sheetName val="Formulario_N__42"/>
      <sheetName val="Formulario_N°_41"/>
      <sheetName val="CAPITULO_II1"/>
      <sheetName val="CAPITULO_III1"/>
      <sheetName val="CAPITULO_IV1"/>
      <sheetName val="CAPITULO_V_1"/>
      <sheetName val="CAPITULO_VI1"/>
      <sheetName val="AUXILIAR_CONCRETOS1"/>
      <sheetName val="CAPITULO_VII1"/>
      <sheetName val="CAPITULO_VIII1"/>
      <sheetName val="CAPITULO_IX1"/>
      <sheetName val="AUXILIAR_MEZCLA_Y_TRITURACION1"/>
      <sheetName val="Formulario_N__41"/>
    </sheetNames>
    <sheetDataSet>
      <sheetData sheetId="0" refreshError="1">
        <row r="129">
          <cell r="F129">
            <v>0.22</v>
          </cell>
        </row>
        <row r="130">
          <cell r="F130">
            <v>0.03</v>
          </cell>
        </row>
        <row r="131">
          <cell r="F131">
            <v>0.05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2">
            <v>17269.396666666667</v>
          </cell>
        </row>
        <row r="3">
          <cell r="D3">
            <v>17269.396666666667</v>
          </cell>
        </row>
      </sheetData>
      <sheetData sheetId="11" refreshError="1">
        <row r="5">
          <cell r="D5">
            <v>40000</v>
          </cell>
        </row>
        <row r="10">
          <cell r="D10">
            <v>80000</v>
          </cell>
        </row>
        <row r="27">
          <cell r="D27">
            <v>3300</v>
          </cell>
        </row>
      </sheetData>
      <sheetData sheetId="12" refreshError="1"/>
      <sheetData sheetId="13"/>
      <sheetData sheetId="14">
        <row r="129">
          <cell r="F129">
            <v>0.22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nformacion"/>
      <sheetName val="\a  aaInformación GRUPO 4\A MIn"/>
      <sheetName val="#¡REF"/>
      <sheetName val="INDICMICROEMP"/>
      <sheetName val="Hoja1"/>
      <sheetName val="AMC"/>
      <sheetName val="Basico"/>
      <sheetName val="Iva"/>
      <sheetName val="Total"/>
      <sheetName val="amc_acta"/>
      <sheetName val="amc_bas"/>
      <sheetName val="amc_iva"/>
      <sheetName val="amc_total"/>
      <sheetName val="amc_anticip"/>
      <sheetName val="Datos"/>
      <sheetName val="aCCIDENTES%20DE%201995%20-%2019"/>
      <sheetName val="aCCIDENTES DE 1995 - 1996.xls"/>
      <sheetName val="CONT_ADI"/>
      <sheetName val="items"/>
      <sheetName val="ACTA DE MODIFICACION  (2)"/>
      <sheetName val="MATERIALES"/>
      <sheetName val="Datos Básicos"/>
      <sheetName val="SALARIOS"/>
      <sheetName val="SUB APU"/>
      <sheetName val="Informe"/>
      <sheetName val="Seguim-16"/>
      <sheetName val="INV"/>
      <sheetName val="AASHTO"/>
      <sheetName val="PESOS"/>
      <sheetName val="otros"/>
      <sheetName val="PRESUPUESTO"/>
      <sheetName val="Formulario N° 4"/>
      <sheetName val="EQUIPO"/>
      <sheetName val="[aCCIDENTES DE 1995 - 1996.xls]"/>
      <sheetName val="aCCIDENTES_DE_1995_-_1996"/>
      <sheetName val="_aCCIDENTES_DE_1995___1996_xl_3"/>
      <sheetName val="_aCCIDENTES_DE_1995___1996_xl_2"/>
      <sheetName val="\a__aaInformación_GRUPO_4\A_MIn"/>
      <sheetName val="_a  aaInformación GRUPO 4_A MIn"/>
      <sheetName val="0."/>
      <sheetName val="Base_Mater"/>
      <sheetName val="20."/>
      <sheetName val="17."/>
      <sheetName val="11."/>
      <sheetName val="precios-básicos2002"/>
      <sheetName val="APUs"/>
      <sheetName val="Res-Accide-10"/>
      <sheetName val="Base Muestra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aCCIDENTES_DE_1995_-_1996_xls"/>
      <sheetName val="ACTA_DE_MODIFICACION__(2)"/>
      <sheetName val="aCCIDENTES_DE_1995_-_19961"/>
      <sheetName val="aCCIDENTES_DE_1995_-_1996_xls1"/>
      <sheetName val="ACTA_DE_MODIFICACION__(2)1"/>
      <sheetName val="SUB_APU"/>
      <sheetName val="Datos_Básicos"/>
      <sheetName val="aCCIDENTES_DE_1995_-_19962"/>
      <sheetName val="aCCIDENTES_DE_1995_-_1996_xls2"/>
      <sheetName val="ACTA_DE_MODIFICACION__(2)2"/>
      <sheetName val="SUB_APU1"/>
      <sheetName val="Datos_Básicos1"/>
      <sheetName val="\a__aaInformación_GRUPO_4\A_MI1"/>
      <sheetName val="\a__aaInformación_GRUPO_4\A_MI2"/>
      <sheetName val="\AMV _ no borrar\PRESUPUESTOS\a"/>
      <sheetName val="\I\AMV _ no borrar\PRESUPUESTOS"/>
      <sheetName val="\G\I\AMV _ no borrar\PRESUPUEST"/>
      <sheetName val="\A\a  aaInformación GRUPO 4\A M"/>
      <sheetName val="\G\A\a  aaInformación GRUPO 4\A"/>
      <sheetName val="\\Giovanni\administracion vial\"/>
      <sheetName val="\MONTO AGOTABLE 2010\a  aaInfor"/>
      <sheetName val="\I\A\a  aaInformación GRUPO 4\A"/>
      <sheetName val="\K\a  aaInformación GRUPO 4\A M"/>
      <sheetName val="\I\K\a  aaInformación GRUPO 4\A"/>
      <sheetName val="\H\a  aaInformación GRUPO 4\A M"/>
      <sheetName val="\I\H\a  aaInformación GRUPO 4\A"/>
      <sheetName val="\\INTERVIALNUBE\Documents and S"/>
      <sheetName val="Lista obra"/>
      <sheetName val="\Documents and Settings\Pedro "/>
      <sheetName val="\Users\Administrador\Desktop\AM"/>
      <sheetName val="\\Ing-her"/>
      <sheetName val="\Users\cmeza\Documents\INVIAS\D"/>
      <sheetName val="\Documents and Settings\jviteri"/>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MURO PR25+221-235"/>
      <sheetName val="MURO PR25+261-267"/>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COSTOS UNITARIOS"/>
      <sheetName val="CA-2909"/>
      <sheetName val="Hoja3"/>
      <sheetName val="GENERAL"/>
      <sheetName val="Hoja6"/>
      <sheetName val="RESUMEN"/>
      <sheetName val="200.2"/>
      <sheetName val="201.7"/>
      <sheetName val="201.16"/>
      <sheetName val="210.2.2"/>
      <sheetName val="220.1"/>
      <sheetName val="221,1"/>
      <sheetName val="221,1p"/>
      <sheetName val="230,1P"/>
      <sheetName val="2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sheetName val="673.2 (2)"/>
      <sheetName val="800.2"/>
      <sheetName val="810.2"/>
      <sheetName val="700.1"/>
      <sheetName val="730.1"/>
      <sheetName val="900.2"/>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210.2.1"/>
      <sheetName val="460,1P"/>
      <sheetName val="642"/>
      <sheetName val="730.2"/>
      <sheetName val="740.1"/>
      <sheetName val="900.2 (1)"/>
      <sheetName val="621.1.2"/>
      <sheetName val="683.4P"/>
      <sheetName val="221.1"/>
      <sheetName val="683.1P"/>
      <sheetName val="3P "/>
      <sheetName val="683.3P"/>
      <sheetName val="673.1P"/>
      <sheetName val="PNP 4.7"/>
      <sheetName val="201.15"/>
      <sheetName val="201,7p"/>
      <sheetName val="TRIPLE"/>
      <sheetName val="673.2P "/>
      <sheetName val="623.1P"/>
      <sheetName val="621.1.3"/>
      <sheetName val="674.2"/>
      <sheetName val="220.2P"/>
      <sheetName val="683.4P "/>
      <sheetName val="683.3P (2)"/>
      <sheetName val="683.4P  (2)"/>
      <sheetName val="683.5P  "/>
      <sheetName val="4P"/>
      <sheetName val="Hoja5"/>
      <sheetName val="642.2P"/>
      <sheetName val="641,1"/>
      <sheetName val="Hoja2"/>
      <sheetName val="Hoja4"/>
      <sheetName val="INT 17"/>
      <sheetName val="INT 18"/>
      <sheetName val="DUB-823"/>
      <sheetName val="GPI 526"/>
      <sheetName val="SKJ452"/>
      <sheetName val="ITA878"/>
      <sheetName val="AEA-944"/>
      <sheetName val="XXJ617"/>
      <sheetName val="SNG_855"/>
      <sheetName val="VEA 374"/>
      <sheetName val="HFB024"/>
      <sheetName val="PAJ825"/>
      <sheetName val="\Users\USUARIO\Downloads\a  aaI"/>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s>
    <definedNames>
      <definedName name="absc"/>
    </defined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refreshError="1"/>
      <sheetData sheetId="73"/>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Pluviales"/>
      <sheetName val="Areas Sum"/>
      <sheetName val="Sum Aferentes"/>
      <sheetName val="Ordenamiento"/>
      <sheetName val="Caudales"/>
      <sheetName val="Especificaciones RAS"/>
      <sheetName val="Calculo lluvias"/>
    </sheetNames>
    <sheetDataSet>
      <sheetData sheetId="0" refreshError="1"/>
      <sheetData sheetId="1">
        <row r="1">
          <cell r="A1" t="str">
            <v>FID</v>
          </cell>
          <cell r="B1" t="str">
            <v>TRAMO</v>
          </cell>
          <cell r="C1" t="str">
            <v>DE</v>
          </cell>
          <cell r="D1" t="str">
            <v>A</v>
          </cell>
          <cell r="E1" t="str">
            <v>CONCATENAR A</v>
          </cell>
          <cell r="F1" t="str">
            <v>CONCATENAR DE</v>
          </cell>
          <cell r="G1" t="str">
            <v>Obra</v>
          </cell>
          <cell r="H1" t="str">
            <v>Este_Ini</v>
          </cell>
          <cell r="I1" t="str">
            <v>Nort_Ini</v>
          </cell>
          <cell r="J1" t="str">
            <v>Este_Fin</v>
          </cell>
          <cell r="K1" t="str">
            <v>Nort_Fin</v>
          </cell>
          <cell r="L1" t="str">
            <v>Shape_Leng</v>
          </cell>
          <cell r="M1" t="str">
            <v>TIPO</v>
          </cell>
          <cell r="N1" t="str">
            <v>Material</v>
          </cell>
          <cell r="O1" t="str">
            <v>Diam_Pulg</v>
          </cell>
          <cell r="P1" t="str">
            <v>Diam_(m)</v>
          </cell>
          <cell r="Q1" t="str">
            <v>ras_ini</v>
          </cell>
          <cell r="R1" t="str">
            <v>ras_fin</v>
          </cell>
          <cell r="S1" t="str">
            <v>prof_ini</v>
          </cell>
          <cell r="T1" t="str">
            <v>prof_fin</v>
          </cell>
          <cell r="U1" t="str">
            <v>bat_ini</v>
          </cell>
          <cell r="V1" t="str">
            <v>bat_fin</v>
          </cell>
          <cell r="W1" t="str">
            <v>clav_ini</v>
          </cell>
          <cell r="X1" t="str">
            <v>clav_fin</v>
          </cell>
          <cell r="Y1" t="str">
            <v>estado</v>
          </cell>
          <cell r="Z1" t="str">
            <v>pendi</v>
          </cell>
        </row>
        <row r="2">
          <cell r="A2">
            <v>0</v>
          </cell>
          <cell r="B2" t="str">
            <v>P002V-BOX 04</v>
          </cell>
          <cell r="C2" t="str">
            <v>P002V</v>
          </cell>
          <cell r="D2" t="str">
            <v>BOX 04</v>
          </cell>
          <cell r="E2" t="str">
            <v>1023361.62-1044483.51</v>
          </cell>
          <cell r="F2" t="str">
            <v>1023344.7-1044481.58</v>
          </cell>
          <cell r="G2" t="str">
            <v>Existente</v>
          </cell>
          <cell r="H2">
            <v>1023361.62</v>
          </cell>
          <cell r="I2">
            <v>1044483.51</v>
          </cell>
          <cell r="J2">
            <v>1023344.7</v>
          </cell>
          <cell r="K2">
            <v>1044481.58</v>
          </cell>
          <cell r="L2">
            <v>17.029717999999999</v>
          </cell>
          <cell r="M2" t="str">
            <v>Pluvial</v>
          </cell>
          <cell r="N2" t="str">
            <v>PVC</v>
          </cell>
          <cell r="O2">
            <v>24</v>
          </cell>
          <cell r="P2">
            <v>0.60959999999999992</v>
          </cell>
          <cell r="Q2">
            <v>2563</v>
          </cell>
          <cell r="R2">
            <v>2561.9209999999998</v>
          </cell>
          <cell r="S2">
            <v>1.4</v>
          </cell>
          <cell r="T2">
            <v>0.7</v>
          </cell>
          <cell r="U2">
            <v>2561.6</v>
          </cell>
          <cell r="V2">
            <v>2561.221</v>
          </cell>
          <cell r="W2">
            <v>2562.2095999999997</v>
          </cell>
          <cell r="X2">
            <v>2561.8305999999998</v>
          </cell>
          <cell r="Y2" t="str">
            <v>Catastrado</v>
          </cell>
          <cell r="Z2">
            <v>2.2255212916614675</v>
          </cell>
          <cell r="AB2" t="str">
            <v>P002V-BOX 04</v>
          </cell>
        </row>
        <row r="3">
          <cell r="A3">
            <v>1</v>
          </cell>
          <cell r="B3" t="str">
            <v>P003V-BOX 03</v>
          </cell>
          <cell r="C3" t="str">
            <v>P003V</v>
          </cell>
          <cell r="D3" t="str">
            <v>BOX 03</v>
          </cell>
          <cell r="E3" t="str">
            <v>1023362.08-1044485.87</v>
          </cell>
          <cell r="F3" t="str">
            <v>1023353.77-1044491.62</v>
          </cell>
          <cell r="G3" t="str">
            <v>Existente</v>
          </cell>
          <cell r="H3">
            <v>1023362.08</v>
          </cell>
          <cell r="I3">
            <v>1044485.87</v>
          </cell>
          <cell r="J3">
            <v>1023353.77</v>
          </cell>
          <cell r="K3">
            <v>1044491.62</v>
          </cell>
          <cell r="L3">
            <v>10.105375</v>
          </cell>
          <cell r="M3" t="str">
            <v>Pluvial</v>
          </cell>
          <cell r="N3" t="str">
            <v>PVC</v>
          </cell>
          <cell r="O3">
            <v>24</v>
          </cell>
          <cell r="P3">
            <v>0.60959999999999992</v>
          </cell>
          <cell r="Q3">
            <v>2563.27</v>
          </cell>
          <cell r="R3">
            <v>2563.3298</v>
          </cell>
          <cell r="S3">
            <v>1.98</v>
          </cell>
          <cell r="T3">
            <v>2.1</v>
          </cell>
          <cell r="U3">
            <v>2561.29</v>
          </cell>
          <cell r="V3">
            <v>2561.2298000000001</v>
          </cell>
          <cell r="W3">
            <v>2561.8995999999997</v>
          </cell>
          <cell r="X3">
            <v>2561.8393999999998</v>
          </cell>
          <cell r="Y3" t="str">
            <v>Catastrado</v>
          </cell>
          <cell r="Z3">
            <v>0.59572257338194001</v>
          </cell>
          <cell r="AB3" t="e">
            <v>#N/A</v>
          </cell>
        </row>
        <row r="4">
          <cell r="A4">
            <v>2</v>
          </cell>
          <cell r="B4" t="str">
            <v>P007V-BOX 01</v>
          </cell>
          <cell r="C4" t="str">
            <v>P007V</v>
          </cell>
          <cell r="D4" t="str">
            <v>BOX 01</v>
          </cell>
          <cell r="E4" t="str">
            <v>1023319.79-1044434.3</v>
          </cell>
          <cell r="F4" t="str">
            <v>1023308.24-1044442.97</v>
          </cell>
          <cell r="G4" t="str">
            <v>Existente</v>
          </cell>
          <cell r="H4">
            <v>1023319.79</v>
          </cell>
          <cell r="I4">
            <v>1044434.3</v>
          </cell>
          <cell r="J4">
            <v>1023308.24</v>
          </cell>
          <cell r="K4">
            <v>1044442.97</v>
          </cell>
          <cell r="L4">
            <v>14.442000999999999</v>
          </cell>
          <cell r="M4" t="str">
            <v>Pluvial Inicial</v>
          </cell>
          <cell r="N4" t="str">
            <v>PVC</v>
          </cell>
          <cell r="O4">
            <v>14</v>
          </cell>
          <cell r="P4">
            <v>0.35559999999999997</v>
          </cell>
          <cell r="Q4">
            <v>2563.17</v>
          </cell>
          <cell r="R4">
            <v>2562.1309000000001</v>
          </cell>
          <cell r="S4">
            <v>1.53</v>
          </cell>
          <cell r="T4">
            <v>0.7</v>
          </cell>
          <cell r="U4">
            <v>2561.64</v>
          </cell>
          <cell r="V4">
            <v>2561.4309000000003</v>
          </cell>
          <cell r="W4">
            <v>2561.9955999999997</v>
          </cell>
          <cell r="X4">
            <v>2561.7865000000002</v>
          </cell>
          <cell r="Y4" t="str">
            <v>Catastrado</v>
          </cell>
          <cell r="Z4">
            <v>1.4478603068894691</v>
          </cell>
          <cell r="AB4" t="str">
            <v>P007V-BOX 01</v>
          </cell>
        </row>
        <row r="5">
          <cell r="A5">
            <v>3</v>
          </cell>
          <cell r="B5" t="str">
            <v>P009V-P010V</v>
          </cell>
          <cell r="C5" t="str">
            <v>P009V</v>
          </cell>
          <cell r="D5" t="str">
            <v>P010V</v>
          </cell>
          <cell r="E5" t="str">
            <v>1023392.04-1044466.01</v>
          </cell>
          <cell r="F5" t="str">
            <v>1023380.31-1044472.2</v>
          </cell>
          <cell r="G5" t="str">
            <v>Existente</v>
          </cell>
          <cell r="H5">
            <v>1023392.04</v>
          </cell>
          <cell r="I5">
            <v>1044466.01</v>
          </cell>
          <cell r="J5">
            <v>1023380.31</v>
          </cell>
          <cell r="K5">
            <v>1044472.2</v>
          </cell>
          <cell r="L5">
            <v>13.263069</v>
          </cell>
          <cell r="M5" t="str">
            <v>Pluvial</v>
          </cell>
          <cell r="N5" t="str">
            <v>PVC</v>
          </cell>
          <cell r="O5">
            <v>24</v>
          </cell>
          <cell r="P5">
            <v>0.60959999999999992</v>
          </cell>
          <cell r="Q5">
            <v>2563.33</v>
          </cell>
          <cell r="R5">
            <v>2563.19</v>
          </cell>
          <cell r="S5">
            <v>1.5</v>
          </cell>
          <cell r="T5">
            <v>1.45</v>
          </cell>
          <cell r="U5">
            <v>2561.83</v>
          </cell>
          <cell r="V5">
            <v>2561.7400000000002</v>
          </cell>
          <cell r="W5">
            <v>2562.4395999999997</v>
          </cell>
          <cell r="X5">
            <v>2562.3496</v>
          </cell>
          <cell r="Y5" t="str">
            <v>Catastrado</v>
          </cell>
          <cell r="Z5">
            <v>0.67857597664379765</v>
          </cell>
          <cell r="AB5" t="str">
            <v>P009V-P010V</v>
          </cell>
        </row>
        <row r="6">
          <cell r="A6">
            <v>4</v>
          </cell>
          <cell r="B6" t="str">
            <v>S041-P009V</v>
          </cell>
          <cell r="C6" t="str">
            <v>S041</v>
          </cell>
          <cell r="D6" t="str">
            <v>P009V</v>
          </cell>
          <cell r="E6" t="str">
            <v>1023395.92-1044465.68</v>
          </cell>
          <cell r="F6" t="str">
            <v>1023392.04-1044466.01</v>
          </cell>
          <cell r="G6" t="str">
            <v>Existente</v>
          </cell>
          <cell r="H6">
            <v>1023395.92</v>
          </cell>
          <cell r="I6">
            <v>1044465.68</v>
          </cell>
          <cell r="J6">
            <v>1023392.04</v>
          </cell>
          <cell r="K6">
            <v>1044466.01</v>
          </cell>
          <cell r="L6">
            <v>3.8940079999999999</v>
          </cell>
          <cell r="M6" t="str">
            <v>De Sumidero</v>
          </cell>
          <cell r="N6" t="str">
            <v>PVC</v>
          </cell>
          <cell r="O6">
            <v>12</v>
          </cell>
          <cell r="P6">
            <v>0.30479999999999996</v>
          </cell>
          <cell r="Q6">
            <v>2563.38</v>
          </cell>
          <cell r="R6">
            <v>2563.33</v>
          </cell>
          <cell r="S6">
            <v>0.85</v>
          </cell>
          <cell r="T6">
            <v>1</v>
          </cell>
          <cell r="U6">
            <v>2562.5300000000002</v>
          </cell>
          <cell r="V6">
            <v>2562.33</v>
          </cell>
          <cell r="W6">
            <v>2562.8348000000001</v>
          </cell>
          <cell r="X6">
            <v>2562.6347999999998</v>
          </cell>
          <cell r="Y6" t="str">
            <v>Catastrado</v>
          </cell>
          <cell r="Z6">
            <v>5.1360962792134188</v>
          </cell>
          <cell r="AB6" t="e">
            <v>#N/A</v>
          </cell>
        </row>
        <row r="7">
          <cell r="A7">
            <v>5</v>
          </cell>
          <cell r="B7" t="str">
            <v>S040-P009V</v>
          </cell>
          <cell r="C7" t="str">
            <v>S040</v>
          </cell>
          <cell r="D7" t="str">
            <v>P009V</v>
          </cell>
          <cell r="E7" t="str">
            <v>1023392.25-1044460.5</v>
          </cell>
          <cell r="F7" t="str">
            <v>1023392.04-1044466.01</v>
          </cell>
          <cell r="G7" t="str">
            <v>Existente</v>
          </cell>
          <cell r="H7">
            <v>1023392.25</v>
          </cell>
          <cell r="I7">
            <v>1044460.5</v>
          </cell>
          <cell r="J7">
            <v>1023392.04</v>
          </cell>
          <cell r="K7">
            <v>1044466.01</v>
          </cell>
          <cell r="L7">
            <v>5.5140000000000002</v>
          </cell>
          <cell r="M7" t="str">
            <v>De Sumidero</v>
          </cell>
          <cell r="N7" t="str">
            <v>PVC</v>
          </cell>
          <cell r="O7">
            <v>12</v>
          </cell>
          <cell r="P7">
            <v>0.30479999999999996</v>
          </cell>
          <cell r="Q7">
            <v>2563.4</v>
          </cell>
          <cell r="R7">
            <v>2563.33</v>
          </cell>
          <cell r="S7">
            <v>0.84</v>
          </cell>
          <cell r="T7">
            <v>0.93</v>
          </cell>
          <cell r="U7">
            <v>2562.56</v>
          </cell>
          <cell r="V7">
            <v>2562.4</v>
          </cell>
          <cell r="W7">
            <v>2562.8647999999998</v>
          </cell>
          <cell r="X7">
            <v>2562.7048</v>
          </cell>
          <cell r="Y7" t="str">
            <v>Catastrado</v>
          </cell>
          <cell r="Z7">
            <v>2.9017047515388912</v>
          </cell>
          <cell r="AB7" t="e">
            <v>#N/A</v>
          </cell>
        </row>
        <row r="8">
          <cell r="A8">
            <v>6</v>
          </cell>
          <cell r="B8" t="str">
            <v>P010V-P002V</v>
          </cell>
          <cell r="C8" t="str">
            <v>P010V</v>
          </cell>
          <cell r="D8" t="str">
            <v>P002V</v>
          </cell>
          <cell r="E8" t="str">
            <v>1023380.31-1044472.2</v>
          </cell>
          <cell r="F8" t="str">
            <v>1023361.62-1044483.51</v>
          </cell>
          <cell r="G8" t="str">
            <v>Existente</v>
          </cell>
          <cell r="H8">
            <v>1023380.31</v>
          </cell>
          <cell r="I8">
            <v>1044472.2</v>
          </cell>
          <cell r="J8">
            <v>1023361.62</v>
          </cell>
          <cell r="K8">
            <v>1044483.51</v>
          </cell>
          <cell r="L8">
            <v>21.845645000000001</v>
          </cell>
          <cell r="M8" t="str">
            <v>Pluvial</v>
          </cell>
          <cell r="N8" t="str">
            <v>PVC</v>
          </cell>
          <cell r="O8">
            <v>24</v>
          </cell>
          <cell r="P8">
            <v>0.60959999999999992</v>
          </cell>
          <cell r="Q8">
            <v>2563.19</v>
          </cell>
          <cell r="R8">
            <v>2563</v>
          </cell>
          <cell r="S8">
            <v>1.45</v>
          </cell>
          <cell r="T8">
            <v>1.4</v>
          </cell>
          <cell r="U8">
            <v>2561.7400000000002</v>
          </cell>
          <cell r="V8">
            <v>2561.6</v>
          </cell>
          <cell r="W8">
            <v>2562.3496</v>
          </cell>
          <cell r="X8">
            <v>2562.2095999999997</v>
          </cell>
          <cell r="Y8" t="str">
            <v>Catastrado</v>
          </cell>
          <cell r="Z8">
            <v>0.64085999749756717</v>
          </cell>
          <cell r="AB8" t="str">
            <v>P010V-P002V</v>
          </cell>
        </row>
        <row r="9">
          <cell r="A9">
            <v>7</v>
          </cell>
          <cell r="B9" t="str">
            <v>S049-P011V</v>
          </cell>
          <cell r="C9" t="str">
            <v>S049</v>
          </cell>
          <cell r="D9" t="str">
            <v>P011V</v>
          </cell>
          <cell r="E9" t="str">
            <v>1023632.78-1044263.61</v>
          </cell>
          <cell r="F9" t="str">
            <v>1023630.31-1044263.89</v>
          </cell>
          <cell r="G9" t="str">
            <v>Existente</v>
          </cell>
          <cell r="H9">
            <v>1023632.78</v>
          </cell>
          <cell r="I9">
            <v>1044263.61</v>
          </cell>
          <cell r="J9">
            <v>1023630.31</v>
          </cell>
          <cell r="K9">
            <v>1044263.89</v>
          </cell>
          <cell r="L9">
            <v>2.4858199999999999</v>
          </cell>
          <cell r="M9" t="str">
            <v>De Sumidero</v>
          </cell>
          <cell r="N9" t="str">
            <v>PVC</v>
          </cell>
          <cell r="O9">
            <v>12</v>
          </cell>
          <cell r="P9">
            <v>0.30479999999999996</v>
          </cell>
          <cell r="Q9">
            <v>2566.85</v>
          </cell>
          <cell r="R9">
            <v>2566.8139999999999</v>
          </cell>
          <cell r="S9">
            <v>0.78</v>
          </cell>
          <cell r="T9">
            <v>0.97</v>
          </cell>
          <cell r="U9">
            <v>2566.0699999999997</v>
          </cell>
          <cell r="V9">
            <v>2565.8440000000001</v>
          </cell>
          <cell r="W9">
            <v>2566.3747999999996</v>
          </cell>
          <cell r="X9">
            <v>2566.1487999999999</v>
          </cell>
          <cell r="Y9" t="str">
            <v>Catastrado</v>
          </cell>
          <cell r="Z9">
            <v>9.0915673701095834</v>
          </cell>
          <cell r="AB9" t="e">
            <v>#N/A</v>
          </cell>
        </row>
        <row r="10">
          <cell r="A10">
            <v>8</v>
          </cell>
          <cell r="B10" t="str">
            <v>S048-P011V</v>
          </cell>
          <cell r="C10" t="str">
            <v>S048</v>
          </cell>
          <cell r="D10" t="str">
            <v>P011V</v>
          </cell>
          <cell r="E10" t="str">
            <v>1023627.97-1044259.58</v>
          </cell>
          <cell r="F10" t="str">
            <v>1023630.31-1044263.89</v>
          </cell>
          <cell r="G10" t="str">
            <v>Existente</v>
          </cell>
          <cell r="H10">
            <v>1023627.97</v>
          </cell>
          <cell r="I10">
            <v>1044259.58</v>
          </cell>
          <cell r="J10">
            <v>1023630.31</v>
          </cell>
          <cell r="K10">
            <v>1044263.89</v>
          </cell>
          <cell r="L10">
            <v>4.9042529999999998</v>
          </cell>
          <cell r="M10" t="str">
            <v>De Sumidero</v>
          </cell>
          <cell r="N10" t="str">
            <v>PVC</v>
          </cell>
          <cell r="O10">
            <v>12</v>
          </cell>
          <cell r="P10">
            <v>0.30479999999999996</v>
          </cell>
          <cell r="Q10">
            <v>2566.9</v>
          </cell>
          <cell r="R10">
            <v>2566.8139999999999</v>
          </cell>
          <cell r="S10">
            <v>0.99</v>
          </cell>
          <cell r="T10">
            <v>1.02</v>
          </cell>
          <cell r="U10">
            <v>2565.9100000000003</v>
          </cell>
          <cell r="V10">
            <v>2565.7939999999999</v>
          </cell>
          <cell r="W10">
            <v>2566.2148000000002</v>
          </cell>
          <cell r="X10">
            <v>2566.0987999999998</v>
          </cell>
          <cell r="Y10" t="str">
            <v>Catastrado</v>
          </cell>
          <cell r="Z10">
            <v>2.3652939601696774</v>
          </cell>
          <cell r="AB10" t="e">
            <v>#N/A</v>
          </cell>
        </row>
        <row r="11">
          <cell r="A11">
            <v>9</v>
          </cell>
          <cell r="B11" t="str">
            <v>P011V-P013V</v>
          </cell>
          <cell r="C11" t="str">
            <v>P011V</v>
          </cell>
          <cell r="D11" t="str">
            <v>P013V</v>
          </cell>
          <cell r="E11" t="str">
            <v>1023630.31-1044263.89</v>
          </cell>
          <cell r="F11" t="str">
            <v>1023610.08-1044288.4</v>
          </cell>
          <cell r="G11" t="str">
            <v>Existente</v>
          </cell>
          <cell r="H11">
            <v>1023630.31</v>
          </cell>
          <cell r="I11">
            <v>1044263.89</v>
          </cell>
          <cell r="J11">
            <v>1023610.08</v>
          </cell>
          <cell r="K11">
            <v>1044288.4</v>
          </cell>
          <cell r="L11">
            <v>31.780387000000001</v>
          </cell>
          <cell r="M11" t="str">
            <v>Pluvial Inicial</v>
          </cell>
          <cell r="N11" t="str">
            <v>PVC</v>
          </cell>
          <cell r="O11">
            <v>14</v>
          </cell>
          <cell r="P11">
            <v>0.35559999999999997</v>
          </cell>
          <cell r="Q11">
            <v>2566.8139999999999</v>
          </cell>
          <cell r="R11">
            <v>2565.7860000000001</v>
          </cell>
          <cell r="S11">
            <v>1.2</v>
          </cell>
          <cell r="T11">
            <v>1.39</v>
          </cell>
          <cell r="U11">
            <v>2565.614</v>
          </cell>
          <cell r="V11">
            <v>2564.3960000000002</v>
          </cell>
          <cell r="W11">
            <v>2565.9695999999999</v>
          </cell>
          <cell r="X11">
            <v>2564.7516000000001</v>
          </cell>
          <cell r="Y11" t="str">
            <v>Catastrado</v>
          </cell>
          <cell r="Z11">
            <v>3.8325524481493796</v>
          </cell>
          <cell r="AB11" t="str">
            <v>P011V-P013V</v>
          </cell>
        </row>
        <row r="12">
          <cell r="A12">
            <v>10</v>
          </cell>
          <cell r="B12" t="str">
            <v>P013V-P014V</v>
          </cell>
          <cell r="C12" t="str">
            <v>P013V</v>
          </cell>
          <cell r="D12" t="str">
            <v>P014V</v>
          </cell>
          <cell r="E12" t="str">
            <v>1023610.08-1044288.4</v>
          </cell>
          <cell r="F12" t="str">
            <v>1023591.79-1044309.87</v>
          </cell>
          <cell r="G12" t="str">
            <v>Existente</v>
          </cell>
          <cell r="H12">
            <v>1023610.08</v>
          </cell>
          <cell r="I12">
            <v>1044288.4</v>
          </cell>
          <cell r="J12">
            <v>1023591.79</v>
          </cell>
          <cell r="K12">
            <v>1044309.87</v>
          </cell>
          <cell r="L12">
            <v>28.204343999999999</v>
          </cell>
          <cell r="M12" t="str">
            <v>Pluvial</v>
          </cell>
          <cell r="N12" t="str">
            <v>PVC</v>
          </cell>
          <cell r="O12">
            <v>14</v>
          </cell>
          <cell r="P12">
            <v>0.35559999999999997</v>
          </cell>
          <cell r="Q12">
            <v>2565.7860000000001</v>
          </cell>
          <cell r="R12">
            <v>2565.069</v>
          </cell>
          <cell r="S12">
            <v>1.4</v>
          </cell>
          <cell r="T12">
            <v>1.35</v>
          </cell>
          <cell r="U12">
            <v>2564.386</v>
          </cell>
          <cell r="V12">
            <v>2563.7190000000001</v>
          </cell>
          <cell r="W12">
            <v>2564.7415999999998</v>
          </cell>
          <cell r="X12">
            <v>2564.0745999999999</v>
          </cell>
          <cell r="Y12" t="str">
            <v>Catastrado</v>
          </cell>
          <cell r="Z12">
            <v>2.3648839341908334</v>
          </cell>
          <cell r="AB12" t="str">
            <v>P013V-P014V</v>
          </cell>
        </row>
        <row r="13">
          <cell r="A13">
            <v>11</v>
          </cell>
          <cell r="B13" t="str">
            <v>P014V-P017V</v>
          </cell>
          <cell r="C13" t="str">
            <v>P014V</v>
          </cell>
          <cell r="D13" t="str">
            <v>P017V</v>
          </cell>
          <cell r="E13" t="str">
            <v>1023591.79-1044309.87</v>
          </cell>
          <cell r="F13" t="str">
            <v>1023551.2-1044355.55</v>
          </cell>
          <cell r="G13" t="str">
            <v>Existente</v>
          </cell>
          <cell r="H13">
            <v>1023591.79</v>
          </cell>
          <cell r="I13">
            <v>1044309.87</v>
          </cell>
          <cell r="J13">
            <v>1023551.2</v>
          </cell>
          <cell r="K13">
            <v>1044355.55</v>
          </cell>
          <cell r="L13">
            <v>61.108187000000001</v>
          </cell>
          <cell r="M13" t="str">
            <v>Pluvial</v>
          </cell>
          <cell r="N13" t="str">
            <v>PVC</v>
          </cell>
          <cell r="O13">
            <v>18</v>
          </cell>
          <cell r="P13">
            <v>0.4572</v>
          </cell>
          <cell r="Q13">
            <v>2565.069</v>
          </cell>
          <cell r="R13">
            <v>2564.48</v>
          </cell>
          <cell r="S13">
            <v>1.37</v>
          </cell>
          <cell r="T13">
            <v>1.38</v>
          </cell>
          <cell r="U13">
            <v>2563.6990000000001</v>
          </cell>
          <cell r="V13">
            <v>2563.1</v>
          </cell>
          <cell r="W13">
            <v>2564.1561999999999</v>
          </cell>
          <cell r="X13">
            <v>2563.5571999999997</v>
          </cell>
          <cell r="Y13" t="str">
            <v>Catastrado</v>
          </cell>
          <cell r="Z13">
            <v>0.98022872123527416</v>
          </cell>
          <cell r="AB13" t="str">
            <v>P014V-P017V</v>
          </cell>
        </row>
        <row r="14">
          <cell r="A14">
            <v>12</v>
          </cell>
          <cell r="B14" t="str">
            <v>S052-P014V</v>
          </cell>
          <cell r="C14" t="str">
            <v>S052</v>
          </cell>
          <cell r="D14" t="str">
            <v>P014V</v>
          </cell>
          <cell r="E14" t="str">
            <v>1023593.49-1044310.87</v>
          </cell>
          <cell r="F14" t="str">
            <v>1023591.79-1044309.87</v>
          </cell>
          <cell r="G14" t="str">
            <v>Existente</v>
          </cell>
          <cell r="H14">
            <v>1023593.49</v>
          </cell>
          <cell r="I14">
            <v>1044310.87</v>
          </cell>
          <cell r="J14">
            <v>1023591.79</v>
          </cell>
          <cell r="K14">
            <v>1044309.87</v>
          </cell>
          <cell r="L14">
            <v>1.972308</v>
          </cell>
          <cell r="M14" t="str">
            <v>De Sumidero</v>
          </cell>
          <cell r="N14" t="str">
            <v>PVC</v>
          </cell>
          <cell r="O14">
            <v>12</v>
          </cell>
          <cell r="P14">
            <v>0.30479999999999996</v>
          </cell>
          <cell r="Q14">
            <v>2565.04</v>
          </cell>
          <cell r="R14">
            <v>2565.069</v>
          </cell>
          <cell r="S14">
            <v>0.7</v>
          </cell>
          <cell r="T14">
            <v>0.8</v>
          </cell>
          <cell r="U14">
            <v>2564.34</v>
          </cell>
          <cell r="V14">
            <v>2564.2689999999998</v>
          </cell>
          <cell r="W14">
            <v>2564.6448</v>
          </cell>
          <cell r="X14">
            <v>2564.5737999999997</v>
          </cell>
          <cell r="Y14" t="str">
            <v>Catastrado</v>
          </cell>
          <cell r="Z14">
            <v>3.5998434321803408</v>
          </cell>
          <cell r="AB14" t="e">
            <v>#N/A</v>
          </cell>
        </row>
        <row r="15">
          <cell r="A15">
            <v>13</v>
          </cell>
          <cell r="B15" t="str">
            <v>S053-P014V</v>
          </cell>
          <cell r="C15" t="str">
            <v>S053</v>
          </cell>
          <cell r="D15" t="str">
            <v>P014V</v>
          </cell>
          <cell r="E15" t="str">
            <v>1023589.25-1044306.16</v>
          </cell>
          <cell r="F15" t="str">
            <v>1023591.79-1044309.87</v>
          </cell>
          <cell r="G15" t="str">
            <v>Existente</v>
          </cell>
          <cell r="H15">
            <v>1023589.25</v>
          </cell>
          <cell r="I15">
            <v>1044306.16</v>
          </cell>
          <cell r="J15">
            <v>1023591.79</v>
          </cell>
          <cell r="K15">
            <v>1044309.87</v>
          </cell>
          <cell r="L15">
            <v>4.4961869999999999</v>
          </cell>
          <cell r="M15" t="str">
            <v>De Sumidero</v>
          </cell>
          <cell r="N15" t="str">
            <v>PVC</v>
          </cell>
          <cell r="O15">
            <v>12</v>
          </cell>
          <cell r="P15">
            <v>0.30479999999999996</v>
          </cell>
          <cell r="Q15">
            <v>2565.0500000000002</v>
          </cell>
          <cell r="R15">
            <v>2565.069</v>
          </cell>
          <cell r="S15">
            <v>0.65</v>
          </cell>
          <cell r="T15">
            <v>1.35</v>
          </cell>
          <cell r="U15">
            <v>2564.4</v>
          </cell>
          <cell r="V15">
            <v>2563.7190000000001</v>
          </cell>
          <cell r="W15">
            <v>2564.7048</v>
          </cell>
          <cell r="X15">
            <v>2564.0237999999999</v>
          </cell>
          <cell r="Y15" t="str">
            <v>Catastrado</v>
          </cell>
          <cell r="Z15">
            <v>15.146167185662874</v>
          </cell>
          <cell r="AB15" t="e">
            <v>#N/A</v>
          </cell>
        </row>
        <row r="16">
          <cell r="A16">
            <v>14</v>
          </cell>
          <cell r="B16" t="str">
            <v>P017V-P018V</v>
          </cell>
          <cell r="C16" t="str">
            <v>P017V</v>
          </cell>
          <cell r="D16" t="str">
            <v>P018V</v>
          </cell>
          <cell r="E16" t="str">
            <v>1023551.2-1044355.55</v>
          </cell>
          <cell r="F16" t="str">
            <v>1023502.85-1044389.97</v>
          </cell>
          <cell r="G16" t="str">
            <v>Existente</v>
          </cell>
          <cell r="H16">
            <v>1023551.2</v>
          </cell>
          <cell r="I16">
            <v>1044355.55</v>
          </cell>
          <cell r="J16">
            <v>1023502.85</v>
          </cell>
          <cell r="K16">
            <v>1044389.97</v>
          </cell>
          <cell r="L16">
            <v>59.350307000000001</v>
          </cell>
          <cell r="M16" t="str">
            <v>Pluvial</v>
          </cell>
          <cell r="N16" t="str">
            <v>PVC</v>
          </cell>
          <cell r="O16">
            <v>18</v>
          </cell>
          <cell r="P16">
            <v>0.4572</v>
          </cell>
          <cell r="Q16">
            <v>2564.48</v>
          </cell>
          <cell r="R16">
            <v>2564.4</v>
          </cell>
          <cell r="S16">
            <v>1.38</v>
          </cell>
          <cell r="T16">
            <v>1.75</v>
          </cell>
          <cell r="U16">
            <v>2563.1</v>
          </cell>
          <cell r="V16">
            <v>2562.65</v>
          </cell>
          <cell r="W16">
            <v>2563.5571999999997</v>
          </cell>
          <cell r="X16">
            <v>2563.1071999999999</v>
          </cell>
          <cell r="Y16" t="str">
            <v>Catastrado</v>
          </cell>
          <cell r="Z16">
            <v>0.75821006283896408</v>
          </cell>
          <cell r="AB16" t="str">
            <v>P017V-P018V</v>
          </cell>
        </row>
        <row r="17">
          <cell r="A17">
            <v>15</v>
          </cell>
          <cell r="B17" t="str">
            <v>S054-P017V</v>
          </cell>
          <cell r="C17" t="str">
            <v>S054</v>
          </cell>
          <cell r="D17" t="str">
            <v>P017V</v>
          </cell>
          <cell r="E17" t="str">
            <v>1023554.91-1044354.08</v>
          </cell>
          <cell r="F17" t="str">
            <v>1023551.2-1044355.55</v>
          </cell>
          <cell r="G17" t="str">
            <v>Existente</v>
          </cell>
          <cell r="H17">
            <v>1023554.91</v>
          </cell>
          <cell r="I17">
            <v>1044354.08</v>
          </cell>
          <cell r="J17">
            <v>1023551.2</v>
          </cell>
          <cell r="K17">
            <v>1044355.55</v>
          </cell>
          <cell r="L17">
            <v>3.9906139999999999</v>
          </cell>
          <cell r="M17" t="str">
            <v>De Sumidero</v>
          </cell>
          <cell r="N17" t="str">
            <v>PVC</v>
          </cell>
          <cell r="O17">
            <v>12</v>
          </cell>
          <cell r="P17">
            <v>0.30479999999999996</v>
          </cell>
          <cell r="Q17">
            <v>2564.4499999999998</v>
          </cell>
          <cell r="R17">
            <v>2564.48</v>
          </cell>
          <cell r="S17">
            <v>0.87</v>
          </cell>
          <cell r="T17">
            <v>0.96</v>
          </cell>
          <cell r="U17">
            <v>2563.58</v>
          </cell>
          <cell r="V17">
            <v>2563.52</v>
          </cell>
          <cell r="W17">
            <v>2563.8847999999998</v>
          </cell>
          <cell r="X17">
            <v>2563.8247999999999</v>
          </cell>
          <cell r="Y17" t="str">
            <v>Catastrado</v>
          </cell>
          <cell r="Z17">
            <v>1.5035280285175523</v>
          </cell>
          <cell r="AB17" t="e">
            <v>#N/A</v>
          </cell>
        </row>
        <row r="18">
          <cell r="A18">
            <v>16</v>
          </cell>
          <cell r="B18" t="str">
            <v>S055-P017V</v>
          </cell>
          <cell r="C18" t="str">
            <v>S055</v>
          </cell>
          <cell r="D18" t="str">
            <v>P017V</v>
          </cell>
          <cell r="E18" t="str">
            <v>1023549.97-1044350.07</v>
          </cell>
          <cell r="F18" t="str">
            <v>1023551.2-1044355.55</v>
          </cell>
          <cell r="G18" t="str">
            <v>Existente</v>
          </cell>
          <cell r="H18">
            <v>1023549.97</v>
          </cell>
          <cell r="I18">
            <v>1044350.07</v>
          </cell>
          <cell r="J18">
            <v>1023551.2</v>
          </cell>
          <cell r="K18">
            <v>1044355.55</v>
          </cell>
          <cell r="L18">
            <v>5.6163420000000004</v>
          </cell>
          <cell r="M18" t="str">
            <v>De Sumidero</v>
          </cell>
          <cell r="N18" t="str">
            <v>PVC</v>
          </cell>
          <cell r="O18">
            <v>12</v>
          </cell>
          <cell r="P18">
            <v>0.30479999999999996</v>
          </cell>
          <cell r="Q18">
            <v>2564.4499999999998</v>
          </cell>
          <cell r="R18">
            <v>2564.48</v>
          </cell>
          <cell r="S18">
            <v>0.88</v>
          </cell>
          <cell r="T18">
            <v>1</v>
          </cell>
          <cell r="U18">
            <v>2563.5699999999997</v>
          </cell>
          <cell r="V18">
            <v>2563.48</v>
          </cell>
          <cell r="W18">
            <v>2563.8747999999996</v>
          </cell>
          <cell r="X18">
            <v>2563.7847999999999</v>
          </cell>
          <cell r="Y18" t="str">
            <v>Catastrado</v>
          </cell>
          <cell r="Z18">
            <v>1.6024665164566327</v>
          </cell>
          <cell r="AB18" t="e">
            <v>#N/A</v>
          </cell>
        </row>
        <row r="19">
          <cell r="A19">
            <v>17</v>
          </cell>
          <cell r="B19" t="str">
            <v>S001-P018V</v>
          </cell>
          <cell r="C19" t="str">
            <v>S001</v>
          </cell>
          <cell r="D19" t="str">
            <v>P018V</v>
          </cell>
          <cell r="E19" t="str">
            <v>1023496.48-1044375.27</v>
          </cell>
          <cell r="F19" t="str">
            <v>1023502.85-1044389.97</v>
          </cell>
          <cell r="G19" t="str">
            <v>Existente</v>
          </cell>
          <cell r="H19">
            <v>1023496.48</v>
          </cell>
          <cell r="I19">
            <v>1044375.27</v>
          </cell>
          <cell r="J19">
            <v>1023502.85</v>
          </cell>
          <cell r="K19">
            <v>1044389.97</v>
          </cell>
          <cell r="L19">
            <v>16.020827000000001</v>
          </cell>
          <cell r="M19" t="str">
            <v>De Sumidero</v>
          </cell>
          <cell r="N19" t="str">
            <v>PVC</v>
          </cell>
          <cell r="O19">
            <v>12</v>
          </cell>
          <cell r="P19">
            <v>0.30479999999999996</v>
          </cell>
          <cell r="Q19">
            <v>2564.38</v>
          </cell>
          <cell r="R19">
            <v>2564.4</v>
          </cell>
          <cell r="S19">
            <v>0.95</v>
          </cell>
          <cell r="T19">
            <v>1.1000000000000001</v>
          </cell>
          <cell r="U19">
            <v>2563.4300000000003</v>
          </cell>
          <cell r="V19">
            <v>2563.3000000000002</v>
          </cell>
          <cell r="W19">
            <v>2563.7348000000002</v>
          </cell>
          <cell r="X19">
            <v>2563.6048000000001</v>
          </cell>
          <cell r="Y19" t="str">
            <v>Catastrado</v>
          </cell>
          <cell r="Z19">
            <v>0.81144375380939537</v>
          </cell>
          <cell r="AB19" t="e">
            <v>#N/A</v>
          </cell>
        </row>
        <row r="20">
          <cell r="A20">
            <v>18</v>
          </cell>
          <cell r="B20" t="str">
            <v>S056-P018V</v>
          </cell>
          <cell r="C20" t="str">
            <v>S056</v>
          </cell>
          <cell r="D20" t="str">
            <v>P018V</v>
          </cell>
          <cell r="E20" t="str">
            <v>1023506.66-1044389.39</v>
          </cell>
          <cell r="F20" t="str">
            <v>1023502.85-1044389.97</v>
          </cell>
          <cell r="G20" t="str">
            <v>Existente</v>
          </cell>
          <cell r="H20">
            <v>1023506.66</v>
          </cell>
          <cell r="I20">
            <v>1044389.39</v>
          </cell>
          <cell r="J20">
            <v>1023502.85</v>
          </cell>
          <cell r="K20">
            <v>1044389.97</v>
          </cell>
          <cell r="L20">
            <v>3.8538939999999999</v>
          </cell>
          <cell r="M20" t="str">
            <v>De Sumidero</v>
          </cell>
          <cell r="N20" t="str">
            <v>PVC</v>
          </cell>
          <cell r="O20">
            <v>12</v>
          </cell>
          <cell r="P20">
            <v>0.30479999999999996</v>
          </cell>
          <cell r="Q20">
            <v>2564.37</v>
          </cell>
          <cell r="R20">
            <v>2564.4</v>
          </cell>
          <cell r="S20">
            <v>0.8</v>
          </cell>
          <cell r="T20">
            <v>1.75</v>
          </cell>
          <cell r="U20">
            <v>2563.5699999999997</v>
          </cell>
          <cell r="V20">
            <v>2562.65</v>
          </cell>
          <cell r="W20">
            <v>2563.8747999999996</v>
          </cell>
          <cell r="X20">
            <v>2562.9548</v>
          </cell>
          <cell r="Y20" t="str">
            <v>Catastrado</v>
          </cell>
          <cell r="Z20">
            <v>23.871959114589504</v>
          </cell>
          <cell r="AB20" t="e">
            <v>#N/A</v>
          </cell>
        </row>
        <row r="21">
          <cell r="A21">
            <v>19</v>
          </cell>
          <cell r="B21" t="str">
            <v>P018V-P022V</v>
          </cell>
          <cell r="C21" t="str">
            <v>P018V</v>
          </cell>
          <cell r="D21" t="str">
            <v>P022V</v>
          </cell>
          <cell r="E21" t="str">
            <v>1023502.85-1044389.97</v>
          </cell>
          <cell r="F21" t="str">
            <v>1023484.47-1044403.38</v>
          </cell>
          <cell r="G21" t="str">
            <v>Existente</v>
          </cell>
          <cell r="H21">
            <v>1023502.85</v>
          </cell>
          <cell r="I21">
            <v>1044389.97</v>
          </cell>
          <cell r="J21">
            <v>1023484.47</v>
          </cell>
          <cell r="K21">
            <v>1044403.38</v>
          </cell>
          <cell r="L21">
            <v>22.751978000000001</v>
          </cell>
          <cell r="M21" t="str">
            <v>Pluvial</v>
          </cell>
          <cell r="N21" t="str">
            <v>PVC</v>
          </cell>
          <cell r="O21">
            <v>18</v>
          </cell>
          <cell r="P21">
            <v>0.4572</v>
          </cell>
          <cell r="Q21">
            <v>2564.4</v>
          </cell>
          <cell r="R21">
            <v>2564.31</v>
          </cell>
          <cell r="S21">
            <v>1.75</v>
          </cell>
          <cell r="T21">
            <v>1.76</v>
          </cell>
          <cell r="U21">
            <v>2562.65</v>
          </cell>
          <cell r="V21">
            <v>2562.5499999999997</v>
          </cell>
          <cell r="W21">
            <v>2563.1071999999999</v>
          </cell>
          <cell r="X21">
            <v>2563.0071999999996</v>
          </cell>
          <cell r="Y21" t="str">
            <v>Catastrado</v>
          </cell>
          <cell r="Z21">
            <v>0.43952222527801232</v>
          </cell>
          <cell r="AB21" t="str">
            <v>P018V-P022V</v>
          </cell>
        </row>
        <row r="22">
          <cell r="A22">
            <v>20</v>
          </cell>
          <cell r="B22" t="str">
            <v>P019V-P018V</v>
          </cell>
          <cell r="C22" t="str">
            <v>P019V</v>
          </cell>
          <cell r="D22" t="str">
            <v>P018V</v>
          </cell>
          <cell r="E22" t="str">
            <v>1023475.4-1044367.72</v>
          </cell>
          <cell r="F22" t="str">
            <v>1023502.85-1044389.97</v>
          </cell>
          <cell r="G22" t="str">
            <v>Existente</v>
          </cell>
          <cell r="H22">
            <v>1023475.4</v>
          </cell>
          <cell r="I22">
            <v>1044367.72</v>
          </cell>
          <cell r="J22">
            <v>1023502.85</v>
          </cell>
          <cell r="K22">
            <v>1044389.97</v>
          </cell>
          <cell r="L22">
            <v>35.335039000000002</v>
          </cell>
          <cell r="M22" t="str">
            <v>Pluvial</v>
          </cell>
          <cell r="N22" t="str">
            <v>PVC</v>
          </cell>
          <cell r="O22">
            <v>14</v>
          </cell>
          <cell r="P22">
            <v>0.35559999999999997</v>
          </cell>
          <cell r="Q22">
            <v>2564.44</v>
          </cell>
          <cell r="R22">
            <v>2564.4</v>
          </cell>
          <cell r="S22">
            <v>1.65</v>
          </cell>
          <cell r="T22">
            <v>1.75</v>
          </cell>
          <cell r="U22">
            <v>2562.79</v>
          </cell>
          <cell r="V22">
            <v>2562.65</v>
          </cell>
          <cell r="W22">
            <v>2563.1455999999998</v>
          </cell>
          <cell r="X22">
            <v>2563.0056</v>
          </cell>
          <cell r="Y22" t="str">
            <v>Catastrado</v>
          </cell>
          <cell r="Z22">
            <v>0.39620728874778566</v>
          </cell>
          <cell r="AB22" t="str">
            <v>P019V-P018V</v>
          </cell>
        </row>
        <row r="23">
          <cell r="A23">
            <v>21</v>
          </cell>
          <cell r="B23" t="str">
            <v>S060-P022V</v>
          </cell>
          <cell r="C23" t="str">
            <v>S060</v>
          </cell>
          <cell r="D23" t="str">
            <v>P022V</v>
          </cell>
          <cell r="E23" t="str">
            <v>1023489.47-1044401.69</v>
          </cell>
          <cell r="F23" t="str">
            <v>1023484.47-1044403.38</v>
          </cell>
          <cell r="G23" t="str">
            <v>Existente</v>
          </cell>
          <cell r="H23">
            <v>1023489.47</v>
          </cell>
          <cell r="I23">
            <v>1044401.69</v>
          </cell>
          <cell r="J23">
            <v>1023484.47</v>
          </cell>
          <cell r="K23">
            <v>1044403.38</v>
          </cell>
          <cell r="L23">
            <v>5.2778879999999999</v>
          </cell>
          <cell r="M23" t="str">
            <v>De Sumidero</v>
          </cell>
          <cell r="N23" t="str">
            <v>PVC</v>
          </cell>
          <cell r="O23">
            <v>12</v>
          </cell>
          <cell r="P23">
            <v>0.30479999999999996</v>
          </cell>
          <cell r="Q23">
            <v>2564.29</v>
          </cell>
          <cell r="R23">
            <v>2564.31</v>
          </cell>
          <cell r="S23">
            <v>0.92</v>
          </cell>
          <cell r="T23">
            <v>1.04</v>
          </cell>
          <cell r="U23">
            <v>2563.37</v>
          </cell>
          <cell r="V23">
            <v>2563.27</v>
          </cell>
          <cell r="W23">
            <v>2563.6747999999998</v>
          </cell>
          <cell r="X23">
            <v>2563.5747999999999</v>
          </cell>
          <cell r="Y23" t="str">
            <v>Catastrado</v>
          </cell>
          <cell r="Z23">
            <v>1.8946972728468101</v>
          </cell>
          <cell r="AB23" t="e">
            <v>#N/A</v>
          </cell>
        </row>
        <row r="24">
          <cell r="A24">
            <v>22</v>
          </cell>
          <cell r="B24" t="str">
            <v>S100-P022V</v>
          </cell>
          <cell r="C24" t="str">
            <v>S100</v>
          </cell>
          <cell r="D24" t="str">
            <v>P022V</v>
          </cell>
          <cell r="E24" t="str">
            <v>1023485.86-1044396.37</v>
          </cell>
          <cell r="F24" t="str">
            <v>1023484.47-1044403.38</v>
          </cell>
          <cell r="G24" t="str">
            <v>Existente</v>
          </cell>
          <cell r="H24">
            <v>1023485.86</v>
          </cell>
          <cell r="I24">
            <v>1044396.37</v>
          </cell>
          <cell r="J24">
            <v>1023484.47</v>
          </cell>
          <cell r="K24">
            <v>1044403.38</v>
          </cell>
          <cell r="L24">
            <v>7.1464819999999998</v>
          </cell>
          <cell r="M24" t="str">
            <v>De Sumidero</v>
          </cell>
          <cell r="N24" t="str">
            <v>PVC</v>
          </cell>
          <cell r="O24">
            <v>12</v>
          </cell>
          <cell r="P24">
            <v>0.30479999999999996</v>
          </cell>
          <cell r="Q24">
            <v>2564.36</v>
          </cell>
          <cell r="R24">
            <v>2564.31</v>
          </cell>
          <cell r="S24">
            <v>1.03</v>
          </cell>
          <cell r="T24">
            <v>1.1100000000000001</v>
          </cell>
          <cell r="U24">
            <v>2563.33</v>
          </cell>
          <cell r="V24">
            <v>2563.1999999999998</v>
          </cell>
          <cell r="W24">
            <v>2563.6347999999998</v>
          </cell>
          <cell r="X24">
            <v>2563.5047999999997</v>
          </cell>
          <cell r="Y24" t="str">
            <v>Catastrado</v>
          </cell>
          <cell r="Z24">
            <v>1.819076854879214</v>
          </cell>
          <cell r="AB24" t="e">
            <v>#N/A</v>
          </cell>
        </row>
        <row r="25">
          <cell r="A25">
            <v>23</v>
          </cell>
          <cell r="B25" t="str">
            <v>P022V-P024V</v>
          </cell>
          <cell r="C25" t="str">
            <v>P022V</v>
          </cell>
          <cell r="D25" t="str">
            <v>P024V</v>
          </cell>
          <cell r="E25" t="str">
            <v>1023484.47-1044403.38</v>
          </cell>
          <cell r="F25" t="str">
            <v>1023453.54-1044424.38</v>
          </cell>
          <cell r="G25" t="str">
            <v>Existente</v>
          </cell>
          <cell r="H25">
            <v>1023484.47</v>
          </cell>
          <cell r="I25">
            <v>1044403.38</v>
          </cell>
          <cell r="J25">
            <v>1023453.54</v>
          </cell>
          <cell r="K25">
            <v>1044424.38</v>
          </cell>
          <cell r="L25">
            <v>37.385356999999999</v>
          </cell>
          <cell r="M25" t="str">
            <v>Pluvial</v>
          </cell>
          <cell r="N25" t="str">
            <v>PVC</v>
          </cell>
          <cell r="O25">
            <v>18</v>
          </cell>
          <cell r="P25">
            <v>0.4572</v>
          </cell>
          <cell r="Q25">
            <v>2564.31</v>
          </cell>
          <cell r="R25">
            <v>2564.1080000000002</v>
          </cell>
          <cell r="S25">
            <v>1.76</v>
          </cell>
          <cell r="T25">
            <v>1.75</v>
          </cell>
          <cell r="U25">
            <v>2562.5499999999997</v>
          </cell>
          <cell r="V25">
            <v>2562.3580000000002</v>
          </cell>
          <cell r="W25">
            <v>2563.0071999999996</v>
          </cell>
          <cell r="X25">
            <v>2562.8152</v>
          </cell>
          <cell r="Y25" t="str">
            <v>Catastrado</v>
          </cell>
          <cell r="Z25">
            <v>0.51357005899275621</v>
          </cell>
          <cell r="AB25" t="str">
            <v>P022V-P024V</v>
          </cell>
        </row>
        <row r="26">
          <cell r="A26">
            <v>24</v>
          </cell>
          <cell r="B26" t="str">
            <v>S061-P024V</v>
          </cell>
          <cell r="C26" t="str">
            <v>S061</v>
          </cell>
          <cell r="D26" t="str">
            <v>P024V</v>
          </cell>
          <cell r="E26" t="str">
            <v>1023456.32-1044424.03</v>
          </cell>
          <cell r="F26" t="str">
            <v>1023453.54-1044424.38</v>
          </cell>
          <cell r="G26" t="str">
            <v>Existente</v>
          </cell>
          <cell r="H26">
            <v>1023456.32</v>
          </cell>
          <cell r="I26">
            <v>1044424.03</v>
          </cell>
          <cell r="J26">
            <v>1023453.54</v>
          </cell>
          <cell r="K26">
            <v>1044424.38</v>
          </cell>
          <cell r="L26">
            <v>2.801946</v>
          </cell>
          <cell r="M26" t="str">
            <v>De Sumidero</v>
          </cell>
          <cell r="N26" t="str">
            <v>PVC</v>
          </cell>
          <cell r="O26">
            <v>12</v>
          </cell>
          <cell r="P26">
            <v>0.30479999999999996</v>
          </cell>
          <cell r="Q26">
            <v>2564.15</v>
          </cell>
          <cell r="R26">
            <v>2564.1080000000002</v>
          </cell>
          <cell r="S26">
            <v>0.9</v>
          </cell>
          <cell r="T26">
            <v>1.2</v>
          </cell>
          <cell r="U26">
            <v>2563.25</v>
          </cell>
          <cell r="V26">
            <v>2562.9080000000004</v>
          </cell>
          <cell r="W26">
            <v>2563.5547999999999</v>
          </cell>
          <cell r="X26">
            <v>2563.2128000000002</v>
          </cell>
          <cell r="Y26" t="str">
            <v>Catastrado</v>
          </cell>
          <cell r="Z26">
            <v>12.205802681409402</v>
          </cell>
          <cell r="AB26" t="e">
            <v>#N/A</v>
          </cell>
        </row>
        <row r="27">
          <cell r="A27">
            <v>25</v>
          </cell>
          <cell r="B27" t="str">
            <v>S062-P024V</v>
          </cell>
          <cell r="C27" t="str">
            <v>S062</v>
          </cell>
          <cell r="D27" t="str">
            <v>P024V</v>
          </cell>
          <cell r="E27" t="str">
            <v>1023452.92-1044418.87</v>
          </cell>
          <cell r="F27" t="str">
            <v>1023453.54-1044424.38</v>
          </cell>
          <cell r="G27" t="str">
            <v>Existente</v>
          </cell>
          <cell r="H27">
            <v>1023452.92</v>
          </cell>
          <cell r="I27">
            <v>1044418.87</v>
          </cell>
          <cell r="J27">
            <v>1023453.54</v>
          </cell>
          <cell r="K27">
            <v>1044424.38</v>
          </cell>
          <cell r="L27">
            <v>5.544772</v>
          </cell>
          <cell r="M27" t="str">
            <v>De Sumidero</v>
          </cell>
          <cell r="N27" t="str">
            <v>PVC</v>
          </cell>
          <cell r="O27">
            <v>12</v>
          </cell>
          <cell r="P27">
            <v>0.30479999999999996</v>
          </cell>
          <cell r="Q27">
            <v>2564.11</v>
          </cell>
          <cell r="R27">
            <v>2564.1080000000002</v>
          </cell>
          <cell r="S27">
            <v>0.91</v>
          </cell>
          <cell r="T27">
            <v>0.98</v>
          </cell>
          <cell r="U27">
            <v>2563.2000000000003</v>
          </cell>
          <cell r="V27">
            <v>2563.1280000000002</v>
          </cell>
          <cell r="W27">
            <v>2563.5048000000002</v>
          </cell>
          <cell r="X27">
            <v>2563.4328</v>
          </cell>
          <cell r="Y27" t="str">
            <v>Catastrado</v>
          </cell>
          <cell r="Z27">
            <v>1.298520480194973</v>
          </cell>
          <cell r="AB27" t="e">
            <v>#N/A</v>
          </cell>
        </row>
        <row r="28">
          <cell r="A28">
            <v>26</v>
          </cell>
          <cell r="B28" t="str">
            <v>P024V-P009V</v>
          </cell>
          <cell r="C28" t="str">
            <v>P024V</v>
          </cell>
          <cell r="D28" t="str">
            <v>P009V</v>
          </cell>
          <cell r="E28" t="str">
            <v>1023453.54-1044424.38</v>
          </cell>
          <cell r="F28" t="str">
            <v>1023392.04-1044466.01</v>
          </cell>
          <cell r="G28" t="str">
            <v>Existente</v>
          </cell>
          <cell r="H28">
            <v>1023453.54</v>
          </cell>
          <cell r="I28">
            <v>1044424.38</v>
          </cell>
          <cell r="J28">
            <v>1023392.04</v>
          </cell>
          <cell r="K28">
            <v>1044466.01</v>
          </cell>
          <cell r="L28">
            <v>74.265112000000002</v>
          </cell>
          <cell r="M28" t="str">
            <v>Pluvial</v>
          </cell>
          <cell r="N28" t="str">
            <v>PVC</v>
          </cell>
          <cell r="O28">
            <v>18</v>
          </cell>
          <cell r="P28">
            <v>0.4572</v>
          </cell>
          <cell r="Q28">
            <v>2564.1080000000002</v>
          </cell>
          <cell r="R28">
            <v>2563.33</v>
          </cell>
          <cell r="S28">
            <v>1.75</v>
          </cell>
          <cell r="T28">
            <v>1.5</v>
          </cell>
          <cell r="U28">
            <v>2562.3580000000002</v>
          </cell>
          <cell r="V28">
            <v>2561.83</v>
          </cell>
          <cell r="W28">
            <v>2562.8152</v>
          </cell>
          <cell r="X28">
            <v>2562.2871999999998</v>
          </cell>
          <cell r="Y28" t="str">
            <v>Catastrado</v>
          </cell>
          <cell r="Z28">
            <v>0.71096640909966902</v>
          </cell>
          <cell r="AB28" t="str">
            <v>P024V-P009V</v>
          </cell>
        </row>
        <row r="29">
          <cell r="A29">
            <v>27</v>
          </cell>
          <cell r="B29" t="str">
            <v>P025Z-P025AA</v>
          </cell>
          <cell r="C29" t="str">
            <v>P025Z</v>
          </cell>
          <cell r="D29" t="str">
            <v>P025AA</v>
          </cell>
          <cell r="E29" t="str">
            <v>1023587.57-1044756.66</v>
          </cell>
          <cell r="F29" t="str">
            <v>1023524.17-1044704.64</v>
          </cell>
          <cell r="G29" t="str">
            <v>Existente</v>
          </cell>
          <cell r="H29">
            <v>1023587.57</v>
          </cell>
          <cell r="I29">
            <v>1044756.66</v>
          </cell>
          <cell r="J29">
            <v>1023524.17</v>
          </cell>
          <cell r="K29">
            <v>1044704.64</v>
          </cell>
          <cell r="L29">
            <v>82.010002</v>
          </cell>
          <cell r="M29" t="str">
            <v>Pluvial Inicial</v>
          </cell>
          <cell r="N29" t="str">
            <v>PVC</v>
          </cell>
          <cell r="O29">
            <v>16</v>
          </cell>
          <cell r="P29">
            <v>0.40639999999999998</v>
          </cell>
          <cell r="Q29">
            <v>2564.52</v>
          </cell>
          <cell r="R29">
            <v>2564.08</v>
          </cell>
          <cell r="S29">
            <v>1.9</v>
          </cell>
          <cell r="T29">
            <v>1.72</v>
          </cell>
          <cell r="U29">
            <v>2562.62</v>
          </cell>
          <cell r="V29">
            <v>2562.36</v>
          </cell>
          <cell r="W29">
            <v>2563.0263999999997</v>
          </cell>
          <cell r="X29">
            <v>2562.7664</v>
          </cell>
          <cell r="Y29" t="str">
            <v>Catastrado</v>
          </cell>
          <cell r="Z29">
            <v>0.31703450025493662</v>
          </cell>
          <cell r="AB29" t="str">
            <v>P025Z-P025AA</v>
          </cell>
        </row>
        <row r="30">
          <cell r="A30">
            <v>28</v>
          </cell>
          <cell r="B30" t="str">
            <v>P025AA-P025AB</v>
          </cell>
          <cell r="C30" t="str">
            <v>P025AA</v>
          </cell>
          <cell r="D30" t="str">
            <v>P025AB</v>
          </cell>
          <cell r="E30" t="str">
            <v>1023524.17-1044704.64</v>
          </cell>
          <cell r="F30" t="str">
            <v>1023470.77-1044644.53</v>
          </cell>
          <cell r="G30" t="str">
            <v>Existente</v>
          </cell>
          <cell r="H30">
            <v>1023524.17</v>
          </cell>
          <cell r="I30">
            <v>1044704.64</v>
          </cell>
          <cell r="J30">
            <v>1023470.77</v>
          </cell>
          <cell r="K30">
            <v>1044644.53</v>
          </cell>
          <cell r="L30">
            <v>80.403807</v>
          </cell>
          <cell r="M30" t="str">
            <v>Pluvial</v>
          </cell>
          <cell r="N30" t="str">
            <v>PVC</v>
          </cell>
          <cell r="O30">
            <v>16</v>
          </cell>
          <cell r="P30">
            <v>0.40639999999999998</v>
          </cell>
          <cell r="Q30">
            <v>2564.08</v>
          </cell>
          <cell r="R30">
            <v>2563.9699999999998</v>
          </cell>
          <cell r="S30">
            <v>1.72</v>
          </cell>
          <cell r="T30">
            <v>1.7</v>
          </cell>
          <cell r="U30">
            <v>2562.36</v>
          </cell>
          <cell r="V30">
            <v>2562.27</v>
          </cell>
          <cell r="W30">
            <v>2562.7664</v>
          </cell>
          <cell r="X30">
            <v>2562.6763999999998</v>
          </cell>
          <cell r="Y30" t="str">
            <v>Catastrado</v>
          </cell>
          <cell r="Z30">
            <v>0.11193499830194049</v>
          </cell>
          <cell r="AB30" t="str">
            <v>P025AA-P025AB</v>
          </cell>
        </row>
        <row r="31">
          <cell r="A31">
            <v>29</v>
          </cell>
          <cell r="B31" t="str">
            <v>P025AB-P025AD</v>
          </cell>
          <cell r="C31" t="str">
            <v>P025AB</v>
          </cell>
          <cell r="D31" t="str">
            <v>P025AD</v>
          </cell>
          <cell r="E31" t="str">
            <v>1023470.77-1044644.53</v>
          </cell>
          <cell r="F31" t="str">
            <v>1023466.7-1044639.93</v>
          </cell>
          <cell r="G31" t="str">
            <v>Existente</v>
          </cell>
          <cell r="H31">
            <v>1023470.77</v>
          </cell>
          <cell r="I31">
            <v>1044644.53</v>
          </cell>
          <cell r="J31">
            <v>1023466.7</v>
          </cell>
          <cell r="K31">
            <v>1044639.93</v>
          </cell>
          <cell r="L31">
            <v>6.1420599999999999</v>
          </cell>
          <cell r="M31" t="str">
            <v>Pluvial</v>
          </cell>
          <cell r="N31" t="str">
            <v>PVC</v>
          </cell>
          <cell r="O31">
            <v>16</v>
          </cell>
          <cell r="P31">
            <v>0.40639999999999998</v>
          </cell>
          <cell r="Q31">
            <v>2563.9699999999998</v>
          </cell>
          <cell r="R31">
            <v>2563.9899999999998</v>
          </cell>
          <cell r="S31">
            <v>1.72</v>
          </cell>
          <cell r="T31">
            <v>1.81</v>
          </cell>
          <cell r="U31">
            <v>2562.25</v>
          </cell>
          <cell r="V31">
            <v>2562.1799999999998</v>
          </cell>
          <cell r="W31">
            <v>2562.6563999999998</v>
          </cell>
          <cell r="X31">
            <v>2562.5863999999997</v>
          </cell>
          <cell r="Y31" t="str">
            <v>Catastrado</v>
          </cell>
          <cell r="Z31">
            <v>1.1396827774421563</v>
          </cell>
          <cell r="AB31" t="str">
            <v>P025AB-P025AD</v>
          </cell>
        </row>
        <row r="32">
          <cell r="A32">
            <v>30</v>
          </cell>
          <cell r="B32" t="str">
            <v>P025AD-P025AF</v>
          </cell>
          <cell r="C32" t="str">
            <v>P025AD</v>
          </cell>
          <cell r="D32" t="str">
            <v>P025AF</v>
          </cell>
          <cell r="E32" t="str">
            <v>1023466.7-1044639.93</v>
          </cell>
          <cell r="F32" t="str">
            <v>1023418.4-1044584.23</v>
          </cell>
          <cell r="G32" t="str">
            <v>Existente</v>
          </cell>
          <cell r="H32">
            <v>1023466.7</v>
          </cell>
          <cell r="I32">
            <v>1044639.93</v>
          </cell>
          <cell r="J32">
            <v>1023418.4</v>
          </cell>
          <cell r="K32">
            <v>1044584.23</v>
          </cell>
          <cell r="L32">
            <v>73.725030000000004</v>
          </cell>
          <cell r="M32" t="str">
            <v>Pluvial</v>
          </cell>
          <cell r="N32" t="str">
            <v>PVC</v>
          </cell>
          <cell r="O32">
            <v>16</v>
          </cell>
          <cell r="P32">
            <v>0.40639999999999998</v>
          </cell>
          <cell r="Q32">
            <v>2563.9899999999998</v>
          </cell>
          <cell r="R32">
            <v>2563.86</v>
          </cell>
          <cell r="S32">
            <v>1.81</v>
          </cell>
          <cell r="T32">
            <v>1.77</v>
          </cell>
          <cell r="U32">
            <v>2562.1799999999998</v>
          </cell>
          <cell r="V32">
            <v>2562.09</v>
          </cell>
          <cell r="W32">
            <v>2562.5863999999997</v>
          </cell>
          <cell r="X32">
            <v>2562.4964</v>
          </cell>
          <cell r="Y32" t="str">
            <v>Catastrado</v>
          </cell>
          <cell r="Z32">
            <v>0.12207523008087046</v>
          </cell>
          <cell r="AB32" t="str">
            <v>P025AD-P025AF</v>
          </cell>
        </row>
        <row r="33">
          <cell r="A33">
            <v>31</v>
          </cell>
          <cell r="B33" t="str">
            <v>P025AF-P025AM</v>
          </cell>
          <cell r="C33" t="str">
            <v>P025AF</v>
          </cell>
          <cell r="D33" t="str">
            <v>P025AM</v>
          </cell>
          <cell r="E33" t="str">
            <v>1023418.4-1044584.23</v>
          </cell>
          <cell r="F33" t="str">
            <v>1023366.19-1044523.51</v>
          </cell>
          <cell r="G33" t="str">
            <v>Existente</v>
          </cell>
          <cell r="H33">
            <v>1023418.4</v>
          </cell>
          <cell r="I33">
            <v>1044584.23</v>
          </cell>
          <cell r="J33">
            <v>1023366.19</v>
          </cell>
          <cell r="K33">
            <v>1044523.51</v>
          </cell>
          <cell r="L33">
            <v>80.079976000000002</v>
          </cell>
          <cell r="M33" t="str">
            <v>Pluvial</v>
          </cell>
          <cell r="N33" t="str">
            <v>PVC</v>
          </cell>
          <cell r="O33">
            <v>16</v>
          </cell>
          <cell r="P33">
            <v>0.40639999999999998</v>
          </cell>
          <cell r="Q33">
            <v>2563.86</v>
          </cell>
          <cell r="R33">
            <v>2563.27</v>
          </cell>
          <cell r="S33">
            <v>1.78</v>
          </cell>
          <cell r="T33">
            <v>1.35</v>
          </cell>
          <cell r="U33">
            <v>2562.08</v>
          </cell>
          <cell r="V33">
            <v>2561.92</v>
          </cell>
          <cell r="W33">
            <v>2562.4863999999998</v>
          </cell>
          <cell r="X33">
            <v>2562.3263999999999</v>
          </cell>
          <cell r="Y33" t="str">
            <v>Catastrado</v>
          </cell>
          <cell r="Z33">
            <v>0.19980025968021575</v>
          </cell>
          <cell r="AB33" t="str">
            <v>P025AF-P025AM</v>
          </cell>
        </row>
        <row r="34">
          <cell r="A34">
            <v>32</v>
          </cell>
          <cell r="B34" t="str">
            <v>P025AM-D25AM</v>
          </cell>
          <cell r="C34" t="str">
            <v>P025AM</v>
          </cell>
          <cell r="D34" t="str">
            <v>D25AM</v>
          </cell>
          <cell r="E34" t="str">
            <v>1023366.19-1044523.51</v>
          </cell>
          <cell r="F34" t="str">
            <v>1023351.2-1044493.95</v>
          </cell>
          <cell r="G34" t="str">
            <v>Existente</v>
          </cell>
          <cell r="H34">
            <v>1023366.19</v>
          </cell>
          <cell r="I34">
            <v>1044523.51</v>
          </cell>
          <cell r="J34">
            <v>1023351.2</v>
          </cell>
          <cell r="K34">
            <v>1044493.95</v>
          </cell>
          <cell r="L34">
            <v>33.143532</v>
          </cell>
          <cell r="M34" t="str">
            <v>Pluvial</v>
          </cell>
          <cell r="N34" t="str">
            <v>PVC</v>
          </cell>
          <cell r="O34">
            <v>18</v>
          </cell>
          <cell r="P34">
            <v>0.4572</v>
          </cell>
          <cell r="Q34">
            <v>2563.27</v>
          </cell>
          <cell r="R34">
            <v>2562.9971999999998</v>
          </cell>
          <cell r="S34">
            <v>1.35</v>
          </cell>
          <cell r="T34">
            <v>1.9</v>
          </cell>
          <cell r="U34">
            <v>2561.92</v>
          </cell>
          <cell r="V34">
            <v>2561.0971999999997</v>
          </cell>
          <cell r="W34">
            <v>2562.3771999999999</v>
          </cell>
          <cell r="X34">
            <v>2561.5543999999995</v>
          </cell>
          <cell r="Y34" t="str">
            <v>Catastrado</v>
          </cell>
          <cell r="Z34">
            <v>2.4825356573354052</v>
          </cell>
          <cell r="AB34" t="str">
            <v>P025AM-D25AM</v>
          </cell>
        </row>
        <row r="35">
          <cell r="A35">
            <v>33</v>
          </cell>
          <cell r="B35" t="str">
            <v>S066-P032</v>
          </cell>
          <cell r="C35" t="str">
            <v>S066</v>
          </cell>
          <cell r="D35" t="str">
            <v>P032</v>
          </cell>
          <cell r="E35" t="str">
            <v>1023079.2-1044123.64</v>
          </cell>
          <cell r="F35" t="str">
            <v>1023071.39-1044126.7</v>
          </cell>
          <cell r="G35" t="str">
            <v>Existente</v>
          </cell>
          <cell r="H35">
            <v>1023079.2</v>
          </cell>
          <cell r="I35">
            <v>1044123.64</v>
          </cell>
          <cell r="J35">
            <v>1023071.39</v>
          </cell>
          <cell r="K35">
            <v>1044126.7</v>
          </cell>
          <cell r="L35">
            <v>8.3880689999999998</v>
          </cell>
          <cell r="M35" t="str">
            <v>De Sumidero</v>
          </cell>
          <cell r="N35" t="str">
            <v>PVC</v>
          </cell>
          <cell r="O35">
            <v>12</v>
          </cell>
          <cell r="P35">
            <v>0.30479999999999996</v>
          </cell>
          <cell r="Q35">
            <v>2562.0300000000002</v>
          </cell>
          <cell r="R35">
            <v>2562.0500000000002</v>
          </cell>
          <cell r="S35">
            <v>0.5</v>
          </cell>
          <cell r="T35">
            <v>0.56999999999999995</v>
          </cell>
          <cell r="U35">
            <v>2561.5300000000002</v>
          </cell>
          <cell r="V35">
            <v>2561.48</v>
          </cell>
          <cell r="W35">
            <v>2561.8348000000001</v>
          </cell>
          <cell r="X35">
            <v>2561.7847999999999</v>
          </cell>
          <cell r="Y35" t="str">
            <v>Catastrado</v>
          </cell>
          <cell r="Z35">
            <v>0.59608474847049897</v>
          </cell>
          <cell r="AB35" t="e">
            <v>#N/A</v>
          </cell>
        </row>
        <row r="36">
          <cell r="A36">
            <v>34</v>
          </cell>
          <cell r="B36" t="str">
            <v>S002-P032</v>
          </cell>
          <cell r="C36" t="str">
            <v>S002</v>
          </cell>
          <cell r="D36" t="str">
            <v>P032</v>
          </cell>
          <cell r="E36" t="str">
            <v>1023078.31-1044130.75</v>
          </cell>
          <cell r="F36" t="str">
            <v>1023071.39-1044126.7</v>
          </cell>
          <cell r="G36" t="str">
            <v>Inhabilitar</v>
          </cell>
          <cell r="H36">
            <v>1023078.31</v>
          </cell>
          <cell r="I36">
            <v>1044130.75</v>
          </cell>
          <cell r="J36">
            <v>1023071.39</v>
          </cell>
          <cell r="K36">
            <v>1044126.7</v>
          </cell>
          <cell r="L36">
            <v>8.0180360000000004</v>
          </cell>
          <cell r="M36" t="str">
            <v>De Sumidero</v>
          </cell>
          <cell r="N36" t="str">
            <v>PVC</v>
          </cell>
          <cell r="O36">
            <v>12</v>
          </cell>
          <cell r="P36">
            <v>0.30479999999999996</v>
          </cell>
          <cell r="Q36">
            <v>2561.89</v>
          </cell>
          <cell r="R36">
            <v>2562.0500000000002</v>
          </cell>
          <cell r="S36">
            <v>0.4</v>
          </cell>
          <cell r="T36">
            <v>0.59</v>
          </cell>
          <cell r="U36">
            <v>2561.4899999999998</v>
          </cell>
          <cell r="V36">
            <v>2561.46</v>
          </cell>
          <cell r="W36">
            <v>2561.7947999999997</v>
          </cell>
          <cell r="X36">
            <v>2561.7647999999999</v>
          </cell>
          <cell r="Y36" t="str">
            <v>Catastrado</v>
          </cell>
          <cell r="Z36">
            <v>0.37415646424816928</v>
          </cell>
          <cell r="AB36" t="e">
            <v>#N/A</v>
          </cell>
        </row>
        <row r="37">
          <cell r="A37">
            <v>35</v>
          </cell>
          <cell r="B37" t="str">
            <v>S069-P032</v>
          </cell>
          <cell r="C37" t="str">
            <v>S069</v>
          </cell>
          <cell r="D37" t="str">
            <v>P032</v>
          </cell>
          <cell r="E37" t="str">
            <v>1023067.81-1044124.86</v>
          </cell>
          <cell r="F37" t="str">
            <v>1023071.39-1044126.7</v>
          </cell>
          <cell r="G37" t="str">
            <v>Existente</v>
          </cell>
          <cell r="H37">
            <v>1023067.81</v>
          </cell>
          <cell r="I37">
            <v>1044124.86</v>
          </cell>
          <cell r="J37">
            <v>1023071.39</v>
          </cell>
          <cell r="K37">
            <v>1044126.7</v>
          </cell>
          <cell r="L37">
            <v>4.0251710000000003</v>
          </cell>
          <cell r="M37" t="str">
            <v>De Sumidero</v>
          </cell>
          <cell r="N37" t="str">
            <v>PVC</v>
          </cell>
          <cell r="O37">
            <v>12</v>
          </cell>
          <cell r="P37">
            <v>0.30479999999999996</v>
          </cell>
          <cell r="Q37">
            <v>2561.92</v>
          </cell>
          <cell r="R37">
            <v>2562.0500000000002</v>
          </cell>
          <cell r="S37">
            <v>0.5</v>
          </cell>
          <cell r="T37">
            <v>0.72</v>
          </cell>
          <cell r="U37">
            <v>2561.42</v>
          </cell>
          <cell r="V37">
            <v>2561.3300000000004</v>
          </cell>
          <cell r="W37">
            <v>2561.7248</v>
          </cell>
          <cell r="X37">
            <v>2561.6348000000003</v>
          </cell>
          <cell r="Y37" t="str">
            <v>Catastrado</v>
          </cell>
          <cell r="Z37">
            <v>2.2359298524134941</v>
          </cell>
          <cell r="AB37" t="e">
            <v>#N/A</v>
          </cell>
        </row>
        <row r="38">
          <cell r="A38">
            <v>36</v>
          </cell>
          <cell r="B38" t="str">
            <v>P044-P034</v>
          </cell>
          <cell r="C38" t="str">
            <v>P044</v>
          </cell>
          <cell r="D38" t="str">
            <v>P034</v>
          </cell>
          <cell r="E38" t="str">
            <v>1023127.58-1044196.94</v>
          </cell>
          <cell r="F38" t="str">
            <v>1023077.88-1044126.85</v>
          </cell>
          <cell r="G38" t="str">
            <v>Existente</v>
          </cell>
          <cell r="H38">
            <v>1023127.58</v>
          </cell>
          <cell r="I38">
            <v>1044196.94</v>
          </cell>
          <cell r="J38">
            <v>1023077.88</v>
          </cell>
          <cell r="K38">
            <v>1044126.85</v>
          </cell>
          <cell r="L38">
            <v>85.922629000000001</v>
          </cell>
          <cell r="M38" t="str">
            <v>Pluvial</v>
          </cell>
          <cell r="N38" t="str">
            <v>CTO</v>
          </cell>
          <cell r="O38">
            <v>26</v>
          </cell>
          <cell r="P38">
            <v>0.66039999999999999</v>
          </cell>
          <cell r="Q38">
            <v>2562.75</v>
          </cell>
          <cell r="R38">
            <v>2561.9699999999998</v>
          </cell>
          <cell r="S38">
            <v>1.6</v>
          </cell>
          <cell r="T38">
            <v>1.0900000000000001</v>
          </cell>
          <cell r="U38">
            <v>2561.15</v>
          </cell>
          <cell r="V38">
            <v>2560.8799999999997</v>
          </cell>
          <cell r="W38">
            <v>2561.8104000000003</v>
          </cell>
          <cell r="X38">
            <v>2561.5403999999999</v>
          </cell>
          <cell r="Y38" t="str">
            <v>Catastrado</v>
          </cell>
          <cell r="Z38">
            <v>0.31423619498471883</v>
          </cell>
          <cell r="AB38" t="str">
            <v>P044-P034</v>
          </cell>
        </row>
        <row r="39">
          <cell r="A39">
            <v>37</v>
          </cell>
          <cell r="B39" t="str">
            <v>P034-P035</v>
          </cell>
          <cell r="C39" t="str">
            <v>P034</v>
          </cell>
          <cell r="D39" t="str">
            <v>P035</v>
          </cell>
          <cell r="E39" t="str">
            <v>1023077.88-1044126.85</v>
          </cell>
          <cell r="F39" t="str">
            <v>1023070.86-1044131.39</v>
          </cell>
          <cell r="G39" t="str">
            <v>Inhabilitar</v>
          </cell>
          <cell r="H39">
            <v>1023077.88</v>
          </cell>
          <cell r="I39">
            <v>1044126.85</v>
          </cell>
          <cell r="J39">
            <v>1023070.86</v>
          </cell>
          <cell r="K39">
            <v>1044131.39</v>
          </cell>
          <cell r="L39">
            <v>8.360144</v>
          </cell>
          <cell r="M39" t="str">
            <v>Pluvial</v>
          </cell>
          <cell r="N39" t="str">
            <v>CTO</v>
          </cell>
          <cell r="O39">
            <v>26</v>
          </cell>
          <cell r="P39">
            <v>0.66039999999999999</v>
          </cell>
          <cell r="Q39">
            <v>2561.9699999999998</v>
          </cell>
          <cell r="R39">
            <v>2562.1516000000001</v>
          </cell>
          <cell r="S39">
            <v>1.0900000000000001</v>
          </cell>
          <cell r="T39">
            <v>1.29</v>
          </cell>
          <cell r="U39">
            <v>2560.8799999999997</v>
          </cell>
          <cell r="V39">
            <v>2560.8616000000002</v>
          </cell>
          <cell r="W39">
            <v>2561.5403999999999</v>
          </cell>
          <cell r="X39">
            <v>2561.5220000000004</v>
          </cell>
          <cell r="Y39" t="str">
            <v>Catastrado</v>
          </cell>
          <cell r="Z39">
            <v>0.22009190271691431</v>
          </cell>
          <cell r="AB39" t="e">
            <v>#N/A</v>
          </cell>
        </row>
        <row r="40">
          <cell r="A40">
            <v>38</v>
          </cell>
          <cell r="B40" t="str">
            <v>S072-P037</v>
          </cell>
          <cell r="C40" t="str">
            <v>S072</v>
          </cell>
          <cell r="D40" t="str">
            <v>P037</v>
          </cell>
          <cell r="E40" t="str">
            <v>1023055.34-1044095.76</v>
          </cell>
          <cell r="F40" t="str">
            <v>1023048.88-1044095.36</v>
          </cell>
          <cell r="G40" t="str">
            <v>Existente</v>
          </cell>
          <cell r="H40">
            <v>1023055.34</v>
          </cell>
          <cell r="I40">
            <v>1044095.76</v>
          </cell>
          <cell r="J40">
            <v>1023048.88</v>
          </cell>
          <cell r="K40">
            <v>1044095.36</v>
          </cell>
          <cell r="L40">
            <v>6.472372</v>
          </cell>
          <cell r="M40" t="str">
            <v>De Sumidero</v>
          </cell>
          <cell r="N40" t="str">
            <v>CTO</v>
          </cell>
          <cell r="O40">
            <v>20</v>
          </cell>
          <cell r="P40">
            <v>0.50800000000000001</v>
          </cell>
          <cell r="Q40">
            <v>2561.8200000000002</v>
          </cell>
          <cell r="R40">
            <v>2561.982</v>
          </cell>
          <cell r="S40">
            <v>0.52</v>
          </cell>
          <cell r="T40">
            <v>0.9</v>
          </cell>
          <cell r="U40">
            <v>2561.3000000000002</v>
          </cell>
          <cell r="V40">
            <v>2561.0819999999999</v>
          </cell>
          <cell r="W40">
            <v>2561.808</v>
          </cell>
          <cell r="X40">
            <v>2561.5899999999997</v>
          </cell>
          <cell r="Y40" t="str">
            <v>Catastrado</v>
          </cell>
          <cell r="Z40">
            <v>3.3681623985812612</v>
          </cell>
          <cell r="AB40" t="e">
            <v>#N/A</v>
          </cell>
        </row>
        <row r="41">
          <cell r="A41">
            <v>39</v>
          </cell>
          <cell r="B41" t="str">
            <v>S071-P037</v>
          </cell>
          <cell r="C41" t="str">
            <v>S071</v>
          </cell>
          <cell r="D41" t="str">
            <v>P037</v>
          </cell>
          <cell r="E41" t="str">
            <v>1023050.62-1044100.09</v>
          </cell>
          <cell r="F41" t="str">
            <v>1023048.88-1044095.36</v>
          </cell>
          <cell r="G41" t="str">
            <v>Existente</v>
          </cell>
          <cell r="H41">
            <v>1023050.62</v>
          </cell>
          <cell r="I41">
            <v>1044100.09</v>
          </cell>
          <cell r="J41">
            <v>1023048.88</v>
          </cell>
          <cell r="K41">
            <v>1044095.36</v>
          </cell>
          <cell r="L41">
            <v>5.0398909999999999</v>
          </cell>
          <cell r="M41" t="str">
            <v>De Sumidero</v>
          </cell>
          <cell r="N41" t="str">
            <v>PVC</v>
          </cell>
          <cell r="O41">
            <v>6</v>
          </cell>
          <cell r="P41">
            <v>0.15239999999999998</v>
          </cell>
          <cell r="Q41">
            <v>2561.88</v>
          </cell>
          <cell r="R41">
            <v>2561.982</v>
          </cell>
          <cell r="S41">
            <v>0.37</v>
          </cell>
          <cell r="T41">
            <v>0.9</v>
          </cell>
          <cell r="U41">
            <v>2561.5100000000002</v>
          </cell>
          <cell r="V41">
            <v>2561.0819999999999</v>
          </cell>
          <cell r="W41">
            <v>2561.6624000000002</v>
          </cell>
          <cell r="X41">
            <v>2561.2343999999998</v>
          </cell>
          <cell r="Y41" t="str">
            <v>Catastrado</v>
          </cell>
          <cell r="Z41">
            <v>8.4922471537646018</v>
          </cell>
          <cell r="AB41" t="e">
            <v>#N/A</v>
          </cell>
        </row>
        <row r="42">
          <cell r="A42">
            <v>40</v>
          </cell>
          <cell r="B42" t="str">
            <v>S073-P037</v>
          </cell>
          <cell r="C42" t="str">
            <v>S073</v>
          </cell>
          <cell r="D42" t="str">
            <v>P037</v>
          </cell>
          <cell r="E42" t="str">
            <v>1023045.72-1044092.83</v>
          </cell>
          <cell r="F42" t="str">
            <v>1023048.88-1044095.36</v>
          </cell>
          <cell r="G42" t="str">
            <v>Existente</v>
          </cell>
          <cell r="H42">
            <v>1023045.72</v>
          </cell>
          <cell r="I42">
            <v>1044092.83</v>
          </cell>
          <cell r="J42">
            <v>1023048.88</v>
          </cell>
          <cell r="K42">
            <v>1044095.36</v>
          </cell>
          <cell r="L42">
            <v>4.0480239999999998</v>
          </cell>
          <cell r="M42" t="str">
            <v>De Sumidero</v>
          </cell>
          <cell r="N42" t="str">
            <v>PVC</v>
          </cell>
          <cell r="O42">
            <v>6</v>
          </cell>
          <cell r="P42">
            <v>0.15239999999999998</v>
          </cell>
          <cell r="Q42">
            <v>2561.88</v>
          </cell>
          <cell r="R42">
            <v>2561.982</v>
          </cell>
          <cell r="S42">
            <v>0.32</v>
          </cell>
          <cell r="T42">
            <v>0.56999999999999995</v>
          </cell>
          <cell r="U42">
            <v>2561.56</v>
          </cell>
          <cell r="V42">
            <v>2561.4119999999998</v>
          </cell>
          <cell r="W42">
            <v>2561.7123999999999</v>
          </cell>
          <cell r="X42">
            <v>2561.5643999999998</v>
          </cell>
          <cell r="Y42" t="str">
            <v>Catastrado</v>
          </cell>
          <cell r="Z42">
            <v>3.656104805706148</v>
          </cell>
          <cell r="AB42" t="e">
            <v>#N/A</v>
          </cell>
        </row>
        <row r="43">
          <cell r="A43">
            <v>41</v>
          </cell>
          <cell r="B43" t="str">
            <v>S074-P037</v>
          </cell>
          <cell r="C43" t="str">
            <v>S074</v>
          </cell>
          <cell r="D43" t="str">
            <v>P037</v>
          </cell>
          <cell r="E43" t="str">
            <v>1023050.93-1044089.51</v>
          </cell>
          <cell r="F43" t="str">
            <v>1023048.88-1044095.36</v>
          </cell>
          <cell r="G43" t="str">
            <v>Existente</v>
          </cell>
          <cell r="H43">
            <v>1023050.93</v>
          </cell>
          <cell r="I43">
            <v>1044089.51</v>
          </cell>
          <cell r="J43">
            <v>1023048.88</v>
          </cell>
          <cell r="K43">
            <v>1044095.36</v>
          </cell>
          <cell r="L43">
            <v>6.1987899999999998</v>
          </cell>
          <cell r="M43" t="str">
            <v>De Sumidero</v>
          </cell>
          <cell r="N43" t="str">
            <v>PVC</v>
          </cell>
          <cell r="O43">
            <v>6</v>
          </cell>
          <cell r="P43">
            <v>0.15239999999999998</v>
          </cell>
          <cell r="Q43">
            <v>2561.91</v>
          </cell>
          <cell r="R43">
            <v>2561.982</v>
          </cell>
          <cell r="S43">
            <v>0.47</v>
          </cell>
          <cell r="T43">
            <v>0.93</v>
          </cell>
          <cell r="U43">
            <v>2561.44</v>
          </cell>
          <cell r="V43">
            <v>2561.0520000000001</v>
          </cell>
          <cell r="W43">
            <v>2561.5924</v>
          </cell>
          <cell r="X43">
            <v>2561.2044000000001</v>
          </cell>
          <cell r="Y43" t="str">
            <v>Catastrado</v>
          </cell>
          <cell r="Z43">
            <v>6.2592860864768767</v>
          </cell>
          <cell r="AB43" t="e">
            <v>#N/A</v>
          </cell>
        </row>
        <row r="44">
          <cell r="A44">
            <v>42</v>
          </cell>
          <cell r="B44" t="str">
            <v>P037-BOX 02</v>
          </cell>
          <cell r="C44" t="str">
            <v>P037</v>
          </cell>
          <cell r="D44" t="str">
            <v>BOX 02</v>
          </cell>
          <cell r="E44" t="str">
            <v>1023048.88-1044095.36</v>
          </cell>
          <cell r="F44" t="str">
            <v>1023042.86-1044100.36</v>
          </cell>
          <cell r="G44" t="str">
            <v>Existente</v>
          </cell>
          <cell r="H44">
            <v>1023048.88</v>
          </cell>
          <cell r="I44">
            <v>1044095.36</v>
          </cell>
          <cell r="J44">
            <v>1023042.86</v>
          </cell>
          <cell r="K44">
            <v>1044100.36</v>
          </cell>
          <cell r="L44">
            <v>7.8256249999999996</v>
          </cell>
          <cell r="M44" t="str">
            <v>Pluvial</v>
          </cell>
          <cell r="N44" t="str">
            <v>PVC</v>
          </cell>
          <cell r="O44">
            <v>20</v>
          </cell>
          <cell r="P44">
            <v>0.50800000000000001</v>
          </cell>
          <cell r="Q44">
            <v>2561.982</v>
          </cell>
          <cell r="R44">
            <v>2561.2381</v>
          </cell>
          <cell r="S44">
            <v>2</v>
          </cell>
          <cell r="T44">
            <v>1.3</v>
          </cell>
          <cell r="U44">
            <v>2559.982</v>
          </cell>
          <cell r="V44">
            <v>2559.9380999999998</v>
          </cell>
          <cell r="W44">
            <v>2560.4899999999998</v>
          </cell>
          <cell r="X44">
            <v>2560.4460999999997</v>
          </cell>
          <cell r="Y44" t="str">
            <v>Catastrado</v>
          </cell>
          <cell r="Z44">
            <v>0.56097755770461155</v>
          </cell>
          <cell r="AB44" t="e">
            <v>#N/A</v>
          </cell>
        </row>
        <row r="45">
          <cell r="A45">
            <v>43</v>
          </cell>
          <cell r="B45" t="str">
            <v>S003-P040</v>
          </cell>
          <cell r="C45" t="str">
            <v>S003</v>
          </cell>
          <cell r="D45" t="str">
            <v>P040</v>
          </cell>
          <cell r="E45" t="str">
            <v>1023160.65-1044179.61</v>
          </cell>
          <cell r="F45" t="str">
            <v>1023158.44-1044174.14</v>
          </cell>
          <cell r="G45" t="str">
            <v>Existente</v>
          </cell>
          <cell r="H45">
            <v>1023160.65</v>
          </cell>
          <cell r="I45">
            <v>1044179.61</v>
          </cell>
          <cell r="J45">
            <v>1023158.44</v>
          </cell>
          <cell r="K45">
            <v>1044174.14</v>
          </cell>
          <cell r="L45">
            <v>5.8995759999999997</v>
          </cell>
          <cell r="M45" t="str">
            <v>De Sumidero</v>
          </cell>
          <cell r="N45" t="str">
            <v>PVC</v>
          </cell>
          <cell r="O45">
            <v>8</v>
          </cell>
          <cell r="P45">
            <v>0.20319999999999999</v>
          </cell>
          <cell r="Q45">
            <v>2562.4299999999998</v>
          </cell>
          <cell r="R45">
            <v>2562.59</v>
          </cell>
          <cell r="S45">
            <v>0.65</v>
          </cell>
          <cell r="T45">
            <v>1.1000000000000001</v>
          </cell>
          <cell r="U45">
            <v>2561.7799999999997</v>
          </cell>
          <cell r="V45">
            <v>2561.4900000000002</v>
          </cell>
          <cell r="W45">
            <v>2561.9831999999997</v>
          </cell>
          <cell r="X45">
            <v>2561.6932000000002</v>
          </cell>
          <cell r="Y45" t="str">
            <v>Catastrado</v>
          </cell>
          <cell r="Z45">
            <v>4.9156074944963652</v>
          </cell>
          <cell r="AB45" t="e">
            <v>#N/A</v>
          </cell>
        </row>
        <row r="46">
          <cell r="A46">
            <v>44</v>
          </cell>
          <cell r="B46" t="str">
            <v>S078-P040</v>
          </cell>
          <cell r="C46" t="str">
            <v>S078</v>
          </cell>
          <cell r="D46" t="str">
            <v>P040</v>
          </cell>
          <cell r="E46" t="str">
            <v>1023154.38-1044171.48</v>
          </cell>
          <cell r="F46" t="str">
            <v>1023158.44-1044174.14</v>
          </cell>
          <cell r="G46" t="str">
            <v>Existente</v>
          </cell>
          <cell r="H46">
            <v>1023154.38</v>
          </cell>
          <cell r="I46">
            <v>1044171.48</v>
          </cell>
          <cell r="J46">
            <v>1023158.44</v>
          </cell>
          <cell r="K46">
            <v>1044174.14</v>
          </cell>
          <cell r="L46">
            <v>4.8537819999999998</v>
          </cell>
          <cell r="M46" t="str">
            <v>De Sumidero</v>
          </cell>
          <cell r="N46" t="str">
            <v>PVC</v>
          </cell>
          <cell r="O46">
            <v>8</v>
          </cell>
          <cell r="P46">
            <v>0.20319999999999999</v>
          </cell>
          <cell r="Q46">
            <v>2562.5500000000002</v>
          </cell>
          <cell r="R46">
            <v>2562.59</v>
          </cell>
          <cell r="S46">
            <v>0.67</v>
          </cell>
          <cell r="T46">
            <v>0.8</v>
          </cell>
          <cell r="U46">
            <v>2561.88</v>
          </cell>
          <cell r="V46">
            <v>2561.79</v>
          </cell>
          <cell r="W46">
            <v>2562.0832</v>
          </cell>
          <cell r="X46">
            <v>2561.9931999999999</v>
          </cell>
          <cell r="Y46" t="str">
            <v>Catastrado</v>
          </cell>
          <cell r="Z46">
            <v>1.8542241905414276</v>
          </cell>
          <cell r="AB46" t="e">
            <v>#N/A</v>
          </cell>
        </row>
        <row r="47">
          <cell r="A47">
            <v>45</v>
          </cell>
          <cell r="B47" t="str">
            <v>S077-P040</v>
          </cell>
          <cell r="C47" t="str">
            <v>S077</v>
          </cell>
          <cell r="D47" t="str">
            <v>P040</v>
          </cell>
          <cell r="E47" t="str">
            <v>1023159.81-1044169.56</v>
          </cell>
          <cell r="F47" t="str">
            <v>1023158.44-1044174.14</v>
          </cell>
          <cell r="G47" t="str">
            <v>Existente</v>
          </cell>
          <cell r="H47">
            <v>1023159.81</v>
          </cell>
          <cell r="I47">
            <v>1044169.56</v>
          </cell>
          <cell r="J47">
            <v>1023158.44</v>
          </cell>
          <cell r="K47">
            <v>1044174.14</v>
          </cell>
          <cell r="L47">
            <v>4.780513</v>
          </cell>
          <cell r="M47" t="str">
            <v>De Sumidero</v>
          </cell>
          <cell r="N47" t="str">
            <v>PVC</v>
          </cell>
          <cell r="O47">
            <v>8</v>
          </cell>
          <cell r="P47">
            <v>0.20319999999999999</v>
          </cell>
          <cell r="Q47">
            <v>2562.5700000000002</v>
          </cell>
          <cell r="R47">
            <v>2562.59</v>
          </cell>
          <cell r="S47">
            <v>0.56000000000000005</v>
          </cell>
          <cell r="T47">
            <v>0.95</v>
          </cell>
          <cell r="U47">
            <v>2562.0100000000002</v>
          </cell>
          <cell r="V47">
            <v>2561.6400000000003</v>
          </cell>
          <cell r="W47">
            <v>2562.2132000000001</v>
          </cell>
          <cell r="X47">
            <v>2561.8432000000003</v>
          </cell>
          <cell r="Y47" t="str">
            <v>Catastrado</v>
          </cell>
          <cell r="Z47">
            <v>7.7397551266964628</v>
          </cell>
          <cell r="AB47" t="e">
            <v>#N/A</v>
          </cell>
        </row>
        <row r="48">
          <cell r="A48">
            <v>46</v>
          </cell>
          <cell r="B48" t="str">
            <v>P040-P038</v>
          </cell>
          <cell r="C48" t="str">
            <v>P040</v>
          </cell>
          <cell r="D48" t="str">
            <v>P038</v>
          </cell>
          <cell r="E48" t="str">
            <v>1023158.44-1044174.14</v>
          </cell>
          <cell r="F48" t="str">
            <v>1023108.35-1044105.56</v>
          </cell>
          <cell r="G48" t="str">
            <v>Existente</v>
          </cell>
          <cell r="H48">
            <v>1023158.44</v>
          </cell>
          <cell r="I48">
            <v>1044174.14</v>
          </cell>
          <cell r="J48">
            <v>1023108.35</v>
          </cell>
          <cell r="K48">
            <v>1044105.56</v>
          </cell>
          <cell r="L48">
            <v>84.924817000000004</v>
          </cell>
          <cell r="M48" t="str">
            <v>Pluvial</v>
          </cell>
          <cell r="N48" t="str">
            <v>PVC</v>
          </cell>
          <cell r="O48">
            <v>14</v>
          </cell>
          <cell r="P48">
            <v>0.35559999999999997</v>
          </cell>
          <cell r="Q48">
            <v>2562.59</v>
          </cell>
          <cell r="R48">
            <v>2562.6327000000001</v>
          </cell>
          <cell r="S48">
            <v>1.5</v>
          </cell>
          <cell r="T48">
            <v>1.66</v>
          </cell>
          <cell r="U48">
            <v>2561.09</v>
          </cell>
          <cell r="V48">
            <v>2560.9727000000003</v>
          </cell>
          <cell r="W48">
            <v>2561.4456</v>
          </cell>
          <cell r="X48">
            <v>2561.3283000000001</v>
          </cell>
          <cell r="Y48" t="str">
            <v>Catastrado</v>
          </cell>
          <cell r="Z48">
            <v>0.13812216987160122</v>
          </cell>
          <cell r="AB48" t="str">
            <v>P040-P038</v>
          </cell>
        </row>
        <row r="49">
          <cell r="A49">
            <v>47</v>
          </cell>
          <cell r="B49" t="str">
            <v>S075-P038</v>
          </cell>
          <cell r="C49" t="str">
            <v>S075</v>
          </cell>
          <cell r="D49" t="str">
            <v>P038</v>
          </cell>
          <cell r="E49" t="str">
            <v>1023108.65-1044108.89</v>
          </cell>
          <cell r="F49" t="str">
            <v>1023108.35-1044105.56</v>
          </cell>
          <cell r="G49" t="str">
            <v>Existente</v>
          </cell>
          <cell r="H49">
            <v>1023108.65</v>
          </cell>
          <cell r="I49">
            <v>1044108.89</v>
          </cell>
          <cell r="J49">
            <v>1023108.35</v>
          </cell>
          <cell r="K49">
            <v>1044105.56</v>
          </cell>
          <cell r="L49">
            <v>3.343486</v>
          </cell>
          <cell r="M49" t="str">
            <v>De Sumidero</v>
          </cell>
          <cell r="N49" t="str">
            <v>PVC</v>
          </cell>
          <cell r="O49">
            <v>10</v>
          </cell>
          <cell r="P49">
            <v>0.254</v>
          </cell>
          <cell r="Q49">
            <v>2562.63</v>
          </cell>
          <cell r="R49">
            <v>2562.6327000000001</v>
          </cell>
          <cell r="S49">
            <v>0.6</v>
          </cell>
          <cell r="T49">
            <v>0.7</v>
          </cell>
          <cell r="U49">
            <v>2562.0300000000002</v>
          </cell>
          <cell r="V49">
            <v>2561.9327000000003</v>
          </cell>
          <cell r="W49">
            <v>2562.2840000000001</v>
          </cell>
          <cell r="X49">
            <v>2562.1867000000002</v>
          </cell>
          <cell r="Y49" t="str">
            <v>Inferido</v>
          </cell>
          <cell r="Z49">
            <v>2.910136306833786</v>
          </cell>
          <cell r="AB49" t="e">
            <v>#N/A</v>
          </cell>
        </row>
        <row r="50">
          <cell r="A50">
            <v>48</v>
          </cell>
          <cell r="B50" t="str">
            <v>S076-P038</v>
          </cell>
          <cell r="C50" t="str">
            <v>S076</v>
          </cell>
          <cell r="D50" t="str">
            <v>P038</v>
          </cell>
          <cell r="E50" t="str">
            <v>1023113.23-1044105.84</v>
          </cell>
          <cell r="F50" t="str">
            <v>1023108.35-1044105.56</v>
          </cell>
          <cell r="G50" t="str">
            <v>Existente</v>
          </cell>
          <cell r="H50">
            <v>1023113.23</v>
          </cell>
          <cell r="I50">
            <v>1044105.84</v>
          </cell>
          <cell r="J50">
            <v>1023108.35</v>
          </cell>
          <cell r="K50">
            <v>1044105.56</v>
          </cell>
          <cell r="L50">
            <v>4.888026</v>
          </cell>
          <cell r="M50" t="str">
            <v>De Sumidero</v>
          </cell>
          <cell r="N50" t="str">
            <v>PVC</v>
          </cell>
          <cell r="O50">
            <v>10</v>
          </cell>
          <cell r="P50">
            <v>0.254</v>
          </cell>
          <cell r="Q50">
            <v>2562.67</v>
          </cell>
          <cell r="R50">
            <v>2562.6327000000001</v>
          </cell>
          <cell r="S50">
            <v>0.64</v>
          </cell>
          <cell r="T50">
            <v>0.7</v>
          </cell>
          <cell r="U50">
            <v>2562.0300000000002</v>
          </cell>
          <cell r="V50">
            <v>2561.9327000000003</v>
          </cell>
          <cell r="W50">
            <v>2562.2840000000001</v>
          </cell>
          <cell r="X50">
            <v>2562.1867000000002</v>
          </cell>
          <cell r="Y50" t="str">
            <v>Inferido</v>
          </cell>
          <cell r="Z50">
            <v>1.9905786098499616</v>
          </cell>
          <cell r="AB50" t="e">
            <v>#N/A</v>
          </cell>
        </row>
        <row r="51">
          <cell r="A51">
            <v>49</v>
          </cell>
          <cell r="B51" t="str">
            <v>P042-P040</v>
          </cell>
          <cell r="C51" t="str">
            <v>P042</v>
          </cell>
          <cell r="D51" t="str">
            <v>P040</v>
          </cell>
          <cell r="E51" t="str">
            <v>1023206.77-1044241.18</v>
          </cell>
          <cell r="F51" t="str">
            <v>1023158.44-1044174.14</v>
          </cell>
          <cell r="G51" t="str">
            <v>Existente</v>
          </cell>
          <cell r="H51">
            <v>1023206.77</v>
          </cell>
          <cell r="I51">
            <v>1044241.18</v>
          </cell>
          <cell r="J51">
            <v>1023158.44</v>
          </cell>
          <cell r="K51">
            <v>1044174.14</v>
          </cell>
          <cell r="L51">
            <v>82.644724999999994</v>
          </cell>
          <cell r="M51" t="str">
            <v>Pluvial Inicial</v>
          </cell>
          <cell r="N51" t="str">
            <v>PVC</v>
          </cell>
          <cell r="O51">
            <v>14</v>
          </cell>
          <cell r="P51">
            <v>0.35559999999999997</v>
          </cell>
          <cell r="Q51">
            <v>2562.6999999999998</v>
          </cell>
          <cell r="R51">
            <v>2562.59</v>
          </cell>
          <cell r="S51">
            <v>1.27</v>
          </cell>
          <cell r="T51">
            <v>1.5</v>
          </cell>
          <cell r="U51">
            <v>2561.4299999999998</v>
          </cell>
          <cell r="V51">
            <v>2561.09</v>
          </cell>
          <cell r="W51">
            <v>2561.7855999999997</v>
          </cell>
          <cell r="X51">
            <v>2561.4456</v>
          </cell>
          <cell r="Y51" t="str">
            <v>Catastrado</v>
          </cell>
          <cell r="Z51">
            <v>0.41139951763369143</v>
          </cell>
          <cell r="AB51" t="str">
            <v>P042-P040</v>
          </cell>
        </row>
        <row r="52">
          <cell r="A52">
            <v>50</v>
          </cell>
          <cell r="B52" t="str">
            <v>S004-P042</v>
          </cell>
          <cell r="C52" t="str">
            <v>S004</v>
          </cell>
          <cell r="D52" t="str">
            <v>P042</v>
          </cell>
          <cell r="E52" t="str">
            <v>1023209.41-1044237.71</v>
          </cell>
          <cell r="F52" t="str">
            <v>1023206.77-1044241.18</v>
          </cell>
          <cell r="G52" t="str">
            <v>Existente</v>
          </cell>
          <cell r="H52">
            <v>1023209.41</v>
          </cell>
          <cell r="I52">
            <v>1044237.71</v>
          </cell>
          <cell r="J52">
            <v>1023206.77</v>
          </cell>
          <cell r="K52">
            <v>1044241.18</v>
          </cell>
          <cell r="L52">
            <v>4.3601029999999996</v>
          </cell>
          <cell r="M52" t="str">
            <v>De Sumidero</v>
          </cell>
          <cell r="N52" t="str">
            <v>PVC</v>
          </cell>
          <cell r="O52">
            <v>8</v>
          </cell>
          <cell r="P52">
            <v>0.20319999999999999</v>
          </cell>
          <cell r="Q52">
            <v>2562.69</v>
          </cell>
          <cell r="R52">
            <v>2562.6999999999998</v>
          </cell>
          <cell r="S52">
            <v>0.53</v>
          </cell>
          <cell r="T52">
            <v>0.62</v>
          </cell>
          <cell r="U52">
            <v>2562.16</v>
          </cell>
          <cell r="V52">
            <v>2562.08</v>
          </cell>
          <cell r="W52">
            <v>2562.3631999999998</v>
          </cell>
          <cell r="X52">
            <v>2562.2831999999999</v>
          </cell>
          <cell r="Y52" t="str">
            <v>Catastrado</v>
          </cell>
          <cell r="Z52">
            <v>1.8348190398237669</v>
          </cell>
          <cell r="AB52" t="e">
            <v>#N/A</v>
          </cell>
        </row>
        <row r="53">
          <cell r="A53">
            <v>51</v>
          </cell>
          <cell r="B53" t="str">
            <v>S005-P042</v>
          </cell>
          <cell r="C53" t="str">
            <v>S005</v>
          </cell>
          <cell r="D53" t="str">
            <v>P042</v>
          </cell>
          <cell r="E53" t="str">
            <v>1023205.1-1044240.25</v>
          </cell>
          <cell r="F53" t="str">
            <v>1023206.77-1044241.18</v>
          </cell>
          <cell r="G53" t="str">
            <v>Existente</v>
          </cell>
          <cell r="H53">
            <v>1023205.1</v>
          </cell>
          <cell r="I53">
            <v>1044240.25</v>
          </cell>
          <cell r="J53">
            <v>1023206.77</v>
          </cell>
          <cell r="K53">
            <v>1044241.18</v>
          </cell>
          <cell r="L53">
            <v>1.911492</v>
          </cell>
          <cell r="M53" t="str">
            <v>De Sumidero</v>
          </cell>
          <cell r="N53" t="str">
            <v>PVC</v>
          </cell>
          <cell r="O53">
            <v>8</v>
          </cell>
          <cell r="P53">
            <v>0.20319999999999999</v>
          </cell>
          <cell r="Q53">
            <v>2562.6799999999998</v>
          </cell>
          <cell r="R53">
            <v>2562.6999999999998</v>
          </cell>
          <cell r="S53">
            <v>0.48</v>
          </cell>
          <cell r="T53">
            <v>0.68</v>
          </cell>
          <cell r="U53">
            <v>2562.1999999999998</v>
          </cell>
          <cell r="V53">
            <v>2562.02</v>
          </cell>
          <cell r="W53">
            <v>2562.4031999999997</v>
          </cell>
          <cell r="X53">
            <v>2562.2231999999999</v>
          </cell>
          <cell r="Y53" t="str">
            <v>Catastrado</v>
          </cell>
          <cell r="Z53">
            <v>9.4167278753892933</v>
          </cell>
          <cell r="AB53" t="e">
            <v>#N/A</v>
          </cell>
        </row>
        <row r="54">
          <cell r="A54">
            <v>52</v>
          </cell>
          <cell r="B54" t="str">
            <v>S051-P013V</v>
          </cell>
          <cell r="C54" t="str">
            <v>S051</v>
          </cell>
          <cell r="D54" t="str">
            <v>P013V</v>
          </cell>
          <cell r="E54" t="str">
            <v>1023612.88-1044287.34</v>
          </cell>
          <cell r="F54" t="str">
            <v>1023610.08-1044288.4</v>
          </cell>
          <cell r="G54" t="str">
            <v>Existente</v>
          </cell>
          <cell r="H54">
            <v>1023612.88</v>
          </cell>
          <cell r="I54">
            <v>1044287.34</v>
          </cell>
          <cell r="J54">
            <v>1023610.08</v>
          </cell>
          <cell r="K54">
            <v>1044288.4</v>
          </cell>
          <cell r="L54">
            <v>2.9939269999999998</v>
          </cell>
          <cell r="M54" t="str">
            <v>De Sumidero</v>
          </cell>
          <cell r="N54" t="str">
            <v>PVC</v>
          </cell>
          <cell r="O54">
            <v>12</v>
          </cell>
          <cell r="P54">
            <v>0.30479999999999996</v>
          </cell>
          <cell r="Q54">
            <v>2565.81</v>
          </cell>
          <cell r="R54">
            <v>2565.7860000000001</v>
          </cell>
          <cell r="S54">
            <v>0.95</v>
          </cell>
          <cell r="T54">
            <v>0.98</v>
          </cell>
          <cell r="U54">
            <v>2564.86</v>
          </cell>
          <cell r="V54">
            <v>2564.806</v>
          </cell>
          <cell r="W54">
            <v>2565.1648</v>
          </cell>
          <cell r="X54">
            <v>2565.1107999999999</v>
          </cell>
          <cell r="Y54" t="str">
            <v>Catastrado</v>
          </cell>
          <cell r="Z54">
            <v>1.803651191231026</v>
          </cell>
          <cell r="AB54" t="e">
            <v>#N/A</v>
          </cell>
        </row>
        <row r="55">
          <cell r="A55">
            <v>53</v>
          </cell>
          <cell r="B55" t="str">
            <v>S050-P013V</v>
          </cell>
          <cell r="C55" t="str">
            <v>S050</v>
          </cell>
          <cell r="D55" t="str">
            <v>P013V</v>
          </cell>
          <cell r="E55" t="str">
            <v>1023608.02-1044283.34</v>
          </cell>
          <cell r="F55" t="str">
            <v>1023610.08-1044288.4</v>
          </cell>
          <cell r="G55" t="str">
            <v>Existente</v>
          </cell>
          <cell r="H55">
            <v>1023608.02</v>
          </cell>
          <cell r="I55">
            <v>1044283.34</v>
          </cell>
          <cell r="J55">
            <v>1023610.08</v>
          </cell>
          <cell r="K55">
            <v>1044288.4</v>
          </cell>
          <cell r="L55">
            <v>5.4632589999999999</v>
          </cell>
          <cell r="M55" t="str">
            <v>De Sumidero</v>
          </cell>
          <cell r="N55" t="str">
            <v>PVC</v>
          </cell>
          <cell r="O55">
            <v>12</v>
          </cell>
          <cell r="P55">
            <v>0.30479999999999996</v>
          </cell>
          <cell r="Q55">
            <v>2565.83</v>
          </cell>
          <cell r="R55">
            <v>2565.7860000000001</v>
          </cell>
          <cell r="S55">
            <v>0.87</v>
          </cell>
          <cell r="T55">
            <v>0.93</v>
          </cell>
          <cell r="U55">
            <v>2564.96</v>
          </cell>
          <cell r="V55">
            <v>2564.8560000000002</v>
          </cell>
          <cell r="W55">
            <v>2565.2647999999999</v>
          </cell>
          <cell r="X55">
            <v>2565.1608000000001</v>
          </cell>
          <cell r="Y55" t="str">
            <v>Catastrado</v>
          </cell>
          <cell r="Z55">
            <v>1.9036256564042535</v>
          </cell>
          <cell r="AB55" t="e">
            <v>#N/A</v>
          </cell>
        </row>
        <row r="56">
          <cell r="A56">
            <v>54</v>
          </cell>
          <cell r="B56" t="str">
            <v>S070-P032</v>
          </cell>
          <cell r="C56" t="str">
            <v>S070</v>
          </cell>
          <cell r="D56" t="str">
            <v>P032</v>
          </cell>
          <cell r="E56" t="str">
            <v>1023069.04-1044115.64</v>
          </cell>
          <cell r="F56" t="str">
            <v>1023071.39-1044126.7</v>
          </cell>
          <cell r="G56" t="str">
            <v>Existente</v>
          </cell>
          <cell r="H56">
            <v>1023069.04</v>
          </cell>
          <cell r="I56">
            <v>1044115.64</v>
          </cell>
          <cell r="J56">
            <v>1023071.39</v>
          </cell>
          <cell r="K56">
            <v>1044126.7</v>
          </cell>
          <cell r="L56">
            <v>11.306905</v>
          </cell>
          <cell r="M56" t="str">
            <v>De Sumidero</v>
          </cell>
          <cell r="N56" t="str">
            <v>PVC</v>
          </cell>
          <cell r="O56">
            <v>12</v>
          </cell>
          <cell r="P56">
            <v>0.30479999999999996</v>
          </cell>
          <cell r="Q56">
            <v>2561.91</v>
          </cell>
          <cell r="R56">
            <v>2562.0500000000002</v>
          </cell>
          <cell r="S56">
            <v>0.44</v>
          </cell>
          <cell r="T56">
            <v>0.59</v>
          </cell>
          <cell r="U56">
            <v>2561.4699999999998</v>
          </cell>
          <cell r="V56">
            <v>2561.46</v>
          </cell>
          <cell r="W56">
            <v>2561.7747999999997</v>
          </cell>
          <cell r="X56">
            <v>2561.7647999999999</v>
          </cell>
          <cell r="Y56" t="str">
            <v>Catastrado</v>
          </cell>
          <cell r="Z56">
            <v>8.8441531964437048E-2</v>
          </cell>
          <cell r="AB56" t="e">
            <v>#N/A</v>
          </cell>
        </row>
        <row r="57">
          <cell r="A57">
            <v>55</v>
          </cell>
          <cell r="B57" t="str">
            <v>CANAL 02-P044</v>
          </cell>
          <cell r="C57" t="str">
            <v>CANAL 02</v>
          </cell>
          <cell r="D57" t="str">
            <v>P044</v>
          </cell>
          <cell r="E57" t="str">
            <v>1023176.1-1044272.75</v>
          </cell>
          <cell r="F57" t="str">
            <v>1023127.58-1044196.94</v>
          </cell>
          <cell r="G57" t="str">
            <v>Existente</v>
          </cell>
          <cell r="H57">
            <v>1023176.1</v>
          </cell>
          <cell r="I57">
            <v>1044272.75</v>
          </cell>
          <cell r="J57">
            <v>1023127.58</v>
          </cell>
          <cell r="K57">
            <v>1044196.94</v>
          </cell>
          <cell r="L57">
            <v>90.007480000000001</v>
          </cell>
          <cell r="M57" t="str">
            <v>Pluvial Inicial</v>
          </cell>
          <cell r="N57" t="str">
            <v>CTO</v>
          </cell>
          <cell r="O57">
            <v>26</v>
          </cell>
          <cell r="P57">
            <v>0.66039999999999999</v>
          </cell>
          <cell r="Q57">
            <v>2564.3498</v>
          </cell>
          <cell r="R57">
            <v>2562.75</v>
          </cell>
          <cell r="S57">
            <v>0.5</v>
          </cell>
          <cell r="T57">
            <v>1.6</v>
          </cell>
          <cell r="U57">
            <v>2563.8498</v>
          </cell>
          <cell r="V57">
            <v>2561.15</v>
          </cell>
          <cell r="W57">
            <v>2564.5102000000002</v>
          </cell>
          <cell r="X57">
            <v>2561.8104000000003</v>
          </cell>
          <cell r="Y57" t="str">
            <v>Catastrado</v>
          </cell>
          <cell r="Z57">
            <v>2.9995284836325471</v>
          </cell>
          <cell r="AB57" t="str">
            <v>CANAL 02-P044</v>
          </cell>
        </row>
        <row r="58">
          <cell r="A58">
            <v>56</v>
          </cell>
          <cell r="B58" t="str">
            <v>P049-P046</v>
          </cell>
          <cell r="C58" t="str">
            <v>P049</v>
          </cell>
          <cell r="D58" t="str">
            <v>P046</v>
          </cell>
          <cell r="E58" t="str">
            <v>1023227.84-1044195.03</v>
          </cell>
          <cell r="F58" t="str">
            <v>1023193.81-1044149.97</v>
          </cell>
          <cell r="G58" t="str">
            <v>Existente</v>
          </cell>
          <cell r="H58">
            <v>1023227.84</v>
          </cell>
          <cell r="I58">
            <v>1044195.03</v>
          </cell>
          <cell r="J58">
            <v>1023193.81</v>
          </cell>
          <cell r="K58">
            <v>1044149.97</v>
          </cell>
          <cell r="L58">
            <v>56.466313</v>
          </cell>
          <cell r="M58" t="str">
            <v>Pluvial</v>
          </cell>
          <cell r="N58" t="str">
            <v>PVC</v>
          </cell>
          <cell r="O58">
            <v>12</v>
          </cell>
          <cell r="P58">
            <v>0.30479999999999996</v>
          </cell>
          <cell r="Q58">
            <v>2563.67</v>
          </cell>
          <cell r="R58">
            <v>2563.94</v>
          </cell>
          <cell r="S58">
            <v>1.62</v>
          </cell>
          <cell r="T58">
            <v>2.0499999999999998</v>
          </cell>
          <cell r="U58">
            <v>2562.0500000000002</v>
          </cell>
          <cell r="V58">
            <v>2561.89</v>
          </cell>
          <cell r="W58">
            <v>2562.3548000000001</v>
          </cell>
          <cell r="X58">
            <v>2562.1947999999998</v>
          </cell>
          <cell r="Y58" t="str">
            <v>Catastrado</v>
          </cell>
          <cell r="Z58">
            <v>0.28335478535726111</v>
          </cell>
          <cell r="AB58" t="str">
            <v>P049-P046</v>
          </cell>
        </row>
        <row r="59">
          <cell r="A59">
            <v>57</v>
          </cell>
          <cell r="B59" t="str">
            <v>S090-P046</v>
          </cell>
          <cell r="C59" t="str">
            <v>S090</v>
          </cell>
          <cell r="D59" t="str">
            <v>P046</v>
          </cell>
          <cell r="E59" t="str">
            <v>1023196.11-1044147.8</v>
          </cell>
          <cell r="F59" t="str">
            <v>1023193.81-1044149.97</v>
          </cell>
          <cell r="G59" t="str">
            <v>Existente</v>
          </cell>
          <cell r="H59">
            <v>1023196.11</v>
          </cell>
          <cell r="I59">
            <v>1044147.8</v>
          </cell>
          <cell r="J59">
            <v>1023193.81</v>
          </cell>
          <cell r="K59">
            <v>1044149.97</v>
          </cell>
          <cell r="L59">
            <v>3.1621039999999998</v>
          </cell>
          <cell r="M59" t="str">
            <v>De Sumidero</v>
          </cell>
          <cell r="N59" t="str">
            <v>PVC</v>
          </cell>
          <cell r="O59">
            <v>8</v>
          </cell>
          <cell r="P59">
            <v>0.20319999999999999</v>
          </cell>
          <cell r="Q59">
            <v>2563.88</v>
          </cell>
          <cell r="R59">
            <v>2563.94</v>
          </cell>
          <cell r="S59">
            <v>0.83</v>
          </cell>
          <cell r="T59">
            <v>1.23</v>
          </cell>
          <cell r="U59">
            <v>2563.0500000000002</v>
          </cell>
          <cell r="V59">
            <v>2562.71</v>
          </cell>
          <cell r="W59">
            <v>2563.2532000000001</v>
          </cell>
          <cell r="X59">
            <v>2562.9132</v>
          </cell>
          <cell r="Y59" t="str">
            <v>Catastrado</v>
          </cell>
          <cell r="Z59">
            <v>10.752334521576316</v>
          </cell>
          <cell r="AB59" t="e">
            <v>#N/A</v>
          </cell>
        </row>
        <row r="60">
          <cell r="A60">
            <v>58</v>
          </cell>
          <cell r="B60" t="str">
            <v>S091-P046</v>
          </cell>
          <cell r="C60" t="str">
            <v>S091</v>
          </cell>
          <cell r="D60" t="str">
            <v>P046</v>
          </cell>
          <cell r="E60" t="str">
            <v>1023189.89-1044147.72</v>
          </cell>
          <cell r="F60" t="str">
            <v>1023193.81-1044149.97</v>
          </cell>
          <cell r="G60" t="str">
            <v>Existente</v>
          </cell>
          <cell r="H60">
            <v>1023189.89</v>
          </cell>
          <cell r="I60">
            <v>1044147.72</v>
          </cell>
          <cell r="J60">
            <v>1023193.81</v>
          </cell>
          <cell r="K60">
            <v>1044149.97</v>
          </cell>
          <cell r="L60">
            <v>4.5198340000000004</v>
          </cell>
          <cell r="M60" t="str">
            <v>De Sumidero</v>
          </cell>
          <cell r="N60" t="str">
            <v>PVC</v>
          </cell>
          <cell r="O60">
            <v>8</v>
          </cell>
          <cell r="P60">
            <v>0.20319999999999999</v>
          </cell>
          <cell r="Q60">
            <v>2563.86</v>
          </cell>
          <cell r="R60">
            <v>2563.94</v>
          </cell>
          <cell r="S60">
            <v>0.73</v>
          </cell>
          <cell r="T60">
            <v>0.95</v>
          </cell>
          <cell r="U60">
            <v>2563.13</v>
          </cell>
          <cell r="V60">
            <v>2562.9900000000002</v>
          </cell>
          <cell r="W60">
            <v>2563.3332</v>
          </cell>
          <cell r="X60">
            <v>2563.1932000000002</v>
          </cell>
          <cell r="Y60" t="str">
            <v>Catastrado</v>
          </cell>
          <cell r="Z60">
            <v>3.0974588889740784</v>
          </cell>
          <cell r="AB60" t="e">
            <v>#N/A</v>
          </cell>
        </row>
        <row r="61">
          <cell r="A61">
            <v>59</v>
          </cell>
          <cell r="B61" t="str">
            <v>P046-P059</v>
          </cell>
          <cell r="C61" t="str">
            <v>P046</v>
          </cell>
          <cell r="D61" t="str">
            <v>P059</v>
          </cell>
          <cell r="E61" t="str">
            <v>1023193.81-1044149.97</v>
          </cell>
          <cell r="F61" t="str">
            <v>1023142.54-1044083.67</v>
          </cell>
          <cell r="G61" t="str">
            <v>Existente</v>
          </cell>
          <cell r="H61">
            <v>1023193.81</v>
          </cell>
          <cell r="I61">
            <v>1044149.97</v>
          </cell>
          <cell r="J61">
            <v>1023142.54</v>
          </cell>
          <cell r="K61">
            <v>1044083.67</v>
          </cell>
          <cell r="L61">
            <v>83.811114000000003</v>
          </cell>
          <cell r="M61" t="str">
            <v>Pluvial</v>
          </cell>
          <cell r="N61" t="str">
            <v>PVC</v>
          </cell>
          <cell r="O61">
            <v>12</v>
          </cell>
          <cell r="P61">
            <v>0.30479999999999996</v>
          </cell>
          <cell r="Q61">
            <v>2563.94</v>
          </cell>
          <cell r="R61">
            <v>2563.4899999999998</v>
          </cell>
          <cell r="S61">
            <v>2.08</v>
          </cell>
          <cell r="T61">
            <v>1.81</v>
          </cell>
          <cell r="U61">
            <v>2561.86</v>
          </cell>
          <cell r="V61">
            <v>2561.6799999999998</v>
          </cell>
          <cell r="W61">
            <v>2562.1648</v>
          </cell>
          <cell r="X61">
            <v>2561.9847999999997</v>
          </cell>
          <cell r="Y61" t="str">
            <v>Catastrado</v>
          </cell>
          <cell r="Z61">
            <v>0.21476865228195274</v>
          </cell>
          <cell r="AB61" t="str">
            <v>P046-P059</v>
          </cell>
        </row>
        <row r="62">
          <cell r="A62">
            <v>60</v>
          </cell>
          <cell r="B62" t="str">
            <v>P050-P049</v>
          </cell>
          <cell r="C62" t="str">
            <v>P050</v>
          </cell>
          <cell r="D62" t="str">
            <v>P049</v>
          </cell>
          <cell r="E62" t="str">
            <v>1023249.63-1044223.86</v>
          </cell>
          <cell r="F62" t="str">
            <v>1023227.84-1044195.03</v>
          </cell>
          <cell r="G62" t="str">
            <v>Existente</v>
          </cell>
          <cell r="H62">
            <v>1023249.63</v>
          </cell>
          <cell r="I62">
            <v>1044223.86</v>
          </cell>
          <cell r="J62">
            <v>1023227.84</v>
          </cell>
          <cell r="K62">
            <v>1044195.03</v>
          </cell>
          <cell r="L62">
            <v>36.138247999999997</v>
          </cell>
          <cell r="M62" t="str">
            <v>Pluvial Inicial</v>
          </cell>
          <cell r="N62" t="str">
            <v>PVC</v>
          </cell>
          <cell r="O62">
            <v>12</v>
          </cell>
          <cell r="P62">
            <v>0.30479999999999996</v>
          </cell>
          <cell r="Q62">
            <v>2563.9</v>
          </cell>
          <cell r="R62">
            <v>2563.67</v>
          </cell>
          <cell r="S62">
            <v>1.6</v>
          </cell>
          <cell r="T62">
            <v>1.62</v>
          </cell>
          <cell r="U62">
            <v>2562.3000000000002</v>
          </cell>
          <cell r="V62">
            <v>2562.0500000000002</v>
          </cell>
          <cell r="W62">
            <v>2562.6048000000001</v>
          </cell>
          <cell r="X62">
            <v>2562.3548000000001</v>
          </cell>
          <cell r="Y62" t="str">
            <v>Catastrado</v>
          </cell>
          <cell r="Z62">
            <v>0.69178782546403472</v>
          </cell>
          <cell r="AB62" t="str">
            <v>P050-P049</v>
          </cell>
        </row>
        <row r="63">
          <cell r="A63">
            <v>61</v>
          </cell>
          <cell r="B63" t="str">
            <v>S086-P049</v>
          </cell>
          <cell r="C63" t="str">
            <v>S086</v>
          </cell>
          <cell r="D63" t="str">
            <v>P049</v>
          </cell>
          <cell r="E63" t="str">
            <v>1023228.36-1044188.6</v>
          </cell>
          <cell r="F63" t="str">
            <v>1023227.84-1044195.03</v>
          </cell>
          <cell r="G63" t="str">
            <v>Existente</v>
          </cell>
          <cell r="H63">
            <v>1023228.36</v>
          </cell>
          <cell r="I63">
            <v>1044188.6</v>
          </cell>
          <cell r="J63">
            <v>1023227.84</v>
          </cell>
          <cell r="K63">
            <v>1044195.03</v>
          </cell>
          <cell r="L63">
            <v>6.4509920000000003</v>
          </cell>
          <cell r="M63" t="str">
            <v>De Sumidero</v>
          </cell>
          <cell r="N63" t="str">
            <v>PVC</v>
          </cell>
          <cell r="O63">
            <v>10</v>
          </cell>
          <cell r="P63">
            <v>0.254</v>
          </cell>
          <cell r="Q63">
            <v>2563.59</v>
          </cell>
          <cell r="R63">
            <v>2563.67</v>
          </cell>
          <cell r="S63">
            <v>0.65</v>
          </cell>
          <cell r="T63">
            <v>1.28</v>
          </cell>
          <cell r="U63">
            <v>2562.94</v>
          </cell>
          <cell r="V63">
            <v>2562.39</v>
          </cell>
          <cell r="W63">
            <v>2563.194</v>
          </cell>
          <cell r="X63">
            <v>2562.6439999999998</v>
          </cell>
          <cell r="Y63" t="str">
            <v>Catastrado</v>
          </cell>
          <cell r="Z63">
            <v>8.5258205249701415</v>
          </cell>
          <cell r="AB63" t="e">
            <v>#N/A</v>
          </cell>
        </row>
        <row r="64">
          <cell r="A64">
            <v>62</v>
          </cell>
          <cell r="B64" t="str">
            <v>S006-P049</v>
          </cell>
          <cell r="C64" t="str">
            <v>S006</v>
          </cell>
          <cell r="D64" t="str">
            <v>P049</v>
          </cell>
          <cell r="E64" t="str">
            <v>1023232.25-1044195.16</v>
          </cell>
          <cell r="F64" t="str">
            <v>1023227.84-1044195.03</v>
          </cell>
          <cell r="G64" t="str">
            <v>Existente</v>
          </cell>
          <cell r="H64">
            <v>1023232.25</v>
          </cell>
          <cell r="I64">
            <v>1044195.16</v>
          </cell>
          <cell r="J64">
            <v>1023227.84</v>
          </cell>
          <cell r="K64">
            <v>1044195.03</v>
          </cell>
          <cell r="L64">
            <v>4.4119159999999997</v>
          </cell>
          <cell r="M64" t="str">
            <v>De Sumidero</v>
          </cell>
          <cell r="N64" t="str">
            <v>PVC</v>
          </cell>
          <cell r="O64">
            <v>10</v>
          </cell>
          <cell r="P64">
            <v>0.254</v>
          </cell>
          <cell r="Q64">
            <v>2563.62</v>
          </cell>
          <cell r="R64">
            <v>2563.67</v>
          </cell>
          <cell r="S64">
            <v>0.9</v>
          </cell>
          <cell r="T64">
            <v>1.43</v>
          </cell>
          <cell r="U64">
            <v>2562.7199999999998</v>
          </cell>
          <cell r="V64">
            <v>2562.2400000000002</v>
          </cell>
          <cell r="W64">
            <v>2562.9739999999997</v>
          </cell>
          <cell r="X64">
            <v>2562.4940000000001</v>
          </cell>
          <cell r="Y64" t="str">
            <v>Catastrado</v>
          </cell>
          <cell r="Z64">
            <v>10.879626901318236</v>
          </cell>
          <cell r="AB64" t="e">
            <v>#N/A</v>
          </cell>
        </row>
        <row r="65">
          <cell r="A65">
            <v>63</v>
          </cell>
          <cell r="B65" t="str">
            <v>P054-P049</v>
          </cell>
          <cell r="C65" t="str">
            <v>P054</v>
          </cell>
          <cell r="D65" t="str">
            <v>P049</v>
          </cell>
          <cell r="E65" t="str">
            <v>1023248.49-1044182.46</v>
          </cell>
          <cell r="F65" t="str">
            <v>1023227.84-1044195.03</v>
          </cell>
          <cell r="G65" t="str">
            <v>Existente</v>
          </cell>
          <cell r="H65">
            <v>1023248.49</v>
          </cell>
          <cell r="I65">
            <v>1044182.46</v>
          </cell>
          <cell r="J65">
            <v>1023227.84</v>
          </cell>
          <cell r="K65">
            <v>1044195.03</v>
          </cell>
          <cell r="L65">
            <v>24.174932999999999</v>
          </cell>
          <cell r="M65" t="str">
            <v>Pluvial</v>
          </cell>
          <cell r="N65" t="str">
            <v>PVC</v>
          </cell>
          <cell r="O65">
            <v>10</v>
          </cell>
          <cell r="P65">
            <v>0.254</v>
          </cell>
          <cell r="Q65">
            <v>2563.89</v>
          </cell>
          <cell r="R65">
            <v>2563.67</v>
          </cell>
          <cell r="S65">
            <v>1.38</v>
          </cell>
          <cell r="T65">
            <v>1.62</v>
          </cell>
          <cell r="U65">
            <v>2562.5099999999998</v>
          </cell>
          <cell r="V65">
            <v>2562.0500000000002</v>
          </cell>
          <cell r="W65">
            <v>2562.7639999999997</v>
          </cell>
          <cell r="X65">
            <v>2562.3040000000001</v>
          </cell>
          <cell r="Y65" t="str">
            <v>Catastrado</v>
          </cell>
          <cell r="Z65">
            <v>1.9027974141627677</v>
          </cell>
          <cell r="AB65" t="str">
            <v>P054-P049</v>
          </cell>
        </row>
        <row r="66">
          <cell r="A66">
            <v>64</v>
          </cell>
          <cell r="B66" t="str">
            <v>P052-P054</v>
          </cell>
          <cell r="C66" t="str">
            <v>P052</v>
          </cell>
          <cell r="D66" t="str">
            <v>P054</v>
          </cell>
          <cell r="E66" t="str">
            <v>1023264.95-1044202.87</v>
          </cell>
          <cell r="F66" t="str">
            <v>1023248.49-1044182.46</v>
          </cell>
          <cell r="G66" t="str">
            <v>Existente</v>
          </cell>
          <cell r="H66">
            <v>1023264.95</v>
          </cell>
          <cell r="I66">
            <v>1044202.87</v>
          </cell>
          <cell r="J66">
            <v>1023248.49</v>
          </cell>
          <cell r="K66">
            <v>1044182.46</v>
          </cell>
          <cell r="L66">
            <v>26.220215</v>
          </cell>
          <cell r="M66" t="str">
            <v>Pluvial Inicial</v>
          </cell>
          <cell r="N66" t="str">
            <v>PVC</v>
          </cell>
          <cell r="O66">
            <v>8</v>
          </cell>
          <cell r="P66">
            <v>0.20319999999999999</v>
          </cell>
          <cell r="Q66">
            <v>2563.9899999999998</v>
          </cell>
          <cell r="R66">
            <v>2563.89</v>
          </cell>
          <cell r="S66">
            <v>1.4</v>
          </cell>
          <cell r="T66">
            <v>1.38</v>
          </cell>
          <cell r="U66">
            <v>2562.5899999999997</v>
          </cell>
          <cell r="V66">
            <v>2562.5099999999998</v>
          </cell>
          <cell r="W66">
            <v>2562.7931999999996</v>
          </cell>
          <cell r="X66">
            <v>2562.7131999999997</v>
          </cell>
          <cell r="Y66" t="str">
            <v>Catastrado</v>
          </cell>
          <cell r="Z66">
            <v>0.30510810075328232</v>
          </cell>
          <cell r="AB66" t="str">
            <v>P052-P054</v>
          </cell>
        </row>
        <row r="67">
          <cell r="A67">
            <v>65</v>
          </cell>
          <cell r="B67" t="str">
            <v>S087-P054</v>
          </cell>
          <cell r="C67" t="str">
            <v>S087</v>
          </cell>
          <cell r="D67" t="str">
            <v>P054</v>
          </cell>
          <cell r="E67" t="str">
            <v>1023248.12-1044184.81</v>
          </cell>
          <cell r="F67" t="str">
            <v>1023248.49-1044182.46</v>
          </cell>
          <cell r="G67" t="str">
            <v>Existente</v>
          </cell>
          <cell r="H67">
            <v>1023248.12</v>
          </cell>
          <cell r="I67">
            <v>1044184.81</v>
          </cell>
          <cell r="J67">
            <v>1023248.49</v>
          </cell>
          <cell r="K67">
            <v>1044182.46</v>
          </cell>
          <cell r="L67">
            <v>2.378949</v>
          </cell>
          <cell r="M67" t="str">
            <v>De Sumidero</v>
          </cell>
          <cell r="N67" t="str">
            <v>PVC</v>
          </cell>
          <cell r="O67">
            <v>8</v>
          </cell>
          <cell r="P67">
            <v>0.20319999999999999</v>
          </cell>
          <cell r="Q67">
            <v>2563.84</v>
          </cell>
          <cell r="R67">
            <v>2563.89</v>
          </cell>
          <cell r="S67">
            <v>1.1000000000000001</v>
          </cell>
          <cell r="T67">
            <v>1.2</v>
          </cell>
          <cell r="U67">
            <v>2562.7400000000002</v>
          </cell>
          <cell r="V67">
            <v>2562.69</v>
          </cell>
          <cell r="W67">
            <v>2562.9432000000002</v>
          </cell>
          <cell r="X67">
            <v>2562.8932</v>
          </cell>
          <cell r="Y67" t="str">
            <v>Catastrado</v>
          </cell>
          <cell r="Z67">
            <v>2.1017684700336958</v>
          </cell>
          <cell r="AB67" t="e">
            <v>#N/A</v>
          </cell>
        </row>
        <row r="68">
          <cell r="A68">
            <v>66</v>
          </cell>
          <cell r="B68" t="str">
            <v>P057-P054</v>
          </cell>
          <cell r="C68" t="str">
            <v>P057</v>
          </cell>
          <cell r="D68" t="str">
            <v>P054</v>
          </cell>
          <cell r="E68" t="str">
            <v>1023261.89-1044174.02</v>
          </cell>
          <cell r="F68" t="str">
            <v>1023248.49-1044182.46</v>
          </cell>
          <cell r="G68" t="str">
            <v>Existente</v>
          </cell>
          <cell r="H68">
            <v>1023261.89</v>
          </cell>
          <cell r="I68">
            <v>1044174.02</v>
          </cell>
          <cell r="J68">
            <v>1023248.49</v>
          </cell>
          <cell r="K68">
            <v>1044182.46</v>
          </cell>
          <cell r="L68">
            <v>15.836463999999999</v>
          </cell>
          <cell r="M68" t="str">
            <v>Pluvial Inicial</v>
          </cell>
          <cell r="N68" t="str">
            <v>PVC</v>
          </cell>
          <cell r="O68">
            <v>10</v>
          </cell>
          <cell r="P68">
            <v>0.254</v>
          </cell>
          <cell r="Q68">
            <v>2564.06</v>
          </cell>
          <cell r="R68">
            <v>2563.89</v>
          </cell>
          <cell r="S68">
            <v>1.33</v>
          </cell>
          <cell r="T68">
            <v>1.36</v>
          </cell>
          <cell r="U68">
            <v>2562.73</v>
          </cell>
          <cell r="V68">
            <v>2562.5299999999997</v>
          </cell>
          <cell r="W68">
            <v>2562.9839999999999</v>
          </cell>
          <cell r="X68">
            <v>2562.7839999999997</v>
          </cell>
          <cell r="Y68" t="str">
            <v>Catastrado</v>
          </cell>
          <cell r="Z68">
            <v>1.2629081845560528</v>
          </cell>
          <cell r="AB68" t="str">
            <v>P057-P054</v>
          </cell>
        </row>
        <row r="69">
          <cell r="A69">
            <v>67</v>
          </cell>
          <cell r="B69" t="str">
            <v>S088-P054</v>
          </cell>
          <cell r="C69" t="str">
            <v>S088</v>
          </cell>
          <cell r="D69" t="str">
            <v>P054</v>
          </cell>
          <cell r="E69" t="str">
            <v>1023253.64-1044184.06</v>
          </cell>
          <cell r="F69" t="str">
            <v>1023248.49-1044182.46</v>
          </cell>
          <cell r="G69" t="str">
            <v>Existente</v>
          </cell>
          <cell r="H69">
            <v>1023253.64</v>
          </cell>
          <cell r="I69">
            <v>1044184.06</v>
          </cell>
          <cell r="J69">
            <v>1023248.49</v>
          </cell>
          <cell r="K69">
            <v>1044182.46</v>
          </cell>
          <cell r="L69">
            <v>5.3928190000000003</v>
          </cell>
          <cell r="M69" t="str">
            <v>De Sumidero</v>
          </cell>
          <cell r="N69" t="str">
            <v>PVC</v>
          </cell>
          <cell r="O69">
            <v>10</v>
          </cell>
          <cell r="P69">
            <v>0.254</v>
          </cell>
          <cell r="Q69">
            <v>2563.9299999999998</v>
          </cell>
          <cell r="R69">
            <v>2563.89</v>
          </cell>
          <cell r="S69">
            <v>0.62</v>
          </cell>
          <cell r="T69">
            <v>1.2</v>
          </cell>
          <cell r="U69">
            <v>2563.31</v>
          </cell>
          <cell r="V69">
            <v>2562.69</v>
          </cell>
          <cell r="W69">
            <v>2563.5639999999999</v>
          </cell>
          <cell r="X69">
            <v>2562.944</v>
          </cell>
          <cell r="Y69" t="str">
            <v>Catastrado</v>
          </cell>
          <cell r="Z69">
            <v>11.496770056623278</v>
          </cell>
          <cell r="AB69" t="e">
            <v>#N/A</v>
          </cell>
        </row>
        <row r="70">
          <cell r="A70">
            <v>68</v>
          </cell>
          <cell r="B70" t="str">
            <v>S008-P059</v>
          </cell>
          <cell r="C70" t="str">
            <v>S008</v>
          </cell>
          <cell r="D70" t="str">
            <v>P059</v>
          </cell>
          <cell r="E70" t="str">
            <v>1023143.61-1044086.7</v>
          </cell>
          <cell r="F70" t="str">
            <v>1023142.54-1044083.67</v>
          </cell>
          <cell r="G70" t="str">
            <v>Existente</v>
          </cell>
          <cell r="H70">
            <v>1023143.61</v>
          </cell>
          <cell r="I70">
            <v>1044086.7</v>
          </cell>
          <cell r="J70">
            <v>1023142.54</v>
          </cell>
          <cell r="K70">
            <v>1044083.67</v>
          </cell>
          <cell r="L70">
            <v>3.2133780000000001</v>
          </cell>
          <cell r="M70" t="str">
            <v>De Sumidero</v>
          </cell>
          <cell r="N70" t="str">
            <v>PVC</v>
          </cell>
          <cell r="O70">
            <v>6</v>
          </cell>
          <cell r="P70">
            <v>0.15239999999999998</v>
          </cell>
          <cell r="Q70">
            <v>2563.62</v>
          </cell>
          <cell r="R70">
            <v>2563.4899999999998</v>
          </cell>
          <cell r="S70">
            <v>0.72</v>
          </cell>
          <cell r="T70">
            <v>0.73</v>
          </cell>
          <cell r="U70">
            <v>2562.9</v>
          </cell>
          <cell r="V70">
            <v>2562.7599999999998</v>
          </cell>
          <cell r="W70">
            <v>2563.0524</v>
          </cell>
          <cell r="X70">
            <v>2562.9123999999997</v>
          </cell>
          <cell r="Y70" t="str">
            <v>Catastrado</v>
          </cell>
          <cell r="Z70">
            <v>4.3567859119072638</v>
          </cell>
          <cell r="AB70" t="e">
            <v>#N/A</v>
          </cell>
        </row>
        <row r="71">
          <cell r="A71">
            <v>69</v>
          </cell>
          <cell r="B71" t="str">
            <v>S007-P059</v>
          </cell>
          <cell r="C71" t="str">
            <v>S007</v>
          </cell>
          <cell r="D71" t="str">
            <v>P059</v>
          </cell>
          <cell r="E71" t="str">
            <v>1023147.72-1044084.03</v>
          </cell>
          <cell r="F71" t="str">
            <v>1023142.54-1044083.67</v>
          </cell>
          <cell r="G71" t="str">
            <v>Existente</v>
          </cell>
          <cell r="H71">
            <v>1023147.72</v>
          </cell>
          <cell r="I71">
            <v>1044084.03</v>
          </cell>
          <cell r="J71">
            <v>1023142.54</v>
          </cell>
          <cell r="K71">
            <v>1044083.67</v>
          </cell>
          <cell r="L71">
            <v>5.1924950000000001</v>
          </cell>
          <cell r="M71" t="str">
            <v>De Sumidero</v>
          </cell>
          <cell r="N71" t="str">
            <v>PVC</v>
          </cell>
          <cell r="O71">
            <v>6</v>
          </cell>
          <cell r="P71">
            <v>0.15239999999999998</v>
          </cell>
          <cell r="Q71">
            <v>2563.6799999999998</v>
          </cell>
          <cell r="R71">
            <v>2563.4899999999998</v>
          </cell>
          <cell r="S71">
            <v>0.77</v>
          </cell>
          <cell r="T71">
            <v>0.87</v>
          </cell>
          <cell r="U71">
            <v>2562.91</v>
          </cell>
          <cell r="V71">
            <v>2562.62</v>
          </cell>
          <cell r="W71">
            <v>2563.0623999999998</v>
          </cell>
          <cell r="X71">
            <v>2562.7723999999998</v>
          </cell>
          <cell r="Y71" t="str">
            <v>Catastrado</v>
          </cell>
          <cell r="Z71">
            <v>5.5849837120683521</v>
          </cell>
          <cell r="AB71" t="e">
            <v>#N/A</v>
          </cell>
        </row>
        <row r="72">
          <cell r="A72">
            <v>70</v>
          </cell>
          <cell r="B72" t="str">
            <v>P059-P038</v>
          </cell>
          <cell r="C72" t="str">
            <v>P059</v>
          </cell>
          <cell r="D72" t="str">
            <v>P038</v>
          </cell>
          <cell r="E72" t="str">
            <v>1023142.54-1044083.67</v>
          </cell>
          <cell r="F72" t="str">
            <v>1023108.35-1044105.56</v>
          </cell>
          <cell r="G72" t="str">
            <v>Existente</v>
          </cell>
          <cell r="H72">
            <v>1023142.54</v>
          </cell>
          <cell r="I72">
            <v>1044083.67</v>
          </cell>
          <cell r="J72">
            <v>1023108.35</v>
          </cell>
          <cell r="K72">
            <v>1044105.56</v>
          </cell>
          <cell r="L72">
            <v>40.597144999999998</v>
          </cell>
          <cell r="M72" t="str">
            <v>Pluvial</v>
          </cell>
          <cell r="N72" t="str">
            <v>PVC</v>
          </cell>
          <cell r="O72">
            <v>12</v>
          </cell>
          <cell r="P72">
            <v>0.30479999999999996</v>
          </cell>
          <cell r="Q72">
            <v>2563.4899999999998</v>
          </cell>
          <cell r="R72">
            <v>2562.6327000000001</v>
          </cell>
          <cell r="S72">
            <v>1.83</v>
          </cell>
          <cell r="T72">
            <v>1.66</v>
          </cell>
          <cell r="U72">
            <v>2561.66</v>
          </cell>
          <cell r="V72">
            <v>2560.9727000000003</v>
          </cell>
          <cell r="W72">
            <v>2561.9647999999997</v>
          </cell>
          <cell r="X72">
            <v>2561.2775000000001</v>
          </cell>
          <cell r="Y72" t="str">
            <v>Catastrado</v>
          </cell>
          <cell r="Z72">
            <v>1.6929761932756491</v>
          </cell>
          <cell r="AB72" t="str">
            <v>P059-P038</v>
          </cell>
        </row>
        <row r="73">
          <cell r="A73">
            <v>71</v>
          </cell>
          <cell r="B73" t="str">
            <v>S009-P059</v>
          </cell>
          <cell r="C73" t="str">
            <v>S009</v>
          </cell>
          <cell r="D73" t="str">
            <v>P059</v>
          </cell>
          <cell r="E73" t="str">
            <v>1023139.31-1044079.97</v>
          </cell>
          <cell r="F73" t="str">
            <v>1023142.54-1044083.67</v>
          </cell>
          <cell r="G73" t="str">
            <v>Existente</v>
          </cell>
          <cell r="H73">
            <v>1023139.31</v>
          </cell>
          <cell r="I73">
            <v>1044079.97</v>
          </cell>
          <cell r="J73">
            <v>1023142.54</v>
          </cell>
          <cell r="K73">
            <v>1044083.67</v>
          </cell>
          <cell r="L73">
            <v>4.9115070000000003</v>
          </cell>
          <cell r="M73" t="str">
            <v>De Sumidero</v>
          </cell>
          <cell r="N73" t="str">
            <v>PVC</v>
          </cell>
          <cell r="O73">
            <v>6</v>
          </cell>
          <cell r="P73">
            <v>0.15239999999999998</v>
          </cell>
          <cell r="Q73">
            <v>2564.13</v>
          </cell>
          <cell r="R73">
            <v>2563.4899999999998</v>
          </cell>
          <cell r="S73">
            <v>1.1000000000000001</v>
          </cell>
          <cell r="T73">
            <v>1.22</v>
          </cell>
          <cell r="U73">
            <v>2563.0300000000002</v>
          </cell>
          <cell r="V73">
            <v>2562.27</v>
          </cell>
          <cell r="W73">
            <v>2563.1824000000001</v>
          </cell>
          <cell r="X73">
            <v>2562.4223999999999</v>
          </cell>
          <cell r="Y73" t="str">
            <v>Catastrado</v>
          </cell>
          <cell r="Z73">
            <v>15.473865760554107</v>
          </cell>
          <cell r="AB73" t="e">
            <v>#N/A</v>
          </cell>
        </row>
        <row r="74">
          <cell r="A74">
            <v>72</v>
          </cell>
          <cell r="B74" t="str">
            <v>S122-P064</v>
          </cell>
          <cell r="C74" t="str">
            <v>S122</v>
          </cell>
          <cell r="D74" t="str">
            <v>P064</v>
          </cell>
          <cell r="E74" t="str">
            <v>1023077.86-1043925.61</v>
          </cell>
          <cell r="F74" t="str">
            <v>1023079.53-1043922.79</v>
          </cell>
          <cell r="G74" t="str">
            <v>Inhabilitar</v>
          </cell>
          <cell r="H74">
            <v>1023077.86</v>
          </cell>
          <cell r="I74">
            <v>1043925.61</v>
          </cell>
          <cell r="J74">
            <v>1023079.53</v>
          </cell>
          <cell r="K74">
            <v>1043922.79</v>
          </cell>
          <cell r="L74">
            <v>3.2773919999999999</v>
          </cell>
          <cell r="M74" t="str">
            <v>De Sumidero</v>
          </cell>
          <cell r="N74" t="str">
            <v>GRES</v>
          </cell>
          <cell r="O74">
            <v>8</v>
          </cell>
          <cell r="P74">
            <v>0.20319999999999999</v>
          </cell>
          <cell r="Q74">
            <v>2563.6999999999998</v>
          </cell>
          <cell r="R74">
            <v>2563.6999999999998</v>
          </cell>
          <cell r="S74">
            <v>0.59</v>
          </cell>
          <cell r="T74">
            <v>0.8</v>
          </cell>
          <cell r="U74">
            <v>2563.1099999999997</v>
          </cell>
          <cell r="V74">
            <v>2562.8999999999996</v>
          </cell>
          <cell r="W74">
            <v>2563.3131999999996</v>
          </cell>
          <cell r="X74">
            <v>2563.1031999999996</v>
          </cell>
          <cell r="Y74" t="str">
            <v>Catastrado</v>
          </cell>
          <cell r="Z74">
            <v>6.4075337951650697</v>
          </cell>
          <cell r="AB74" t="e">
            <v>#N/A</v>
          </cell>
        </row>
        <row r="75">
          <cell r="A75">
            <v>73</v>
          </cell>
          <cell r="B75" t="str">
            <v>CANAL 06-P066</v>
          </cell>
          <cell r="C75" t="str">
            <v>CANAL 06</v>
          </cell>
          <cell r="D75" t="str">
            <v>P066</v>
          </cell>
          <cell r="E75" t="str">
            <v>1023099.75-1043849.71</v>
          </cell>
          <cell r="F75" t="str">
            <v>1023095.58-1043852.92</v>
          </cell>
          <cell r="G75" t="str">
            <v>Inhabilitar</v>
          </cell>
          <cell r="H75">
            <v>1023099.75</v>
          </cell>
          <cell r="I75">
            <v>1043849.71</v>
          </cell>
          <cell r="J75">
            <v>1023095.58</v>
          </cell>
          <cell r="K75">
            <v>1043852.92</v>
          </cell>
          <cell r="L75">
            <v>5.2624139999999997</v>
          </cell>
          <cell r="M75" t="str">
            <v>Pluvial</v>
          </cell>
          <cell r="N75" t="str">
            <v>CTO</v>
          </cell>
          <cell r="O75">
            <v>24</v>
          </cell>
          <cell r="P75">
            <v>0.60959999999999992</v>
          </cell>
          <cell r="Q75">
            <v>2562.7456999999999</v>
          </cell>
          <cell r="R75">
            <v>2562.69</v>
          </cell>
          <cell r="S75">
            <v>0.5</v>
          </cell>
          <cell r="T75">
            <v>0.85</v>
          </cell>
          <cell r="U75">
            <v>2562.2456999999999</v>
          </cell>
          <cell r="V75">
            <v>2561.84</v>
          </cell>
          <cell r="W75">
            <v>2562.8552999999997</v>
          </cell>
          <cell r="X75">
            <v>2562.4495999999999</v>
          </cell>
          <cell r="Y75" t="str">
            <v>Catastrado</v>
          </cell>
          <cell r="Z75">
            <v>7.7093896451285868</v>
          </cell>
          <cell r="AB75" t="e">
            <v>#N/A</v>
          </cell>
        </row>
        <row r="76">
          <cell r="A76">
            <v>74</v>
          </cell>
          <cell r="B76" t="str">
            <v>S128-P068</v>
          </cell>
          <cell r="C76" t="str">
            <v>S128</v>
          </cell>
          <cell r="D76" t="str">
            <v>P068</v>
          </cell>
          <cell r="E76" t="str">
            <v>1023034.63-1043856.59</v>
          </cell>
          <cell r="F76" t="str">
            <v>1023032.11-1043857.71</v>
          </cell>
          <cell r="G76" t="str">
            <v>Existente</v>
          </cell>
          <cell r="H76">
            <v>1023034.63</v>
          </cell>
          <cell r="I76">
            <v>1043856.59</v>
          </cell>
          <cell r="J76">
            <v>1023032.11</v>
          </cell>
          <cell r="K76">
            <v>1043857.71</v>
          </cell>
          <cell r="L76">
            <v>2.7576800000000001</v>
          </cell>
          <cell r="M76" t="str">
            <v>De Sumidero</v>
          </cell>
          <cell r="N76" t="str">
            <v>PVC</v>
          </cell>
          <cell r="O76">
            <v>8</v>
          </cell>
          <cell r="P76">
            <v>0.20319999999999999</v>
          </cell>
          <cell r="Q76">
            <v>2563.7399999999998</v>
          </cell>
          <cell r="R76">
            <v>2563.77</v>
          </cell>
          <cell r="S76">
            <v>0.32</v>
          </cell>
          <cell r="T76">
            <v>0.89</v>
          </cell>
          <cell r="U76">
            <v>2563.4199999999996</v>
          </cell>
          <cell r="V76">
            <v>2562.88</v>
          </cell>
          <cell r="W76">
            <v>2563.6231999999995</v>
          </cell>
          <cell r="X76">
            <v>2563.0832</v>
          </cell>
          <cell r="Y76" t="str">
            <v>Catastrado</v>
          </cell>
          <cell r="Z76">
            <v>19.581677351959215</v>
          </cell>
          <cell r="AB76" t="e">
            <v>#N/A</v>
          </cell>
        </row>
        <row r="77">
          <cell r="A77">
            <v>75</v>
          </cell>
          <cell r="B77" t="str">
            <v>P068-P069</v>
          </cell>
          <cell r="C77" t="str">
            <v>P068</v>
          </cell>
          <cell r="D77" t="str">
            <v>P069</v>
          </cell>
          <cell r="E77" t="str">
            <v>1023032.11-1043857.71</v>
          </cell>
          <cell r="F77" t="str">
            <v>1023030.31-1043857.84</v>
          </cell>
          <cell r="G77" t="str">
            <v>Inhabilitar</v>
          </cell>
          <cell r="H77">
            <v>1023032.11</v>
          </cell>
          <cell r="I77">
            <v>1043857.71</v>
          </cell>
          <cell r="J77">
            <v>1023030.31</v>
          </cell>
          <cell r="K77">
            <v>1043857.84</v>
          </cell>
          <cell r="L77">
            <v>1.8046880000000001</v>
          </cell>
          <cell r="M77" t="str">
            <v>Pluvial</v>
          </cell>
          <cell r="N77" t="str">
            <v>PVC</v>
          </cell>
          <cell r="O77">
            <v>8</v>
          </cell>
          <cell r="P77">
            <v>0.20319999999999999</v>
          </cell>
          <cell r="Q77">
            <v>2563.77</v>
          </cell>
          <cell r="R77">
            <v>2563.81</v>
          </cell>
          <cell r="S77">
            <v>1.28</v>
          </cell>
          <cell r="T77">
            <v>1.36</v>
          </cell>
          <cell r="U77">
            <v>2562.4899999999998</v>
          </cell>
          <cell r="V77">
            <v>2562.4499999999998</v>
          </cell>
          <cell r="W77">
            <v>2562.6931999999997</v>
          </cell>
          <cell r="X77">
            <v>2562.6531999999997</v>
          </cell>
          <cell r="Y77" t="str">
            <v>Catastrado</v>
          </cell>
          <cell r="Z77">
            <v>2.2164496023669251</v>
          </cell>
          <cell r="AB77" t="e">
            <v>#N/A</v>
          </cell>
        </row>
        <row r="78">
          <cell r="A78">
            <v>76</v>
          </cell>
          <cell r="B78" t="str">
            <v>S130-P069</v>
          </cell>
          <cell r="C78" t="str">
            <v>S130</v>
          </cell>
          <cell r="D78" t="str">
            <v>P069</v>
          </cell>
          <cell r="E78" t="str">
            <v>1023024.97-1043856.01</v>
          </cell>
          <cell r="F78" t="str">
            <v>1023030.31-1043857.84</v>
          </cell>
          <cell r="G78" t="str">
            <v>Inhabilitar</v>
          </cell>
          <cell r="H78">
            <v>1023024.97</v>
          </cell>
          <cell r="I78">
            <v>1043856.01</v>
          </cell>
          <cell r="J78">
            <v>1023030.31</v>
          </cell>
          <cell r="K78">
            <v>1043857.84</v>
          </cell>
          <cell r="L78">
            <v>5.6448650000000002</v>
          </cell>
          <cell r="M78" t="str">
            <v>De Sumidero</v>
          </cell>
          <cell r="N78" t="str">
            <v>GRES</v>
          </cell>
          <cell r="O78">
            <v>8</v>
          </cell>
          <cell r="P78">
            <v>0.20319999999999999</v>
          </cell>
          <cell r="Q78">
            <v>2563.8000000000002</v>
          </cell>
          <cell r="R78">
            <v>2563.81</v>
          </cell>
          <cell r="S78">
            <v>0.56999999999999995</v>
          </cell>
          <cell r="T78">
            <v>0.7</v>
          </cell>
          <cell r="U78">
            <v>2563.23</v>
          </cell>
          <cell r="V78">
            <v>2563.11</v>
          </cell>
          <cell r="W78">
            <v>2563.4331999999999</v>
          </cell>
          <cell r="X78">
            <v>2563.3132000000001</v>
          </cell>
          <cell r="Y78" t="str">
            <v>Catastrado</v>
          </cell>
          <cell r="Z78">
            <v>2.1258258612011245</v>
          </cell>
          <cell r="AB78" t="e">
            <v>#N/A</v>
          </cell>
        </row>
        <row r="79">
          <cell r="A79">
            <v>77</v>
          </cell>
          <cell r="B79" t="str">
            <v>S121-P071</v>
          </cell>
          <cell r="C79" t="str">
            <v>S121</v>
          </cell>
          <cell r="D79" t="str">
            <v>P071</v>
          </cell>
          <cell r="E79" t="str">
            <v>1023053.1-1043947.01</v>
          </cell>
          <cell r="F79" t="str">
            <v>1023054.26-1043948.75</v>
          </cell>
          <cell r="G79" t="str">
            <v>Inhabilitar</v>
          </cell>
          <cell r="H79">
            <v>1023053.1</v>
          </cell>
          <cell r="I79">
            <v>1043947.01</v>
          </cell>
          <cell r="J79">
            <v>1023054.26</v>
          </cell>
          <cell r="K79">
            <v>1043948.75</v>
          </cell>
          <cell r="L79">
            <v>2.0912199999999999</v>
          </cell>
          <cell r="M79" t="str">
            <v>De Sumidero</v>
          </cell>
          <cell r="N79" t="str">
            <v>GRES</v>
          </cell>
          <cell r="O79">
            <v>8</v>
          </cell>
          <cell r="P79">
            <v>0.20319999999999999</v>
          </cell>
          <cell r="Q79">
            <v>2563.21</v>
          </cell>
          <cell r="R79">
            <v>2563.27</v>
          </cell>
          <cell r="S79">
            <v>0.5</v>
          </cell>
          <cell r="T79">
            <v>0.62</v>
          </cell>
          <cell r="U79">
            <v>2562.71</v>
          </cell>
          <cell r="V79">
            <v>2562.65</v>
          </cell>
          <cell r="W79">
            <v>2562.9132</v>
          </cell>
          <cell r="X79">
            <v>2562.8532</v>
          </cell>
          <cell r="Y79" t="str">
            <v>Catastrado</v>
          </cell>
          <cell r="Z79">
            <v>2.8691385889550327</v>
          </cell>
          <cell r="AB79" t="e">
            <v>#N/A</v>
          </cell>
        </row>
        <row r="80">
          <cell r="A80">
            <v>78</v>
          </cell>
          <cell r="B80" t="str">
            <v>S116-P077</v>
          </cell>
          <cell r="C80" t="str">
            <v>S116</v>
          </cell>
          <cell r="D80" t="str">
            <v>P077</v>
          </cell>
          <cell r="E80" t="str">
            <v>1022924.88-1043928.76</v>
          </cell>
          <cell r="F80" t="str">
            <v>1022919.71-1043926.58</v>
          </cell>
          <cell r="G80" t="str">
            <v>Inhabilitar</v>
          </cell>
          <cell r="H80">
            <v>1022924.88</v>
          </cell>
          <cell r="I80">
            <v>1043928.76</v>
          </cell>
          <cell r="J80">
            <v>1022919.71</v>
          </cell>
          <cell r="K80">
            <v>1043926.58</v>
          </cell>
          <cell r="L80">
            <v>5.6108200000000004</v>
          </cell>
          <cell r="M80" t="str">
            <v>De Sumidero</v>
          </cell>
          <cell r="N80" t="str">
            <v>GRES</v>
          </cell>
          <cell r="O80">
            <v>8</v>
          </cell>
          <cell r="P80">
            <v>0.20319999999999999</v>
          </cell>
          <cell r="Q80">
            <v>2561.75</v>
          </cell>
          <cell r="R80">
            <v>2561.66</v>
          </cell>
          <cell r="S80">
            <v>0.66</v>
          </cell>
          <cell r="T80">
            <v>1.02</v>
          </cell>
          <cell r="U80">
            <v>2561.09</v>
          </cell>
          <cell r="V80">
            <v>2560.64</v>
          </cell>
          <cell r="W80">
            <v>2561.2932000000001</v>
          </cell>
          <cell r="X80">
            <v>2560.8431999999998</v>
          </cell>
          <cell r="Y80" t="str">
            <v>Catastrado</v>
          </cell>
          <cell r="Z80">
            <v>8.0202180786457742</v>
          </cell>
          <cell r="AB80" t="e">
            <v>#N/A</v>
          </cell>
        </row>
        <row r="81">
          <cell r="A81">
            <v>79</v>
          </cell>
          <cell r="B81" t="str">
            <v>S115-P077</v>
          </cell>
          <cell r="C81" t="str">
            <v>S115</v>
          </cell>
          <cell r="D81" t="str">
            <v>P077</v>
          </cell>
          <cell r="E81" t="str">
            <v>1022919.14-1043925.08</v>
          </cell>
          <cell r="F81" t="str">
            <v>1022919.71-1043926.58</v>
          </cell>
          <cell r="G81" t="str">
            <v>Inhabilitar</v>
          </cell>
          <cell r="H81">
            <v>1022919.14</v>
          </cell>
          <cell r="I81">
            <v>1043925.08</v>
          </cell>
          <cell r="J81">
            <v>1022919.71</v>
          </cell>
          <cell r="K81">
            <v>1043926.58</v>
          </cell>
          <cell r="L81">
            <v>1.604649</v>
          </cell>
          <cell r="M81" t="str">
            <v>De Sumidero</v>
          </cell>
          <cell r="N81" t="str">
            <v>GRES</v>
          </cell>
          <cell r="O81">
            <v>8</v>
          </cell>
          <cell r="P81">
            <v>0.20319999999999999</v>
          </cell>
          <cell r="Q81">
            <v>2561.59</v>
          </cell>
          <cell r="R81">
            <v>2561.66</v>
          </cell>
          <cell r="S81">
            <v>0.98</v>
          </cell>
          <cell r="T81">
            <v>1.25</v>
          </cell>
          <cell r="U81">
            <v>2560.61</v>
          </cell>
          <cell r="V81">
            <v>2560.41</v>
          </cell>
          <cell r="W81">
            <v>2560.8132000000001</v>
          </cell>
          <cell r="X81">
            <v>2560.6131999999998</v>
          </cell>
          <cell r="Y81" t="str">
            <v>Catastrado</v>
          </cell>
          <cell r="Z81">
            <v>12.463784914973482</v>
          </cell>
          <cell r="AB81" t="e">
            <v>#N/A</v>
          </cell>
        </row>
        <row r="82">
          <cell r="A82">
            <v>80</v>
          </cell>
          <cell r="B82" t="str">
            <v>P078-P079</v>
          </cell>
          <cell r="C82" t="str">
            <v>P078</v>
          </cell>
          <cell r="D82" t="str">
            <v>P079</v>
          </cell>
          <cell r="E82" t="str">
            <v>1022933.16-1043919.44</v>
          </cell>
          <cell r="F82" t="str">
            <v>1022933.57-1043920.79</v>
          </cell>
          <cell r="G82" t="str">
            <v>Inhabilitar</v>
          </cell>
          <cell r="H82">
            <v>1022933.16</v>
          </cell>
          <cell r="I82">
            <v>1043919.44</v>
          </cell>
          <cell r="J82">
            <v>1022933.57</v>
          </cell>
          <cell r="K82">
            <v>1043920.79</v>
          </cell>
          <cell r="L82">
            <v>1.4108860000000001</v>
          </cell>
          <cell r="M82" t="str">
            <v>Pluvial</v>
          </cell>
          <cell r="N82" t="str">
            <v>GRES</v>
          </cell>
          <cell r="O82">
            <v>8</v>
          </cell>
          <cell r="P82">
            <v>0.20319999999999999</v>
          </cell>
          <cell r="Q82">
            <v>2561.8000000000002</v>
          </cell>
          <cell r="R82">
            <v>2561.8690999999999</v>
          </cell>
          <cell r="S82">
            <v>1.24</v>
          </cell>
          <cell r="T82">
            <v>1.57</v>
          </cell>
          <cell r="U82">
            <v>2560.5600000000004</v>
          </cell>
          <cell r="V82">
            <v>2560.2990999999997</v>
          </cell>
          <cell r="W82">
            <v>2560.7632000000003</v>
          </cell>
          <cell r="X82">
            <v>2560.5022999999997</v>
          </cell>
          <cell r="Y82" t="str">
            <v>Catastrado</v>
          </cell>
          <cell r="Z82">
            <v>18.491926349873374</v>
          </cell>
          <cell r="AB82" t="e">
            <v>#N/A</v>
          </cell>
        </row>
        <row r="83">
          <cell r="A83">
            <v>81</v>
          </cell>
          <cell r="B83" t="str">
            <v>S118-P078</v>
          </cell>
          <cell r="C83" t="str">
            <v>S118</v>
          </cell>
          <cell r="D83" t="str">
            <v>P078</v>
          </cell>
          <cell r="E83" t="str">
            <v>1022996.22-1043994.35</v>
          </cell>
          <cell r="F83" t="str">
            <v>1022933.16-1043919.44</v>
          </cell>
          <cell r="G83" t="str">
            <v>Inhabilitar</v>
          </cell>
          <cell r="H83">
            <v>1022996.22</v>
          </cell>
          <cell r="I83">
            <v>1043994.35</v>
          </cell>
          <cell r="J83">
            <v>1022933.16</v>
          </cell>
          <cell r="K83">
            <v>1043919.44</v>
          </cell>
          <cell r="L83">
            <v>97.918699000000004</v>
          </cell>
          <cell r="M83" t="str">
            <v>De Sumidero</v>
          </cell>
          <cell r="N83" t="str">
            <v>GRES</v>
          </cell>
          <cell r="O83">
            <v>6</v>
          </cell>
          <cell r="P83">
            <v>0.15239999999999998</v>
          </cell>
          <cell r="Q83">
            <v>2562.88</v>
          </cell>
          <cell r="R83">
            <v>2561.8000000000002</v>
          </cell>
          <cell r="S83">
            <v>0.64</v>
          </cell>
          <cell r="T83">
            <v>0.54</v>
          </cell>
          <cell r="U83">
            <v>2562.2400000000002</v>
          </cell>
          <cell r="V83">
            <v>2561.2600000000002</v>
          </cell>
          <cell r="W83">
            <v>2562.3924000000002</v>
          </cell>
          <cell r="X83">
            <v>2561.4124000000002</v>
          </cell>
          <cell r="Y83" t="str">
            <v>Catastrado</v>
          </cell>
          <cell r="Z83">
            <v>1.0008302908518201</v>
          </cell>
          <cell r="AB83" t="e">
            <v>#N/A</v>
          </cell>
        </row>
        <row r="84">
          <cell r="A84">
            <v>82</v>
          </cell>
          <cell r="B84" t="str">
            <v>S105-S010</v>
          </cell>
          <cell r="C84" t="str">
            <v>S105</v>
          </cell>
          <cell r="D84" t="str">
            <v>S010</v>
          </cell>
          <cell r="E84" t="str">
            <v>1022912.95-1044078.12</v>
          </cell>
          <cell r="F84" t="str">
            <v>1022913.06-1044073.69</v>
          </cell>
          <cell r="G84" t="str">
            <v>Existente</v>
          </cell>
          <cell r="H84">
            <v>1022912.95</v>
          </cell>
          <cell r="I84">
            <v>1044078.12</v>
          </cell>
          <cell r="J84">
            <v>1022913.06</v>
          </cell>
          <cell r="K84">
            <v>1044073.69</v>
          </cell>
          <cell r="L84">
            <v>4.4313650000000004</v>
          </cell>
          <cell r="M84" t="str">
            <v>De Sumidero</v>
          </cell>
          <cell r="N84" t="str">
            <v>PVC</v>
          </cell>
          <cell r="O84">
            <v>14</v>
          </cell>
          <cell r="P84">
            <v>0.35559999999999997</v>
          </cell>
          <cell r="Q84">
            <v>2562.6999999999998</v>
          </cell>
          <cell r="R84">
            <v>2562.29</v>
          </cell>
          <cell r="S84">
            <v>0.49</v>
          </cell>
          <cell r="T84">
            <v>0.4</v>
          </cell>
          <cell r="U84">
            <v>2562.21</v>
          </cell>
          <cell r="V84">
            <v>2561.89</v>
          </cell>
          <cell r="W84">
            <v>2562.5655999999999</v>
          </cell>
          <cell r="X84">
            <v>2562.2455999999997</v>
          </cell>
          <cell r="Y84" t="str">
            <v>Catastrado</v>
          </cell>
          <cell r="Z84">
            <v>7.2212512397458504</v>
          </cell>
          <cell r="AB84" t="e">
            <v>#N/A</v>
          </cell>
        </row>
        <row r="85">
          <cell r="A85">
            <v>83</v>
          </cell>
          <cell r="B85" t="str">
            <v>S010-P086</v>
          </cell>
          <cell r="C85" t="str">
            <v>S010</v>
          </cell>
          <cell r="D85" t="str">
            <v>P086</v>
          </cell>
          <cell r="E85" t="str">
            <v>1022913.06-1044073.69</v>
          </cell>
          <cell r="F85" t="str">
            <v>1022904.5-1044059.43</v>
          </cell>
          <cell r="G85" t="str">
            <v>Existente</v>
          </cell>
          <cell r="H85">
            <v>1022913.06</v>
          </cell>
          <cell r="I85">
            <v>1044073.69</v>
          </cell>
          <cell r="J85">
            <v>1022904.5</v>
          </cell>
          <cell r="K85">
            <v>1044059.43</v>
          </cell>
          <cell r="L85">
            <v>16.631933</v>
          </cell>
          <cell r="M85" t="str">
            <v>De Sumidero</v>
          </cell>
          <cell r="N85" t="str">
            <v>PVC</v>
          </cell>
          <cell r="O85">
            <v>14</v>
          </cell>
          <cell r="P85">
            <v>0.35559999999999997</v>
          </cell>
          <cell r="Q85">
            <v>2562.29</v>
          </cell>
          <cell r="R85">
            <v>2561.41</v>
          </cell>
          <cell r="S85">
            <v>0.75</v>
          </cell>
          <cell r="T85">
            <v>1.59</v>
          </cell>
          <cell r="U85">
            <v>2561.54</v>
          </cell>
          <cell r="V85">
            <v>2559.8199999999997</v>
          </cell>
          <cell r="W85">
            <v>2561.8955999999998</v>
          </cell>
          <cell r="X85">
            <v>2560.1755999999996</v>
          </cell>
          <cell r="Y85" t="str">
            <v>Catastrado</v>
          </cell>
          <cell r="Z85">
            <v>10.341552001203075</v>
          </cell>
          <cell r="AB85" t="e">
            <v>#N/A</v>
          </cell>
        </row>
        <row r="86">
          <cell r="A86">
            <v>84</v>
          </cell>
          <cell r="B86" t="str">
            <v>CANAL/BOX-P088A</v>
          </cell>
          <cell r="C86" t="str">
            <v>CANAL/BOX</v>
          </cell>
          <cell r="D86" t="str">
            <v>P088A</v>
          </cell>
          <cell r="E86" t="str">
            <v>1023042.45-1044248.92</v>
          </cell>
          <cell r="F86" t="str">
            <v>1023055.11-1044239.67</v>
          </cell>
          <cell r="G86" t="str">
            <v>Existente</v>
          </cell>
          <cell r="H86">
            <v>1023042.45</v>
          </cell>
          <cell r="I86">
            <v>1044248.92</v>
          </cell>
          <cell r="J86">
            <v>1023055.11</v>
          </cell>
          <cell r="K86">
            <v>1044239.67</v>
          </cell>
          <cell r="L86">
            <v>15.679225000000001</v>
          </cell>
          <cell r="M86" t="str">
            <v>Pluvial Inicial</v>
          </cell>
          <cell r="N86" t="str">
            <v>CTO</v>
          </cell>
          <cell r="O86">
            <v>12</v>
          </cell>
          <cell r="P86">
            <v>0.30479999999999996</v>
          </cell>
          <cell r="Q86">
            <v>2564.7853</v>
          </cell>
          <cell r="R86">
            <v>2564.5700000000002</v>
          </cell>
          <cell r="S86">
            <v>0.5</v>
          </cell>
          <cell r="T86">
            <v>1.53</v>
          </cell>
          <cell r="U86">
            <v>2564.2853</v>
          </cell>
          <cell r="V86">
            <v>2563.04</v>
          </cell>
          <cell r="W86">
            <v>2564.5900999999999</v>
          </cell>
          <cell r="X86">
            <v>2563.3447999999999</v>
          </cell>
          <cell r="Y86" t="str">
            <v>Catastrado</v>
          </cell>
          <cell r="Z86">
            <v>7.9423568448060591</v>
          </cell>
          <cell r="AB86" t="e">
            <v>#N/A</v>
          </cell>
        </row>
        <row r="87">
          <cell r="A87">
            <v>85</v>
          </cell>
          <cell r="B87" t="str">
            <v>P088A-P089</v>
          </cell>
          <cell r="C87" t="str">
            <v>P088A</v>
          </cell>
          <cell r="D87" t="str">
            <v>P089</v>
          </cell>
          <cell r="E87" t="str">
            <v>1023055.11-1044239.67</v>
          </cell>
          <cell r="F87" t="str">
            <v>1023042.89-1044186.01</v>
          </cell>
          <cell r="G87" t="str">
            <v>Inhabilitar</v>
          </cell>
          <cell r="H87">
            <v>1023055.11</v>
          </cell>
          <cell r="I87">
            <v>1044239.67</v>
          </cell>
          <cell r="J87">
            <v>1023042.89</v>
          </cell>
          <cell r="K87">
            <v>1044186.01</v>
          </cell>
          <cell r="L87">
            <v>55.033844000000002</v>
          </cell>
          <cell r="M87" t="str">
            <v>Pluvial</v>
          </cell>
          <cell r="N87" t="str">
            <v>CTO</v>
          </cell>
          <cell r="O87">
            <v>12</v>
          </cell>
          <cell r="P87">
            <v>0.30479999999999996</v>
          </cell>
          <cell r="Q87">
            <v>2564.5700000000002</v>
          </cell>
          <cell r="R87">
            <v>2562.71</v>
          </cell>
          <cell r="S87">
            <v>1.6</v>
          </cell>
          <cell r="T87">
            <v>0.85</v>
          </cell>
          <cell r="U87">
            <v>2562.9700000000003</v>
          </cell>
          <cell r="V87">
            <v>2561.86</v>
          </cell>
          <cell r="W87">
            <v>2563.2748000000001</v>
          </cell>
          <cell r="X87">
            <v>2562.1648</v>
          </cell>
          <cell r="Y87" t="str">
            <v>Catastrado</v>
          </cell>
          <cell r="Z87">
            <v>2.0169407028884394</v>
          </cell>
          <cell r="AB87" t="e">
            <v>#N/A</v>
          </cell>
        </row>
        <row r="88">
          <cell r="A88">
            <v>86</v>
          </cell>
          <cell r="B88" t="str">
            <v>P091-QUEBRADA</v>
          </cell>
          <cell r="C88" t="str">
            <v>P091</v>
          </cell>
          <cell r="D88" t="str">
            <v>QUEBRADA</v>
          </cell>
          <cell r="E88" t="str">
            <v>1022820.47-1043949.89</v>
          </cell>
          <cell r="F88" t="str">
            <v>1022793.02-1043955.75</v>
          </cell>
          <cell r="G88" t="str">
            <v>Inhabilitar</v>
          </cell>
          <cell r="H88">
            <v>1022820.47</v>
          </cell>
          <cell r="I88">
            <v>1043949.89</v>
          </cell>
          <cell r="J88">
            <v>1022793.02</v>
          </cell>
          <cell r="K88">
            <v>1043955.75</v>
          </cell>
          <cell r="L88">
            <v>28.068525000000001</v>
          </cell>
          <cell r="M88" t="str">
            <v>Pluvial Inicial</v>
          </cell>
          <cell r="N88" t="str">
            <v>GRES</v>
          </cell>
          <cell r="O88">
            <v>24</v>
          </cell>
          <cell r="P88">
            <v>0.60959999999999992</v>
          </cell>
          <cell r="Q88">
            <v>2560.52</v>
          </cell>
          <cell r="R88">
            <v>2562.7127</v>
          </cell>
          <cell r="S88">
            <v>1.1000000000000001</v>
          </cell>
          <cell r="T88">
            <v>3.33</v>
          </cell>
          <cell r="U88">
            <v>2559.42</v>
          </cell>
          <cell r="V88">
            <v>2559.3827000000001</v>
          </cell>
          <cell r="W88">
            <v>2560.0295999999998</v>
          </cell>
          <cell r="X88">
            <v>2559.9922999999999</v>
          </cell>
          <cell r="Y88" t="str">
            <v>Catastrado</v>
          </cell>
          <cell r="Z88">
            <v>0.13288906346150806</v>
          </cell>
          <cell r="AB88" t="e">
            <v>#N/A</v>
          </cell>
        </row>
        <row r="89">
          <cell r="A89">
            <v>87</v>
          </cell>
          <cell r="B89" t="str">
            <v>S152-P093</v>
          </cell>
          <cell r="C89" t="str">
            <v>S152</v>
          </cell>
          <cell r="D89" t="str">
            <v>P093</v>
          </cell>
          <cell r="E89" t="str">
            <v>1022820.66-1043935.02</v>
          </cell>
          <cell r="F89" t="str">
            <v>1022817.2-1043934.02</v>
          </cell>
          <cell r="G89" t="str">
            <v>Inhabilitar</v>
          </cell>
          <cell r="H89">
            <v>1022820.66</v>
          </cell>
          <cell r="I89">
            <v>1043935.02</v>
          </cell>
          <cell r="J89">
            <v>1022817.2</v>
          </cell>
          <cell r="K89">
            <v>1043934.02</v>
          </cell>
          <cell r="L89">
            <v>3.6016110000000001</v>
          </cell>
          <cell r="M89" t="str">
            <v>De Sumidero</v>
          </cell>
          <cell r="N89" t="str">
            <v>GRES</v>
          </cell>
          <cell r="O89">
            <v>8</v>
          </cell>
          <cell r="P89">
            <v>0.20319999999999999</v>
          </cell>
          <cell r="Q89">
            <v>2560.4499999999998</v>
          </cell>
          <cell r="R89">
            <v>2560.5500000000002</v>
          </cell>
          <cell r="S89">
            <v>0.75</v>
          </cell>
          <cell r="T89">
            <v>0.95</v>
          </cell>
          <cell r="U89">
            <v>2559.6999999999998</v>
          </cell>
          <cell r="V89">
            <v>2559.6000000000004</v>
          </cell>
          <cell r="W89">
            <v>2559.9031999999997</v>
          </cell>
          <cell r="X89">
            <v>2559.8032000000003</v>
          </cell>
          <cell r="Y89" t="str">
            <v>Catastrado</v>
          </cell>
          <cell r="Z89">
            <v>2.7765352782256136</v>
          </cell>
          <cell r="AB89" t="e">
            <v>#N/A</v>
          </cell>
        </row>
        <row r="90">
          <cell r="A90">
            <v>88</v>
          </cell>
          <cell r="B90" t="str">
            <v>S153-P093</v>
          </cell>
          <cell r="C90" t="str">
            <v>S153</v>
          </cell>
          <cell r="D90" t="str">
            <v>P093</v>
          </cell>
          <cell r="E90" t="str">
            <v>1022817.72-1043930.08</v>
          </cell>
          <cell r="F90" t="str">
            <v>1022817.2-1043934.02</v>
          </cell>
          <cell r="G90" t="str">
            <v>Inhabilitar</v>
          </cell>
          <cell r="H90">
            <v>1022817.72</v>
          </cell>
          <cell r="I90">
            <v>1043930.08</v>
          </cell>
          <cell r="J90">
            <v>1022817.2</v>
          </cell>
          <cell r="K90">
            <v>1043934.02</v>
          </cell>
          <cell r="L90">
            <v>3.974167</v>
          </cell>
          <cell r="M90" t="str">
            <v>De Sumidero</v>
          </cell>
          <cell r="N90" t="str">
            <v>GRES</v>
          </cell>
          <cell r="O90">
            <v>8</v>
          </cell>
          <cell r="P90">
            <v>0.20319999999999999</v>
          </cell>
          <cell r="Q90">
            <v>2560.48</v>
          </cell>
          <cell r="R90">
            <v>2560.5500000000002</v>
          </cell>
          <cell r="S90">
            <v>0.76</v>
          </cell>
          <cell r="T90">
            <v>0.97</v>
          </cell>
          <cell r="U90">
            <v>2559.7199999999998</v>
          </cell>
          <cell r="V90">
            <v>2559.5800000000004</v>
          </cell>
          <cell r="W90">
            <v>2559.9231999999997</v>
          </cell>
          <cell r="X90">
            <v>2559.7832000000003</v>
          </cell>
          <cell r="Y90" t="str">
            <v>Catastrado</v>
          </cell>
          <cell r="Z90">
            <v>3.5227508053742564</v>
          </cell>
          <cell r="AB90" t="e">
            <v>#N/A</v>
          </cell>
        </row>
        <row r="91">
          <cell r="A91">
            <v>89</v>
          </cell>
          <cell r="B91" t="str">
            <v>S150-P095</v>
          </cell>
          <cell r="C91" t="str">
            <v>S150</v>
          </cell>
          <cell r="D91" t="str">
            <v>P095</v>
          </cell>
          <cell r="E91" t="str">
            <v>1022852.41-1043906.8</v>
          </cell>
          <cell r="F91" t="str">
            <v>1022852.97-1043909.99</v>
          </cell>
          <cell r="G91" t="str">
            <v>Inhabilitar</v>
          </cell>
          <cell r="H91">
            <v>1022852.41</v>
          </cell>
          <cell r="I91">
            <v>1043906.8</v>
          </cell>
          <cell r="J91">
            <v>1022852.97</v>
          </cell>
          <cell r="K91">
            <v>1043909.99</v>
          </cell>
          <cell r="L91">
            <v>3.2387809999999999</v>
          </cell>
          <cell r="M91" t="str">
            <v>De Sumidero</v>
          </cell>
          <cell r="N91" t="str">
            <v>GRES</v>
          </cell>
          <cell r="O91">
            <v>8</v>
          </cell>
          <cell r="P91">
            <v>0.20319999999999999</v>
          </cell>
          <cell r="Q91">
            <v>2560.9899999999998</v>
          </cell>
          <cell r="R91">
            <v>2560.94</v>
          </cell>
          <cell r="S91">
            <v>0.89</v>
          </cell>
          <cell r="T91">
            <v>0.9</v>
          </cell>
          <cell r="U91">
            <v>2560.1</v>
          </cell>
          <cell r="V91">
            <v>2560.04</v>
          </cell>
          <cell r="W91">
            <v>2560.3031999999998</v>
          </cell>
          <cell r="X91">
            <v>2560.2431999999999</v>
          </cell>
          <cell r="Y91" t="str">
            <v>Inferido</v>
          </cell>
          <cell r="Z91">
            <v>1.8525488447642937</v>
          </cell>
          <cell r="AB91" t="e">
            <v>#N/A</v>
          </cell>
        </row>
        <row r="92">
          <cell r="A92">
            <v>90</v>
          </cell>
          <cell r="B92" t="str">
            <v>S151-P095</v>
          </cell>
          <cell r="C92" t="str">
            <v>S151</v>
          </cell>
          <cell r="D92" t="str">
            <v>P095</v>
          </cell>
          <cell r="E92" t="str">
            <v>1022855.89-1043911.29</v>
          </cell>
          <cell r="F92" t="str">
            <v>1022852.97-1043909.99</v>
          </cell>
          <cell r="G92" t="str">
            <v>Inhabilitar</v>
          </cell>
          <cell r="H92">
            <v>1022855.89</v>
          </cell>
          <cell r="I92">
            <v>1043911.29</v>
          </cell>
          <cell r="J92">
            <v>1022852.97</v>
          </cell>
          <cell r="K92">
            <v>1043909.99</v>
          </cell>
          <cell r="L92">
            <v>3.19631</v>
          </cell>
          <cell r="M92" t="str">
            <v>De Sumidero</v>
          </cell>
          <cell r="N92" t="str">
            <v>GRES</v>
          </cell>
          <cell r="O92">
            <v>8</v>
          </cell>
          <cell r="P92">
            <v>0.20319999999999999</v>
          </cell>
          <cell r="Q92">
            <v>2560.9299999999998</v>
          </cell>
          <cell r="R92">
            <v>2560.94</v>
          </cell>
          <cell r="S92">
            <v>0.8</v>
          </cell>
          <cell r="T92">
            <v>0.9</v>
          </cell>
          <cell r="U92">
            <v>2560.1299999999997</v>
          </cell>
          <cell r="V92">
            <v>2560.04</v>
          </cell>
          <cell r="W92">
            <v>2560.3331999999996</v>
          </cell>
          <cell r="X92">
            <v>2560.2431999999999</v>
          </cell>
          <cell r="Y92" t="str">
            <v>Inferido</v>
          </cell>
          <cell r="Z92">
            <v>2.8157469081437898</v>
          </cell>
          <cell r="AB92" t="e">
            <v>#N/A</v>
          </cell>
        </row>
        <row r="93">
          <cell r="A93">
            <v>91</v>
          </cell>
          <cell r="B93" t="str">
            <v>S136-P102</v>
          </cell>
          <cell r="C93" t="str">
            <v>S136</v>
          </cell>
          <cell r="D93" t="str">
            <v>P102</v>
          </cell>
          <cell r="E93" t="str">
            <v>1022961.55-1043837.95</v>
          </cell>
          <cell r="F93" t="str">
            <v>1022963.42-1043839.33</v>
          </cell>
          <cell r="G93" t="str">
            <v>Inhabilitar</v>
          </cell>
          <cell r="H93">
            <v>1022961.55</v>
          </cell>
          <cell r="I93">
            <v>1043837.95</v>
          </cell>
          <cell r="J93">
            <v>1022963.42</v>
          </cell>
          <cell r="K93">
            <v>1043839.33</v>
          </cell>
          <cell r="L93">
            <v>2.3240699999999999</v>
          </cell>
          <cell r="M93" t="str">
            <v>De Sumidero</v>
          </cell>
          <cell r="N93" t="str">
            <v>GRES</v>
          </cell>
          <cell r="O93">
            <v>8</v>
          </cell>
          <cell r="P93">
            <v>0.20319999999999999</v>
          </cell>
          <cell r="Q93">
            <v>2562.7399999999998</v>
          </cell>
          <cell r="R93">
            <v>2562.81</v>
          </cell>
          <cell r="S93">
            <v>0.5</v>
          </cell>
          <cell r="T93">
            <v>0.65</v>
          </cell>
          <cell r="U93">
            <v>2562.2399999999998</v>
          </cell>
          <cell r="V93">
            <v>2562.16</v>
          </cell>
          <cell r="W93">
            <v>2562.4431999999997</v>
          </cell>
          <cell r="X93">
            <v>2562.3631999999998</v>
          </cell>
          <cell r="Y93" t="str">
            <v>Inferido</v>
          </cell>
          <cell r="Z93">
            <v>3.4422371098945921</v>
          </cell>
          <cell r="AB93" t="e">
            <v>#N/A</v>
          </cell>
        </row>
        <row r="94">
          <cell r="A94">
            <v>92</v>
          </cell>
          <cell r="B94" t="str">
            <v>S136A-P102</v>
          </cell>
          <cell r="C94" t="str">
            <v>S136A</v>
          </cell>
          <cell r="D94" t="str">
            <v>P102</v>
          </cell>
          <cell r="E94" t="str">
            <v>1022968.82-1043846.95</v>
          </cell>
          <cell r="F94" t="str">
            <v>1022963.42-1043839.33</v>
          </cell>
          <cell r="G94" t="str">
            <v>Inhabilitar</v>
          </cell>
          <cell r="H94">
            <v>1022968.82</v>
          </cell>
          <cell r="I94">
            <v>1043846.95</v>
          </cell>
          <cell r="J94">
            <v>1022963.42</v>
          </cell>
          <cell r="K94">
            <v>1043839.33</v>
          </cell>
          <cell r="L94">
            <v>9.3393999999999995</v>
          </cell>
          <cell r="M94" t="str">
            <v>De Sumidero</v>
          </cell>
          <cell r="N94" t="str">
            <v>GRES</v>
          </cell>
          <cell r="O94">
            <v>8</v>
          </cell>
          <cell r="P94">
            <v>0.20319999999999999</v>
          </cell>
          <cell r="Q94">
            <v>2562.98</v>
          </cell>
          <cell r="R94">
            <v>2562.81</v>
          </cell>
          <cell r="S94">
            <v>0.6</v>
          </cell>
          <cell r="T94">
            <v>0.63</v>
          </cell>
          <cell r="U94">
            <v>2562.38</v>
          </cell>
          <cell r="V94">
            <v>2562.1799999999998</v>
          </cell>
          <cell r="W94">
            <v>2562.5832</v>
          </cell>
          <cell r="X94">
            <v>2562.3831999999998</v>
          </cell>
          <cell r="Y94" t="str">
            <v>Catastrado</v>
          </cell>
          <cell r="Z94">
            <v>2.1414651904862505</v>
          </cell>
          <cell r="AB94" t="e">
            <v>#N/A</v>
          </cell>
        </row>
        <row r="95">
          <cell r="A95">
            <v>93</v>
          </cell>
          <cell r="B95" t="str">
            <v>S135-P103</v>
          </cell>
          <cell r="C95" t="str">
            <v>S135</v>
          </cell>
          <cell r="D95" t="str">
            <v>P103</v>
          </cell>
          <cell r="E95" t="str">
            <v>1022944.67-1043855.75</v>
          </cell>
          <cell r="F95" t="str">
            <v>1022944.65-1043860.44</v>
          </cell>
          <cell r="G95" t="str">
            <v>Inhabilitar</v>
          </cell>
          <cell r="H95">
            <v>1022944.67</v>
          </cell>
          <cell r="I95">
            <v>1043855.75</v>
          </cell>
          <cell r="J95">
            <v>1022944.65</v>
          </cell>
          <cell r="K95">
            <v>1043860.44</v>
          </cell>
          <cell r="L95">
            <v>4.6900430000000002</v>
          </cell>
          <cell r="M95" t="str">
            <v>De Sumidero</v>
          </cell>
          <cell r="N95" t="str">
            <v>GRES</v>
          </cell>
          <cell r="O95">
            <v>8</v>
          </cell>
          <cell r="P95">
            <v>0.20319999999999999</v>
          </cell>
          <cell r="Q95">
            <v>2561.9499999999998</v>
          </cell>
          <cell r="R95">
            <v>2562.02</v>
          </cell>
          <cell r="S95">
            <v>0.46</v>
          </cell>
          <cell r="T95">
            <v>0.8</v>
          </cell>
          <cell r="U95">
            <v>2561.4899999999998</v>
          </cell>
          <cell r="V95">
            <v>2561.2199999999998</v>
          </cell>
          <cell r="W95">
            <v>2561.6931999999997</v>
          </cell>
          <cell r="X95">
            <v>2561.4231999999997</v>
          </cell>
          <cell r="Y95" t="str">
            <v>Catastrado</v>
          </cell>
          <cell r="Z95">
            <v>5.7568768559260928</v>
          </cell>
          <cell r="AB95" t="e">
            <v>#N/A</v>
          </cell>
        </row>
        <row r="96">
          <cell r="A96">
            <v>94</v>
          </cell>
          <cell r="B96" t="str">
            <v>S135B-P103</v>
          </cell>
          <cell r="C96" t="str">
            <v>S135B</v>
          </cell>
          <cell r="D96" t="str">
            <v>P103</v>
          </cell>
          <cell r="E96" t="str">
            <v>1022936.42-1043862.82</v>
          </cell>
          <cell r="F96" t="str">
            <v>1022944.65-1043860.44</v>
          </cell>
          <cell r="G96" t="str">
            <v>Inhabilitar</v>
          </cell>
          <cell r="H96">
            <v>1022936.42</v>
          </cell>
          <cell r="I96">
            <v>1043862.82</v>
          </cell>
          <cell r="J96">
            <v>1022944.65</v>
          </cell>
          <cell r="K96">
            <v>1043860.44</v>
          </cell>
          <cell r="L96">
            <v>8.5672219999999992</v>
          </cell>
          <cell r="M96" t="str">
            <v>De Sumidero</v>
          </cell>
          <cell r="N96" t="str">
            <v>GRES</v>
          </cell>
          <cell r="O96">
            <v>8</v>
          </cell>
          <cell r="P96">
            <v>0.20319999999999999</v>
          </cell>
          <cell r="Q96">
            <v>2561.9499999999998</v>
          </cell>
          <cell r="R96">
            <v>2562.02</v>
          </cell>
          <cell r="S96">
            <v>0.59</v>
          </cell>
          <cell r="T96">
            <v>0.8</v>
          </cell>
          <cell r="U96">
            <v>2561.3599999999997</v>
          </cell>
          <cell r="V96">
            <v>2561.2199999999998</v>
          </cell>
          <cell r="W96">
            <v>2561.5631999999996</v>
          </cell>
          <cell r="X96">
            <v>2561.4231999999997</v>
          </cell>
          <cell r="Y96" t="str">
            <v>Catastrado</v>
          </cell>
          <cell r="Z96">
            <v>1.6341353124720319</v>
          </cell>
          <cell r="AB96" t="e">
            <v>#N/A</v>
          </cell>
        </row>
        <row r="97">
          <cell r="A97">
            <v>95</v>
          </cell>
          <cell r="B97" t="str">
            <v>S135A-P103</v>
          </cell>
          <cell r="C97" t="str">
            <v>S135A</v>
          </cell>
          <cell r="D97" t="str">
            <v>P103</v>
          </cell>
          <cell r="E97" t="str">
            <v>1022949.49-1043864.97</v>
          </cell>
          <cell r="F97" t="str">
            <v>1022944.65-1043860.44</v>
          </cell>
          <cell r="G97" t="str">
            <v>Inhabilitar</v>
          </cell>
          <cell r="H97">
            <v>1022949.49</v>
          </cell>
          <cell r="I97">
            <v>1043864.97</v>
          </cell>
          <cell r="J97">
            <v>1022944.65</v>
          </cell>
          <cell r="K97">
            <v>1043860.44</v>
          </cell>
          <cell r="L97">
            <v>6.6292160000000004</v>
          </cell>
          <cell r="M97" t="str">
            <v>De Sumidero</v>
          </cell>
          <cell r="N97" t="str">
            <v>GRES</v>
          </cell>
          <cell r="O97">
            <v>8</v>
          </cell>
          <cell r="P97">
            <v>0.20319999999999999</v>
          </cell>
          <cell r="Q97">
            <v>2561.9</v>
          </cell>
          <cell r="R97">
            <v>2562.02</v>
          </cell>
          <cell r="S97">
            <v>0.6</v>
          </cell>
          <cell r="T97">
            <v>0.8</v>
          </cell>
          <cell r="U97">
            <v>2561.3000000000002</v>
          </cell>
          <cell r="V97">
            <v>2561.2199999999998</v>
          </cell>
          <cell r="W97">
            <v>2561.5032000000001</v>
          </cell>
          <cell r="X97">
            <v>2561.4231999999997</v>
          </cell>
          <cell r="Y97" t="str">
            <v>Catastrado</v>
          </cell>
          <cell r="Z97">
            <v>1.2067792028556918</v>
          </cell>
          <cell r="AB97" t="e">
            <v>#N/A</v>
          </cell>
        </row>
        <row r="98">
          <cell r="A98">
            <v>96</v>
          </cell>
          <cell r="B98" t="str">
            <v>S057-P106</v>
          </cell>
          <cell r="C98" t="str">
            <v>S057</v>
          </cell>
          <cell r="D98" t="str">
            <v>P106</v>
          </cell>
          <cell r="E98" t="str">
            <v>1022781.6-1043906.64</v>
          </cell>
          <cell r="F98" t="str">
            <v>1022788.06-1043905.73</v>
          </cell>
          <cell r="G98" t="str">
            <v>Inhabilitar</v>
          </cell>
          <cell r="H98">
            <v>1022781.6</v>
          </cell>
          <cell r="I98">
            <v>1043906.64</v>
          </cell>
          <cell r="J98">
            <v>1022788.06</v>
          </cell>
          <cell r="K98">
            <v>1043905.73</v>
          </cell>
          <cell r="L98">
            <v>6.5237800000000004</v>
          </cell>
          <cell r="M98" t="str">
            <v>De Sumidero</v>
          </cell>
          <cell r="N98" t="str">
            <v>GRES</v>
          </cell>
          <cell r="O98">
            <v>8</v>
          </cell>
          <cell r="P98">
            <v>0.20319999999999999</v>
          </cell>
          <cell r="Q98">
            <v>2562.3000000000002</v>
          </cell>
          <cell r="R98">
            <v>2562.35</v>
          </cell>
          <cell r="S98">
            <v>0.84</v>
          </cell>
          <cell r="T98">
            <v>0.97</v>
          </cell>
          <cell r="U98">
            <v>2561.46</v>
          </cell>
          <cell r="V98">
            <v>2561.38</v>
          </cell>
          <cell r="W98">
            <v>2561.6632</v>
          </cell>
          <cell r="X98">
            <v>2561.5832</v>
          </cell>
          <cell r="Y98" t="str">
            <v>Catastrado</v>
          </cell>
          <cell r="Z98">
            <v>1.2262829218632025</v>
          </cell>
          <cell r="AB98" t="e">
            <v>#N/A</v>
          </cell>
        </row>
        <row r="99">
          <cell r="A99">
            <v>97</v>
          </cell>
          <cell r="B99" t="str">
            <v>SX10-P106</v>
          </cell>
          <cell r="C99" t="str">
            <v>SX10</v>
          </cell>
          <cell r="D99" t="str">
            <v>P106</v>
          </cell>
          <cell r="E99" t="str">
            <v>1022783.48-1043903.08</v>
          </cell>
          <cell r="F99" t="str">
            <v>1022788.06-1043905.73</v>
          </cell>
          <cell r="G99" t="str">
            <v>Inhabilitar</v>
          </cell>
          <cell r="H99">
            <v>1022783.48</v>
          </cell>
          <cell r="I99">
            <v>1043903.08</v>
          </cell>
          <cell r="J99">
            <v>1022788.06</v>
          </cell>
          <cell r="K99">
            <v>1043905.73</v>
          </cell>
          <cell r="L99">
            <v>5.2913990000000002</v>
          </cell>
          <cell r="M99" t="str">
            <v>De Sumidero</v>
          </cell>
          <cell r="N99" t="str">
            <v>GRES</v>
          </cell>
          <cell r="O99">
            <v>6</v>
          </cell>
          <cell r="P99">
            <v>0.15239999999999998</v>
          </cell>
          <cell r="Q99">
            <v>2562.67</v>
          </cell>
          <cell r="R99">
            <v>2562.35</v>
          </cell>
          <cell r="S99">
            <v>0.36</v>
          </cell>
          <cell r="T99">
            <v>1.6</v>
          </cell>
          <cell r="U99">
            <v>2562.31</v>
          </cell>
          <cell r="V99">
            <v>2560.75</v>
          </cell>
          <cell r="W99">
            <v>2562.4623999999999</v>
          </cell>
          <cell r="X99">
            <v>2560.9023999999999</v>
          </cell>
          <cell r="Y99" t="str">
            <v>Catastrado</v>
          </cell>
          <cell r="Z99">
            <v>29.481806229315637</v>
          </cell>
          <cell r="AB99" t="e">
            <v>#N/A</v>
          </cell>
        </row>
        <row r="100">
          <cell r="A100">
            <v>98</v>
          </cell>
          <cell r="B100" t="str">
            <v>P111-P108</v>
          </cell>
          <cell r="C100" t="str">
            <v>P111</v>
          </cell>
          <cell r="D100" t="str">
            <v>P108</v>
          </cell>
          <cell r="E100" t="str">
            <v>1022811.81-1043767.8</v>
          </cell>
          <cell r="F100" t="str">
            <v>1022722.54-1043821.8</v>
          </cell>
          <cell r="G100" t="str">
            <v>Inhabilitar</v>
          </cell>
          <cell r="H100">
            <v>1022811.81</v>
          </cell>
          <cell r="I100">
            <v>1043767.8</v>
          </cell>
          <cell r="J100">
            <v>1022722.54</v>
          </cell>
          <cell r="K100">
            <v>1043821.8</v>
          </cell>
          <cell r="L100">
            <v>104.33184</v>
          </cell>
          <cell r="M100" t="str">
            <v>Pluvial Inicial</v>
          </cell>
          <cell r="N100" t="str">
            <v>GRES</v>
          </cell>
          <cell r="O100">
            <v>12</v>
          </cell>
          <cell r="P100">
            <v>0.30479999999999996</v>
          </cell>
          <cell r="Q100">
            <v>2564.9396999999999</v>
          </cell>
          <cell r="R100">
            <v>2564.0300000000002</v>
          </cell>
          <cell r="S100">
            <v>2.2400000000000002</v>
          </cell>
          <cell r="T100">
            <v>2.2599999999999998</v>
          </cell>
          <cell r="U100">
            <v>2562.6997000000001</v>
          </cell>
          <cell r="V100">
            <v>2561.77</v>
          </cell>
          <cell r="W100">
            <v>2563.0045</v>
          </cell>
          <cell r="X100">
            <v>2562.0747999999999</v>
          </cell>
          <cell r="Y100" t="str">
            <v>Catastrado</v>
          </cell>
          <cell r="Z100">
            <v>0.89109901636944089</v>
          </cell>
          <cell r="AB100" t="e">
            <v>#N/A</v>
          </cell>
        </row>
        <row r="101">
          <cell r="A101">
            <v>99</v>
          </cell>
          <cell r="B101" t="str">
            <v>S159-P109</v>
          </cell>
          <cell r="C101" t="str">
            <v>S159</v>
          </cell>
          <cell r="D101" t="str">
            <v>P109</v>
          </cell>
          <cell r="E101" t="str">
            <v>1022717.59-1043822.23</v>
          </cell>
          <cell r="F101" t="str">
            <v>1022720.81-1043821.44</v>
          </cell>
          <cell r="G101" t="str">
            <v>Inhabilitar</v>
          </cell>
          <cell r="H101">
            <v>1022717.59</v>
          </cell>
          <cell r="I101">
            <v>1043822.23</v>
          </cell>
          <cell r="J101">
            <v>1022720.81</v>
          </cell>
          <cell r="K101">
            <v>1043821.44</v>
          </cell>
          <cell r="L101">
            <v>3.3154940000000002</v>
          </cell>
          <cell r="M101" t="str">
            <v>De Sumidero</v>
          </cell>
          <cell r="N101" t="str">
            <v>PVC</v>
          </cell>
          <cell r="O101">
            <v>6</v>
          </cell>
          <cell r="P101">
            <v>0.15239999999999998</v>
          </cell>
          <cell r="Q101">
            <v>2563.98</v>
          </cell>
          <cell r="R101">
            <v>2564.08</v>
          </cell>
          <cell r="S101">
            <v>0.8</v>
          </cell>
          <cell r="T101">
            <v>0.91</v>
          </cell>
          <cell r="U101">
            <v>2563.1799999999998</v>
          </cell>
          <cell r="V101">
            <v>2563.17</v>
          </cell>
          <cell r="W101">
            <v>2563.3323999999998</v>
          </cell>
          <cell r="X101">
            <v>2563.3224</v>
          </cell>
          <cell r="Y101" t="str">
            <v>Catastrado</v>
          </cell>
          <cell r="Z101">
            <v>0.3016141787547657</v>
          </cell>
          <cell r="AB101" t="e">
            <v>#N/A</v>
          </cell>
        </row>
        <row r="102">
          <cell r="A102">
            <v>100</v>
          </cell>
          <cell r="B102" t="str">
            <v>S161-P109</v>
          </cell>
          <cell r="C102" t="str">
            <v>S161</v>
          </cell>
          <cell r="D102" t="str">
            <v>P109</v>
          </cell>
          <cell r="E102" t="str">
            <v>1022716.34-1043818.78</v>
          </cell>
          <cell r="F102" t="str">
            <v>1022720.81-1043821.44</v>
          </cell>
          <cell r="G102" t="str">
            <v>Inhabilitar</v>
          </cell>
          <cell r="H102">
            <v>1022716.34</v>
          </cell>
          <cell r="I102">
            <v>1043818.78</v>
          </cell>
          <cell r="J102">
            <v>1022720.81</v>
          </cell>
          <cell r="K102">
            <v>1043821.44</v>
          </cell>
          <cell r="L102">
            <v>5.2015859999999998</v>
          </cell>
          <cell r="M102" t="str">
            <v>De Sumidero</v>
          </cell>
          <cell r="N102" t="str">
            <v>PVC</v>
          </cell>
          <cell r="O102">
            <v>8</v>
          </cell>
          <cell r="P102">
            <v>0.20319999999999999</v>
          </cell>
          <cell r="Q102">
            <v>2564.0700000000002</v>
          </cell>
          <cell r="R102">
            <v>2564.08</v>
          </cell>
          <cell r="S102">
            <v>0.59</v>
          </cell>
          <cell r="T102">
            <v>0.91</v>
          </cell>
          <cell r="U102">
            <v>2563.48</v>
          </cell>
          <cell r="V102">
            <v>2563.17</v>
          </cell>
          <cell r="W102">
            <v>2563.6831999999999</v>
          </cell>
          <cell r="X102">
            <v>2563.3732</v>
          </cell>
          <cell r="Y102" t="str">
            <v>Catastrado</v>
          </cell>
          <cell r="Z102">
            <v>5.9597207467096656</v>
          </cell>
          <cell r="AB102" t="e">
            <v>#N/A</v>
          </cell>
        </row>
        <row r="103">
          <cell r="A103">
            <v>101</v>
          </cell>
          <cell r="B103" t="str">
            <v>SX08-P109</v>
          </cell>
          <cell r="C103" t="str">
            <v>SX08</v>
          </cell>
          <cell r="D103" t="str">
            <v>P109</v>
          </cell>
          <cell r="E103" t="str">
            <v>1022719.75-1043825.31</v>
          </cell>
          <cell r="F103" t="str">
            <v>1022720.81-1043821.44</v>
          </cell>
          <cell r="G103" t="str">
            <v>Inhabilitar</v>
          </cell>
          <cell r="H103">
            <v>1022719.75</v>
          </cell>
          <cell r="I103">
            <v>1043825.31</v>
          </cell>
          <cell r="J103">
            <v>1022720.81</v>
          </cell>
          <cell r="K103">
            <v>1043821.44</v>
          </cell>
          <cell r="L103">
            <v>4.012543</v>
          </cell>
          <cell r="M103" t="str">
            <v>De Sumidero</v>
          </cell>
          <cell r="N103" t="str">
            <v>PVC</v>
          </cell>
          <cell r="O103">
            <v>6</v>
          </cell>
          <cell r="P103">
            <v>0.15239999999999998</v>
          </cell>
          <cell r="Q103">
            <v>2563.9499999999998</v>
          </cell>
          <cell r="R103">
            <v>2564.08</v>
          </cell>
          <cell r="S103">
            <v>0.6</v>
          </cell>
          <cell r="T103">
            <v>0.9</v>
          </cell>
          <cell r="U103">
            <v>2563.35</v>
          </cell>
          <cell r="V103">
            <v>2563.1799999999998</v>
          </cell>
          <cell r="W103">
            <v>2563.5023999999999</v>
          </cell>
          <cell r="X103">
            <v>2563.3323999999998</v>
          </cell>
          <cell r="Y103" t="str">
            <v>Catastrado</v>
          </cell>
          <cell r="Z103">
            <v>4.236714721812894</v>
          </cell>
          <cell r="AB103" t="e">
            <v>#N/A</v>
          </cell>
        </row>
        <row r="104">
          <cell r="A104">
            <v>102</v>
          </cell>
          <cell r="B104" t="str">
            <v>S172-P109</v>
          </cell>
          <cell r="C104" t="str">
            <v>S172</v>
          </cell>
          <cell r="D104" t="str">
            <v>P109</v>
          </cell>
          <cell r="E104" t="str">
            <v>1022725.7-1043817.1</v>
          </cell>
          <cell r="F104" t="str">
            <v>1022720.81-1043821.44</v>
          </cell>
          <cell r="G104" t="str">
            <v>Inhabilitar</v>
          </cell>
          <cell r="H104">
            <v>1022725.7</v>
          </cell>
          <cell r="I104">
            <v>1043817.1</v>
          </cell>
          <cell r="J104">
            <v>1022720.81</v>
          </cell>
          <cell r="K104">
            <v>1043821.44</v>
          </cell>
          <cell r="L104">
            <v>6.5381729999999996</v>
          </cell>
          <cell r="M104" t="str">
            <v>De Sumidero</v>
          </cell>
          <cell r="N104" t="str">
            <v>PVC</v>
          </cell>
          <cell r="O104">
            <v>8</v>
          </cell>
          <cell r="P104">
            <v>0.20319999999999999</v>
          </cell>
          <cell r="Q104">
            <v>2564.0100000000002</v>
          </cell>
          <cell r="R104">
            <v>2564.08</v>
          </cell>
          <cell r="S104">
            <v>0.64</v>
          </cell>
          <cell r="T104">
            <v>0.9</v>
          </cell>
          <cell r="U104">
            <v>2563.3700000000003</v>
          </cell>
          <cell r="V104">
            <v>2563.1799999999998</v>
          </cell>
          <cell r="W104">
            <v>2563.5732000000003</v>
          </cell>
          <cell r="X104">
            <v>2563.3831999999998</v>
          </cell>
          <cell r="Y104" t="str">
            <v>Catastrado</v>
          </cell>
          <cell r="Z104">
            <v>2.9060105934870388</v>
          </cell>
          <cell r="AB104" t="e">
            <v>#N/A</v>
          </cell>
        </row>
        <row r="105">
          <cell r="A105">
            <v>103</v>
          </cell>
          <cell r="B105" t="str">
            <v>S176-P113</v>
          </cell>
          <cell r="C105" t="str">
            <v>S176</v>
          </cell>
          <cell r="D105" t="str">
            <v>P113</v>
          </cell>
          <cell r="E105" t="str">
            <v>1022901.98-1043696.92</v>
          </cell>
          <cell r="F105" t="str">
            <v>1022906.88-1043700.44</v>
          </cell>
          <cell r="G105" t="str">
            <v>Inhabilitar</v>
          </cell>
          <cell r="H105">
            <v>1022901.98</v>
          </cell>
          <cell r="I105">
            <v>1043696.92</v>
          </cell>
          <cell r="J105">
            <v>1022906.88</v>
          </cell>
          <cell r="K105">
            <v>1043700.44</v>
          </cell>
          <cell r="L105">
            <v>6.0332739999999996</v>
          </cell>
          <cell r="M105" t="str">
            <v>De Sumidero</v>
          </cell>
          <cell r="N105" t="str">
            <v>GRES</v>
          </cell>
          <cell r="O105">
            <v>6</v>
          </cell>
          <cell r="P105">
            <v>0.15239999999999998</v>
          </cell>
          <cell r="Q105">
            <v>2566.09</v>
          </cell>
          <cell r="R105">
            <v>2566.0700000000002</v>
          </cell>
          <cell r="S105">
            <v>0.33</v>
          </cell>
          <cell r="T105">
            <v>0.65</v>
          </cell>
          <cell r="U105">
            <v>2565.7600000000002</v>
          </cell>
          <cell r="V105">
            <v>2565.42</v>
          </cell>
          <cell r="W105">
            <v>2565.9124000000002</v>
          </cell>
          <cell r="X105">
            <v>2565.5724</v>
          </cell>
          <cell r="Y105" t="str">
            <v>Catastrado</v>
          </cell>
          <cell r="Z105">
            <v>5.6354145361232648</v>
          </cell>
          <cell r="AB105" t="e">
            <v>#N/A</v>
          </cell>
        </row>
        <row r="106">
          <cell r="A106">
            <v>104</v>
          </cell>
          <cell r="B106" t="str">
            <v>S177-P113</v>
          </cell>
          <cell r="C106" t="str">
            <v>S177</v>
          </cell>
          <cell r="D106" t="str">
            <v>P113</v>
          </cell>
          <cell r="E106" t="str">
            <v>1022906.26-1043694.51</v>
          </cell>
          <cell r="F106" t="str">
            <v>1022906.88-1043700.44</v>
          </cell>
          <cell r="G106" t="str">
            <v>Inhabilitar</v>
          </cell>
          <cell r="H106">
            <v>1022906.26</v>
          </cell>
          <cell r="I106">
            <v>1043694.51</v>
          </cell>
          <cell r="J106">
            <v>1022906.88</v>
          </cell>
          <cell r="K106">
            <v>1043700.44</v>
          </cell>
          <cell r="L106">
            <v>5.9623229999999996</v>
          </cell>
          <cell r="M106" t="str">
            <v>De Sumidero</v>
          </cell>
          <cell r="N106" t="str">
            <v>GRES</v>
          </cell>
          <cell r="O106">
            <v>6</v>
          </cell>
          <cell r="P106">
            <v>0.15239999999999998</v>
          </cell>
          <cell r="Q106">
            <v>2566.11</v>
          </cell>
          <cell r="R106">
            <v>2566.0700000000002</v>
          </cell>
          <cell r="S106">
            <v>0.44</v>
          </cell>
          <cell r="T106">
            <v>0.64</v>
          </cell>
          <cell r="U106">
            <v>2565.67</v>
          </cell>
          <cell r="V106">
            <v>2565.4300000000003</v>
          </cell>
          <cell r="W106">
            <v>2565.8224</v>
          </cell>
          <cell r="X106">
            <v>2565.5824000000002</v>
          </cell>
          <cell r="Y106" t="str">
            <v>Catastrado</v>
          </cell>
          <cell r="Z106">
            <v>4.0252767251922066</v>
          </cell>
          <cell r="AB106" t="e">
            <v>#N/A</v>
          </cell>
        </row>
        <row r="107">
          <cell r="A107">
            <v>105</v>
          </cell>
          <cell r="B107" t="str">
            <v>P114-P113</v>
          </cell>
          <cell r="C107" t="str">
            <v>P114</v>
          </cell>
          <cell r="D107" t="str">
            <v>P113</v>
          </cell>
          <cell r="E107" t="str">
            <v>1022908.67-1043700.26</v>
          </cell>
          <cell r="F107" t="str">
            <v>1022906.88-1043700.44</v>
          </cell>
          <cell r="G107" t="str">
            <v>Inhabilitar</v>
          </cell>
          <cell r="H107">
            <v>1022908.67</v>
          </cell>
          <cell r="I107">
            <v>1043700.26</v>
          </cell>
          <cell r="J107">
            <v>1022906.88</v>
          </cell>
          <cell r="K107">
            <v>1043700.44</v>
          </cell>
          <cell r="L107">
            <v>1.7990280000000001</v>
          </cell>
          <cell r="M107" t="str">
            <v>Pluvial</v>
          </cell>
          <cell r="N107" t="str">
            <v>PVC</v>
          </cell>
          <cell r="O107">
            <v>10</v>
          </cell>
          <cell r="P107">
            <v>0.254</v>
          </cell>
          <cell r="Q107">
            <v>2566.0700000000002</v>
          </cell>
          <cell r="R107">
            <v>2566.0700000000002</v>
          </cell>
          <cell r="S107">
            <v>1.1000000000000001</v>
          </cell>
          <cell r="T107">
            <v>1.1200000000000001</v>
          </cell>
          <cell r="U107">
            <v>2564.9700000000003</v>
          </cell>
          <cell r="V107">
            <v>2564.9500000000003</v>
          </cell>
          <cell r="W107">
            <v>2565.2240000000002</v>
          </cell>
          <cell r="X107">
            <v>2565.2040000000002</v>
          </cell>
          <cell r="Y107" t="str">
            <v>Catastrado</v>
          </cell>
          <cell r="Z107">
            <v>1.1117114352851545</v>
          </cell>
          <cell r="AB107" t="e">
            <v>#N/A</v>
          </cell>
        </row>
        <row r="108">
          <cell r="A108">
            <v>106</v>
          </cell>
          <cell r="B108" t="str">
            <v>P116-P114</v>
          </cell>
          <cell r="C108" t="str">
            <v>P116</v>
          </cell>
          <cell r="D108" t="str">
            <v>P114</v>
          </cell>
          <cell r="E108" t="str">
            <v>1022951.24-1043669.65</v>
          </cell>
          <cell r="F108" t="str">
            <v>1022908.67-1043700.26</v>
          </cell>
          <cell r="G108" t="str">
            <v>Existente</v>
          </cell>
          <cell r="H108">
            <v>1022951.24</v>
          </cell>
          <cell r="I108">
            <v>1043669.65</v>
          </cell>
          <cell r="J108">
            <v>1022908.67</v>
          </cell>
          <cell r="K108">
            <v>1043700.26</v>
          </cell>
          <cell r="L108">
            <v>52.432594999999999</v>
          </cell>
          <cell r="M108" t="str">
            <v>Pluvial Inicial</v>
          </cell>
          <cell r="N108" t="str">
            <v>PVC</v>
          </cell>
          <cell r="O108">
            <v>12</v>
          </cell>
          <cell r="P108">
            <v>0.30479999999999996</v>
          </cell>
          <cell r="Q108">
            <v>2566.1799999999998</v>
          </cell>
          <cell r="R108">
            <v>2566.0700000000002</v>
          </cell>
          <cell r="S108">
            <v>0.85</v>
          </cell>
          <cell r="T108">
            <v>1.1000000000000001</v>
          </cell>
          <cell r="U108">
            <v>2565.33</v>
          </cell>
          <cell r="V108">
            <v>2564.9700000000003</v>
          </cell>
          <cell r="W108">
            <v>2565.6347999999998</v>
          </cell>
          <cell r="X108">
            <v>2565.2748000000001</v>
          </cell>
          <cell r="Y108" t="str">
            <v>Catastrado</v>
          </cell>
          <cell r="Z108">
            <v>0.68659580934278119</v>
          </cell>
          <cell r="AB108" t="str">
            <v>P116-P114</v>
          </cell>
        </row>
        <row r="109">
          <cell r="A109">
            <v>107</v>
          </cell>
          <cell r="B109" t="str">
            <v>S180-P116</v>
          </cell>
          <cell r="C109" t="str">
            <v>S180</v>
          </cell>
          <cell r="D109" t="str">
            <v>P116</v>
          </cell>
          <cell r="E109" t="str">
            <v>1022946.34-1043669.54</v>
          </cell>
          <cell r="F109" t="str">
            <v>1022951.24-1043669.65</v>
          </cell>
          <cell r="G109" t="str">
            <v>Existente</v>
          </cell>
          <cell r="H109">
            <v>1022946.34</v>
          </cell>
          <cell r="I109">
            <v>1043669.54</v>
          </cell>
          <cell r="J109">
            <v>1022951.24</v>
          </cell>
          <cell r="K109">
            <v>1043669.65</v>
          </cell>
          <cell r="L109">
            <v>4.9012349999999998</v>
          </cell>
          <cell r="M109" t="str">
            <v>De Sumidero</v>
          </cell>
          <cell r="N109" t="str">
            <v>CTO</v>
          </cell>
          <cell r="O109">
            <v>6</v>
          </cell>
          <cell r="P109">
            <v>0.15239999999999998</v>
          </cell>
          <cell r="Q109">
            <v>2566.33</v>
          </cell>
          <cell r="R109">
            <v>2566.1799999999998</v>
          </cell>
          <cell r="S109">
            <v>0.33</v>
          </cell>
          <cell r="T109">
            <v>0.85</v>
          </cell>
          <cell r="U109">
            <v>2566</v>
          </cell>
          <cell r="V109">
            <v>2565.33</v>
          </cell>
          <cell r="W109">
            <v>2566.1523999999999</v>
          </cell>
          <cell r="X109">
            <v>2565.4823999999999</v>
          </cell>
          <cell r="Y109" t="str">
            <v>Catastrado</v>
          </cell>
          <cell r="Z109">
            <v>13.670023983752518</v>
          </cell>
          <cell r="AB109" t="e">
            <v>#N/A</v>
          </cell>
        </row>
        <row r="110">
          <cell r="A110">
            <v>108</v>
          </cell>
          <cell r="B110" t="str">
            <v>S218-P119A</v>
          </cell>
          <cell r="C110" t="str">
            <v>S218</v>
          </cell>
          <cell r="D110" t="str">
            <v>P119A</v>
          </cell>
          <cell r="E110" t="str">
            <v>1022667.96-1043590.87</v>
          </cell>
          <cell r="F110" t="str">
            <v>1022666.49-1043595.96</v>
          </cell>
          <cell r="G110" t="str">
            <v>Inhabilitar</v>
          </cell>
          <cell r="H110">
            <v>1022667.96</v>
          </cell>
          <cell r="I110">
            <v>1043590.87</v>
          </cell>
          <cell r="J110">
            <v>1022666.49</v>
          </cell>
          <cell r="K110">
            <v>1043595.96</v>
          </cell>
          <cell r="L110">
            <v>5.2980179999999999</v>
          </cell>
          <cell r="M110" t="str">
            <v>De Sumidero</v>
          </cell>
          <cell r="N110" t="str">
            <v>GRES</v>
          </cell>
          <cell r="O110">
            <v>8</v>
          </cell>
          <cell r="P110">
            <v>0.20319999999999999</v>
          </cell>
          <cell r="Q110">
            <v>2565.23</v>
          </cell>
          <cell r="R110">
            <v>2565.1999999999998</v>
          </cell>
          <cell r="S110">
            <v>0.77</v>
          </cell>
          <cell r="T110">
            <v>0.9</v>
          </cell>
          <cell r="U110">
            <v>2564.46</v>
          </cell>
          <cell r="V110">
            <v>2564.2999999999997</v>
          </cell>
          <cell r="W110">
            <v>2564.6632</v>
          </cell>
          <cell r="X110">
            <v>2564.5031999999997</v>
          </cell>
          <cell r="Y110" t="str">
            <v>Catastrado</v>
          </cell>
          <cell r="Z110">
            <v>3.0199972895582694</v>
          </cell>
          <cell r="AB110" t="e">
            <v>#N/A</v>
          </cell>
        </row>
        <row r="111">
          <cell r="A111">
            <v>109</v>
          </cell>
          <cell r="B111" t="str">
            <v>S217-S218</v>
          </cell>
          <cell r="C111" t="str">
            <v>S217</v>
          </cell>
          <cell r="D111" t="str">
            <v>S218</v>
          </cell>
          <cell r="E111" t="str">
            <v>1022670.95-1043589.64</v>
          </cell>
          <cell r="F111" t="str">
            <v>1022667.96-1043590.87</v>
          </cell>
          <cell r="G111" t="str">
            <v>Inhabilitar</v>
          </cell>
          <cell r="H111">
            <v>1022670.95</v>
          </cell>
          <cell r="I111">
            <v>1043589.64</v>
          </cell>
          <cell r="J111">
            <v>1022667.96</v>
          </cell>
          <cell r="K111">
            <v>1043590.87</v>
          </cell>
          <cell r="L111">
            <v>3.2331099999999999</v>
          </cell>
          <cell r="M111" t="str">
            <v>De Sumidero</v>
          </cell>
          <cell r="N111" t="str">
            <v>GRES</v>
          </cell>
          <cell r="O111">
            <v>8</v>
          </cell>
          <cell r="P111">
            <v>0.20319999999999999</v>
          </cell>
          <cell r="Q111">
            <v>2565.23</v>
          </cell>
          <cell r="R111">
            <v>2565.23</v>
          </cell>
          <cell r="S111">
            <v>1.03</v>
          </cell>
          <cell r="T111">
            <v>1.05</v>
          </cell>
          <cell r="U111">
            <v>2564.1999999999998</v>
          </cell>
          <cell r="V111">
            <v>2564.1799999999998</v>
          </cell>
          <cell r="W111">
            <v>2564.4031999999997</v>
          </cell>
          <cell r="X111">
            <v>2564.3831999999998</v>
          </cell>
          <cell r="Y111" t="str">
            <v>Inferido</v>
          </cell>
          <cell r="Z111">
            <v>0.61859942903216436</v>
          </cell>
          <cell r="AB111" t="e">
            <v>#N/A</v>
          </cell>
        </row>
        <row r="112">
          <cell r="A112">
            <v>110</v>
          </cell>
          <cell r="B112" t="str">
            <v>S189-P120A</v>
          </cell>
          <cell r="C112" t="str">
            <v>S189</v>
          </cell>
          <cell r="D112" t="str">
            <v>P120A</v>
          </cell>
          <cell r="E112" t="str">
            <v>1022737.73-1043672.68</v>
          </cell>
          <cell r="F112" t="str">
            <v>1022729.41-1043680.44</v>
          </cell>
          <cell r="G112" t="str">
            <v>Inhabilitar</v>
          </cell>
          <cell r="H112">
            <v>1022737.73</v>
          </cell>
          <cell r="I112">
            <v>1043672.68</v>
          </cell>
          <cell r="J112">
            <v>1022729.41</v>
          </cell>
          <cell r="K112">
            <v>1043680.44</v>
          </cell>
          <cell r="L112">
            <v>11.37717</v>
          </cell>
          <cell r="M112" t="str">
            <v>De Sumidero</v>
          </cell>
          <cell r="N112" t="str">
            <v>PVC</v>
          </cell>
          <cell r="O112">
            <v>8</v>
          </cell>
          <cell r="P112">
            <v>0.20319999999999999</v>
          </cell>
          <cell r="Q112">
            <v>2565.14</v>
          </cell>
          <cell r="R112">
            <v>2565.2546000000002</v>
          </cell>
          <cell r="S112">
            <v>0.55000000000000004</v>
          </cell>
          <cell r="T112">
            <v>0.96</v>
          </cell>
          <cell r="U112">
            <v>2564.5899999999997</v>
          </cell>
          <cell r="V112">
            <v>2564.2946000000002</v>
          </cell>
          <cell r="W112">
            <v>2564.7931999999996</v>
          </cell>
          <cell r="X112">
            <v>2564.4978000000001</v>
          </cell>
          <cell r="Y112" t="str">
            <v>Catastrado</v>
          </cell>
          <cell r="Z112">
            <v>2.5964277583926196</v>
          </cell>
          <cell r="AB112" t="e">
            <v>#N/A</v>
          </cell>
        </row>
        <row r="113">
          <cell r="A113">
            <v>111</v>
          </cell>
          <cell r="B113" t="str">
            <v>S188-P120A</v>
          </cell>
          <cell r="C113" t="str">
            <v>S188</v>
          </cell>
          <cell r="D113" t="str">
            <v>P120A</v>
          </cell>
          <cell r="E113" t="str">
            <v>1022741.48-1043677.02</v>
          </cell>
          <cell r="F113" t="str">
            <v>1022729.41-1043680.44</v>
          </cell>
          <cell r="G113" t="str">
            <v>Inhabilitar</v>
          </cell>
          <cell r="H113">
            <v>1022741.48</v>
          </cell>
          <cell r="I113">
            <v>1043677.02</v>
          </cell>
          <cell r="J113">
            <v>1022729.41</v>
          </cell>
          <cell r="K113">
            <v>1043680.44</v>
          </cell>
          <cell r="L113">
            <v>12.545170000000001</v>
          </cell>
          <cell r="M113" t="str">
            <v>De Sumidero</v>
          </cell>
          <cell r="N113" t="str">
            <v>PVC</v>
          </cell>
          <cell r="O113">
            <v>8</v>
          </cell>
          <cell r="P113">
            <v>0.20319999999999999</v>
          </cell>
          <cell r="Q113">
            <v>2565.2199999999998</v>
          </cell>
          <cell r="R113">
            <v>2565.2546000000002</v>
          </cell>
          <cell r="S113">
            <v>0.43</v>
          </cell>
          <cell r="T113">
            <v>0.85</v>
          </cell>
          <cell r="U113">
            <v>2564.79</v>
          </cell>
          <cell r="V113">
            <v>2564.4046000000003</v>
          </cell>
          <cell r="W113">
            <v>2564.9931999999999</v>
          </cell>
          <cell r="X113">
            <v>2564.6078000000002</v>
          </cell>
          <cell r="Y113" t="str">
            <v>Catastrado</v>
          </cell>
          <cell r="Z113">
            <v>3.0720986642641201</v>
          </cell>
          <cell r="AB113" t="e">
            <v>#N/A</v>
          </cell>
        </row>
        <row r="114">
          <cell r="A114">
            <v>112</v>
          </cell>
          <cell r="B114" t="str">
            <v>S225-P122</v>
          </cell>
          <cell r="C114" t="str">
            <v>S225</v>
          </cell>
          <cell r="D114" t="str">
            <v>P122</v>
          </cell>
          <cell r="E114" t="str">
            <v>1022586.54-1043645.23</v>
          </cell>
          <cell r="F114" t="str">
            <v>1022587.06-1043652.44</v>
          </cell>
          <cell r="G114" t="str">
            <v>Inhabilitar</v>
          </cell>
          <cell r="H114">
            <v>1022586.54</v>
          </cell>
          <cell r="I114">
            <v>1043645.23</v>
          </cell>
          <cell r="J114">
            <v>1022587.06</v>
          </cell>
          <cell r="K114">
            <v>1043652.44</v>
          </cell>
          <cell r="L114">
            <v>7.2287270000000001</v>
          </cell>
          <cell r="M114" t="str">
            <v>De Sumidero</v>
          </cell>
          <cell r="N114" t="str">
            <v>PVC</v>
          </cell>
          <cell r="O114">
            <v>8</v>
          </cell>
          <cell r="P114">
            <v>0.20319999999999999</v>
          </cell>
          <cell r="Q114">
            <v>2564.1999999999998</v>
          </cell>
          <cell r="R114">
            <v>2564.2600000000002</v>
          </cell>
          <cell r="S114">
            <v>0.59</v>
          </cell>
          <cell r="T114">
            <v>0.9</v>
          </cell>
          <cell r="U114">
            <v>2563.6099999999997</v>
          </cell>
          <cell r="V114">
            <v>2563.36</v>
          </cell>
          <cell r="W114">
            <v>2563.8131999999996</v>
          </cell>
          <cell r="X114">
            <v>2563.5632000000001</v>
          </cell>
          <cell r="Y114" t="str">
            <v>Catastrado</v>
          </cell>
          <cell r="Z114">
            <v>3.4584235924187654</v>
          </cell>
          <cell r="AB114" t="e">
            <v>#N/A</v>
          </cell>
        </row>
        <row r="115">
          <cell r="A115">
            <v>113</v>
          </cell>
          <cell r="B115" t="str">
            <v>S230-P122</v>
          </cell>
          <cell r="C115" t="str">
            <v>S230</v>
          </cell>
          <cell r="D115" t="str">
            <v>P122</v>
          </cell>
          <cell r="E115" t="str">
            <v>1022579.43-1043650.38</v>
          </cell>
          <cell r="F115" t="str">
            <v>1022587.06-1043652.44</v>
          </cell>
          <cell r="G115" t="str">
            <v>Inhabilitar</v>
          </cell>
          <cell r="H115">
            <v>1022579.43</v>
          </cell>
          <cell r="I115">
            <v>1043650.38</v>
          </cell>
          <cell r="J115">
            <v>1022587.06</v>
          </cell>
          <cell r="K115">
            <v>1043652.44</v>
          </cell>
          <cell r="L115">
            <v>7.9031960000000003</v>
          </cell>
          <cell r="M115" t="str">
            <v>De Sumidero</v>
          </cell>
          <cell r="N115" t="str">
            <v>PVC</v>
          </cell>
          <cell r="O115">
            <v>8</v>
          </cell>
          <cell r="P115">
            <v>0.20319999999999999</v>
          </cell>
          <cell r="Q115">
            <v>2564.3000000000002</v>
          </cell>
          <cell r="R115">
            <v>2564.2600000000002</v>
          </cell>
          <cell r="S115">
            <v>0.79</v>
          </cell>
          <cell r="T115">
            <v>1</v>
          </cell>
          <cell r="U115">
            <v>2563.5100000000002</v>
          </cell>
          <cell r="V115">
            <v>2563.2600000000002</v>
          </cell>
          <cell r="W115">
            <v>2563.7132000000001</v>
          </cell>
          <cell r="X115">
            <v>2563.4632000000001</v>
          </cell>
          <cell r="Y115" t="str">
            <v>Catastrado</v>
          </cell>
          <cell r="Z115">
            <v>3.1632772361965968</v>
          </cell>
          <cell r="AB115" t="e">
            <v>#N/A</v>
          </cell>
        </row>
        <row r="116">
          <cell r="A116">
            <v>114</v>
          </cell>
          <cell r="B116" t="str">
            <v>S227-P122A</v>
          </cell>
          <cell r="C116" t="str">
            <v>S227</v>
          </cell>
          <cell r="D116" t="str">
            <v>P122A</v>
          </cell>
          <cell r="E116" t="str">
            <v>1022590.16-1043653.78</v>
          </cell>
          <cell r="F116" t="str">
            <v>1022587.8-1043654.52</v>
          </cell>
          <cell r="G116" t="str">
            <v>Inhabilitar</v>
          </cell>
          <cell r="H116">
            <v>1022590.16</v>
          </cell>
          <cell r="I116">
            <v>1043653.78</v>
          </cell>
          <cell r="J116">
            <v>1022587.8</v>
          </cell>
          <cell r="K116">
            <v>1043654.52</v>
          </cell>
          <cell r="L116">
            <v>2.4732970000000001</v>
          </cell>
          <cell r="M116" t="str">
            <v>De Sumidero</v>
          </cell>
          <cell r="N116" t="str">
            <v>PVC</v>
          </cell>
          <cell r="O116">
            <v>8</v>
          </cell>
          <cell r="P116">
            <v>0.20319999999999999</v>
          </cell>
          <cell r="Q116">
            <v>2564.15</v>
          </cell>
          <cell r="R116">
            <v>2564.2199999999998</v>
          </cell>
          <cell r="S116">
            <v>0.67</v>
          </cell>
          <cell r="T116">
            <v>0.8</v>
          </cell>
          <cell r="U116">
            <v>2563.48</v>
          </cell>
          <cell r="V116">
            <v>2563.4199999999996</v>
          </cell>
          <cell r="W116">
            <v>2563.6831999999999</v>
          </cell>
          <cell r="X116">
            <v>2563.6231999999995</v>
          </cell>
          <cell r="Y116" t="str">
            <v>Catastrado</v>
          </cell>
          <cell r="Z116">
            <v>2.4259116475053411</v>
          </cell>
          <cell r="AB116" t="e">
            <v>#N/A</v>
          </cell>
        </row>
        <row r="117">
          <cell r="A117">
            <v>115</v>
          </cell>
          <cell r="B117" t="str">
            <v>S228-P122A</v>
          </cell>
          <cell r="C117" t="str">
            <v>S228</v>
          </cell>
          <cell r="D117" t="str">
            <v>P122A</v>
          </cell>
          <cell r="E117" t="str">
            <v>1022587.86-1043656.47</v>
          </cell>
          <cell r="F117" t="str">
            <v>1022587.8-1043654.52</v>
          </cell>
          <cell r="G117" t="str">
            <v>Inhabilitar</v>
          </cell>
          <cell r="H117">
            <v>1022587.86</v>
          </cell>
          <cell r="I117">
            <v>1043656.47</v>
          </cell>
          <cell r="J117">
            <v>1022587.8</v>
          </cell>
          <cell r="K117">
            <v>1043654.52</v>
          </cell>
          <cell r="L117">
            <v>1.950923</v>
          </cell>
          <cell r="M117" t="str">
            <v>De Sumidero</v>
          </cell>
          <cell r="N117" t="str">
            <v>PVC</v>
          </cell>
          <cell r="O117">
            <v>8</v>
          </cell>
          <cell r="P117">
            <v>0.20319999999999999</v>
          </cell>
          <cell r="Q117">
            <v>2564.19</v>
          </cell>
          <cell r="R117">
            <v>2564.2199999999998</v>
          </cell>
          <cell r="S117">
            <v>0.72</v>
          </cell>
          <cell r="T117">
            <v>0.8</v>
          </cell>
          <cell r="U117">
            <v>2563.4700000000003</v>
          </cell>
          <cell r="V117">
            <v>2563.4199999999996</v>
          </cell>
          <cell r="W117">
            <v>2563.6732000000002</v>
          </cell>
          <cell r="X117">
            <v>2563.6231999999995</v>
          </cell>
          <cell r="Y117" t="str">
            <v>Catastrado</v>
          </cell>
          <cell r="Z117">
            <v>2.562889463122668</v>
          </cell>
          <cell r="AB117" t="e">
            <v>#N/A</v>
          </cell>
        </row>
        <row r="118">
          <cell r="A118">
            <v>116</v>
          </cell>
          <cell r="B118" t="str">
            <v>S226-P122</v>
          </cell>
          <cell r="C118" t="str">
            <v>S226</v>
          </cell>
          <cell r="D118" t="str">
            <v>P122</v>
          </cell>
          <cell r="E118" t="str">
            <v>1022591.17-1043651.26</v>
          </cell>
          <cell r="F118" t="str">
            <v>1022587.06-1043652.44</v>
          </cell>
          <cell r="G118" t="str">
            <v>Inhabilitar</v>
          </cell>
          <cell r="H118">
            <v>1022591.17</v>
          </cell>
          <cell r="I118">
            <v>1043651.26</v>
          </cell>
          <cell r="J118">
            <v>1022587.06</v>
          </cell>
          <cell r="K118">
            <v>1043652.44</v>
          </cell>
          <cell r="L118">
            <v>4.2760379999999998</v>
          </cell>
          <cell r="M118" t="str">
            <v>De Sumidero</v>
          </cell>
          <cell r="N118" t="str">
            <v>PVC</v>
          </cell>
          <cell r="O118">
            <v>8</v>
          </cell>
          <cell r="P118">
            <v>0.20319999999999999</v>
          </cell>
          <cell r="Q118">
            <v>2564.17</v>
          </cell>
          <cell r="R118">
            <v>2564.2600000000002</v>
          </cell>
          <cell r="S118">
            <v>0.73</v>
          </cell>
          <cell r="T118">
            <v>0.98</v>
          </cell>
          <cell r="U118">
            <v>2563.44</v>
          </cell>
          <cell r="V118">
            <v>2563.2800000000002</v>
          </cell>
          <cell r="W118">
            <v>2563.6432</v>
          </cell>
          <cell r="X118">
            <v>2563.4832000000001</v>
          </cell>
          <cell r="Y118" t="str">
            <v>Catastrado</v>
          </cell>
          <cell r="Z118">
            <v>3.7417815276630959</v>
          </cell>
          <cell r="AB118" t="e">
            <v>#N/A</v>
          </cell>
        </row>
        <row r="119">
          <cell r="A119">
            <v>117</v>
          </cell>
          <cell r="B119" t="str">
            <v>S203-P128</v>
          </cell>
          <cell r="C119" t="str">
            <v>S203</v>
          </cell>
          <cell r="D119" t="str">
            <v>P128</v>
          </cell>
          <cell r="E119" t="str">
            <v>1022799.52-1043478.2</v>
          </cell>
          <cell r="F119" t="str">
            <v>1022795.41-1043478.39</v>
          </cell>
          <cell r="G119" t="str">
            <v>Inhabilitar</v>
          </cell>
          <cell r="H119">
            <v>1022799.52</v>
          </cell>
          <cell r="I119">
            <v>1043478.2</v>
          </cell>
          <cell r="J119">
            <v>1022795.41</v>
          </cell>
          <cell r="K119">
            <v>1043478.39</v>
          </cell>
          <cell r="L119">
            <v>4.1143890000000001</v>
          </cell>
          <cell r="M119" t="str">
            <v>De Sumidero</v>
          </cell>
          <cell r="N119" t="str">
            <v>CTO</v>
          </cell>
          <cell r="O119">
            <v>8</v>
          </cell>
          <cell r="P119">
            <v>0.20319999999999999</v>
          </cell>
          <cell r="Q119">
            <v>2568.89</v>
          </cell>
          <cell r="R119">
            <v>2568.81</v>
          </cell>
          <cell r="S119">
            <v>0.68</v>
          </cell>
          <cell r="T119">
            <v>0.76</v>
          </cell>
          <cell r="U119">
            <v>2568.21</v>
          </cell>
          <cell r="V119">
            <v>2568.0499999999997</v>
          </cell>
          <cell r="W119">
            <v>2568.4132</v>
          </cell>
          <cell r="X119">
            <v>2568.2531999999997</v>
          </cell>
          <cell r="Y119" t="str">
            <v>Catastrado</v>
          </cell>
          <cell r="Z119">
            <v>3.8887912640323803</v>
          </cell>
          <cell r="AB119" t="e">
            <v>#N/A</v>
          </cell>
        </row>
        <row r="120">
          <cell r="A120">
            <v>118</v>
          </cell>
          <cell r="B120" t="str">
            <v>S202-P130</v>
          </cell>
          <cell r="C120" t="str">
            <v>S202</v>
          </cell>
          <cell r="D120" t="str">
            <v>P130</v>
          </cell>
          <cell r="E120" t="str">
            <v>1022802.07-1043471.93</v>
          </cell>
          <cell r="F120" t="str">
            <v>1022803.34-1043475.53</v>
          </cell>
          <cell r="G120" t="str">
            <v>Inhabilitar</v>
          </cell>
          <cell r="H120">
            <v>1022802.07</v>
          </cell>
          <cell r="I120">
            <v>1043471.93</v>
          </cell>
          <cell r="J120">
            <v>1022803.34</v>
          </cell>
          <cell r="K120">
            <v>1043475.53</v>
          </cell>
          <cell r="L120">
            <v>3.817447</v>
          </cell>
          <cell r="M120" t="str">
            <v>De Sumidero</v>
          </cell>
          <cell r="N120" t="str">
            <v>GRES</v>
          </cell>
          <cell r="O120">
            <v>8</v>
          </cell>
          <cell r="P120">
            <v>0.20319999999999999</v>
          </cell>
          <cell r="Q120">
            <v>2569.37</v>
          </cell>
          <cell r="R120">
            <v>2569</v>
          </cell>
          <cell r="S120">
            <v>0.54</v>
          </cell>
          <cell r="T120">
            <v>1.02</v>
          </cell>
          <cell r="U120">
            <v>2568.83</v>
          </cell>
          <cell r="V120">
            <v>2567.98</v>
          </cell>
          <cell r="W120">
            <v>2569.0331999999999</v>
          </cell>
          <cell r="X120">
            <v>2568.1831999999999</v>
          </cell>
          <cell r="Y120" t="str">
            <v>Catastrado</v>
          </cell>
          <cell r="Z120">
            <v>22.266189943171678</v>
          </cell>
          <cell r="AB120" t="e">
            <v>#N/A</v>
          </cell>
        </row>
        <row r="121">
          <cell r="A121">
            <v>119</v>
          </cell>
          <cell r="B121" t="str">
            <v>S012-P118</v>
          </cell>
          <cell r="C121" t="str">
            <v>S012</v>
          </cell>
          <cell r="D121" t="str">
            <v>P118</v>
          </cell>
          <cell r="E121" t="str">
            <v>1022888.38-1043578.05</v>
          </cell>
          <cell r="F121" t="str">
            <v>1022881.9-1043574.99</v>
          </cell>
          <cell r="G121" t="str">
            <v>Inhabilitar</v>
          </cell>
          <cell r="H121">
            <v>1022888.38</v>
          </cell>
          <cell r="I121">
            <v>1043578.05</v>
          </cell>
          <cell r="J121">
            <v>1022881.9</v>
          </cell>
          <cell r="K121">
            <v>1043574.99</v>
          </cell>
          <cell r="L121">
            <v>7.1661710000000003</v>
          </cell>
          <cell r="M121" t="str">
            <v>De Sumidero</v>
          </cell>
          <cell r="N121" t="str">
            <v>PVC</v>
          </cell>
          <cell r="O121">
            <v>8</v>
          </cell>
          <cell r="P121">
            <v>0.20319999999999999</v>
          </cell>
          <cell r="Q121">
            <v>2566.4899999999998</v>
          </cell>
          <cell r="R121">
            <v>2566.5</v>
          </cell>
          <cell r="S121">
            <v>0.81</v>
          </cell>
          <cell r="T121">
            <v>0.9</v>
          </cell>
          <cell r="U121">
            <v>2565.6799999999998</v>
          </cell>
          <cell r="V121">
            <v>2565.6</v>
          </cell>
          <cell r="W121">
            <v>2565.8831999999998</v>
          </cell>
          <cell r="X121">
            <v>2565.8031999999998</v>
          </cell>
          <cell r="Y121" t="str">
            <v>Inferido</v>
          </cell>
          <cell r="Z121">
            <v>1.1163562800821698</v>
          </cell>
          <cell r="AB121" t="e">
            <v>#N/A</v>
          </cell>
        </row>
        <row r="122">
          <cell r="A122">
            <v>120</v>
          </cell>
          <cell r="B122" t="str">
            <v>S231-P131</v>
          </cell>
          <cell r="C122" t="str">
            <v>S231</v>
          </cell>
          <cell r="D122" t="str">
            <v>P131</v>
          </cell>
          <cell r="E122" t="str">
            <v>1022777.66-1043461.73</v>
          </cell>
          <cell r="F122" t="str">
            <v>1022771.11-1043449.7</v>
          </cell>
          <cell r="G122" t="str">
            <v>Inhabilitar</v>
          </cell>
          <cell r="H122">
            <v>1022777.66</v>
          </cell>
          <cell r="I122">
            <v>1043461.73</v>
          </cell>
          <cell r="J122">
            <v>1022771.11</v>
          </cell>
          <cell r="K122">
            <v>1043449.7</v>
          </cell>
          <cell r="L122">
            <v>13.697569</v>
          </cell>
          <cell r="M122" t="str">
            <v>De Sumidero</v>
          </cell>
          <cell r="N122" t="str">
            <v>PVC</v>
          </cell>
          <cell r="O122">
            <v>8</v>
          </cell>
          <cell r="P122">
            <v>0.20319999999999999</v>
          </cell>
          <cell r="Q122">
            <v>2568.84</v>
          </cell>
          <cell r="R122">
            <v>2568.96</v>
          </cell>
          <cell r="S122">
            <v>0.52</v>
          </cell>
          <cell r="T122">
            <v>0.82</v>
          </cell>
          <cell r="U122">
            <v>2568.3200000000002</v>
          </cell>
          <cell r="V122">
            <v>2568.14</v>
          </cell>
          <cell r="W122">
            <v>2568.5232000000001</v>
          </cell>
          <cell r="X122">
            <v>2568.3431999999998</v>
          </cell>
          <cell r="Y122" t="str">
            <v>Catastrado</v>
          </cell>
          <cell r="Z122">
            <v>1.3141017942694142</v>
          </cell>
          <cell r="AB122" t="e">
            <v>#N/A</v>
          </cell>
        </row>
        <row r="123">
          <cell r="A123">
            <v>121</v>
          </cell>
          <cell r="B123" t="str">
            <v>S232-P131</v>
          </cell>
          <cell r="C123" t="str">
            <v>S232</v>
          </cell>
          <cell r="D123" t="str">
            <v>P131</v>
          </cell>
          <cell r="E123" t="str">
            <v>1022764.13-1043448.7</v>
          </cell>
          <cell r="F123" t="str">
            <v>1022771.11-1043449.7</v>
          </cell>
          <cell r="G123" t="str">
            <v>Inhabilitar</v>
          </cell>
          <cell r="H123">
            <v>1022764.13</v>
          </cell>
          <cell r="I123">
            <v>1043448.7</v>
          </cell>
          <cell r="J123">
            <v>1022771.11</v>
          </cell>
          <cell r="K123">
            <v>1043449.7</v>
          </cell>
          <cell r="L123">
            <v>7.0512689999999996</v>
          </cell>
          <cell r="M123" t="str">
            <v>De Sumidero</v>
          </cell>
          <cell r="N123" t="str">
            <v>PVC</v>
          </cell>
          <cell r="O123">
            <v>8</v>
          </cell>
          <cell r="P123">
            <v>0.20319999999999999</v>
          </cell>
          <cell r="Q123">
            <v>2569.0300000000002</v>
          </cell>
          <cell r="R123">
            <v>2568.96</v>
          </cell>
          <cell r="S123">
            <v>0.52</v>
          </cell>
          <cell r="T123">
            <v>0.76</v>
          </cell>
          <cell r="U123">
            <v>2568.5100000000002</v>
          </cell>
          <cell r="V123">
            <v>2568.1999999999998</v>
          </cell>
          <cell r="W123">
            <v>2568.7132000000001</v>
          </cell>
          <cell r="X123">
            <v>2568.4031999999997</v>
          </cell>
          <cell r="Y123" t="str">
            <v>Catastrado</v>
          </cell>
          <cell r="Z123">
            <v>4.3963717736537946</v>
          </cell>
          <cell r="AB123" t="e">
            <v>#N/A</v>
          </cell>
        </row>
        <row r="124">
          <cell r="A124">
            <v>122</v>
          </cell>
          <cell r="B124" t="str">
            <v>S238-P133</v>
          </cell>
          <cell r="C124" t="str">
            <v>S238</v>
          </cell>
          <cell r="D124" t="str">
            <v>P133</v>
          </cell>
          <cell r="E124" t="str">
            <v>1022718.03-1043506.1</v>
          </cell>
          <cell r="F124" t="str">
            <v>1022716.83-1043499.05</v>
          </cell>
          <cell r="G124" t="str">
            <v>Inhabilitar</v>
          </cell>
          <cell r="H124">
            <v>1022718.03</v>
          </cell>
          <cell r="I124">
            <v>1043506.1</v>
          </cell>
          <cell r="J124">
            <v>1022716.83</v>
          </cell>
          <cell r="K124">
            <v>1043499.05</v>
          </cell>
          <cell r="L124">
            <v>7.1513980000000004</v>
          </cell>
          <cell r="M124" t="str">
            <v>De Sumidero</v>
          </cell>
          <cell r="N124" t="str">
            <v>GRES</v>
          </cell>
          <cell r="O124">
            <v>8</v>
          </cell>
          <cell r="P124">
            <v>0.20319999999999999</v>
          </cell>
          <cell r="Q124">
            <v>2566.0500000000002</v>
          </cell>
          <cell r="R124">
            <v>2565.9</v>
          </cell>
          <cell r="S124">
            <v>0.56000000000000005</v>
          </cell>
          <cell r="T124">
            <v>0.8</v>
          </cell>
          <cell r="U124">
            <v>2565.4900000000002</v>
          </cell>
          <cell r="V124">
            <v>2565.1</v>
          </cell>
          <cell r="W124">
            <v>2565.6932000000002</v>
          </cell>
          <cell r="X124">
            <v>2565.3031999999998</v>
          </cell>
          <cell r="Y124" t="str">
            <v>Catastrado</v>
          </cell>
          <cell r="Z124">
            <v>5.4534791658963382</v>
          </cell>
          <cell r="AB124" t="e">
            <v>#N/A</v>
          </cell>
        </row>
        <row r="125">
          <cell r="A125">
            <v>123</v>
          </cell>
          <cell r="B125" t="str">
            <v>S239-P133</v>
          </cell>
          <cell r="C125" t="str">
            <v>S239</v>
          </cell>
          <cell r="D125" t="str">
            <v>P133</v>
          </cell>
          <cell r="E125" t="str">
            <v>1022723.11-1043500.67</v>
          </cell>
          <cell r="F125" t="str">
            <v>1022716.83-1043499.05</v>
          </cell>
          <cell r="G125" t="str">
            <v>Inhabilitar</v>
          </cell>
          <cell r="H125">
            <v>1022723.11</v>
          </cell>
          <cell r="I125">
            <v>1043500.67</v>
          </cell>
          <cell r="J125">
            <v>1022716.83</v>
          </cell>
          <cell r="K125">
            <v>1043499.05</v>
          </cell>
          <cell r="L125">
            <v>6.4855840000000002</v>
          </cell>
          <cell r="M125" t="str">
            <v>De Sumidero</v>
          </cell>
          <cell r="N125" t="str">
            <v>GRES</v>
          </cell>
          <cell r="O125">
            <v>8</v>
          </cell>
          <cell r="P125">
            <v>0.20319999999999999</v>
          </cell>
          <cell r="Q125">
            <v>2566.0300000000002</v>
          </cell>
          <cell r="R125">
            <v>2565.9</v>
          </cell>
          <cell r="S125">
            <v>0.44</v>
          </cell>
          <cell r="T125">
            <v>0.82</v>
          </cell>
          <cell r="U125">
            <v>2565.59</v>
          </cell>
          <cell r="V125">
            <v>2565.08</v>
          </cell>
          <cell r="W125">
            <v>2565.7932000000001</v>
          </cell>
          <cell r="X125">
            <v>2565.2831999999999</v>
          </cell>
          <cell r="Y125" t="str">
            <v>Catastrado</v>
          </cell>
          <cell r="Z125">
            <v>7.8635940880608173</v>
          </cell>
          <cell r="AB125" t="e">
            <v>#N/A</v>
          </cell>
        </row>
        <row r="126">
          <cell r="A126">
            <v>124</v>
          </cell>
          <cell r="B126" t="str">
            <v>S234-P133</v>
          </cell>
          <cell r="C126" t="str">
            <v>S234</v>
          </cell>
          <cell r="D126" t="str">
            <v>P133</v>
          </cell>
          <cell r="E126" t="str">
            <v>1022723.35-1043496.65</v>
          </cell>
          <cell r="F126" t="str">
            <v>1022716.83-1043499.05</v>
          </cell>
          <cell r="G126" t="str">
            <v>Inhabilitar</v>
          </cell>
          <cell r="H126">
            <v>1022723.35</v>
          </cell>
          <cell r="I126">
            <v>1043496.65</v>
          </cell>
          <cell r="J126">
            <v>1022716.83</v>
          </cell>
          <cell r="K126">
            <v>1043499.05</v>
          </cell>
          <cell r="L126">
            <v>6.9476899999999997</v>
          </cell>
          <cell r="M126" t="str">
            <v>De Sumidero</v>
          </cell>
          <cell r="N126" t="str">
            <v>GRES</v>
          </cell>
          <cell r="O126">
            <v>8</v>
          </cell>
          <cell r="P126">
            <v>0.20319999999999999</v>
          </cell>
          <cell r="Q126">
            <v>2565.9299999999998</v>
          </cell>
          <cell r="R126">
            <v>2565.9</v>
          </cell>
          <cell r="S126">
            <v>0.42</v>
          </cell>
          <cell r="T126">
            <v>0.7</v>
          </cell>
          <cell r="U126">
            <v>2565.5099999999998</v>
          </cell>
          <cell r="V126">
            <v>2565.2000000000003</v>
          </cell>
          <cell r="W126">
            <v>2565.7131999999997</v>
          </cell>
          <cell r="X126">
            <v>2565.4032000000002</v>
          </cell>
          <cell r="Y126" t="str">
            <v>Catastrado</v>
          </cell>
          <cell r="Z126">
            <v>4.4619146795480322</v>
          </cell>
          <cell r="AB126" t="e">
            <v>#N/A</v>
          </cell>
        </row>
        <row r="127">
          <cell r="A127">
            <v>125</v>
          </cell>
          <cell r="B127" t="str">
            <v>S233-P133</v>
          </cell>
          <cell r="C127" t="str">
            <v>S233</v>
          </cell>
          <cell r="D127" t="str">
            <v>P133</v>
          </cell>
          <cell r="E127" t="str">
            <v>1022719.33-1043492.26</v>
          </cell>
          <cell r="F127" t="str">
            <v>1022716.83-1043499.05</v>
          </cell>
          <cell r="G127" t="str">
            <v>Inhabilitar</v>
          </cell>
          <cell r="H127">
            <v>1022719.33</v>
          </cell>
          <cell r="I127">
            <v>1043492.26</v>
          </cell>
          <cell r="J127">
            <v>1022716.83</v>
          </cell>
          <cell r="K127">
            <v>1043499.05</v>
          </cell>
          <cell r="L127">
            <v>7.2356129999999999</v>
          </cell>
          <cell r="M127" t="str">
            <v>De Sumidero</v>
          </cell>
          <cell r="N127" t="str">
            <v>GRES</v>
          </cell>
          <cell r="O127">
            <v>8</v>
          </cell>
          <cell r="P127">
            <v>0.20319999999999999</v>
          </cell>
          <cell r="Q127">
            <v>2565.92</v>
          </cell>
          <cell r="R127">
            <v>2565.9</v>
          </cell>
          <cell r="S127">
            <v>0.51</v>
          </cell>
          <cell r="T127">
            <v>0.68</v>
          </cell>
          <cell r="U127">
            <v>2565.41</v>
          </cell>
          <cell r="V127">
            <v>2565.2200000000003</v>
          </cell>
          <cell r="W127">
            <v>2565.6131999999998</v>
          </cell>
          <cell r="X127">
            <v>2565.4232000000002</v>
          </cell>
          <cell r="Y127" t="str">
            <v>Catastrado</v>
          </cell>
          <cell r="Z127">
            <v>2.6259005283947583</v>
          </cell>
          <cell r="AB127" t="e">
            <v>#N/A</v>
          </cell>
        </row>
        <row r="128">
          <cell r="A128">
            <v>126</v>
          </cell>
          <cell r="B128" t="str">
            <v>S235-P133</v>
          </cell>
          <cell r="C128" t="str">
            <v>S235</v>
          </cell>
          <cell r="D128" t="str">
            <v>P133</v>
          </cell>
          <cell r="E128" t="str">
            <v>1022715.87-1043492.63</v>
          </cell>
          <cell r="F128" t="str">
            <v>1022716.83-1043499.05</v>
          </cell>
          <cell r="G128" t="str">
            <v>Inhabilitar</v>
          </cell>
          <cell r="H128">
            <v>1022715.87</v>
          </cell>
          <cell r="I128">
            <v>1043492.63</v>
          </cell>
          <cell r="J128">
            <v>1022716.83</v>
          </cell>
          <cell r="K128">
            <v>1043499.05</v>
          </cell>
          <cell r="L128">
            <v>6.4913790000000002</v>
          </cell>
          <cell r="M128" t="str">
            <v>De Sumidero</v>
          </cell>
          <cell r="N128" t="str">
            <v>GRES</v>
          </cell>
          <cell r="O128">
            <v>8</v>
          </cell>
          <cell r="P128">
            <v>0.20319999999999999</v>
          </cell>
          <cell r="Q128">
            <v>2565.86</v>
          </cell>
          <cell r="R128">
            <v>2565.9</v>
          </cell>
          <cell r="S128">
            <v>0.42</v>
          </cell>
          <cell r="T128">
            <v>0.7</v>
          </cell>
          <cell r="U128">
            <v>2565.44</v>
          </cell>
          <cell r="V128">
            <v>2565.2000000000003</v>
          </cell>
          <cell r="W128">
            <v>2565.6432</v>
          </cell>
          <cell r="X128">
            <v>2565.4032000000002</v>
          </cell>
          <cell r="Y128" t="str">
            <v>Catastrado</v>
          </cell>
          <cell r="Z128">
            <v>3.6972113321342306</v>
          </cell>
          <cell r="AB128" t="e">
            <v>#N/A</v>
          </cell>
        </row>
        <row r="129">
          <cell r="A129">
            <v>127</v>
          </cell>
          <cell r="B129" t="str">
            <v>S240-P133</v>
          </cell>
          <cell r="C129" t="str">
            <v>S240</v>
          </cell>
          <cell r="D129" t="str">
            <v>P133</v>
          </cell>
          <cell r="E129" t="str">
            <v>1022710.2-1043497.33</v>
          </cell>
          <cell r="F129" t="str">
            <v>1022716.83-1043499.05</v>
          </cell>
          <cell r="G129" t="str">
            <v>Inhabilitar</v>
          </cell>
          <cell r="H129">
            <v>1022710.2</v>
          </cell>
          <cell r="I129">
            <v>1043497.33</v>
          </cell>
          <cell r="J129">
            <v>1022716.83</v>
          </cell>
          <cell r="K129">
            <v>1043499.05</v>
          </cell>
          <cell r="L129">
            <v>6.8494739999999998</v>
          </cell>
          <cell r="M129" t="str">
            <v>De Sumidero</v>
          </cell>
          <cell r="N129" t="str">
            <v>GRES</v>
          </cell>
          <cell r="O129">
            <v>8</v>
          </cell>
          <cell r="P129">
            <v>0.20319999999999999</v>
          </cell>
          <cell r="Q129">
            <v>2565.86</v>
          </cell>
          <cell r="R129">
            <v>2565.9</v>
          </cell>
          <cell r="S129">
            <v>0.53</v>
          </cell>
          <cell r="T129">
            <v>0.77</v>
          </cell>
          <cell r="U129">
            <v>2565.33</v>
          </cell>
          <cell r="V129">
            <v>2565.13</v>
          </cell>
          <cell r="W129">
            <v>2565.5331999999999</v>
          </cell>
          <cell r="X129">
            <v>2565.3332</v>
          </cell>
          <cell r="Y129" t="str">
            <v>Catastrado</v>
          </cell>
          <cell r="Z129">
            <v>2.9199322458895107</v>
          </cell>
          <cell r="AB129" t="e">
            <v>#N/A</v>
          </cell>
        </row>
        <row r="130">
          <cell r="A130">
            <v>128</v>
          </cell>
          <cell r="B130" t="str">
            <v>S236-P133</v>
          </cell>
          <cell r="C130" t="str">
            <v>S236</v>
          </cell>
          <cell r="D130" t="str">
            <v>P133</v>
          </cell>
          <cell r="E130" t="str">
            <v>1022710.46-1043500.37</v>
          </cell>
          <cell r="F130" t="str">
            <v>1022716.83-1043499.05</v>
          </cell>
          <cell r="G130" t="str">
            <v>Inhabilitar</v>
          </cell>
          <cell r="H130">
            <v>1022710.46</v>
          </cell>
          <cell r="I130">
            <v>1043500.37</v>
          </cell>
          <cell r="J130">
            <v>1022716.83</v>
          </cell>
          <cell r="K130">
            <v>1043499.05</v>
          </cell>
          <cell r="L130">
            <v>6.5053289999999997</v>
          </cell>
          <cell r="M130" t="str">
            <v>De Sumidero</v>
          </cell>
          <cell r="N130" t="str">
            <v>GRES</v>
          </cell>
          <cell r="O130">
            <v>8</v>
          </cell>
          <cell r="P130">
            <v>0.20319999999999999</v>
          </cell>
          <cell r="Q130">
            <v>2565.9299999999998</v>
          </cell>
          <cell r="R130">
            <v>2565.9</v>
          </cell>
          <cell r="S130">
            <v>0.53</v>
          </cell>
          <cell r="T130">
            <v>0.7</v>
          </cell>
          <cell r="U130">
            <v>2565.3999999999996</v>
          </cell>
          <cell r="V130">
            <v>2565.2000000000003</v>
          </cell>
          <cell r="W130">
            <v>2565.6031999999996</v>
          </cell>
          <cell r="X130">
            <v>2565.4032000000002</v>
          </cell>
          <cell r="Y130" t="str">
            <v>Catastrado</v>
          </cell>
          <cell r="Z130">
            <v>3.0744025398156398</v>
          </cell>
          <cell r="AB130" t="e">
            <v>#N/A</v>
          </cell>
        </row>
        <row r="131">
          <cell r="A131">
            <v>129</v>
          </cell>
          <cell r="B131" t="str">
            <v>S237-P133</v>
          </cell>
          <cell r="C131" t="str">
            <v>S237</v>
          </cell>
          <cell r="D131" t="str">
            <v>P133</v>
          </cell>
          <cell r="E131" t="str">
            <v>1022714.7-1043504.46</v>
          </cell>
          <cell r="F131" t="str">
            <v>1022716.83-1043499.05</v>
          </cell>
          <cell r="G131" t="str">
            <v>Inhabilitar</v>
          </cell>
          <cell r="H131">
            <v>1022714.7</v>
          </cell>
          <cell r="I131">
            <v>1043504.46</v>
          </cell>
          <cell r="J131">
            <v>1022716.83</v>
          </cell>
          <cell r="K131">
            <v>1043499.05</v>
          </cell>
          <cell r="L131">
            <v>5.8142069999999997</v>
          </cell>
          <cell r="M131" t="str">
            <v>De Sumidero</v>
          </cell>
          <cell r="N131" t="str">
            <v>GRES</v>
          </cell>
          <cell r="O131">
            <v>8</v>
          </cell>
          <cell r="P131">
            <v>0.20319999999999999</v>
          </cell>
          <cell r="Q131">
            <v>2565.9299999999998</v>
          </cell>
          <cell r="R131">
            <v>2565.9</v>
          </cell>
          <cell r="S131">
            <v>0.47</v>
          </cell>
          <cell r="T131">
            <v>0.8</v>
          </cell>
          <cell r="U131">
            <v>2565.46</v>
          </cell>
          <cell r="V131">
            <v>2565.1</v>
          </cell>
          <cell r="W131">
            <v>2565.6632</v>
          </cell>
          <cell r="X131">
            <v>2565.3031999999998</v>
          </cell>
          <cell r="Y131" t="str">
            <v>Catastrado</v>
          </cell>
          <cell r="Z131">
            <v>6.1917300158065816</v>
          </cell>
          <cell r="AB131" t="e">
            <v>#N/A</v>
          </cell>
        </row>
        <row r="132">
          <cell r="A132">
            <v>130</v>
          </cell>
          <cell r="B132" t="str">
            <v>S241-P134</v>
          </cell>
          <cell r="C132" t="str">
            <v>S241</v>
          </cell>
          <cell r="D132" t="str">
            <v>P134</v>
          </cell>
          <cell r="E132" t="str">
            <v>1022675.36-1043531.85</v>
          </cell>
          <cell r="F132" t="str">
            <v>1022677.67-1043534.22</v>
          </cell>
          <cell r="G132" t="str">
            <v>Inhabilitar</v>
          </cell>
          <cell r="H132">
            <v>1022675.36</v>
          </cell>
          <cell r="I132">
            <v>1043531.85</v>
          </cell>
          <cell r="J132">
            <v>1022677.67</v>
          </cell>
          <cell r="K132">
            <v>1043534.22</v>
          </cell>
          <cell r="L132">
            <v>3.3095319999999999</v>
          </cell>
          <cell r="M132" t="str">
            <v>De Sumidero</v>
          </cell>
          <cell r="N132" t="str">
            <v>GRES</v>
          </cell>
          <cell r="O132">
            <v>8</v>
          </cell>
          <cell r="P132">
            <v>0.20319999999999999</v>
          </cell>
          <cell r="Q132">
            <v>2565.7600000000002</v>
          </cell>
          <cell r="R132">
            <v>2566</v>
          </cell>
          <cell r="S132">
            <v>0.39</v>
          </cell>
          <cell r="T132">
            <v>0.64</v>
          </cell>
          <cell r="U132">
            <v>2565.3700000000003</v>
          </cell>
          <cell r="V132">
            <v>2565.36</v>
          </cell>
          <cell r="W132">
            <v>2565.5732000000003</v>
          </cell>
          <cell r="X132">
            <v>2565.5632000000001</v>
          </cell>
          <cell r="Y132" t="str">
            <v>Catastrado</v>
          </cell>
          <cell r="Z132">
            <v>0.30215752560235948</v>
          </cell>
          <cell r="AB132" t="e">
            <v>#N/A</v>
          </cell>
        </row>
        <row r="133">
          <cell r="A133">
            <v>131</v>
          </cell>
          <cell r="B133" t="str">
            <v>S242-P134</v>
          </cell>
          <cell r="C133" t="str">
            <v>S242</v>
          </cell>
          <cell r="D133" t="str">
            <v>P134</v>
          </cell>
          <cell r="E133" t="str">
            <v>1022679.46-1043536.01</v>
          </cell>
          <cell r="F133" t="str">
            <v>1022677.67-1043534.22</v>
          </cell>
          <cell r="G133" t="str">
            <v>Inhabilitar</v>
          </cell>
          <cell r="H133">
            <v>1022679.46</v>
          </cell>
          <cell r="I133">
            <v>1043536.01</v>
          </cell>
          <cell r="J133">
            <v>1022677.67</v>
          </cell>
          <cell r="K133">
            <v>1043534.22</v>
          </cell>
          <cell r="L133">
            <v>2.5314420000000002</v>
          </cell>
          <cell r="M133" t="str">
            <v>De Sumidero</v>
          </cell>
          <cell r="N133" t="str">
            <v>GRES</v>
          </cell>
          <cell r="O133">
            <v>8</v>
          </cell>
          <cell r="P133">
            <v>0.20319999999999999</v>
          </cell>
          <cell r="Q133">
            <v>2565.7399999999998</v>
          </cell>
          <cell r="R133">
            <v>2566</v>
          </cell>
          <cell r="S133">
            <v>0.3</v>
          </cell>
          <cell r="T133">
            <v>0.64</v>
          </cell>
          <cell r="U133">
            <v>2565.4399999999996</v>
          </cell>
          <cell r="V133">
            <v>2565.36</v>
          </cell>
          <cell r="W133">
            <v>2565.6431999999995</v>
          </cell>
          <cell r="X133">
            <v>2565.5632000000001</v>
          </cell>
          <cell r="Y133" t="str">
            <v>Catastrado</v>
          </cell>
          <cell r="Z133">
            <v>3.1602541160126321</v>
          </cell>
          <cell r="AB133" t="e">
            <v>#N/A</v>
          </cell>
        </row>
        <row r="134">
          <cell r="A134">
            <v>132</v>
          </cell>
          <cell r="B134" t="str">
            <v>S253-P135</v>
          </cell>
          <cell r="C134" t="str">
            <v>S253</v>
          </cell>
          <cell r="D134" t="str">
            <v>P135</v>
          </cell>
          <cell r="E134" t="str">
            <v>1022696.26-1043471.01</v>
          </cell>
          <cell r="F134" t="str">
            <v>1022689.74-1043469.33</v>
          </cell>
          <cell r="G134" t="str">
            <v>Inhabilitar</v>
          </cell>
          <cell r="H134">
            <v>1022696.26</v>
          </cell>
          <cell r="I134">
            <v>1043471.01</v>
          </cell>
          <cell r="J134">
            <v>1022689.74</v>
          </cell>
          <cell r="K134">
            <v>1043469.33</v>
          </cell>
          <cell r="L134">
            <v>6.7329639999999999</v>
          </cell>
          <cell r="M134" t="str">
            <v>De Sumidero</v>
          </cell>
          <cell r="N134" t="str">
            <v>GRES</v>
          </cell>
          <cell r="O134">
            <v>8</v>
          </cell>
          <cell r="P134">
            <v>0.20319999999999999</v>
          </cell>
          <cell r="Q134">
            <v>2565.4</v>
          </cell>
          <cell r="R134">
            <v>2565.39</v>
          </cell>
          <cell r="S134">
            <v>0.5</v>
          </cell>
          <cell r="T134">
            <v>0.78</v>
          </cell>
          <cell r="U134">
            <v>2564.9</v>
          </cell>
          <cell r="V134">
            <v>2564.6099999999997</v>
          </cell>
          <cell r="W134">
            <v>2565.1032</v>
          </cell>
          <cell r="X134">
            <v>2564.8131999999996</v>
          </cell>
          <cell r="Y134" t="str">
            <v>Catastrado</v>
          </cell>
          <cell r="Z134">
            <v>4.3071669475793781</v>
          </cell>
          <cell r="AB134" t="e">
            <v>#N/A</v>
          </cell>
        </row>
        <row r="135">
          <cell r="A135">
            <v>133</v>
          </cell>
          <cell r="B135" t="str">
            <v>S252-P135</v>
          </cell>
          <cell r="C135" t="str">
            <v>S252</v>
          </cell>
          <cell r="D135" t="str">
            <v>P135</v>
          </cell>
          <cell r="E135" t="str">
            <v>1022690.9-1043476.18</v>
          </cell>
          <cell r="F135" t="str">
            <v>1022689.74-1043469.33</v>
          </cell>
          <cell r="G135" t="str">
            <v>Inhabilitar</v>
          </cell>
          <cell r="H135">
            <v>1022690.9</v>
          </cell>
          <cell r="I135">
            <v>1043476.18</v>
          </cell>
          <cell r="J135">
            <v>1022689.74</v>
          </cell>
          <cell r="K135">
            <v>1043469.33</v>
          </cell>
          <cell r="L135">
            <v>6.9475249999999997</v>
          </cell>
          <cell r="M135" t="str">
            <v>De Sumidero</v>
          </cell>
          <cell r="N135" t="str">
            <v>GRES</v>
          </cell>
          <cell r="O135">
            <v>8</v>
          </cell>
          <cell r="P135">
            <v>0.20319999999999999</v>
          </cell>
          <cell r="Q135">
            <v>2565.34</v>
          </cell>
          <cell r="R135">
            <v>2565.39</v>
          </cell>
          <cell r="S135">
            <v>0.56000000000000005</v>
          </cell>
          <cell r="T135">
            <v>0.8</v>
          </cell>
          <cell r="U135">
            <v>2564.7800000000002</v>
          </cell>
          <cell r="V135">
            <v>2564.5899999999997</v>
          </cell>
          <cell r="W135">
            <v>2564.9832000000001</v>
          </cell>
          <cell r="X135">
            <v>2564.7931999999996</v>
          </cell>
          <cell r="Y135" t="str">
            <v>Catastrado</v>
          </cell>
          <cell r="Z135">
            <v>2.7347868485613125</v>
          </cell>
          <cell r="AB135" t="e">
            <v>#N/A</v>
          </cell>
        </row>
        <row r="136">
          <cell r="A136">
            <v>134</v>
          </cell>
          <cell r="B136" t="str">
            <v>S251-P135</v>
          </cell>
          <cell r="C136" t="str">
            <v>S251</v>
          </cell>
          <cell r="D136" t="str">
            <v>P135</v>
          </cell>
          <cell r="E136" t="str">
            <v>1022687.47-1043475.82</v>
          </cell>
          <cell r="F136" t="str">
            <v>1022689.74-1043469.33</v>
          </cell>
          <cell r="G136" t="str">
            <v>Inhabilitar</v>
          </cell>
          <cell r="H136">
            <v>1022687.47</v>
          </cell>
          <cell r="I136">
            <v>1043475.82</v>
          </cell>
          <cell r="J136">
            <v>1022689.74</v>
          </cell>
          <cell r="K136">
            <v>1043469.33</v>
          </cell>
          <cell r="L136">
            <v>6.8755360000000003</v>
          </cell>
          <cell r="M136" t="str">
            <v>De Sumidero</v>
          </cell>
          <cell r="N136" t="str">
            <v>GRES</v>
          </cell>
          <cell r="O136">
            <v>8</v>
          </cell>
          <cell r="P136">
            <v>0.20319999999999999</v>
          </cell>
          <cell r="Q136">
            <v>2565.29</v>
          </cell>
          <cell r="R136">
            <v>2565.39</v>
          </cell>
          <cell r="S136">
            <v>0.56000000000000005</v>
          </cell>
          <cell r="T136">
            <v>0.8</v>
          </cell>
          <cell r="U136">
            <v>2564.73</v>
          </cell>
          <cell r="V136">
            <v>2564.5899999999997</v>
          </cell>
          <cell r="W136">
            <v>2564.9331999999999</v>
          </cell>
          <cell r="X136">
            <v>2564.7931999999996</v>
          </cell>
          <cell r="Y136" t="str">
            <v>Catastrado</v>
          </cell>
          <cell r="Z136">
            <v>2.0362048864310709</v>
          </cell>
          <cell r="AB136" t="e">
            <v>#N/A</v>
          </cell>
        </row>
        <row r="137">
          <cell r="A137">
            <v>135</v>
          </cell>
          <cell r="B137" t="str">
            <v>S250-P135</v>
          </cell>
          <cell r="C137" t="str">
            <v>S250</v>
          </cell>
          <cell r="D137" t="str">
            <v>P135</v>
          </cell>
          <cell r="E137" t="str">
            <v>1022683.59-1043470.72</v>
          </cell>
          <cell r="F137" t="str">
            <v>1022689.74-1043469.33</v>
          </cell>
          <cell r="G137" t="str">
            <v>Inhabilitar</v>
          </cell>
          <cell r="H137">
            <v>1022683.59</v>
          </cell>
          <cell r="I137">
            <v>1043470.72</v>
          </cell>
          <cell r="J137">
            <v>1022689.74</v>
          </cell>
          <cell r="K137">
            <v>1043469.33</v>
          </cell>
          <cell r="L137">
            <v>6.3051250000000003</v>
          </cell>
          <cell r="M137" t="str">
            <v>De Sumidero</v>
          </cell>
          <cell r="N137" t="str">
            <v>GRES</v>
          </cell>
          <cell r="O137">
            <v>8</v>
          </cell>
          <cell r="P137">
            <v>0.20319999999999999</v>
          </cell>
          <cell r="Q137">
            <v>2565.25</v>
          </cell>
          <cell r="R137">
            <v>2565.39</v>
          </cell>
          <cell r="S137">
            <v>0.6</v>
          </cell>
          <cell r="T137">
            <v>0.8</v>
          </cell>
          <cell r="U137">
            <v>2564.65</v>
          </cell>
          <cell r="V137">
            <v>2564.5899999999997</v>
          </cell>
          <cell r="W137">
            <v>2564.8532</v>
          </cell>
          <cell r="X137">
            <v>2564.7931999999996</v>
          </cell>
          <cell r="Y137" t="str">
            <v>Catastrado</v>
          </cell>
          <cell r="Z137">
            <v>0.95160682778533612</v>
          </cell>
          <cell r="AB137" t="e">
            <v>#N/A</v>
          </cell>
        </row>
        <row r="138">
          <cell r="A138">
            <v>136</v>
          </cell>
          <cell r="B138" t="str">
            <v>S249-P135</v>
          </cell>
          <cell r="C138" t="str">
            <v>S249</v>
          </cell>
          <cell r="D138" t="str">
            <v>P135</v>
          </cell>
          <cell r="E138" t="str">
            <v>1022682.94-1043467.31</v>
          </cell>
          <cell r="F138" t="str">
            <v>1022689.74-1043469.33</v>
          </cell>
          <cell r="G138" t="str">
            <v>Inhabilitar</v>
          </cell>
          <cell r="H138">
            <v>1022682.94</v>
          </cell>
          <cell r="I138">
            <v>1043467.31</v>
          </cell>
          <cell r="J138">
            <v>1022689.74</v>
          </cell>
          <cell r="K138">
            <v>1043469.33</v>
          </cell>
          <cell r="L138">
            <v>7.0936870000000001</v>
          </cell>
          <cell r="M138" t="str">
            <v>De Sumidero</v>
          </cell>
          <cell r="N138" t="str">
            <v>GRES</v>
          </cell>
          <cell r="O138">
            <v>8</v>
          </cell>
          <cell r="P138">
            <v>0.20319999999999999</v>
          </cell>
          <cell r="Q138">
            <v>2565.25</v>
          </cell>
          <cell r="R138">
            <v>2565.39</v>
          </cell>
          <cell r="S138">
            <v>0.45</v>
          </cell>
          <cell r="T138">
            <v>0.76</v>
          </cell>
          <cell r="U138">
            <v>2564.8000000000002</v>
          </cell>
          <cell r="V138">
            <v>2564.6299999999997</v>
          </cell>
          <cell r="W138">
            <v>2565.0032000000001</v>
          </cell>
          <cell r="X138">
            <v>2564.8331999999996</v>
          </cell>
          <cell r="Y138" t="str">
            <v>Catastrado</v>
          </cell>
          <cell r="Z138">
            <v>2.3964970543601307</v>
          </cell>
          <cell r="AB138" t="e">
            <v>#N/A</v>
          </cell>
        </row>
        <row r="139">
          <cell r="A139">
            <v>137</v>
          </cell>
          <cell r="B139" t="str">
            <v>S255A-P135</v>
          </cell>
          <cell r="C139" t="str">
            <v>S255A</v>
          </cell>
          <cell r="D139" t="str">
            <v>P135</v>
          </cell>
          <cell r="E139" t="str">
            <v>1022688.93-1043462.87</v>
          </cell>
          <cell r="F139" t="str">
            <v>1022689.74-1043469.33</v>
          </cell>
          <cell r="G139" t="str">
            <v>Inhabilitar</v>
          </cell>
          <cell r="H139">
            <v>1022688.93</v>
          </cell>
          <cell r="I139">
            <v>1043462.87</v>
          </cell>
          <cell r="J139">
            <v>1022689.74</v>
          </cell>
          <cell r="K139">
            <v>1043469.33</v>
          </cell>
          <cell r="L139">
            <v>6.5105839999999997</v>
          </cell>
          <cell r="M139" t="str">
            <v>De Sumidero</v>
          </cell>
          <cell r="N139" t="str">
            <v>GRES</v>
          </cell>
          <cell r="O139">
            <v>8</v>
          </cell>
          <cell r="P139">
            <v>0.20319999999999999</v>
          </cell>
          <cell r="Q139">
            <v>2565.2600000000002</v>
          </cell>
          <cell r="R139">
            <v>2565.39</v>
          </cell>
          <cell r="S139">
            <v>0.6</v>
          </cell>
          <cell r="T139">
            <v>0.8</v>
          </cell>
          <cell r="U139">
            <v>2564.6600000000003</v>
          </cell>
          <cell r="V139">
            <v>2564.5899999999997</v>
          </cell>
          <cell r="W139">
            <v>2564.8632000000002</v>
          </cell>
          <cell r="X139">
            <v>2564.7931999999996</v>
          </cell>
          <cell r="Y139" t="str">
            <v>Catastrado</v>
          </cell>
          <cell r="Z139">
            <v>1.0751723654992926</v>
          </cell>
          <cell r="AB139" t="e">
            <v>#N/A</v>
          </cell>
        </row>
        <row r="140">
          <cell r="A140">
            <v>138</v>
          </cell>
          <cell r="B140" t="str">
            <v>S255-P135</v>
          </cell>
          <cell r="C140" t="str">
            <v>S255</v>
          </cell>
          <cell r="D140" t="str">
            <v>P135</v>
          </cell>
          <cell r="E140" t="str">
            <v>1022692.43-1043462.96</v>
          </cell>
          <cell r="F140" t="str">
            <v>1022689.74-1043469.33</v>
          </cell>
          <cell r="G140" t="str">
            <v>Inhabilitar</v>
          </cell>
          <cell r="H140">
            <v>1022692.43</v>
          </cell>
          <cell r="I140">
            <v>1043462.96</v>
          </cell>
          <cell r="J140">
            <v>1022689.74</v>
          </cell>
          <cell r="K140">
            <v>1043469.33</v>
          </cell>
          <cell r="L140">
            <v>6.9146939999999999</v>
          </cell>
          <cell r="M140" t="str">
            <v>De Sumidero</v>
          </cell>
          <cell r="N140" t="str">
            <v>GRES</v>
          </cell>
          <cell r="O140">
            <v>8</v>
          </cell>
          <cell r="P140">
            <v>0.20319999999999999</v>
          </cell>
          <cell r="Q140">
            <v>2565.46</v>
          </cell>
          <cell r="R140">
            <v>2565.39</v>
          </cell>
          <cell r="S140">
            <v>0.78</v>
          </cell>
          <cell r="T140">
            <v>0.8</v>
          </cell>
          <cell r="U140">
            <v>2564.6799999999998</v>
          </cell>
          <cell r="V140">
            <v>2564.5899999999997</v>
          </cell>
          <cell r="W140">
            <v>2564.8831999999998</v>
          </cell>
          <cell r="X140">
            <v>2564.7931999999996</v>
          </cell>
          <cell r="Y140" t="str">
            <v>Catastrado</v>
          </cell>
          <cell r="Z140">
            <v>1.3015760350370604</v>
          </cell>
          <cell r="AB140" t="e">
            <v>#N/A</v>
          </cell>
        </row>
        <row r="141">
          <cell r="A141">
            <v>139</v>
          </cell>
          <cell r="B141" t="str">
            <v>S246-P135</v>
          </cell>
          <cell r="C141" t="str">
            <v>S246</v>
          </cell>
          <cell r="D141" t="str">
            <v>P135</v>
          </cell>
          <cell r="E141" t="str">
            <v>1022696.16-1043467.93</v>
          </cell>
          <cell r="F141" t="str">
            <v>1022689.74-1043469.33</v>
          </cell>
          <cell r="G141" t="str">
            <v>Inhabilitar</v>
          </cell>
          <cell r="H141">
            <v>1022696.16</v>
          </cell>
          <cell r="I141">
            <v>1043467.93</v>
          </cell>
          <cell r="J141">
            <v>1022689.74</v>
          </cell>
          <cell r="K141">
            <v>1043469.33</v>
          </cell>
          <cell r="L141">
            <v>6.570875</v>
          </cell>
          <cell r="M141" t="str">
            <v>De Sumidero</v>
          </cell>
          <cell r="N141" t="str">
            <v>GRES</v>
          </cell>
          <cell r="O141">
            <v>8</v>
          </cell>
          <cell r="P141">
            <v>0.20319999999999999</v>
          </cell>
          <cell r="Q141">
            <v>2565.38</v>
          </cell>
          <cell r="R141">
            <v>2565.39</v>
          </cell>
          <cell r="S141">
            <v>0.46</v>
          </cell>
          <cell r="T141">
            <v>0.78</v>
          </cell>
          <cell r="U141">
            <v>2564.92</v>
          </cell>
          <cell r="V141">
            <v>2564.6099999999997</v>
          </cell>
          <cell r="W141">
            <v>2565.1232</v>
          </cell>
          <cell r="X141">
            <v>2564.8131999999996</v>
          </cell>
          <cell r="Y141" t="str">
            <v>Catastrado</v>
          </cell>
          <cell r="Z141">
            <v>4.7177887267738337</v>
          </cell>
          <cell r="AB141" t="e">
            <v>#N/A</v>
          </cell>
        </row>
        <row r="142">
          <cell r="A142">
            <v>140</v>
          </cell>
          <cell r="B142" t="str">
            <v>S244-P136</v>
          </cell>
          <cell r="C142" t="str">
            <v>S244</v>
          </cell>
          <cell r="D142" t="str">
            <v>P136</v>
          </cell>
          <cell r="E142" t="str">
            <v>1022736.1-1043431.82</v>
          </cell>
          <cell r="F142" t="str">
            <v>1022735.49-1043426.83</v>
          </cell>
          <cell r="G142" t="str">
            <v>Inhabilitar</v>
          </cell>
          <cell r="H142">
            <v>1022736.1</v>
          </cell>
          <cell r="I142">
            <v>1043431.82</v>
          </cell>
          <cell r="J142">
            <v>1022735.49</v>
          </cell>
          <cell r="K142">
            <v>1043426.83</v>
          </cell>
          <cell r="L142">
            <v>5.0271460000000001</v>
          </cell>
          <cell r="M142" t="str">
            <v>De Sumidero</v>
          </cell>
          <cell r="N142" t="str">
            <v>PVC</v>
          </cell>
          <cell r="O142">
            <v>10</v>
          </cell>
          <cell r="P142">
            <v>0.254</v>
          </cell>
          <cell r="Q142">
            <v>2568.9499999999998</v>
          </cell>
          <cell r="R142">
            <v>2569.1664000000001</v>
          </cell>
          <cell r="S142">
            <v>0.6</v>
          </cell>
          <cell r="T142">
            <v>0.9</v>
          </cell>
          <cell r="U142">
            <v>2568.35</v>
          </cell>
          <cell r="V142">
            <v>2568.2664</v>
          </cell>
          <cell r="W142">
            <v>2568.6039999999998</v>
          </cell>
          <cell r="X142">
            <v>2568.5203999999999</v>
          </cell>
          <cell r="Y142" t="str">
            <v>Catastrado</v>
          </cell>
          <cell r="Z142">
            <v>1.6629713956971424</v>
          </cell>
          <cell r="AB142" t="e">
            <v>#N/A</v>
          </cell>
        </row>
        <row r="143">
          <cell r="A143">
            <v>141</v>
          </cell>
          <cell r="B143" t="str">
            <v>S248-P136</v>
          </cell>
          <cell r="C143" t="str">
            <v>S248</v>
          </cell>
          <cell r="D143" t="str">
            <v>P136</v>
          </cell>
          <cell r="E143" t="str">
            <v>1022730.43-1043428.37</v>
          </cell>
          <cell r="F143" t="str">
            <v>1022735.49-1043426.83</v>
          </cell>
          <cell r="G143" t="str">
            <v>Inhabilitar</v>
          </cell>
          <cell r="H143">
            <v>1022730.43</v>
          </cell>
          <cell r="I143">
            <v>1043428.37</v>
          </cell>
          <cell r="J143">
            <v>1022735.49</v>
          </cell>
          <cell r="K143">
            <v>1043426.83</v>
          </cell>
          <cell r="L143">
            <v>5.2891589999999997</v>
          </cell>
          <cell r="M143" t="str">
            <v>De Sumidero</v>
          </cell>
          <cell r="N143" t="str">
            <v>PVC</v>
          </cell>
          <cell r="O143">
            <v>10</v>
          </cell>
          <cell r="P143">
            <v>0.254</v>
          </cell>
          <cell r="Q143">
            <v>2568.81</v>
          </cell>
          <cell r="R143">
            <v>2569.1664000000001</v>
          </cell>
          <cell r="S143">
            <v>0.12</v>
          </cell>
          <cell r="T143">
            <v>1</v>
          </cell>
          <cell r="U143">
            <v>2568.69</v>
          </cell>
          <cell r="V143">
            <v>2568.1664000000001</v>
          </cell>
          <cell r="W143">
            <v>2568.944</v>
          </cell>
          <cell r="X143">
            <v>2568.4204</v>
          </cell>
          <cell r="Y143" t="str">
            <v>Inferido</v>
          </cell>
          <cell r="Z143">
            <v>9.8994944186776692</v>
          </cell>
          <cell r="AB143" t="e">
            <v>#N/A</v>
          </cell>
        </row>
        <row r="144">
          <cell r="A144">
            <v>142</v>
          </cell>
          <cell r="B144" t="str">
            <v>S255B-P137</v>
          </cell>
          <cell r="C144" t="str">
            <v>S255B</v>
          </cell>
          <cell r="D144" t="str">
            <v>P137</v>
          </cell>
          <cell r="E144" t="str">
            <v>1022633.28-1043524.65</v>
          </cell>
          <cell r="F144" t="str">
            <v>1022630.88-1043521.64</v>
          </cell>
          <cell r="G144" t="str">
            <v>Inhabilitar</v>
          </cell>
          <cell r="H144">
            <v>1022633.28</v>
          </cell>
          <cell r="I144">
            <v>1043524.65</v>
          </cell>
          <cell r="J144">
            <v>1022630.88</v>
          </cell>
          <cell r="K144">
            <v>1043521.64</v>
          </cell>
          <cell r="L144">
            <v>3.849688</v>
          </cell>
          <cell r="M144" t="str">
            <v>De Sumidero</v>
          </cell>
          <cell r="N144" t="str">
            <v>PVC</v>
          </cell>
          <cell r="O144">
            <v>10</v>
          </cell>
          <cell r="P144">
            <v>0.254</v>
          </cell>
          <cell r="Q144">
            <v>2565.0500000000002</v>
          </cell>
          <cell r="R144">
            <v>2565.13</v>
          </cell>
          <cell r="S144">
            <v>0.48</v>
          </cell>
          <cell r="T144">
            <v>1</v>
          </cell>
          <cell r="U144">
            <v>2564.5700000000002</v>
          </cell>
          <cell r="V144">
            <v>2564.13</v>
          </cell>
          <cell r="W144">
            <v>2564.8240000000001</v>
          </cell>
          <cell r="X144">
            <v>2564.384</v>
          </cell>
          <cell r="Y144" t="str">
            <v>Inferido</v>
          </cell>
          <cell r="Z144">
            <v>11.429497663188668</v>
          </cell>
          <cell r="AB144" t="e">
            <v>#N/A</v>
          </cell>
        </row>
        <row r="145">
          <cell r="A145">
            <v>143</v>
          </cell>
          <cell r="B145" t="str">
            <v>S279-P138</v>
          </cell>
          <cell r="C145" t="str">
            <v>S279</v>
          </cell>
          <cell r="D145" t="str">
            <v>P138</v>
          </cell>
          <cell r="E145" t="str">
            <v>1022614.05-1043487.86</v>
          </cell>
          <cell r="F145" t="str">
            <v>1022608.93-1043487.4</v>
          </cell>
          <cell r="G145" t="str">
            <v>Inhabilitar</v>
          </cell>
          <cell r="H145">
            <v>1022614.05</v>
          </cell>
          <cell r="I145">
            <v>1043487.86</v>
          </cell>
          <cell r="J145">
            <v>1022608.93</v>
          </cell>
          <cell r="K145">
            <v>1043487.4</v>
          </cell>
          <cell r="L145">
            <v>5.1406229999999997</v>
          </cell>
          <cell r="M145" t="str">
            <v>De Sumidero</v>
          </cell>
          <cell r="N145" t="str">
            <v>GRES</v>
          </cell>
          <cell r="O145">
            <v>8</v>
          </cell>
          <cell r="P145">
            <v>0.20319999999999999</v>
          </cell>
          <cell r="Q145">
            <v>2564.6799999999998</v>
          </cell>
          <cell r="R145">
            <v>2564.66</v>
          </cell>
          <cell r="S145">
            <v>0.39</v>
          </cell>
          <cell r="T145">
            <v>0.8</v>
          </cell>
          <cell r="U145">
            <v>2564.29</v>
          </cell>
          <cell r="V145">
            <v>2563.8599999999997</v>
          </cell>
          <cell r="W145">
            <v>2564.4931999999999</v>
          </cell>
          <cell r="X145">
            <v>2564.0631999999996</v>
          </cell>
          <cell r="Y145" t="str">
            <v>Catastrado</v>
          </cell>
          <cell r="Z145">
            <v>8.3647448957118833</v>
          </cell>
          <cell r="AB145" t="e">
            <v>#N/A</v>
          </cell>
        </row>
        <row r="146">
          <cell r="A146">
            <v>144</v>
          </cell>
          <cell r="B146" t="str">
            <v>S280-P138</v>
          </cell>
          <cell r="C146" t="str">
            <v>S280</v>
          </cell>
          <cell r="D146" t="str">
            <v>P138</v>
          </cell>
          <cell r="E146" t="str">
            <v>1022610.71-1043482.38</v>
          </cell>
          <cell r="F146" t="str">
            <v>1022608.93-1043487.4</v>
          </cell>
          <cell r="G146" t="str">
            <v>Inhabilitar</v>
          </cell>
          <cell r="H146">
            <v>1022610.71</v>
          </cell>
          <cell r="I146">
            <v>1043482.38</v>
          </cell>
          <cell r="J146">
            <v>1022608.93</v>
          </cell>
          <cell r="K146">
            <v>1043487.4</v>
          </cell>
          <cell r="L146">
            <v>5.3262369999999999</v>
          </cell>
          <cell r="M146" t="str">
            <v>De Sumidero</v>
          </cell>
          <cell r="N146" t="str">
            <v>GRES</v>
          </cell>
          <cell r="O146">
            <v>8</v>
          </cell>
          <cell r="P146">
            <v>0.20319999999999999</v>
          </cell>
          <cell r="Q146">
            <v>2564.66</v>
          </cell>
          <cell r="R146">
            <v>2564.66</v>
          </cell>
          <cell r="S146">
            <v>0.3</v>
          </cell>
          <cell r="T146">
            <v>0.79</v>
          </cell>
          <cell r="U146">
            <v>2564.3599999999997</v>
          </cell>
          <cell r="V146">
            <v>2563.87</v>
          </cell>
          <cell r="W146">
            <v>2564.5631999999996</v>
          </cell>
          <cell r="X146">
            <v>2564.0731999999998</v>
          </cell>
          <cell r="Y146" t="str">
            <v>Catastrado</v>
          </cell>
          <cell r="Z146">
            <v>9.1997408301542301</v>
          </cell>
          <cell r="AB146" t="e">
            <v>#N/A</v>
          </cell>
        </row>
        <row r="147">
          <cell r="A147">
            <v>145</v>
          </cell>
          <cell r="B147" t="str">
            <v>S276-P139</v>
          </cell>
          <cell r="C147" t="str">
            <v>S276</v>
          </cell>
          <cell r="D147" t="str">
            <v>P139</v>
          </cell>
          <cell r="E147" t="str">
            <v>1022664.14-1043446.54</v>
          </cell>
          <cell r="F147" t="str">
            <v>1022662.93-1043439.62</v>
          </cell>
          <cell r="G147" t="str">
            <v>Inhabilitar</v>
          </cell>
          <cell r="H147">
            <v>1022664.14</v>
          </cell>
          <cell r="I147">
            <v>1043446.54</v>
          </cell>
          <cell r="J147">
            <v>1022662.93</v>
          </cell>
          <cell r="K147">
            <v>1043439.62</v>
          </cell>
          <cell r="L147">
            <v>7.024991</v>
          </cell>
          <cell r="M147" t="str">
            <v>De Sumidero</v>
          </cell>
          <cell r="N147" t="str">
            <v>GRES</v>
          </cell>
          <cell r="O147">
            <v>8</v>
          </cell>
          <cell r="P147">
            <v>0.20319999999999999</v>
          </cell>
          <cell r="Q147">
            <v>2565.0500000000002</v>
          </cell>
          <cell r="R147">
            <v>2565</v>
          </cell>
          <cell r="S147">
            <v>0.43</v>
          </cell>
          <cell r="T147">
            <v>0.73</v>
          </cell>
          <cell r="U147">
            <v>2564.6200000000003</v>
          </cell>
          <cell r="V147">
            <v>2564.27</v>
          </cell>
          <cell r="W147">
            <v>2564.8232000000003</v>
          </cell>
          <cell r="X147">
            <v>2564.4731999999999</v>
          </cell>
          <cell r="Y147" t="str">
            <v>Catastrado</v>
          </cell>
          <cell r="Z147">
            <v>4.9822127886051923</v>
          </cell>
          <cell r="AB147" t="e">
            <v>#N/A</v>
          </cell>
        </row>
        <row r="148">
          <cell r="A148">
            <v>146</v>
          </cell>
          <cell r="B148" t="str">
            <v>S275-P139</v>
          </cell>
          <cell r="C148" t="str">
            <v>S275</v>
          </cell>
          <cell r="D148" t="str">
            <v>P139</v>
          </cell>
          <cell r="E148" t="str">
            <v>1022660.7-1043445.96</v>
          </cell>
          <cell r="F148" t="str">
            <v>1022662.93-1043439.62</v>
          </cell>
          <cell r="G148" t="str">
            <v>Inhabilitar</v>
          </cell>
          <cell r="H148">
            <v>1022660.7</v>
          </cell>
          <cell r="I148">
            <v>1043445.96</v>
          </cell>
          <cell r="J148">
            <v>1022662.93</v>
          </cell>
          <cell r="K148">
            <v>1043439.62</v>
          </cell>
          <cell r="L148">
            <v>6.7207509999999999</v>
          </cell>
          <cell r="M148" t="str">
            <v>De Sumidero</v>
          </cell>
          <cell r="N148" t="str">
            <v>GRES</v>
          </cell>
          <cell r="O148">
            <v>8</v>
          </cell>
          <cell r="P148">
            <v>0.20319999999999999</v>
          </cell>
          <cell r="Q148">
            <v>2565.04</v>
          </cell>
          <cell r="R148">
            <v>2565</v>
          </cell>
          <cell r="S148">
            <v>0.67</v>
          </cell>
          <cell r="T148">
            <v>0.73</v>
          </cell>
          <cell r="U148">
            <v>2564.37</v>
          </cell>
          <cell r="V148">
            <v>2564.27</v>
          </cell>
          <cell r="W148">
            <v>2564.5731999999998</v>
          </cell>
          <cell r="X148">
            <v>2564.4731999999999</v>
          </cell>
          <cell r="Y148" t="str">
            <v>Catastrado</v>
          </cell>
          <cell r="Z148">
            <v>1.4879289531766473</v>
          </cell>
          <cell r="AB148" t="e">
            <v>#N/A</v>
          </cell>
        </row>
        <row r="149">
          <cell r="A149">
            <v>147</v>
          </cell>
          <cell r="B149" t="str">
            <v>S273-P139</v>
          </cell>
          <cell r="C149" t="str">
            <v>S273</v>
          </cell>
          <cell r="D149" t="str">
            <v>P139</v>
          </cell>
          <cell r="E149" t="str">
            <v>1022656.02-1043437.57</v>
          </cell>
          <cell r="F149" t="str">
            <v>1022662.93-1043439.62</v>
          </cell>
          <cell r="G149" t="str">
            <v>Inhabilitar</v>
          </cell>
          <cell r="H149">
            <v>1022656.02</v>
          </cell>
          <cell r="I149">
            <v>1043437.57</v>
          </cell>
          <cell r="J149">
            <v>1022662.93</v>
          </cell>
          <cell r="K149">
            <v>1043439.62</v>
          </cell>
          <cell r="L149">
            <v>7.2076760000000002</v>
          </cell>
          <cell r="M149" t="str">
            <v>De Sumidero</v>
          </cell>
          <cell r="N149" t="str">
            <v>GRES</v>
          </cell>
          <cell r="O149">
            <v>8</v>
          </cell>
          <cell r="P149">
            <v>0.20319999999999999</v>
          </cell>
          <cell r="Q149">
            <v>2565.0100000000002</v>
          </cell>
          <cell r="R149">
            <v>2565</v>
          </cell>
          <cell r="S149">
            <v>0.36</v>
          </cell>
          <cell r="T149">
            <v>0.73</v>
          </cell>
          <cell r="U149">
            <v>2564.65</v>
          </cell>
          <cell r="V149">
            <v>2564.27</v>
          </cell>
          <cell r="W149">
            <v>2564.8532</v>
          </cell>
          <cell r="X149">
            <v>2564.4731999999999</v>
          </cell>
          <cell r="Y149" t="str">
            <v>Catastrado</v>
          </cell>
          <cell r="Z149">
            <v>5.2721570725447302</v>
          </cell>
          <cell r="AB149" t="e">
            <v>#N/A</v>
          </cell>
        </row>
        <row r="150">
          <cell r="A150">
            <v>148</v>
          </cell>
          <cell r="B150" t="str">
            <v>S272-P139</v>
          </cell>
          <cell r="C150" t="str">
            <v>S272</v>
          </cell>
          <cell r="D150" t="str">
            <v>P139</v>
          </cell>
          <cell r="E150" t="str">
            <v>1022662.03-1043432.82</v>
          </cell>
          <cell r="F150" t="str">
            <v>1022662.93-1043439.62</v>
          </cell>
          <cell r="G150" t="str">
            <v>Inhabilitar</v>
          </cell>
          <cell r="H150">
            <v>1022662.03</v>
          </cell>
          <cell r="I150">
            <v>1043432.82</v>
          </cell>
          <cell r="J150">
            <v>1022662.93</v>
          </cell>
          <cell r="K150">
            <v>1043439.62</v>
          </cell>
          <cell r="L150">
            <v>6.8593000000000002</v>
          </cell>
          <cell r="M150" t="str">
            <v>De Sumidero</v>
          </cell>
          <cell r="N150" t="str">
            <v>GRES</v>
          </cell>
          <cell r="O150">
            <v>8</v>
          </cell>
          <cell r="P150">
            <v>0.20319999999999999</v>
          </cell>
          <cell r="Q150">
            <v>2564.9899999999998</v>
          </cell>
          <cell r="R150">
            <v>2565</v>
          </cell>
          <cell r="S150">
            <v>0.67</v>
          </cell>
          <cell r="T150">
            <v>0.73</v>
          </cell>
          <cell r="U150">
            <v>2564.3199999999997</v>
          </cell>
          <cell r="V150">
            <v>2564.27</v>
          </cell>
          <cell r="W150">
            <v>2564.5231999999996</v>
          </cell>
          <cell r="X150">
            <v>2564.4731999999999</v>
          </cell>
          <cell r="Y150" t="str">
            <v>Catastrado</v>
          </cell>
          <cell r="Z150">
            <v>0.72893735511972291</v>
          </cell>
          <cell r="AB150" t="e">
            <v>#N/A</v>
          </cell>
        </row>
        <row r="151">
          <cell r="A151">
            <v>149</v>
          </cell>
          <cell r="B151" t="str">
            <v>S271-P139</v>
          </cell>
          <cell r="C151" t="str">
            <v>S271</v>
          </cell>
          <cell r="D151" t="str">
            <v>P139</v>
          </cell>
          <cell r="E151" t="str">
            <v>1022664.88-1043433.58</v>
          </cell>
          <cell r="F151" t="str">
            <v>1022662.93-1043439.62</v>
          </cell>
          <cell r="G151" t="str">
            <v>Inhabilitar</v>
          </cell>
          <cell r="H151">
            <v>1022664.88</v>
          </cell>
          <cell r="I151">
            <v>1043433.58</v>
          </cell>
          <cell r="J151">
            <v>1022662.93</v>
          </cell>
          <cell r="K151">
            <v>1043439.62</v>
          </cell>
          <cell r="L151">
            <v>6.3469759999999997</v>
          </cell>
          <cell r="M151" t="str">
            <v>De Sumidero</v>
          </cell>
          <cell r="N151" t="str">
            <v>GRES</v>
          </cell>
          <cell r="O151">
            <v>8</v>
          </cell>
          <cell r="P151">
            <v>0.20319999999999999</v>
          </cell>
          <cell r="Q151">
            <v>2564.98</v>
          </cell>
          <cell r="R151">
            <v>2565</v>
          </cell>
          <cell r="S151">
            <v>0.6</v>
          </cell>
          <cell r="T151">
            <v>0.73</v>
          </cell>
          <cell r="U151">
            <v>2564.38</v>
          </cell>
          <cell r="V151">
            <v>2564.27</v>
          </cell>
          <cell r="W151">
            <v>2564.5832</v>
          </cell>
          <cell r="X151">
            <v>2564.4731999999999</v>
          </cell>
          <cell r="Y151" t="str">
            <v>Catastrado</v>
          </cell>
          <cell r="Z151">
            <v>1.7331088064635398</v>
          </cell>
          <cell r="AB151" t="e">
            <v>#N/A</v>
          </cell>
        </row>
        <row r="152">
          <cell r="A152">
            <v>150</v>
          </cell>
          <cell r="B152" t="str">
            <v>S278-P139</v>
          </cell>
          <cell r="C152" t="str">
            <v>S278</v>
          </cell>
          <cell r="D152" t="str">
            <v>P139</v>
          </cell>
          <cell r="E152" t="str">
            <v>1022669.42-1043438.21</v>
          </cell>
          <cell r="F152" t="str">
            <v>1022662.93-1043439.62</v>
          </cell>
          <cell r="G152" t="str">
            <v>Inhabilitar</v>
          </cell>
          <cell r="H152">
            <v>1022669.42</v>
          </cell>
          <cell r="I152">
            <v>1043438.21</v>
          </cell>
          <cell r="J152">
            <v>1022662.93</v>
          </cell>
          <cell r="K152">
            <v>1043439.62</v>
          </cell>
          <cell r="L152">
            <v>6.6414</v>
          </cell>
          <cell r="M152" t="str">
            <v>De Sumidero</v>
          </cell>
          <cell r="N152" t="str">
            <v>GRES</v>
          </cell>
          <cell r="O152">
            <v>8</v>
          </cell>
          <cell r="P152">
            <v>0.20319999999999999</v>
          </cell>
          <cell r="Q152">
            <v>2565.0100000000002</v>
          </cell>
          <cell r="R152">
            <v>2565</v>
          </cell>
          <cell r="S152">
            <v>0.56000000000000005</v>
          </cell>
          <cell r="T152">
            <v>0.73</v>
          </cell>
          <cell r="U152">
            <v>2564.4500000000003</v>
          </cell>
          <cell r="V152">
            <v>2564.27</v>
          </cell>
          <cell r="W152">
            <v>2564.6532000000002</v>
          </cell>
          <cell r="X152">
            <v>2564.4731999999999</v>
          </cell>
          <cell r="Y152" t="str">
            <v>Catastrado</v>
          </cell>
          <cell r="Z152">
            <v>2.7102719306214209</v>
          </cell>
          <cell r="AB152" t="e">
            <v>#N/A</v>
          </cell>
        </row>
        <row r="153">
          <cell r="A153">
            <v>151</v>
          </cell>
          <cell r="B153" t="str">
            <v>S042-P139</v>
          </cell>
          <cell r="C153" t="str">
            <v>S042</v>
          </cell>
          <cell r="D153" t="str">
            <v>P139</v>
          </cell>
          <cell r="E153" t="str">
            <v>1022669.77-1043441.69</v>
          </cell>
          <cell r="F153" t="str">
            <v>1022662.93-1043439.62</v>
          </cell>
          <cell r="G153" t="str">
            <v>Inhabilitar</v>
          </cell>
          <cell r="H153">
            <v>1022669.77</v>
          </cell>
          <cell r="I153">
            <v>1043441.69</v>
          </cell>
          <cell r="J153">
            <v>1022662.93</v>
          </cell>
          <cell r="K153">
            <v>1043439.62</v>
          </cell>
          <cell r="L153">
            <v>7.146363</v>
          </cell>
          <cell r="M153" t="str">
            <v>De Sumidero</v>
          </cell>
          <cell r="N153" t="str">
            <v>GRES</v>
          </cell>
          <cell r="O153">
            <v>8</v>
          </cell>
          <cell r="P153">
            <v>0.20319999999999999</v>
          </cell>
          <cell r="Q153">
            <v>2565.06</v>
          </cell>
          <cell r="R153">
            <v>2565</v>
          </cell>
          <cell r="S153">
            <v>0.62</v>
          </cell>
          <cell r="T153">
            <v>0.73</v>
          </cell>
          <cell r="U153">
            <v>2564.44</v>
          </cell>
          <cell r="V153">
            <v>2564.27</v>
          </cell>
          <cell r="W153">
            <v>2564.6432</v>
          </cell>
          <cell r="X153">
            <v>2564.4731999999999</v>
          </cell>
          <cell r="Y153" t="str">
            <v>Catastrado</v>
          </cell>
          <cell r="Z153">
            <v>2.3788324214719117</v>
          </cell>
          <cell r="AB153" t="e">
            <v>#N/A</v>
          </cell>
        </row>
        <row r="154">
          <cell r="A154">
            <v>152</v>
          </cell>
          <cell r="B154" t="str">
            <v>S040A-P141</v>
          </cell>
          <cell r="C154" t="str">
            <v>S040A</v>
          </cell>
          <cell r="D154" t="str">
            <v>P141</v>
          </cell>
          <cell r="E154" t="str">
            <v>1022673.28-1043371.21</v>
          </cell>
          <cell r="F154" t="str">
            <v>1022670.25-1043378.62</v>
          </cell>
          <cell r="G154" t="str">
            <v>Inhabilitar</v>
          </cell>
          <cell r="H154">
            <v>1022673.28</v>
          </cell>
          <cell r="I154">
            <v>1043371.21</v>
          </cell>
          <cell r="J154">
            <v>1022670.25</v>
          </cell>
          <cell r="K154">
            <v>1043378.62</v>
          </cell>
          <cell r="L154">
            <v>8.0055610000000001</v>
          </cell>
          <cell r="M154" t="str">
            <v>De Sumidero</v>
          </cell>
          <cell r="N154" t="str">
            <v>PVC</v>
          </cell>
          <cell r="O154">
            <v>8</v>
          </cell>
          <cell r="P154">
            <v>0.20319999999999999</v>
          </cell>
          <cell r="Q154">
            <v>2567.52</v>
          </cell>
          <cell r="R154">
            <v>2566.54</v>
          </cell>
          <cell r="S154">
            <v>0.93</v>
          </cell>
          <cell r="T154">
            <v>1.4</v>
          </cell>
          <cell r="U154">
            <v>2566.59</v>
          </cell>
          <cell r="V154">
            <v>2565.14</v>
          </cell>
          <cell r="W154">
            <v>2566.7932000000001</v>
          </cell>
          <cell r="X154">
            <v>2565.3431999999998</v>
          </cell>
          <cell r="Y154" t="str">
            <v>Catastrado</v>
          </cell>
          <cell r="Z154">
            <v>18.112409611272376</v>
          </cell>
          <cell r="AB154" t="e">
            <v>#N/A</v>
          </cell>
        </row>
        <row r="155">
          <cell r="A155">
            <v>153</v>
          </cell>
          <cell r="B155" t="str">
            <v>S319-P141</v>
          </cell>
          <cell r="C155" t="str">
            <v>S319</v>
          </cell>
          <cell r="D155" t="str">
            <v>P141</v>
          </cell>
          <cell r="E155" t="str">
            <v>1022682.92-1043378.57</v>
          </cell>
          <cell r="F155" t="str">
            <v>1022670.25-1043378.62</v>
          </cell>
          <cell r="G155" t="str">
            <v>Inhabilitar</v>
          </cell>
          <cell r="H155">
            <v>1022682.92</v>
          </cell>
          <cell r="I155">
            <v>1043378.57</v>
          </cell>
          <cell r="J155">
            <v>1022670.25</v>
          </cell>
          <cell r="K155">
            <v>1043378.62</v>
          </cell>
          <cell r="L155">
            <v>12.670099</v>
          </cell>
          <cell r="M155" t="str">
            <v>De Sumidero</v>
          </cell>
          <cell r="N155" t="str">
            <v>PVC</v>
          </cell>
          <cell r="O155">
            <v>8</v>
          </cell>
          <cell r="P155">
            <v>0.20319999999999999</v>
          </cell>
          <cell r="Q155">
            <v>2567.5300000000002</v>
          </cell>
          <cell r="R155">
            <v>2566.54</v>
          </cell>
          <cell r="S155">
            <v>1.82</v>
          </cell>
          <cell r="T155">
            <v>1.46</v>
          </cell>
          <cell r="U155">
            <v>2565.71</v>
          </cell>
          <cell r="V155">
            <v>2565.08</v>
          </cell>
          <cell r="W155">
            <v>2565.9132</v>
          </cell>
          <cell r="X155">
            <v>2565.2831999999999</v>
          </cell>
          <cell r="Y155" t="str">
            <v>Catastrado</v>
          </cell>
          <cell r="Z155">
            <v>4.972336838095023</v>
          </cell>
          <cell r="AB155" t="e">
            <v>#N/A</v>
          </cell>
        </row>
        <row r="156">
          <cell r="A156">
            <v>154</v>
          </cell>
          <cell r="B156" t="str">
            <v>S301-P144</v>
          </cell>
          <cell r="C156" t="str">
            <v>S301</v>
          </cell>
          <cell r="D156" t="str">
            <v>P144</v>
          </cell>
          <cell r="E156" t="str">
            <v>1022562.39-1043426.82</v>
          </cell>
          <cell r="F156" t="str">
            <v>1022559.92-1043424.77</v>
          </cell>
          <cell r="G156" t="str">
            <v>Inhabilitar</v>
          </cell>
          <cell r="H156">
            <v>1022562.39</v>
          </cell>
          <cell r="I156">
            <v>1043426.82</v>
          </cell>
          <cell r="J156">
            <v>1022559.92</v>
          </cell>
          <cell r="K156">
            <v>1043424.77</v>
          </cell>
          <cell r="L156">
            <v>3.2098909999999998</v>
          </cell>
          <cell r="M156" t="str">
            <v>De Sumidero</v>
          </cell>
          <cell r="N156" t="str">
            <v>PVC</v>
          </cell>
          <cell r="O156">
            <v>6</v>
          </cell>
          <cell r="P156">
            <v>0.15239999999999998</v>
          </cell>
          <cell r="Q156">
            <v>2563.91</v>
          </cell>
          <cell r="R156">
            <v>2563.91</v>
          </cell>
          <cell r="S156">
            <v>0.48</v>
          </cell>
          <cell r="T156">
            <v>0.5</v>
          </cell>
          <cell r="U156">
            <v>2563.4299999999998</v>
          </cell>
          <cell r="V156">
            <v>2563.41</v>
          </cell>
          <cell r="W156">
            <v>2563.5823999999998</v>
          </cell>
          <cell r="X156">
            <v>2563.5623999999998</v>
          </cell>
          <cell r="Y156" t="str">
            <v>Inferido</v>
          </cell>
          <cell r="Z156">
            <v>0.62307411684639169</v>
          </cell>
          <cell r="AB156" t="e">
            <v>#N/A</v>
          </cell>
        </row>
        <row r="157">
          <cell r="A157">
            <v>155</v>
          </cell>
          <cell r="B157" t="str">
            <v>S302-P144</v>
          </cell>
          <cell r="C157" t="str">
            <v>S302</v>
          </cell>
          <cell r="D157" t="str">
            <v>P144</v>
          </cell>
          <cell r="E157" t="str">
            <v>1022557.87-1043422.66</v>
          </cell>
          <cell r="F157" t="str">
            <v>1022559.92-1043424.77</v>
          </cell>
          <cell r="G157" t="str">
            <v>Inhabilitar</v>
          </cell>
          <cell r="H157">
            <v>1022557.87</v>
          </cell>
          <cell r="I157">
            <v>1043422.66</v>
          </cell>
          <cell r="J157">
            <v>1022559.92</v>
          </cell>
          <cell r="K157">
            <v>1043424.77</v>
          </cell>
          <cell r="L157">
            <v>2.9418700000000002</v>
          </cell>
          <cell r="M157" t="str">
            <v>De Sumidero</v>
          </cell>
          <cell r="N157" t="str">
            <v>PVC</v>
          </cell>
          <cell r="O157">
            <v>6</v>
          </cell>
          <cell r="P157">
            <v>0.15239999999999998</v>
          </cell>
          <cell r="Q157">
            <v>2564.0100000000002</v>
          </cell>
          <cell r="R157">
            <v>2563.91</v>
          </cell>
          <cell r="S157">
            <v>0.59</v>
          </cell>
          <cell r="T157">
            <v>0.5</v>
          </cell>
          <cell r="U157">
            <v>2563.42</v>
          </cell>
          <cell r="V157">
            <v>2563.41</v>
          </cell>
          <cell r="W157">
            <v>2563.5724</v>
          </cell>
          <cell r="X157">
            <v>2563.5623999999998</v>
          </cell>
          <cell r="Y157" t="str">
            <v>Inferido</v>
          </cell>
          <cell r="Z157">
            <v>0.33991984690752064</v>
          </cell>
          <cell r="AB157" t="e">
            <v>#N/A</v>
          </cell>
        </row>
        <row r="158">
          <cell r="A158">
            <v>156</v>
          </cell>
          <cell r="B158" t="str">
            <v>S300-S299</v>
          </cell>
          <cell r="C158" t="str">
            <v>S300</v>
          </cell>
          <cell r="D158" t="str">
            <v>S299</v>
          </cell>
          <cell r="E158" t="str">
            <v>1022607.42-1043386.35</v>
          </cell>
          <cell r="F158" t="str">
            <v>1022610.23-1043386.76</v>
          </cell>
          <cell r="G158" t="str">
            <v>Inhabilitar</v>
          </cell>
          <cell r="H158">
            <v>1022607.42</v>
          </cell>
          <cell r="I158">
            <v>1043386.35</v>
          </cell>
          <cell r="J158">
            <v>1022610.23</v>
          </cell>
          <cell r="K158">
            <v>1043386.76</v>
          </cell>
          <cell r="L158">
            <v>2.8397540000000001</v>
          </cell>
          <cell r="M158" t="str">
            <v>De Sumidero</v>
          </cell>
          <cell r="N158" t="str">
            <v>GRES</v>
          </cell>
          <cell r="O158">
            <v>10</v>
          </cell>
          <cell r="P158">
            <v>0.254</v>
          </cell>
          <cell r="Q158">
            <v>2564.1999999999998</v>
          </cell>
          <cell r="R158">
            <v>2564.2800000000002</v>
          </cell>
          <cell r="S158">
            <v>0.78</v>
          </cell>
          <cell r="T158">
            <v>0.9</v>
          </cell>
          <cell r="U158">
            <v>2563.4199999999996</v>
          </cell>
          <cell r="V158">
            <v>2563.38</v>
          </cell>
          <cell r="W158">
            <v>2563.6739999999995</v>
          </cell>
          <cell r="X158">
            <v>2563.634</v>
          </cell>
          <cell r="Y158" t="str">
            <v>Inferido</v>
          </cell>
          <cell r="Z158">
            <v>1.4085727143797975</v>
          </cell>
          <cell r="AB158" t="e">
            <v>#N/A</v>
          </cell>
        </row>
        <row r="159">
          <cell r="A159">
            <v>157</v>
          </cell>
          <cell r="B159" t="str">
            <v>S299-P145</v>
          </cell>
          <cell r="C159" t="str">
            <v>S299</v>
          </cell>
          <cell r="D159" t="str">
            <v>P145</v>
          </cell>
          <cell r="E159" t="str">
            <v>1022610.23-1043386.76</v>
          </cell>
          <cell r="F159" t="str">
            <v>1022609.42-1043380.29</v>
          </cell>
          <cell r="G159" t="str">
            <v>Inhabilitar</v>
          </cell>
          <cell r="H159">
            <v>1022610.23</v>
          </cell>
          <cell r="I159">
            <v>1043386.76</v>
          </cell>
          <cell r="J159">
            <v>1022609.42</v>
          </cell>
          <cell r="K159">
            <v>1043380.29</v>
          </cell>
          <cell r="L159">
            <v>6.5205060000000001</v>
          </cell>
          <cell r="M159" t="str">
            <v>De Sumidero</v>
          </cell>
          <cell r="N159" t="str">
            <v>GRES</v>
          </cell>
          <cell r="O159">
            <v>10</v>
          </cell>
          <cell r="P159">
            <v>0.254</v>
          </cell>
          <cell r="Q159">
            <v>2564.2800000000002</v>
          </cell>
          <cell r="R159">
            <v>2564.16</v>
          </cell>
          <cell r="S159">
            <v>0.56999999999999995</v>
          </cell>
          <cell r="T159">
            <v>0.8</v>
          </cell>
          <cell r="U159">
            <v>2563.71</v>
          </cell>
          <cell r="V159">
            <v>2563.3599999999997</v>
          </cell>
          <cell r="W159">
            <v>2563.9639999999999</v>
          </cell>
          <cell r="X159">
            <v>2563.6139999999996</v>
          </cell>
          <cell r="Y159" t="str">
            <v>Catastrado</v>
          </cell>
          <cell r="Z159">
            <v>5.367681587906886</v>
          </cell>
          <cell r="AB159" t="e">
            <v>#N/A</v>
          </cell>
        </row>
        <row r="160">
          <cell r="A160">
            <v>158</v>
          </cell>
          <cell r="B160" t="str">
            <v>S298-P145</v>
          </cell>
          <cell r="C160" t="str">
            <v>S298</v>
          </cell>
          <cell r="D160" t="str">
            <v>P145</v>
          </cell>
          <cell r="E160" t="str">
            <v>1022615.67-1043381.73</v>
          </cell>
          <cell r="F160" t="str">
            <v>1022609.42-1043380.29</v>
          </cell>
          <cell r="G160" t="str">
            <v>Inhabilitar</v>
          </cell>
          <cell r="H160">
            <v>1022615.67</v>
          </cell>
          <cell r="I160">
            <v>1043381.73</v>
          </cell>
          <cell r="J160">
            <v>1022609.42</v>
          </cell>
          <cell r="K160">
            <v>1043380.29</v>
          </cell>
          <cell r="L160">
            <v>6.4137430000000002</v>
          </cell>
          <cell r="M160" t="str">
            <v>De Sumidero</v>
          </cell>
          <cell r="N160" t="str">
            <v>GRES</v>
          </cell>
          <cell r="O160">
            <v>8</v>
          </cell>
          <cell r="P160">
            <v>0.20319999999999999</v>
          </cell>
          <cell r="Q160">
            <v>2564.23</v>
          </cell>
          <cell r="R160">
            <v>2564.16</v>
          </cell>
          <cell r="S160">
            <v>0.69</v>
          </cell>
          <cell r="T160">
            <v>0.9</v>
          </cell>
          <cell r="U160">
            <v>2563.54</v>
          </cell>
          <cell r="V160">
            <v>2563.2599999999998</v>
          </cell>
          <cell r="W160">
            <v>2563.7431999999999</v>
          </cell>
          <cell r="X160">
            <v>2563.4631999999997</v>
          </cell>
          <cell r="Y160" t="str">
            <v>Catastrado</v>
          </cell>
          <cell r="Z160">
            <v>4.3656255013679228</v>
          </cell>
          <cell r="AB160" t="e">
            <v>#N/A</v>
          </cell>
        </row>
        <row r="161">
          <cell r="A161">
            <v>159</v>
          </cell>
          <cell r="B161" t="str">
            <v>S297-P145</v>
          </cell>
          <cell r="C161" t="str">
            <v>S297</v>
          </cell>
          <cell r="D161" t="str">
            <v>P145</v>
          </cell>
          <cell r="E161" t="str">
            <v>1022608.39-1043377.01</v>
          </cell>
          <cell r="F161" t="str">
            <v>1022609.42-1043380.29</v>
          </cell>
          <cell r="G161" t="str">
            <v>Inhabilitar</v>
          </cell>
          <cell r="H161">
            <v>1022608.39</v>
          </cell>
          <cell r="I161">
            <v>1043377.01</v>
          </cell>
          <cell r="J161">
            <v>1022609.42</v>
          </cell>
          <cell r="K161">
            <v>1043380.29</v>
          </cell>
          <cell r="L161">
            <v>3.4379209999999998</v>
          </cell>
          <cell r="M161" t="str">
            <v>De Sumidero</v>
          </cell>
          <cell r="N161" t="str">
            <v>PVC</v>
          </cell>
          <cell r="O161">
            <v>6</v>
          </cell>
          <cell r="P161">
            <v>0.15239999999999998</v>
          </cell>
          <cell r="Q161">
            <v>2564.12</v>
          </cell>
          <cell r="R161">
            <v>2564.16</v>
          </cell>
          <cell r="S161">
            <v>0.47</v>
          </cell>
          <cell r="T161">
            <v>0.6</v>
          </cell>
          <cell r="U161">
            <v>2563.65</v>
          </cell>
          <cell r="V161">
            <v>2563.56</v>
          </cell>
          <cell r="W161">
            <v>2563.8024</v>
          </cell>
          <cell r="X161">
            <v>2563.7123999999999</v>
          </cell>
          <cell r="Y161" t="str">
            <v>Catastrado</v>
          </cell>
          <cell r="Z161">
            <v>2.6178612015850722</v>
          </cell>
          <cell r="AB161" t="e">
            <v>#N/A</v>
          </cell>
        </row>
        <row r="162">
          <cell r="A162">
            <v>160</v>
          </cell>
          <cell r="B162" t="str">
            <v>S294-P146</v>
          </cell>
          <cell r="C162" t="str">
            <v>S294</v>
          </cell>
          <cell r="D162" t="str">
            <v>P146</v>
          </cell>
          <cell r="E162" t="str">
            <v>1022639.74-1043359.72</v>
          </cell>
          <cell r="F162" t="str">
            <v>1022638.66-1043353.19</v>
          </cell>
          <cell r="G162" t="str">
            <v>Inhabilitar</v>
          </cell>
          <cell r="H162">
            <v>1022639.74</v>
          </cell>
          <cell r="I162">
            <v>1043359.72</v>
          </cell>
          <cell r="J162">
            <v>1022638.66</v>
          </cell>
          <cell r="K162">
            <v>1043353.19</v>
          </cell>
          <cell r="L162">
            <v>6.6187079999999998</v>
          </cell>
          <cell r="M162" t="str">
            <v>De Sumidero</v>
          </cell>
          <cell r="N162" t="str">
            <v>PVC</v>
          </cell>
          <cell r="O162">
            <v>8</v>
          </cell>
          <cell r="P162">
            <v>0.20319999999999999</v>
          </cell>
          <cell r="Q162">
            <v>2565.0700000000002</v>
          </cell>
          <cell r="R162">
            <v>2565.2199999999998</v>
          </cell>
          <cell r="S162">
            <v>0.56000000000000005</v>
          </cell>
          <cell r="T162">
            <v>0.72</v>
          </cell>
          <cell r="U162">
            <v>2564.5100000000002</v>
          </cell>
          <cell r="V162">
            <v>2564.5</v>
          </cell>
          <cell r="W162">
            <v>2564.7132000000001</v>
          </cell>
          <cell r="X162">
            <v>2564.7031999999999</v>
          </cell>
          <cell r="Y162" t="str">
            <v>Catastrado</v>
          </cell>
          <cell r="Z162">
            <v>0.15108688886438681</v>
          </cell>
          <cell r="AB162" t="e">
            <v>#N/A</v>
          </cell>
        </row>
        <row r="163">
          <cell r="A163">
            <v>161</v>
          </cell>
          <cell r="B163" t="str">
            <v>S295-P146</v>
          </cell>
          <cell r="C163" t="str">
            <v>S295</v>
          </cell>
          <cell r="D163" t="str">
            <v>P146</v>
          </cell>
          <cell r="E163" t="str">
            <v>1022639.33-1043350.13</v>
          </cell>
          <cell r="F163" t="str">
            <v>1022638.66-1043353.19</v>
          </cell>
          <cell r="G163" t="str">
            <v>Inhabilitar</v>
          </cell>
          <cell r="H163">
            <v>1022639.33</v>
          </cell>
          <cell r="I163">
            <v>1043350.13</v>
          </cell>
          <cell r="J163">
            <v>1022638.66</v>
          </cell>
          <cell r="K163">
            <v>1043353.19</v>
          </cell>
          <cell r="L163">
            <v>3.1324909999999999</v>
          </cell>
          <cell r="M163" t="str">
            <v>De Sumidero</v>
          </cell>
          <cell r="N163" t="str">
            <v>PVC</v>
          </cell>
          <cell r="O163">
            <v>8</v>
          </cell>
          <cell r="P163">
            <v>0.20319999999999999</v>
          </cell>
          <cell r="Q163">
            <v>2565.12</v>
          </cell>
          <cell r="R163">
            <v>2565.2199999999998</v>
          </cell>
          <cell r="S163">
            <v>0.3</v>
          </cell>
          <cell r="T163">
            <v>1.19</v>
          </cell>
          <cell r="U163">
            <v>2564.8199999999997</v>
          </cell>
          <cell r="V163">
            <v>2564.0299999999997</v>
          </cell>
          <cell r="W163">
            <v>2565.0231999999996</v>
          </cell>
          <cell r="X163">
            <v>2564.2331999999997</v>
          </cell>
          <cell r="Y163" t="str">
            <v>Catastrado</v>
          </cell>
          <cell r="Z163">
            <v>25.219545722556379</v>
          </cell>
          <cell r="AB163" t="e">
            <v>#N/A</v>
          </cell>
        </row>
        <row r="164">
          <cell r="A164">
            <v>162</v>
          </cell>
          <cell r="B164" t="str">
            <v>S039-P147</v>
          </cell>
          <cell r="C164" t="str">
            <v>S039</v>
          </cell>
          <cell r="D164" t="str">
            <v>P147</v>
          </cell>
          <cell r="E164" t="str">
            <v>1022480.04-1043364.39</v>
          </cell>
          <cell r="F164" t="str">
            <v>1022478.76-1043365.46</v>
          </cell>
          <cell r="G164" t="str">
            <v>Inhabilitar</v>
          </cell>
          <cell r="H164">
            <v>1022480.04</v>
          </cell>
          <cell r="I164">
            <v>1043364.39</v>
          </cell>
          <cell r="J164">
            <v>1022478.76</v>
          </cell>
          <cell r="K164">
            <v>1043365.46</v>
          </cell>
          <cell r="L164">
            <v>1.668323</v>
          </cell>
          <cell r="M164" t="str">
            <v>De Sumidero</v>
          </cell>
          <cell r="N164" t="str">
            <v>PVC</v>
          </cell>
          <cell r="O164">
            <v>6</v>
          </cell>
          <cell r="P164">
            <v>0.15239999999999998</v>
          </cell>
          <cell r="Q164">
            <v>2564.84</v>
          </cell>
          <cell r="R164">
            <v>2564.91</v>
          </cell>
          <cell r="S164">
            <v>0.34</v>
          </cell>
          <cell r="T164">
            <v>0.8</v>
          </cell>
          <cell r="U164">
            <v>2564.5</v>
          </cell>
          <cell r="V164">
            <v>2564.1099999999997</v>
          </cell>
          <cell r="W164">
            <v>2564.6523999999999</v>
          </cell>
          <cell r="X164">
            <v>2564.2623999999996</v>
          </cell>
          <cell r="Y164" t="str">
            <v>Catastrado</v>
          </cell>
          <cell r="Z164">
            <v>23.376768167814472</v>
          </cell>
          <cell r="AB164" t="e">
            <v>#N/A</v>
          </cell>
        </row>
        <row r="165">
          <cell r="A165">
            <v>163</v>
          </cell>
          <cell r="B165" t="str">
            <v>S359-P147</v>
          </cell>
          <cell r="C165" t="str">
            <v>S359</v>
          </cell>
          <cell r="D165" t="str">
            <v>P147</v>
          </cell>
          <cell r="E165" t="str">
            <v>1022475.43-1043360.55</v>
          </cell>
          <cell r="F165" t="str">
            <v>1022478.76-1043365.46</v>
          </cell>
          <cell r="G165" t="str">
            <v>Inhabilitar</v>
          </cell>
          <cell r="H165">
            <v>1022475.43</v>
          </cell>
          <cell r="I165">
            <v>1043360.55</v>
          </cell>
          <cell r="J165">
            <v>1022478.76</v>
          </cell>
          <cell r="K165">
            <v>1043365.46</v>
          </cell>
          <cell r="L165">
            <v>5.9327059999999996</v>
          </cell>
          <cell r="M165" t="str">
            <v>De Sumidero</v>
          </cell>
          <cell r="N165" t="str">
            <v>PVC</v>
          </cell>
          <cell r="O165">
            <v>6</v>
          </cell>
          <cell r="P165">
            <v>0.15239999999999998</v>
          </cell>
          <cell r="Q165">
            <v>2564.83</v>
          </cell>
          <cell r="R165">
            <v>2564.91</v>
          </cell>
          <cell r="S165">
            <v>0.45</v>
          </cell>
          <cell r="T165">
            <v>0.9</v>
          </cell>
          <cell r="U165">
            <v>2564.38</v>
          </cell>
          <cell r="V165">
            <v>2564.0099999999998</v>
          </cell>
          <cell r="W165">
            <v>2564.5324000000001</v>
          </cell>
          <cell r="X165">
            <v>2564.1623999999997</v>
          </cell>
          <cell r="Y165" t="str">
            <v>Catastrado</v>
          </cell>
          <cell r="Z165">
            <v>6.2366144555342142</v>
          </cell>
          <cell r="AB165" t="e">
            <v>#N/A</v>
          </cell>
        </row>
        <row r="166">
          <cell r="A166">
            <v>164</v>
          </cell>
          <cell r="B166" t="str">
            <v>S361-P147B</v>
          </cell>
          <cell r="C166" t="str">
            <v>S361</v>
          </cell>
          <cell r="D166" t="str">
            <v>P147B</v>
          </cell>
          <cell r="E166" t="str">
            <v>1022465.22-1043367.6</v>
          </cell>
          <cell r="F166" t="str">
            <v>1022469.95-1043368.07</v>
          </cell>
          <cell r="G166" t="str">
            <v>Existente</v>
          </cell>
          <cell r="H166">
            <v>1022465.22</v>
          </cell>
          <cell r="I166">
            <v>1043367.6</v>
          </cell>
          <cell r="J166">
            <v>1022469.95</v>
          </cell>
          <cell r="K166">
            <v>1043368.07</v>
          </cell>
          <cell r="L166">
            <v>4.7532940000000004</v>
          </cell>
          <cell r="M166" t="str">
            <v>De Sumidero</v>
          </cell>
          <cell r="N166" t="str">
            <v>GRES</v>
          </cell>
          <cell r="O166">
            <v>8</v>
          </cell>
          <cell r="P166">
            <v>0.20319999999999999</v>
          </cell>
          <cell r="Q166">
            <v>2565.04</v>
          </cell>
          <cell r="R166">
            <v>2564.71</v>
          </cell>
          <cell r="S166">
            <v>0.61</v>
          </cell>
          <cell r="T166">
            <v>0.75</v>
          </cell>
          <cell r="U166">
            <v>2564.4299999999998</v>
          </cell>
          <cell r="V166">
            <v>2563.96</v>
          </cell>
          <cell r="W166">
            <v>2564.6331999999998</v>
          </cell>
          <cell r="X166">
            <v>2564.1632</v>
          </cell>
          <cell r="Y166" t="str">
            <v>Catastrado</v>
          </cell>
          <cell r="Z166">
            <v>9.8878798576271514</v>
          </cell>
          <cell r="AB166" t="e">
            <v>#N/A</v>
          </cell>
        </row>
        <row r="167">
          <cell r="A167">
            <v>165</v>
          </cell>
          <cell r="B167" t="str">
            <v>P147B-P180</v>
          </cell>
          <cell r="C167" t="str">
            <v>P147B</v>
          </cell>
          <cell r="D167" t="str">
            <v>P180</v>
          </cell>
          <cell r="E167" t="str">
            <v>1022469.95-1043368.07</v>
          </cell>
          <cell r="F167" t="str">
            <v>1022541.68-1043419.27</v>
          </cell>
          <cell r="G167" t="str">
            <v>Existente</v>
          </cell>
          <cell r="H167">
            <v>1022469.95</v>
          </cell>
          <cell r="I167">
            <v>1043368.07</v>
          </cell>
          <cell r="J167">
            <v>1022541.68</v>
          </cell>
          <cell r="K167">
            <v>1043419.27</v>
          </cell>
          <cell r="L167">
            <v>88.128501999999997</v>
          </cell>
          <cell r="M167" t="str">
            <v>Pluvial Inicial</v>
          </cell>
          <cell r="N167" t="str">
            <v>PVC</v>
          </cell>
          <cell r="O167">
            <v>36</v>
          </cell>
          <cell r="P167">
            <v>0.91439999999999999</v>
          </cell>
          <cell r="Q167">
            <v>2564.71</v>
          </cell>
          <cell r="R167">
            <v>2564.0100000000002</v>
          </cell>
          <cell r="S167">
            <v>2.2999999999999998</v>
          </cell>
          <cell r="T167">
            <v>1.8</v>
          </cell>
          <cell r="U167">
            <v>2562.41</v>
          </cell>
          <cell r="V167">
            <v>2562.21</v>
          </cell>
          <cell r="W167">
            <v>2563.3244</v>
          </cell>
          <cell r="X167">
            <v>2563.1244000000002</v>
          </cell>
          <cell r="Y167" t="str">
            <v>Catastrado</v>
          </cell>
          <cell r="Z167">
            <v>0.22694133618635445</v>
          </cell>
          <cell r="AB167" t="str">
            <v>P147B-P180</v>
          </cell>
        </row>
        <row r="168">
          <cell r="A168">
            <v>166</v>
          </cell>
          <cell r="B168" t="str">
            <v>S357-P149</v>
          </cell>
          <cell r="C168" t="str">
            <v>S357</v>
          </cell>
          <cell r="D168" t="str">
            <v>P149</v>
          </cell>
          <cell r="E168" t="str">
            <v>1022541.85-1043306.83</v>
          </cell>
          <cell r="F168" t="str">
            <v>1022540.39-1043305.08</v>
          </cell>
          <cell r="G168" t="str">
            <v>Inhabilitar</v>
          </cell>
          <cell r="H168">
            <v>1022541.85</v>
          </cell>
          <cell r="I168">
            <v>1043306.83</v>
          </cell>
          <cell r="J168">
            <v>1022540.39</v>
          </cell>
          <cell r="K168">
            <v>1043305.08</v>
          </cell>
          <cell r="L168">
            <v>2.2790569999999999</v>
          </cell>
          <cell r="M168" t="str">
            <v>De Sumidero</v>
          </cell>
          <cell r="N168" t="str">
            <v>GRES</v>
          </cell>
          <cell r="O168">
            <v>6</v>
          </cell>
          <cell r="P168">
            <v>0.15239999999999998</v>
          </cell>
          <cell r="Q168">
            <v>2566.9899999999998</v>
          </cell>
          <cell r="R168">
            <v>2567.15</v>
          </cell>
          <cell r="S168">
            <v>0.4</v>
          </cell>
          <cell r="T168">
            <v>0.6</v>
          </cell>
          <cell r="U168">
            <v>2566.5899999999997</v>
          </cell>
          <cell r="V168">
            <v>2566.5500000000002</v>
          </cell>
          <cell r="W168">
            <v>2566.7423999999996</v>
          </cell>
          <cell r="X168">
            <v>2566.7024000000001</v>
          </cell>
          <cell r="Y168" t="str">
            <v>Catastrado</v>
          </cell>
          <cell r="Z168">
            <v>1.755111873003127</v>
          </cell>
          <cell r="AB168" t="e">
            <v>#N/A</v>
          </cell>
        </row>
        <row r="169">
          <cell r="A169">
            <v>167</v>
          </cell>
          <cell r="B169" t="str">
            <v>S366-P151</v>
          </cell>
          <cell r="C169" t="str">
            <v>S366</v>
          </cell>
          <cell r="D169" t="str">
            <v>P151</v>
          </cell>
          <cell r="E169" t="str">
            <v>1022523.04-1043259.96</v>
          </cell>
          <cell r="F169" t="str">
            <v>1022526.66-1043263.45</v>
          </cell>
          <cell r="G169" t="str">
            <v>Inhabilitar</v>
          </cell>
          <cell r="H169">
            <v>1022523.04</v>
          </cell>
          <cell r="I169">
            <v>1043259.96</v>
          </cell>
          <cell r="J169">
            <v>1022526.66</v>
          </cell>
          <cell r="K169">
            <v>1043263.45</v>
          </cell>
          <cell r="L169">
            <v>5.0283699999999998</v>
          </cell>
          <cell r="M169" t="str">
            <v>De Sumidero</v>
          </cell>
          <cell r="N169" t="str">
            <v>CTO</v>
          </cell>
          <cell r="O169">
            <v>8</v>
          </cell>
          <cell r="P169">
            <v>0.20319999999999999</v>
          </cell>
          <cell r="Q169">
            <v>2570.7600000000002</v>
          </cell>
          <cell r="R169">
            <v>2571.21</v>
          </cell>
          <cell r="S169">
            <v>0.45</v>
          </cell>
          <cell r="T169">
            <v>0.95</v>
          </cell>
          <cell r="U169">
            <v>2570.3100000000004</v>
          </cell>
          <cell r="V169">
            <v>2570.2600000000002</v>
          </cell>
          <cell r="W169">
            <v>2570.5132000000003</v>
          </cell>
          <cell r="X169">
            <v>2570.4632000000001</v>
          </cell>
          <cell r="Y169" t="str">
            <v>Inferido</v>
          </cell>
          <cell r="Z169">
            <v>0.99435801263991919</v>
          </cell>
          <cell r="AB169" t="e">
            <v>#N/A</v>
          </cell>
        </row>
        <row r="170">
          <cell r="A170">
            <v>168</v>
          </cell>
          <cell r="B170" t="str">
            <v>CANAL 07-P154</v>
          </cell>
          <cell r="C170" t="str">
            <v>CANAL 07</v>
          </cell>
          <cell r="D170" t="str">
            <v>P154</v>
          </cell>
          <cell r="E170" t="str">
            <v>1022462.51-1043315.57</v>
          </cell>
          <cell r="F170" t="str">
            <v>1022465.28-1043318.74</v>
          </cell>
          <cell r="G170" t="str">
            <v>Existente</v>
          </cell>
          <cell r="H170">
            <v>1022462.51</v>
          </cell>
          <cell r="I170">
            <v>1043315.57</v>
          </cell>
          <cell r="J170">
            <v>1022465.28</v>
          </cell>
          <cell r="K170">
            <v>1043318.74</v>
          </cell>
          <cell r="L170">
            <v>4.209727</v>
          </cell>
          <cell r="M170" t="str">
            <v>Pluvial Inicial</v>
          </cell>
          <cell r="N170" t="str">
            <v>CTO</v>
          </cell>
          <cell r="O170">
            <v>24</v>
          </cell>
          <cell r="P170">
            <v>0.60959999999999992</v>
          </cell>
          <cell r="Q170">
            <v>2566.3199</v>
          </cell>
          <cell r="R170">
            <v>2565.98</v>
          </cell>
          <cell r="S170">
            <v>0.5</v>
          </cell>
          <cell r="T170">
            <v>1.3</v>
          </cell>
          <cell r="U170">
            <v>2565.8199</v>
          </cell>
          <cell r="V170">
            <v>2564.6799999999998</v>
          </cell>
          <cell r="W170">
            <v>2566.4294999999997</v>
          </cell>
          <cell r="X170">
            <v>2565.2895999999996</v>
          </cell>
          <cell r="Y170" t="str">
            <v>Catastrado</v>
          </cell>
          <cell r="Z170">
            <v>27.077765375287406</v>
          </cell>
          <cell r="AB170" t="str">
            <v>CANAL 07-P154</v>
          </cell>
        </row>
        <row r="171">
          <cell r="A171">
            <v>169</v>
          </cell>
          <cell r="B171" t="str">
            <v>S373-P158</v>
          </cell>
          <cell r="C171" t="str">
            <v>S373</v>
          </cell>
          <cell r="D171" t="str">
            <v>P158</v>
          </cell>
          <cell r="E171" t="str">
            <v>1022441.61-1043352.95</v>
          </cell>
          <cell r="F171" t="str">
            <v>1022430.95-1043343.9</v>
          </cell>
          <cell r="G171" t="str">
            <v>Inhabilitar</v>
          </cell>
          <cell r="H171">
            <v>1022441.61</v>
          </cell>
          <cell r="I171">
            <v>1043352.95</v>
          </cell>
          <cell r="J171">
            <v>1022430.95</v>
          </cell>
          <cell r="K171">
            <v>1043343.9</v>
          </cell>
          <cell r="L171">
            <v>13.983494</v>
          </cell>
          <cell r="M171" t="str">
            <v>De Sumidero</v>
          </cell>
          <cell r="N171" t="str">
            <v>GRES</v>
          </cell>
          <cell r="O171">
            <v>8</v>
          </cell>
          <cell r="P171">
            <v>0.20319999999999999</v>
          </cell>
          <cell r="Q171">
            <v>2565.54</v>
          </cell>
          <cell r="R171">
            <v>2565.0700000000002</v>
          </cell>
          <cell r="S171">
            <v>0.47</v>
          </cell>
          <cell r="T171">
            <v>1.22</v>
          </cell>
          <cell r="U171">
            <v>2565.0700000000002</v>
          </cell>
          <cell r="V171">
            <v>2563.8500000000004</v>
          </cell>
          <cell r="W171">
            <v>2565.2732000000001</v>
          </cell>
          <cell r="X171">
            <v>2564.0532000000003</v>
          </cell>
          <cell r="Y171" t="str">
            <v>Catastrado</v>
          </cell>
          <cell r="Z171">
            <v>8.724571984654192</v>
          </cell>
          <cell r="AB171" t="e">
            <v>#N/A</v>
          </cell>
        </row>
        <row r="172">
          <cell r="A172">
            <v>170</v>
          </cell>
          <cell r="B172" t="str">
            <v>S388-P158</v>
          </cell>
          <cell r="C172" t="str">
            <v>S388</v>
          </cell>
          <cell r="D172" t="str">
            <v>P158</v>
          </cell>
          <cell r="E172" t="str">
            <v>1022427.33-1043336.65</v>
          </cell>
          <cell r="F172" t="str">
            <v>1022430.95-1043343.9</v>
          </cell>
          <cell r="G172" t="str">
            <v>Inhabilitar</v>
          </cell>
          <cell r="H172">
            <v>1022427.33</v>
          </cell>
          <cell r="I172">
            <v>1043336.65</v>
          </cell>
          <cell r="J172">
            <v>1022430.95</v>
          </cell>
          <cell r="K172">
            <v>1043343.9</v>
          </cell>
          <cell r="L172">
            <v>8.1035120000000003</v>
          </cell>
          <cell r="M172" t="str">
            <v>De Sumidero</v>
          </cell>
          <cell r="N172" t="str">
            <v>GRES</v>
          </cell>
          <cell r="O172">
            <v>8</v>
          </cell>
          <cell r="P172">
            <v>0.20319999999999999</v>
          </cell>
          <cell r="Q172">
            <v>2566.0100000000002</v>
          </cell>
          <cell r="R172">
            <v>2565.0700000000002</v>
          </cell>
          <cell r="S172">
            <v>0.63</v>
          </cell>
          <cell r="T172">
            <v>1.1000000000000001</v>
          </cell>
          <cell r="U172">
            <v>2565.38</v>
          </cell>
          <cell r="V172">
            <v>2563.9700000000003</v>
          </cell>
          <cell r="W172">
            <v>2565.5832</v>
          </cell>
          <cell r="X172">
            <v>2564.1732000000002</v>
          </cell>
          <cell r="Y172" t="str">
            <v>Catastrado</v>
          </cell>
          <cell r="Z172">
            <v>17.399863170435911</v>
          </cell>
          <cell r="AB172" t="e">
            <v>#N/A</v>
          </cell>
        </row>
        <row r="173">
          <cell r="A173">
            <v>171</v>
          </cell>
          <cell r="B173" t="str">
            <v>S387-P158</v>
          </cell>
          <cell r="C173" t="str">
            <v>S387</v>
          </cell>
          <cell r="D173" t="str">
            <v>P158</v>
          </cell>
          <cell r="E173" t="str">
            <v>1022423.5-1043342.73</v>
          </cell>
          <cell r="F173" t="str">
            <v>1022430.95-1043343.9</v>
          </cell>
          <cell r="G173" t="str">
            <v>Inhabilitar</v>
          </cell>
          <cell r="H173">
            <v>1022423.5</v>
          </cell>
          <cell r="I173">
            <v>1043342.73</v>
          </cell>
          <cell r="J173">
            <v>1022430.95</v>
          </cell>
          <cell r="K173">
            <v>1043343.9</v>
          </cell>
          <cell r="L173">
            <v>7.5413129999999997</v>
          </cell>
          <cell r="M173" t="str">
            <v>De Sumidero</v>
          </cell>
          <cell r="N173" t="str">
            <v>GRES</v>
          </cell>
          <cell r="O173">
            <v>8</v>
          </cell>
          <cell r="P173">
            <v>0.20319999999999999</v>
          </cell>
          <cell r="Q173">
            <v>2565.94</v>
          </cell>
          <cell r="R173">
            <v>2565.0700000000002</v>
          </cell>
          <cell r="S173">
            <v>0.79</v>
          </cell>
          <cell r="T173">
            <v>1.02</v>
          </cell>
          <cell r="U173">
            <v>2565.15</v>
          </cell>
          <cell r="V173">
            <v>2564.0500000000002</v>
          </cell>
          <cell r="W173">
            <v>2565.3532</v>
          </cell>
          <cell r="X173">
            <v>2564.2532000000001</v>
          </cell>
          <cell r="Y173" t="str">
            <v>Catastrado</v>
          </cell>
          <cell r="Z173">
            <v>14.586319384965313</v>
          </cell>
          <cell r="AB173" t="e">
            <v>#N/A</v>
          </cell>
        </row>
        <row r="174">
          <cell r="A174">
            <v>172</v>
          </cell>
          <cell r="B174" t="str">
            <v>S390-P159</v>
          </cell>
          <cell r="C174" t="str">
            <v>S390</v>
          </cell>
          <cell r="D174" t="str">
            <v>P159</v>
          </cell>
          <cell r="E174" t="str">
            <v>1022344.73-1043298.58</v>
          </cell>
          <cell r="F174" t="str">
            <v>1022354.99-1043301.14</v>
          </cell>
          <cell r="G174" t="str">
            <v>Inhabilitar</v>
          </cell>
          <cell r="H174">
            <v>1022344.73</v>
          </cell>
          <cell r="I174">
            <v>1043298.58</v>
          </cell>
          <cell r="J174">
            <v>1022354.99</v>
          </cell>
          <cell r="K174">
            <v>1043301.14</v>
          </cell>
          <cell r="L174">
            <v>10.574553999999999</v>
          </cell>
          <cell r="M174" t="str">
            <v>De Sumidero</v>
          </cell>
          <cell r="N174" t="str">
            <v>GRES</v>
          </cell>
          <cell r="O174">
            <v>10</v>
          </cell>
          <cell r="P174">
            <v>0.254</v>
          </cell>
          <cell r="Q174">
            <v>2565.9899999999998</v>
          </cell>
          <cell r="R174">
            <v>2565.88</v>
          </cell>
          <cell r="S174">
            <v>0.57999999999999996</v>
          </cell>
          <cell r="T174">
            <v>1</v>
          </cell>
          <cell r="U174">
            <v>2565.41</v>
          </cell>
          <cell r="V174">
            <v>2564.88</v>
          </cell>
          <cell r="W174">
            <v>2565.6639999999998</v>
          </cell>
          <cell r="X174">
            <v>2565.134</v>
          </cell>
          <cell r="Y174" t="str">
            <v>Catastrado</v>
          </cell>
          <cell r="Z174">
            <v>5.0120317131081409</v>
          </cell>
          <cell r="AB174" t="e">
            <v>#N/A</v>
          </cell>
        </row>
        <row r="175">
          <cell r="A175">
            <v>173</v>
          </cell>
          <cell r="B175" t="str">
            <v>S389-P159</v>
          </cell>
          <cell r="C175" t="str">
            <v>S389</v>
          </cell>
          <cell r="D175" t="str">
            <v>P159</v>
          </cell>
          <cell r="E175" t="str">
            <v>1022357.23-1043306.76</v>
          </cell>
          <cell r="F175" t="str">
            <v>1022354.99-1043301.14</v>
          </cell>
          <cell r="G175" t="str">
            <v>Inhabilitar</v>
          </cell>
          <cell r="H175">
            <v>1022357.23</v>
          </cell>
          <cell r="I175">
            <v>1043306.76</v>
          </cell>
          <cell r="J175">
            <v>1022354.99</v>
          </cell>
          <cell r="K175">
            <v>1043301.14</v>
          </cell>
          <cell r="L175">
            <v>6.0499590000000003</v>
          </cell>
          <cell r="M175" t="str">
            <v>De Sumidero</v>
          </cell>
          <cell r="N175" t="str">
            <v>PVC</v>
          </cell>
          <cell r="O175">
            <v>8</v>
          </cell>
          <cell r="P175">
            <v>0.20319999999999999</v>
          </cell>
          <cell r="Q175">
            <v>2566.06</v>
          </cell>
          <cell r="R175">
            <v>2565.88</v>
          </cell>
          <cell r="S175">
            <v>0.54</v>
          </cell>
          <cell r="T175">
            <v>1</v>
          </cell>
          <cell r="U175">
            <v>2565.52</v>
          </cell>
          <cell r="V175">
            <v>2564.88</v>
          </cell>
          <cell r="W175">
            <v>2565.7231999999999</v>
          </cell>
          <cell r="X175">
            <v>2565.0832</v>
          </cell>
          <cell r="Y175" t="str">
            <v>Catastrado</v>
          </cell>
          <cell r="Z175">
            <v>10.578584086270215</v>
          </cell>
          <cell r="AB175" t="e">
            <v>#N/A</v>
          </cell>
        </row>
        <row r="176">
          <cell r="A176">
            <v>174</v>
          </cell>
          <cell r="B176" t="str">
            <v>S391-P159</v>
          </cell>
          <cell r="C176" t="str">
            <v>S391</v>
          </cell>
          <cell r="D176" t="str">
            <v>P159</v>
          </cell>
          <cell r="E176" t="str">
            <v>1022346.74-1043293.44</v>
          </cell>
          <cell r="F176" t="str">
            <v>1022354.99-1043301.14</v>
          </cell>
          <cell r="G176" t="str">
            <v>Inhabilitar</v>
          </cell>
          <cell r="H176">
            <v>1022346.74</v>
          </cell>
          <cell r="I176">
            <v>1043293.44</v>
          </cell>
          <cell r="J176">
            <v>1022354.99</v>
          </cell>
          <cell r="K176">
            <v>1043301.14</v>
          </cell>
          <cell r="L176">
            <v>11.285056000000001</v>
          </cell>
          <cell r="M176" t="str">
            <v>De Sumidero</v>
          </cell>
          <cell r="N176" t="str">
            <v>GRES</v>
          </cell>
          <cell r="O176">
            <v>10</v>
          </cell>
          <cell r="P176">
            <v>0.254</v>
          </cell>
          <cell r="Q176">
            <v>2565.98</v>
          </cell>
          <cell r="R176">
            <v>2565.88</v>
          </cell>
          <cell r="S176">
            <v>0.44</v>
          </cell>
          <cell r="T176">
            <v>1</v>
          </cell>
          <cell r="U176">
            <v>2565.54</v>
          </cell>
          <cell r="V176">
            <v>2564.88</v>
          </cell>
          <cell r="W176">
            <v>2565.7939999999999</v>
          </cell>
          <cell r="X176">
            <v>2565.134</v>
          </cell>
          <cell r="Y176" t="str">
            <v>Catastrado</v>
          </cell>
          <cell r="Z176">
            <v>5.8484424002845392</v>
          </cell>
          <cell r="AB176" t="e">
            <v>#N/A</v>
          </cell>
        </row>
        <row r="177">
          <cell r="A177">
            <v>175</v>
          </cell>
          <cell r="B177" t="str">
            <v>REJILLA-P161</v>
          </cell>
          <cell r="C177" t="str">
            <v>REJILLA</v>
          </cell>
          <cell r="D177" t="str">
            <v>P161</v>
          </cell>
          <cell r="E177" t="str">
            <v>1022258.16-1043251.79</v>
          </cell>
          <cell r="F177" t="str">
            <v>1022269.37-1043257.91</v>
          </cell>
          <cell r="G177" t="str">
            <v>Inhabilitar</v>
          </cell>
          <cell r="H177">
            <v>1022258.16</v>
          </cell>
          <cell r="I177">
            <v>1043251.79</v>
          </cell>
          <cell r="J177">
            <v>1022269.37</v>
          </cell>
          <cell r="K177">
            <v>1043257.91</v>
          </cell>
          <cell r="L177">
            <v>12.771784999999999</v>
          </cell>
          <cell r="M177" t="str">
            <v>Pluvial Inicial</v>
          </cell>
          <cell r="N177" t="str">
            <v>GRES</v>
          </cell>
          <cell r="O177">
            <v>8</v>
          </cell>
          <cell r="P177">
            <v>0.20319999999999999</v>
          </cell>
          <cell r="Q177">
            <v>2566.3463000000002</v>
          </cell>
          <cell r="R177">
            <v>2566.64</v>
          </cell>
          <cell r="S177">
            <v>0.3</v>
          </cell>
          <cell r="T177">
            <v>0.7</v>
          </cell>
          <cell r="U177">
            <v>2566.0463</v>
          </cell>
          <cell r="V177">
            <v>2565.94</v>
          </cell>
          <cell r="W177">
            <v>2566.2494999999999</v>
          </cell>
          <cell r="X177">
            <v>2566.1432</v>
          </cell>
          <cell r="Y177" t="str">
            <v>Catastrado</v>
          </cell>
          <cell r="Z177">
            <v>0.83230339376930662</v>
          </cell>
          <cell r="AB177" t="e">
            <v>#N/A</v>
          </cell>
        </row>
        <row r="178">
          <cell r="A178">
            <v>176</v>
          </cell>
          <cell r="B178" t="str">
            <v>S402-P163</v>
          </cell>
          <cell r="C178" t="str">
            <v>S402</v>
          </cell>
          <cell r="D178" t="str">
            <v>P163</v>
          </cell>
          <cell r="E178" t="str">
            <v>1022182.05-1043203.54</v>
          </cell>
          <cell r="F178" t="str">
            <v>1022190.76-1043206.74</v>
          </cell>
          <cell r="G178" t="str">
            <v>Inhabilitar</v>
          </cell>
          <cell r="H178">
            <v>1022182.05</v>
          </cell>
          <cell r="I178">
            <v>1043203.54</v>
          </cell>
          <cell r="J178">
            <v>1022190.76</v>
          </cell>
          <cell r="K178">
            <v>1043206.74</v>
          </cell>
          <cell r="L178">
            <v>9.2792290000000008</v>
          </cell>
          <cell r="M178" t="str">
            <v>De Sumidero</v>
          </cell>
          <cell r="N178" t="str">
            <v>GRES</v>
          </cell>
          <cell r="O178">
            <v>8</v>
          </cell>
          <cell r="P178">
            <v>0.20319999999999999</v>
          </cell>
          <cell r="Q178">
            <v>2566.61</v>
          </cell>
          <cell r="R178">
            <v>2566.66</v>
          </cell>
          <cell r="S178">
            <v>0.76</v>
          </cell>
          <cell r="T178">
            <v>1.2</v>
          </cell>
          <cell r="U178">
            <v>2565.85</v>
          </cell>
          <cell r="V178">
            <v>2565.46</v>
          </cell>
          <cell r="W178">
            <v>2566.0531999999998</v>
          </cell>
          <cell r="X178">
            <v>2565.6632</v>
          </cell>
          <cell r="Y178" t="str">
            <v>Catastrado</v>
          </cell>
          <cell r="Z178">
            <v>4.2029353947388586</v>
          </cell>
          <cell r="AB178" t="e">
            <v>#N/A</v>
          </cell>
        </row>
        <row r="179">
          <cell r="A179">
            <v>177</v>
          </cell>
          <cell r="B179" t="str">
            <v>S403-P163</v>
          </cell>
          <cell r="C179" t="str">
            <v>S403</v>
          </cell>
          <cell r="D179" t="str">
            <v>P163</v>
          </cell>
          <cell r="E179" t="str">
            <v>1022181.84-1043197.34</v>
          </cell>
          <cell r="F179" t="str">
            <v>1022190.76-1043206.74</v>
          </cell>
          <cell r="G179" t="str">
            <v>Inhabilitar</v>
          </cell>
          <cell r="H179">
            <v>1022181.84</v>
          </cell>
          <cell r="I179">
            <v>1043197.34</v>
          </cell>
          <cell r="J179">
            <v>1022190.76</v>
          </cell>
          <cell r="K179">
            <v>1043206.74</v>
          </cell>
          <cell r="L179">
            <v>12.958641999999999</v>
          </cell>
          <cell r="M179" t="str">
            <v>De Sumidero</v>
          </cell>
          <cell r="N179" t="str">
            <v>GRES</v>
          </cell>
          <cell r="O179">
            <v>8</v>
          </cell>
          <cell r="P179">
            <v>0.20319999999999999</v>
          </cell>
          <cell r="Q179">
            <v>2566.69</v>
          </cell>
          <cell r="R179">
            <v>2566.66</v>
          </cell>
          <cell r="S179">
            <v>0.8</v>
          </cell>
          <cell r="T179">
            <v>1.27</v>
          </cell>
          <cell r="U179">
            <v>2565.89</v>
          </cell>
          <cell r="V179">
            <v>2565.39</v>
          </cell>
          <cell r="W179">
            <v>2566.0931999999998</v>
          </cell>
          <cell r="X179">
            <v>2565.5931999999998</v>
          </cell>
          <cell r="Y179" t="str">
            <v>Catastrado</v>
          </cell>
          <cell r="Z179">
            <v>3.8584289927910658</v>
          </cell>
          <cell r="AB179" t="e">
            <v>#N/A</v>
          </cell>
        </row>
        <row r="180">
          <cell r="A180">
            <v>178</v>
          </cell>
          <cell r="B180" t="str">
            <v>S433-P164A</v>
          </cell>
          <cell r="C180" t="str">
            <v>S433</v>
          </cell>
          <cell r="D180" t="str">
            <v>P164A</v>
          </cell>
          <cell r="E180" t="str">
            <v>1022094.74-1043152.17</v>
          </cell>
          <cell r="F180" t="str">
            <v>1022096.5-1043149.94</v>
          </cell>
          <cell r="G180" t="str">
            <v>Inhabilitar</v>
          </cell>
          <cell r="H180">
            <v>1022094.74</v>
          </cell>
          <cell r="I180">
            <v>1043152.17</v>
          </cell>
          <cell r="J180">
            <v>1022096.5</v>
          </cell>
          <cell r="K180">
            <v>1043149.94</v>
          </cell>
          <cell r="L180">
            <v>2.8408630000000001</v>
          </cell>
          <cell r="M180" t="str">
            <v>De Sumidero</v>
          </cell>
          <cell r="N180" t="str">
            <v>GRES</v>
          </cell>
          <cell r="O180">
            <v>8</v>
          </cell>
          <cell r="P180">
            <v>0.20319999999999999</v>
          </cell>
          <cell r="Q180">
            <v>2565.37</v>
          </cell>
          <cell r="R180">
            <v>2565.39</v>
          </cell>
          <cell r="S180">
            <v>0.6</v>
          </cell>
          <cell r="T180">
            <v>0.8</v>
          </cell>
          <cell r="U180">
            <v>2564.77</v>
          </cell>
          <cell r="V180">
            <v>2564.5899999999997</v>
          </cell>
          <cell r="W180">
            <v>2564.9731999999999</v>
          </cell>
          <cell r="X180">
            <v>2564.7931999999996</v>
          </cell>
          <cell r="Y180" t="str">
            <v>Inferido</v>
          </cell>
          <cell r="Z180">
            <v>6.3361027969420221</v>
          </cell>
          <cell r="AB180" t="e">
            <v>#N/A</v>
          </cell>
        </row>
        <row r="181">
          <cell r="A181">
            <v>179</v>
          </cell>
          <cell r="B181" t="str">
            <v>S434-P164A</v>
          </cell>
          <cell r="C181" t="str">
            <v>S434</v>
          </cell>
          <cell r="D181" t="str">
            <v>P164A</v>
          </cell>
          <cell r="E181" t="str">
            <v>1022099.05-1043148.27</v>
          </cell>
          <cell r="F181" t="str">
            <v>1022096.5-1043149.94</v>
          </cell>
          <cell r="G181" t="str">
            <v>Inhabilitar</v>
          </cell>
          <cell r="H181">
            <v>1022099.05</v>
          </cell>
          <cell r="I181">
            <v>1043148.27</v>
          </cell>
          <cell r="J181">
            <v>1022096.5</v>
          </cell>
          <cell r="K181">
            <v>1043149.94</v>
          </cell>
          <cell r="L181">
            <v>3.0481799999999999</v>
          </cell>
          <cell r="M181" t="str">
            <v>De Sumidero</v>
          </cell>
          <cell r="N181" t="str">
            <v>GRES</v>
          </cell>
          <cell r="O181">
            <v>8</v>
          </cell>
          <cell r="P181">
            <v>0.20319999999999999</v>
          </cell>
          <cell r="Q181">
            <v>2565.38</v>
          </cell>
          <cell r="R181">
            <v>2565.39</v>
          </cell>
          <cell r="S181">
            <v>0.73</v>
          </cell>
          <cell r="T181">
            <v>0.8</v>
          </cell>
          <cell r="U181">
            <v>2564.65</v>
          </cell>
          <cell r="V181">
            <v>2564.5899999999997</v>
          </cell>
          <cell r="W181">
            <v>2564.8532</v>
          </cell>
          <cell r="X181">
            <v>2564.7931999999996</v>
          </cell>
          <cell r="Y181" t="str">
            <v>Inferido</v>
          </cell>
          <cell r="Z181">
            <v>1.9683876936532678</v>
          </cell>
          <cell r="AB181" t="e">
            <v>#N/A</v>
          </cell>
        </row>
        <row r="182">
          <cell r="A182">
            <v>180</v>
          </cell>
          <cell r="B182" t="str">
            <v>S386-P165</v>
          </cell>
          <cell r="C182" t="str">
            <v>S386</v>
          </cell>
          <cell r="D182" t="str">
            <v>P165</v>
          </cell>
          <cell r="E182" t="str">
            <v>1022376.49-1043317.86</v>
          </cell>
          <cell r="F182" t="str">
            <v>1022378.51-1043321.42</v>
          </cell>
          <cell r="G182" t="str">
            <v>Inhabilitar</v>
          </cell>
          <cell r="H182">
            <v>1022376.49</v>
          </cell>
          <cell r="I182">
            <v>1043317.86</v>
          </cell>
          <cell r="J182">
            <v>1022378.51</v>
          </cell>
          <cell r="K182">
            <v>1043321.42</v>
          </cell>
          <cell r="L182">
            <v>4.0931649999999999</v>
          </cell>
          <cell r="M182" t="str">
            <v>De Sumidero</v>
          </cell>
          <cell r="N182" t="str">
            <v>PVC</v>
          </cell>
          <cell r="O182">
            <v>8</v>
          </cell>
          <cell r="P182">
            <v>0.20319999999999999</v>
          </cell>
          <cell r="Q182">
            <v>2566.41</v>
          </cell>
          <cell r="R182">
            <v>2565.33</v>
          </cell>
          <cell r="S182">
            <v>0.56000000000000005</v>
          </cell>
          <cell r="T182">
            <v>0.59</v>
          </cell>
          <cell r="U182">
            <v>2565.85</v>
          </cell>
          <cell r="V182">
            <v>2564.7399999999998</v>
          </cell>
          <cell r="W182">
            <v>2566.0531999999998</v>
          </cell>
          <cell r="X182">
            <v>2564.9431999999997</v>
          </cell>
          <cell r="Y182" t="str">
            <v>Catastrado</v>
          </cell>
          <cell r="Z182">
            <v>27.118379053864857</v>
          </cell>
          <cell r="AB182" t="e">
            <v>#N/A</v>
          </cell>
        </row>
        <row r="183">
          <cell r="A183">
            <v>181</v>
          </cell>
          <cell r="B183" t="str">
            <v>S385-P165</v>
          </cell>
          <cell r="C183" t="str">
            <v>S385</v>
          </cell>
          <cell r="D183" t="str">
            <v>P165</v>
          </cell>
          <cell r="E183" t="str">
            <v>1022375.5-1043322.9</v>
          </cell>
          <cell r="F183" t="str">
            <v>1022378.51-1043321.42</v>
          </cell>
          <cell r="G183" t="str">
            <v>Inhabilitar</v>
          </cell>
          <cell r="H183">
            <v>1022375.5</v>
          </cell>
          <cell r="I183">
            <v>1043322.9</v>
          </cell>
          <cell r="J183">
            <v>1022378.51</v>
          </cell>
          <cell r="K183">
            <v>1043321.42</v>
          </cell>
          <cell r="L183">
            <v>3.354177</v>
          </cell>
          <cell r="M183" t="str">
            <v>De Sumidero</v>
          </cell>
          <cell r="N183" t="str">
            <v>PVC</v>
          </cell>
          <cell r="O183">
            <v>8</v>
          </cell>
          <cell r="P183">
            <v>0.20319999999999999</v>
          </cell>
          <cell r="Q183">
            <v>2566.38</v>
          </cell>
          <cell r="R183">
            <v>2565.33</v>
          </cell>
          <cell r="S183">
            <v>0.52</v>
          </cell>
          <cell r="T183">
            <v>0.56999999999999995</v>
          </cell>
          <cell r="U183">
            <v>2565.86</v>
          </cell>
          <cell r="V183">
            <v>2564.7599999999998</v>
          </cell>
          <cell r="W183">
            <v>2566.0632000000001</v>
          </cell>
          <cell r="X183">
            <v>2564.9631999999997</v>
          </cell>
          <cell r="Y183" t="str">
            <v>Catastrado</v>
          </cell>
          <cell r="Z183">
            <v>32.794930023083566</v>
          </cell>
          <cell r="AB183" t="e">
            <v>#N/A</v>
          </cell>
        </row>
        <row r="184">
          <cell r="A184">
            <v>182</v>
          </cell>
          <cell r="B184" t="str">
            <v>S384-P165</v>
          </cell>
          <cell r="C184" t="str">
            <v>S384</v>
          </cell>
          <cell r="D184" t="str">
            <v>P165</v>
          </cell>
          <cell r="E184" t="str">
            <v>1022378.74-1043325.46</v>
          </cell>
          <cell r="F184" t="str">
            <v>1022378.51-1043321.42</v>
          </cell>
          <cell r="G184" t="str">
            <v>Inhabilitar</v>
          </cell>
          <cell r="H184">
            <v>1022378.74</v>
          </cell>
          <cell r="I184">
            <v>1043325.46</v>
          </cell>
          <cell r="J184">
            <v>1022378.51</v>
          </cell>
          <cell r="K184">
            <v>1043321.42</v>
          </cell>
          <cell r="L184">
            <v>4.0465419999999996</v>
          </cell>
          <cell r="M184" t="str">
            <v>De Sumidero</v>
          </cell>
          <cell r="N184" t="str">
            <v>PVC</v>
          </cell>
          <cell r="O184">
            <v>8</v>
          </cell>
          <cell r="P184">
            <v>0.20319999999999999</v>
          </cell>
          <cell r="Q184">
            <v>2566.34</v>
          </cell>
          <cell r="R184">
            <v>2565.33</v>
          </cell>
          <cell r="S184">
            <v>0.5</v>
          </cell>
          <cell r="T184">
            <v>0.57999999999999996</v>
          </cell>
          <cell r="U184">
            <v>2565.84</v>
          </cell>
          <cell r="V184">
            <v>2564.75</v>
          </cell>
          <cell r="W184">
            <v>2566.0432000000001</v>
          </cell>
          <cell r="X184">
            <v>2564.9531999999999</v>
          </cell>
          <cell r="Y184" t="str">
            <v>Catastrado</v>
          </cell>
          <cell r="Z184">
            <v>26.936579430045349</v>
          </cell>
          <cell r="AB184" t="e">
            <v>#N/A</v>
          </cell>
        </row>
        <row r="185">
          <cell r="A185">
            <v>183</v>
          </cell>
          <cell r="B185" t="str">
            <v>S381-P167</v>
          </cell>
          <cell r="C185" t="str">
            <v>S381</v>
          </cell>
          <cell r="D185" t="str">
            <v>P167</v>
          </cell>
          <cell r="E185" t="str">
            <v>1022332.87-1043375.67</v>
          </cell>
          <cell r="F185" t="str">
            <v>1022327.09-1043376.06</v>
          </cell>
          <cell r="G185" t="str">
            <v>Inhabilitar</v>
          </cell>
          <cell r="H185">
            <v>1022332.87</v>
          </cell>
          <cell r="I185">
            <v>1043375.67</v>
          </cell>
          <cell r="J185">
            <v>1022327.09</v>
          </cell>
          <cell r="K185">
            <v>1043376.06</v>
          </cell>
          <cell r="L185">
            <v>5.7931419999999996</v>
          </cell>
          <cell r="M185" t="str">
            <v>De Sumidero</v>
          </cell>
          <cell r="N185" t="str">
            <v>PVC</v>
          </cell>
          <cell r="O185">
            <v>8</v>
          </cell>
          <cell r="P185">
            <v>0.20319999999999999</v>
          </cell>
          <cell r="Q185">
            <v>2565.1799999999998</v>
          </cell>
          <cell r="R185">
            <v>2565.0100000000002</v>
          </cell>
          <cell r="S185">
            <v>0.79</v>
          </cell>
          <cell r="T185">
            <v>0.85</v>
          </cell>
          <cell r="U185">
            <v>2564.39</v>
          </cell>
          <cell r="V185">
            <v>2564.1600000000003</v>
          </cell>
          <cell r="W185">
            <v>2564.5931999999998</v>
          </cell>
          <cell r="X185">
            <v>2564.3632000000002</v>
          </cell>
          <cell r="Y185" t="str">
            <v>Catastrado</v>
          </cell>
          <cell r="Z185">
            <v>3.9702116744171545</v>
          </cell>
          <cell r="AB185" t="e">
            <v>#N/A</v>
          </cell>
        </row>
        <row r="186">
          <cell r="A186">
            <v>184</v>
          </cell>
          <cell r="B186" t="str">
            <v>S380-P167</v>
          </cell>
          <cell r="C186" t="str">
            <v>S380</v>
          </cell>
          <cell r="D186" t="str">
            <v>P167</v>
          </cell>
          <cell r="E186" t="str">
            <v>1022329.85-1043372.83</v>
          </cell>
          <cell r="F186" t="str">
            <v>1022327.09-1043376.06</v>
          </cell>
          <cell r="G186" t="str">
            <v>Inhabilitar</v>
          </cell>
          <cell r="H186">
            <v>1022329.85</v>
          </cell>
          <cell r="I186">
            <v>1043372.83</v>
          </cell>
          <cell r="J186">
            <v>1022327.09</v>
          </cell>
          <cell r="K186">
            <v>1043376.06</v>
          </cell>
          <cell r="L186">
            <v>4.2485879999999998</v>
          </cell>
          <cell r="M186" t="str">
            <v>De Sumidero</v>
          </cell>
          <cell r="N186" t="str">
            <v>PVC</v>
          </cell>
          <cell r="O186">
            <v>8</v>
          </cell>
          <cell r="P186">
            <v>0.20319999999999999</v>
          </cell>
          <cell r="Q186">
            <v>2565.23</v>
          </cell>
          <cell r="R186">
            <v>2565.0100000000002</v>
          </cell>
          <cell r="S186">
            <v>0.54</v>
          </cell>
          <cell r="T186">
            <v>0.7</v>
          </cell>
          <cell r="U186">
            <v>2564.69</v>
          </cell>
          <cell r="V186">
            <v>2564.3100000000004</v>
          </cell>
          <cell r="W186">
            <v>2564.8932</v>
          </cell>
          <cell r="X186">
            <v>2564.5132000000003</v>
          </cell>
          <cell r="Y186" t="str">
            <v>Catastrado</v>
          </cell>
          <cell r="Z186">
            <v>8.9441480322322242</v>
          </cell>
          <cell r="AB186" t="e">
            <v>#N/A</v>
          </cell>
        </row>
        <row r="187">
          <cell r="A187">
            <v>185</v>
          </cell>
          <cell r="B187" t="str">
            <v>S377-S378</v>
          </cell>
          <cell r="C187" t="str">
            <v>S377</v>
          </cell>
          <cell r="D187" t="str">
            <v>S378</v>
          </cell>
          <cell r="E187" t="str">
            <v>1022336.44-1043390.2</v>
          </cell>
          <cell r="F187" t="str">
            <v>1022338.16-1043388.54</v>
          </cell>
          <cell r="G187" t="str">
            <v>Inhabilitar</v>
          </cell>
          <cell r="H187">
            <v>1022336.44</v>
          </cell>
          <cell r="I187">
            <v>1043390.2</v>
          </cell>
          <cell r="J187">
            <v>1022338.16</v>
          </cell>
          <cell r="K187">
            <v>1043388.54</v>
          </cell>
          <cell r="L187">
            <v>2.3903970000000001</v>
          </cell>
          <cell r="M187" t="str">
            <v>De Sumidero</v>
          </cell>
          <cell r="N187" t="str">
            <v>GRES</v>
          </cell>
          <cell r="O187">
            <v>12</v>
          </cell>
          <cell r="P187">
            <v>0.30479999999999996</v>
          </cell>
          <cell r="Q187">
            <v>2564.9699999999998</v>
          </cell>
          <cell r="R187">
            <v>2565</v>
          </cell>
          <cell r="S187">
            <v>0.9</v>
          </cell>
          <cell r="T187">
            <v>1</v>
          </cell>
          <cell r="U187">
            <v>2564.0699999999997</v>
          </cell>
          <cell r="V187">
            <v>2564</v>
          </cell>
          <cell r="W187">
            <v>2564.3747999999996</v>
          </cell>
          <cell r="X187">
            <v>2564.3047999999999</v>
          </cell>
          <cell r="Y187" t="str">
            <v>Inferido</v>
          </cell>
          <cell r="Z187">
            <v>2.928383862584707</v>
          </cell>
          <cell r="AB187" t="e">
            <v>#N/A</v>
          </cell>
        </row>
        <row r="188">
          <cell r="A188">
            <v>186</v>
          </cell>
          <cell r="B188" t="str">
            <v>S378-P167A</v>
          </cell>
          <cell r="C188" t="str">
            <v>S378</v>
          </cell>
          <cell r="D188" t="str">
            <v>P167A</v>
          </cell>
          <cell r="E188" t="str">
            <v>1022338.16-1043388.54</v>
          </cell>
          <cell r="F188" t="str">
            <v>1022328.44-1043377.39</v>
          </cell>
          <cell r="G188" t="str">
            <v>Inhabilitar</v>
          </cell>
          <cell r="H188">
            <v>1022338.16</v>
          </cell>
          <cell r="I188">
            <v>1043388.54</v>
          </cell>
          <cell r="J188">
            <v>1022328.44</v>
          </cell>
          <cell r="K188">
            <v>1043377.39</v>
          </cell>
          <cell r="L188">
            <v>14.791919999999999</v>
          </cell>
          <cell r="M188" t="str">
            <v>De Sumidero</v>
          </cell>
          <cell r="N188" t="str">
            <v>GRES</v>
          </cell>
          <cell r="O188">
            <v>12</v>
          </cell>
          <cell r="P188">
            <v>0.30479999999999996</v>
          </cell>
          <cell r="Q188">
            <v>2565</v>
          </cell>
          <cell r="R188">
            <v>2564.9699999999998</v>
          </cell>
          <cell r="S188">
            <v>0.65</v>
          </cell>
          <cell r="T188">
            <v>0.9</v>
          </cell>
          <cell r="U188">
            <v>2564.35</v>
          </cell>
          <cell r="V188">
            <v>2564.0699999999997</v>
          </cell>
          <cell r="W188">
            <v>2564.6547999999998</v>
          </cell>
          <cell r="X188">
            <v>2564.3747999999996</v>
          </cell>
          <cell r="Y188" t="str">
            <v>Catastrado</v>
          </cell>
          <cell r="Z188">
            <v>1.8929253268013895</v>
          </cell>
          <cell r="AB188" t="e">
            <v>#N/A</v>
          </cell>
        </row>
        <row r="189">
          <cell r="A189">
            <v>187</v>
          </cell>
          <cell r="B189" t="str">
            <v>S376-P170</v>
          </cell>
          <cell r="C189" t="str">
            <v>S376</v>
          </cell>
          <cell r="D189" t="str">
            <v>P170</v>
          </cell>
          <cell r="E189" t="str">
            <v>1022350.39-1043417</v>
          </cell>
          <cell r="F189" t="str">
            <v>1022353.75-1043419.3</v>
          </cell>
          <cell r="G189" t="str">
            <v>Inhabilitar</v>
          </cell>
          <cell r="H189">
            <v>1022350.39</v>
          </cell>
          <cell r="I189">
            <v>1043417</v>
          </cell>
          <cell r="J189">
            <v>1022353.75</v>
          </cell>
          <cell r="K189">
            <v>1043419.3</v>
          </cell>
          <cell r="L189">
            <v>4.0718050000000003</v>
          </cell>
          <cell r="M189" t="str">
            <v>De Sumidero</v>
          </cell>
          <cell r="N189" t="str">
            <v>GRES</v>
          </cell>
          <cell r="O189">
            <v>6</v>
          </cell>
          <cell r="P189">
            <v>0.15239999999999998</v>
          </cell>
          <cell r="Q189">
            <v>2565.0700000000002</v>
          </cell>
          <cell r="R189">
            <v>2565.15</v>
          </cell>
          <cell r="S189">
            <v>0.4</v>
          </cell>
          <cell r="T189">
            <v>0.5</v>
          </cell>
          <cell r="U189">
            <v>2564.67</v>
          </cell>
          <cell r="V189">
            <v>2564.65</v>
          </cell>
          <cell r="W189">
            <v>2564.8224</v>
          </cell>
          <cell r="X189">
            <v>2564.8024</v>
          </cell>
          <cell r="Y189" t="str">
            <v>Catastrado</v>
          </cell>
          <cell r="Z189">
            <v>0.4911826573222885</v>
          </cell>
          <cell r="AB189" t="e">
            <v>#N/A</v>
          </cell>
        </row>
        <row r="190">
          <cell r="A190">
            <v>188</v>
          </cell>
          <cell r="B190" t="str">
            <v>S375-P170</v>
          </cell>
          <cell r="C190" t="str">
            <v>S375</v>
          </cell>
          <cell r="D190" t="str">
            <v>P170</v>
          </cell>
          <cell r="E190" t="str">
            <v>1022354.4-1043421.97</v>
          </cell>
          <cell r="F190" t="str">
            <v>1022353.75-1043419.3</v>
          </cell>
          <cell r="G190" t="str">
            <v>Inhabilitar</v>
          </cell>
          <cell r="H190">
            <v>1022354.4</v>
          </cell>
          <cell r="I190">
            <v>1043421.97</v>
          </cell>
          <cell r="J190">
            <v>1022353.75</v>
          </cell>
          <cell r="K190">
            <v>1043419.3</v>
          </cell>
          <cell r="L190">
            <v>2.7479809999999998</v>
          </cell>
          <cell r="M190" t="str">
            <v>De Sumidero</v>
          </cell>
          <cell r="N190" t="str">
            <v>GRES</v>
          </cell>
          <cell r="O190">
            <v>6</v>
          </cell>
          <cell r="P190">
            <v>0.15239999999999998</v>
          </cell>
          <cell r="Q190">
            <v>2565.08</v>
          </cell>
          <cell r="R190">
            <v>2565.15</v>
          </cell>
          <cell r="S190">
            <v>0.39</v>
          </cell>
          <cell r="T190">
            <v>0.5</v>
          </cell>
          <cell r="U190">
            <v>2564.69</v>
          </cell>
          <cell r="V190">
            <v>2564.65</v>
          </cell>
          <cell r="W190">
            <v>2564.8424</v>
          </cell>
          <cell r="X190">
            <v>2564.8024</v>
          </cell>
          <cell r="Y190" t="str">
            <v>Catastrado</v>
          </cell>
          <cell r="Z190">
            <v>1.4556141399799933</v>
          </cell>
          <cell r="AB190" t="e">
            <v>#N/A</v>
          </cell>
        </row>
        <row r="191">
          <cell r="A191">
            <v>189</v>
          </cell>
          <cell r="B191" t="str">
            <v>S341-P175</v>
          </cell>
          <cell r="C191" t="str">
            <v>S341</v>
          </cell>
          <cell r="D191" t="str">
            <v>P175</v>
          </cell>
          <cell r="E191" t="str">
            <v>1022493.91-1043468.48</v>
          </cell>
          <cell r="F191" t="str">
            <v>1022492.8-1043465.68</v>
          </cell>
          <cell r="G191" t="str">
            <v>Existente</v>
          </cell>
          <cell r="H191">
            <v>1022493.91</v>
          </cell>
          <cell r="I191">
            <v>1043468.48</v>
          </cell>
          <cell r="J191">
            <v>1022492.8</v>
          </cell>
          <cell r="K191">
            <v>1043465.68</v>
          </cell>
          <cell r="L191">
            <v>3.0119929999999999</v>
          </cell>
          <cell r="M191" t="str">
            <v>De Sumidero</v>
          </cell>
          <cell r="N191" t="str">
            <v>PVC</v>
          </cell>
          <cell r="O191">
            <v>6</v>
          </cell>
          <cell r="P191">
            <v>0.15239999999999998</v>
          </cell>
          <cell r="Q191">
            <v>2563.73</v>
          </cell>
          <cell r="R191">
            <v>2563.8200000000002</v>
          </cell>
          <cell r="S191">
            <v>0.4</v>
          </cell>
          <cell r="T191">
            <v>0.53</v>
          </cell>
          <cell r="U191">
            <v>2563.33</v>
          </cell>
          <cell r="V191">
            <v>2563.29</v>
          </cell>
          <cell r="W191">
            <v>2563.4823999999999</v>
          </cell>
          <cell r="X191">
            <v>2563.4423999999999</v>
          </cell>
          <cell r="Y191" t="str">
            <v>Catastrado</v>
          </cell>
          <cell r="Z191">
            <v>1.3280243347167016</v>
          </cell>
          <cell r="AB191" t="e">
            <v>#N/A</v>
          </cell>
        </row>
        <row r="192">
          <cell r="A192">
            <v>190</v>
          </cell>
          <cell r="B192" t="str">
            <v>S340-P175</v>
          </cell>
          <cell r="C192" t="str">
            <v>S340</v>
          </cell>
          <cell r="D192" t="str">
            <v>P175</v>
          </cell>
          <cell r="E192" t="str">
            <v>1022494.9-1043460.05</v>
          </cell>
          <cell r="F192" t="str">
            <v>1022492.8-1043465.68</v>
          </cell>
          <cell r="G192" t="str">
            <v>Existente</v>
          </cell>
          <cell r="H192">
            <v>1022494.9</v>
          </cell>
          <cell r="I192">
            <v>1043460.05</v>
          </cell>
          <cell r="J192">
            <v>1022492.8</v>
          </cell>
          <cell r="K192">
            <v>1043465.68</v>
          </cell>
          <cell r="L192">
            <v>6.008902</v>
          </cell>
          <cell r="M192" t="str">
            <v>De Sumidero</v>
          </cell>
          <cell r="N192" t="str">
            <v>PVC</v>
          </cell>
          <cell r="O192">
            <v>6</v>
          </cell>
          <cell r="P192">
            <v>0.15239999999999998</v>
          </cell>
          <cell r="Q192">
            <v>2563.73</v>
          </cell>
          <cell r="R192">
            <v>2563.8200000000002</v>
          </cell>
          <cell r="S192">
            <v>0.4</v>
          </cell>
          <cell r="T192">
            <v>0.5</v>
          </cell>
          <cell r="U192">
            <v>2563.33</v>
          </cell>
          <cell r="V192">
            <v>2563.3200000000002</v>
          </cell>
          <cell r="W192">
            <v>2563.4823999999999</v>
          </cell>
          <cell r="X192">
            <v>2563.4724000000001</v>
          </cell>
          <cell r="Y192" t="str">
            <v>Catastrado</v>
          </cell>
          <cell r="Z192">
            <v>0.16641975521923194</v>
          </cell>
          <cell r="AB192" t="e">
            <v>#N/A</v>
          </cell>
        </row>
        <row r="193">
          <cell r="A193">
            <v>191</v>
          </cell>
          <cell r="B193" t="str">
            <v>P176-P175</v>
          </cell>
          <cell r="C193" t="str">
            <v>P176</v>
          </cell>
          <cell r="D193" t="str">
            <v>P175</v>
          </cell>
          <cell r="E193" t="str">
            <v>1022514.01-1043446.24</v>
          </cell>
          <cell r="F193" t="str">
            <v>1022492.8-1043465.68</v>
          </cell>
          <cell r="G193" t="str">
            <v>Existente</v>
          </cell>
          <cell r="H193">
            <v>1022514.01</v>
          </cell>
          <cell r="I193">
            <v>1043446.24</v>
          </cell>
          <cell r="J193">
            <v>1022492.8</v>
          </cell>
          <cell r="K193">
            <v>1043465.68</v>
          </cell>
          <cell r="L193">
            <v>28.771125999999999</v>
          </cell>
          <cell r="M193" t="str">
            <v>Pluvial</v>
          </cell>
          <cell r="N193" t="str">
            <v>PVC</v>
          </cell>
          <cell r="O193">
            <v>26</v>
          </cell>
          <cell r="P193">
            <v>0.66039999999999999</v>
          </cell>
          <cell r="Q193">
            <v>2563.89</v>
          </cell>
          <cell r="R193">
            <v>2563.8200000000002</v>
          </cell>
          <cell r="S193">
            <v>2.2999999999999998</v>
          </cell>
          <cell r="T193">
            <v>2.2999999999999998</v>
          </cell>
          <cell r="U193">
            <v>2561.5899999999997</v>
          </cell>
          <cell r="V193">
            <v>2561.52</v>
          </cell>
          <cell r="W193">
            <v>2562.2503999999999</v>
          </cell>
          <cell r="X193">
            <v>2562.1804000000002</v>
          </cell>
          <cell r="Y193" t="str">
            <v>Catastrado</v>
          </cell>
          <cell r="Z193">
            <v>0.24329948017922193</v>
          </cell>
          <cell r="AB193" t="str">
            <v>P176-P175</v>
          </cell>
        </row>
        <row r="194">
          <cell r="A194">
            <v>192</v>
          </cell>
          <cell r="B194" t="str">
            <v>P175-P241</v>
          </cell>
          <cell r="C194" t="str">
            <v>P175</v>
          </cell>
          <cell r="D194" t="str">
            <v>P241</v>
          </cell>
          <cell r="E194" t="str">
            <v>1022492.8-1043465.68</v>
          </cell>
          <cell r="F194" t="str">
            <v>1022438.68-1043515.79</v>
          </cell>
          <cell r="G194" t="str">
            <v>Inhabilitar</v>
          </cell>
          <cell r="H194">
            <v>1022492.8</v>
          </cell>
          <cell r="I194">
            <v>1043465.68</v>
          </cell>
          <cell r="J194">
            <v>1022438.68</v>
          </cell>
          <cell r="K194">
            <v>1043515.79</v>
          </cell>
          <cell r="L194">
            <v>73.756264000000002</v>
          </cell>
          <cell r="M194" t="str">
            <v>Pluvial</v>
          </cell>
          <cell r="N194" t="str">
            <v>PVC</v>
          </cell>
          <cell r="O194">
            <v>26</v>
          </cell>
          <cell r="P194">
            <v>0.66039999999999999</v>
          </cell>
          <cell r="Q194">
            <v>2563.8200000000002</v>
          </cell>
          <cell r="R194">
            <v>2564.1343999999999</v>
          </cell>
          <cell r="S194">
            <v>2.2999999999999998</v>
          </cell>
          <cell r="T194">
            <v>2.7</v>
          </cell>
          <cell r="U194">
            <v>2561.52</v>
          </cell>
          <cell r="V194">
            <v>2561.4344000000001</v>
          </cell>
          <cell r="W194">
            <v>2562.1804000000002</v>
          </cell>
          <cell r="X194">
            <v>2562.0948000000003</v>
          </cell>
          <cell r="Y194" t="str">
            <v>Catastrado</v>
          </cell>
          <cell r="Z194">
            <v>0.1160579391601041</v>
          </cell>
          <cell r="AB194" t="e">
            <v>#N/A</v>
          </cell>
        </row>
        <row r="195">
          <cell r="A195">
            <v>193</v>
          </cell>
          <cell r="B195" t="str">
            <v>P179-P176</v>
          </cell>
          <cell r="C195" t="str">
            <v>P179</v>
          </cell>
          <cell r="D195" t="str">
            <v>P176</v>
          </cell>
          <cell r="E195" t="str">
            <v>1022540.59-1043420.61</v>
          </cell>
          <cell r="F195" t="str">
            <v>1022514.01-1043446.24</v>
          </cell>
          <cell r="G195" t="str">
            <v>Existente</v>
          </cell>
          <cell r="H195">
            <v>1022540.59</v>
          </cell>
          <cell r="I195">
            <v>1043420.61</v>
          </cell>
          <cell r="J195">
            <v>1022514.01</v>
          </cell>
          <cell r="K195">
            <v>1043446.24</v>
          </cell>
          <cell r="L195">
            <v>36.924156000000004</v>
          </cell>
          <cell r="M195" t="str">
            <v>Pluvial</v>
          </cell>
          <cell r="N195" t="str">
            <v>PVC</v>
          </cell>
          <cell r="O195">
            <v>26</v>
          </cell>
          <cell r="P195">
            <v>0.66039999999999999</v>
          </cell>
          <cell r="Q195">
            <v>2563.9899999999998</v>
          </cell>
          <cell r="R195">
            <v>2563.89</v>
          </cell>
          <cell r="S195">
            <v>2.2999999999999998</v>
          </cell>
          <cell r="T195">
            <v>2.2999999999999998</v>
          </cell>
          <cell r="U195">
            <v>2561.6899999999996</v>
          </cell>
          <cell r="V195">
            <v>2561.5899999999997</v>
          </cell>
          <cell r="W195">
            <v>2562.3503999999998</v>
          </cell>
          <cell r="X195">
            <v>2562.2503999999999</v>
          </cell>
          <cell r="Y195" t="str">
            <v>Catastrado</v>
          </cell>
          <cell r="Z195">
            <v>0.2708254184602325</v>
          </cell>
          <cell r="AB195" t="str">
            <v>P179-P176</v>
          </cell>
        </row>
        <row r="196">
          <cell r="A196">
            <v>194</v>
          </cell>
          <cell r="B196" t="str">
            <v>S337-P176</v>
          </cell>
          <cell r="C196" t="str">
            <v>S337</v>
          </cell>
          <cell r="D196" t="str">
            <v>P176</v>
          </cell>
          <cell r="E196" t="str">
            <v>1022511.14-1043444.84</v>
          </cell>
          <cell r="F196" t="str">
            <v>1022514.01-1043446.24</v>
          </cell>
          <cell r="G196" t="str">
            <v>Existente</v>
          </cell>
          <cell r="H196">
            <v>1022511.14</v>
          </cell>
          <cell r="I196">
            <v>1043444.84</v>
          </cell>
          <cell r="J196">
            <v>1022514.01</v>
          </cell>
          <cell r="K196">
            <v>1043446.24</v>
          </cell>
          <cell r="L196">
            <v>3.1932589999999998</v>
          </cell>
          <cell r="M196" t="str">
            <v>De Sumidero</v>
          </cell>
          <cell r="N196" t="str">
            <v>PVC</v>
          </cell>
          <cell r="O196">
            <v>6</v>
          </cell>
          <cell r="P196">
            <v>0.15239999999999998</v>
          </cell>
          <cell r="Q196">
            <v>2563.85</v>
          </cell>
          <cell r="R196">
            <v>2563.89</v>
          </cell>
          <cell r="S196">
            <v>0.6</v>
          </cell>
          <cell r="T196">
            <v>0.72</v>
          </cell>
          <cell r="U196">
            <v>2563.25</v>
          </cell>
          <cell r="V196">
            <v>2563.17</v>
          </cell>
          <cell r="W196">
            <v>2563.4023999999999</v>
          </cell>
          <cell r="X196">
            <v>2563.3224</v>
          </cell>
          <cell r="Y196" t="str">
            <v>Catastrado</v>
          </cell>
          <cell r="Z196">
            <v>2.5052775236812064</v>
          </cell>
          <cell r="AB196" t="e">
            <v>#N/A</v>
          </cell>
        </row>
        <row r="197">
          <cell r="A197">
            <v>195</v>
          </cell>
          <cell r="B197" t="str">
            <v>S338-P176</v>
          </cell>
          <cell r="C197" t="str">
            <v>S338</v>
          </cell>
          <cell r="D197" t="str">
            <v>P176</v>
          </cell>
          <cell r="E197" t="str">
            <v>1022513.9-1043449.87</v>
          </cell>
          <cell r="F197" t="str">
            <v>1022514.01-1043446.24</v>
          </cell>
          <cell r="G197" t="str">
            <v>Existente</v>
          </cell>
          <cell r="H197">
            <v>1022513.9</v>
          </cell>
          <cell r="I197">
            <v>1043449.87</v>
          </cell>
          <cell r="J197">
            <v>1022514.01</v>
          </cell>
          <cell r="K197">
            <v>1043446.24</v>
          </cell>
          <cell r="L197">
            <v>3.6316660000000001</v>
          </cell>
          <cell r="M197" t="str">
            <v>De Sumidero</v>
          </cell>
          <cell r="N197" t="str">
            <v>GRES</v>
          </cell>
          <cell r="O197">
            <v>8</v>
          </cell>
          <cell r="P197">
            <v>0.20319999999999999</v>
          </cell>
          <cell r="Q197">
            <v>2563.8200000000002</v>
          </cell>
          <cell r="R197">
            <v>2563.89</v>
          </cell>
          <cell r="S197">
            <v>1.1000000000000001</v>
          </cell>
          <cell r="T197">
            <v>1.42</v>
          </cell>
          <cell r="U197">
            <v>2562.7200000000003</v>
          </cell>
          <cell r="V197">
            <v>2562.4699999999998</v>
          </cell>
          <cell r="W197">
            <v>2562.9232000000002</v>
          </cell>
          <cell r="X197">
            <v>2562.6731999999997</v>
          </cell>
          <cell r="Y197" t="str">
            <v>Catastrado</v>
          </cell>
          <cell r="Z197">
            <v>6.8838929571291727</v>
          </cell>
          <cell r="AB197" t="e">
            <v>#N/A</v>
          </cell>
        </row>
        <row r="198">
          <cell r="A198">
            <v>196</v>
          </cell>
          <cell r="B198" t="str">
            <v>S339-P176</v>
          </cell>
          <cell r="C198" t="str">
            <v>S339</v>
          </cell>
          <cell r="D198" t="str">
            <v>P176</v>
          </cell>
          <cell r="E198" t="str">
            <v>1022517.45-1043451.11</v>
          </cell>
          <cell r="F198" t="str">
            <v>1022514.01-1043446.24</v>
          </cell>
          <cell r="G198" t="str">
            <v>Existente</v>
          </cell>
          <cell r="H198">
            <v>1022517.45</v>
          </cell>
          <cell r="I198">
            <v>1043451.11</v>
          </cell>
          <cell r="J198">
            <v>1022514.01</v>
          </cell>
          <cell r="K198">
            <v>1043446.24</v>
          </cell>
          <cell r="L198">
            <v>5.9624240000000004</v>
          </cell>
          <cell r="M198" t="str">
            <v>De Sumidero</v>
          </cell>
          <cell r="N198" t="str">
            <v>PVC</v>
          </cell>
          <cell r="O198">
            <v>6</v>
          </cell>
          <cell r="P198">
            <v>0.15239999999999998</v>
          </cell>
          <cell r="Q198">
            <v>2563.85</v>
          </cell>
          <cell r="R198">
            <v>2563.89</v>
          </cell>
          <cell r="S198">
            <v>0.71</v>
          </cell>
          <cell r="T198">
            <v>0.8</v>
          </cell>
          <cell r="U198">
            <v>2563.14</v>
          </cell>
          <cell r="V198">
            <v>2563.0899999999997</v>
          </cell>
          <cell r="W198">
            <v>2563.2923999999998</v>
          </cell>
          <cell r="X198">
            <v>2563.2423999999996</v>
          </cell>
          <cell r="Y198" t="str">
            <v>Catastrado</v>
          </cell>
          <cell r="Z198">
            <v>0.83858511236674704</v>
          </cell>
          <cell r="AB198" t="e">
            <v>#N/A</v>
          </cell>
        </row>
        <row r="199">
          <cell r="A199">
            <v>197</v>
          </cell>
          <cell r="B199" t="str">
            <v>P180-P179</v>
          </cell>
          <cell r="C199" t="str">
            <v>P180</v>
          </cell>
          <cell r="D199" t="str">
            <v>P179</v>
          </cell>
          <cell r="E199" t="str">
            <v>1022541.68-1043419.27</v>
          </cell>
          <cell r="F199" t="str">
            <v>1022540.59-1043420.61</v>
          </cell>
          <cell r="G199" t="str">
            <v>Existente</v>
          </cell>
          <cell r="H199">
            <v>1022541.68</v>
          </cell>
          <cell r="I199">
            <v>1043419.27</v>
          </cell>
          <cell r="J199">
            <v>1022540.59</v>
          </cell>
          <cell r="K199">
            <v>1043420.61</v>
          </cell>
          <cell r="L199">
            <v>1.727339</v>
          </cell>
          <cell r="M199" t="str">
            <v>Pluvial</v>
          </cell>
          <cell r="N199" t="str">
            <v>PVC</v>
          </cell>
          <cell r="O199">
            <v>24</v>
          </cell>
          <cell r="P199">
            <v>0.60959999999999992</v>
          </cell>
          <cell r="Q199">
            <v>2564.0100000000002</v>
          </cell>
          <cell r="R199">
            <v>2563.9899999999998</v>
          </cell>
          <cell r="S199">
            <v>1.8</v>
          </cell>
          <cell r="T199">
            <v>1.8</v>
          </cell>
          <cell r="U199">
            <v>2562.21</v>
          </cell>
          <cell r="V199">
            <v>2562.1899999999996</v>
          </cell>
          <cell r="W199">
            <v>2562.8195999999998</v>
          </cell>
          <cell r="X199">
            <v>2562.7995999999994</v>
          </cell>
          <cell r="Y199" t="str">
            <v>Catastrado</v>
          </cell>
          <cell r="Z199">
            <v>1.1578503119790937</v>
          </cell>
          <cell r="AB199" t="str">
            <v>P180-P179</v>
          </cell>
        </row>
        <row r="200">
          <cell r="A200">
            <v>198</v>
          </cell>
          <cell r="B200" t="str">
            <v>S345-P179</v>
          </cell>
          <cell r="C200" t="str">
            <v>S345</v>
          </cell>
          <cell r="D200" t="str">
            <v>P179</v>
          </cell>
          <cell r="E200" t="str">
            <v>1022534.7-1043416.98</v>
          </cell>
          <cell r="F200" t="str">
            <v>1022540.59-1043420.61</v>
          </cell>
          <cell r="G200" t="str">
            <v>Existente</v>
          </cell>
          <cell r="H200">
            <v>1022534.7</v>
          </cell>
          <cell r="I200">
            <v>1043416.98</v>
          </cell>
          <cell r="J200">
            <v>1022540.59</v>
          </cell>
          <cell r="K200">
            <v>1043420.61</v>
          </cell>
          <cell r="L200">
            <v>6.9187430000000001</v>
          </cell>
          <cell r="M200" t="str">
            <v>De Sumidero</v>
          </cell>
          <cell r="N200" t="str">
            <v>PVC</v>
          </cell>
          <cell r="O200">
            <v>6</v>
          </cell>
          <cell r="P200">
            <v>0.15239999999999998</v>
          </cell>
          <cell r="Q200">
            <v>2563.98</v>
          </cell>
          <cell r="R200">
            <v>2563.9899999999998</v>
          </cell>
          <cell r="S200">
            <v>0.56000000000000005</v>
          </cell>
          <cell r="T200">
            <v>0.8</v>
          </cell>
          <cell r="U200">
            <v>2563.42</v>
          </cell>
          <cell r="V200">
            <v>2563.1899999999996</v>
          </cell>
          <cell r="W200">
            <v>2563.5724</v>
          </cell>
          <cell r="X200">
            <v>2563.3423999999995</v>
          </cell>
          <cell r="Y200" t="str">
            <v>Catastrado</v>
          </cell>
          <cell r="Z200">
            <v>3.3243032730146638</v>
          </cell>
          <cell r="AB200" t="e">
            <v>#N/A</v>
          </cell>
        </row>
        <row r="201">
          <cell r="A201">
            <v>199</v>
          </cell>
          <cell r="B201" t="str">
            <v>CANAL 04-P179A</v>
          </cell>
          <cell r="C201" t="str">
            <v>CANAL 04</v>
          </cell>
          <cell r="D201" t="str">
            <v>P179A</v>
          </cell>
          <cell r="E201" t="str">
            <v>1022550.51-1043410.27</v>
          </cell>
          <cell r="F201" t="str">
            <v>1022540.28-1043422.92</v>
          </cell>
          <cell r="G201" t="str">
            <v>Inhabilitar</v>
          </cell>
          <cell r="H201">
            <v>1022550.51</v>
          </cell>
          <cell r="I201">
            <v>1043410.27</v>
          </cell>
          <cell r="J201">
            <v>1022540.28</v>
          </cell>
          <cell r="K201">
            <v>1043422.92</v>
          </cell>
          <cell r="L201">
            <v>16.268847999999998</v>
          </cell>
          <cell r="M201" t="str">
            <v>Pluvial Inicial</v>
          </cell>
          <cell r="N201" t="str">
            <v>CTO</v>
          </cell>
          <cell r="O201">
            <v>16</v>
          </cell>
          <cell r="P201">
            <v>0.40639999999999998</v>
          </cell>
          <cell r="Q201">
            <v>2563.1932999999999</v>
          </cell>
          <cell r="R201">
            <v>2563.9499999999998</v>
          </cell>
          <cell r="S201">
            <v>0.3</v>
          </cell>
          <cell r="T201">
            <v>1.1200000000000001</v>
          </cell>
          <cell r="U201">
            <v>2562.8932999999997</v>
          </cell>
          <cell r="V201">
            <v>2562.83</v>
          </cell>
          <cell r="W201">
            <v>2563.2996999999996</v>
          </cell>
          <cell r="X201">
            <v>2563.2363999999998</v>
          </cell>
          <cell r="Y201" t="str">
            <v>Catastrado</v>
          </cell>
          <cell r="Z201">
            <v>0.38908716830963808</v>
          </cell>
          <cell r="AB201" t="e">
            <v>#N/A</v>
          </cell>
        </row>
        <row r="202">
          <cell r="A202">
            <v>200</v>
          </cell>
          <cell r="B202" t="str">
            <v>S335-P179A</v>
          </cell>
          <cell r="C202" t="str">
            <v>S335</v>
          </cell>
          <cell r="D202" t="str">
            <v>P179A</v>
          </cell>
          <cell r="E202" t="str">
            <v>1022535.98-1043421.63</v>
          </cell>
          <cell r="F202" t="str">
            <v>1022540.28-1043422.92</v>
          </cell>
          <cell r="G202" t="str">
            <v>Inhabilitar</v>
          </cell>
          <cell r="H202">
            <v>1022535.98</v>
          </cell>
          <cell r="I202">
            <v>1043421.63</v>
          </cell>
          <cell r="J202">
            <v>1022540.28</v>
          </cell>
          <cell r="K202">
            <v>1043422.92</v>
          </cell>
          <cell r="L202">
            <v>4.4893320000000001</v>
          </cell>
          <cell r="M202" t="str">
            <v>De Sumidero</v>
          </cell>
          <cell r="N202" t="str">
            <v>GRES</v>
          </cell>
          <cell r="O202">
            <v>6</v>
          </cell>
          <cell r="P202">
            <v>0.15239999999999998</v>
          </cell>
          <cell r="Q202">
            <v>2563.94</v>
          </cell>
          <cell r="R202">
            <v>2563.9499999999998</v>
          </cell>
          <cell r="S202">
            <v>0.75</v>
          </cell>
          <cell r="T202">
            <v>1.05</v>
          </cell>
          <cell r="U202">
            <v>2563.19</v>
          </cell>
          <cell r="V202">
            <v>2562.8999999999996</v>
          </cell>
          <cell r="W202">
            <v>2563.3424</v>
          </cell>
          <cell r="X202">
            <v>2563.0523999999996</v>
          </cell>
          <cell r="Y202" t="str">
            <v>Catastrado</v>
          </cell>
          <cell r="Z202">
            <v>6.4597583783159358</v>
          </cell>
          <cell r="AB202" t="e">
            <v>#N/A</v>
          </cell>
        </row>
        <row r="203">
          <cell r="A203">
            <v>201</v>
          </cell>
          <cell r="B203" t="str">
            <v>S332-P185</v>
          </cell>
          <cell r="C203" t="str">
            <v>S332</v>
          </cell>
          <cell r="D203" t="str">
            <v>P185</v>
          </cell>
          <cell r="E203" t="str">
            <v>1022587.79-1043486.6</v>
          </cell>
          <cell r="F203" t="str">
            <v>1022586.88-1043484.42</v>
          </cell>
          <cell r="G203" t="str">
            <v>Inhabilitar</v>
          </cell>
          <cell r="H203">
            <v>1022587.79</v>
          </cell>
          <cell r="I203">
            <v>1043486.6</v>
          </cell>
          <cell r="J203">
            <v>1022586.88</v>
          </cell>
          <cell r="K203">
            <v>1043484.42</v>
          </cell>
          <cell r="L203">
            <v>2.3623080000000001</v>
          </cell>
          <cell r="M203" t="str">
            <v>De Sumidero</v>
          </cell>
          <cell r="N203" t="str">
            <v>GRES</v>
          </cell>
          <cell r="O203">
            <v>10</v>
          </cell>
          <cell r="P203">
            <v>0.254</v>
          </cell>
          <cell r="Q203">
            <v>2564.36</v>
          </cell>
          <cell r="R203">
            <v>2564.48</v>
          </cell>
          <cell r="S203">
            <v>0.42</v>
          </cell>
          <cell r="T203">
            <v>0.72</v>
          </cell>
          <cell r="U203">
            <v>2563.94</v>
          </cell>
          <cell r="V203">
            <v>2563.7600000000002</v>
          </cell>
          <cell r="W203">
            <v>2564.194</v>
          </cell>
          <cell r="X203">
            <v>2564.0140000000001</v>
          </cell>
          <cell r="Y203" t="str">
            <v>Catastrado</v>
          </cell>
          <cell r="Z203">
            <v>7.6196668681575925</v>
          </cell>
          <cell r="AB203" t="e">
            <v>#N/A</v>
          </cell>
        </row>
        <row r="204">
          <cell r="A204">
            <v>202</v>
          </cell>
          <cell r="B204" t="str">
            <v>S331-P185</v>
          </cell>
          <cell r="C204" t="str">
            <v>S331</v>
          </cell>
          <cell r="D204" t="str">
            <v>P185</v>
          </cell>
          <cell r="E204" t="str">
            <v>1022584.67-1043483.13</v>
          </cell>
          <cell r="F204" t="str">
            <v>1022586.88-1043484.42</v>
          </cell>
          <cell r="G204" t="str">
            <v>Inhabilitar</v>
          </cell>
          <cell r="H204">
            <v>1022584.67</v>
          </cell>
          <cell r="I204">
            <v>1043483.13</v>
          </cell>
          <cell r="J204">
            <v>1022586.88</v>
          </cell>
          <cell r="K204">
            <v>1043484.42</v>
          </cell>
          <cell r="L204">
            <v>2.558945</v>
          </cell>
          <cell r="M204" t="str">
            <v>De Sumidero</v>
          </cell>
          <cell r="N204" t="str">
            <v>GRES</v>
          </cell>
          <cell r="O204">
            <v>10</v>
          </cell>
          <cell r="P204">
            <v>0.254</v>
          </cell>
          <cell r="Q204">
            <v>2564.3200000000002</v>
          </cell>
          <cell r="R204">
            <v>2564.48</v>
          </cell>
          <cell r="S204">
            <v>0.61</v>
          </cell>
          <cell r="T204">
            <v>0.78</v>
          </cell>
          <cell r="U204">
            <v>2563.71</v>
          </cell>
          <cell r="V204">
            <v>2563.6999999999998</v>
          </cell>
          <cell r="W204">
            <v>2563.9639999999999</v>
          </cell>
          <cell r="X204">
            <v>2563.9539999999997</v>
          </cell>
          <cell r="Y204" t="str">
            <v>Catastrado</v>
          </cell>
          <cell r="Z204">
            <v>0.39078604660195032</v>
          </cell>
          <cell r="AB204" t="e">
            <v>#N/A</v>
          </cell>
        </row>
        <row r="205">
          <cell r="A205">
            <v>203</v>
          </cell>
          <cell r="B205" t="str">
            <v>S324-S038</v>
          </cell>
          <cell r="C205" t="str">
            <v>S324</v>
          </cell>
          <cell r="D205" t="str">
            <v>S038</v>
          </cell>
          <cell r="E205" t="str">
            <v>1022550.9-1043534.29</v>
          </cell>
          <cell r="F205" t="str">
            <v>1022548.05-1043533.43</v>
          </cell>
          <cell r="G205" t="str">
            <v>Inhabilitar</v>
          </cell>
          <cell r="H205">
            <v>1022550.9</v>
          </cell>
          <cell r="I205">
            <v>1043534.29</v>
          </cell>
          <cell r="J205">
            <v>1022548.05</v>
          </cell>
          <cell r="K205">
            <v>1043533.43</v>
          </cell>
          <cell r="L205">
            <v>2.976928</v>
          </cell>
          <cell r="M205" t="str">
            <v>De Sumidero</v>
          </cell>
          <cell r="N205" t="str">
            <v>GRES</v>
          </cell>
          <cell r="O205">
            <v>10</v>
          </cell>
          <cell r="P205">
            <v>0.254</v>
          </cell>
          <cell r="Q205">
            <v>2564.39</v>
          </cell>
          <cell r="R205">
            <v>2564.39</v>
          </cell>
          <cell r="S205">
            <v>0.53</v>
          </cell>
          <cell r="T205">
            <v>1</v>
          </cell>
          <cell r="U205">
            <v>2563.8599999999997</v>
          </cell>
          <cell r="V205">
            <v>2563.39</v>
          </cell>
          <cell r="W205">
            <v>2564.1139999999996</v>
          </cell>
          <cell r="X205">
            <v>2563.6439999999998</v>
          </cell>
          <cell r="Y205" t="str">
            <v>Catastrado</v>
          </cell>
          <cell r="Z205">
            <v>15.788087585584867</v>
          </cell>
          <cell r="AB205" t="e">
            <v>#N/A</v>
          </cell>
        </row>
        <row r="206">
          <cell r="A206">
            <v>204</v>
          </cell>
          <cell r="B206" t="str">
            <v>S038-P187</v>
          </cell>
          <cell r="C206" t="str">
            <v>S038</v>
          </cell>
          <cell r="D206" t="str">
            <v>P187</v>
          </cell>
          <cell r="E206" t="str">
            <v>1022548.05-1043533.43</v>
          </cell>
          <cell r="F206" t="str">
            <v>1022549.52-1043528.46</v>
          </cell>
          <cell r="G206" t="str">
            <v>Inhabilitar</v>
          </cell>
          <cell r="H206">
            <v>1022548.05</v>
          </cell>
          <cell r="I206">
            <v>1043533.43</v>
          </cell>
          <cell r="J206">
            <v>1022549.52</v>
          </cell>
          <cell r="K206">
            <v>1043528.46</v>
          </cell>
          <cell r="L206">
            <v>5.1828370000000001</v>
          </cell>
          <cell r="M206" t="str">
            <v>De Sumidero</v>
          </cell>
          <cell r="N206" t="str">
            <v>GRES</v>
          </cell>
          <cell r="O206">
            <v>10</v>
          </cell>
          <cell r="P206">
            <v>0.254</v>
          </cell>
          <cell r="Q206">
            <v>2564.39</v>
          </cell>
          <cell r="R206">
            <v>2564.44</v>
          </cell>
          <cell r="S206">
            <v>0.67</v>
          </cell>
          <cell r="T206">
            <v>1.1000000000000001</v>
          </cell>
          <cell r="U206">
            <v>2563.7199999999998</v>
          </cell>
          <cell r="V206">
            <v>2563.34</v>
          </cell>
          <cell r="W206">
            <v>2563.9739999999997</v>
          </cell>
          <cell r="X206">
            <v>2563.5940000000001</v>
          </cell>
          <cell r="Y206" t="str">
            <v>Catastrado</v>
          </cell>
          <cell r="Z206">
            <v>7.3318917804988724</v>
          </cell>
          <cell r="AB206" t="e">
            <v>#N/A</v>
          </cell>
        </row>
        <row r="207">
          <cell r="A207">
            <v>205</v>
          </cell>
          <cell r="B207" t="str">
            <v>S325-P187</v>
          </cell>
          <cell r="C207" t="str">
            <v>S325</v>
          </cell>
          <cell r="D207" t="str">
            <v>P187</v>
          </cell>
          <cell r="E207" t="str">
            <v>1022556.81-1043532.74</v>
          </cell>
          <cell r="F207" t="str">
            <v>1022549.52-1043528.46</v>
          </cell>
          <cell r="G207" t="str">
            <v>Inhabilitar</v>
          </cell>
          <cell r="H207">
            <v>1022556.81</v>
          </cell>
          <cell r="I207">
            <v>1043532.74</v>
          </cell>
          <cell r="J207">
            <v>1022549.52</v>
          </cell>
          <cell r="K207">
            <v>1043528.46</v>
          </cell>
          <cell r="L207">
            <v>8.4535499999999999</v>
          </cell>
          <cell r="M207" t="str">
            <v>De Sumidero</v>
          </cell>
          <cell r="N207" t="str">
            <v>GRES</v>
          </cell>
          <cell r="O207">
            <v>10</v>
          </cell>
          <cell r="P207">
            <v>0.254</v>
          </cell>
          <cell r="Q207">
            <v>2564.4</v>
          </cell>
          <cell r="R207">
            <v>2564.44</v>
          </cell>
          <cell r="S207">
            <v>0.72</v>
          </cell>
          <cell r="T207">
            <v>1</v>
          </cell>
          <cell r="U207">
            <v>2563.6800000000003</v>
          </cell>
          <cell r="V207">
            <v>2563.44</v>
          </cell>
          <cell r="W207">
            <v>2563.9340000000002</v>
          </cell>
          <cell r="X207">
            <v>2563.694</v>
          </cell>
          <cell r="Y207" t="str">
            <v>Catastrado</v>
          </cell>
          <cell r="Z207">
            <v>2.8390439519519783</v>
          </cell>
          <cell r="AB207" t="e">
            <v>#N/A</v>
          </cell>
        </row>
        <row r="208">
          <cell r="A208">
            <v>206</v>
          </cell>
          <cell r="B208" t="str">
            <v>S327-P187</v>
          </cell>
          <cell r="C208" t="str">
            <v>S327</v>
          </cell>
          <cell r="D208" t="str">
            <v>P187</v>
          </cell>
          <cell r="E208" t="str">
            <v>1022550.68-1043522.29</v>
          </cell>
          <cell r="F208" t="str">
            <v>1022549.52-1043528.46</v>
          </cell>
          <cell r="G208" t="str">
            <v>Inhabilitar</v>
          </cell>
          <cell r="H208">
            <v>1022550.68</v>
          </cell>
          <cell r="I208">
            <v>1043522.29</v>
          </cell>
          <cell r="J208">
            <v>1022549.52</v>
          </cell>
          <cell r="K208">
            <v>1043528.46</v>
          </cell>
          <cell r="L208">
            <v>6.2780969999999998</v>
          </cell>
          <cell r="M208" t="str">
            <v>De Sumidero</v>
          </cell>
          <cell r="N208" t="str">
            <v>GRES</v>
          </cell>
          <cell r="O208">
            <v>10</v>
          </cell>
          <cell r="P208">
            <v>0.254</v>
          </cell>
          <cell r="Q208">
            <v>2564.41</v>
          </cell>
          <cell r="R208">
            <v>2564.44</v>
          </cell>
          <cell r="S208">
            <v>0.81</v>
          </cell>
          <cell r="T208">
            <v>1.02</v>
          </cell>
          <cell r="U208">
            <v>2563.6</v>
          </cell>
          <cell r="V208">
            <v>2563.42</v>
          </cell>
          <cell r="W208">
            <v>2563.8539999999998</v>
          </cell>
          <cell r="X208">
            <v>2563.674</v>
          </cell>
          <cell r="Y208" t="str">
            <v>Catastrado</v>
          </cell>
          <cell r="Z208">
            <v>2.8671108458476557</v>
          </cell>
          <cell r="AB208" t="e">
            <v>#N/A</v>
          </cell>
        </row>
        <row r="209">
          <cell r="A209">
            <v>207</v>
          </cell>
          <cell r="B209" t="str">
            <v>S322-P188</v>
          </cell>
          <cell r="C209" t="str">
            <v>S322</v>
          </cell>
          <cell r="D209" t="str">
            <v>P188</v>
          </cell>
          <cell r="E209" t="str">
            <v>1022539.26-1043522.59</v>
          </cell>
          <cell r="F209" t="str">
            <v>1022541.11-1043518.4</v>
          </cell>
          <cell r="G209" t="str">
            <v>Inhabilitar</v>
          </cell>
          <cell r="H209">
            <v>1022539.26</v>
          </cell>
          <cell r="I209">
            <v>1043522.59</v>
          </cell>
          <cell r="J209">
            <v>1022541.11</v>
          </cell>
          <cell r="K209">
            <v>1043518.4</v>
          </cell>
          <cell r="L209">
            <v>4.5802399999999999</v>
          </cell>
          <cell r="M209" t="str">
            <v>De Sumidero</v>
          </cell>
          <cell r="N209" t="str">
            <v>GRES</v>
          </cell>
          <cell r="O209">
            <v>8</v>
          </cell>
          <cell r="P209">
            <v>0.20319999999999999</v>
          </cell>
          <cell r="Q209">
            <v>2564.3200000000002</v>
          </cell>
          <cell r="R209">
            <v>2564.42</v>
          </cell>
          <cell r="S209">
            <v>0.79</v>
          </cell>
          <cell r="T209">
            <v>1.1299999999999999</v>
          </cell>
          <cell r="U209">
            <v>2563.5300000000002</v>
          </cell>
          <cell r="V209">
            <v>2563.29</v>
          </cell>
          <cell r="W209">
            <v>2563.7332000000001</v>
          </cell>
          <cell r="X209">
            <v>2563.4931999999999</v>
          </cell>
          <cell r="Y209" t="str">
            <v>Catastrado</v>
          </cell>
          <cell r="Z209">
            <v>5.2399000925767307</v>
          </cell>
          <cell r="AB209" t="e">
            <v>#N/A</v>
          </cell>
        </row>
        <row r="210">
          <cell r="A210">
            <v>208</v>
          </cell>
          <cell r="B210" t="str">
            <v>S328-P188</v>
          </cell>
          <cell r="C210" t="str">
            <v>S328</v>
          </cell>
          <cell r="D210" t="str">
            <v>P188</v>
          </cell>
          <cell r="E210" t="str">
            <v>1022544.19-1043513.17</v>
          </cell>
          <cell r="F210" t="str">
            <v>1022541.11-1043518.4</v>
          </cell>
          <cell r="G210" t="str">
            <v>Inhabilitar</v>
          </cell>
          <cell r="H210">
            <v>1022544.19</v>
          </cell>
          <cell r="I210">
            <v>1043513.17</v>
          </cell>
          <cell r="J210">
            <v>1022541.11</v>
          </cell>
          <cell r="K210">
            <v>1043518.4</v>
          </cell>
          <cell r="L210">
            <v>6.0695389999999998</v>
          </cell>
          <cell r="M210" t="str">
            <v>De Sumidero</v>
          </cell>
          <cell r="N210" t="str">
            <v>GRES</v>
          </cell>
          <cell r="O210">
            <v>10</v>
          </cell>
          <cell r="P210">
            <v>0.254</v>
          </cell>
          <cell r="Q210">
            <v>2564.39</v>
          </cell>
          <cell r="R210">
            <v>2564.42</v>
          </cell>
          <cell r="S210">
            <v>0.74</v>
          </cell>
          <cell r="T210">
            <v>1.08</v>
          </cell>
          <cell r="U210">
            <v>2563.65</v>
          </cell>
          <cell r="V210">
            <v>2563.34</v>
          </cell>
          <cell r="W210">
            <v>2563.904</v>
          </cell>
          <cell r="X210">
            <v>2563.5940000000001</v>
          </cell>
          <cell r="Y210" t="str">
            <v>Catastrado</v>
          </cell>
          <cell r="Z210">
            <v>5.1074719183770867</v>
          </cell>
          <cell r="AB210" t="e">
            <v>#N/A</v>
          </cell>
        </row>
        <row r="211">
          <cell r="A211">
            <v>209</v>
          </cell>
          <cell r="B211" t="str">
            <v>S321-P189</v>
          </cell>
          <cell r="C211" t="str">
            <v>S321</v>
          </cell>
          <cell r="D211" t="str">
            <v>P189</v>
          </cell>
          <cell r="E211" t="str">
            <v>1022499.62-1043503.76</v>
          </cell>
          <cell r="F211" t="str">
            <v>1022502.48-1043504.68</v>
          </cell>
          <cell r="G211" t="str">
            <v>Inhabilitar</v>
          </cell>
          <cell r="H211">
            <v>1022499.62</v>
          </cell>
          <cell r="I211">
            <v>1043503.76</v>
          </cell>
          <cell r="J211">
            <v>1022502.48</v>
          </cell>
          <cell r="K211">
            <v>1043504.68</v>
          </cell>
          <cell r="L211">
            <v>3.0043299999999999</v>
          </cell>
          <cell r="M211" t="str">
            <v>De Sumidero</v>
          </cell>
          <cell r="N211" t="str">
            <v>GRES</v>
          </cell>
          <cell r="O211">
            <v>10</v>
          </cell>
          <cell r="P211">
            <v>0.254</v>
          </cell>
          <cell r="Q211">
            <v>2563.9299999999998</v>
          </cell>
          <cell r="R211">
            <v>2564.11</v>
          </cell>
          <cell r="S211">
            <v>0.5</v>
          </cell>
          <cell r="T211">
            <v>0.7</v>
          </cell>
          <cell r="U211">
            <v>2563.4299999999998</v>
          </cell>
          <cell r="V211">
            <v>2563.4100000000003</v>
          </cell>
          <cell r="W211">
            <v>2563.6839999999997</v>
          </cell>
          <cell r="X211">
            <v>2563.6640000000002</v>
          </cell>
          <cell r="Y211" t="str">
            <v>Catastrado</v>
          </cell>
          <cell r="Z211">
            <v>0.66570583123448701</v>
          </cell>
          <cell r="AB211" t="e">
            <v>#N/A</v>
          </cell>
        </row>
        <row r="212">
          <cell r="A212">
            <v>210</v>
          </cell>
          <cell r="B212" t="str">
            <v>S314-P190</v>
          </cell>
          <cell r="C212" t="str">
            <v>S314</v>
          </cell>
          <cell r="D212" t="str">
            <v>P190</v>
          </cell>
          <cell r="E212" t="str">
            <v>1022534.04-1043537.63</v>
          </cell>
          <cell r="F212" t="str">
            <v>1022533.38-1043541.63</v>
          </cell>
          <cell r="G212" t="str">
            <v>Inhabilitar</v>
          </cell>
          <cell r="H212">
            <v>1022534.04</v>
          </cell>
          <cell r="I212">
            <v>1043537.63</v>
          </cell>
          <cell r="J212">
            <v>1022533.38</v>
          </cell>
          <cell r="K212">
            <v>1043541.63</v>
          </cell>
          <cell r="L212">
            <v>4.0540839999999996</v>
          </cell>
          <cell r="M212" t="str">
            <v>De Sumidero</v>
          </cell>
          <cell r="N212" t="str">
            <v>GRES</v>
          </cell>
          <cell r="O212">
            <v>10</v>
          </cell>
          <cell r="P212">
            <v>0.254</v>
          </cell>
          <cell r="Q212">
            <v>2564.31</v>
          </cell>
          <cell r="R212">
            <v>2564.41</v>
          </cell>
          <cell r="S212">
            <v>0.79</v>
          </cell>
          <cell r="T212">
            <v>1.07</v>
          </cell>
          <cell r="U212">
            <v>2563.52</v>
          </cell>
          <cell r="V212">
            <v>2563.3399999999997</v>
          </cell>
          <cell r="W212">
            <v>2563.7739999999999</v>
          </cell>
          <cell r="X212">
            <v>2563.5939999999996</v>
          </cell>
          <cell r="Y212" t="str">
            <v>Catastrado</v>
          </cell>
          <cell r="Z212">
            <v>4.4399672034494371</v>
          </cell>
          <cell r="AB212" t="e">
            <v>#N/A</v>
          </cell>
        </row>
        <row r="213">
          <cell r="A213">
            <v>211</v>
          </cell>
          <cell r="B213" t="str">
            <v>S312-P190</v>
          </cell>
          <cell r="C213" t="str">
            <v>S312</v>
          </cell>
          <cell r="D213" t="str">
            <v>P190</v>
          </cell>
          <cell r="E213" t="str">
            <v>1022529.21-1043541.77</v>
          </cell>
          <cell r="F213" t="str">
            <v>1022533.38-1043541.63</v>
          </cell>
          <cell r="G213" t="str">
            <v>Inhabilitar</v>
          </cell>
          <cell r="H213">
            <v>1022529.21</v>
          </cell>
          <cell r="I213">
            <v>1043541.77</v>
          </cell>
          <cell r="J213">
            <v>1022533.38</v>
          </cell>
          <cell r="K213">
            <v>1043541.63</v>
          </cell>
          <cell r="L213">
            <v>4.1723489999999996</v>
          </cell>
          <cell r="M213" t="str">
            <v>De Sumidero</v>
          </cell>
          <cell r="N213" t="str">
            <v>GRES</v>
          </cell>
          <cell r="O213">
            <v>10</v>
          </cell>
          <cell r="P213">
            <v>0.254</v>
          </cell>
          <cell r="Q213">
            <v>2564.29</v>
          </cell>
          <cell r="R213">
            <v>2564.41</v>
          </cell>
          <cell r="S213">
            <v>0.68</v>
          </cell>
          <cell r="T213">
            <v>1.02</v>
          </cell>
          <cell r="U213">
            <v>2563.61</v>
          </cell>
          <cell r="V213">
            <v>2563.39</v>
          </cell>
          <cell r="W213">
            <v>2563.864</v>
          </cell>
          <cell r="X213">
            <v>2563.6439999999998</v>
          </cell>
          <cell r="Y213" t="str">
            <v>Catastrado</v>
          </cell>
          <cell r="Z213">
            <v>5.2728091537945332</v>
          </cell>
          <cell r="AB213" t="e">
            <v>#N/A</v>
          </cell>
        </row>
        <row r="214">
          <cell r="A214">
            <v>212</v>
          </cell>
          <cell r="B214" t="str">
            <v>S313-P190</v>
          </cell>
          <cell r="C214" t="str">
            <v>S313</v>
          </cell>
          <cell r="D214" t="str">
            <v>P190</v>
          </cell>
          <cell r="E214" t="str">
            <v>1022532.89-1043546.07</v>
          </cell>
          <cell r="F214" t="str">
            <v>1022533.38-1043541.63</v>
          </cell>
          <cell r="G214" t="str">
            <v>Inhabilitar</v>
          </cell>
          <cell r="H214">
            <v>1022532.89</v>
          </cell>
          <cell r="I214">
            <v>1043546.07</v>
          </cell>
          <cell r="J214">
            <v>1022533.38</v>
          </cell>
          <cell r="K214">
            <v>1043541.63</v>
          </cell>
          <cell r="L214">
            <v>4.4669559999999997</v>
          </cell>
          <cell r="M214" t="str">
            <v>De Sumidero</v>
          </cell>
          <cell r="N214" t="str">
            <v>GRES</v>
          </cell>
          <cell r="O214">
            <v>10</v>
          </cell>
          <cell r="P214">
            <v>0.254</v>
          </cell>
          <cell r="Q214">
            <v>2564.37</v>
          </cell>
          <cell r="R214">
            <v>2564.41</v>
          </cell>
          <cell r="S214">
            <v>0.59</v>
          </cell>
          <cell r="T214">
            <v>1.07</v>
          </cell>
          <cell r="U214">
            <v>2563.7799999999997</v>
          </cell>
          <cell r="V214">
            <v>2563.3399999999997</v>
          </cell>
          <cell r="W214">
            <v>2564.0339999999997</v>
          </cell>
          <cell r="X214">
            <v>2563.5939999999996</v>
          </cell>
          <cell r="Y214" t="str">
            <v>Catastrado</v>
          </cell>
          <cell r="Z214">
            <v>9.8501082168719503</v>
          </cell>
          <cell r="AB214" t="e">
            <v>#N/A</v>
          </cell>
        </row>
        <row r="215">
          <cell r="A215">
            <v>213</v>
          </cell>
          <cell r="B215" t="str">
            <v>S309-P191</v>
          </cell>
          <cell r="C215" t="str">
            <v>S309</v>
          </cell>
          <cell r="D215" t="str">
            <v>P191</v>
          </cell>
          <cell r="E215" t="str">
            <v>1022516.55-1043559.64</v>
          </cell>
          <cell r="F215" t="str">
            <v>1022510.98-1043560.07</v>
          </cell>
          <cell r="G215" t="str">
            <v>Inhabilitar</v>
          </cell>
          <cell r="H215">
            <v>1022516.55</v>
          </cell>
          <cell r="I215">
            <v>1043559.64</v>
          </cell>
          <cell r="J215">
            <v>1022510.98</v>
          </cell>
          <cell r="K215">
            <v>1043560.07</v>
          </cell>
          <cell r="L215">
            <v>5.5865729999999996</v>
          </cell>
          <cell r="M215" t="str">
            <v>De Sumidero</v>
          </cell>
          <cell r="N215" t="str">
            <v>GRES</v>
          </cell>
          <cell r="O215">
            <v>10</v>
          </cell>
          <cell r="P215">
            <v>0.254</v>
          </cell>
          <cell r="Q215">
            <v>2564.3200000000002</v>
          </cell>
          <cell r="R215">
            <v>2564.4299999999998</v>
          </cell>
          <cell r="S215">
            <v>0.99</v>
          </cell>
          <cell r="T215">
            <v>1.2</v>
          </cell>
          <cell r="U215">
            <v>2563.3300000000004</v>
          </cell>
          <cell r="V215">
            <v>2563.23</v>
          </cell>
          <cell r="W215">
            <v>2563.5840000000003</v>
          </cell>
          <cell r="X215">
            <v>2563.4839999999999</v>
          </cell>
          <cell r="Y215" t="str">
            <v>Catastrado</v>
          </cell>
          <cell r="Z215">
            <v>1.7900061450976081</v>
          </cell>
          <cell r="AB215" t="e">
            <v>#N/A</v>
          </cell>
        </row>
        <row r="216">
          <cell r="A216">
            <v>214</v>
          </cell>
          <cell r="B216" t="str">
            <v>S310-P191</v>
          </cell>
          <cell r="C216" t="str">
            <v>S310</v>
          </cell>
          <cell r="D216" t="str">
            <v>P191</v>
          </cell>
          <cell r="E216" t="str">
            <v>1022512.93-1043555.24</v>
          </cell>
          <cell r="F216" t="str">
            <v>1022510.98-1043560.07</v>
          </cell>
          <cell r="G216" t="str">
            <v>Inhabilitar</v>
          </cell>
          <cell r="H216">
            <v>1022512.93</v>
          </cell>
          <cell r="I216">
            <v>1043555.24</v>
          </cell>
          <cell r="J216">
            <v>1022510.98</v>
          </cell>
          <cell r="K216">
            <v>1043560.07</v>
          </cell>
          <cell r="L216">
            <v>5.2087810000000001</v>
          </cell>
          <cell r="M216" t="str">
            <v>De Sumidero</v>
          </cell>
          <cell r="N216" t="str">
            <v>GRES</v>
          </cell>
          <cell r="O216">
            <v>10</v>
          </cell>
          <cell r="P216">
            <v>0.254</v>
          </cell>
          <cell r="Q216">
            <v>2564.33</v>
          </cell>
          <cell r="R216">
            <v>2564.4299999999998</v>
          </cell>
          <cell r="S216">
            <v>0.96</v>
          </cell>
          <cell r="T216">
            <v>1.1299999999999999</v>
          </cell>
          <cell r="U216">
            <v>2563.37</v>
          </cell>
          <cell r="V216">
            <v>2563.2999999999997</v>
          </cell>
          <cell r="W216">
            <v>2563.6239999999998</v>
          </cell>
          <cell r="X216">
            <v>2563.5539999999996</v>
          </cell>
          <cell r="Y216" t="str">
            <v>Catastrado</v>
          </cell>
          <cell r="Z216">
            <v>1.3438844904434206</v>
          </cell>
          <cell r="AB216" t="e">
            <v>#N/A</v>
          </cell>
        </row>
        <row r="217">
          <cell r="A217">
            <v>215</v>
          </cell>
          <cell r="B217" t="str">
            <v>S311-P191</v>
          </cell>
          <cell r="C217" t="str">
            <v>S311</v>
          </cell>
          <cell r="D217" t="str">
            <v>P191</v>
          </cell>
          <cell r="E217" t="str">
            <v>1022510.68-1043555.32</v>
          </cell>
          <cell r="F217" t="str">
            <v>1022510.98-1043560.07</v>
          </cell>
          <cell r="G217" t="str">
            <v>Inhabilitar</v>
          </cell>
          <cell r="H217">
            <v>1022510.68</v>
          </cell>
          <cell r="I217">
            <v>1043555.32</v>
          </cell>
          <cell r="J217">
            <v>1022510.98</v>
          </cell>
          <cell r="K217">
            <v>1043560.07</v>
          </cell>
          <cell r="L217">
            <v>4.7594640000000004</v>
          </cell>
          <cell r="M217" t="str">
            <v>De Sumidero</v>
          </cell>
          <cell r="N217" t="str">
            <v>GRES</v>
          </cell>
          <cell r="O217">
            <v>10</v>
          </cell>
          <cell r="P217">
            <v>0.254</v>
          </cell>
          <cell r="Q217">
            <v>2564.3000000000002</v>
          </cell>
          <cell r="R217">
            <v>2564.4299999999998</v>
          </cell>
          <cell r="S217">
            <v>0.78</v>
          </cell>
          <cell r="T217">
            <v>1.06</v>
          </cell>
          <cell r="U217">
            <v>2563.52</v>
          </cell>
          <cell r="V217">
            <v>2563.37</v>
          </cell>
          <cell r="W217">
            <v>2563.7739999999999</v>
          </cell>
          <cell r="X217">
            <v>2563.6239999999998</v>
          </cell>
          <cell r="Y217" t="str">
            <v>Catastrado</v>
          </cell>
          <cell r="Z217">
            <v>3.1516153919872267</v>
          </cell>
          <cell r="AB217" t="e">
            <v>#N/A</v>
          </cell>
        </row>
        <row r="218">
          <cell r="A218">
            <v>216</v>
          </cell>
          <cell r="B218" t="str">
            <v>S308-P192</v>
          </cell>
          <cell r="C218" t="str">
            <v>S308</v>
          </cell>
          <cell r="D218" t="str">
            <v>P192</v>
          </cell>
          <cell r="E218" t="str">
            <v>1022535.72-1043582.61</v>
          </cell>
          <cell r="F218" t="str">
            <v>1022530.22-1043583.81</v>
          </cell>
          <cell r="G218" t="str">
            <v>Inhabilitar</v>
          </cell>
          <cell r="H218">
            <v>1022535.72</v>
          </cell>
          <cell r="I218">
            <v>1043582.61</v>
          </cell>
          <cell r="J218">
            <v>1022530.22</v>
          </cell>
          <cell r="K218">
            <v>1043583.81</v>
          </cell>
          <cell r="L218">
            <v>5.6293870000000004</v>
          </cell>
          <cell r="M218" t="str">
            <v>De Sumidero</v>
          </cell>
          <cell r="N218" t="str">
            <v>GRES</v>
          </cell>
          <cell r="O218">
            <v>8</v>
          </cell>
          <cell r="P218">
            <v>0.20319999999999999</v>
          </cell>
          <cell r="Q218">
            <v>2564.29</v>
          </cell>
          <cell r="R218">
            <v>2564.4899999999998</v>
          </cell>
          <cell r="S218">
            <v>0.81</v>
          </cell>
          <cell r="T218">
            <v>1.03</v>
          </cell>
          <cell r="U218">
            <v>2563.48</v>
          </cell>
          <cell r="V218">
            <v>2563.4599999999996</v>
          </cell>
          <cell r="W218">
            <v>2563.6831999999999</v>
          </cell>
          <cell r="X218">
            <v>2563.6631999999995</v>
          </cell>
          <cell r="Y218" t="str">
            <v>Catastrado</v>
          </cell>
          <cell r="Z218">
            <v>0.35527846993707407</v>
          </cell>
          <cell r="AB218" t="e">
            <v>#N/A</v>
          </cell>
        </row>
        <row r="219">
          <cell r="A219">
            <v>217</v>
          </cell>
          <cell r="B219" t="str">
            <v>S307-P192</v>
          </cell>
          <cell r="C219" t="str">
            <v>S307</v>
          </cell>
          <cell r="D219" t="str">
            <v>P192</v>
          </cell>
          <cell r="E219" t="str">
            <v>1022532.67-1043579.13</v>
          </cell>
          <cell r="F219" t="str">
            <v>1022530.22-1043583.81</v>
          </cell>
          <cell r="G219" t="str">
            <v>Inhabilitar</v>
          </cell>
          <cell r="H219">
            <v>1022532.67</v>
          </cell>
          <cell r="I219">
            <v>1043579.13</v>
          </cell>
          <cell r="J219">
            <v>1022530.22</v>
          </cell>
          <cell r="K219">
            <v>1043583.81</v>
          </cell>
          <cell r="L219">
            <v>5.2825090000000001</v>
          </cell>
          <cell r="M219" t="str">
            <v>De Sumidero</v>
          </cell>
          <cell r="N219" t="str">
            <v>GRES</v>
          </cell>
          <cell r="O219">
            <v>10</v>
          </cell>
          <cell r="P219">
            <v>0.254</v>
          </cell>
          <cell r="Q219">
            <v>2564.31</v>
          </cell>
          <cell r="R219">
            <v>2564.4899999999998</v>
          </cell>
          <cell r="S219">
            <v>0.8</v>
          </cell>
          <cell r="T219">
            <v>1.08</v>
          </cell>
          <cell r="U219">
            <v>2563.5099999999998</v>
          </cell>
          <cell r="V219">
            <v>2563.41</v>
          </cell>
          <cell r="W219">
            <v>2563.7639999999997</v>
          </cell>
          <cell r="X219">
            <v>2563.6639999999998</v>
          </cell>
          <cell r="Y219" t="str">
            <v>Catastrado</v>
          </cell>
          <cell r="Z219">
            <v>1.8930398414826941</v>
          </cell>
          <cell r="AB219" t="e">
            <v>#N/A</v>
          </cell>
        </row>
        <row r="220">
          <cell r="A220">
            <v>218</v>
          </cell>
          <cell r="B220" t="str">
            <v>S269-P194</v>
          </cell>
          <cell r="C220" t="str">
            <v>S269</v>
          </cell>
          <cell r="D220" t="str">
            <v>P194</v>
          </cell>
          <cell r="E220" t="str">
            <v>1022554.33-1043607.33</v>
          </cell>
          <cell r="F220" t="str">
            <v>1022549.03-1043606.9</v>
          </cell>
          <cell r="G220" t="str">
            <v>Inhabilitar</v>
          </cell>
          <cell r="H220">
            <v>1022554.33</v>
          </cell>
          <cell r="I220">
            <v>1043607.33</v>
          </cell>
          <cell r="J220">
            <v>1022549.03</v>
          </cell>
          <cell r="K220">
            <v>1043606.9</v>
          </cell>
          <cell r="L220">
            <v>5.3174149999999996</v>
          </cell>
          <cell r="M220" t="str">
            <v>De Sumidero</v>
          </cell>
          <cell r="N220" t="str">
            <v>PVC</v>
          </cell>
          <cell r="O220">
            <v>6</v>
          </cell>
          <cell r="P220">
            <v>0.15239999999999998</v>
          </cell>
          <cell r="Q220">
            <v>2564.4699999999998</v>
          </cell>
          <cell r="R220">
            <v>2564.54</v>
          </cell>
          <cell r="S220">
            <v>0.39</v>
          </cell>
          <cell r="T220">
            <v>0.55000000000000004</v>
          </cell>
          <cell r="U220">
            <v>2564.08</v>
          </cell>
          <cell r="V220">
            <v>2563.9899999999998</v>
          </cell>
          <cell r="W220">
            <v>2564.2323999999999</v>
          </cell>
          <cell r="X220">
            <v>2564.1423999999997</v>
          </cell>
          <cell r="Y220" t="str">
            <v>Catastrado</v>
          </cell>
          <cell r="Z220">
            <v>1.6925517380182953</v>
          </cell>
          <cell r="AB220" t="e">
            <v>#N/A</v>
          </cell>
        </row>
        <row r="221">
          <cell r="A221">
            <v>219</v>
          </cell>
          <cell r="B221" t="str">
            <v>S268-P194</v>
          </cell>
          <cell r="C221" t="str">
            <v>S268</v>
          </cell>
          <cell r="D221" t="str">
            <v>P194</v>
          </cell>
          <cell r="E221" t="str">
            <v>1022551.49-1043601.47</v>
          </cell>
          <cell r="F221" t="str">
            <v>1022549.03-1043606.9</v>
          </cell>
          <cell r="G221" t="str">
            <v>Inhabilitar</v>
          </cell>
          <cell r="H221">
            <v>1022551.49</v>
          </cell>
          <cell r="I221">
            <v>1043601.47</v>
          </cell>
          <cell r="J221">
            <v>1022549.03</v>
          </cell>
          <cell r="K221">
            <v>1043606.9</v>
          </cell>
          <cell r="L221">
            <v>5.9612499999999997</v>
          </cell>
          <cell r="M221" t="str">
            <v>De Sumidero</v>
          </cell>
          <cell r="N221" t="str">
            <v>GRES</v>
          </cell>
          <cell r="O221">
            <v>10</v>
          </cell>
          <cell r="P221">
            <v>0.254</v>
          </cell>
          <cell r="Q221">
            <v>2564.39</v>
          </cell>
          <cell r="R221">
            <v>2564.54</v>
          </cell>
          <cell r="S221">
            <v>0.79</v>
          </cell>
          <cell r="T221">
            <v>1.0900000000000001</v>
          </cell>
          <cell r="U221">
            <v>2563.6</v>
          </cell>
          <cell r="V221">
            <v>2563.4499999999998</v>
          </cell>
          <cell r="W221">
            <v>2563.8539999999998</v>
          </cell>
          <cell r="X221">
            <v>2563.7039999999997</v>
          </cell>
          <cell r="Y221" t="str">
            <v>Catastrado</v>
          </cell>
          <cell r="Z221">
            <v>2.5162507863298966</v>
          </cell>
          <cell r="AB221" t="e">
            <v>#N/A</v>
          </cell>
        </row>
        <row r="222">
          <cell r="A222">
            <v>220</v>
          </cell>
          <cell r="B222" t="str">
            <v>SX06-P195</v>
          </cell>
          <cell r="C222" t="str">
            <v>SX06</v>
          </cell>
          <cell r="D222" t="str">
            <v>P195</v>
          </cell>
          <cell r="E222" t="str">
            <v>1022605.51-1043572.94</v>
          </cell>
          <cell r="F222" t="str">
            <v>1022603.23-1043569.06</v>
          </cell>
          <cell r="G222" t="str">
            <v>Inhabilitar</v>
          </cell>
          <cell r="H222">
            <v>1022605.51</v>
          </cell>
          <cell r="I222">
            <v>1043572.94</v>
          </cell>
          <cell r="J222">
            <v>1022603.23</v>
          </cell>
          <cell r="K222">
            <v>1043569.06</v>
          </cell>
          <cell r="L222">
            <v>4.500311</v>
          </cell>
          <cell r="M222" t="str">
            <v>De Sumidero</v>
          </cell>
          <cell r="N222" t="str">
            <v>GRES</v>
          </cell>
          <cell r="O222">
            <v>6</v>
          </cell>
          <cell r="P222">
            <v>0.15239999999999998</v>
          </cell>
          <cell r="Q222">
            <v>2564.61</v>
          </cell>
          <cell r="R222">
            <v>2564.7199999999998</v>
          </cell>
          <cell r="S222">
            <v>0.56999999999999995</v>
          </cell>
          <cell r="T222">
            <v>0.75</v>
          </cell>
          <cell r="U222">
            <v>2564.04</v>
          </cell>
          <cell r="V222">
            <v>2563.9699999999998</v>
          </cell>
          <cell r="W222">
            <v>2564.1923999999999</v>
          </cell>
          <cell r="X222">
            <v>2564.1223999999997</v>
          </cell>
          <cell r="Y222" t="str">
            <v>Catastrado</v>
          </cell>
          <cell r="Z222">
            <v>1.5554480568157114</v>
          </cell>
          <cell r="AB222" t="e">
            <v>#N/A</v>
          </cell>
        </row>
        <row r="223">
          <cell r="A223">
            <v>221</v>
          </cell>
          <cell r="B223" t="str">
            <v>S262-P195</v>
          </cell>
          <cell r="C223" t="str">
            <v>S262</v>
          </cell>
          <cell r="D223" t="str">
            <v>P195</v>
          </cell>
          <cell r="E223" t="str">
            <v>1022603.94-1043566.61</v>
          </cell>
          <cell r="F223" t="str">
            <v>1022603.23-1043569.06</v>
          </cell>
          <cell r="G223" t="str">
            <v>Inhabilitar</v>
          </cell>
          <cell r="H223">
            <v>1022603.94</v>
          </cell>
          <cell r="I223">
            <v>1043566.61</v>
          </cell>
          <cell r="J223">
            <v>1022603.23</v>
          </cell>
          <cell r="K223">
            <v>1043569.06</v>
          </cell>
          <cell r="L223">
            <v>2.5508039999999998</v>
          </cell>
          <cell r="M223" t="str">
            <v>De Sumidero</v>
          </cell>
          <cell r="N223" t="str">
            <v>GRES</v>
          </cell>
          <cell r="O223">
            <v>4</v>
          </cell>
          <cell r="P223">
            <v>0.1016</v>
          </cell>
          <cell r="Q223">
            <v>2564.69</v>
          </cell>
          <cell r="R223">
            <v>2564.7199999999998</v>
          </cell>
          <cell r="S223">
            <v>0.68</v>
          </cell>
          <cell r="T223">
            <v>0.88</v>
          </cell>
          <cell r="U223">
            <v>2564.0100000000002</v>
          </cell>
          <cell r="V223">
            <v>2563.8399999999997</v>
          </cell>
          <cell r="W223">
            <v>2564.1116000000002</v>
          </cell>
          <cell r="X223">
            <v>2563.9415999999997</v>
          </cell>
          <cell r="Y223" t="str">
            <v>Catastrado</v>
          </cell>
          <cell r="Z223">
            <v>6.6645653684300132</v>
          </cell>
          <cell r="AB223" t="e">
            <v>#N/A</v>
          </cell>
        </row>
        <row r="224">
          <cell r="A224">
            <v>222</v>
          </cell>
          <cell r="B224" t="str">
            <v>S256-P197</v>
          </cell>
          <cell r="C224" t="str">
            <v>S256</v>
          </cell>
          <cell r="D224" t="str">
            <v>P197</v>
          </cell>
          <cell r="E224" t="str">
            <v>1022637.9-1043545.43</v>
          </cell>
          <cell r="F224" t="str">
            <v>1022632.3-1043549.57</v>
          </cell>
          <cell r="G224" t="str">
            <v>Inhabilitar</v>
          </cell>
          <cell r="H224">
            <v>1022637.9</v>
          </cell>
          <cell r="I224">
            <v>1043545.43</v>
          </cell>
          <cell r="J224">
            <v>1022632.3</v>
          </cell>
          <cell r="K224">
            <v>1043549.57</v>
          </cell>
          <cell r="L224">
            <v>6.9641650000000004</v>
          </cell>
          <cell r="M224" t="str">
            <v>De Sumidero</v>
          </cell>
          <cell r="N224" t="str">
            <v>PVC</v>
          </cell>
          <cell r="O224">
            <v>6</v>
          </cell>
          <cell r="P224">
            <v>0.15239999999999998</v>
          </cell>
          <cell r="Q224">
            <v>2564.96</v>
          </cell>
          <cell r="R224">
            <v>2565.08</v>
          </cell>
          <cell r="S224">
            <v>0.4</v>
          </cell>
          <cell r="T224">
            <v>0.53</v>
          </cell>
          <cell r="U224">
            <v>2564.56</v>
          </cell>
          <cell r="V224">
            <v>2564.5499999999997</v>
          </cell>
          <cell r="W224">
            <v>2564.7123999999999</v>
          </cell>
          <cell r="X224">
            <v>2564.7023999999997</v>
          </cell>
          <cell r="Y224" t="str">
            <v>Catastrado</v>
          </cell>
          <cell r="Z224">
            <v>0.14359223252490827</v>
          </cell>
          <cell r="AB224" t="e">
            <v>#N/A</v>
          </cell>
        </row>
        <row r="225">
          <cell r="A225">
            <v>223</v>
          </cell>
          <cell r="B225" t="str">
            <v>S229-P198</v>
          </cell>
          <cell r="C225" t="str">
            <v>S229</v>
          </cell>
          <cell r="D225" t="str">
            <v>P198</v>
          </cell>
          <cell r="E225" t="str">
            <v>1022552.23-1043659.96</v>
          </cell>
          <cell r="F225" t="str">
            <v>1022549.09-1043658.31</v>
          </cell>
          <cell r="G225" t="str">
            <v>Inhabilitar</v>
          </cell>
          <cell r="H225">
            <v>1022552.23</v>
          </cell>
          <cell r="I225">
            <v>1043659.96</v>
          </cell>
          <cell r="J225">
            <v>1022549.09</v>
          </cell>
          <cell r="K225">
            <v>1043658.31</v>
          </cell>
          <cell r="L225">
            <v>3.547126</v>
          </cell>
          <cell r="M225" t="str">
            <v>De Sumidero</v>
          </cell>
          <cell r="N225" t="str">
            <v>PVC</v>
          </cell>
          <cell r="O225">
            <v>6</v>
          </cell>
          <cell r="P225">
            <v>0.15239999999999998</v>
          </cell>
          <cell r="Q225">
            <v>2564.85</v>
          </cell>
          <cell r="R225">
            <v>2564.86</v>
          </cell>
          <cell r="S225">
            <v>0.28999999999999998</v>
          </cell>
          <cell r="T225">
            <v>0.54</v>
          </cell>
          <cell r="U225">
            <v>2564.56</v>
          </cell>
          <cell r="V225">
            <v>2564.3200000000002</v>
          </cell>
          <cell r="W225">
            <v>2564.7123999999999</v>
          </cell>
          <cell r="X225">
            <v>2564.4724000000001</v>
          </cell>
          <cell r="Y225" t="str">
            <v>Catastrado</v>
          </cell>
          <cell r="Z225">
            <v>6.7660410146068033</v>
          </cell>
          <cell r="AB225" t="e">
            <v>#N/A</v>
          </cell>
        </row>
        <row r="226">
          <cell r="A226">
            <v>224</v>
          </cell>
          <cell r="B226" t="str">
            <v>P241-P200</v>
          </cell>
          <cell r="C226" t="str">
            <v>P241</v>
          </cell>
          <cell r="D226" t="str">
            <v>P200</v>
          </cell>
          <cell r="E226" t="str">
            <v>1022438.68-1043515.79</v>
          </cell>
          <cell r="F226" t="str">
            <v>1022434.57-1043520.86</v>
          </cell>
          <cell r="G226" t="str">
            <v>Inhabilitar</v>
          </cell>
          <cell r="H226">
            <v>1022438.68</v>
          </cell>
          <cell r="I226">
            <v>1043515.79</v>
          </cell>
          <cell r="J226">
            <v>1022434.57</v>
          </cell>
          <cell r="K226">
            <v>1043520.86</v>
          </cell>
          <cell r="L226">
            <v>6.5266380000000002</v>
          </cell>
          <cell r="M226" t="str">
            <v>Pluvial</v>
          </cell>
          <cell r="N226" t="str">
            <v>PVC</v>
          </cell>
          <cell r="O226">
            <v>26</v>
          </cell>
          <cell r="P226">
            <v>0.66039999999999999</v>
          </cell>
          <cell r="Q226">
            <v>2564.1343999999999</v>
          </cell>
          <cell r="R226">
            <v>2562.63</v>
          </cell>
          <cell r="S226">
            <v>2.7</v>
          </cell>
          <cell r="T226">
            <v>1.4</v>
          </cell>
          <cell r="U226">
            <v>2561.4344000000001</v>
          </cell>
          <cell r="V226">
            <v>2561.23</v>
          </cell>
          <cell r="W226">
            <v>2562.0948000000003</v>
          </cell>
          <cell r="X226">
            <v>2561.8904000000002</v>
          </cell>
          <cell r="Y226" t="str">
            <v>Catastrado</v>
          </cell>
          <cell r="Z226">
            <v>3.1317808648201084</v>
          </cell>
          <cell r="AB226" t="e">
            <v>#N/A</v>
          </cell>
        </row>
        <row r="227">
          <cell r="A227">
            <v>225</v>
          </cell>
          <cell r="B227" t="str">
            <v>S035-P201</v>
          </cell>
          <cell r="C227" t="str">
            <v>S035</v>
          </cell>
          <cell r="D227" t="str">
            <v>P201</v>
          </cell>
          <cell r="E227" t="str">
            <v>1022539.87-1043788.75</v>
          </cell>
          <cell r="F227" t="str">
            <v>1022544.48-1043791.57</v>
          </cell>
          <cell r="G227" t="str">
            <v>Inhabilitar</v>
          </cell>
          <cell r="H227">
            <v>1022539.87</v>
          </cell>
          <cell r="I227">
            <v>1043788.75</v>
          </cell>
          <cell r="J227">
            <v>1022544.48</v>
          </cell>
          <cell r="K227">
            <v>1043791.57</v>
          </cell>
          <cell r="L227">
            <v>5.4041189999999997</v>
          </cell>
          <cell r="M227" t="str">
            <v>De Sumidero</v>
          </cell>
          <cell r="N227" t="str">
            <v>PVC</v>
          </cell>
          <cell r="O227">
            <v>8</v>
          </cell>
          <cell r="P227">
            <v>0.20319999999999999</v>
          </cell>
          <cell r="Q227">
            <v>2563.71</v>
          </cell>
          <cell r="R227">
            <v>2563.5100000000002</v>
          </cell>
          <cell r="S227">
            <v>0.56000000000000005</v>
          </cell>
          <cell r="T227">
            <v>1.26</v>
          </cell>
          <cell r="U227">
            <v>2563.15</v>
          </cell>
          <cell r="V227">
            <v>2562.25</v>
          </cell>
          <cell r="W227">
            <v>2563.3532</v>
          </cell>
          <cell r="X227">
            <v>2562.4531999999999</v>
          </cell>
          <cell r="Y227" t="str">
            <v>Catastrado</v>
          </cell>
          <cell r="Z227">
            <v>16.653963393479881</v>
          </cell>
          <cell r="AB227" t="e">
            <v>#N/A</v>
          </cell>
        </row>
        <row r="228">
          <cell r="A228">
            <v>226</v>
          </cell>
          <cell r="B228" t="str">
            <v>S034-P201A</v>
          </cell>
          <cell r="C228" t="str">
            <v>S034</v>
          </cell>
          <cell r="D228" t="str">
            <v>P201A</v>
          </cell>
          <cell r="E228" t="str">
            <v>1022543.02-1043787.23</v>
          </cell>
          <cell r="F228" t="str">
            <v>1022542.31-1043791.32</v>
          </cell>
          <cell r="G228" t="str">
            <v>Existente</v>
          </cell>
          <cell r="H228">
            <v>1022543.02</v>
          </cell>
          <cell r="I228">
            <v>1043787.23</v>
          </cell>
          <cell r="J228">
            <v>1022542.31</v>
          </cell>
          <cell r="K228">
            <v>1043791.32</v>
          </cell>
          <cell r="L228">
            <v>4.1511690000000003</v>
          </cell>
          <cell r="M228" t="str">
            <v>De Sumidero</v>
          </cell>
          <cell r="N228" t="str">
            <v>PVC</v>
          </cell>
          <cell r="O228">
            <v>4</v>
          </cell>
          <cell r="P228">
            <v>0.1016</v>
          </cell>
          <cell r="Q228">
            <v>2563.7199999999998</v>
          </cell>
          <cell r="R228">
            <v>2563.5700000000002</v>
          </cell>
          <cell r="S228">
            <v>0.39</v>
          </cell>
          <cell r="T228">
            <v>0.6</v>
          </cell>
          <cell r="U228">
            <v>2563.33</v>
          </cell>
          <cell r="V228">
            <v>2562.9700000000003</v>
          </cell>
          <cell r="W228">
            <v>2563.4315999999999</v>
          </cell>
          <cell r="X228">
            <v>2563.0716000000002</v>
          </cell>
          <cell r="Y228" t="str">
            <v>Catastrado</v>
          </cell>
          <cell r="Z228">
            <v>8.6722559356092841</v>
          </cell>
          <cell r="AB228" t="e">
            <v>#N/A</v>
          </cell>
        </row>
        <row r="229">
          <cell r="A229">
            <v>227</v>
          </cell>
          <cell r="B229" t="str">
            <v>P201C-P201B</v>
          </cell>
          <cell r="C229" t="str">
            <v>P201C</v>
          </cell>
          <cell r="D229" t="str">
            <v>P201B</v>
          </cell>
          <cell r="E229" t="str">
            <v>1022512.06-1043738.58</v>
          </cell>
          <cell r="F229" t="str">
            <v>1022527.34-1043764.96</v>
          </cell>
          <cell r="G229" t="str">
            <v>Existente</v>
          </cell>
          <cell r="H229">
            <v>1022512.06</v>
          </cell>
          <cell r="I229">
            <v>1043738.58</v>
          </cell>
          <cell r="J229">
            <v>1022527.34</v>
          </cell>
          <cell r="K229">
            <v>1043764.96</v>
          </cell>
          <cell r="L229">
            <v>30.485779999999998</v>
          </cell>
          <cell r="M229" t="str">
            <v>Pluvial Inicial</v>
          </cell>
          <cell r="N229" t="str">
            <v>PVC</v>
          </cell>
          <cell r="O229">
            <v>8</v>
          </cell>
          <cell r="P229">
            <v>0.20319999999999999</v>
          </cell>
          <cell r="Q229">
            <v>2563.86</v>
          </cell>
          <cell r="R229">
            <v>2563.86</v>
          </cell>
          <cell r="S229">
            <v>1.1000000000000001</v>
          </cell>
          <cell r="T229">
            <v>1.22</v>
          </cell>
          <cell r="U229">
            <v>2562.7600000000002</v>
          </cell>
          <cell r="V229">
            <v>2562.6400000000003</v>
          </cell>
          <cell r="W229">
            <v>2562.9632000000001</v>
          </cell>
          <cell r="X229">
            <v>2562.8432000000003</v>
          </cell>
          <cell r="Y229" t="str">
            <v>Catastrado</v>
          </cell>
          <cell r="Z229">
            <v>0.39362614307356042</v>
          </cell>
          <cell r="AB229" t="str">
            <v>P201C-P201B</v>
          </cell>
        </row>
        <row r="230">
          <cell r="A230">
            <v>228</v>
          </cell>
          <cell r="B230" t="str">
            <v>S449-P201B</v>
          </cell>
          <cell r="C230" t="str">
            <v>S449</v>
          </cell>
          <cell r="D230" t="str">
            <v>P201B</v>
          </cell>
          <cell r="E230" t="str">
            <v>1022531.22-1043766.63</v>
          </cell>
          <cell r="F230" t="str">
            <v>1022527.34-1043764.96</v>
          </cell>
          <cell r="G230" t="str">
            <v>Existente</v>
          </cell>
          <cell r="H230">
            <v>1022531.22</v>
          </cell>
          <cell r="I230">
            <v>1043766.63</v>
          </cell>
          <cell r="J230">
            <v>1022527.34</v>
          </cell>
          <cell r="K230">
            <v>1043764.96</v>
          </cell>
          <cell r="L230">
            <v>4.2241330000000001</v>
          </cell>
          <cell r="M230" t="str">
            <v>De Sumidero</v>
          </cell>
          <cell r="N230" t="str">
            <v>PVC</v>
          </cell>
          <cell r="O230">
            <v>4</v>
          </cell>
          <cell r="P230">
            <v>0.1016</v>
          </cell>
          <cell r="Q230">
            <v>2563.8000000000002</v>
          </cell>
          <cell r="R230">
            <v>2563.86</v>
          </cell>
          <cell r="S230">
            <v>0.42</v>
          </cell>
          <cell r="T230">
            <v>0.5</v>
          </cell>
          <cell r="U230">
            <v>2563.38</v>
          </cell>
          <cell r="V230">
            <v>2563.36</v>
          </cell>
          <cell r="W230">
            <v>2563.4816000000001</v>
          </cell>
          <cell r="X230">
            <v>2563.4616000000001</v>
          </cell>
          <cell r="Y230" t="str">
            <v>Catastrado</v>
          </cell>
          <cell r="Z230">
            <v>0.473469940458357</v>
          </cell>
          <cell r="AB230" t="e">
            <v>#N/A</v>
          </cell>
        </row>
        <row r="231">
          <cell r="A231">
            <v>229</v>
          </cell>
          <cell r="B231" t="str">
            <v>S450-P201B</v>
          </cell>
          <cell r="C231" t="str">
            <v>S450</v>
          </cell>
          <cell r="D231" t="str">
            <v>P201B</v>
          </cell>
          <cell r="E231" t="str">
            <v>1022528.54-1043768.95</v>
          </cell>
          <cell r="F231" t="str">
            <v>1022527.34-1043764.96</v>
          </cell>
          <cell r="G231" t="str">
            <v>Existente</v>
          </cell>
          <cell r="H231">
            <v>1022528.54</v>
          </cell>
          <cell r="I231">
            <v>1043768.95</v>
          </cell>
          <cell r="J231">
            <v>1022527.34</v>
          </cell>
          <cell r="K231">
            <v>1043764.96</v>
          </cell>
          <cell r="L231">
            <v>4.1665450000000002</v>
          </cell>
          <cell r="M231" t="str">
            <v>De Sumidero</v>
          </cell>
          <cell r="N231" t="str">
            <v>PVC</v>
          </cell>
          <cell r="O231">
            <v>4</v>
          </cell>
          <cell r="P231">
            <v>0.1016</v>
          </cell>
          <cell r="Q231">
            <v>2563.7800000000002</v>
          </cell>
          <cell r="R231">
            <v>2563.86</v>
          </cell>
          <cell r="S231">
            <v>0.48</v>
          </cell>
          <cell r="T231">
            <v>0.56999999999999995</v>
          </cell>
          <cell r="U231">
            <v>2563.3000000000002</v>
          </cell>
          <cell r="V231">
            <v>2563.29</v>
          </cell>
          <cell r="W231">
            <v>2563.4016000000001</v>
          </cell>
          <cell r="X231">
            <v>2563.3915999999999</v>
          </cell>
          <cell r="Y231" t="str">
            <v>Catastrado</v>
          </cell>
          <cell r="Z231">
            <v>0.24000700820987841</v>
          </cell>
          <cell r="AB231" t="e">
            <v>#N/A</v>
          </cell>
        </row>
        <row r="232">
          <cell r="A232">
            <v>230</v>
          </cell>
          <cell r="B232" t="str">
            <v>P201B-P201A</v>
          </cell>
          <cell r="C232" t="str">
            <v>P201B</v>
          </cell>
          <cell r="D232" t="str">
            <v>P201A</v>
          </cell>
          <cell r="E232" t="str">
            <v>1022527.34-1043764.96</v>
          </cell>
          <cell r="F232" t="str">
            <v>1022542.31-1043791.32</v>
          </cell>
          <cell r="G232" t="str">
            <v>Existente</v>
          </cell>
          <cell r="H232">
            <v>1022527.34</v>
          </cell>
          <cell r="I232">
            <v>1043764.96</v>
          </cell>
          <cell r="J232">
            <v>1022542.31</v>
          </cell>
          <cell r="K232">
            <v>1043791.32</v>
          </cell>
          <cell r="L232">
            <v>30.314195999999999</v>
          </cell>
          <cell r="M232" t="str">
            <v>Pluvial</v>
          </cell>
          <cell r="N232" t="str">
            <v>PVC</v>
          </cell>
          <cell r="O232">
            <v>8</v>
          </cell>
          <cell r="P232">
            <v>0.20319999999999999</v>
          </cell>
          <cell r="Q232">
            <v>2563.86</v>
          </cell>
          <cell r="R232">
            <v>2563.5700000000002</v>
          </cell>
          <cell r="S232">
            <v>1.24</v>
          </cell>
          <cell r="T232">
            <v>1.24</v>
          </cell>
          <cell r="U232">
            <v>2562.6200000000003</v>
          </cell>
          <cell r="V232">
            <v>2562.3300000000004</v>
          </cell>
          <cell r="W232">
            <v>2562.8232000000003</v>
          </cell>
          <cell r="X232">
            <v>2562.5332000000003</v>
          </cell>
          <cell r="Y232" t="str">
            <v>Catastrado</v>
          </cell>
          <cell r="Z232">
            <v>0.95664750600663662</v>
          </cell>
          <cell r="AB232" t="str">
            <v>P201B-P201A</v>
          </cell>
        </row>
        <row r="233">
          <cell r="A233">
            <v>231</v>
          </cell>
          <cell r="B233" t="str">
            <v>P201A-P201</v>
          </cell>
          <cell r="C233" t="str">
            <v>P201A</v>
          </cell>
          <cell r="D233" t="str">
            <v>P201</v>
          </cell>
          <cell r="E233" t="str">
            <v>1022542.31-1043791.32</v>
          </cell>
          <cell r="F233" t="str">
            <v>1022544.48-1043791.57</v>
          </cell>
          <cell r="G233" t="str">
            <v>Inhabilitar</v>
          </cell>
          <cell r="H233">
            <v>1022542.31</v>
          </cell>
          <cell r="I233">
            <v>1043791.32</v>
          </cell>
          <cell r="J233">
            <v>1022544.48</v>
          </cell>
          <cell r="K233">
            <v>1043791.57</v>
          </cell>
          <cell r="L233">
            <v>2.1843530000000002</v>
          </cell>
          <cell r="M233" t="str">
            <v>Pluvial</v>
          </cell>
          <cell r="N233" t="str">
            <v>PVC</v>
          </cell>
          <cell r="O233">
            <v>8</v>
          </cell>
          <cell r="P233">
            <v>0.20319999999999999</v>
          </cell>
          <cell r="Q233">
            <v>2563.5700000000002</v>
          </cell>
          <cell r="R233">
            <v>2563.5100000000002</v>
          </cell>
          <cell r="S233">
            <v>1.3</v>
          </cell>
          <cell r="T233">
            <v>1.26</v>
          </cell>
          <cell r="U233">
            <v>2562.27</v>
          </cell>
          <cell r="V233">
            <v>2562.25</v>
          </cell>
          <cell r="W233">
            <v>2562.4731999999999</v>
          </cell>
          <cell r="X233">
            <v>2562.4531999999999</v>
          </cell>
          <cell r="Y233" t="str">
            <v>Catastrado</v>
          </cell>
          <cell r="Z233">
            <v>0.91560292681548316</v>
          </cell>
          <cell r="AB233" t="e">
            <v>#N/A</v>
          </cell>
        </row>
        <row r="234">
          <cell r="A234">
            <v>232</v>
          </cell>
          <cell r="B234" t="str">
            <v>S031-P201C</v>
          </cell>
          <cell r="C234" t="str">
            <v>S031</v>
          </cell>
          <cell r="D234" t="str">
            <v>P201C</v>
          </cell>
          <cell r="E234" t="str">
            <v>1022511.95-1043739.66</v>
          </cell>
          <cell r="F234" t="str">
            <v>1022512.06-1043738.58</v>
          </cell>
          <cell r="G234" t="str">
            <v>Existente</v>
          </cell>
          <cell r="H234">
            <v>1022511.95</v>
          </cell>
          <cell r="I234">
            <v>1043739.66</v>
          </cell>
          <cell r="J234">
            <v>1022512.06</v>
          </cell>
          <cell r="K234">
            <v>1043738.58</v>
          </cell>
          <cell r="L234">
            <v>1.0855870000000001</v>
          </cell>
          <cell r="M234" t="str">
            <v>De Sumidero</v>
          </cell>
          <cell r="N234" t="str">
            <v>PVC</v>
          </cell>
          <cell r="O234">
            <v>4</v>
          </cell>
          <cell r="P234">
            <v>0.1016</v>
          </cell>
          <cell r="Q234">
            <v>2563.85</v>
          </cell>
          <cell r="R234">
            <v>2563.86</v>
          </cell>
          <cell r="S234">
            <v>0.45</v>
          </cell>
          <cell r="T234">
            <v>0.51</v>
          </cell>
          <cell r="U234">
            <v>2563.4</v>
          </cell>
          <cell r="V234">
            <v>2563.35</v>
          </cell>
          <cell r="W234">
            <v>2563.5016000000001</v>
          </cell>
          <cell r="X234">
            <v>2563.4515999999999</v>
          </cell>
          <cell r="Y234" t="str">
            <v>Catastrado</v>
          </cell>
          <cell r="Z234">
            <v>4.6058031277255429</v>
          </cell>
          <cell r="AB234" t="e">
            <v>#N/A</v>
          </cell>
        </row>
        <row r="235">
          <cell r="A235">
            <v>233</v>
          </cell>
          <cell r="B235" t="str">
            <v>S032-P201C</v>
          </cell>
          <cell r="C235" t="str">
            <v>S032</v>
          </cell>
          <cell r="D235" t="str">
            <v>P201C</v>
          </cell>
          <cell r="E235" t="str">
            <v>1022514.77-1043737.71</v>
          </cell>
          <cell r="F235" t="str">
            <v>1022512.06-1043738.58</v>
          </cell>
          <cell r="G235" t="str">
            <v>Existente</v>
          </cell>
          <cell r="H235">
            <v>1022514.77</v>
          </cell>
          <cell r="I235">
            <v>1043737.71</v>
          </cell>
          <cell r="J235">
            <v>1022512.06</v>
          </cell>
          <cell r="K235">
            <v>1043738.58</v>
          </cell>
          <cell r="L235">
            <v>2.8462260000000001</v>
          </cell>
          <cell r="M235" t="str">
            <v>De Sumidero</v>
          </cell>
          <cell r="N235" t="str">
            <v>PVC</v>
          </cell>
          <cell r="O235">
            <v>4</v>
          </cell>
          <cell r="P235">
            <v>0.1016</v>
          </cell>
          <cell r="Q235">
            <v>2563.83</v>
          </cell>
          <cell r="R235">
            <v>2563.86</v>
          </cell>
          <cell r="S235">
            <v>0.48</v>
          </cell>
          <cell r="T235">
            <v>0.84</v>
          </cell>
          <cell r="U235">
            <v>2563.35</v>
          </cell>
          <cell r="V235">
            <v>2563.02</v>
          </cell>
          <cell r="W235">
            <v>2563.4515999999999</v>
          </cell>
          <cell r="X235">
            <v>2563.1215999999999</v>
          </cell>
          <cell r="Y235" t="str">
            <v>Catastrado</v>
          </cell>
          <cell r="Z235">
            <v>11.594300663402246</v>
          </cell>
          <cell r="AB235" t="e">
            <v>#N/A</v>
          </cell>
        </row>
        <row r="236">
          <cell r="A236">
            <v>234</v>
          </cell>
          <cell r="B236" t="str">
            <v>S030-P203A</v>
          </cell>
          <cell r="C236" t="str">
            <v>S030</v>
          </cell>
          <cell r="D236" t="str">
            <v>P203A</v>
          </cell>
          <cell r="E236" t="str">
            <v>1022356.6-1043826.23</v>
          </cell>
          <cell r="F236" t="str">
            <v>1022374.91-1043831.67</v>
          </cell>
          <cell r="G236" t="str">
            <v>Existente</v>
          </cell>
          <cell r="H236">
            <v>1022356.6</v>
          </cell>
          <cell r="I236">
            <v>1043826.23</v>
          </cell>
          <cell r="J236">
            <v>1022374.91</v>
          </cell>
          <cell r="K236">
            <v>1043831.67</v>
          </cell>
          <cell r="L236">
            <v>19.101039</v>
          </cell>
          <cell r="M236" t="str">
            <v>De Sumidero</v>
          </cell>
          <cell r="N236" t="str">
            <v>PVC</v>
          </cell>
          <cell r="O236">
            <v>6</v>
          </cell>
          <cell r="P236">
            <v>0.15239999999999998</v>
          </cell>
          <cell r="Q236">
            <v>2561.7399999999998</v>
          </cell>
          <cell r="R236">
            <v>2560.94</v>
          </cell>
          <cell r="S236">
            <v>1.06</v>
          </cell>
          <cell r="T236">
            <v>0.6</v>
          </cell>
          <cell r="U236">
            <v>2560.6799999999998</v>
          </cell>
          <cell r="V236">
            <v>2560.34</v>
          </cell>
          <cell r="W236">
            <v>2560.8323999999998</v>
          </cell>
          <cell r="X236">
            <v>2560.4924000000001</v>
          </cell>
          <cell r="Y236" t="str">
            <v>Catastrado</v>
          </cell>
          <cell r="Z236">
            <v>1.7800078833391773</v>
          </cell>
          <cell r="AB236" t="e">
            <v>#N/A</v>
          </cell>
        </row>
        <row r="237">
          <cell r="A237">
            <v>235</v>
          </cell>
          <cell r="B237" t="str">
            <v>S421-P212A</v>
          </cell>
          <cell r="C237" t="str">
            <v>S421</v>
          </cell>
          <cell r="D237" t="str">
            <v>P212A</v>
          </cell>
          <cell r="E237" t="str">
            <v>1022514.42-1043694.25</v>
          </cell>
          <cell r="F237" t="str">
            <v>1022513.27-1043690.56</v>
          </cell>
          <cell r="G237" t="str">
            <v>Inhabilitar</v>
          </cell>
          <cell r="H237">
            <v>1022514.42</v>
          </cell>
          <cell r="I237">
            <v>1043694.25</v>
          </cell>
          <cell r="J237">
            <v>1022513.27</v>
          </cell>
          <cell r="K237">
            <v>1043690.56</v>
          </cell>
          <cell r="L237">
            <v>3.865049</v>
          </cell>
          <cell r="M237" t="str">
            <v>De Sumidero</v>
          </cell>
          <cell r="N237" t="str">
            <v>GRES</v>
          </cell>
          <cell r="O237">
            <v>10</v>
          </cell>
          <cell r="P237">
            <v>0.254</v>
          </cell>
          <cell r="Q237">
            <v>2564.15</v>
          </cell>
          <cell r="R237">
            <v>2564.23</v>
          </cell>
          <cell r="S237">
            <v>0.43</v>
          </cell>
          <cell r="T237">
            <v>0.63</v>
          </cell>
          <cell r="U237">
            <v>2563.7200000000003</v>
          </cell>
          <cell r="V237">
            <v>2563.6</v>
          </cell>
          <cell r="W237">
            <v>2563.9740000000002</v>
          </cell>
          <cell r="X237">
            <v>2563.8539999999998</v>
          </cell>
          <cell r="Y237" t="str">
            <v>Catastrado</v>
          </cell>
          <cell r="Z237">
            <v>3.1047471843266568</v>
          </cell>
          <cell r="AB237" t="e">
            <v>#N/A</v>
          </cell>
        </row>
        <row r="238">
          <cell r="A238">
            <v>236</v>
          </cell>
          <cell r="B238" t="str">
            <v>S420-P212A</v>
          </cell>
          <cell r="C238" t="str">
            <v>S420</v>
          </cell>
          <cell r="D238" t="str">
            <v>P212A</v>
          </cell>
          <cell r="E238" t="str">
            <v>1022511.07-1043689.67</v>
          </cell>
          <cell r="F238" t="str">
            <v>1022513.27-1043690.56</v>
          </cell>
          <cell r="G238" t="str">
            <v>Inhabilitar</v>
          </cell>
          <cell r="H238">
            <v>1022511.07</v>
          </cell>
          <cell r="I238">
            <v>1043689.67</v>
          </cell>
          <cell r="J238">
            <v>1022513.27</v>
          </cell>
          <cell r="K238">
            <v>1043690.56</v>
          </cell>
          <cell r="L238">
            <v>2.373205</v>
          </cell>
          <cell r="M238" t="str">
            <v>De Sumidero</v>
          </cell>
          <cell r="N238" t="str">
            <v>GRES</v>
          </cell>
          <cell r="O238">
            <v>10</v>
          </cell>
          <cell r="P238">
            <v>0.254</v>
          </cell>
          <cell r="Q238">
            <v>2564.14</v>
          </cell>
          <cell r="R238">
            <v>2564.23</v>
          </cell>
          <cell r="S238">
            <v>0.45</v>
          </cell>
          <cell r="T238">
            <v>0.6</v>
          </cell>
          <cell r="U238">
            <v>2563.69</v>
          </cell>
          <cell r="V238">
            <v>2563.63</v>
          </cell>
          <cell r="W238">
            <v>2563.944</v>
          </cell>
          <cell r="X238">
            <v>2563.884</v>
          </cell>
          <cell r="Y238" t="str">
            <v>Catastrado</v>
          </cell>
          <cell r="Z238">
            <v>2.5282265965201249</v>
          </cell>
          <cell r="AB238" t="e">
            <v>#N/A</v>
          </cell>
        </row>
        <row r="239">
          <cell r="A239">
            <v>237</v>
          </cell>
          <cell r="B239" t="str">
            <v>SX12-P212A</v>
          </cell>
          <cell r="C239" t="str">
            <v>SX12</v>
          </cell>
          <cell r="D239" t="str">
            <v>P212A</v>
          </cell>
          <cell r="E239" t="str">
            <v>1022525.56-1043680.35</v>
          </cell>
          <cell r="F239" t="str">
            <v>1022513.27-1043690.56</v>
          </cell>
          <cell r="G239" t="str">
            <v>Inhabilitar</v>
          </cell>
          <cell r="H239">
            <v>1022525.56</v>
          </cell>
          <cell r="I239">
            <v>1043680.35</v>
          </cell>
          <cell r="J239">
            <v>1022513.27</v>
          </cell>
          <cell r="K239">
            <v>1043690.56</v>
          </cell>
          <cell r="L239">
            <v>15.977741</v>
          </cell>
          <cell r="M239" t="str">
            <v>De Sumidero</v>
          </cell>
          <cell r="N239" t="str">
            <v>GRES</v>
          </cell>
          <cell r="O239">
            <v>10</v>
          </cell>
          <cell r="P239">
            <v>0.254</v>
          </cell>
          <cell r="Q239">
            <v>2563.9699999999998</v>
          </cell>
          <cell r="R239">
            <v>2564.23</v>
          </cell>
          <cell r="S239">
            <v>0.62</v>
          </cell>
          <cell r="T239">
            <v>0.94</v>
          </cell>
          <cell r="U239">
            <v>2563.35</v>
          </cell>
          <cell r="V239">
            <v>2563.29</v>
          </cell>
          <cell r="W239">
            <v>2563.6039999999998</v>
          </cell>
          <cell r="X239">
            <v>2563.5439999999999</v>
          </cell>
          <cell r="Y239" t="str">
            <v>Catastrado</v>
          </cell>
          <cell r="Z239">
            <v>0.37552242209925313</v>
          </cell>
          <cell r="AB239" t="e">
            <v>#N/A</v>
          </cell>
        </row>
        <row r="240">
          <cell r="A240">
            <v>238</v>
          </cell>
          <cell r="B240" t="str">
            <v>S029-P213</v>
          </cell>
          <cell r="C240" t="str">
            <v>S029</v>
          </cell>
          <cell r="D240" t="str">
            <v>P213</v>
          </cell>
          <cell r="E240" t="str">
            <v>1022473.14-1043717.74</v>
          </cell>
          <cell r="F240" t="str">
            <v>1022473.78-1043719.5</v>
          </cell>
          <cell r="G240" t="str">
            <v>Inhabilitar</v>
          </cell>
          <cell r="H240">
            <v>1022473.14</v>
          </cell>
          <cell r="I240">
            <v>1043717.74</v>
          </cell>
          <cell r="J240">
            <v>1022473.78</v>
          </cell>
          <cell r="K240">
            <v>1043719.5</v>
          </cell>
          <cell r="L240">
            <v>1.872752</v>
          </cell>
          <cell r="M240" t="str">
            <v>De Sumidero</v>
          </cell>
          <cell r="N240" t="str">
            <v>GRES</v>
          </cell>
          <cell r="O240">
            <v>16</v>
          </cell>
          <cell r="P240">
            <v>0.40639999999999998</v>
          </cell>
          <cell r="Q240">
            <v>2563.4899999999998</v>
          </cell>
          <cell r="R240">
            <v>2563.5500000000002</v>
          </cell>
          <cell r="S240">
            <v>0.75</v>
          </cell>
          <cell r="T240">
            <v>0.87</v>
          </cell>
          <cell r="U240">
            <v>2562.7399999999998</v>
          </cell>
          <cell r="V240">
            <v>2562.6800000000003</v>
          </cell>
          <cell r="W240">
            <v>2563.1463999999996</v>
          </cell>
          <cell r="X240">
            <v>2563.0864000000001</v>
          </cell>
          <cell r="Y240" t="str">
            <v>Catastrado</v>
          </cell>
          <cell r="Z240">
            <v>3.2038411919725984</v>
          </cell>
          <cell r="AB240" t="e">
            <v>#N/A</v>
          </cell>
        </row>
        <row r="241">
          <cell r="A241">
            <v>239</v>
          </cell>
          <cell r="B241" t="str">
            <v>S026-S027</v>
          </cell>
          <cell r="C241" t="str">
            <v>S026</v>
          </cell>
          <cell r="D241" t="str">
            <v>S027</v>
          </cell>
          <cell r="E241" t="str">
            <v>1022482.43-1043711.04</v>
          </cell>
          <cell r="F241" t="str">
            <v>1022479.44-1043710.92</v>
          </cell>
          <cell r="G241" t="str">
            <v>Inhabilitar</v>
          </cell>
          <cell r="H241">
            <v>1022482.43</v>
          </cell>
          <cell r="I241">
            <v>1043711.04</v>
          </cell>
          <cell r="J241">
            <v>1022479.44</v>
          </cell>
          <cell r="K241">
            <v>1043710.92</v>
          </cell>
          <cell r="L241">
            <v>2.992407</v>
          </cell>
          <cell r="M241" t="str">
            <v>De Sumidero</v>
          </cell>
          <cell r="N241" t="str">
            <v>GRES</v>
          </cell>
          <cell r="O241">
            <v>10</v>
          </cell>
          <cell r="P241">
            <v>0.254</v>
          </cell>
          <cell r="Q241">
            <v>2563.63</v>
          </cell>
          <cell r="R241">
            <v>2563.61</v>
          </cell>
          <cell r="S241">
            <v>0.72</v>
          </cell>
          <cell r="T241">
            <v>0.7</v>
          </cell>
          <cell r="U241">
            <v>2562.9100000000003</v>
          </cell>
          <cell r="V241">
            <v>2562.9100000000003</v>
          </cell>
          <cell r="W241">
            <v>2563.1640000000002</v>
          </cell>
          <cell r="X241">
            <v>2563.1640000000002</v>
          </cell>
          <cell r="Y241" t="str">
            <v>Inferido</v>
          </cell>
          <cell r="Z241">
            <v>0</v>
          </cell>
          <cell r="AB241" t="e">
            <v>#N/A</v>
          </cell>
        </row>
        <row r="242">
          <cell r="A242">
            <v>240</v>
          </cell>
          <cell r="B242" t="str">
            <v>S027-P213</v>
          </cell>
          <cell r="C242" t="str">
            <v>S027</v>
          </cell>
          <cell r="D242" t="str">
            <v>P213</v>
          </cell>
          <cell r="E242" t="str">
            <v>1022479.44-1043710.92</v>
          </cell>
          <cell r="F242" t="str">
            <v>1022473.78-1043719.5</v>
          </cell>
          <cell r="G242" t="str">
            <v>Inhabilitar</v>
          </cell>
          <cell r="H242">
            <v>1022479.44</v>
          </cell>
          <cell r="I242">
            <v>1043710.92</v>
          </cell>
          <cell r="J242">
            <v>1022473.78</v>
          </cell>
          <cell r="K242">
            <v>1043719.5</v>
          </cell>
          <cell r="L242">
            <v>10.278715999999999</v>
          </cell>
          <cell r="M242" t="str">
            <v>De Sumidero</v>
          </cell>
          <cell r="N242" t="str">
            <v>GRES</v>
          </cell>
          <cell r="O242">
            <v>10</v>
          </cell>
          <cell r="P242">
            <v>0.254</v>
          </cell>
          <cell r="Q242">
            <v>2563.61</v>
          </cell>
          <cell r="R242">
            <v>2563.5500000000002</v>
          </cell>
          <cell r="S242">
            <v>0.61</v>
          </cell>
          <cell r="T242">
            <v>0.9</v>
          </cell>
          <cell r="U242">
            <v>2563</v>
          </cell>
          <cell r="V242">
            <v>2562.65</v>
          </cell>
          <cell r="W242">
            <v>2563.2539999999999</v>
          </cell>
          <cell r="X242">
            <v>2562.904</v>
          </cell>
          <cell r="Y242" t="str">
            <v>Catastrado</v>
          </cell>
          <cell r="Z242">
            <v>3.4050945662854106</v>
          </cell>
          <cell r="AB242" t="e">
            <v>#N/A</v>
          </cell>
        </row>
        <row r="243">
          <cell r="A243">
            <v>241</v>
          </cell>
          <cell r="B243" t="str">
            <v>S023-N91</v>
          </cell>
          <cell r="C243" t="str">
            <v>S023</v>
          </cell>
          <cell r="D243" t="str">
            <v>N91</v>
          </cell>
          <cell r="E243" t="str">
            <v>1022394.11-1043714.04</v>
          </cell>
          <cell r="F243" t="str">
            <v>1022389.01-1043713.56</v>
          </cell>
          <cell r="G243" t="str">
            <v>Inhabilitar</v>
          </cell>
          <cell r="H243">
            <v>1022394.11</v>
          </cell>
          <cell r="I243">
            <v>1043714.04</v>
          </cell>
          <cell r="J243">
            <v>1022389.01</v>
          </cell>
          <cell r="K243">
            <v>1043713.56</v>
          </cell>
          <cell r="L243">
            <v>5.1215679999999999</v>
          </cell>
          <cell r="M243" t="str">
            <v>De Sumidero</v>
          </cell>
          <cell r="N243" t="str">
            <v>GRES</v>
          </cell>
          <cell r="O243">
            <v>10</v>
          </cell>
          <cell r="P243">
            <v>0.254</v>
          </cell>
          <cell r="Q243">
            <v>2561.27</v>
          </cell>
          <cell r="R243">
            <v>2561.5</v>
          </cell>
          <cell r="S243">
            <v>0.61</v>
          </cell>
          <cell r="T243">
            <v>0.9</v>
          </cell>
          <cell r="U243">
            <v>2560.66</v>
          </cell>
          <cell r="V243">
            <v>2560.6</v>
          </cell>
          <cell r="W243">
            <v>2560.9139999999998</v>
          </cell>
          <cell r="X243">
            <v>2560.8539999999998</v>
          </cell>
          <cell r="Y243" t="str">
            <v>Catastrado</v>
          </cell>
          <cell r="Z243">
            <v>1.1715162231555929</v>
          </cell>
          <cell r="AB243" t="e">
            <v>#N/A</v>
          </cell>
        </row>
        <row r="244">
          <cell r="A244">
            <v>242</v>
          </cell>
          <cell r="B244" t="str">
            <v>S022-P216</v>
          </cell>
          <cell r="C244" t="str">
            <v>S022</v>
          </cell>
          <cell r="D244" t="str">
            <v>P216</v>
          </cell>
          <cell r="E244" t="str">
            <v>1022390.58-1043716.97</v>
          </cell>
          <cell r="F244" t="str">
            <v>1022390.51-1043714.52</v>
          </cell>
          <cell r="G244" t="str">
            <v>Inhabilitar</v>
          </cell>
          <cell r="H244">
            <v>1022390.58</v>
          </cell>
          <cell r="I244">
            <v>1043716.97</v>
          </cell>
          <cell r="J244">
            <v>1022390.51</v>
          </cell>
          <cell r="K244">
            <v>1043714.52</v>
          </cell>
          <cell r="L244">
            <v>2.4510000000000001</v>
          </cell>
          <cell r="M244" t="str">
            <v>De Sumidero</v>
          </cell>
          <cell r="N244" t="str">
            <v>GRES</v>
          </cell>
          <cell r="O244">
            <v>10</v>
          </cell>
          <cell r="P244">
            <v>0.254</v>
          </cell>
          <cell r="Q244">
            <v>2561.21</v>
          </cell>
          <cell r="R244">
            <v>2561.25</v>
          </cell>
          <cell r="S244">
            <v>0.9</v>
          </cell>
          <cell r="T244">
            <v>1</v>
          </cell>
          <cell r="U244">
            <v>2560.31</v>
          </cell>
          <cell r="V244">
            <v>2560.25</v>
          </cell>
          <cell r="W244">
            <v>2560.5639999999999</v>
          </cell>
          <cell r="X244">
            <v>2560.5039999999999</v>
          </cell>
          <cell r="Y244" t="str">
            <v>Catastrado</v>
          </cell>
          <cell r="Z244">
            <v>2.4479804161544441</v>
          </cell>
          <cell r="AB244" t="e">
            <v>#N/A</v>
          </cell>
        </row>
        <row r="245">
          <cell r="A245">
            <v>243</v>
          </cell>
          <cell r="B245" t="str">
            <v>S021-P216A</v>
          </cell>
          <cell r="C245" t="str">
            <v>S021</v>
          </cell>
          <cell r="D245" t="str">
            <v>P216A</v>
          </cell>
          <cell r="E245" t="str">
            <v>1022387.49-1043716.55</v>
          </cell>
          <cell r="F245" t="str">
            <v>1022387.71-1043715.96</v>
          </cell>
          <cell r="G245" t="str">
            <v>Existente</v>
          </cell>
          <cell r="H245">
            <v>1022387.49</v>
          </cell>
          <cell r="I245">
            <v>1043716.55</v>
          </cell>
          <cell r="J245">
            <v>1022387.71</v>
          </cell>
          <cell r="K245">
            <v>1043715.96</v>
          </cell>
          <cell r="L245">
            <v>0.62968199999999996</v>
          </cell>
          <cell r="M245" t="str">
            <v>De Sumidero</v>
          </cell>
          <cell r="N245" t="str">
            <v>PVC</v>
          </cell>
          <cell r="O245">
            <v>8</v>
          </cell>
          <cell r="P245">
            <v>0.20319999999999999</v>
          </cell>
          <cell r="Q245">
            <v>2561.15</v>
          </cell>
          <cell r="R245">
            <v>2561.16</v>
          </cell>
          <cell r="S245">
            <v>0.65</v>
          </cell>
          <cell r="T245">
            <v>0.75</v>
          </cell>
          <cell r="U245">
            <v>2560.5</v>
          </cell>
          <cell r="V245">
            <v>2560.41</v>
          </cell>
          <cell r="W245">
            <v>2560.7031999999999</v>
          </cell>
          <cell r="X245">
            <v>2560.6131999999998</v>
          </cell>
          <cell r="Y245" t="str">
            <v>Catastrado</v>
          </cell>
          <cell r="Z245">
            <v>14.292928811709011</v>
          </cell>
          <cell r="AB245" t="e">
            <v>#N/A</v>
          </cell>
        </row>
        <row r="246">
          <cell r="A246">
            <v>244</v>
          </cell>
          <cell r="B246" t="str">
            <v>S405-P222</v>
          </cell>
          <cell r="C246" t="str">
            <v>S405</v>
          </cell>
          <cell r="D246" t="str">
            <v>P222</v>
          </cell>
          <cell r="E246" t="str">
            <v>1022416.19-1043576.91</v>
          </cell>
          <cell r="F246" t="str">
            <v>1022418.45-1043579.33</v>
          </cell>
          <cell r="G246" t="str">
            <v>Inhabilitar</v>
          </cell>
          <cell r="H246">
            <v>1022416.19</v>
          </cell>
          <cell r="I246">
            <v>1043576.91</v>
          </cell>
          <cell r="J246">
            <v>1022418.45</v>
          </cell>
          <cell r="K246">
            <v>1043579.33</v>
          </cell>
          <cell r="L246">
            <v>3.3111929999999998</v>
          </cell>
          <cell r="M246" t="str">
            <v>De Sumidero</v>
          </cell>
          <cell r="N246" t="str">
            <v>GRES</v>
          </cell>
          <cell r="O246">
            <v>10</v>
          </cell>
          <cell r="P246">
            <v>0.254</v>
          </cell>
          <cell r="Q246">
            <v>2562.6999999999998</v>
          </cell>
          <cell r="R246">
            <v>2562.7199999999998</v>
          </cell>
          <cell r="S246">
            <v>0.62</v>
          </cell>
          <cell r="T246">
            <v>1.02</v>
          </cell>
          <cell r="U246">
            <v>2562.08</v>
          </cell>
          <cell r="V246">
            <v>2561.6999999999998</v>
          </cell>
          <cell r="W246">
            <v>2562.3339999999998</v>
          </cell>
          <cell r="X246">
            <v>2561.9539999999997</v>
          </cell>
          <cell r="Y246" t="str">
            <v>Catastrado</v>
          </cell>
          <cell r="Z246">
            <v>11.476226242327439</v>
          </cell>
          <cell r="AB246" t="e">
            <v>#N/A</v>
          </cell>
        </row>
        <row r="247">
          <cell r="A247">
            <v>245</v>
          </cell>
          <cell r="B247" t="str">
            <v>S406-P222</v>
          </cell>
          <cell r="C247" t="str">
            <v>S406</v>
          </cell>
          <cell r="D247" t="str">
            <v>P222</v>
          </cell>
          <cell r="E247" t="str">
            <v>1022418.86-1043580.8</v>
          </cell>
          <cell r="F247" t="str">
            <v>1022418.45-1043579.33</v>
          </cell>
          <cell r="G247" t="str">
            <v>Inhabilitar</v>
          </cell>
          <cell r="H247">
            <v>1022418.86</v>
          </cell>
          <cell r="I247">
            <v>1043580.8</v>
          </cell>
          <cell r="J247">
            <v>1022418.45</v>
          </cell>
          <cell r="K247">
            <v>1043579.33</v>
          </cell>
          <cell r="L247">
            <v>1.526106</v>
          </cell>
          <cell r="M247" t="str">
            <v>De Sumidero</v>
          </cell>
          <cell r="N247" t="str">
            <v>GRES</v>
          </cell>
          <cell r="O247">
            <v>10</v>
          </cell>
          <cell r="P247">
            <v>0.254</v>
          </cell>
          <cell r="Q247">
            <v>2562.7600000000002</v>
          </cell>
          <cell r="R247">
            <v>2562.7199999999998</v>
          </cell>
          <cell r="S247">
            <v>0.84</v>
          </cell>
          <cell r="T247">
            <v>0.86</v>
          </cell>
          <cell r="U247">
            <v>2561.92</v>
          </cell>
          <cell r="V247">
            <v>2561.8599999999997</v>
          </cell>
          <cell r="W247">
            <v>2562.174</v>
          </cell>
          <cell r="X247">
            <v>2562.1139999999996</v>
          </cell>
          <cell r="Y247" t="str">
            <v>Catastrado</v>
          </cell>
          <cell r="Z247">
            <v>3.9315748709722773</v>
          </cell>
          <cell r="AB247" t="e">
            <v>#N/A</v>
          </cell>
        </row>
        <row r="248">
          <cell r="A248">
            <v>246</v>
          </cell>
          <cell r="B248" t="str">
            <v>S020-P223</v>
          </cell>
          <cell r="C248" t="str">
            <v>S020</v>
          </cell>
          <cell r="D248" t="str">
            <v>P223</v>
          </cell>
          <cell r="E248" t="str">
            <v>1022391.57-1043604.6</v>
          </cell>
          <cell r="F248" t="str">
            <v>1022390.04-1043603.08</v>
          </cell>
          <cell r="G248" t="str">
            <v>Inhabilitar</v>
          </cell>
          <cell r="H248">
            <v>1022391.57</v>
          </cell>
          <cell r="I248">
            <v>1043604.6</v>
          </cell>
          <cell r="J248">
            <v>1022390.04</v>
          </cell>
          <cell r="K248">
            <v>1043603.08</v>
          </cell>
          <cell r="L248">
            <v>2.1566869999999998</v>
          </cell>
          <cell r="M248" t="str">
            <v>De Sumidero</v>
          </cell>
          <cell r="N248" t="str">
            <v>GRES</v>
          </cell>
          <cell r="O248">
            <v>6</v>
          </cell>
          <cell r="P248">
            <v>0.15239999999999998</v>
          </cell>
          <cell r="Q248">
            <v>2561.54</v>
          </cell>
          <cell r="R248">
            <v>2561.5641999999998</v>
          </cell>
          <cell r="S248">
            <v>0.59</v>
          </cell>
          <cell r="T248">
            <v>0.68</v>
          </cell>
          <cell r="U248">
            <v>2560.9499999999998</v>
          </cell>
          <cell r="V248">
            <v>2560.8842</v>
          </cell>
          <cell r="W248">
            <v>2561.1023999999998</v>
          </cell>
          <cell r="X248">
            <v>2561.0365999999999</v>
          </cell>
          <cell r="Y248" t="str">
            <v>Catastrado</v>
          </cell>
          <cell r="Z248">
            <v>3.0509758717817541</v>
          </cell>
          <cell r="AB248" t="e">
            <v>#N/A</v>
          </cell>
        </row>
        <row r="249">
          <cell r="A249">
            <v>247</v>
          </cell>
          <cell r="B249" t="str">
            <v>S460-P233B</v>
          </cell>
          <cell r="C249" t="str">
            <v>S460</v>
          </cell>
          <cell r="D249" t="str">
            <v>P233B</v>
          </cell>
          <cell r="E249" t="str">
            <v>1022626.73-1043822.23</v>
          </cell>
          <cell r="F249" t="str">
            <v>1022628.28-1043824.88</v>
          </cell>
          <cell r="G249" t="str">
            <v>Existente</v>
          </cell>
          <cell r="H249">
            <v>1022626.73</v>
          </cell>
          <cell r="I249">
            <v>1043822.23</v>
          </cell>
          <cell r="J249">
            <v>1022628.28</v>
          </cell>
          <cell r="K249">
            <v>1043824.88</v>
          </cell>
          <cell r="L249">
            <v>3.0700159999999999</v>
          </cell>
          <cell r="M249" t="str">
            <v>De Sumidero</v>
          </cell>
          <cell r="N249" t="str">
            <v>PVC</v>
          </cell>
          <cell r="O249">
            <v>8</v>
          </cell>
          <cell r="P249">
            <v>0.20319999999999999</v>
          </cell>
          <cell r="Q249">
            <v>2563.54</v>
          </cell>
          <cell r="R249">
            <v>2563.56</v>
          </cell>
          <cell r="S249">
            <v>0.62</v>
          </cell>
          <cell r="T249">
            <v>0.95</v>
          </cell>
          <cell r="U249">
            <v>2562.92</v>
          </cell>
          <cell r="V249">
            <v>2562.61</v>
          </cell>
          <cell r="W249">
            <v>2563.1232</v>
          </cell>
          <cell r="X249">
            <v>2562.8132000000001</v>
          </cell>
          <cell r="Y249" t="str">
            <v>Catastrado</v>
          </cell>
          <cell r="Z249">
            <v>10.097667243426271</v>
          </cell>
          <cell r="AB249" t="e">
            <v>#N/A</v>
          </cell>
        </row>
        <row r="250">
          <cell r="A250">
            <v>248</v>
          </cell>
          <cell r="B250" t="str">
            <v>P233D-QUEBRADA 2</v>
          </cell>
          <cell r="C250" t="str">
            <v>P233D</v>
          </cell>
          <cell r="D250" t="str">
            <v>QUEBRADA 2</v>
          </cell>
          <cell r="E250" t="str">
            <v>1022581.5-1043880.36</v>
          </cell>
          <cell r="F250" t="str">
            <v>1022573.01-1043927.51</v>
          </cell>
          <cell r="G250" t="str">
            <v>Existente</v>
          </cell>
          <cell r="H250">
            <v>1022581.5</v>
          </cell>
          <cell r="I250">
            <v>1043880.36</v>
          </cell>
          <cell r="J250">
            <v>1022573.01</v>
          </cell>
          <cell r="K250">
            <v>1043927.51</v>
          </cell>
          <cell r="L250">
            <v>47.908273000000001</v>
          </cell>
          <cell r="M250" t="str">
            <v>Pluvial</v>
          </cell>
          <cell r="N250" t="str">
            <v>PVC</v>
          </cell>
          <cell r="O250">
            <v>12</v>
          </cell>
          <cell r="P250">
            <v>0.30479999999999996</v>
          </cell>
          <cell r="Q250">
            <v>2562.4499999999998</v>
          </cell>
          <cell r="R250">
            <v>2559.9688000000001</v>
          </cell>
          <cell r="S250">
            <v>2.57</v>
          </cell>
          <cell r="T250">
            <v>0.5</v>
          </cell>
          <cell r="U250">
            <v>2559.8799999999997</v>
          </cell>
          <cell r="V250">
            <v>2559.4688000000001</v>
          </cell>
          <cell r="W250">
            <v>2560.1847999999995</v>
          </cell>
          <cell r="X250">
            <v>2559.7736</v>
          </cell>
          <cell r="Y250" t="str">
            <v>Catastrado</v>
          </cell>
          <cell r="Z250">
            <v>0.8583068732190644</v>
          </cell>
          <cell r="AB250" t="str">
            <v>P233D-QUEBRADA 2</v>
          </cell>
        </row>
        <row r="251">
          <cell r="A251">
            <v>249</v>
          </cell>
          <cell r="B251" t="str">
            <v>P233B-P233D</v>
          </cell>
          <cell r="C251" t="str">
            <v>P233B</v>
          </cell>
          <cell r="D251" t="str">
            <v>P233D</v>
          </cell>
          <cell r="E251" t="str">
            <v>1022628.28-1043824.88</v>
          </cell>
          <cell r="F251" t="str">
            <v>1022581.5-1043880.36</v>
          </cell>
          <cell r="G251" t="str">
            <v>Existente</v>
          </cell>
          <cell r="H251">
            <v>1022628.28</v>
          </cell>
          <cell r="I251">
            <v>1043824.88</v>
          </cell>
          <cell r="J251">
            <v>1022581.5</v>
          </cell>
          <cell r="K251">
            <v>1043880.36</v>
          </cell>
          <cell r="L251">
            <v>72.569958</v>
          </cell>
          <cell r="M251" t="str">
            <v>Pluvial Inicial</v>
          </cell>
          <cell r="N251" t="str">
            <v>PVC</v>
          </cell>
          <cell r="O251">
            <v>12</v>
          </cell>
          <cell r="P251">
            <v>0.30479999999999996</v>
          </cell>
          <cell r="Q251">
            <v>2563.56</v>
          </cell>
          <cell r="R251">
            <v>2562.4499999999998</v>
          </cell>
          <cell r="S251">
            <v>1.35</v>
          </cell>
          <cell r="T251">
            <v>1.66</v>
          </cell>
          <cell r="U251">
            <v>2562.21</v>
          </cell>
          <cell r="V251">
            <v>2560.79</v>
          </cell>
          <cell r="W251">
            <v>2562.5147999999999</v>
          </cell>
          <cell r="X251">
            <v>2561.0947999999999</v>
          </cell>
          <cell r="Y251" t="str">
            <v>Catastrado</v>
          </cell>
          <cell r="Z251">
            <v>1.9567325641832021</v>
          </cell>
          <cell r="AB251" t="str">
            <v>P233B-P233D</v>
          </cell>
        </row>
        <row r="252">
          <cell r="A252">
            <v>250</v>
          </cell>
          <cell r="B252" t="str">
            <v>S461-P233D</v>
          </cell>
          <cell r="C252" t="str">
            <v>S461</v>
          </cell>
          <cell r="D252" t="str">
            <v>P233D</v>
          </cell>
          <cell r="E252" t="str">
            <v>1022584.33-1043879.82</v>
          </cell>
          <cell r="F252" t="str">
            <v>1022581.5-1043880.36</v>
          </cell>
          <cell r="G252" t="str">
            <v>Existente</v>
          </cell>
          <cell r="H252">
            <v>1022584.33</v>
          </cell>
          <cell r="I252">
            <v>1043879.82</v>
          </cell>
          <cell r="J252">
            <v>1022581.5</v>
          </cell>
          <cell r="K252">
            <v>1043880.36</v>
          </cell>
          <cell r="L252">
            <v>2.881059</v>
          </cell>
          <cell r="M252" t="str">
            <v>De Sumidero</v>
          </cell>
          <cell r="N252" t="str">
            <v>PVC</v>
          </cell>
          <cell r="O252">
            <v>8</v>
          </cell>
          <cell r="P252">
            <v>0.20319999999999999</v>
          </cell>
          <cell r="Q252">
            <v>2562.34</v>
          </cell>
          <cell r="R252">
            <v>2562.4499999999998</v>
          </cell>
          <cell r="S252">
            <v>0.8</v>
          </cell>
          <cell r="T252">
            <v>1.06</v>
          </cell>
          <cell r="U252">
            <v>2561.54</v>
          </cell>
          <cell r="V252">
            <v>2561.39</v>
          </cell>
          <cell r="W252">
            <v>2561.7431999999999</v>
          </cell>
          <cell r="X252">
            <v>2561.5931999999998</v>
          </cell>
          <cell r="Y252" t="str">
            <v>Catastrado</v>
          </cell>
          <cell r="Z252">
            <v>5.2064188897239152</v>
          </cell>
          <cell r="AB252" t="e">
            <v>#N/A</v>
          </cell>
        </row>
        <row r="253">
          <cell r="A253">
            <v>251</v>
          </cell>
          <cell r="B253" t="str">
            <v>S462-S461</v>
          </cell>
          <cell r="C253" t="str">
            <v>S462</v>
          </cell>
          <cell r="D253" t="str">
            <v>S461</v>
          </cell>
          <cell r="E253" t="str">
            <v>1022588.26-1043880.86</v>
          </cell>
          <cell r="F253" t="str">
            <v>1022584.33-1043879.82</v>
          </cell>
          <cell r="G253" t="str">
            <v>Existente</v>
          </cell>
          <cell r="H253">
            <v>1022588.26</v>
          </cell>
          <cell r="I253">
            <v>1043880.86</v>
          </cell>
          <cell r="J253">
            <v>1022584.33</v>
          </cell>
          <cell r="K253">
            <v>1043879.82</v>
          </cell>
          <cell r="L253">
            <v>4.0652799999999996</v>
          </cell>
          <cell r="M253" t="str">
            <v>De Sumidero</v>
          </cell>
          <cell r="N253" t="str">
            <v>PVC</v>
          </cell>
          <cell r="O253">
            <v>8</v>
          </cell>
          <cell r="P253">
            <v>0.20319999999999999</v>
          </cell>
          <cell r="Q253">
            <v>2562.42</v>
          </cell>
          <cell r="R253">
            <v>2562.34</v>
          </cell>
          <cell r="S253">
            <v>0.64</v>
          </cell>
          <cell r="T253">
            <v>0.6</v>
          </cell>
          <cell r="U253">
            <v>2561.7800000000002</v>
          </cell>
          <cell r="V253">
            <v>2561.7400000000002</v>
          </cell>
          <cell r="W253">
            <v>2561.9832000000001</v>
          </cell>
          <cell r="X253">
            <v>2561.9432000000002</v>
          </cell>
          <cell r="Y253" t="str">
            <v>Inferido</v>
          </cell>
          <cell r="Z253">
            <v>0.98394206549028906</v>
          </cell>
          <cell r="AB253" t="e">
            <v>#N/A</v>
          </cell>
        </row>
        <row r="254">
          <cell r="A254">
            <v>252</v>
          </cell>
          <cell r="B254" t="str">
            <v>S442A-P234</v>
          </cell>
          <cell r="C254" t="str">
            <v>S442A</v>
          </cell>
          <cell r="D254" t="str">
            <v>P234</v>
          </cell>
          <cell r="E254" t="str">
            <v>1022586.56-1043770.69</v>
          </cell>
          <cell r="F254" t="str">
            <v>1022587.46-1043771.98</v>
          </cell>
          <cell r="G254" t="str">
            <v>Inhabilitar</v>
          </cell>
          <cell r="H254">
            <v>1022586.56</v>
          </cell>
          <cell r="I254">
            <v>1043770.69</v>
          </cell>
          <cell r="J254">
            <v>1022587.46</v>
          </cell>
          <cell r="K254">
            <v>1043771.98</v>
          </cell>
          <cell r="L254">
            <v>1.572927</v>
          </cell>
          <cell r="M254" t="str">
            <v>De Sumidero</v>
          </cell>
          <cell r="N254" t="str">
            <v>GRES</v>
          </cell>
          <cell r="O254">
            <v>8</v>
          </cell>
          <cell r="P254">
            <v>0.20319999999999999</v>
          </cell>
          <cell r="Q254">
            <v>2563.67</v>
          </cell>
          <cell r="R254">
            <v>2563.58</v>
          </cell>
          <cell r="S254">
            <v>0.33</v>
          </cell>
          <cell r="T254">
            <v>0.72</v>
          </cell>
          <cell r="U254">
            <v>2563.34</v>
          </cell>
          <cell r="V254">
            <v>2562.86</v>
          </cell>
          <cell r="W254">
            <v>2563.5432000000001</v>
          </cell>
          <cell r="X254">
            <v>2563.0632000000001</v>
          </cell>
          <cell r="Y254" t="str">
            <v>Catastrado</v>
          </cell>
          <cell r="Z254">
            <v>30.516355813080846</v>
          </cell>
          <cell r="AB254" t="e">
            <v>#N/A</v>
          </cell>
        </row>
        <row r="255">
          <cell r="A255">
            <v>253</v>
          </cell>
          <cell r="B255" t="str">
            <v>S016-P286</v>
          </cell>
          <cell r="C255" t="str">
            <v>S016</v>
          </cell>
          <cell r="D255" t="str">
            <v>P286</v>
          </cell>
          <cell r="E255" t="str">
            <v>1022535.8-1043485.75</v>
          </cell>
          <cell r="F255" t="str">
            <v>1022528.99-1043487.94</v>
          </cell>
          <cell r="G255" t="str">
            <v>Inhabilitar</v>
          </cell>
          <cell r="H255">
            <v>1022535.8</v>
          </cell>
          <cell r="I255">
            <v>1043485.75</v>
          </cell>
          <cell r="J255">
            <v>1022528.99</v>
          </cell>
          <cell r="K255">
            <v>1043487.94</v>
          </cell>
          <cell r="L255">
            <v>7.1534750000000003</v>
          </cell>
          <cell r="M255" t="str">
            <v>De Sumidero</v>
          </cell>
          <cell r="N255" t="str">
            <v>GRES</v>
          </cell>
          <cell r="O255">
            <v>12</v>
          </cell>
          <cell r="P255">
            <v>0.30479999999999996</v>
          </cell>
          <cell r="Q255">
            <v>2564</v>
          </cell>
          <cell r="R255">
            <v>2565.0300000000002</v>
          </cell>
          <cell r="S255">
            <v>0.25</v>
          </cell>
          <cell r="T255">
            <v>1.33</v>
          </cell>
          <cell r="U255">
            <v>2563.75</v>
          </cell>
          <cell r="V255">
            <v>2563.7000000000003</v>
          </cell>
          <cell r="W255">
            <v>2564.0547999999999</v>
          </cell>
          <cell r="X255">
            <v>2564.0048000000002</v>
          </cell>
          <cell r="Y255" t="str">
            <v>Catastrado</v>
          </cell>
          <cell r="Z255">
            <v>0.69896099447788873</v>
          </cell>
          <cell r="AB255" t="e">
            <v>#N/A</v>
          </cell>
        </row>
        <row r="256">
          <cell r="A256">
            <v>254</v>
          </cell>
          <cell r="B256" t="str">
            <v>S015-P286</v>
          </cell>
          <cell r="C256" t="str">
            <v>S015</v>
          </cell>
          <cell r="D256" t="str">
            <v>P286</v>
          </cell>
          <cell r="E256" t="str">
            <v>1022532.63-1043482.34</v>
          </cell>
          <cell r="F256" t="str">
            <v>1022528.99-1043487.94</v>
          </cell>
          <cell r="G256" t="str">
            <v>Inhabilitar</v>
          </cell>
          <cell r="H256">
            <v>1022532.63</v>
          </cell>
          <cell r="I256">
            <v>1043482.34</v>
          </cell>
          <cell r="J256">
            <v>1022528.99</v>
          </cell>
          <cell r="K256">
            <v>1043487.94</v>
          </cell>
          <cell r="L256">
            <v>6.6790419999999999</v>
          </cell>
          <cell r="M256" t="str">
            <v>De Sumidero</v>
          </cell>
          <cell r="N256" t="str">
            <v>GRES</v>
          </cell>
          <cell r="O256">
            <v>12</v>
          </cell>
          <cell r="P256">
            <v>0.30479999999999996</v>
          </cell>
          <cell r="Q256">
            <v>2564</v>
          </cell>
          <cell r="R256">
            <v>2565.0300000000002</v>
          </cell>
          <cell r="S256">
            <v>0.2</v>
          </cell>
          <cell r="T256">
            <v>1.24</v>
          </cell>
          <cell r="U256">
            <v>2563.8000000000002</v>
          </cell>
          <cell r="V256">
            <v>2563.7900000000004</v>
          </cell>
          <cell r="W256">
            <v>2564.1048000000001</v>
          </cell>
          <cell r="X256">
            <v>2564.0948000000003</v>
          </cell>
          <cell r="Y256" t="str">
            <v>Catastrado</v>
          </cell>
          <cell r="Z256">
            <v>0.1497220709162112</v>
          </cell>
          <cell r="AB256" t="e">
            <v>#N/A</v>
          </cell>
        </row>
        <row r="257">
          <cell r="A257">
            <v>255</v>
          </cell>
          <cell r="B257" t="str">
            <v>S465-S466</v>
          </cell>
          <cell r="C257" t="str">
            <v>S465</v>
          </cell>
          <cell r="D257" t="str">
            <v>S466</v>
          </cell>
          <cell r="E257" t="str">
            <v>1022039.59-1043524.45</v>
          </cell>
          <cell r="F257" t="str">
            <v>1022035.64-1043519.58</v>
          </cell>
          <cell r="G257" t="str">
            <v>Existente</v>
          </cell>
          <cell r="H257">
            <v>1022039.59</v>
          </cell>
          <cell r="I257">
            <v>1043524.45</v>
          </cell>
          <cell r="J257">
            <v>1022035.64</v>
          </cell>
          <cell r="K257">
            <v>1043519.58</v>
          </cell>
          <cell r="L257">
            <v>6.270518</v>
          </cell>
          <cell r="M257" t="str">
            <v>De Sumidero</v>
          </cell>
          <cell r="N257" t="str">
            <v>PVC</v>
          </cell>
          <cell r="O257">
            <v>10</v>
          </cell>
          <cell r="P257">
            <v>0.254</v>
          </cell>
          <cell r="Q257">
            <v>2565.16</v>
          </cell>
          <cell r="R257">
            <v>2565.15</v>
          </cell>
          <cell r="S257">
            <v>0.48</v>
          </cell>
          <cell r="T257">
            <v>0.49</v>
          </cell>
          <cell r="U257">
            <v>2564.6799999999998</v>
          </cell>
          <cell r="V257">
            <v>2564.6600000000003</v>
          </cell>
          <cell r="W257">
            <v>2564.9339999999997</v>
          </cell>
          <cell r="X257">
            <v>2564.9140000000002</v>
          </cell>
          <cell r="Y257" t="str">
            <v>Inferido</v>
          </cell>
          <cell r="Z257">
            <v>0.31895291584406682</v>
          </cell>
          <cell r="AB257" t="e">
            <v>#N/A</v>
          </cell>
        </row>
        <row r="258">
          <cell r="A258">
            <v>256</v>
          </cell>
          <cell r="B258" t="str">
            <v>S466-P600</v>
          </cell>
          <cell r="C258" t="str">
            <v>S466</v>
          </cell>
          <cell r="D258" t="str">
            <v>P600</v>
          </cell>
          <cell r="E258" t="str">
            <v>1022035.64-1043519.58</v>
          </cell>
          <cell r="F258" t="str">
            <v>1022048.64-1043511.94</v>
          </cell>
          <cell r="G258" t="str">
            <v>Existente</v>
          </cell>
          <cell r="H258">
            <v>1022035.64</v>
          </cell>
          <cell r="I258">
            <v>1043519.58</v>
          </cell>
          <cell r="J258">
            <v>1022048.64</v>
          </cell>
          <cell r="K258">
            <v>1043511.94</v>
          </cell>
          <cell r="L258">
            <v>15.07878</v>
          </cell>
          <cell r="M258" t="str">
            <v>De Sumidero</v>
          </cell>
          <cell r="N258" t="str">
            <v>PVC</v>
          </cell>
          <cell r="O258">
            <v>10</v>
          </cell>
          <cell r="P258">
            <v>0.254</v>
          </cell>
          <cell r="Q258">
            <v>2565.15</v>
          </cell>
          <cell r="R258">
            <v>2565.1</v>
          </cell>
          <cell r="S258">
            <v>0.49</v>
          </cell>
          <cell r="T258">
            <v>1.4</v>
          </cell>
          <cell r="U258">
            <v>2564.6600000000003</v>
          </cell>
          <cell r="V258">
            <v>2563.6999999999998</v>
          </cell>
          <cell r="W258">
            <v>2564.9140000000002</v>
          </cell>
          <cell r="X258">
            <v>2563.9539999999997</v>
          </cell>
          <cell r="Y258" t="str">
            <v>Catastrado</v>
          </cell>
          <cell r="Z258">
            <v>6.3665628121140516</v>
          </cell>
          <cell r="AB258" t="e">
            <v>#N/A</v>
          </cell>
        </row>
        <row r="259">
          <cell r="A259">
            <v>257</v>
          </cell>
          <cell r="B259" t="str">
            <v>P600-P602</v>
          </cell>
          <cell r="C259" t="str">
            <v>P600</v>
          </cell>
          <cell r="D259" t="str">
            <v>P602</v>
          </cell>
          <cell r="E259" t="str">
            <v>1022048.64-1043511.94</v>
          </cell>
          <cell r="F259" t="str">
            <v>1022083.59-1043484.61</v>
          </cell>
          <cell r="G259" t="str">
            <v>Existente</v>
          </cell>
          <cell r="H259">
            <v>1022048.64</v>
          </cell>
          <cell r="I259">
            <v>1043511.94</v>
          </cell>
          <cell r="J259">
            <v>1022083.59</v>
          </cell>
          <cell r="K259">
            <v>1043484.61</v>
          </cell>
          <cell r="L259">
            <v>44.367007999999998</v>
          </cell>
          <cell r="M259" t="str">
            <v>Pluvial Inicial</v>
          </cell>
          <cell r="N259" t="str">
            <v>PVC</v>
          </cell>
          <cell r="O259">
            <v>10</v>
          </cell>
          <cell r="P259">
            <v>0.254</v>
          </cell>
          <cell r="Q259">
            <v>2565.1</v>
          </cell>
          <cell r="R259">
            <v>2565.06</v>
          </cell>
          <cell r="S259">
            <v>1.38</v>
          </cell>
          <cell r="T259">
            <v>1.42</v>
          </cell>
          <cell r="U259">
            <v>2563.7199999999998</v>
          </cell>
          <cell r="V259">
            <v>2563.64</v>
          </cell>
          <cell r="W259">
            <v>2563.9739999999997</v>
          </cell>
          <cell r="X259">
            <v>2563.8939999999998</v>
          </cell>
          <cell r="Y259" t="str">
            <v>Catastrado</v>
          </cell>
          <cell r="Z259">
            <v>0.18031416497575686</v>
          </cell>
          <cell r="AB259" t="str">
            <v>P600-P602</v>
          </cell>
        </row>
        <row r="260">
          <cell r="A260">
            <v>258</v>
          </cell>
          <cell r="B260" t="str">
            <v>P602-P604</v>
          </cell>
          <cell r="C260" t="str">
            <v>P602</v>
          </cell>
          <cell r="D260" t="str">
            <v>P604</v>
          </cell>
          <cell r="E260" t="str">
            <v>1022083.59-1043484.61</v>
          </cell>
          <cell r="F260" t="str">
            <v>1022127.54-1043450.54</v>
          </cell>
          <cell r="G260" t="str">
            <v>Existente</v>
          </cell>
          <cell r="H260">
            <v>1022083.59</v>
          </cell>
          <cell r="I260">
            <v>1043484.61</v>
          </cell>
          <cell r="J260">
            <v>1022127.54</v>
          </cell>
          <cell r="K260">
            <v>1043450.54</v>
          </cell>
          <cell r="L260">
            <v>55.609059000000002</v>
          </cell>
          <cell r="M260" t="str">
            <v>Pluvial</v>
          </cell>
          <cell r="N260" t="str">
            <v>PVC</v>
          </cell>
          <cell r="O260">
            <v>10</v>
          </cell>
          <cell r="P260">
            <v>0.254</v>
          </cell>
          <cell r="Q260">
            <v>2565.06</v>
          </cell>
          <cell r="R260">
            <v>2565.6</v>
          </cell>
          <cell r="S260">
            <v>1.42</v>
          </cell>
          <cell r="T260">
            <v>2.6</v>
          </cell>
          <cell r="U260">
            <v>2563.64</v>
          </cell>
          <cell r="V260">
            <v>2563</v>
          </cell>
          <cell r="W260">
            <v>2563.8939999999998</v>
          </cell>
          <cell r="X260">
            <v>2563.2539999999999</v>
          </cell>
          <cell r="Y260" t="str">
            <v>Catastrado</v>
          </cell>
          <cell r="Z260">
            <v>1.1508916200144164</v>
          </cell>
          <cell r="AB260" t="str">
            <v>P602-P604</v>
          </cell>
        </row>
        <row r="261">
          <cell r="A261">
            <v>259</v>
          </cell>
          <cell r="B261" t="str">
            <v>P604-P605</v>
          </cell>
          <cell r="C261" t="str">
            <v>P604</v>
          </cell>
          <cell r="D261" t="str">
            <v>P605</v>
          </cell>
          <cell r="E261" t="str">
            <v>1022127.54-1043450.54</v>
          </cell>
          <cell r="F261" t="str">
            <v>1022168.4-1043416.55</v>
          </cell>
          <cell r="G261" t="str">
            <v>Existente</v>
          </cell>
          <cell r="H261">
            <v>1022127.54</v>
          </cell>
          <cell r="I261">
            <v>1043450.54</v>
          </cell>
          <cell r="J261">
            <v>1022168.4</v>
          </cell>
          <cell r="K261">
            <v>1043416.55</v>
          </cell>
          <cell r="L261">
            <v>53.149408999999999</v>
          </cell>
          <cell r="M261" t="str">
            <v>Pluvial</v>
          </cell>
          <cell r="N261" t="str">
            <v>PVC</v>
          </cell>
          <cell r="O261">
            <v>12</v>
          </cell>
          <cell r="P261">
            <v>0.30479999999999996</v>
          </cell>
          <cell r="Q261">
            <v>2565.6</v>
          </cell>
          <cell r="R261">
            <v>2565.52</v>
          </cell>
          <cell r="S261">
            <v>2.6</v>
          </cell>
          <cell r="T261">
            <v>2.6</v>
          </cell>
          <cell r="U261">
            <v>2563</v>
          </cell>
          <cell r="V261">
            <v>2562.92</v>
          </cell>
          <cell r="W261">
            <v>2563.3047999999999</v>
          </cell>
          <cell r="X261">
            <v>2563.2248</v>
          </cell>
          <cell r="Y261" t="str">
            <v>Catastrado</v>
          </cell>
          <cell r="Z261">
            <v>0.15051907726749558</v>
          </cell>
          <cell r="AB261" t="str">
            <v>P604-P605</v>
          </cell>
        </row>
        <row r="262">
          <cell r="A262">
            <v>260</v>
          </cell>
          <cell r="B262" t="str">
            <v>P608-P605</v>
          </cell>
          <cell r="C262" t="str">
            <v>P608</v>
          </cell>
          <cell r="D262" t="str">
            <v>P605</v>
          </cell>
          <cell r="E262" t="str">
            <v>1022151.03-1043393.96</v>
          </cell>
          <cell r="F262" t="str">
            <v>1022168.4-1043416.55</v>
          </cell>
          <cell r="G262" t="str">
            <v>Existente</v>
          </cell>
          <cell r="H262">
            <v>1022151.03</v>
          </cell>
          <cell r="I262">
            <v>1043393.96</v>
          </cell>
          <cell r="J262">
            <v>1022168.4</v>
          </cell>
          <cell r="K262">
            <v>1043416.55</v>
          </cell>
          <cell r="L262">
            <v>28.496051999999999</v>
          </cell>
          <cell r="M262" t="str">
            <v>Pluvial</v>
          </cell>
          <cell r="N262" t="str">
            <v>PVC</v>
          </cell>
          <cell r="O262">
            <v>20</v>
          </cell>
          <cell r="P262">
            <v>0.50800000000000001</v>
          </cell>
          <cell r="Q262">
            <v>2565.63</v>
          </cell>
          <cell r="R262">
            <v>2565.52</v>
          </cell>
          <cell r="S262">
            <v>2.62</v>
          </cell>
          <cell r="T262">
            <v>2.6</v>
          </cell>
          <cell r="U262">
            <v>2563.0100000000002</v>
          </cell>
          <cell r="V262">
            <v>2562.92</v>
          </cell>
          <cell r="W262">
            <v>2563.518</v>
          </cell>
          <cell r="X262">
            <v>2563.4279999999999</v>
          </cell>
          <cell r="Y262" t="str">
            <v>Catastrado</v>
          </cell>
          <cell r="Z262">
            <v>0.3158332248977701</v>
          </cell>
          <cell r="AB262" t="str">
            <v>P608-P605</v>
          </cell>
        </row>
        <row r="263">
          <cell r="A263">
            <v>261</v>
          </cell>
          <cell r="B263" t="str">
            <v>S471-P605</v>
          </cell>
          <cell r="C263" t="str">
            <v>S471</v>
          </cell>
          <cell r="D263" t="str">
            <v>P605</v>
          </cell>
          <cell r="E263" t="str">
            <v>1022166.49-1043405.81</v>
          </cell>
          <cell r="F263" t="str">
            <v>1022168.4-1043416.55</v>
          </cell>
          <cell r="G263" t="str">
            <v>Existente</v>
          </cell>
          <cell r="H263">
            <v>1022166.49</v>
          </cell>
          <cell r="I263">
            <v>1043405.81</v>
          </cell>
          <cell r="J263">
            <v>1022168.4</v>
          </cell>
          <cell r="K263">
            <v>1043416.55</v>
          </cell>
          <cell r="L263">
            <v>10.908515</v>
          </cell>
          <cell r="M263" t="str">
            <v>De Sumidero</v>
          </cell>
          <cell r="N263" t="str">
            <v>PVC</v>
          </cell>
          <cell r="O263">
            <v>10</v>
          </cell>
          <cell r="P263">
            <v>0.254</v>
          </cell>
          <cell r="Q263">
            <v>2565.4499999999998</v>
          </cell>
          <cell r="R263">
            <v>2565.52</v>
          </cell>
          <cell r="S263">
            <v>0.6</v>
          </cell>
          <cell r="T263">
            <v>1.1000000000000001</v>
          </cell>
          <cell r="U263">
            <v>2564.85</v>
          </cell>
          <cell r="V263">
            <v>2564.42</v>
          </cell>
          <cell r="W263">
            <v>2565.1039999999998</v>
          </cell>
          <cell r="X263">
            <v>2564.674</v>
          </cell>
          <cell r="Y263" t="str">
            <v>Catastrado</v>
          </cell>
          <cell r="Z263">
            <v>3.9418747648037913</v>
          </cell>
          <cell r="AB263" t="e">
            <v>#N/A</v>
          </cell>
        </row>
        <row r="264">
          <cell r="A264">
            <v>262</v>
          </cell>
          <cell r="B264" t="str">
            <v>S014-P605</v>
          </cell>
          <cell r="C264" t="str">
            <v>S014</v>
          </cell>
          <cell r="D264" t="str">
            <v>P605</v>
          </cell>
          <cell r="E264" t="str">
            <v>1022171.75-1043419.44</v>
          </cell>
          <cell r="F264" t="str">
            <v>1022168.4-1043416.55</v>
          </cell>
          <cell r="G264" t="str">
            <v>Existente</v>
          </cell>
          <cell r="H264">
            <v>1022171.75</v>
          </cell>
          <cell r="I264">
            <v>1043419.44</v>
          </cell>
          <cell r="J264">
            <v>1022168.4</v>
          </cell>
          <cell r="K264">
            <v>1043416.55</v>
          </cell>
          <cell r="L264">
            <v>4.4243189999999997</v>
          </cell>
          <cell r="M264" t="str">
            <v>De Sumidero</v>
          </cell>
          <cell r="N264" t="str">
            <v>PVC</v>
          </cell>
          <cell r="O264">
            <v>10</v>
          </cell>
          <cell r="P264">
            <v>0.254</v>
          </cell>
          <cell r="Q264">
            <v>2565.4699999999998</v>
          </cell>
          <cell r="R264">
            <v>2565.52</v>
          </cell>
          <cell r="S264">
            <v>0.84</v>
          </cell>
          <cell r="T264">
            <v>2.0499999999999998</v>
          </cell>
          <cell r="U264">
            <v>2564.6299999999997</v>
          </cell>
          <cell r="V264">
            <v>2563.4699999999998</v>
          </cell>
          <cell r="W264">
            <v>2564.8839999999996</v>
          </cell>
          <cell r="X264">
            <v>2563.7239999999997</v>
          </cell>
          <cell r="Y264" t="str">
            <v>Catastrado</v>
          </cell>
          <cell r="Z264">
            <v>26.218724282762039</v>
          </cell>
          <cell r="AB264" t="e">
            <v>#N/A</v>
          </cell>
        </row>
        <row r="265">
          <cell r="A265">
            <v>263</v>
          </cell>
          <cell r="B265" t="str">
            <v>P605-P617</v>
          </cell>
          <cell r="C265" t="str">
            <v>P605</v>
          </cell>
          <cell r="D265" t="str">
            <v>P617</v>
          </cell>
          <cell r="E265" t="str">
            <v>1022168.4-1043416.55</v>
          </cell>
          <cell r="F265" t="str">
            <v>1022203.56-1043386.23</v>
          </cell>
          <cell r="G265" t="str">
            <v>Existente</v>
          </cell>
          <cell r="H265">
            <v>1022168.4</v>
          </cell>
          <cell r="I265">
            <v>1043416.55</v>
          </cell>
          <cell r="J265">
            <v>1022203.56</v>
          </cell>
          <cell r="K265">
            <v>1043386.23</v>
          </cell>
          <cell r="L265">
            <v>46.427664</v>
          </cell>
          <cell r="M265" t="str">
            <v>Pluvial</v>
          </cell>
          <cell r="N265" t="str">
            <v>PVC</v>
          </cell>
          <cell r="O265">
            <v>20</v>
          </cell>
          <cell r="P265">
            <v>0.50800000000000001</v>
          </cell>
          <cell r="Q265">
            <v>2565.52</v>
          </cell>
          <cell r="R265">
            <v>2565.77</v>
          </cell>
          <cell r="S265">
            <v>2.6</v>
          </cell>
          <cell r="T265">
            <v>3</v>
          </cell>
          <cell r="U265">
            <v>2562.92</v>
          </cell>
          <cell r="V265">
            <v>2562.77</v>
          </cell>
          <cell r="W265">
            <v>2563.4279999999999</v>
          </cell>
          <cell r="X265">
            <v>2563.2779999999998</v>
          </cell>
          <cell r="Y265" t="str">
            <v>Catastrado</v>
          </cell>
          <cell r="Z265">
            <v>0.32308323761473534</v>
          </cell>
          <cell r="AB265" t="str">
            <v>P605-P617</v>
          </cell>
        </row>
        <row r="266">
          <cell r="A266">
            <v>264</v>
          </cell>
          <cell r="B266" t="str">
            <v>S473-P608</v>
          </cell>
          <cell r="C266" t="str">
            <v>S473</v>
          </cell>
          <cell r="D266" t="str">
            <v>P608</v>
          </cell>
          <cell r="E266" t="str">
            <v>1022146.56-1043391</v>
          </cell>
          <cell r="F266" t="str">
            <v>1022151.03-1043393.96</v>
          </cell>
          <cell r="G266" t="str">
            <v>Existente</v>
          </cell>
          <cell r="H266">
            <v>1022146.5600000001</v>
          </cell>
          <cell r="I266">
            <v>1043391</v>
          </cell>
          <cell r="J266">
            <v>1022151.03</v>
          </cell>
          <cell r="K266">
            <v>1043393.96</v>
          </cell>
          <cell r="L266">
            <v>5.3612029999999997</v>
          </cell>
          <cell r="M266" t="str">
            <v>De Sumidero</v>
          </cell>
          <cell r="N266" t="str">
            <v>PVC</v>
          </cell>
          <cell r="O266">
            <v>14</v>
          </cell>
          <cell r="P266">
            <v>0.35559999999999997</v>
          </cell>
          <cell r="Q266">
            <v>2565.5300000000002</v>
          </cell>
          <cell r="R266">
            <v>2565.63</v>
          </cell>
          <cell r="S266">
            <v>0.72</v>
          </cell>
          <cell r="T266">
            <v>1.6</v>
          </cell>
          <cell r="U266">
            <v>2564.8100000000004</v>
          </cell>
          <cell r="V266">
            <v>2564.0300000000002</v>
          </cell>
          <cell r="W266">
            <v>2565.1656000000003</v>
          </cell>
          <cell r="X266">
            <v>2564.3856000000001</v>
          </cell>
          <cell r="Y266" t="str">
            <v>Catastrado</v>
          </cell>
          <cell r="Z266">
            <v>14.548973430034268</v>
          </cell>
          <cell r="AB266" t="e">
            <v>#N/A</v>
          </cell>
        </row>
        <row r="267">
          <cell r="A267">
            <v>265</v>
          </cell>
          <cell r="B267" t="str">
            <v>S472-P608</v>
          </cell>
          <cell r="C267" t="str">
            <v>S472</v>
          </cell>
          <cell r="D267" t="str">
            <v>P608</v>
          </cell>
          <cell r="E267" t="str">
            <v>1022150.48-1043387.63</v>
          </cell>
          <cell r="F267" t="str">
            <v>1022151.03-1043393.96</v>
          </cell>
          <cell r="G267" t="str">
            <v>Existente</v>
          </cell>
          <cell r="H267">
            <v>1022150.48</v>
          </cell>
          <cell r="I267">
            <v>1043387.63</v>
          </cell>
          <cell r="J267">
            <v>1022151.03</v>
          </cell>
          <cell r="K267">
            <v>1043393.96</v>
          </cell>
          <cell r="L267">
            <v>6.3538490000000003</v>
          </cell>
          <cell r="M267" t="str">
            <v>De Sumidero</v>
          </cell>
          <cell r="N267" t="str">
            <v>PVC</v>
          </cell>
          <cell r="O267">
            <v>14</v>
          </cell>
          <cell r="P267">
            <v>0.35559999999999997</v>
          </cell>
          <cell r="Q267">
            <v>2565.5300000000002</v>
          </cell>
          <cell r="R267">
            <v>2565.63</v>
          </cell>
          <cell r="S267">
            <v>0.43</v>
          </cell>
          <cell r="T267">
            <v>1.6</v>
          </cell>
          <cell r="U267">
            <v>2565.1000000000004</v>
          </cell>
          <cell r="V267">
            <v>2564.0300000000002</v>
          </cell>
          <cell r="W267">
            <v>2565.4556000000002</v>
          </cell>
          <cell r="X267">
            <v>2564.3856000000001</v>
          </cell>
          <cell r="Y267" t="str">
            <v>Catastrado</v>
          </cell>
          <cell r="Z267">
            <v>16.840186161178266</v>
          </cell>
          <cell r="AB267" t="e">
            <v>#N/A</v>
          </cell>
        </row>
        <row r="268">
          <cell r="A268">
            <v>266</v>
          </cell>
          <cell r="B268" t="str">
            <v>P610-P608</v>
          </cell>
          <cell r="C268" t="str">
            <v>P610</v>
          </cell>
          <cell r="D268" t="str">
            <v>P608</v>
          </cell>
          <cell r="E268" t="str">
            <v>1022120.09-1043357.35</v>
          </cell>
          <cell r="F268" t="str">
            <v>1022151.03-1043393.96</v>
          </cell>
          <cell r="G268" t="str">
            <v>Existente</v>
          </cell>
          <cell r="H268">
            <v>1022120.09</v>
          </cell>
          <cell r="I268">
            <v>1043357.35</v>
          </cell>
          <cell r="J268">
            <v>1022151.03</v>
          </cell>
          <cell r="K268">
            <v>1043393.96</v>
          </cell>
          <cell r="L268">
            <v>47.933033000000002</v>
          </cell>
          <cell r="M268" t="str">
            <v>Pluvial</v>
          </cell>
          <cell r="N268" t="str">
            <v>PVC</v>
          </cell>
          <cell r="O268">
            <v>20</v>
          </cell>
          <cell r="P268">
            <v>0.50800000000000001</v>
          </cell>
          <cell r="Q268">
            <v>2565.6799999999998</v>
          </cell>
          <cell r="R268">
            <v>2565.63</v>
          </cell>
          <cell r="S268">
            <v>2.6</v>
          </cell>
          <cell r="T268">
            <v>2.62</v>
          </cell>
          <cell r="U268">
            <v>2563.08</v>
          </cell>
          <cell r="V268">
            <v>2563.0100000000002</v>
          </cell>
          <cell r="W268">
            <v>2563.5879999999997</v>
          </cell>
          <cell r="X268">
            <v>2563.518</v>
          </cell>
          <cell r="Y268" t="str">
            <v>Catastrado</v>
          </cell>
          <cell r="Z268">
            <v>0.14603707635131069</v>
          </cell>
          <cell r="AB268" t="str">
            <v>P610-P608</v>
          </cell>
        </row>
        <row r="269">
          <cell r="A269">
            <v>267</v>
          </cell>
          <cell r="B269" t="str">
            <v>P613-P612</v>
          </cell>
          <cell r="C269" t="str">
            <v>P613</v>
          </cell>
          <cell r="D269" t="str">
            <v>P612</v>
          </cell>
          <cell r="E269" t="str">
            <v>1022041.12-1043352.55</v>
          </cell>
          <cell r="F269" t="str">
            <v>1022083.67-1043317.93</v>
          </cell>
          <cell r="G269" t="str">
            <v>Existente</v>
          </cell>
          <cell r="H269">
            <v>1022041.12</v>
          </cell>
          <cell r="I269">
            <v>1043352.55</v>
          </cell>
          <cell r="J269">
            <v>1022083.67</v>
          </cell>
          <cell r="K269">
            <v>1043317.93</v>
          </cell>
          <cell r="L269">
            <v>54.854779999999998</v>
          </cell>
          <cell r="M269" t="str">
            <v>Pluvial</v>
          </cell>
          <cell r="N269" t="str">
            <v>PVC</v>
          </cell>
          <cell r="O269">
            <v>16</v>
          </cell>
          <cell r="P269">
            <v>0.40639999999999998</v>
          </cell>
          <cell r="Q269">
            <v>2565.2399999999998</v>
          </cell>
          <cell r="R269">
            <v>2565.48</v>
          </cell>
          <cell r="S269">
            <v>1.5</v>
          </cell>
          <cell r="T269">
            <v>2.2999999999999998</v>
          </cell>
          <cell r="U269">
            <v>2563.7399999999998</v>
          </cell>
          <cell r="V269">
            <v>2563.1799999999998</v>
          </cell>
          <cell r="W269">
            <v>2564.1463999999996</v>
          </cell>
          <cell r="X269">
            <v>2563.5863999999997</v>
          </cell>
          <cell r="Y269" t="str">
            <v>Catastrado</v>
          </cell>
          <cell r="Z269">
            <v>1.0208773054963405</v>
          </cell>
          <cell r="AB269" t="str">
            <v>P613-P612</v>
          </cell>
        </row>
        <row r="270">
          <cell r="A270">
            <v>268</v>
          </cell>
          <cell r="B270" t="str">
            <v>P612-P610</v>
          </cell>
          <cell r="C270" t="str">
            <v>P612</v>
          </cell>
          <cell r="D270" t="str">
            <v>P610</v>
          </cell>
          <cell r="E270" t="str">
            <v>1022083.67-1043317.93</v>
          </cell>
          <cell r="F270" t="str">
            <v>1022120.09-1043357.35</v>
          </cell>
          <cell r="G270" t="str">
            <v>Existente</v>
          </cell>
          <cell r="H270">
            <v>1022083.67</v>
          </cell>
          <cell r="I270">
            <v>1043317.93</v>
          </cell>
          <cell r="J270">
            <v>1022120.09</v>
          </cell>
          <cell r="K270">
            <v>1043357.35</v>
          </cell>
          <cell r="L270">
            <v>53.668917999999998</v>
          </cell>
          <cell r="M270" t="str">
            <v>Pluvial</v>
          </cell>
          <cell r="N270" t="str">
            <v>PVC</v>
          </cell>
          <cell r="O270">
            <v>20</v>
          </cell>
          <cell r="P270">
            <v>0.50800000000000001</v>
          </cell>
          <cell r="Q270">
            <v>2565.48</v>
          </cell>
          <cell r="R270">
            <v>2565.6799999999998</v>
          </cell>
          <cell r="S270">
            <v>2.2999999999999998</v>
          </cell>
          <cell r="T270">
            <v>2.6</v>
          </cell>
          <cell r="U270">
            <v>2563.1799999999998</v>
          </cell>
          <cell r="V270">
            <v>2563.08</v>
          </cell>
          <cell r="W270">
            <v>2563.6879999999996</v>
          </cell>
          <cell r="X270">
            <v>2563.5879999999997</v>
          </cell>
          <cell r="Y270" t="str">
            <v>Catastrado</v>
          </cell>
          <cell r="Z270">
            <v>0.18632758722638876</v>
          </cell>
          <cell r="AB270" t="str">
            <v>P612-P610</v>
          </cell>
        </row>
        <row r="271">
          <cell r="A271">
            <v>269</v>
          </cell>
          <cell r="B271" t="str">
            <v>S479-P612</v>
          </cell>
          <cell r="C271" t="str">
            <v>S479</v>
          </cell>
          <cell r="D271" t="str">
            <v>P612</v>
          </cell>
          <cell r="E271" t="str">
            <v>1022083.11-1043321.8</v>
          </cell>
          <cell r="F271" t="str">
            <v>1022083.67-1043317.93</v>
          </cell>
          <cell r="G271" t="str">
            <v>Existente</v>
          </cell>
          <cell r="H271">
            <v>1022083.11</v>
          </cell>
          <cell r="I271">
            <v>1043321.8</v>
          </cell>
          <cell r="J271">
            <v>1022083.67</v>
          </cell>
          <cell r="K271">
            <v>1043317.93</v>
          </cell>
          <cell r="L271">
            <v>3.910307</v>
          </cell>
          <cell r="M271" t="str">
            <v>De Sumidero</v>
          </cell>
          <cell r="N271" t="str">
            <v>PVC</v>
          </cell>
          <cell r="O271">
            <v>10</v>
          </cell>
          <cell r="P271">
            <v>0.254</v>
          </cell>
          <cell r="Q271">
            <v>2565.3200000000002</v>
          </cell>
          <cell r="R271">
            <v>2565.48</v>
          </cell>
          <cell r="S271">
            <v>0.54</v>
          </cell>
          <cell r="T271">
            <v>1.4</v>
          </cell>
          <cell r="U271">
            <v>2564.7800000000002</v>
          </cell>
          <cell r="V271">
            <v>2564.08</v>
          </cell>
          <cell r="W271">
            <v>2565.0340000000001</v>
          </cell>
          <cell r="X271">
            <v>2564.3339999999998</v>
          </cell>
          <cell r="Y271" t="str">
            <v>Catastrado</v>
          </cell>
          <cell r="Z271">
            <v>17.9014077411383</v>
          </cell>
          <cell r="AB271" t="e">
            <v>#N/A</v>
          </cell>
        </row>
        <row r="272">
          <cell r="A272">
            <v>270</v>
          </cell>
          <cell r="B272" t="str">
            <v>S478-P612</v>
          </cell>
          <cell r="C272" t="str">
            <v>S478</v>
          </cell>
          <cell r="D272" t="str">
            <v>P612</v>
          </cell>
          <cell r="E272" t="str">
            <v>1022078.81-1043314.7</v>
          </cell>
          <cell r="F272" t="str">
            <v>1022083.67-1043317.93</v>
          </cell>
          <cell r="G272" t="str">
            <v>Existente</v>
          </cell>
          <cell r="H272">
            <v>1022078.81</v>
          </cell>
          <cell r="I272">
            <v>1043314.7</v>
          </cell>
          <cell r="J272">
            <v>1022083.67</v>
          </cell>
          <cell r="K272">
            <v>1043317.93</v>
          </cell>
          <cell r="L272">
            <v>5.8354520000000001</v>
          </cell>
          <cell r="M272" t="str">
            <v>De Sumidero</v>
          </cell>
          <cell r="N272" t="str">
            <v>PVC</v>
          </cell>
          <cell r="O272">
            <v>10</v>
          </cell>
          <cell r="P272">
            <v>0.254</v>
          </cell>
          <cell r="Q272">
            <v>2565.35</v>
          </cell>
          <cell r="R272">
            <v>2565.48</v>
          </cell>
          <cell r="S272">
            <v>0.59</v>
          </cell>
          <cell r="T272">
            <v>1.75</v>
          </cell>
          <cell r="U272">
            <v>2564.7599999999998</v>
          </cell>
          <cell r="V272">
            <v>2563.73</v>
          </cell>
          <cell r="W272">
            <v>2565.0139999999997</v>
          </cell>
          <cell r="X272">
            <v>2563.9839999999999</v>
          </cell>
          <cell r="Y272" t="str">
            <v>Catastrado</v>
          </cell>
          <cell r="Z272">
            <v>17.650732111235691</v>
          </cell>
          <cell r="AB272" t="e">
            <v>#N/A</v>
          </cell>
        </row>
        <row r="273">
          <cell r="A273">
            <v>271</v>
          </cell>
          <cell r="B273" t="str">
            <v>P616-P613</v>
          </cell>
          <cell r="C273" t="str">
            <v>P616</v>
          </cell>
          <cell r="D273" t="str">
            <v>P613</v>
          </cell>
          <cell r="E273" t="str">
            <v>1021985.48-1043397.55</v>
          </cell>
          <cell r="F273" t="str">
            <v>1022041.12-1043352.55</v>
          </cell>
          <cell r="G273" t="str">
            <v>Existente</v>
          </cell>
          <cell r="H273">
            <v>1021985.48</v>
          </cell>
          <cell r="I273">
            <v>1043397.55</v>
          </cell>
          <cell r="J273">
            <v>1022041.12</v>
          </cell>
          <cell r="K273">
            <v>1043352.55</v>
          </cell>
          <cell r="L273">
            <v>71.559832</v>
          </cell>
          <cell r="M273" t="str">
            <v>Pluvial Inicial</v>
          </cell>
          <cell r="N273" t="str">
            <v>PVC</v>
          </cell>
          <cell r="O273">
            <v>20</v>
          </cell>
          <cell r="P273">
            <v>0.50800000000000001</v>
          </cell>
          <cell r="Q273">
            <v>2565.04</v>
          </cell>
          <cell r="R273">
            <v>2565.2399999999998</v>
          </cell>
          <cell r="S273">
            <v>1.2</v>
          </cell>
          <cell r="T273">
            <v>1.5</v>
          </cell>
          <cell r="U273">
            <v>2563.84</v>
          </cell>
          <cell r="V273">
            <v>2563.7399999999998</v>
          </cell>
          <cell r="W273">
            <v>2564.348</v>
          </cell>
          <cell r="X273">
            <v>2564.2479999999996</v>
          </cell>
          <cell r="Y273" t="str">
            <v>Catastrado</v>
          </cell>
          <cell r="Z273">
            <v>0.13974320118633565</v>
          </cell>
          <cell r="AB273" t="str">
            <v>P616-P613</v>
          </cell>
        </row>
        <row r="274">
          <cell r="A274">
            <v>272</v>
          </cell>
          <cell r="B274" t="str">
            <v>S483-P616</v>
          </cell>
          <cell r="C274" t="str">
            <v>S483</v>
          </cell>
          <cell r="D274" t="str">
            <v>P616</v>
          </cell>
          <cell r="E274" t="str">
            <v>1021987.32-1043410.72</v>
          </cell>
          <cell r="F274" t="str">
            <v>1021985.48-1043397.55</v>
          </cell>
          <cell r="G274" t="str">
            <v>Existente</v>
          </cell>
          <cell r="H274">
            <v>1021987.32</v>
          </cell>
          <cell r="I274">
            <v>1043410.72</v>
          </cell>
          <cell r="J274">
            <v>1021985.48</v>
          </cell>
          <cell r="K274">
            <v>1043397.55</v>
          </cell>
          <cell r="L274">
            <v>13.297912999999999</v>
          </cell>
          <cell r="M274" t="str">
            <v>De Sumidero</v>
          </cell>
          <cell r="N274" t="str">
            <v>PVC</v>
          </cell>
          <cell r="O274">
            <v>8</v>
          </cell>
          <cell r="P274">
            <v>0.20319999999999999</v>
          </cell>
          <cell r="Q274">
            <v>2564.84</v>
          </cell>
          <cell r="R274">
            <v>2565.04</v>
          </cell>
          <cell r="S274">
            <v>0.65</v>
          </cell>
          <cell r="T274">
            <v>1.4</v>
          </cell>
          <cell r="U274">
            <v>2564.19</v>
          </cell>
          <cell r="V274">
            <v>2563.64</v>
          </cell>
          <cell r="W274">
            <v>2564.3932</v>
          </cell>
          <cell r="X274">
            <v>2563.8431999999998</v>
          </cell>
          <cell r="Y274" t="str">
            <v>Catastrado</v>
          </cell>
          <cell r="Z274">
            <v>4.1359873538064349</v>
          </cell>
          <cell r="AB274" t="e">
            <v>#N/A</v>
          </cell>
        </row>
        <row r="275">
          <cell r="A275">
            <v>273</v>
          </cell>
          <cell r="B275" t="str">
            <v>S482-P616</v>
          </cell>
          <cell r="C275" t="str">
            <v>S482</v>
          </cell>
          <cell r="D275" t="str">
            <v>P616</v>
          </cell>
          <cell r="E275" t="str">
            <v>1021977.19-1043399.41</v>
          </cell>
          <cell r="F275" t="str">
            <v>1021985.48-1043397.55</v>
          </cell>
          <cell r="G275" t="str">
            <v>Existente</v>
          </cell>
          <cell r="H275">
            <v>1021977.19</v>
          </cell>
          <cell r="I275">
            <v>1043399.41</v>
          </cell>
          <cell r="J275">
            <v>1021985.48</v>
          </cell>
          <cell r="K275">
            <v>1043397.55</v>
          </cell>
          <cell r="L275">
            <v>8.4960989999999992</v>
          </cell>
          <cell r="M275" t="str">
            <v>De Sumidero</v>
          </cell>
          <cell r="N275" t="str">
            <v>PVC</v>
          </cell>
          <cell r="O275">
            <v>8</v>
          </cell>
          <cell r="P275">
            <v>0.20319999999999999</v>
          </cell>
          <cell r="Q275">
            <v>2564.87</v>
          </cell>
          <cell r="R275">
            <v>2565.04</v>
          </cell>
          <cell r="S275">
            <v>0.73</v>
          </cell>
          <cell r="T275">
            <v>1.4</v>
          </cell>
          <cell r="U275">
            <v>2564.14</v>
          </cell>
          <cell r="V275">
            <v>2563.64</v>
          </cell>
          <cell r="W275">
            <v>2564.3431999999998</v>
          </cell>
          <cell r="X275">
            <v>2563.8431999999998</v>
          </cell>
          <cell r="Y275" t="str">
            <v>Catastrado</v>
          </cell>
          <cell r="Z275">
            <v>5.8850538347069641</v>
          </cell>
          <cell r="AB275" t="e">
            <v>#N/A</v>
          </cell>
        </row>
        <row r="276">
          <cell r="A276">
            <v>274</v>
          </cell>
          <cell r="B276" t="str">
            <v>S043-P617</v>
          </cell>
          <cell r="C276" t="str">
            <v>S043</v>
          </cell>
          <cell r="D276" t="str">
            <v>P617</v>
          </cell>
          <cell r="E276" t="str">
            <v>1022198.58-1043388.45</v>
          </cell>
          <cell r="F276" t="str">
            <v>1022203.56-1043386.23</v>
          </cell>
          <cell r="G276" t="str">
            <v>Existente</v>
          </cell>
          <cell r="H276">
            <v>1022198.58</v>
          </cell>
          <cell r="I276">
            <v>1043388.45</v>
          </cell>
          <cell r="J276">
            <v>1022203.56</v>
          </cell>
          <cell r="K276">
            <v>1043386.23</v>
          </cell>
          <cell r="L276">
            <v>5.4524119999999998</v>
          </cell>
          <cell r="M276" t="str">
            <v>De Sumidero</v>
          </cell>
          <cell r="N276" t="str">
            <v>PVC</v>
          </cell>
          <cell r="O276">
            <v>8</v>
          </cell>
          <cell r="P276">
            <v>0.20319999999999999</v>
          </cell>
          <cell r="Q276">
            <v>2565.69</v>
          </cell>
          <cell r="R276">
            <v>2565.77</v>
          </cell>
          <cell r="S276">
            <v>0.78</v>
          </cell>
          <cell r="T276">
            <v>1.5</v>
          </cell>
          <cell r="U276">
            <v>2564.91</v>
          </cell>
          <cell r="V276">
            <v>2564.27</v>
          </cell>
          <cell r="W276">
            <v>2565.1131999999998</v>
          </cell>
          <cell r="X276">
            <v>2564.4731999999999</v>
          </cell>
          <cell r="Y276" t="str">
            <v>Catastrado</v>
          </cell>
          <cell r="Z276">
            <v>11.737924426838484</v>
          </cell>
          <cell r="AB276" t="e">
            <v>#N/A</v>
          </cell>
        </row>
        <row r="277">
          <cell r="A277">
            <v>275</v>
          </cell>
          <cell r="B277" t="str">
            <v>S044-P617</v>
          </cell>
          <cell r="C277" t="str">
            <v>S044</v>
          </cell>
          <cell r="D277" t="str">
            <v>P617</v>
          </cell>
          <cell r="E277" t="str">
            <v>1022203.21-1043392.43</v>
          </cell>
          <cell r="F277" t="str">
            <v>1022203.56-1043386.23</v>
          </cell>
          <cell r="G277" t="str">
            <v>Existente</v>
          </cell>
          <cell r="H277">
            <v>1022203.21</v>
          </cell>
          <cell r="I277">
            <v>1043392.43</v>
          </cell>
          <cell r="J277">
            <v>1022203.56</v>
          </cell>
          <cell r="K277">
            <v>1043386.23</v>
          </cell>
          <cell r="L277">
            <v>6.2098709999999997</v>
          </cell>
          <cell r="M277" t="str">
            <v>De Sumidero</v>
          </cell>
          <cell r="N277" t="str">
            <v>PVC</v>
          </cell>
          <cell r="O277">
            <v>8</v>
          </cell>
          <cell r="P277">
            <v>0.20319999999999999</v>
          </cell>
          <cell r="Q277">
            <v>2565.6999999999998</v>
          </cell>
          <cell r="R277">
            <v>2565.77</v>
          </cell>
          <cell r="S277">
            <v>0.84</v>
          </cell>
          <cell r="T277">
            <v>1.5</v>
          </cell>
          <cell r="U277">
            <v>2564.8599999999997</v>
          </cell>
          <cell r="V277">
            <v>2564.27</v>
          </cell>
          <cell r="W277">
            <v>2565.0631999999996</v>
          </cell>
          <cell r="X277">
            <v>2564.4731999999999</v>
          </cell>
          <cell r="Y277" t="str">
            <v>Catastrado</v>
          </cell>
          <cell r="Z277">
            <v>9.5010025167944843</v>
          </cell>
          <cell r="AB277" t="e">
            <v>#N/A</v>
          </cell>
        </row>
        <row r="278">
          <cell r="A278">
            <v>276</v>
          </cell>
          <cell r="B278" t="str">
            <v>P038-P032</v>
          </cell>
          <cell r="C278" t="str">
            <v>P038</v>
          </cell>
          <cell r="D278" t="str">
            <v>P032</v>
          </cell>
          <cell r="E278" t="str">
            <v>1023108.35-1044105.56</v>
          </cell>
          <cell r="F278" t="str">
            <v>1023071.39-1044126.7</v>
          </cell>
          <cell r="G278" t="str">
            <v>Existente</v>
          </cell>
          <cell r="H278">
            <v>1023108.35</v>
          </cell>
          <cell r="I278">
            <v>1044105.56</v>
          </cell>
          <cell r="J278">
            <v>1023071.39</v>
          </cell>
          <cell r="K278">
            <v>1044126.7</v>
          </cell>
          <cell r="L278">
            <v>42.578646999999997</v>
          </cell>
          <cell r="M278" t="str">
            <v>Pluvial</v>
          </cell>
          <cell r="N278" t="str">
            <v>PVC</v>
          </cell>
          <cell r="O278">
            <v>16</v>
          </cell>
          <cell r="P278">
            <v>0.40639999999999998</v>
          </cell>
          <cell r="Q278">
            <v>2562.6327000000001</v>
          </cell>
          <cell r="R278">
            <v>2562.0500000000002</v>
          </cell>
          <cell r="S278">
            <v>1.66</v>
          </cell>
          <cell r="T278">
            <v>1.2</v>
          </cell>
          <cell r="U278">
            <v>2560.9727000000003</v>
          </cell>
          <cell r="V278">
            <v>2560.8500000000004</v>
          </cell>
          <cell r="W278">
            <v>2561.3791000000001</v>
          </cell>
          <cell r="X278">
            <v>2561.2564000000002</v>
          </cell>
          <cell r="Y278" t="str">
            <v>Inferido</v>
          </cell>
          <cell r="Z278">
            <v>0.28817261384537474</v>
          </cell>
          <cell r="AB278" t="str">
            <v>P038-P032</v>
          </cell>
        </row>
        <row r="279">
          <cell r="A279">
            <v>277</v>
          </cell>
          <cell r="B279" t="str">
            <v>P032-P037</v>
          </cell>
          <cell r="C279" t="str">
            <v>P032</v>
          </cell>
          <cell r="D279" t="str">
            <v>P037</v>
          </cell>
          <cell r="E279" t="str">
            <v>1023071.39-1044126.7</v>
          </cell>
          <cell r="F279" t="str">
            <v>1023048.88-1044095.36</v>
          </cell>
          <cell r="G279" t="str">
            <v>Existente</v>
          </cell>
          <cell r="H279">
            <v>1023071.39</v>
          </cell>
          <cell r="I279">
            <v>1044126.7</v>
          </cell>
          <cell r="J279">
            <v>1023048.88</v>
          </cell>
          <cell r="K279">
            <v>1044095.36</v>
          </cell>
          <cell r="L279">
            <v>38.586210999999999</v>
          </cell>
          <cell r="M279" t="str">
            <v>Pluvial</v>
          </cell>
          <cell r="N279" t="str">
            <v>PVC</v>
          </cell>
          <cell r="O279">
            <v>12</v>
          </cell>
          <cell r="P279">
            <v>0.30479999999999996</v>
          </cell>
          <cell r="Q279">
            <v>2562.0500000000002</v>
          </cell>
          <cell r="R279">
            <v>2561.982</v>
          </cell>
          <cell r="S279">
            <v>1.8</v>
          </cell>
          <cell r="T279">
            <v>2</v>
          </cell>
          <cell r="U279">
            <v>2560.25</v>
          </cell>
          <cell r="V279">
            <v>2559.982</v>
          </cell>
          <cell r="W279">
            <v>2560.5547999999999</v>
          </cell>
          <cell r="X279">
            <v>2560.2867999999999</v>
          </cell>
          <cell r="Y279" t="str">
            <v>Inferido</v>
          </cell>
          <cell r="Z279">
            <v>0.69454863033851422</v>
          </cell>
          <cell r="AB279" t="e">
            <v>#N/A</v>
          </cell>
        </row>
        <row r="280">
          <cell r="A280">
            <v>278</v>
          </cell>
          <cell r="B280" t="str">
            <v>C248A-BY PASS</v>
          </cell>
          <cell r="C280" t="str">
            <v>C248A</v>
          </cell>
          <cell r="D280" t="str">
            <v>BY PASS</v>
          </cell>
          <cell r="E280" t="str">
            <v>1021966.34-1044156.29</v>
          </cell>
          <cell r="F280" t="str">
            <v>1021947.55-1044181.54</v>
          </cell>
          <cell r="G280" t="str">
            <v>Inhabilitar</v>
          </cell>
          <cell r="H280">
            <v>1021966.34</v>
          </cell>
          <cell r="I280">
            <v>1044156.29</v>
          </cell>
          <cell r="J280">
            <v>1021947.55</v>
          </cell>
          <cell r="K280">
            <v>1044181.54</v>
          </cell>
          <cell r="L280">
            <v>31.474221</v>
          </cell>
          <cell r="M280" t="str">
            <v>Pluvial</v>
          </cell>
          <cell r="N280" t="str">
            <v>PVC</v>
          </cell>
          <cell r="O280">
            <v>10</v>
          </cell>
          <cell r="P280">
            <v>0.254</v>
          </cell>
          <cell r="Q280">
            <v>2557.16</v>
          </cell>
          <cell r="R280">
            <v>2555.9297999999999</v>
          </cell>
          <cell r="S280">
            <v>1.08</v>
          </cell>
          <cell r="T280">
            <v>0.8</v>
          </cell>
          <cell r="U280">
            <v>2556.08</v>
          </cell>
          <cell r="V280">
            <v>2555.1297999999997</v>
          </cell>
          <cell r="W280">
            <v>2556.3339999999998</v>
          </cell>
          <cell r="X280">
            <v>2555.3837999999996</v>
          </cell>
          <cell r="Y280" t="str">
            <v>Inferido</v>
          </cell>
          <cell r="Z280">
            <v>3.0189786110996129</v>
          </cell>
          <cell r="AB280" t="e">
            <v>#N/A</v>
          </cell>
        </row>
        <row r="281">
          <cell r="A281">
            <v>279</v>
          </cell>
          <cell r="B281" t="str">
            <v>S346-P182</v>
          </cell>
          <cell r="C281" t="str">
            <v>S346</v>
          </cell>
          <cell r="D281" t="str">
            <v>P182</v>
          </cell>
          <cell r="E281" t="str">
            <v>1022539.05-1043411.29</v>
          </cell>
          <cell r="F281" t="str">
            <v>1022542.46-1043417.58</v>
          </cell>
          <cell r="G281" t="str">
            <v>Inhabilitar</v>
          </cell>
          <cell r="H281">
            <v>1022539.05</v>
          </cell>
          <cell r="I281">
            <v>1043411.29</v>
          </cell>
          <cell r="J281">
            <v>1022542.46</v>
          </cell>
          <cell r="K281">
            <v>1043417.58</v>
          </cell>
          <cell r="L281">
            <v>7.1548720000000001</v>
          </cell>
          <cell r="M281" t="str">
            <v>De Sumidero</v>
          </cell>
          <cell r="N281" t="str">
            <v>PVC</v>
          </cell>
          <cell r="O281">
            <v>10</v>
          </cell>
          <cell r="P281">
            <v>0.254</v>
          </cell>
          <cell r="Q281">
            <v>2564.06</v>
          </cell>
          <cell r="R281">
            <v>2564.0700000000002</v>
          </cell>
          <cell r="S281">
            <v>0.55000000000000004</v>
          </cell>
          <cell r="T281">
            <v>0.8</v>
          </cell>
          <cell r="U281">
            <v>2563.5099999999998</v>
          </cell>
          <cell r="V281">
            <v>2563.27</v>
          </cell>
          <cell r="W281">
            <v>2563.7639999999997</v>
          </cell>
          <cell r="X281">
            <v>2563.5239999999999</v>
          </cell>
          <cell r="Y281" t="str">
            <v>Inferido</v>
          </cell>
          <cell r="Z281">
            <v>3.3543577019935746</v>
          </cell>
          <cell r="AB281" t="e">
            <v>#N/A</v>
          </cell>
        </row>
        <row r="282">
          <cell r="A282">
            <v>280</v>
          </cell>
          <cell r="B282" t="str">
            <v>P228D-CANAL 01</v>
          </cell>
          <cell r="C282" t="str">
            <v>P228D</v>
          </cell>
          <cell r="D282" t="str">
            <v>CANAL 01</v>
          </cell>
          <cell r="E282" t="str">
            <v>1022362.15-1043508.46</v>
          </cell>
          <cell r="F282" t="str">
            <v>1022370.82-1043505.32</v>
          </cell>
          <cell r="G282" t="str">
            <v>InhabilitaR</v>
          </cell>
          <cell r="H282">
            <v>1022362.15</v>
          </cell>
          <cell r="I282">
            <v>1043508.46</v>
          </cell>
          <cell r="J282">
            <v>1022370.82</v>
          </cell>
          <cell r="K282">
            <v>1043505.32</v>
          </cell>
          <cell r="L282">
            <v>9.2210900000000002</v>
          </cell>
          <cell r="M282" t="str">
            <v>Pluvial</v>
          </cell>
          <cell r="N282" t="str">
            <v>PVC</v>
          </cell>
          <cell r="O282">
            <v>14</v>
          </cell>
          <cell r="P282">
            <v>0.35559999999999997</v>
          </cell>
          <cell r="Q282">
            <v>2564.21</v>
          </cell>
          <cell r="R282">
            <v>2564.3498</v>
          </cell>
          <cell r="S282">
            <v>2.1</v>
          </cell>
          <cell r="T282">
            <v>2.2999999999999998</v>
          </cell>
          <cell r="U282">
            <v>2562.11</v>
          </cell>
          <cell r="V282">
            <v>2562.0497999999998</v>
          </cell>
          <cell r="W282">
            <v>2562.4656</v>
          </cell>
          <cell r="X282">
            <v>2562.4053999999996</v>
          </cell>
          <cell r="Y282" t="str">
            <v>Inferido</v>
          </cell>
          <cell r="Z282">
            <v>0.65285123559524927</v>
          </cell>
          <cell r="AB282" t="e">
            <v>#N/A</v>
          </cell>
        </row>
        <row r="283">
          <cell r="A283">
            <v>281</v>
          </cell>
          <cell r="B283" t="str">
            <v>P228B-CANAL 05</v>
          </cell>
          <cell r="C283" t="str">
            <v>P228B</v>
          </cell>
          <cell r="D283" t="str">
            <v>CANAL 05</v>
          </cell>
          <cell r="E283" t="str">
            <v>1022377.45-1043530.42</v>
          </cell>
          <cell r="F283" t="str">
            <v>1022388.13-1043525.72</v>
          </cell>
          <cell r="G283" t="str">
            <v>Inhabilitar</v>
          </cell>
          <cell r="H283">
            <v>1022377.45</v>
          </cell>
          <cell r="I283">
            <v>1043530.42</v>
          </cell>
          <cell r="J283">
            <v>1022388.13</v>
          </cell>
          <cell r="K283">
            <v>1043525.72</v>
          </cell>
          <cell r="L283">
            <v>11.668436</v>
          </cell>
          <cell r="M283" t="str">
            <v>Pluvial</v>
          </cell>
          <cell r="N283" t="str">
            <v>GRES</v>
          </cell>
          <cell r="O283">
            <v>6</v>
          </cell>
          <cell r="P283">
            <v>0.15239999999999998</v>
          </cell>
          <cell r="Q283">
            <v>2563.85</v>
          </cell>
          <cell r="R283">
            <v>2563.9623000000001</v>
          </cell>
          <cell r="S283">
            <v>0.8</v>
          </cell>
          <cell r="T283">
            <v>1.85</v>
          </cell>
          <cell r="U283">
            <v>2563.0499999999997</v>
          </cell>
          <cell r="V283">
            <v>2562.1123000000002</v>
          </cell>
          <cell r="W283">
            <v>2563.2023999999997</v>
          </cell>
          <cell r="X283">
            <v>2562.2647000000002</v>
          </cell>
          <cell r="Y283" t="str">
            <v>Catastrado</v>
          </cell>
          <cell r="Z283">
            <v>8.0362098228031176</v>
          </cell>
          <cell r="AB283" t="e">
            <v>#N/A</v>
          </cell>
        </row>
        <row r="284">
          <cell r="A284">
            <v>282</v>
          </cell>
          <cell r="B284" t="str">
            <v>S334A-P180</v>
          </cell>
          <cell r="C284" t="str">
            <v>S334A</v>
          </cell>
          <cell r="D284" t="str">
            <v>P180</v>
          </cell>
          <cell r="E284" t="str">
            <v>1022547.68-1043427.54</v>
          </cell>
          <cell r="F284" t="str">
            <v>1022541.68-1043419.27</v>
          </cell>
          <cell r="G284" t="str">
            <v>Existente</v>
          </cell>
          <cell r="H284">
            <v>1022547.68</v>
          </cell>
          <cell r="I284">
            <v>1043427.54</v>
          </cell>
          <cell r="J284">
            <v>1022541.68</v>
          </cell>
          <cell r="K284">
            <v>1043419.27</v>
          </cell>
          <cell r="L284">
            <v>10.217283999999999</v>
          </cell>
          <cell r="M284" t="str">
            <v>De Sumidero</v>
          </cell>
          <cell r="N284" t="str">
            <v>CTO</v>
          </cell>
          <cell r="O284">
            <v>12</v>
          </cell>
          <cell r="P284">
            <v>0.30479999999999996</v>
          </cell>
          <cell r="Q284">
            <v>2563.9299999999998</v>
          </cell>
          <cell r="R284">
            <v>2564.0100000000002</v>
          </cell>
          <cell r="S284">
            <v>0.62</v>
          </cell>
          <cell r="T284">
            <v>1</v>
          </cell>
          <cell r="U284">
            <v>2563.31</v>
          </cell>
          <cell r="V284">
            <v>2563.0100000000002</v>
          </cell>
          <cell r="W284">
            <v>2563.6147999999998</v>
          </cell>
          <cell r="X284">
            <v>2563.3148000000001</v>
          </cell>
          <cell r="Y284" t="str">
            <v>Inferido</v>
          </cell>
          <cell r="Z284">
            <v>2.9362010491215393</v>
          </cell>
          <cell r="AB284" t="e">
            <v>#N/A</v>
          </cell>
        </row>
        <row r="285">
          <cell r="A285">
            <v>283</v>
          </cell>
          <cell r="B285" t="str">
            <v>P617-QUEBRADA 3</v>
          </cell>
          <cell r="C285" t="str">
            <v>P617</v>
          </cell>
          <cell r="D285" t="str">
            <v>QUEBRADA 3</v>
          </cell>
          <cell r="E285" t="str">
            <v>1022203.56-1043386.23</v>
          </cell>
          <cell r="F285" t="str">
            <v>1022241.35-1043354.41</v>
          </cell>
          <cell r="G285" t="str">
            <v>Existente</v>
          </cell>
          <cell r="H285">
            <v>1022203.56</v>
          </cell>
          <cell r="I285">
            <v>1043386.23</v>
          </cell>
          <cell r="J285">
            <v>1022241.35</v>
          </cell>
          <cell r="K285">
            <v>1043354.41</v>
          </cell>
          <cell r="L285">
            <v>49.402394000000001</v>
          </cell>
          <cell r="M285" t="str">
            <v>Pluvial</v>
          </cell>
          <cell r="N285" t="str">
            <v>PVC</v>
          </cell>
          <cell r="O285">
            <v>20</v>
          </cell>
          <cell r="P285">
            <v>0.50800000000000001</v>
          </cell>
          <cell r="Q285">
            <v>2565.77</v>
          </cell>
          <cell r="R285">
            <v>2565.3249999999998</v>
          </cell>
          <cell r="S285">
            <v>3</v>
          </cell>
          <cell r="T285">
            <v>2.7</v>
          </cell>
          <cell r="U285">
            <v>2562.77</v>
          </cell>
          <cell r="V285">
            <v>2562.625</v>
          </cell>
          <cell r="W285">
            <v>2563.2779999999998</v>
          </cell>
          <cell r="X285">
            <v>2563.1329999999998</v>
          </cell>
          <cell r="Y285" t="str">
            <v>Inferido</v>
          </cell>
          <cell r="Z285">
            <v>0.29350804335510911</v>
          </cell>
          <cell r="AB285" t="str">
            <v>P617-QUEBRADA 3</v>
          </cell>
        </row>
        <row r="286">
          <cell r="A286">
            <v>284</v>
          </cell>
          <cell r="B286" t="str">
            <v>S085-P049</v>
          </cell>
          <cell r="C286" t="str">
            <v>S085</v>
          </cell>
          <cell r="D286" t="str">
            <v>P049</v>
          </cell>
          <cell r="E286" t="str">
            <v>1023223.65-1044192.04</v>
          </cell>
          <cell r="F286" t="str">
            <v>1023227.84-1044195.03</v>
          </cell>
          <cell r="G286" t="str">
            <v>Existente</v>
          </cell>
          <cell r="H286">
            <v>1023223.65</v>
          </cell>
          <cell r="I286">
            <v>1044192.04</v>
          </cell>
          <cell r="J286">
            <v>1023227.84</v>
          </cell>
          <cell r="K286">
            <v>1044195.03</v>
          </cell>
          <cell r="L286">
            <v>5.1474460000000004</v>
          </cell>
          <cell r="M286" t="str">
            <v>De Sumidero</v>
          </cell>
          <cell r="N286" t="str">
            <v>PVC</v>
          </cell>
          <cell r="O286">
            <v>10</v>
          </cell>
          <cell r="P286">
            <v>0.254</v>
          </cell>
          <cell r="Q286">
            <v>2567.5300000000002</v>
          </cell>
          <cell r="R286">
            <v>2563.67</v>
          </cell>
          <cell r="S286">
            <v>0.56000000000000005</v>
          </cell>
          <cell r="T286">
            <v>0.9</v>
          </cell>
          <cell r="U286">
            <v>2566.9700000000003</v>
          </cell>
          <cell r="V286">
            <v>2562.77</v>
          </cell>
          <cell r="W286">
            <v>2567.2240000000002</v>
          </cell>
          <cell r="X286">
            <v>2563.0239999999999</v>
          </cell>
          <cell r="Y286" t="str">
            <v>Catastrado</v>
          </cell>
          <cell r="Z286">
            <v>81.59386227655952</v>
          </cell>
          <cell r="AB286" t="e">
            <v>#N/A</v>
          </cell>
        </row>
        <row r="287">
          <cell r="A287">
            <v>285</v>
          </cell>
          <cell r="B287" t="str">
            <v>S129-P069</v>
          </cell>
          <cell r="C287" t="str">
            <v>S129</v>
          </cell>
          <cell r="D287" t="str">
            <v>P069</v>
          </cell>
          <cell r="E287" t="str">
            <v>1023029.9-1043852.66</v>
          </cell>
          <cell r="F287" t="str">
            <v>1023030.31-1043857.84</v>
          </cell>
          <cell r="G287" t="str">
            <v>Inhabilitar</v>
          </cell>
          <cell r="H287">
            <v>1023029.9</v>
          </cell>
          <cell r="I287">
            <v>1043852.66</v>
          </cell>
          <cell r="J287">
            <v>1023030.31</v>
          </cell>
          <cell r="K287">
            <v>1043857.84</v>
          </cell>
          <cell r="L287">
            <v>5.1962010000000003</v>
          </cell>
          <cell r="M287" t="str">
            <v>De Sumidero</v>
          </cell>
          <cell r="N287" t="str">
            <v>PVC</v>
          </cell>
          <cell r="O287">
            <v>6</v>
          </cell>
          <cell r="P287">
            <v>0.15239999999999998</v>
          </cell>
          <cell r="Q287">
            <v>2563.8200000000002</v>
          </cell>
          <cell r="R287">
            <v>2563.81</v>
          </cell>
          <cell r="S287">
            <v>0.52</v>
          </cell>
          <cell r="T287">
            <v>0.7</v>
          </cell>
          <cell r="U287">
            <v>2563.3000000000002</v>
          </cell>
          <cell r="V287">
            <v>2563.11</v>
          </cell>
          <cell r="W287">
            <v>2563.4524000000001</v>
          </cell>
          <cell r="X287">
            <v>2563.2624000000001</v>
          </cell>
          <cell r="Y287" t="str">
            <v>Catastrado</v>
          </cell>
          <cell r="Z287">
            <v>3.6565175211669945</v>
          </cell>
          <cell r="AB287" t="e">
            <v>#N/A</v>
          </cell>
        </row>
        <row r="288">
          <cell r="A288">
            <v>286</v>
          </cell>
          <cell r="B288" t="str">
            <v>S197-P120AA</v>
          </cell>
          <cell r="C288" t="str">
            <v>S197</v>
          </cell>
          <cell r="D288" t="str">
            <v>P120AA</v>
          </cell>
          <cell r="E288" t="str">
            <v>1022654.53-1043739.06</v>
          </cell>
          <cell r="F288" t="str">
            <v>1022652.3-1043732.28</v>
          </cell>
          <cell r="G288" t="str">
            <v>Inhabilitar</v>
          </cell>
          <cell r="H288">
            <v>1022654.53</v>
          </cell>
          <cell r="I288">
            <v>1043739.06</v>
          </cell>
          <cell r="J288">
            <v>1022652.3</v>
          </cell>
          <cell r="K288">
            <v>1043732.28</v>
          </cell>
          <cell r="L288">
            <v>7.1373170000000004</v>
          </cell>
          <cell r="M288" t="str">
            <v>De Sumidero</v>
          </cell>
          <cell r="N288" t="str">
            <v>PVC</v>
          </cell>
          <cell r="O288">
            <v>6</v>
          </cell>
          <cell r="P288">
            <v>0.15239999999999998</v>
          </cell>
          <cell r="Q288">
            <v>2564.33</v>
          </cell>
          <cell r="R288">
            <v>2564.2800000000002</v>
          </cell>
          <cell r="S288">
            <v>0.99</v>
          </cell>
          <cell r="T288">
            <v>0.96</v>
          </cell>
          <cell r="U288">
            <v>2563.34</v>
          </cell>
          <cell r="V288">
            <v>2563.3200000000002</v>
          </cell>
          <cell r="W288">
            <v>2563.4924000000001</v>
          </cell>
          <cell r="X288">
            <v>2563.4724000000001</v>
          </cell>
          <cell r="Y288" t="str">
            <v>Catastrado</v>
          </cell>
          <cell r="Z288">
            <v>0.28021734217468286</v>
          </cell>
          <cell r="AB288" t="e">
            <v>#N/A</v>
          </cell>
        </row>
        <row r="289">
          <cell r="A289">
            <v>287</v>
          </cell>
          <cell r="B289" t="str">
            <v>S196-P120AA</v>
          </cell>
          <cell r="C289" t="str">
            <v>S196</v>
          </cell>
          <cell r="D289" t="str">
            <v>P120AA</v>
          </cell>
          <cell r="E289" t="str">
            <v>1022649.27-1043736.09</v>
          </cell>
          <cell r="F289" t="str">
            <v>1022652.3-1043732.28</v>
          </cell>
          <cell r="G289" t="str">
            <v>Inhabilitar</v>
          </cell>
          <cell r="H289">
            <v>1022649.27</v>
          </cell>
          <cell r="I289">
            <v>1043736.09</v>
          </cell>
          <cell r="J289">
            <v>1022652.3</v>
          </cell>
          <cell r="K289">
            <v>1043732.28</v>
          </cell>
          <cell r="L289">
            <v>4.8679560000000004</v>
          </cell>
          <cell r="M289" t="str">
            <v>De Sumidero</v>
          </cell>
          <cell r="N289" t="str">
            <v>PVC</v>
          </cell>
          <cell r="O289">
            <v>6</v>
          </cell>
          <cell r="P289">
            <v>0.15239999999999998</v>
          </cell>
          <cell r="Q289">
            <v>2564.2800000000002</v>
          </cell>
          <cell r="R289">
            <v>2564.2800000000002</v>
          </cell>
          <cell r="S289">
            <v>0.7</v>
          </cell>
          <cell r="T289">
            <v>0.85</v>
          </cell>
          <cell r="U289">
            <v>2563.5800000000004</v>
          </cell>
          <cell r="V289">
            <v>2563.4300000000003</v>
          </cell>
          <cell r="W289">
            <v>2563.7324000000003</v>
          </cell>
          <cell r="X289">
            <v>2563.5824000000002</v>
          </cell>
          <cell r="Y289" t="str">
            <v>Catastrado</v>
          </cell>
          <cell r="Z289">
            <v>3.08137542738864</v>
          </cell>
          <cell r="AB289" t="e">
            <v>#N/A</v>
          </cell>
        </row>
        <row r="290">
          <cell r="A290">
            <v>288</v>
          </cell>
          <cell r="B290" t="str">
            <v>S195-P120AA</v>
          </cell>
          <cell r="C290" t="str">
            <v>S195</v>
          </cell>
          <cell r="D290" t="str">
            <v>P120AA</v>
          </cell>
          <cell r="E290" t="str">
            <v>1022648.19-1043729.65</v>
          </cell>
          <cell r="F290" t="str">
            <v>1022652.3-1043732.28</v>
          </cell>
          <cell r="G290" t="str">
            <v>Inhabilitar</v>
          </cell>
          <cell r="H290">
            <v>1022648.19</v>
          </cell>
          <cell r="I290">
            <v>1043729.65</v>
          </cell>
          <cell r="J290">
            <v>1022652.3</v>
          </cell>
          <cell r="K290">
            <v>1043732.28</v>
          </cell>
          <cell r="L290">
            <v>4.8794469999999999</v>
          </cell>
          <cell r="M290" t="str">
            <v>De Sumidero</v>
          </cell>
          <cell r="N290" t="str">
            <v>PVC</v>
          </cell>
          <cell r="O290">
            <v>6</v>
          </cell>
          <cell r="P290">
            <v>0.15239999999999998</v>
          </cell>
          <cell r="Q290">
            <v>2564.21</v>
          </cell>
          <cell r="R290">
            <v>2564.2800000000002</v>
          </cell>
          <cell r="S290">
            <v>0.84</v>
          </cell>
          <cell r="T290">
            <v>0.96</v>
          </cell>
          <cell r="U290">
            <v>2563.37</v>
          </cell>
          <cell r="V290">
            <v>2563.3200000000002</v>
          </cell>
          <cell r="W290">
            <v>2563.5223999999998</v>
          </cell>
          <cell r="X290">
            <v>2563.4724000000001</v>
          </cell>
          <cell r="Y290" t="str">
            <v>Catastrado</v>
          </cell>
          <cell r="Z290">
            <v>1.0247062833088905</v>
          </cell>
          <cell r="AB290" t="e">
            <v>#N/A</v>
          </cell>
        </row>
        <row r="291">
          <cell r="A291">
            <v>289</v>
          </cell>
          <cell r="B291" t="str">
            <v>S194-P120AA</v>
          </cell>
          <cell r="C291" t="str">
            <v>S194</v>
          </cell>
          <cell r="D291" t="str">
            <v>P120AA</v>
          </cell>
          <cell r="E291" t="str">
            <v>1022651.79-1043728.41</v>
          </cell>
          <cell r="F291" t="str">
            <v>1022652.3-1043732.28</v>
          </cell>
          <cell r="G291" t="str">
            <v>Inhabilitar</v>
          </cell>
          <cell r="H291">
            <v>1022651.79</v>
          </cell>
          <cell r="I291">
            <v>1043728.41</v>
          </cell>
          <cell r="J291">
            <v>1022652.3</v>
          </cell>
          <cell r="K291">
            <v>1043732.28</v>
          </cell>
          <cell r="L291">
            <v>3.9034599999999999</v>
          </cell>
          <cell r="M291" t="str">
            <v>De Sumidero</v>
          </cell>
          <cell r="N291" t="str">
            <v>PVC</v>
          </cell>
          <cell r="O291">
            <v>6</v>
          </cell>
          <cell r="P291">
            <v>0.15239999999999998</v>
          </cell>
          <cell r="Q291">
            <v>2564.2199999999998</v>
          </cell>
          <cell r="R291">
            <v>2564.2800000000002</v>
          </cell>
          <cell r="S291">
            <v>0.83</v>
          </cell>
          <cell r="T291">
            <v>1</v>
          </cell>
          <cell r="U291">
            <v>2563.39</v>
          </cell>
          <cell r="V291">
            <v>2563.2800000000002</v>
          </cell>
          <cell r="W291">
            <v>2563.5423999999998</v>
          </cell>
          <cell r="X291">
            <v>2563.4324000000001</v>
          </cell>
          <cell r="Y291" t="str">
            <v>Inferido</v>
          </cell>
          <cell r="Z291">
            <v>2.8180127374091852</v>
          </cell>
          <cell r="AB291" t="e">
            <v>#N/A</v>
          </cell>
        </row>
        <row r="292">
          <cell r="A292">
            <v>290</v>
          </cell>
          <cell r="B292" t="str">
            <v>S193-P120AA</v>
          </cell>
          <cell r="C292" t="str">
            <v>S193</v>
          </cell>
          <cell r="D292" t="str">
            <v>P120AA</v>
          </cell>
          <cell r="E292" t="str">
            <v>1022654.23-1043728.3</v>
          </cell>
          <cell r="F292" t="str">
            <v>1022652.3-1043732.28</v>
          </cell>
          <cell r="G292" t="str">
            <v>Inhabilitar</v>
          </cell>
          <cell r="H292">
            <v>1022654.23</v>
          </cell>
          <cell r="I292">
            <v>1043728.3</v>
          </cell>
          <cell r="J292">
            <v>1022652.3</v>
          </cell>
          <cell r="K292">
            <v>1043732.28</v>
          </cell>
          <cell r="L292">
            <v>4.4232680000000002</v>
          </cell>
          <cell r="M292" t="str">
            <v>De Sumidero</v>
          </cell>
          <cell r="N292" t="str">
            <v>PVC</v>
          </cell>
          <cell r="O292">
            <v>6</v>
          </cell>
          <cell r="P292">
            <v>0.15239999999999998</v>
          </cell>
          <cell r="Q292">
            <v>2564.17</v>
          </cell>
          <cell r="R292">
            <v>2564.2800000000002</v>
          </cell>
          <cell r="S292">
            <v>0.8</v>
          </cell>
          <cell r="T292">
            <v>1</v>
          </cell>
          <cell r="U292">
            <v>2563.37</v>
          </cell>
          <cell r="V292">
            <v>2563.2800000000002</v>
          </cell>
          <cell r="W292">
            <v>2563.5223999999998</v>
          </cell>
          <cell r="X292">
            <v>2563.4324000000001</v>
          </cell>
          <cell r="Y292" t="str">
            <v>Inferido</v>
          </cell>
          <cell r="Z292">
            <v>2.0346947098771944</v>
          </cell>
          <cell r="AB292" t="e">
            <v>#N/A</v>
          </cell>
        </row>
        <row r="293">
          <cell r="A293">
            <v>291</v>
          </cell>
          <cell r="B293" t="str">
            <v>SX19-P120</v>
          </cell>
          <cell r="C293" t="str">
            <v>SX19</v>
          </cell>
          <cell r="D293" t="str">
            <v>P120</v>
          </cell>
          <cell r="E293" t="str">
            <v>1022658.97-1043733.01</v>
          </cell>
          <cell r="F293" t="str">
            <v>1022654.2-1043732.48</v>
          </cell>
          <cell r="G293" t="str">
            <v>Inhabilitar</v>
          </cell>
          <cell r="H293">
            <v>1022658.97</v>
          </cell>
          <cell r="I293">
            <v>1043733.01</v>
          </cell>
          <cell r="J293">
            <v>1022654.2</v>
          </cell>
          <cell r="K293">
            <v>1043732.48</v>
          </cell>
          <cell r="L293">
            <v>4.7993540000000001</v>
          </cell>
          <cell r="M293" t="str">
            <v>De Sumidero</v>
          </cell>
          <cell r="N293" t="str">
            <v>PVC</v>
          </cell>
          <cell r="O293">
            <v>8</v>
          </cell>
          <cell r="P293">
            <v>0.20319999999999999</v>
          </cell>
          <cell r="Q293">
            <v>2564.4499999999998</v>
          </cell>
          <cell r="R293">
            <v>2564.27</v>
          </cell>
          <cell r="S293">
            <v>0.83</v>
          </cell>
          <cell r="T293">
            <v>1</v>
          </cell>
          <cell r="U293">
            <v>2563.62</v>
          </cell>
          <cell r="V293">
            <v>2563.27</v>
          </cell>
          <cell r="W293">
            <v>2563.8231999999998</v>
          </cell>
          <cell r="X293">
            <v>2563.4731999999999</v>
          </cell>
          <cell r="Y293" t="str">
            <v>Inferido</v>
          </cell>
          <cell r="Z293">
            <v>7.2926481355596833</v>
          </cell>
          <cell r="AB293" t="e">
            <v>#N/A</v>
          </cell>
        </row>
        <row r="294">
          <cell r="A294">
            <v>292</v>
          </cell>
          <cell r="B294" t="str">
            <v>S198-P120</v>
          </cell>
          <cell r="C294" t="str">
            <v>S198</v>
          </cell>
          <cell r="D294" t="str">
            <v>P120</v>
          </cell>
          <cell r="E294" t="str">
            <v>1022658.05-1043736.39</v>
          </cell>
          <cell r="F294" t="str">
            <v>1022654.2-1043732.48</v>
          </cell>
          <cell r="G294" t="str">
            <v>Inhabilitar</v>
          </cell>
          <cell r="H294">
            <v>1022658.05</v>
          </cell>
          <cell r="I294">
            <v>1043736.39</v>
          </cell>
          <cell r="J294">
            <v>1022654.2</v>
          </cell>
          <cell r="K294">
            <v>1043732.48</v>
          </cell>
          <cell r="L294">
            <v>5.4873130000000003</v>
          </cell>
          <cell r="M294" t="str">
            <v>De Sumidero</v>
          </cell>
          <cell r="N294" t="str">
            <v>PVC</v>
          </cell>
          <cell r="O294">
            <v>6</v>
          </cell>
          <cell r="P294">
            <v>0.15239999999999998</v>
          </cell>
          <cell r="Q294">
            <v>2564.3200000000002</v>
          </cell>
          <cell r="R294">
            <v>2564.27</v>
          </cell>
          <cell r="S294">
            <v>0.77</v>
          </cell>
          <cell r="T294">
            <v>1</v>
          </cell>
          <cell r="U294">
            <v>2563.5500000000002</v>
          </cell>
          <cell r="V294">
            <v>2563.27</v>
          </cell>
          <cell r="W294">
            <v>2563.7024000000001</v>
          </cell>
          <cell r="X294">
            <v>2563.4223999999999</v>
          </cell>
          <cell r="Y294" t="str">
            <v>Inferido</v>
          </cell>
          <cell r="Z294">
            <v>5.1026795810663623</v>
          </cell>
          <cell r="AB294" t="e">
            <v>#N/A</v>
          </cell>
        </row>
        <row r="295">
          <cell r="A295">
            <v>293</v>
          </cell>
          <cell r="B295" t="str">
            <v>S342-P173</v>
          </cell>
          <cell r="C295" t="str">
            <v>S342</v>
          </cell>
          <cell r="D295" t="str">
            <v>P173</v>
          </cell>
          <cell r="E295" t="str">
            <v>1022488.48-1043473.66</v>
          </cell>
          <cell r="F295" t="str">
            <v>1022489.28-1043470.54</v>
          </cell>
          <cell r="G295" t="str">
            <v>Inhabilitar</v>
          </cell>
          <cell r="H295">
            <v>1022488.48</v>
          </cell>
          <cell r="I295">
            <v>1043473.66</v>
          </cell>
          <cell r="J295">
            <v>1022489.28</v>
          </cell>
          <cell r="K295">
            <v>1043470.54</v>
          </cell>
          <cell r="L295">
            <v>3.2209319999999999</v>
          </cell>
          <cell r="M295" t="str">
            <v>De Sumidero</v>
          </cell>
          <cell r="N295" t="str">
            <v>PVC</v>
          </cell>
          <cell r="O295">
            <v>6</v>
          </cell>
          <cell r="P295">
            <v>0.15239999999999998</v>
          </cell>
          <cell r="Q295">
            <v>2563.75</v>
          </cell>
          <cell r="R295">
            <v>2563.77</v>
          </cell>
          <cell r="S295">
            <v>0.62</v>
          </cell>
          <cell r="T295">
            <v>1.42</v>
          </cell>
          <cell r="U295">
            <v>2563.13</v>
          </cell>
          <cell r="V295">
            <v>2562.35</v>
          </cell>
          <cell r="W295">
            <v>2563.2824000000001</v>
          </cell>
          <cell r="X295">
            <v>2562.5023999999999</v>
          </cell>
          <cell r="Y295" t="str">
            <v>Catastrado</v>
          </cell>
          <cell r="Z295">
            <v>24.216593209673476</v>
          </cell>
          <cell r="AB295" t="e">
            <v>#N/A</v>
          </cell>
        </row>
        <row r="296">
          <cell r="A296">
            <v>294</v>
          </cell>
          <cell r="B296" t="str">
            <v>S330A-P186</v>
          </cell>
          <cell r="C296" t="str">
            <v>S330A</v>
          </cell>
          <cell r="D296" t="str">
            <v>P186</v>
          </cell>
          <cell r="E296" t="str">
            <v>1022580.43-1043513.73</v>
          </cell>
          <cell r="F296" t="str">
            <v>1022576.94-1043512.19</v>
          </cell>
          <cell r="G296" t="str">
            <v>Inhabilitar</v>
          </cell>
          <cell r="H296">
            <v>1022580.43</v>
          </cell>
          <cell r="I296">
            <v>1043513.73</v>
          </cell>
          <cell r="J296">
            <v>1022576.94</v>
          </cell>
          <cell r="K296">
            <v>1043512.19</v>
          </cell>
          <cell r="L296">
            <v>3.8146689999999999</v>
          </cell>
          <cell r="M296" t="str">
            <v>De Sumidero</v>
          </cell>
          <cell r="N296" t="str">
            <v>GRES</v>
          </cell>
          <cell r="O296">
            <v>10</v>
          </cell>
          <cell r="P296">
            <v>0.254</v>
          </cell>
          <cell r="Q296">
            <v>2564.46</v>
          </cell>
          <cell r="R296">
            <v>2564.4699999999998</v>
          </cell>
          <cell r="S296">
            <v>0.88</v>
          </cell>
          <cell r="T296">
            <v>0.9</v>
          </cell>
          <cell r="U296">
            <v>2563.58</v>
          </cell>
          <cell r="V296">
            <v>2563.5699999999997</v>
          </cell>
          <cell r="W296">
            <v>2563.8339999999998</v>
          </cell>
          <cell r="X296">
            <v>2563.8239999999996</v>
          </cell>
          <cell r="Y296" t="str">
            <v>Inferido</v>
          </cell>
          <cell r="Z296">
            <v>0.26214594241907435</v>
          </cell>
          <cell r="AB296" t="e">
            <v>#N/A</v>
          </cell>
        </row>
        <row r="297">
          <cell r="A297">
            <v>295</v>
          </cell>
          <cell r="B297" t="str">
            <v>S303-P193</v>
          </cell>
          <cell r="C297" t="str">
            <v>S303</v>
          </cell>
          <cell r="D297" t="str">
            <v>P193</v>
          </cell>
          <cell r="E297" t="str">
            <v>1022564.61-1043550.81</v>
          </cell>
          <cell r="F297" t="str">
            <v>1022565.08-1043555.19</v>
          </cell>
          <cell r="G297" t="str">
            <v>Inhabilitar</v>
          </cell>
          <cell r="H297">
            <v>1022564.61</v>
          </cell>
          <cell r="I297">
            <v>1043550.81</v>
          </cell>
          <cell r="J297">
            <v>1022565.08</v>
          </cell>
          <cell r="K297">
            <v>1043555.19</v>
          </cell>
          <cell r="L297">
            <v>4.4051450000000001</v>
          </cell>
          <cell r="M297" t="str">
            <v>De Sumidero</v>
          </cell>
          <cell r="N297" t="str">
            <v>GRES</v>
          </cell>
          <cell r="O297">
            <v>8</v>
          </cell>
          <cell r="P297">
            <v>0.20319999999999999</v>
          </cell>
          <cell r="Q297">
            <v>2564.25</v>
          </cell>
          <cell r="R297">
            <v>2564.4299999999998</v>
          </cell>
          <cell r="S297">
            <v>0.52</v>
          </cell>
          <cell r="T297">
            <v>0.78</v>
          </cell>
          <cell r="U297">
            <v>2563.73</v>
          </cell>
          <cell r="V297">
            <v>2563.6499999999996</v>
          </cell>
          <cell r="W297">
            <v>2563.9331999999999</v>
          </cell>
          <cell r="X297">
            <v>2563.8531999999996</v>
          </cell>
          <cell r="Y297" t="str">
            <v>Catastrado</v>
          </cell>
          <cell r="Z297">
            <v>1.8160582682382076</v>
          </cell>
          <cell r="AB297" t="e">
            <v>#N/A</v>
          </cell>
        </row>
        <row r="298">
          <cell r="A298">
            <v>296</v>
          </cell>
          <cell r="B298" t="str">
            <v>S484-P202</v>
          </cell>
          <cell r="C298" t="str">
            <v>S484</v>
          </cell>
          <cell r="D298" t="str">
            <v>P202</v>
          </cell>
          <cell r="E298" t="str">
            <v>1022477.75-1043810.83</v>
          </cell>
          <cell r="F298" t="str">
            <v>1022477.35-1043809.61</v>
          </cell>
          <cell r="G298" t="str">
            <v>Existente</v>
          </cell>
          <cell r="H298">
            <v>1022477.75</v>
          </cell>
          <cell r="I298">
            <v>1043810.83</v>
          </cell>
          <cell r="J298">
            <v>1022477.35</v>
          </cell>
          <cell r="K298">
            <v>1043809.61</v>
          </cell>
          <cell r="L298">
            <v>1.2839</v>
          </cell>
          <cell r="M298" t="str">
            <v>De Sumidero</v>
          </cell>
          <cell r="N298" t="str">
            <v>CTO</v>
          </cell>
          <cell r="O298">
            <v>10</v>
          </cell>
          <cell r="P298">
            <v>0.254</v>
          </cell>
          <cell r="Q298">
            <v>2562.88</v>
          </cell>
          <cell r="R298">
            <v>2563.2199999999998</v>
          </cell>
          <cell r="S298">
            <v>0.4</v>
          </cell>
          <cell r="T298">
            <v>0.8</v>
          </cell>
          <cell r="U298">
            <v>2562.48</v>
          </cell>
          <cell r="V298">
            <v>2562.4199999999996</v>
          </cell>
          <cell r="W298">
            <v>2562.7339999999999</v>
          </cell>
          <cell r="X298">
            <v>2562.6739999999995</v>
          </cell>
          <cell r="Y298" t="str">
            <v>Catastrado</v>
          </cell>
          <cell r="Z298">
            <v>4.6732611574421821</v>
          </cell>
          <cell r="AB298" t="e">
            <v>#N/A</v>
          </cell>
        </row>
        <row r="299">
          <cell r="A299">
            <v>297</v>
          </cell>
          <cell r="B299" t="str">
            <v>S374-P158</v>
          </cell>
          <cell r="C299" t="str">
            <v>S374</v>
          </cell>
          <cell r="D299" t="str">
            <v>P158</v>
          </cell>
          <cell r="E299" t="str">
            <v>1022449.84-1043349.45</v>
          </cell>
          <cell r="F299" t="str">
            <v>1022430.95-1043343.9</v>
          </cell>
          <cell r="G299" t="str">
            <v>Inhabilitar</v>
          </cell>
          <cell r="H299">
            <v>1022449.84</v>
          </cell>
          <cell r="I299">
            <v>1043349.45</v>
          </cell>
          <cell r="J299">
            <v>1022430.95</v>
          </cell>
          <cell r="K299">
            <v>1043343.9</v>
          </cell>
          <cell r="L299">
            <v>19.688438000000001</v>
          </cell>
          <cell r="M299" t="str">
            <v>De Sumidero</v>
          </cell>
          <cell r="N299" t="str">
            <v>PVC</v>
          </cell>
          <cell r="O299">
            <v>6</v>
          </cell>
          <cell r="P299">
            <v>0.15239999999999998</v>
          </cell>
          <cell r="Q299">
            <v>2565.67</v>
          </cell>
          <cell r="R299">
            <v>2565.0700000000002</v>
          </cell>
          <cell r="S299">
            <v>0.44</v>
          </cell>
          <cell r="T299">
            <v>1.1000000000000001</v>
          </cell>
          <cell r="U299">
            <v>2565.23</v>
          </cell>
          <cell r="V299">
            <v>2563.9700000000003</v>
          </cell>
          <cell r="W299">
            <v>2565.3824</v>
          </cell>
          <cell r="X299">
            <v>2564.1224000000002</v>
          </cell>
          <cell r="Y299" t="str">
            <v>Catastrado</v>
          </cell>
          <cell r="Z299">
            <v>6.3996950900816181</v>
          </cell>
          <cell r="AB299" t="e">
            <v>#N/A</v>
          </cell>
        </row>
        <row r="300">
          <cell r="A300">
            <v>298</v>
          </cell>
          <cell r="B300" t="str">
            <v>S394-P164</v>
          </cell>
          <cell r="C300" t="str">
            <v>S394</v>
          </cell>
          <cell r="D300" t="str">
            <v>P164</v>
          </cell>
          <cell r="E300" t="str">
            <v>1022312.13-1043350.33</v>
          </cell>
          <cell r="F300" t="str">
            <v>1022307.18-1043352.3</v>
          </cell>
          <cell r="G300" t="str">
            <v>Inhabilitar</v>
          </cell>
          <cell r="H300">
            <v>1022312.13</v>
          </cell>
          <cell r="I300">
            <v>1043350.33</v>
          </cell>
          <cell r="J300">
            <v>1022307.18</v>
          </cell>
          <cell r="K300">
            <v>1043352.3</v>
          </cell>
          <cell r="L300">
            <v>5.3276070000000004</v>
          </cell>
          <cell r="M300" t="str">
            <v>De Sumidero</v>
          </cell>
          <cell r="N300" t="str">
            <v>PVC</v>
          </cell>
          <cell r="O300">
            <v>6</v>
          </cell>
          <cell r="P300">
            <v>0.15239999999999998</v>
          </cell>
          <cell r="Q300">
            <v>2565.44</v>
          </cell>
          <cell r="R300">
            <v>2565.4899999999998</v>
          </cell>
          <cell r="S300">
            <v>0.56000000000000005</v>
          </cell>
          <cell r="T300">
            <v>1</v>
          </cell>
          <cell r="U300">
            <v>2564.88</v>
          </cell>
          <cell r="V300">
            <v>2564.4899999999998</v>
          </cell>
          <cell r="W300">
            <v>2565.0324000000001</v>
          </cell>
          <cell r="X300">
            <v>2564.6423999999997</v>
          </cell>
          <cell r="Y300" t="str">
            <v>Inferido</v>
          </cell>
          <cell r="Z300">
            <v>7.3203597787961341</v>
          </cell>
          <cell r="AB300" t="e">
            <v>#N/A</v>
          </cell>
        </row>
        <row r="301">
          <cell r="A301">
            <v>299</v>
          </cell>
          <cell r="B301" t="str">
            <v>S485-P025AC</v>
          </cell>
          <cell r="C301" t="str">
            <v>S485</v>
          </cell>
          <cell r="D301" t="str">
            <v>P025AC</v>
          </cell>
          <cell r="E301" t="str">
            <v>1023461.93-1044641.73</v>
          </cell>
          <cell r="F301" t="str">
            <v>1023463-1044643.36</v>
          </cell>
          <cell r="G301" t="str">
            <v>Inhabilitar</v>
          </cell>
          <cell r="H301">
            <v>1023461.93</v>
          </cell>
          <cell r="I301">
            <v>1044641.73</v>
          </cell>
          <cell r="J301">
            <v>1023463</v>
          </cell>
          <cell r="K301">
            <v>1044643.36</v>
          </cell>
          <cell r="L301">
            <v>1.949821</v>
          </cell>
          <cell r="M301" t="str">
            <v>De Sumidero</v>
          </cell>
          <cell r="N301" t="str">
            <v>PVC</v>
          </cell>
          <cell r="O301">
            <v>6</v>
          </cell>
          <cell r="P301">
            <v>0.15239999999999998</v>
          </cell>
          <cell r="Q301">
            <v>2563.9499999999998</v>
          </cell>
          <cell r="R301">
            <v>2563.9204</v>
          </cell>
          <cell r="S301">
            <v>0.8</v>
          </cell>
          <cell r="T301">
            <v>0.8</v>
          </cell>
          <cell r="U301">
            <v>2563.1499999999996</v>
          </cell>
          <cell r="V301">
            <v>2563.1203999999998</v>
          </cell>
          <cell r="W301">
            <v>2563.3023999999996</v>
          </cell>
          <cell r="X301">
            <v>2563.2727999999997</v>
          </cell>
          <cell r="Y301" t="str">
            <v>Inferido</v>
          </cell>
          <cell r="Z301">
            <v>1.5180880706406255</v>
          </cell>
          <cell r="AB301" t="e">
            <v>#N/A</v>
          </cell>
        </row>
        <row r="302">
          <cell r="A302">
            <v>300</v>
          </cell>
          <cell r="B302" t="str">
            <v>SX01-P197</v>
          </cell>
          <cell r="C302" t="str">
            <v>SX01</v>
          </cell>
          <cell r="D302" t="str">
            <v>P197</v>
          </cell>
          <cell r="E302" t="str">
            <v>1022635.53-1043553.15</v>
          </cell>
          <cell r="F302" t="str">
            <v>1022632.3-1043549.57</v>
          </cell>
          <cell r="G302" t="str">
            <v>Inhabilitar</v>
          </cell>
          <cell r="H302">
            <v>1022635.53</v>
          </cell>
          <cell r="I302">
            <v>1043553.15</v>
          </cell>
          <cell r="J302">
            <v>1022632.3</v>
          </cell>
          <cell r="K302">
            <v>1043549.57</v>
          </cell>
          <cell r="L302">
            <v>4.8217530000000002</v>
          </cell>
          <cell r="M302" t="str">
            <v>De Sumidero</v>
          </cell>
          <cell r="N302" t="str">
            <v>PVC</v>
          </cell>
          <cell r="O302">
            <v>6</v>
          </cell>
          <cell r="P302">
            <v>0.15239999999999998</v>
          </cell>
          <cell r="Q302">
            <v>2564.96</v>
          </cell>
          <cell r="R302">
            <v>2565.08</v>
          </cell>
          <cell r="S302">
            <v>0.48</v>
          </cell>
          <cell r="T302">
            <v>0.65</v>
          </cell>
          <cell r="U302">
            <v>2564.48</v>
          </cell>
          <cell r="V302">
            <v>2564.4299999999998</v>
          </cell>
          <cell r="W302">
            <v>2564.6324</v>
          </cell>
          <cell r="X302">
            <v>2564.5823999999998</v>
          </cell>
          <cell r="Y302" t="str">
            <v>Catastrado</v>
          </cell>
          <cell r="Z302">
            <v>1.0369672606660254</v>
          </cell>
          <cell r="AB302" t="e">
            <v>#N/A</v>
          </cell>
        </row>
        <row r="303">
          <cell r="A303">
            <v>301</v>
          </cell>
          <cell r="B303" t="str">
            <v>SX02-P197</v>
          </cell>
          <cell r="C303" t="str">
            <v>SX02</v>
          </cell>
          <cell r="D303" t="str">
            <v>P197</v>
          </cell>
          <cell r="E303" t="str">
            <v>1022629.8-1043549.31</v>
          </cell>
          <cell r="F303" t="str">
            <v>1022632.3-1043549.57</v>
          </cell>
          <cell r="G303" t="str">
            <v>Inhabilitar</v>
          </cell>
          <cell r="H303">
            <v>1022629.8</v>
          </cell>
          <cell r="I303">
            <v>1043549.31</v>
          </cell>
          <cell r="J303">
            <v>1022632.3</v>
          </cell>
          <cell r="K303">
            <v>1043549.57</v>
          </cell>
          <cell r="L303">
            <v>2.5134840000000001</v>
          </cell>
          <cell r="M303" t="str">
            <v>De Sumidero</v>
          </cell>
          <cell r="N303" t="str">
            <v>PVC</v>
          </cell>
          <cell r="O303">
            <v>6</v>
          </cell>
          <cell r="P303">
            <v>0.15239999999999998</v>
          </cell>
          <cell r="Q303">
            <v>2564.9299999999998</v>
          </cell>
          <cell r="R303">
            <v>2565.08</v>
          </cell>
          <cell r="S303">
            <v>0.4</v>
          </cell>
          <cell r="T303">
            <v>0.65</v>
          </cell>
          <cell r="U303">
            <v>2564.5299999999997</v>
          </cell>
          <cell r="V303">
            <v>2564.4299999999998</v>
          </cell>
          <cell r="W303">
            <v>2564.6823999999997</v>
          </cell>
          <cell r="X303">
            <v>2564.5823999999998</v>
          </cell>
          <cell r="Y303" t="str">
            <v>Catastrado</v>
          </cell>
          <cell r="Z303">
            <v>3.9785413394280233</v>
          </cell>
          <cell r="AB303" t="e">
            <v>#N/A</v>
          </cell>
        </row>
        <row r="304">
          <cell r="A304">
            <v>302</v>
          </cell>
          <cell r="B304" t="str">
            <v>S013-P137</v>
          </cell>
          <cell r="C304" t="str">
            <v>S013</v>
          </cell>
          <cell r="D304" t="str">
            <v>P137</v>
          </cell>
          <cell r="E304" t="str">
            <v>1022630.04-1043518.01</v>
          </cell>
          <cell r="F304" t="str">
            <v>1022630.88-1043521.64</v>
          </cell>
          <cell r="G304" t="str">
            <v>Inhabilitar</v>
          </cell>
          <cell r="H304">
            <v>1022630.04</v>
          </cell>
          <cell r="I304">
            <v>1043518.01</v>
          </cell>
          <cell r="J304">
            <v>1022630.88</v>
          </cell>
          <cell r="K304">
            <v>1043521.64</v>
          </cell>
          <cell r="L304">
            <v>3.7259229999999999</v>
          </cell>
          <cell r="M304" t="str">
            <v>De Sumidero</v>
          </cell>
          <cell r="N304" t="str">
            <v>PVC</v>
          </cell>
          <cell r="O304">
            <v>6</v>
          </cell>
          <cell r="P304">
            <v>0.15239999999999998</v>
          </cell>
          <cell r="Q304">
            <v>2565.21</v>
          </cell>
          <cell r="R304">
            <v>2565.13</v>
          </cell>
          <cell r="S304">
            <v>0.68</v>
          </cell>
          <cell r="T304">
            <v>0.65</v>
          </cell>
          <cell r="U304">
            <v>2564.5300000000002</v>
          </cell>
          <cell r="V304">
            <v>2564.48</v>
          </cell>
          <cell r="W304">
            <v>2564.6824000000001</v>
          </cell>
          <cell r="X304">
            <v>2564.6324</v>
          </cell>
          <cell r="Y304" t="str">
            <v>Inferido</v>
          </cell>
          <cell r="Z304">
            <v>1.3419493639611419</v>
          </cell>
          <cell r="AB304" t="e">
            <v>#N/A</v>
          </cell>
        </row>
        <row r="305">
          <cell r="A305">
            <v>303</v>
          </cell>
          <cell r="B305" t="str">
            <v>S108-P082</v>
          </cell>
          <cell r="C305" t="str">
            <v>S108</v>
          </cell>
          <cell r="D305" t="str">
            <v>P082</v>
          </cell>
          <cell r="E305" t="str">
            <v>1022851.74-1043973.18</v>
          </cell>
          <cell r="F305" t="str">
            <v>1022846.88-1043970.88</v>
          </cell>
          <cell r="G305" t="str">
            <v>Inhabilitar</v>
          </cell>
          <cell r="H305">
            <v>1022851.74</v>
          </cell>
          <cell r="I305">
            <v>1043973.18</v>
          </cell>
          <cell r="J305">
            <v>1022846.88</v>
          </cell>
          <cell r="K305">
            <v>1043970.88</v>
          </cell>
          <cell r="L305">
            <v>5.3767649999999998</v>
          </cell>
          <cell r="M305" t="str">
            <v>De Sumidero</v>
          </cell>
          <cell r="N305" t="str">
            <v>PVC</v>
          </cell>
          <cell r="O305">
            <v>6</v>
          </cell>
          <cell r="P305">
            <v>0.15239999999999998</v>
          </cell>
          <cell r="Q305">
            <v>2561.8000000000002</v>
          </cell>
          <cell r="R305">
            <v>2561.79</v>
          </cell>
          <cell r="S305">
            <v>0.92</v>
          </cell>
          <cell r="T305">
            <v>1</v>
          </cell>
          <cell r="U305">
            <v>2560.88</v>
          </cell>
          <cell r="V305">
            <v>2560.79</v>
          </cell>
          <cell r="W305">
            <v>2561.0324000000001</v>
          </cell>
          <cell r="X305">
            <v>2560.9423999999999</v>
          </cell>
          <cell r="Y305" t="str">
            <v>Inferido</v>
          </cell>
          <cell r="Z305">
            <v>1.6738689528023918</v>
          </cell>
          <cell r="AB305" t="e">
            <v>#N/A</v>
          </cell>
        </row>
        <row r="306">
          <cell r="A306">
            <v>304</v>
          </cell>
          <cell r="B306" t="str">
            <v>S109-P082</v>
          </cell>
          <cell r="C306" t="str">
            <v>S109</v>
          </cell>
          <cell r="D306" t="str">
            <v>P082</v>
          </cell>
          <cell r="E306" t="str">
            <v>1022848.83-1043968.32</v>
          </cell>
          <cell r="F306" t="str">
            <v>1022846.88-1043970.88</v>
          </cell>
          <cell r="G306" t="str">
            <v>Inhabilitar</v>
          </cell>
          <cell r="H306">
            <v>1022848.83</v>
          </cell>
          <cell r="I306">
            <v>1043968.32</v>
          </cell>
          <cell r="J306">
            <v>1022846.88</v>
          </cell>
          <cell r="K306">
            <v>1043970.88</v>
          </cell>
          <cell r="L306">
            <v>3.218089</v>
          </cell>
          <cell r="M306" t="str">
            <v>De Sumidero</v>
          </cell>
          <cell r="N306" t="str">
            <v>PVC</v>
          </cell>
          <cell r="O306">
            <v>6</v>
          </cell>
          <cell r="P306">
            <v>0.15239999999999998</v>
          </cell>
          <cell r="Q306">
            <v>2561.7800000000002</v>
          </cell>
          <cell r="R306">
            <v>2561.79</v>
          </cell>
          <cell r="S306">
            <v>0.87</v>
          </cell>
          <cell r="T306">
            <v>1</v>
          </cell>
          <cell r="U306">
            <v>2560.9100000000003</v>
          </cell>
          <cell r="V306">
            <v>2560.79</v>
          </cell>
          <cell r="W306">
            <v>2561.0624000000003</v>
          </cell>
          <cell r="X306">
            <v>2560.9423999999999</v>
          </cell>
          <cell r="Y306" t="str">
            <v>Inferido</v>
          </cell>
          <cell r="Z306">
            <v>3.728921108159085</v>
          </cell>
          <cell r="AB306" t="e">
            <v>#N/A</v>
          </cell>
        </row>
        <row r="307">
          <cell r="A307">
            <v>305</v>
          </cell>
          <cell r="B307" t="str">
            <v>S123-P064</v>
          </cell>
          <cell r="C307" t="str">
            <v>S123</v>
          </cell>
          <cell r="D307" t="str">
            <v>P064</v>
          </cell>
          <cell r="E307" t="str">
            <v>1023085.4-1043922.23</v>
          </cell>
          <cell r="F307" t="str">
            <v>1023079.53-1043922.79</v>
          </cell>
          <cell r="G307" t="str">
            <v>Inhabilitar</v>
          </cell>
          <cell r="H307">
            <v>1023085.4</v>
          </cell>
          <cell r="I307">
            <v>1043922.23</v>
          </cell>
          <cell r="J307">
            <v>1023079.53</v>
          </cell>
          <cell r="K307">
            <v>1043922.79</v>
          </cell>
          <cell r="L307">
            <v>5.8966519999999996</v>
          </cell>
          <cell r="M307" t="str">
            <v>De Sumidero</v>
          </cell>
          <cell r="N307" t="str">
            <v>PVC</v>
          </cell>
          <cell r="O307">
            <v>6</v>
          </cell>
          <cell r="P307">
            <v>0.15239999999999998</v>
          </cell>
          <cell r="Q307">
            <v>2563.75</v>
          </cell>
          <cell r="R307">
            <v>2563.6999999999998</v>
          </cell>
          <cell r="S307">
            <v>0.74</v>
          </cell>
          <cell r="T307">
            <v>0.8</v>
          </cell>
          <cell r="U307">
            <v>2563.0100000000002</v>
          </cell>
          <cell r="V307">
            <v>2562.8999999999996</v>
          </cell>
          <cell r="W307">
            <v>2563.1624000000002</v>
          </cell>
          <cell r="X307">
            <v>2563.0523999999996</v>
          </cell>
          <cell r="Y307" t="str">
            <v>Catastrado</v>
          </cell>
          <cell r="Z307">
            <v>1.8654653522131217</v>
          </cell>
          <cell r="AB307" t="e">
            <v>#N/A</v>
          </cell>
        </row>
        <row r="308">
          <cell r="A308">
            <v>306</v>
          </cell>
          <cell r="B308" t="str">
            <v>S125-P074</v>
          </cell>
          <cell r="C308" t="str">
            <v>S125</v>
          </cell>
          <cell r="D308" t="str">
            <v>P074</v>
          </cell>
          <cell r="E308" t="str">
            <v>1023050.84-1043889.56</v>
          </cell>
          <cell r="F308" t="str">
            <v>1023050.94-1043884.98</v>
          </cell>
          <cell r="G308" t="str">
            <v>Inhabilitar</v>
          </cell>
          <cell r="H308">
            <v>1023050.84</v>
          </cell>
          <cell r="I308">
            <v>1043889.56</v>
          </cell>
          <cell r="J308">
            <v>1023050.94</v>
          </cell>
          <cell r="K308">
            <v>1043884.98</v>
          </cell>
          <cell r="L308">
            <v>4.5810919999999999</v>
          </cell>
          <cell r="M308" t="str">
            <v>De Sumidero</v>
          </cell>
          <cell r="N308" t="str">
            <v>PVC</v>
          </cell>
          <cell r="O308">
            <v>6</v>
          </cell>
          <cell r="P308">
            <v>0.15239999999999998</v>
          </cell>
          <cell r="Q308">
            <v>2562.71</v>
          </cell>
          <cell r="R308">
            <v>2562.79</v>
          </cell>
          <cell r="S308">
            <v>0.7</v>
          </cell>
          <cell r="T308">
            <v>0.8</v>
          </cell>
          <cell r="U308">
            <v>2562.0100000000002</v>
          </cell>
          <cell r="V308">
            <v>2561.9899999999998</v>
          </cell>
          <cell r="W308">
            <v>2562.1624000000002</v>
          </cell>
          <cell r="X308">
            <v>2562.1423999999997</v>
          </cell>
          <cell r="Y308" t="str">
            <v>Inferido</v>
          </cell>
          <cell r="Z308">
            <v>0.43657713052775532</v>
          </cell>
          <cell r="AB308" t="e">
            <v>#N/A</v>
          </cell>
        </row>
        <row r="309">
          <cell r="A309">
            <v>307</v>
          </cell>
          <cell r="B309" t="str">
            <v>S124-P074</v>
          </cell>
          <cell r="C309" t="str">
            <v>S124</v>
          </cell>
          <cell r="D309" t="str">
            <v>P074</v>
          </cell>
          <cell r="E309" t="str">
            <v>1023055.15-1043885.93</v>
          </cell>
          <cell r="F309" t="str">
            <v>1023050.94-1043884.98</v>
          </cell>
          <cell r="G309" t="str">
            <v>Inhabilitar</v>
          </cell>
          <cell r="H309">
            <v>1023055.15</v>
          </cell>
          <cell r="I309">
            <v>1043885.93</v>
          </cell>
          <cell r="J309">
            <v>1023050.94</v>
          </cell>
          <cell r="K309">
            <v>1043884.98</v>
          </cell>
          <cell r="L309">
            <v>4.3158539999999999</v>
          </cell>
          <cell r="M309" t="str">
            <v>De Sumidero</v>
          </cell>
          <cell r="N309" t="str">
            <v>PVC</v>
          </cell>
          <cell r="O309">
            <v>6</v>
          </cell>
          <cell r="P309">
            <v>0.15239999999999998</v>
          </cell>
          <cell r="Q309">
            <v>2562.7600000000002</v>
          </cell>
          <cell r="R309">
            <v>2562.79</v>
          </cell>
          <cell r="S309">
            <v>0.78</v>
          </cell>
          <cell r="T309">
            <v>0.9</v>
          </cell>
          <cell r="U309">
            <v>2561.98</v>
          </cell>
          <cell r="V309">
            <v>2561.89</v>
          </cell>
          <cell r="W309">
            <v>2562.1324</v>
          </cell>
          <cell r="X309">
            <v>2562.0423999999998</v>
          </cell>
          <cell r="Y309" t="str">
            <v>Inferido</v>
          </cell>
          <cell r="Z309">
            <v>2.0853346753654205</v>
          </cell>
          <cell r="AB309" t="e">
            <v>#N/A</v>
          </cell>
        </row>
        <row r="310">
          <cell r="A310">
            <v>308</v>
          </cell>
          <cell r="B310" t="str">
            <v>S132A-P100</v>
          </cell>
          <cell r="C310" t="str">
            <v>S132A</v>
          </cell>
          <cell r="D310" t="str">
            <v>P100</v>
          </cell>
          <cell r="E310" t="str">
            <v>1022957.75-1043762.19</v>
          </cell>
          <cell r="F310" t="str">
            <v>1022948.79-1043756.65</v>
          </cell>
          <cell r="G310" t="str">
            <v>Inhabilitar</v>
          </cell>
          <cell r="H310">
            <v>1022957.75</v>
          </cell>
          <cell r="I310">
            <v>1043762.19</v>
          </cell>
          <cell r="J310">
            <v>1022948.79</v>
          </cell>
          <cell r="K310">
            <v>1043756.65</v>
          </cell>
          <cell r="L310">
            <v>10.534382000000001</v>
          </cell>
          <cell r="M310" t="str">
            <v>De Sumidero</v>
          </cell>
          <cell r="N310" t="str">
            <v>PVC</v>
          </cell>
          <cell r="O310">
            <v>6</v>
          </cell>
          <cell r="P310">
            <v>0.15239999999999998</v>
          </cell>
          <cell r="Q310">
            <v>2563.41</v>
          </cell>
          <cell r="R310">
            <v>2563.54</v>
          </cell>
          <cell r="S310">
            <v>0.46</v>
          </cell>
          <cell r="T310">
            <v>1.1000000000000001</v>
          </cell>
          <cell r="U310">
            <v>2562.9499999999998</v>
          </cell>
          <cell r="V310">
            <v>2562.44</v>
          </cell>
          <cell r="W310">
            <v>2563.1023999999998</v>
          </cell>
          <cell r="X310">
            <v>2562.5924</v>
          </cell>
          <cell r="Y310" t="str">
            <v>Catastrado</v>
          </cell>
          <cell r="Z310">
            <v>4.8412901677551048</v>
          </cell>
          <cell r="AB310" t="e">
            <v>#N/A</v>
          </cell>
        </row>
        <row r="311">
          <cell r="A311">
            <v>309</v>
          </cell>
          <cell r="B311" t="str">
            <v>S138-P100</v>
          </cell>
          <cell r="C311" t="str">
            <v>S138</v>
          </cell>
          <cell r="D311" t="str">
            <v>P100</v>
          </cell>
          <cell r="E311" t="str">
            <v>1022959.05-1043756.75</v>
          </cell>
          <cell r="F311" t="str">
            <v>1022948.79-1043756.65</v>
          </cell>
          <cell r="G311" t="str">
            <v>Inhabilitar</v>
          </cell>
          <cell r="H311">
            <v>1022959.05</v>
          </cell>
          <cell r="I311">
            <v>1043756.75</v>
          </cell>
          <cell r="J311">
            <v>1022948.79</v>
          </cell>
          <cell r="K311">
            <v>1043756.65</v>
          </cell>
          <cell r="L311">
            <v>10.260486999999999</v>
          </cell>
          <cell r="M311" t="str">
            <v>De Sumidero</v>
          </cell>
          <cell r="N311" t="str">
            <v>PVC</v>
          </cell>
          <cell r="O311">
            <v>6</v>
          </cell>
          <cell r="P311">
            <v>0.15239999999999998</v>
          </cell>
          <cell r="Q311">
            <v>2563.4</v>
          </cell>
          <cell r="R311">
            <v>2563.54</v>
          </cell>
          <cell r="S311">
            <v>0.46</v>
          </cell>
          <cell r="T311">
            <v>1.1000000000000001</v>
          </cell>
          <cell r="U311">
            <v>2562.94</v>
          </cell>
          <cell r="V311">
            <v>2562.44</v>
          </cell>
          <cell r="W311">
            <v>2563.0924</v>
          </cell>
          <cell r="X311">
            <v>2562.5924</v>
          </cell>
          <cell r="Y311" t="str">
            <v>Inferido</v>
          </cell>
          <cell r="Z311">
            <v>4.8730630427191226</v>
          </cell>
          <cell r="AB311" t="e">
            <v>#N/A</v>
          </cell>
        </row>
        <row r="312">
          <cell r="A312">
            <v>310</v>
          </cell>
          <cell r="B312" t="str">
            <v>S140-P100</v>
          </cell>
          <cell r="C312" t="str">
            <v>S140</v>
          </cell>
          <cell r="D312" t="str">
            <v>P100</v>
          </cell>
          <cell r="E312" t="str">
            <v>1022946.71-1043766</v>
          </cell>
          <cell r="F312" t="str">
            <v>1022948.79-1043756.65</v>
          </cell>
          <cell r="G312" t="str">
            <v>Inhabilitar</v>
          </cell>
          <cell r="H312">
            <v>1022946.71</v>
          </cell>
          <cell r="I312">
            <v>1043766</v>
          </cell>
          <cell r="J312">
            <v>1022948.79</v>
          </cell>
          <cell r="K312">
            <v>1043756.65</v>
          </cell>
          <cell r="L312">
            <v>9.5785649999999993</v>
          </cell>
          <cell r="M312" t="str">
            <v>De Sumidero</v>
          </cell>
          <cell r="N312" t="str">
            <v>PVC</v>
          </cell>
          <cell r="O312">
            <v>6</v>
          </cell>
          <cell r="P312">
            <v>0.15239999999999998</v>
          </cell>
          <cell r="Q312">
            <v>2563.29</v>
          </cell>
          <cell r="R312">
            <v>2563.54</v>
          </cell>
          <cell r="S312">
            <v>1</v>
          </cell>
          <cell r="T312">
            <v>1.3</v>
          </cell>
          <cell r="U312">
            <v>2562.29</v>
          </cell>
          <cell r="V312">
            <v>2562.2399999999998</v>
          </cell>
          <cell r="W312">
            <v>2562.4423999999999</v>
          </cell>
          <cell r="X312">
            <v>2562.3923999999997</v>
          </cell>
          <cell r="Y312" t="str">
            <v>Inferido</v>
          </cell>
          <cell r="Z312">
            <v>0.5219988589123935</v>
          </cell>
          <cell r="AB312" t="e">
            <v>#N/A</v>
          </cell>
        </row>
        <row r="313">
          <cell r="A313">
            <v>311</v>
          </cell>
          <cell r="B313" t="str">
            <v>S132-P100</v>
          </cell>
          <cell r="C313" t="str">
            <v>S132</v>
          </cell>
          <cell r="D313" t="str">
            <v>P100</v>
          </cell>
          <cell r="E313" t="str">
            <v>1022953.45-1043766.11</v>
          </cell>
          <cell r="F313" t="str">
            <v>1022948.79-1043756.65</v>
          </cell>
          <cell r="G313" t="str">
            <v>Inhabilitar</v>
          </cell>
          <cell r="H313">
            <v>1022953.45</v>
          </cell>
          <cell r="I313">
            <v>1043766.11</v>
          </cell>
          <cell r="J313">
            <v>1022948.79</v>
          </cell>
          <cell r="K313">
            <v>1043756.65</v>
          </cell>
          <cell r="L313">
            <v>10.545482</v>
          </cell>
          <cell r="M313" t="str">
            <v>De Sumidero</v>
          </cell>
          <cell r="N313" t="str">
            <v>PVC</v>
          </cell>
          <cell r="O313">
            <v>6</v>
          </cell>
          <cell r="P313">
            <v>0.15239999999999998</v>
          </cell>
          <cell r="Q313">
            <v>2563.41</v>
          </cell>
          <cell r="R313">
            <v>2563.54</v>
          </cell>
          <cell r="S313">
            <v>0</v>
          </cell>
          <cell r="T313">
            <v>1.1000000000000001</v>
          </cell>
          <cell r="U313">
            <v>2563.41</v>
          </cell>
          <cell r="V313">
            <v>2562.44</v>
          </cell>
          <cell r="W313">
            <v>2563.5623999999998</v>
          </cell>
          <cell r="X313">
            <v>2562.5924</v>
          </cell>
          <cell r="Y313" t="str">
            <v>Inferido</v>
          </cell>
          <cell r="Z313">
            <v>9.1982519148939783</v>
          </cell>
          <cell r="AB313" t="e">
            <v>#N/A</v>
          </cell>
        </row>
        <row r="314">
          <cell r="A314">
            <v>312</v>
          </cell>
          <cell r="B314" t="str">
            <v>S139-S132</v>
          </cell>
          <cell r="C314" t="str">
            <v>S139</v>
          </cell>
          <cell r="D314" t="str">
            <v>S132</v>
          </cell>
          <cell r="E314" t="str">
            <v>1022957.72-1043770.81</v>
          </cell>
          <cell r="F314" t="str">
            <v>1022953.45-1043766.11</v>
          </cell>
          <cell r="G314" t="str">
            <v>Existente</v>
          </cell>
          <cell r="H314">
            <v>1022957.72</v>
          </cell>
          <cell r="I314">
            <v>1043770.81</v>
          </cell>
          <cell r="J314">
            <v>1022953.45</v>
          </cell>
          <cell r="K314">
            <v>1043766.11</v>
          </cell>
          <cell r="L314">
            <v>6.3500310000000004</v>
          </cell>
          <cell r="M314" t="str">
            <v>De Sumidero</v>
          </cell>
          <cell r="N314" t="str">
            <v>PVC</v>
          </cell>
          <cell r="O314">
            <v>6</v>
          </cell>
          <cell r="P314">
            <v>0.15239999999999998</v>
          </cell>
          <cell r="Q314">
            <v>2563.37</v>
          </cell>
          <cell r="R314">
            <v>2563.41</v>
          </cell>
          <cell r="S314">
            <v>0.3</v>
          </cell>
          <cell r="T314">
            <v>0.5</v>
          </cell>
          <cell r="U314">
            <v>2563.0699999999997</v>
          </cell>
          <cell r="V314">
            <v>2562.91</v>
          </cell>
          <cell r="W314">
            <v>2563.2223999999997</v>
          </cell>
          <cell r="X314">
            <v>2563.0623999999998</v>
          </cell>
          <cell r="Y314" t="str">
            <v>Inferido</v>
          </cell>
          <cell r="Z314">
            <v>2.5196727386032363</v>
          </cell>
          <cell r="AB314" t="e">
            <v>#N/A</v>
          </cell>
        </row>
        <row r="315">
          <cell r="A315">
            <v>313</v>
          </cell>
          <cell r="B315" t="str">
            <v>S154-P079</v>
          </cell>
          <cell r="C315" t="str">
            <v>S154</v>
          </cell>
          <cell r="D315" t="str">
            <v>P079</v>
          </cell>
          <cell r="E315" t="str">
            <v>1022937.51-1043920.22</v>
          </cell>
          <cell r="F315" t="str">
            <v>1022933.57-1043920.79</v>
          </cell>
          <cell r="G315" t="str">
            <v>Existente</v>
          </cell>
          <cell r="H315">
            <v>1022937.51</v>
          </cell>
          <cell r="I315">
            <v>1043920.22</v>
          </cell>
          <cell r="J315">
            <v>1022933.57</v>
          </cell>
          <cell r="K315">
            <v>1043920.79</v>
          </cell>
          <cell r="L315">
            <v>3.981017</v>
          </cell>
          <cell r="M315" t="str">
            <v>De Sumidero</v>
          </cell>
          <cell r="N315" t="str">
            <v>PVC</v>
          </cell>
          <cell r="O315">
            <v>6</v>
          </cell>
          <cell r="P315">
            <v>0.15239999999999998</v>
          </cell>
          <cell r="Q315">
            <v>2561.6799999999998</v>
          </cell>
          <cell r="R315">
            <v>2561.8690999999999</v>
          </cell>
          <cell r="S315">
            <v>0.52</v>
          </cell>
          <cell r="T315">
            <v>0.8</v>
          </cell>
          <cell r="U315">
            <v>2561.16</v>
          </cell>
          <cell r="V315">
            <v>2561.0690999999997</v>
          </cell>
          <cell r="W315">
            <v>2561.3123999999998</v>
          </cell>
          <cell r="X315">
            <v>2561.2214999999997</v>
          </cell>
          <cell r="Y315" t="str">
            <v>Inferido</v>
          </cell>
          <cell r="Z315">
            <v>2.2833361425019532</v>
          </cell>
          <cell r="AB315" t="e">
            <v>#N/A</v>
          </cell>
        </row>
        <row r="316">
          <cell r="A316">
            <v>314</v>
          </cell>
          <cell r="B316" t="str">
            <v>S162-P109</v>
          </cell>
          <cell r="C316" t="str">
            <v>S162</v>
          </cell>
          <cell r="D316" t="str">
            <v>P109</v>
          </cell>
          <cell r="E316" t="str">
            <v>1022719.77-1043816.09</v>
          </cell>
          <cell r="F316" t="str">
            <v>1022720.81-1043821.44</v>
          </cell>
          <cell r="G316" t="str">
            <v>Inhabilitar</v>
          </cell>
          <cell r="H316">
            <v>1022719.77</v>
          </cell>
          <cell r="I316">
            <v>1043816.09</v>
          </cell>
          <cell r="J316">
            <v>1022720.81</v>
          </cell>
          <cell r="K316">
            <v>1043821.44</v>
          </cell>
          <cell r="L316">
            <v>5.4501470000000003</v>
          </cell>
          <cell r="M316" t="str">
            <v>De Sumidero</v>
          </cell>
          <cell r="N316" t="str">
            <v>PVC</v>
          </cell>
          <cell r="O316">
            <v>6</v>
          </cell>
          <cell r="P316">
            <v>0.15239999999999998</v>
          </cell>
          <cell r="Q316">
            <v>2564.0100000000002</v>
          </cell>
          <cell r="R316">
            <v>2564.08</v>
          </cell>
          <cell r="S316">
            <v>0.74</v>
          </cell>
          <cell r="T316">
            <v>0.91</v>
          </cell>
          <cell r="U316">
            <v>2563.2700000000004</v>
          </cell>
          <cell r="V316">
            <v>2563.17</v>
          </cell>
          <cell r="W316">
            <v>2563.4224000000004</v>
          </cell>
          <cell r="X316">
            <v>2563.3224</v>
          </cell>
          <cell r="Y316" t="str">
            <v>Catastrado</v>
          </cell>
          <cell r="Z316">
            <v>1.8348128958790246</v>
          </cell>
          <cell r="AB316" t="e">
            <v>#N/A</v>
          </cell>
        </row>
        <row r="317">
          <cell r="A317">
            <v>315</v>
          </cell>
          <cell r="B317" t="str">
            <v>S165-P098</v>
          </cell>
          <cell r="C317" t="str">
            <v>S165</v>
          </cell>
          <cell r="D317" t="str">
            <v>P098</v>
          </cell>
          <cell r="E317" t="str">
            <v>1022866.33-1043850.21</v>
          </cell>
          <cell r="F317" t="str">
            <v>1022872.77-1043848.86</v>
          </cell>
          <cell r="G317" t="str">
            <v>Inhabilitar</v>
          </cell>
          <cell r="H317">
            <v>1022866.33</v>
          </cell>
          <cell r="I317">
            <v>1043850.21</v>
          </cell>
          <cell r="J317">
            <v>1022872.77</v>
          </cell>
          <cell r="K317">
            <v>1043848.86</v>
          </cell>
          <cell r="L317">
            <v>6.5799770000000004</v>
          </cell>
          <cell r="M317" t="str">
            <v>De Sumidero</v>
          </cell>
          <cell r="N317" t="str">
            <v>PVC</v>
          </cell>
          <cell r="O317">
            <v>6</v>
          </cell>
          <cell r="P317">
            <v>0.15239999999999998</v>
          </cell>
          <cell r="Q317">
            <v>2563.0300000000002</v>
          </cell>
          <cell r="R317">
            <v>2562.98</v>
          </cell>
          <cell r="S317">
            <v>0.87</v>
          </cell>
          <cell r="T317">
            <v>0.9</v>
          </cell>
          <cell r="U317">
            <v>2562.1600000000003</v>
          </cell>
          <cell r="V317">
            <v>2562.08</v>
          </cell>
          <cell r="W317">
            <v>2562.3124000000003</v>
          </cell>
          <cell r="X317">
            <v>2562.2323999999999</v>
          </cell>
          <cell r="Y317" t="str">
            <v>Inferido</v>
          </cell>
          <cell r="Z317">
            <v>1.2158097209212431</v>
          </cell>
          <cell r="AB317" t="e">
            <v>#N/A</v>
          </cell>
        </row>
        <row r="318">
          <cell r="A318">
            <v>316</v>
          </cell>
          <cell r="B318" t="str">
            <v>S178-P113</v>
          </cell>
          <cell r="C318" t="str">
            <v>S178</v>
          </cell>
          <cell r="D318" t="str">
            <v>P113</v>
          </cell>
          <cell r="E318" t="str">
            <v>1022909.39-1043696.25</v>
          </cell>
          <cell r="F318" t="str">
            <v>1022906.88-1043700.44</v>
          </cell>
          <cell r="G318" t="str">
            <v>Inhabilitar</v>
          </cell>
          <cell r="H318">
            <v>1022909.39</v>
          </cell>
          <cell r="I318">
            <v>1043696.25</v>
          </cell>
          <cell r="J318">
            <v>1022906.88</v>
          </cell>
          <cell r="K318">
            <v>1043700.44</v>
          </cell>
          <cell r="L318">
            <v>4.8842809999999997</v>
          </cell>
          <cell r="M318" t="str">
            <v>De Sumidero</v>
          </cell>
          <cell r="N318" t="str">
            <v>PVC</v>
          </cell>
          <cell r="O318">
            <v>6</v>
          </cell>
          <cell r="P318">
            <v>0.15239999999999998</v>
          </cell>
          <cell r="Q318">
            <v>2566.16</v>
          </cell>
          <cell r="R318">
            <v>2566.0700000000002</v>
          </cell>
          <cell r="S318">
            <v>0.47</v>
          </cell>
          <cell r="T318">
            <v>0.64</v>
          </cell>
          <cell r="U318">
            <v>2565.69</v>
          </cell>
          <cell r="V318">
            <v>2565.4300000000003</v>
          </cell>
          <cell r="W318">
            <v>2565.8424</v>
          </cell>
          <cell r="X318">
            <v>2565.5824000000002</v>
          </cell>
          <cell r="Y318" t="str">
            <v>Catastrado</v>
          </cell>
          <cell r="Z318">
            <v>5.323199054267425</v>
          </cell>
          <cell r="AB318" t="e">
            <v>#N/A</v>
          </cell>
        </row>
        <row r="319">
          <cell r="A319">
            <v>317</v>
          </cell>
          <cell r="B319" t="str">
            <v>S205-P128A</v>
          </cell>
          <cell r="C319" t="str">
            <v>S205</v>
          </cell>
          <cell r="D319" t="str">
            <v>P128A</v>
          </cell>
          <cell r="E319" t="str">
            <v>1022777.57-1043498.87</v>
          </cell>
          <cell r="F319" t="str">
            <v>1022772.83-1043500.43</v>
          </cell>
          <cell r="G319" t="str">
            <v>Inhabilitar</v>
          </cell>
          <cell r="H319">
            <v>1022777.57</v>
          </cell>
          <cell r="I319">
            <v>1043498.87</v>
          </cell>
          <cell r="J319">
            <v>1022772.83</v>
          </cell>
          <cell r="K319">
            <v>1043500.43</v>
          </cell>
          <cell r="L319">
            <v>4.9901099999999996</v>
          </cell>
          <cell r="M319" t="str">
            <v>De Sumidero</v>
          </cell>
          <cell r="N319" t="str">
            <v>PVC</v>
          </cell>
          <cell r="O319">
            <v>6</v>
          </cell>
          <cell r="P319">
            <v>0.15239999999999998</v>
          </cell>
          <cell r="Q319">
            <v>2567.5500000000002</v>
          </cell>
          <cell r="R319">
            <v>2567.36</v>
          </cell>
          <cell r="S319">
            <v>0.69</v>
          </cell>
          <cell r="T319">
            <v>0.76</v>
          </cell>
          <cell r="U319">
            <v>2566.86</v>
          </cell>
          <cell r="V319">
            <v>2566.6</v>
          </cell>
          <cell r="W319">
            <v>2567.0124000000001</v>
          </cell>
          <cell r="X319">
            <v>2566.7523999999999</v>
          </cell>
          <cell r="Y319" t="str">
            <v>Catastrado</v>
          </cell>
          <cell r="Z319">
            <v>5.2103059852431768</v>
          </cell>
          <cell r="AB319" t="e">
            <v>#N/A</v>
          </cell>
        </row>
        <row r="320">
          <cell r="A320">
            <v>318</v>
          </cell>
          <cell r="B320" t="str">
            <v>S206-P128A</v>
          </cell>
          <cell r="C320" t="str">
            <v>S206</v>
          </cell>
          <cell r="D320" t="str">
            <v>P128A</v>
          </cell>
          <cell r="E320" t="str">
            <v>1022777.41-1043502.31</v>
          </cell>
          <cell r="F320" t="str">
            <v>1022772.83-1043500.43</v>
          </cell>
          <cell r="G320" t="str">
            <v>Inhabilitar</v>
          </cell>
          <cell r="H320">
            <v>1022777.41</v>
          </cell>
          <cell r="I320">
            <v>1043502.31</v>
          </cell>
          <cell r="J320">
            <v>1022772.83</v>
          </cell>
          <cell r="K320">
            <v>1043500.43</v>
          </cell>
          <cell r="L320">
            <v>4.9508380000000001</v>
          </cell>
          <cell r="M320" t="str">
            <v>De Sumidero</v>
          </cell>
          <cell r="N320" t="str">
            <v>PVC</v>
          </cell>
          <cell r="O320">
            <v>6</v>
          </cell>
          <cell r="P320">
            <v>0.15239999999999998</v>
          </cell>
          <cell r="Q320">
            <v>2567.33</v>
          </cell>
          <cell r="R320">
            <v>2567.36</v>
          </cell>
          <cell r="S320">
            <v>1.02</v>
          </cell>
          <cell r="T320">
            <v>1.1000000000000001</v>
          </cell>
          <cell r="U320">
            <v>2566.31</v>
          </cell>
          <cell r="V320">
            <v>2566.2600000000002</v>
          </cell>
          <cell r="W320">
            <v>2566.4623999999999</v>
          </cell>
          <cell r="X320">
            <v>2566.4124000000002</v>
          </cell>
          <cell r="Y320" t="str">
            <v>Inferido</v>
          </cell>
          <cell r="Z320">
            <v>1.0099300360813088</v>
          </cell>
          <cell r="AB320" t="e">
            <v>#N/A</v>
          </cell>
        </row>
        <row r="321">
          <cell r="A321">
            <v>319</v>
          </cell>
          <cell r="B321" t="str">
            <v>S207-P128A</v>
          </cell>
          <cell r="C321" t="str">
            <v>S207</v>
          </cell>
          <cell r="D321" t="str">
            <v>P128A</v>
          </cell>
          <cell r="E321" t="str">
            <v>1022773.84-1043505.93</v>
          </cell>
          <cell r="F321" t="str">
            <v>1022772.83-1043500.43</v>
          </cell>
          <cell r="G321" t="str">
            <v>Inhabilitar</v>
          </cell>
          <cell r="H321">
            <v>1022773.84</v>
          </cell>
          <cell r="I321">
            <v>1043505.93</v>
          </cell>
          <cell r="J321">
            <v>1022772.83</v>
          </cell>
          <cell r="K321">
            <v>1043500.43</v>
          </cell>
          <cell r="L321">
            <v>5.5919670000000004</v>
          </cell>
          <cell r="M321" t="str">
            <v>De Sumidero</v>
          </cell>
          <cell r="N321" t="str">
            <v>PVC</v>
          </cell>
          <cell r="O321">
            <v>6</v>
          </cell>
          <cell r="P321">
            <v>0.15239999999999998</v>
          </cell>
          <cell r="Q321">
            <v>2567.21</v>
          </cell>
          <cell r="R321">
            <v>2567.36</v>
          </cell>
          <cell r="S321">
            <v>0.72</v>
          </cell>
          <cell r="T321">
            <v>0.9</v>
          </cell>
          <cell r="U321">
            <v>2566.4900000000002</v>
          </cell>
          <cell r="V321">
            <v>2566.46</v>
          </cell>
          <cell r="W321">
            <v>2566.6424000000002</v>
          </cell>
          <cell r="X321">
            <v>2566.6124</v>
          </cell>
          <cell r="Y321" t="str">
            <v>Inferido</v>
          </cell>
          <cell r="Z321">
            <v>0.5364838526443394</v>
          </cell>
          <cell r="AB321" t="e">
            <v>#N/A</v>
          </cell>
        </row>
        <row r="322">
          <cell r="A322">
            <v>320</v>
          </cell>
          <cell r="B322" t="str">
            <v>SX03-P128A</v>
          </cell>
          <cell r="C322" t="str">
            <v>SX03</v>
          </cell>
          <cell r="D322" t="str">
            <v>P128A</v>
          </cell>
          <cell r="E322" t="str">
            <v>1022769.24-1043500.16</v>
          </cell>
          <cell r="F322" t="str">
            <v>1022772.83-1043500.43</v>
          </cell>
          <cell r="G322" t="str">
            <v>Inhabilitar</v>
          </cell>
          <cell r="H322">
            <v>1022769.24</v>
          </cell>
          <cell r="I322">
            <v>1043500.16</v>
          </cell>
          <cell r="J322">
            <v>1022772.83</v>
          </cell>
          <cell r="K322">
            <v>1043500.43</v>
          </cell>
          <cell r="L322">
            <v>3.600139</v>
          </cell>
          <cell r="M322" t="str">
            <v>De Sumidero</v>
          </cell>
          <cell r="N322" t="str">
            <v>PVC</v>
          </cell>
          <cell r="O322">
            <v>6</v>
          </cell>
          <cell r="P322">
            <v>0.15239999999999998</v>
          </cell>
          <cell r="Q322">
            <v>2567.3000000000002</v>
          </cell>
          <cell r="R322">
            <v>2567.36</v>
          </cell>
          <cell r="S322">
            <v>0.72</v>
          </cell>
          <cell r="T322">
            <v>0.9</v>
          </cell>
          <cell r="U322">
            <v>2566.5800000000004</v>
          </cell>
          <cell r="V322">
            <v>2566.46</v>
          </cell>
          <cell r="W322">
            <v>2566.7324000000003</v>
          </cell>
          <cell r="X322">
            <v>2566.6124</v>
          </cell>
          <cell r="Y322" t="str">
            <v>Inferido</v>
          </cell>
          <cell r="Z322">
            <v>3.3332046346084305</v>
          </cell>
          <cell r="AB322" t="e">
            <v>#N/A</v>
          </cell>
        </row>
        <row r="323">
          <cell r="A323">
            <v>321</v>
          </cell>
          <cell r="B323" t="str">
            <v>S211-P127</v>
          </cell>
          <cell r="C323" t="str">
            <v>S211</v>
          </cell>
          <cell r="D323" t="str">
            <v>P127</v>
          </cell>
          <cell r="E323" t="str">
            <v>1022763.77-1043511.93</v>
          </cell>
          <cell r="F323" t="str">
            <v>1022760.74-1043511.35</v>
          </cell>
          <cell r="G323" t="str">
            <v>Inhabilitar</v>
          </cell>
          <cell r="H323">
            <v>1022763.77</v>
          </cell>
          <cell r="I323">
            <v>1043511.93</v>
          </cell>
          <cell r="J323">
            <v>1022760.74</v>
          </cell>
          <cell r="K323">
            <v>1043511.35</v>
          </cell>
          <cell r="L323">
            <v>3.0850119999999999</v>
          </cell>
          <cell r="M323" t="str">
            <v>De Sumidero</v>
          </cell>
          <cell r="N323" t="str">
            <v>PVC</v>
          </cell>
          <cell r="O323">
            <v>6</v>
          </cell>
          <cell r="P323">
            <v>0.15239999999999998</v>
          </cell>
          <cell r="Q323">
            <v>2566.96</v>
          </cell>
          <cell r="R323">
            <v>2566.9</v>
          </cell>
          <cell r="S323">
            <v>1.21</v>
          </cell>
          <cell r="T323">
            <v>1.2</v>
          </cell>
          <cell r="U323">
            <v>2565.75</v>
          </cell>
          <cell r="V323">
            <v>2565.7000000000003</v>
          </cell>
          <cell r="W323">
            <v>2565.9023999999999</v>
          </cell>
          <cell r="X323">
            <v>2565.8524000000002</v>
          </cell>
          <cell r="Y323" t="str">
            <v>Inferido</v>
          </cell>
          <cell r="Z323">
            <v>1.6207392386067592</v>
          </cell>
          <cell r="AB323" t="e">
            <v>#N/A</v>
          </cell>
        </row>
        <row r="324">
          <cell r="A324">
            <v>322</v>
          </cell>
          <cell r="B324" t="str">
            <v>S216-P119A</v>
          </cell>
          <cell r="C324" t="str">
            <v>S216</v>
          </cell>
          <cell r="D324" t="str">
            <v>P119A</v>
          </cell>
          <cell r="E324" t="str">
            <v>1022673.91-1043593.51</v>
          </cell>
          <cell r="F324" t="str">
            <v>1022666.49-1043595.96</v>
          </cell>
          <cell r="G324" t="str">
            <v>Inhabilitar</v>
          </cell>
          <cell r="H324">
            <v>1022673.91</v>
          </cell>
          <cell r="I324">
            <v>1043593.51</v>
          </cell>
          <cell r="J324">
            <v>1022666.49</v>
          </cell>
          <cell r="K324">
            <v>1043595.96</v>
          </cell>
          <cell r="L324">
            <v>7.814019</v>
          </cell>
          <cell r="M324" t="str">
            <v>De Sumidero</v>
          </cell>
          <cell r="N324" t="str">
            <v>PVC</v>
          </cell>
          <cell r="O324">
            <v>6</v>
          </cell>
          <cell r="P324">
            <v>0.15239999999999998</v>
          </cell>
          <cell r="Q324">
            <v>2565.2199999999998</v>
          </cell>
          <cell r="R324">
            <v>2565.1999999999998</v>
          </cell>
          <cell r="S324">
            <v>0.61</v>
          </cell>
          <cell r="T324">
            <v>0.9</v>
          </cell>
          <cell r="U324">
            <v>2564.6099999999997</v>
          </cell>
          <cell r="V324">
            <v>2564.2999999999997</v>
          </cell>
          <cell r="W324">
            <v>2564.7623999999996</v>
          </cell>
          <cell r="X324">
            <v>2564.4523999999997</v>
          </cell>
          <cell r="Y324" t="str">
            <v>Catastrado</v>
          </cell>
          <cell r="Z324">
            <v>3.96722864379963</v>
          </cell>
          <cell r="AB324" t="e">
            <v>#N/A</v>
          </cell>
        </row>
        <row r="325">
          <cell r="A325">
            <v>323</v>
          </cell>
          <cell r="B325" t="str">
            <v>S217-P119A</v>
          </cell>
          <cell r="C325" t="str">
            <v>S217</v>
          </cell>
          <cell r="D325" t="str">
            <v>P119A</v>
          </cell>
          <cell r="E325" t="str">
            <v>1022670.95-1043589.64</v>
          </cell>
          <cell r="F325" t="str">
            <v>1022666.49-1043595.96</v>
          </cell>
          <cell r="G325" t="str">
            <v>Inhabilitar</v>
          </cell>
          <cell r="H325">
            <v>1022670.95</v>
          </cell>
          <cell r="I325">
            <v>1043589.64</v>
          </cell>
          <cell r="J325">
            <v>1022666.49</v>
          </cell>
          <cell r="K325">
            <v>1043595.96</v>
          </cell>
          <cell r="L325">
            <v>7.7352439999999998</v>
          </cell>
          <cell r="M325" t="str">
            <v>De Sumidero</v>
          </cell>
          <cell r="N325" t="str">
            <v>PVC</v>
          </cell>
          <cell r="O325">
            <v>6</v>
          </cell>
          <cell r="P325">
            <v>0.15239999999999998</v>
          </cell>
          <cell r="Q325">
            <v>2565.23</v>
          </cell>
          <cell r="R325">
            <v>2565.1999999999998</v>
          </cell>
          <cell r="S325">
            <v>1.03</v>
          </cell>
          <cell r="T325">
            <v>1.2</v>
          </cell>
          <cell r="U325">
            <v>2564.1999999999998</v>
          </cell>
          <cell r="V325">
            <v>2564</v>
          </cell>
          <cell r="W325">
            <v>2564.3523999999998</v>
          </cell>
          <cell r="X325">
            <v>2564.1523999999999</v>
          </cell>
          <cell r="Y325" t="str">
            <v>Inferido</v>
          </cell>
          <cell r="Z325">
            <v>2.5855680829178511</v>
          </cell>
          <cell r="AB325" t="e">
            <v>#N/A</v>
          </cell>
        </row>
        <row r="326">
          <cell r="A326">
            <v>324</v>
          </cell>
          <cell r="B326" t="str">
            <v>S220-P119A</v>
          </cell>
          <cell r="C326" t="str">
            <v>S220</v>
          </cell>
          <cell r="D326" t="str">
            <v>P119A</v>
          </cell>
          <cell r="E326" t="str">
            <v>1022666.56-1043599.9</v>
          </cell>
          <cell r="F326" t="str">
            <v>1022666.49-1043595.96</v>
          </cell>
          <cell r="G326" t="str">
            <v>Inhabilitar</v>
          </cell>
          <cell r="H326">
            <v>1022666.56</v>
          </cell>
          <cell r="I326">
            <v>1043599.9</v>
          </cell>
          <cell r="J326">
            <v>1022666.49</v>
          </cell>
          <cell r="K326">
            <v>1043595.96</v>
          </cell>
          <cell r="L326">
            <v>3.9406219999999998</v>
          </cell>
          <cell r="M326" t="str">
            <v>De Sumidero</v>
          </cell>
          <cell r="N326" t="str">
            <v>PVC</v>
          </cell>
          <cell r="O326">
            <v>6</v>
          </cell>
          <cell r="P326">
            <v>0.15239999999999998</v>
          </cell>
          <cell r="Q326">
            <v>2565.17</v>
          </cell>
          <cell r="R326">
            <v>2565.1999999999998</v>
          </cell>
          <cell r="S326">
            <v>0.62</v>
          </cell>
          <cell r="T326">
            <v>1.2</v>
          </cell>
          <cell r="U326">
            <v>2564.5500000000002</v>
          </cell>
          <cell r="V326">
            <v>2564</v>
          </cell>
          <cell r="W326">
            <v>2564.7024000000001</v>
          </cell>
          <cell r="X326">
            <v>2564.1523999999999</v>
          </cell>
          <cell r="Y326" t="str">
            <v>Inferido</v>
          </cell>
          <cell r="Z326">
            <v>13.957187469393967</v>
          </cell>
          <cell r="AB326" t="e">
            <v>#N/A</v>
          </cell>
        </row>
        <row r="327">
          <cell r="A327">
            <v>325</v>
          </cell>
          <cell r="B327" t="str">
            <v>S219-P119A</v>
          </cell>
          <cell r="C327" t="str">
            <v>S219</v>
          </cell>
          <cell r="D327" t="str">
            <v>P119A</v>
          </cell>
          <cell r="E327" t="str">
            <v>1022662.97-1043591.79</v>
          </cell>
          <cell r="F327" t="str">
            <v>1022666.49-1043595.96</v>
          </cell>
          <cell r="G327" t="str">
            <v>Inhabilitar</v>
          </cell>
          <cell r="H327">
            <v>1022662.97</v>
          </cell>
          <cell r="I327">
            <v>1043591.79</v>
          </cell>
          <cell r="J327">
            <v>1022666.49</v>
          </cell>
          <cell r="K327">
            <v>1043595.96</v>
          </cell>
          <cell r="L327">
            <v>5.4570410000000003</v>
          </cell>
          <cell r="M327" t="str">
            <v>De Sumidero</v>
          </cell>
          <cell r="N327" t="str">
            <v>PVC</v>
          </cell>
          <cell r="O327">
            <v>6</v>
          </cell>
          <cell r="P327">
            <v>0.15239999999999998</v>
          </cell>
          <cell r="Q327">
            <v>2565.27</v>
          </cell>
          <cell r="R327">
            <v>2565.1999999999998</v>
          </cell>
          <cell r="S327">
            <v>0.63</v>
          </cell>
          <cell r="T327">
            <v>1.2</v>
          </cell>
          <cell r="U327">
            <v>2564.64</v>
          </cell>
          <cell r="V327">
            <v>2564</v>
          </cell>
          <cell r="W327">
            <v>2564.7923999999998</v>
          </cell>
          <cell r="X327">
            <v>2564.1523999999999</v>
          </cell>
          <cell r="Y327" t="str">
            <v>Inferido</v>
          </cell>
          <cell r="Z327">
            <v>11.727967592691217</v>
          </cell>
          <cell r="AB327" t="e">
            <v>#N/A</v>
          </cell>
        </row>
        <row r="328">
          <cell r="A328">
            <v>326</v>
          </cell>
          <cell r="B328" t="str">
            <v>S223-P123</v>
          </cell>
          <cell r="C328" t="str">
            <v>S223</v>
          </cell>
          <cell r="D328" t="str">
            <v>P123</v>
          </cell>
          <cell r="E328" t="str">
            <v>1022638.62-1043609.62</v>
          </cell>
          <cell r="F328" t="str">
            <v>1022639.58-1043615.07</v>
          </cell>
          <cell r="G328" t="str">
            <v>Inhabilitar</v>
          </cell>
          <cell r="H328">
            <v>1022638.62</v>
          </cell>
          <cell r="I328">
            <v>1043609.62</v>
          </cell>
          <cell r="J328">
            <v>1022639.58</v>
          </cell>
          <cell r="K328">
            <v>1043615.07</v>
          </cell>
          <cell r="L328">
            <v>5.5339049999999999</v>
          </cell>
          <cell r="M328" t="str">
            <v>De Sumidero</v>
          </cell>
          <cell r="N328" t="str">
            <v>PVC</v>
          </cell>
          <cell r="O328">
            <v>6</v>
          </cell>
          <cell r="P328">
            <v>0.15239999999999998</v>
          </cell>
          <cell r="Q328">
            <v>2564.83</v>
          </cell>
          <cell r="R328">
            <v>2564.83</v>
          </cell>
          <cell r="S328">
            <v>0.84</v>
          </cell>
          <cell r="T328">
            <v>1</v>
          </cell>
          <cell r="U328">
            <v>2563.9899999999998</v>
          </cell>
          <cell r="V328">
            <v>2563.83</v>
          </cell>
          <cell r="W328">
            <v>2564.1423999999997</v>
          </cell>
          <cell r="X328">
            <v>2563.9823999999999</v>
          </cell>
          <cell r="Y328" t="str">
            <v>Inferido</v>
          </cell>
          <cell r="Z328">
            <v>2.891267558800783</v>
          </cell>
          <cell r="AB328" t="e">
            <v>#N/A</v>
          </cell>
        </row>
        <row r="329">
          <cell r="A329">
            <v>327</v>
          </cell>
          <cell r="B329" t="str">
            <v>S224-P123</v>
          </cell>
          <cell r="C329" t="str">
            <v>S224</v>
          </cell>
          <cell r="D329" t="str">
            <v>P123</v>
          </cell>
          <cell r="E329" t="str">
            <v>1022632.63-1043609.97</v>
          </cell>
          <cell r="F329" t="str">
            <v>1022639.58-1043615.07</v>
          </cell>
          <cell r="G329" t="str">
            <v>Inhabilitar</v>
          </cell>
          <cell r="H329">
            <v>1022632.63</v>
          </cell>
          <cell r="I329">
            <v>1043609.97</v>
          </cell>
          <cell r="J329">
            <v>1022639.58</v>
          </cell>
          <cell r="K329">
            <v>1043615.07</v>
          </cell>
          <cell r="L329">
            <v>8.6204699999999992</v>
          </cell>
          <cell r="M329" t="str">
            <v>De Sumidero</v>
          </cell>
          <cell r="N329" t="str">
            <v>PVC</v>
          </cell>
          <cell r="O329">
            <v>6</v>
          </cell>
          <cell r="P329">
            <v>0.15239999999999998</v>
          </cell>
          <cell r="Q329">
            <v>2564.71</v>
          </cell>
          <cell r="R329">
            <v>2564.83</v>
          </cell>
          <cell r="S329">
            <v>0.77</v>
          </cell>
          <cell r="T329">
            <v>1</v>
          </cell>
          <cell r="U329">
            <v>2563.94</v>
          </cell>
          <cell r="V329">
            <v>2563.83</v>
          </cell>
          <cell r="W329">
            <v>2564.0924</v>
          </cell>
          <cell r="X329">
            <v>2563.9823999999999</v>
          </cell>
          <cell r="Y329" t="str">
            <v>Inferido</v>
          </cell>
          <cell r="Z329">
            <v>1.2760325133099164</v>
          </cell>
          <cell r="AB329" t="e">
            <v>#N/A</v>
          </cell>
        </row>
        <row r="330">
          <cell r="A330">
            <v>328</v>
          </cell>
          <cell r="B330" t="str">
            <v>S283-P143</v>
          </cell>
          <cell r="C330" t="str">
            <v>S283</v>
          </cell>
          <cell r="D330" t="str">
            <v>P143</v>
          </cell>
          <cell r="E330" t="str">
            <v>1022586.99-1043462.75</v>
          </cell>
          <cell r="F330" t="str">
            <v>1022586.76-1043454.68</v>
          </cell>
          <cell r="G330" t="str">
            <v>Inhabilitar</v>
          </cell>
          <cell r="H330">
            <v>1022586.99</v>
          </cell>
          <cell r="I330">
            <v>1043462.75</v>
          </cell>
          <cell r="J330">
            <v>1022586.76</v>
          </cell>
          <cell r="K330">
            <v>1043454.68</v>
          </cell>
          <cell r="L330">
            <v>8.0732769999999991</v>
          </cell>
          <cell r="M330" t="str">
            <v>De Sumidero</v>
          </cell>
          <cell r="N330" t="str">
            <v>PVC</v>
          </cell>
          <cell r="O330">
            <v>6</v>
          </cell>
          <cell r="P330">
            <v>0.15239999999999998</v>
          </cell>
          <cell r="Q330">
            <v>2564.3200000000002</v>
          </cell>
          <cell r="R330">
            <v>2564.37</v>
          </cell>
          <cell r="S330">
            <v>0.27</v>
          </cell>
          <cell r="T330">
            <v>1</v>
          </cell>
          <cell r="U330">
            <v>2564.0500000000002</v>
          </cell>
          <cell r="V330">
            <v>2563.37</v>
          </cell>
          <cell r="W330">
            <v>2564.2024000000001</v>
          </cell>
          <cell r="X330">
            <v>2563.5223999999998</v>
          </cell>
          <cell r="Y330" t="str">
            <v>Inferido</v>
          </cell>
          <cell r="Z330">
            <v>8.4228498539105132</v>
          </cell>
          <cell r="AB330" t="e">
            <v>#N/A</v>
          </cell>
        </row>
        <row r="331">
          <cell r="A331">
            <v>329</v>
          </cell>
          <cell r="B331" t="str">
            <v>S284-P143</v>
          </cell>
          <cell r="C331" t="str">
            <v>S284</v>
          </cell>
          <cell r="D331" t="str">
            <v>P143</v>
          </cell>
          <cell r="E331" t="str">
            <v>1022589-1043456.86</v>
          </cell>
          <cell r="F331" t="str">
            <v>1022586.76-1043454.68</v>
          </cell>
          <cell r="G331" t="str">
            <v>Inhabilitar</v>
          </cell>
          <cell r="H331">
            <v>1022589</v>
          </cell>
          <cell r="I331">
            <v>1043456.86</v>
          </cell>
          <cell r="J331">
            <v>1022586.76</v>
          </cell>
          <cell r="K331">
            <v>1043454.68</v>
          </cell>
          <cell r="L331">
            <v>3.1257000000000001</v>
          </cell>
          <cell r="M331" t="str">
            <v>De Sumidero</v>
          </cell>
          <cell r="N331" t="str">
            <v>PVC</v>
          </cell>
          <cell r="O331">
            <v>6</v>
          </cell>
          <cell r="P331">
            <v>0.15239999999999998</v>
          </cell>
          <cell r="Q331">
            <v>2564.34</v>
          </cell>
          <cell r="R331">
            <v>2564.37</v>
          </cell>
          <cell r="S331">
            <v>0.33</v>
          </cell>
          <cell r="T331">
            <v>1</v>
          </cell>
          <cell r="U331">
            <v>2564.0100000000002</v>
          </cell>
          <cell r="V331">
            <v>2563.37</v>
          </cell>
          <cell r="W331">
            <v>2564.1624000000002</v>
          </cell>
          <cell r="X331">
            <v>2563.5223999999998</v>
          </cell>
          <cell r="Y331" t="str">
            <v>Inferido</v>
          </cell>
          <cell r="Z331">
            <v>20.475413507384822</v>
          </cell>
          <cell r="AB331" t="e">
            <v>#N/A</v>
          </cell>
        </row>
        <row r="332">
          <cell r="A332">
            <v>330</v>
          </cell>
          <cell r="B332" t="str">
            <v>S285-P143</v>
          </cell>
          <cell r="C332" t="str">
            <v>S285</v>
          </cell>
          <cell r="D332" t="str">
            <v>P143</v>
          </cell>
          <cell r="E332" t="str">
            <v>1022585.32-1043451.52</v>
          </cell>
          <cell r="F332" t="str">
            <v>1022586.76-1043454.68</v>
          </cell>
          <cell r="G332" t="str">
            <v>Inhabilitar</v>
          </cell>
          <cell r="H332">
            <v>1022585.32</v>
          </cell>
          <cell r="I332">
            <v>1043451.52</v>
          </cell>
          <cell r="J332">
            <v>1022586.76</v>
          </cell>
          <cell r="K332">
            <v>1043454.68</v>
          </cell>
          <cell r="L332">
            <v>3.4726360000000001</v>
          </cell>
          <cell r="M332" t="str">
            <v>De Sumidero</v>
          </cell>
          <cell r="N332" t="str">
            <v>PVC</v>
          </cell>
          <cell r="O332">
            <v>6</v>
          </cell>
          <cell r="P332">
            <v>0.15239999999999998</v>
          </cell>
          <cell r="Q332">
            <v>2564.21</v>
          </cell>
          <cell r="R332">
            <v>2564.37</v>
          </cell>
          <cell r="S332">
            <v>0.43</v>
          </cell>
          <cell r="T332">
            <v>1</v>
          </cell>
          <cell r="U332">
            <v>2563.7800000000002</v>
          </cell>
          <cell r="V332">
            <v>2563.37</v>
          </cell>
          <cell r="W332">
            <v>2563.9324000000001</v>
          </cell>
          <cell r="X332">
            <v>2563.5223999999998</v>
          </cell>
          <cell r="Y332" t="str">
            <v>Inferido</v>
          </cell>
          <cell r="Z332">
            <v>11.806593031930475</v>
          </cell>
          <cell r="AB332" t="e">
            <v>#N/A</v>
          </cell>
        </row>
        <row r="333">
          <cell r="A333">
            <v>331</v>
          </cell>
          <cell r="B333" t="str">
            <v>S286-P142</v>
          </cell>
          <cell r="C333" t="str">
            <v>S286</v>
          </cell>
          <cell r="D333" t="str">
            <v>P142</v>
          </cell>
          <cell r="E333" t="str">
            <v>1022634.07-1043416.19</v>
          </cell>
          <cell r="F333" t="str">
            <v>1022636.27-1043409.88</v>
          </cell>
          <cell r="G333" t="str">
            <v>Inhabilitar</v>
          </cell>
          <cell r="H333">
            <v>1022634.07</v>
          </cell>
          <cell r="I333">
            <v>1043416.19</v>
          </cell>
          <cell r="J333">
            <v>1022636.27</v>
          </cell>
          <cell r="K333">
            <v>1043409.88</v>
          </cell>
          <cell r="L333">
            <v>6.6825219999999996</v>
          </cell>
          <cell r="M333" t="str">
            <v>De Sumidero</v>
          </cell>
          <cell r="N333" t="str">
            <v>PVC</v>
          </cell>
          <cell r="O333">
            <v>6</v>
          </cell>
          <cell r="P333">
            <v>0.15239999999999998</v>
          </cell>
          <cell r="Q333">
            <v>2564.6799999999998</v>
          </cell>
          <cell r="R333">
            <v>2564.87</v>
          </cell>
          <cell r="S333">
            <v>0.54</v>
          </cell>
          <cell r="T333">
            <v>1</v>
          </cell>
          <cell r="U333">
            <v>2564.14</v>
          </cell>
          <cell r="V333">
            <v>2563.87</v>
          </cell>
          <cell r="W333">
            <v>2564.2923999999998</v>
          </cell>
          <cell r="X333">
            <v>2564.0223999999998</v>
          </cell>
          <cell r="Y333" t="str">
            <v>Inferido</v>
          </cell>
          <cell r="Z333">
            <v>4.0403907387058631</v>
          </cell>
          <cell r="AB333" t="e">
            <v>#N/A</v>
          </cell>
        </row>
        <row r="334">
          <cell r="A334">
            <v>332</v>
          </cell>
          <cell r="B334" t="str">
            <v>S292-P142</v>
          </cell>
          <cell r="C334" t="str">
            <v>S292</v>
          </cell>
          <cell r="D334" t="str">
            <v>P142</v>
          </cell>
          <cell r="E334" t="str">
            <v>1022629.76-1043408.36</v>
          </cell>
          <cell r="F334" t="str">
            <v>1022636.27-1043409.88</v>
          </cell>
          <cell r="G334" t="str">
            <v>Inhabilitar</v>
          </cell>
          <cell r="H334">
            <v>1022629.76</v>
          </cell>
          <cell r="I334">
            <v>1043408.36</v>
          </cell>
          <cell r="J334">
            <v>1022636.27</v>
          </cell>
          <cell r="K334">
            <v>1043409.88</v>
          </cell>
          <cell r="L334">
            <v>6.6850949999999996</v>
          </cell>
          <cell r="M334" t="str">
            <v>De Sumidero</v>
          </cell>
          <cell r="N334" t="str">
            <v>PVC</v>
          </cell>
          <cell r="O334">
            <v>6</v>
          </cell>
          <cell r="P334">
            <v>0.15239999999999998</v>
          </cell>
          <cell r="Q334">
            <v>2564.58</v>
          </cell>
          <cell r="R334">
            <v>2564.87</v>
          </cell>
          <cell r="S334">
            <v>0.5</v>
          </cell>
          <cell r="T334">
            <v>1</v>
          </cell>
          <cell r="U334">
            <v>2564.08</v>
          </cell>
          <cell r="V334">
            <v>2563.87</v>
          </cell>
          <cell r="W334">
            <v>2564.2323999999999</v>
          </cell>
          <cell r="X334">
            <v>2564.0223999999998</v>
          </cell>
          <cell r="Y334" t="str">
            <v>Inferido</v>
          </cell>
          <cell r="Z334">
            <v>3.1413166155460228</v>
          </cell>
          <cell r="AB334" t="e">
            <v>#N/A</v>
          </cell>
        </row>
        <row r="335">
          <cell r="A335">
            <v>333</v>
          </cell>
          <cell r="B335" t="str">
            <v>S291-P142</v>
          </cell>
          <cell r="C335" t="str">
            <v>S291</v>
          </cell>
          <cell r="D335" t="str">
            <v>P142</v>
          </cell>
          <cell r="E335" t="str">
            <v>1022635.29-1043403.66</v>
          </cell>
          <cell r="F335" t="str">
            <v>1022636.27-1043409.88</v>
          </cell>
          <cell r="G335" t="str">
            <v>Inhabilitar</v>
          </cell>
          <cell r="H335">
            <v>1022635.29</v>
          </cell>
          <cell r="I335">
            <v>1043403.66</v>
          </cell>
          <cell r="J335">
            <v>1022636.27</v>
          </cell>
          <cell r="K335">
            <v>1043409.88</v>
          </cell>
          <cell r="L335">
            <v>6.296729</v>
          </cell>
          <cell r="M335" t="str">
            <v>De Sumidero</v>
          </cell>
          <cell r="N335" t="str">
            <v>PVC</v>
          </cell>
          <cell r="O335">
            <v>6</v>
          </cell>
          <cell r="P335">
            <v>0.15239999999999998</v>
          </cell>
          <cell r="Q335">
            <v>2564.5700000000002</v>
          </cell>
          <cell r="R335">
            <v>2564.87</v>
          </cell>
          <cell r="S335">
            <v>0.75</v>
          </cell>
          <cell r="T335">
            <v>1.1000000000000001</v>
          </cell>
          <cell r="U335">
            <v>2563.8200000000002</v>
          </cell>
          <cell r="V335">
            <v>2563.77</v>
          </cell>
          <cell r="W335">
            <v>2563.9724000000001</v>
          </cell>
          <cell r="X335">
            <v>2563.9223999999999</v>
          </cell>
          <cell r="Y335" t="str">
            <v>Inferido</v>
          </cell>
          <cell r="Z335">
            <v>0.79406307624453754</v>
          </cell>
          <cell r="AB335" t="e">
            <v>#N/A</v>
          </cell>
        </row>
        <row r="336">
          <cell r="A336">
            <v>334</v>
          </cell>
          <cell r="B336" t="str">
            <v>S290-P142</v>
          </cell>
          <cell r="C336" t="str">
            <v>S290</v>
          </cell>
          <cell r="D336" t="str">
            <v>P142</v>
          </cell>
          <cell r="E336" t="str">
            <v>1022638.25-1043403.71</v>
          </cell>
          <cell r="F336" t="str">
            <v>1022636.27-1043409.88</v>
          </cell>
          <cell r="G336" t="str">
            <v>Inhabilitar</v>
          </cell>
          <cell r="H336">
            <v>1022638.25</v>
          </cell>
          <cell r="I336">
            <v>1043403.71</v>
          </cell>
          <cell r="J336">
            <v>1022636.27</v>
          </cell>
          <cell r="K336">
            <v>1043409.88</v>
          </cell>
          <cell r="L336">
            <v>6.4799150000000001</v>
          </cell>
          <cell r="M336" t="str">
            <v>De Sumidero</v>
          </cell>
          <cell r="N336" t="str">
            <v>PVC</v>
          </cell>
          <cell r="O336">
            <v>6</v>
          </cell>
          <cell r="P336">
            <v>0.15239999999999998</v>
          </cell>
          <cell r="Q336">
            <v>2564.62</v>
          </cell>
          <cell r="R336">
            <v>2564.87</v>
          </cell>
          <cell r="S336">
            <v>0.72</v>
          </cell>
          <cell r="T336">
            <v>1</v>
          </cell>
          <cell r="U336">
            <v>2563.9</v>
          </cell>
          <cell r="V336">
            <v>2563.87</v>
          </cell>
          <cell r="W336">
            <v>2564.0524</v>
          </cell>
          <cell r="X336">
            <v>2564.0223999999998</v>
          </cell>
          <cell r="Y336" t="str">
            <v>Inferido</v>
          </cell>
          <cell r="Z336">
            <v>0.46296903586235444</v>
          </cell>
          <cell r="AB336" t="e">
            <v>#N/A</v>
          </cell>
        </row>
        <row r="337">
          <cell r="A337">
            <v>335</v>
          </cell>
          <cell r="B337" t="str">
            <v>S289-P142</v>
          </cell>
          <cell r="C337" t="str">
            <v>S289</v>
          </cell>
          <cell r="D337" t="str">
            <v>P142</v>
          </cell>
          <cell r="E337" t="str">
            <v>1022642.44-1043408.63</v>
          </cell>
          <cell r="F337" t="str">
            <v>1022636.27-1043409.88</v>
          </cell>
          <cell r="G337" t="str">
            <v>Inhabilitar</v>
          </cell>
          <cell r="H337">
            <v>1022642.44</v>
          </cell>
          <cell r="I337">
            <v>1043408.63</v>
          </cell>
          <cell r="J337">
            <v>1022636.27</v>
          </cell>
          <cell r="K337">
            <v>1043409.88</v>
          </cell>
          <cell r="L337">
            <v>6.2953469999999996</v>
          </cell>
          <cell r="M337" t="str">
            <v>De Sumidero</v>
          </cell>
          <cell r="N337" t="str">
            <v>PVC</v>
          </cell>
          <cell r="O337">
            <v>6</v>
          </cell>
          <cell r="P337">
            <v>0.15239999999999998</v>
          </cell>
          <cell r="Q337">
            <v>2564.62</v>
          </cell>
          <cell r="R337">
            <v>2564.87</v>
          </cell>
          <cell r="S337">
            <v>0.54</v>
          </cell>
          <cell r="T337">
            <v>1</v>
          </cell>
          <cell r="U337">
            <v>2564.08</v>
          </cell>
          <cell r="V337">
            <v>2563.87</v>
          </cell>
          <cell r="W337">
            <v>2564.2323999999999</v>
          </cell>
          <cell r="X337">
            <v>2564.0223999999998</v>
          </cell>
          <cell r="Y337" t="str">
            <v>Inferido</v>
          </cell>
          <cell r="Z337">
            <v>3.3357970577322646</v>
          </cell>
          <cell r="AB337" t="e">
            <v>#N/A</v>
          </cell>
        </row>
        <row r="338">
          <cell r="A338">
            <v>336</v>
          </cell>
          <cell r="B338" t="str">
            <v>S288-P142</v>
          </cell>
          <cell r="C338" t="str">
            <v>S288</v>
          </cell>
          <cell r="D338" t="str">
            <v>P142</v>
          </cell>
          <cell r="E338" t="str">
            <v>1022642.66-1043411.72</v>
          </cell>
          <cell r="F338" t="str">
            <v>1022636.27-1043409.88</v>
          </cell>
          <cell r="G338" t="str">
            <v>Inhabilitar</v>
          </cell>
          <cell r="H338">
            <v>1022642.66</v>
          </cell>
          <cell r="I338">
            <v>1043411.72</v>
          </cell>
          <cell r="J338">
            <v>1022636.27</v>
          </cell>
          <cell r="K338">
            <v>1043409.88</v>
          </cell>
          <cell r="L338">
            <v>6.6496389999999996</v>
          </cell>
          <cell r="M338" t="str">
            <v>De Sumidero</v>
          </cell>
          <cell r="N338" t="str">
            <v>PVC</v>
          </cell>
          <cell r="O338">
            <v>6</v>
          </cell>
          <cell r="P338">
            <v>0.15239999999999998</v>
          </cell>
          <cell r="Q338">
            <v>2564.59</v>
          </cell>
          <cell r="R338">
            <v>2564.87</v>
          </cell>
          <cell r="S338">
            <v>0.56000000000000005</v>
          </cell>
          <cell r="T338">
            <v>1</v>
          </cell>
          <cell r="U338">
            <v>2564.0300000000002</v>
          </cell>
          <cell r="V338">
            <v>2563.87</v>
          </cell>
          <cell r="W338">
            <v>2564.1824000000001</v>
          </cell>
          <cell r="X338">
            <v>2564.0223999999998</v>
          </cell>
          <cell r="Y338" t="str">
            <v>Inferido</v>
          </cell>
          <cell r="Z338">
            <v>2.4061456569342976</v>
          </cell>
          <cell r="AB338" t="e">
            <v>#N/A</v>
          </cell>
        </row>
        <row r="339">
          <cell r="A339">
            <v>337</v>
          </cell>
          <cell r="B339" t="str">
            <v>S287-P142</v>
          </cell>
          <cell r="C339" t="str">
            <v>S287</v>
          </cell>
          <cell r="D339" t="str">
            <v>P142</v>
          </cell>
          <cell r="E339" t="str">
            <v>1022637.07-1043416.5</v>
          </cell>
          <cell r="F339" t="str">
            <v>1022636.27-1043409.88</v>
          </cell>
          <cell r="G339" t="str">
            <v>Inhabilitar</v>
          </cell>
          <cell r="H339">
            <v>1022637.07</v>
          </cell>
          <cell r="I339">
            <v>1043416.5</v>
          </cell>
          <cell r="J339">
            <v>1022636.27</v>
          </cell>
          <cell r="K339">
            <v>1043409.88</v>
          </cell>
          <cell r="L339">
            <v>6.6681629999999998</v>
          </cell>
          <cell r="M339" t="str">
            <v>De Sumidero</v>
          </cell>
          <cell r="N339" t="str">
            <v>PVC</v>
          </cell>
          <cell r="O339">
            <v>6</v>
          </cell>
          <cell r="P339">
            <v>0.15239999999999998</v>
          </cell>
          <cell r="Q339">
            <v>2564.67</v>
          </cell>
          <cell r="R339">
            <v>2564.87</v>
          </cell>
          <cell r="S339">
            <v>0.5</v>
          </cell>
          <cell r="T339">
            <v>1</v>
          </cell>
          <cell r="U339">
            <v>2564.17</v>
          </cell>
          <cell r="V339">
            <v>2563.87</v>
          </cell>
          <cell r="W339">
            <v>2564.3224</v>
          </cell>
          <cell r="X339">
            <v>2564.0223999999998</v>
          </cell>
          <cell r="Y339" t="str">
            <v>Inferido</v>
          </cell>
          <cell r="Z339">
            <v>4.4989902016519681</v>
          </cell>
          <cell r="AB339" t="e">
            <v>#N/A</v>
          </cell>
        </row>
        <row r="340">
          <cell r="A340">
            <v>338</v>
          </cell>
          <cell r="B340" t="str">
            <v>S329-P243</v>
          </cell>
          <cell r="C340" t="str">
            <v>S329</v>
          </cell>
          <cell r="D340" t="str">
            <v>P243</v>
          </cell>
          <cell r="E340" t="str">
            <v>1022563.46-1043498.82</v>
          </cell>
          <cell r="F340" t="str">
            <v>1022566.73-1043498.57</v>
          </cell>
          <cell r="G340" t="str">
            <v>Inhabilitar</v>
          </cell>
          <cell r="H340">
            <v>1022563.46</v>
          </cell>
          <cell r="I340">
            <v>1043498.82</v>
          </cell>
          <cell r="J340">
            <v>1022566.73</v>
          </cell>
          <cell r="K340">
            <v>1043498.57</v>
          </cell>
          <cell r="L340">
            <v>3.2795429999999999</v>
          </cell>
          <cell r="M340" t="str">
            <v>De Sumidero</v>
          </cell>
          <cell r="N340" t="str">
            <v>PVC</v>
          </cell>
          <cell r="O340">
            <v>6</v>
          </cell>
          <cell r="P340">
            <v>0.15239999999999998</v>
          </cell>
          <cell r="Q340">
            <v>2564.37</v>
          </cell>
          <cell r="R340">
            <v>2564.4225999999999</v>
          </cell>
          <cell r="S340">
            <v>0.79</v>
          </cell>
          <cell r="T340">
            <v>1</v>
          </cell>
          <cell r="U340">
            <v>2563.58</v>
          </cell>
          <cell r="V340">
            <v>2563.4225999999999</v>
          </cell>
          <cell r="W340">
            <v>2563.7323999999999</v>
          </cell>
          <cell r="X340">
            <v>2563.5749999999998</v>
          </cell>
          <cell r="Y340" t="str">
            <v>Inferido</v>
          </cell>
          <cell r="Z340">
            <v>4.7994491915505417</v>
          </cell>
          <cell r="AB340" t="e">
            <v>#N/A</v>
          </cell>
        </row>
        <row r="341">
          <cell r="A341">
            <v>339</v>
          </cell>
          <cell r="B341" t="str">
            <v>S336-P176</v>
          </cell>
          <cell r="C341" t="str">
            <v>S336</v>
          </cell>
          <cell r="D341" t="str">
            <v>P176</v>
          </cell>
          <cell r="E341" t="str">
            <v>1022522.31-1043443.47</v>
          </cell>
          <cell r="F341" t="str">
            <v>1022514.01-1043446.24</v>
          </cell>
          <cell r="G341" t="str">
            <v>Existente</v>
          </cell>
          <cell r="H341">
            <v>1022522.31</v>
          </cell>
          <cell r="I341">
            <v>1043443.47</v>
          </cell>
          <cell r="J341">
            <v>1022514.01</v>
          </cell>
          <cell r="K341">
            <v>1043446.24</v>
          </cell>
          <cell r="L341">
            <v>8.7500230000000006</v>
          </cell>
          <cell r="M341" t="str">
            <v>De Sumidero</v>
          </cell>
          <cell r="N341" t="str">
            <v>PVC</v>
          </cell>
          <cell r="O341">
            <v>6</v>
          </cell>
          <cell r="P341">
            <v>0.15239999999999998</v>
          </cell>
          <cell r="Q341">
            <v>2563.84</v>
          </cell>
          <cell r="R341">
            <v>2563.89</v>
          </cell>
          <cell r="S341">
            <v>0.63</v>
          </cell>
          <cell r="T341">
            <v>0.8</v>
          </cell>
          <cell r="U341">
            <v>2563.21</v>
          </cell>
          <cell r="V341">
            <v>2563.0899999999997</v>
          </cell>
          <cell r="W341">
            <v>2563.3624</v>
          </cell>
          <cell r="X341">
            <v>2563.2423999999996</v>
          </cell>
          <cell r="Y341" t="str">
            <v>Catastrado</v>
          </cell>
          <cell r="Z341">
            <v>1.3714249665440377</v>
          </cell>
          <cell r="AB341" t="e">
            <v>#N/A</v>
          </cell>
        </row>
        <row r="342">
          <cell r="A342">
            <v>340</v>
          </cell>
          <cell r="B342" t="str">
            <v>S344-P179A</v>
          </cell>
          <cell r="C342" t="str">
            <v>S344</v>
          </cell>
          <cell r="D342" t="str">
            <v>P179A</v>
          </cell>
          <cell r="E342" t="str">
            <v>1022540.51-1043425</v>
          </cell>
          <cell r="F342" t="str">
            <v>1022540.28-1043422.92</v>
          </cell>
          <cell r="G342" t="str">
            <v>Inhabilitar</v>
          </cell>
          <cell r="H342">
            <v>1022540.51</v>
          </cell>
          <cell r="I342">
            <v>1043425</v>
          </cell>
          <cell r="J342">
            <v>1022540.28</v>
          </cell>
          <cell r="K342">
            <v>1043422.92</v>
          </cell>
          <cell r="L342">
            <v>2.0926779999999998</v>
          </cell>
          <cell r="M342" t="str">
            <v>De Sumidero</v>
          </cell>
          <cell r="N342" t="str">
            <v>PVC</v>
          </cell>
          <cell r="O342">
            <v>6</v>
          </cell>
          <cell r="P342">
            <v>0.15239999999999998</v>
          </cell>
          <cell r="Q342">
            <v>2563.92</v>
          </cell>
          <cell r="R342">
            <v>2563.9499999999998</v>
          </cell>
          <cell r="S342">
            <v>0.85</v>
          </cell>
          <cell r="T342">
            <v>1.05</v>
          </cell>
          <cell r="U342">
            <v>2563.0700000000002</v>
          </cell>
          <cell r="V342">
            <v>2562.8999999999996</v>
          </cell>
          <cell r="W342">
            <v>2563.2224000000001</v>
          </cell>
          <cell r="X342">
            <v>2563.0523999999996</v>
          </cell>
          <cell r="Y342" t="str">
            <v>Catastrado</v>
          </cell>
          <cell r="Z342">
            <v>8.1235622489712966</v>
          </cell>
          <cell r="AB342" t="e">
            <v>#N/A</v>
          </cell>
        </row>
        <row r="343">
          <cell r="A343">
            <v>341</v>
          </cell>
          <cell r="B343" t="str">
            <v>S364-P150A</v>
          </cell>
          <cell r="C343" t="str">
            <v>S364</v>
          </cell>
          <cell r="D343" t="str">
            <v>P150A</v>
          </cell>
          <cell r="E343" t="str">
            <v>1022507.18-1043218.04</v>
          </cell>
          <cell r="F343" t="str">
            <v>1022514.39-1043227.5</v>
          </cell>
          <cell r="G343" t="str">
            <v>Inhabilitar</v>
          </cell>
          <cell r="H343">
            <v>1022507.18</v>
          </cell>
          <cell r="I343">
            <v>1043218.04</v>
          </cell>
          <cell r="J343">
            <v>1022514.39</v>
          </cell>
          <cell r="K343">
            <v>1043227.5</v>
          </cell>
          <cell r="L343">
            <v>11.894356</v>
          </cell>
          <cell r="M343" t="str">
            <v>De Sumidero</v>
          </cell>
          <cell r="N343" t="str">
            <v>PVC</v>
          </cell>
          <cell r="O343">
            <v>6</v>
          </cell>
          <cell r="P343">
            <v>0.15239999999999998</v>
          </cell>
          <cell r="Q343">
            <v>2573.3000000000002</v>
          </cell>
          <cell r="R343">
            <v>2574.326</v>
          </cell>
          <cell r="S343">
            <v>0.42</v>
          </cell>
          <cell r="T343">
            <v>1.5</v>
          </cell>
          <cell r="U343">
            <v>2572.88</v>
          </cell>
          <cell r="V343">
            <v>2572.826</v>
          </cell>
          <cell r="W343">
            <v>2573.0324000000001</v>
          </cell>
          <cell r="X343">
            <v>2572.9784</v>
          </cell>
          <cell r="Y343" t="str">
            <v>Inferido</v>
          </cell>
          <cell r="Z343">
            <v>0.45399683681981023</v>
          </cell>
          <cell r="AB343" t="e">
            <v>#N/A</v>
          </cell>
        </row>
        <row r="344">
          <cell r="A344">
            <v>342</v>
          </cell>
          <cell r="B344" t="str">
            <v>S372-P156</v>
          </cell>
          <cell r="C344" t="str">
            <v>S372</v>
          </cell>
          <cell r="D344" t="str">
            <v>P156</v>
          </cell>
          <cell r="E344" t="str">
            <v>1022448.23-1043340.04</v>
          </cell>
          <cell r="F344" t="str">
            <v>1022441.29-1043341.94</v>
          </cell>
          <cell r="G344" t="str">
            <v>Inhabilitar</v>
          </cell>
          <cell r="H344">
            <v>1022448.23</v>
          </cell>
          <cell r="I344">
            <v>1043340.04</v>
          </cell>
          <cell r="J344">
            <v>1022441.29</v>
          </cell>
          <cell r="K344">
            <v>1043341.94</v>
          </cell>
          <cell r="L344">
            <v>7.1953870000000002</v>
          </cell>
          <cell r="M344" t="str">
            <v>De Sumidero</v>
          </cell>
          <cell r="N344" t="str">
            <v>PVC</v>
          </cell>
          <cell r="O344">
            <v>6</v>
          </cell>
          <cell r="P344">
            <v>0.15239999999999998</v>
          </cell>
          <cell r="Q344">
            <v>2565.86</v>
          </cell>
          <cell r="R344">
            <v>2565.2399999999998</v>
          </cell>
          <cell r="S344">
            <v>0.54</v>
          </cell>
          <cell r="T344">
            <v>0.5</v>
          </cell>
          <cell r="U344">
            <v>2565.3200000000002</v>
          </cell>
          <cell r="V344">
            <v>2564.7399999999998</v>
          </cell>
          <cell r="W344">
            <v>2565.4724000000001</v>
          </cell>
          <cell r="X344">
            <v>2564.8923999999997</v>
          </cell>
          <cell r="Y344" t="str">
            <v>Inferido</v>
          </cell>
          <cell r="Z344">
            <v>8.0607200140921105</v>
          </cell>
          <cell r="AB344" t="e">
            <v>#N/A</v>
          </cell>
        </row>
        <row r="345">
          <cell r="A345">
            <v>343</v>
          </cell>
          <cell r="B345" t="str">
            <v>S463-QUEBRADA 2</v>
          </cell>
          <cell r="C345" t="str">
            <v>S463</v>
          </cell>
          <cell r="D345" t="str">
            <v>QUEBRADA 2</v>
          </cell>
          <cell r="E345" t="str">
            <v>1022573.23-1043923.66</v>
          </cell>
          <cell r="F345" t="str">
            <v>1022573.01-1043927.51</v>
          </cell>
          <cell r="G345" t="str">
            <v>Existente</v>
          </cell>
          <cell r="H345">
            <v>1022573.23</v>
          </cell>
          <cell r="I345">
            <v>1043923.66</v>
          </cell>
          <cell r="J345">
            <v>1022573.01</v>
          </cell>
          <cell r="K345">
            <v>1043927.51</v>
          </cell>
          <cell r="L345">
            <v>3.8562810000000001</v>
          </cell>
          <cell r="M345" t="str">
            <v>De Sumidero</v>
          </cell>
          <cell r="N345" t="str">
            <v>PVC</v>
          </cell>
          <cell r="O345">
            <v>6</v>
          </cell>
          <cell r="P345">
            <v>0.15239999999999998</v>
          </cell>
          <cell r="Q345">
            <v>2559.62</v>
          </cell>
          <cell r="R345">
            <v>2559.9688000000001</v>
          </cell>
          <cell r="S345">
            <v>0.55000000000000004</v>
          </cell>
          <cell r="T345">
            <v>1</v>
          </cell>
          <cell r="U345">
            <v>2559.0699999999997</v>
          </cell>
          <cell r="V345">
            <v>2558.9688000000001</v>
          </cell>
          <cell r="W345">
            <v>2559.2223999999997</v>
          </cell>
          <cell r="X345">
            <v>2559.1212</v>
          </cell>
          <cell r="Y345" t="str">
            <v>Inferido</v>
          </cell>
          <cell r="Z345">
            <v>2.6242900867340277</v>
          </cell>
          <cell r="AB345" t="e">
            <v>#N/A</v>
          </cell>
        </row>
        <row r="346">
          <cell r="A346">
            <v>344</v>
          </cell>
          <cell r="B346" t="str">
            <v>S504-P096</v>
          </cell>
          <cell r="C346" t="str">
            <v>S504</v>
          </cell>
          <cell r="D346" t="str">
            <v>P096</v>
          </cell>
          <cell r="E346" t="str">
            <v>1022910.82-1043890.55</v>
          </cell>
          <cell r="F346" t="str">
            <v>1022911.42-1043891.81</v>
          </cell>
          <cell r="G346" t="str">
            <v>Inhabilitar</v>
          </cell>
          <cell r="H346">
            <v>1022910.82</v>
          </cell>
          <cell r="I346">
            <v>1043890.55</v>
          </cell>
          <cell r="J346">
            <v>1022911.42</v>
          </cell>
          <cell r="K346">
            <v>1043891.81</v>
          </cell>
          <cell r="L346">
            <v>1.395564</v>
          </cell>
          <cell r="M346" t="str">
            <v>De Sumidero</v>
          </cell>
          <cell r="N346" t="str">
            <v>PVC</v>
          </cell>
          <cell r="O346">
            <v>6</v>
          </cell>
          <cell r="P346">
            <v>0.15239999999999998</v>
          </cell>
          <cell r="Q346">
            <v>2562.08</v>
          </cell>
          <cell r="R346">
            <v>2562.06</v>
          </cell>
          <cell r="S346">
            <v>0.36</v>
          </cell>
          <cell r="T346">
            <v>0.5</v>
          </cell>
          <cell r="U346">
            <v>2561.7199999999998</v>
          </cell>
          <cell r="V346">
            <v>2561.56</v>
          </cell>
          <cell r="W346">
            <v>2561.8723999999997</v>
          </cell>
          <cell r="X346">
            <v>2561.7123999999999</v>
          </cell>
          <cell r="Y346" t="str">
            <v>Catastrado</v>
          </cell>
          <cell r="Z346">
            <v>11.464898779264475</v>
          </cell>
          <cell r="AB346" t="e">
            <v>#N/A</v>
          </cell>
        </row>
        <row r="347">
          <cell r="A347">
            <v>345</v>
          </cell>
          <cell r="B347" t="str">
            <v>N11-N10</v>
          </cell>
          <cell r="C347" t="str">
            <v>N11</v>
          </cell>
          <cell r="D347" t="str">
            <v>N10</v>
          </cell>
          <cell r="E347" t="str">
            <v>1022477.77-1043305.61</v>
          </cell>
          <cell r="F347" t="str">
            <v>1022433.82-1043347.52</v>
          </cell>
          <cell r="G347" t="str">
            <v>Proyectado</v>
          </cell>
          <cell r="H347">
            <v>1022477.77</v>
          </cell>
          <cell r="I347">
            <v>1043305.61</v>
          </cell>
          <cell r="J347">
            <v>1022433.82</v>
          </cell>
          <cell r="K347">
            <v>1043347.52</v>
          </cell>
          <cell r="L347">
            <v>60.726103000000002</v>
          </cell>
          <cell r="M347" t="str">
            <v>Pluvial</v>
          </cell>
          <cell r="N347" t="str">
            <v>PVC</v>
          </cell>
          <cell r="O347">
            <v>0</v>
          </cell>
          <cell r="P347">
            <v>0</v>
          </cell>
          <cell r="Q347">
            <v>2566.5</v>
          </cell>
          <cell r="R347">
            <v>2565.73</v>
          </cell>
          <cell r="S347">
            <v>1.2</v>
          </cell>
          <cell r="T347">
            <v>1.2</v>
          </cell>
          <cell r="U347">
            <v>2565.3000000000002</v>
          </cell>
          <cell r="V347">
            <v>2564.5300000000002</v>
          </cell>
          <cell r="W347">
            <v>2565.3000000000002</v>
          </cell>
          <cell r="X347">
            <v>2564.5300000000002</v>
          </cell>
          <cell r="Y347" t="str">
            <v>Proyectado</v>
          </cell>
          <cell r="Z347">
            <v>1.2679884958202929</v>
          </cell>
          <cell r="AB347" t="str">
            <v>N11-N10</v>
          </cell>
        </row>
        <row r="348">
          <cell r="A348">
            <v>346</v>
          </cell>
          <cell r="B348" t="str">
            <v>N10-P147B</v>
          </cell>
          <cell r="C348" t="str">
            <v>N10</v>
          </cell>
          <cell r="D348" t="str">
            <v>P147B</v>
          </cell>
          <cell r="E348" t="str">
            <v>1022433.82-1043347.52</v>
          </cell>
          <cell r="F348" t="str">
            <v>1022469.95-1043368.07</v>
          </cell>
          <cell r="G348" t="str">
            <v>Proyectado</v>
          </cell>
          <cell r="H348">
            <v>1022433.82</v>
          </cell>
          <cell r="I348">
            <v>1043347.52</v>
          </cell>
          <cell r="J348">
            <v>1022469.95</v>
          </cell>
          <cell r="K348">
            <v>1043368.07</v>
          </cell>
          <cell r="L348">
            <v>41.567646000000003</v>
          </cell>
          <cell r="M348" t="str">
            <v>Pluvial</v>
          </cell>
          <cell r="N348" t="str">
            <v>PVC</v>
          </cell>
          <cell r="O348">
            <v>0</v>
          </cell>
          <cell r="P348">
            <v>0</v>
          </cell>
          <cell r="Q348">
            <v>2565.73</v>
          </cell>
          <cell r="R348">
            <v>2564.71</v>
          </cell>
          <cell r="S348">
            <v>3.2</v>
          </cell>
          <cell r="T348">
            <v>2.2999999999999998</v>
          </cell>
          <cell r="U348">
            <v>2562.5300000000002</v>
          </cell>
          <cell r="V348">
            <v>2562.41</v>
          </cell>
          <cell r="W348">
            <v>2562.5300000000002</v>
          </cell>
          <cell r="X348">
            <v>2562.41</v>
          </cell>
          <cell r="Y348" t="str">
            <v>Proyectado</v>
          </cell>
          <cell r="Z348">
            <v>0.28868606127069502</v>
          </cell>
          <cell r="AB348" t="str">
            <v>N10-P147B</v>
          </cell>
        </row>
        <row r="349">
          <cell r="A349">
            <v>347</v>
          </cell>
          <cell r="B349" t="str">
            <v>N28-N24</v>
          </cell>
          <cell r="C349" t="str">
            <v>N28</v>
          </cell>
          <cell r="D349" t="str">
            <v>N24</v>
          </cell>
          <cell r="E349" t="str">
            <v>1022640.35-1043354.48</v>
          </cell>
          <cell r="F349" t="str">
            <v>1022608.81-1043382.48</v>
          </cell>
          <cell r="G349" t="str">
            <v>Proyectado</v>
          </cell>
          <cell r="H349">
            <v>1022640.35</v>
          </cell>
          <cell r="I349">
            <v>1043354.48</v>
          </cell>
          <cell r="J349">
            <v>1022608.81</v>
          </cell>
          <cell r="K349">
            <v>1043382.48</v>
          </cell>
          <cell r="L349">
            <v>42.174292999999999</v>
          </cell>
          <cell r="M349" t="str">
            <v>Pluvial</v>
          </cell>
          <cell r="N349" t="str">
            <v>PVC</v>
          </cell>
          <cell r="O349">
            <v>0</v>
          </cell>
          <cell r="P349">
            <v>0</v>
          </cell>
          <cell r="Q349">
            <v>2565.2600000000002</v>
          </cell>
          <cell r="R349">
            <v>2564.5</v>
          </cell>
          <cell r="S349">
            <v>1.2</v>
          </cell>
          <cell r="T349">
            <v>1.2</v>
          </cell>
          <cell r="U349">
            <v>2564.0600000000004</v>
          </cell>
          <cell r="V349">
            <v>2563.3000000000002</v>
          </cell>
          <cell r="W349">
            <v>2564.0600000000004</v>
          </cell>
          <cell r="X349">
            <v>2563.3000000000002</v>
          </cell>
          <cell r="Y349" t="str">
            <v>Proyectado</v>
          </cell>
          <cell r="Z349">
            <v>1.802045620540025</v>
          </cell>
          <cell r="AB349" t="str">
            <v>N28-N24</v>
          </cell>
        </row>
        <row r="350">
          <cell r="A350">
            <v>348</v>
          </cell>
          <cell r="B350" t="str">
            <v>N25-N26</v>
          </cell>
          <cell r="C350" t="str">
            <v>N25</v>
          </cell>
          <cell r="D350" t="str">
            <v>N26</v>
          </cell>
          <cell r="E350" t="str">
            <v>1022714.09-1043498.34</v>
          </cell>
          <cell r="F350" t="str">
            <v>1022686.94-1043469.01</v>
          </cell>
          <cell r="G350" t="str">
            <v>Proyectado</v>
          </cell>
          <cell r="H350">
            <v>1022714.09</v>
          </cell>
          <cell r="I350">
            <v>1043498.34</v>
          </cell>
          <cell r="J350">
            <v>1022686.94</v>
          </cell>
          <cell r="K350">
            <v>1043469.01</v>
          </cell>
          <cell r="L350">
            <v>39.962535000000003</v>
          </cell>
          <cell r="M350" t="str">
            <v>Pluvial</v>
          </cell>
          <cell r="N350" t="str">
            <v>PVC</v>
          </cell>
          <cell r="O350">
            <v>0</v>
          </cell>
          <cell r="P350">
            <v>0</v>
          </cell>
          <cell r="Q350">
            <v>2566</v>
          </cell>
          <cell r="R350">
            <v>2565.5</v>
          </cell>
          <cell r="S350">
            <v>1.2</v>
          </cell>
          <cell r="T350">
            <v>1.2</v>
          </cell>
          <cell r="U350">
            <v>2564.8000000000002</v>
          </cell>
          <cell r="V350">
            <v>2564.3000000000002</v>
          </cell>
          <cell r="W350">
            <v>2564.8000000000002</v>
          </cell>
          <cell r="X350">
            <v>2564.3000000000002</v>
          </cell>
          <cell r="Y350" t="str">
            <v>Proyectado</v>
          </cell>
          <cell r="Z350">
            <v>1.2511718788610382</v>
          </cell>
          <cell r="AB350" t="str">
            <v>N25-N26</v>
          </cell>
        </row>
        <row r="351">
          <cell r="A351">
            <v>349</v>
          </cell>
          <cell r="B351" t="str">
            <v>N26-N27</v>
          </cell>
          <cell r="C351" t="str">
            <v>N26</v>
          </cell>
          <cell r="D351" t="str">
            <v>N27</v>
          </cell>
          <cell r="E351" t="str">
            <v>1022686.94-1043469.01</v>
          </cell>
          <cell r="F351" t="str">
            <v>1022661.14-1043439.75</v>
          </cell>
          <cell r="G351" t="str">
            <v>Proyectado</v>
          </cell>
          <cell r="H351">
            <v>1022686.94</v>
          </cell>
          <cell r="I351">
            <v>1043469.01</v>
          </cell>
          <cell r="J351">
            <v>1022661.14</v>
          </cell>
          <cell r="K351">
            <v>1043439.75</v>
          </cell>
          <cell r="L351">
            <v>39.008175999999999</v>
          </cell>
          <cell r="M351" t="str">
            <v>Pluvial</v>
          </cell>
          <cell r="N351" t="str">
            <v>PVC</v>
          </cell>
          <cell r="O351">
            <v>0</v>
          </cell>
          <cell r="P351">
            <v>0</v>
          </cell>
          <cell r="Q351">
            <v>2565.5</v>
          </cell>
          <cell r="R351">
            <v>2565.19</v>
          </cell>
          <cell r="S351">
            <v>1.2</v>
          </cell>
          <cell r="T351">
            <v>1.2</v>
          </cell>
          <cell r="U351">
            <v>2564.3000000000002</v>
          </cell>
          <cell r="V351">
            <v>2563.9900000000002</v>
          </cell>
          <cell r="W351">
            <v>2564.3000000000002</v>
          </cell>
          <cell r="X351">
            <v>2563.9900000000002</v>
          </cell>
          <cell r="Y351" t="str">
            <v>Proyectado</v>
          </cell>
          <cell r="Z351">
            <v>0.79470519206010914</v>
          </cell>
          <cell r="AB351" t="str">
            <v>N26-N27</v>
          </cell>
        </row>
        <row r="352">
          <cell r="A352">
            <v>350</v>
          </cell>
          <cell r="B352" t="str">
            <v>N27-N29</v>
          </cell>
          <cell r="C352" t="str">
            <v>N27</v>
          </cell>
          <cell r="D352" t="str">
            <v>N29</v>
          </cell>
          <cell r="E352" t="str">
            <v>1022661.14-1043439.75</v>
          </cell>
          <cell r="F352" t="str">
            <v>1022633.85-1043409.23</v>
          </cell>
          <cell r="G352" t="str">
            <v>Proyectado</v>
          </cell>
          <cell r="H352">
            <v>1022661.14</v>
          </cell>
          <cell r="I352">
            <v>1043439.75</v>
          </cell>
          <cell r="J352">
            <v>1022633.85</v>
          </cell>
          <cell r="K352">
            <v>1043409.23</v>
          </cell>
          <cell r="L352">
            <v>40.938394000000002</v>
          </cell>
          <cell r="M352" t="str">
            <v>Pluvial</v>
          </cell>
          <cell r="N352" t="str">
            <v>PVC</v>
          </cell>
          <cell r="O352">
            <v>0</v>
          </cell>
          <cell r="P352">
            <v>0</v>
          </cell>
          <cell r="Q352">
            <v>2565.19</v>
          </cell>
          <cell r="R352">
            <v>2564.7600000000002</v>
          </cell>
          <cell r="S352">
            <v>1.2</v>
          </cell>
          <cell r="T352">
            <v>1.2</v>
          </cell>
          <cell r="U352">
            <v>2563.9900000000002</v>
          </cell>
          <cell r="V352">
            <v>2563.5600000000004</v>
          </cell>
          <cell r="W352">
            <v>2563.9900000000002</v>
          </cell>
          <cell r="X352">
            <v>2563.5600000000004</v>
          </cell>
          <cell r="Y352" t="str">
            <v>Proyectado</v>
          </cell>
          <cell r="Z352">
            <v>1.0503587414783204</v>
          </cell>
          <cell r="AB352" t="str">
            <v>N27-N29</v>
          </cell>
        </row>
        <row r="353">
          <cell r="A353">
            <v>351</v>
          </cell>
          <cell r="B353" t="str">
            <v>N29-N24</v>
          </cell>
          <cell r="C353" t="str">
            <v>N29</v>
          </cell>
          <cell r="D353" t="str">
            <v>N24</v>
          </cell>
          <cell r="E353" t="str">
            <v>1022633.85-1043409.23</v>
          </cell>
          <cell r="F353" t="str">
            <v>1022608.81-1043382.48</v>
          </cell>
          <cell r="G353" t="str">
            <v>Proyectado</v>
          </cell>
          <cell r="H353">
            <v>1022633.85</v>
          </cell>
          <cell r="I353">
            <v>1043409.23</v>
          </cell>
          <cell r="J353">
            <v>1022608.81</v>
          </cell>
          <cell r="K353">
            <v>1043382.48</v>
          </cell>
          <cell r="L353">
            <v>36.649723000000002</v>
          </cell>
          <cell r="M353" t="str">
            <v>Pluvial</v>
          </cell>
          <cell r="N353" t="str">
            <v>PVC</v>
          </cell>
          <cell r="O353">
            <v>0</v>
          </cell>
          <cell r="P353">
            <v>0</v>
          </cell>
          <cell r="Q353">
            <v>2564.7600000000002</v>
          </cell>
          <cell r="R353">
            <v>2564.5</v>
          </cell>
          <cell r="S353">
            <v>1.2</v>
          </cell>
          <cell r="T353">
            <v>1.2</v>
          </cell>
          <cell r="U353">
            <v>2563.5600000000004</v>
          </cell>
          <cell r="V353">
            <v>2563.3000000000002</v>
          </cell>
          <cell r="W353">
            <v>2563.5600000000004</v>
          </cell>
          <cell r="X353">
            <v>2563.3000000000002</v>
          </cell>
          <cell r="Y353" t="str">
            <v>Proyectado</v>
          </cell>
          <cell r="Z353">
            <v>0.70941873148732459</v>
          </cell>
          <cell r="AB353" t="str">
            <v>N29-N24</v>
          </cell>
        </row>
        <row r="354">
          <cell r="A354">
            <v>352</v>
          </cell>
          <cell r="B354" t="str">
            <v>N22-N21</v>
          </cell>
          <cell r="C354" t="str">
            <v>N22</v>
          </cell>
          <cell r="D354" t="str">
            <v>N21</v>
          </cell>
          <cell r="E354" t="str">
            <v>1022237.59-1043357.58</v>
          </cell>
          <cell r="F354" t="str">
            <v>1022297.23-1043428.93</v>
          </cell>
          <cell r="G354" t="str">
            <v>Proyectado</v>
          </cell>
          <cell r="H354">
            <v>1022237.59</v>
          </cell>
          <cell r="I354">
            <v>1043357.58</v>
          </cell>
          <cell r="J354">
            <v>1022297.23</v>
          </cell>
          <cell r="K354">
            <v>1043428.93</v>
          </cell>
          <cell r="L354">
            <v>92.999070000000003</v>
          </cell>
          <cell r="M354" t="str">
            <v>Pluvial</v>
          </cell>
          <cell r="N354" t="str">
            <v>PVC</v>
          </cell>
          <cell r="O354">
            <v>0</v>
          </cell>
          <cell r="P354">
            <v>0</v>
          </cell>
          <cell r="Q354">
            <v>2565.5</v>
          </cell>
          <cell r="R354">
            <v>2564.5</v>
          </cell>
          <cell r="S354">
            <v>2.7</v>
          </cell>
          <cell r="T354">
            <v>2</v>
          </cell>
          <cell r="U354">
            <v>2562.8000000000002</v>
          </cell>
          <cell r="V354">
            <v>2562.5</v>
          </cell>
          <cell r="W354">
            <v>2562.8000000000002</v>
          </cell>
          <cell r="X354">
            <v>2562.5</v>
          </cell>
          <cell r="Y354" t="str">
            <v>Proyectado</v>
          </cell>
          <cell r="Z354">
            <v>0.32258387100019592</v>
          </cell>
          <cell r="AB354" t="str">
            <v>N22-N21</v>
          </cell>
        </row>
        <row r="355">
          <cell r="A355">
            <v>353</v>
          </cell>
          <cell r="B355" t="str">
            <v>N21-DN5</v>
          </cell>
          <cell r="C355" t="str">
            <v>N21</v>
          </cell>
          <cell r="D355" t="str">
            <v>DN5</v>
          </cell>
          <cell r="E355" t="str">
            <v>1022297.23-1043428.93</v>
          </cell>
          <cell r="F355" t="str">
            <v>1022182.2-1043519.98</v>
          </cell>
          <cell r="G355" t="str">
            <v>Proyectado</v>
          </cell>
          <cell r="H355">
            <v>1022297.23</v>
          </cell>
          <cell r="I355">
            <v>1043428.93</v>
          </cell>
          <cell r="J355">
            <v>1022182.2</v>
          </cell>
          <cell r="K355">
            <v>1043519.98</v>
          </cell>
          <cell r="L355">
            <v>146.69786099999999</v>
          </cell>
          <cell r="M355" t="str">
            <v>Pluvial</v>
          </cell>
          <cell r="N355" t="str">
            <v>PVC</v>
          </cell>
          <cell r="O355">
            <v>0</v>
          </cell>
          <cell r="P355">
            <v>0</v>
          </cell>
          <cell r="Q355">
            <v>2564.5</v>
          </cell>
          <cell r="R355">
            <v>2564.5</v>
          </cell>
          <cell r="S355">
            <v>2</v>
          </cell>
          <cell r="T355">
            <v>2.2999999999999998</v>
          </cell>
          <cell r="U355">
            <v>2562.5</v>
          </cell>
          <cell r="V355">
            <v>2562.1999999999998</v>
          </cell>
          <cell r="W355">
            <v>2562.5</v>
          </cell>
          <cell r="X355">
            <v>2562.1999999999998</v>
          </cell>
          <cell r="Y355" t="str">
            <v>Proyectado</v>
          </cell>
          <cell r="Z355">
            <v>0.2045019593027208</v>
          </cell>
          <cell r="AB355" t="str">
            <v>N21-DN5</v>
          </cell>
        </row>
        <row r="356">
          <cell r="A356">
            <v>354</v>
          </cell>
          <cell r="B356" t="str">
            <v>N1-N162</v>
          </cell>
          <cell r="C356" t="str">
            <v>N1</v>
          </cell>
          <cell r="D356" t="str">
            <v>N162</v>
          </cell>
          <cell r="E356" t="str">
            <v>1022743.67-1043529</v>
          </cell>
          <cell r="F356" t="str">
            <v>1022707.63-1043561.43</v>
          </cell>
          <cell r="G356" t="str">
            <v>Proyectado</v>
          </cell>
          <cell r="H356">
            <v>1022743.67</v>
          </cell>
          <cell r="I356">
            <v>1043529</v>
          </cell>
          <cell r="J356">
            <v>1022707.63</v>
          </cell>
          <cell r="K356">
            <v>1043561.43</v>
          </cell>
          <cell r="L356">
            <v>48.485838999999999</v>
          </cell>
          <cell r="M356" t="str">
            <v>Pluvial</v>
          </cell>
          <cell r="N356" t="str">
            <v>PVC</v>
          </cell>
          <cell r="O356">
            <v>0</v>
          </cell>
          <cell r="P356">
            <v>0</v>
          </cell>
          <cell r="Q356">
            <v>2566.5</v>
          </cell>
          <cell r="R356">
            <v>2566</v>
          </cell>
          <cell r="S356">
            <v>1.2</v>
          </cell>
          <cell r="T356">
            <v>1.2</v>
          </cell>
          <cell r="U356">
            <v>2565.3000000000002</v>
          </cell>
          <cell r="V356">
            <v>2564.8000000000002</v>
          </cell>
          <cell r="W356">
            <v>2565.3000000000002</v>
          </cell>
          <cell r="X356">
            <v>2564.8000000000002</v>
          </cell>
          <cell r="Y356" t="str">
            <v>Proyectado</v>
          </cell>
          <cell r="Z356">
            <v>1.0312289326374244</v>
          </cell>
          <cell r="AB356" t="str">
            <v>N1-N162</v>
          </cell>
        </row>
        <row r="357">
          <cell r="A357">
            <v>355</v>
          </cell>
          <cell r="B357" t="str">
            <v>N3-N4</v>
          </cell>
          <cell r="C357" t="str">
            <v>N3</v>
          </cell>
          <cell r="D357" t="str">
            <v>N4</v>
          </cell>
          <cell r="E357" t="str">
            <v>1022684.41-1043582.32</v>
          </cell>
          <cell r="F357" t="str">
            <v>1022665.74-1043598.87</v>
          </cell>
          <cell r="G357" t="str">
            <v>Proyectado</v>
          </cell>
          <cell r="H357">
            <v>1022684.41</v>
          </cell>
          <cell r="I357">
            <v>1043582.32</v>
          </cell>
          <cell r="J357">
            <v>1022665.74</v>
          </cell>
          <cell r="K357">
            <v>1043598.87</v>
          </cell>
          <cell r="L357">
            <v>24.946154</v>
          </cell>
          <cell r="M357" t="str">
            <v>Pluvial</v>
          </cell>
          <cell r="N357" t="str">
            <v>PVC</v>
          </cell>
          <cell r="O357">
            <v>0</v>
          </cell>
          <cell r="P357">
            <v>0</v>
          </cell>
          <cell r="Q357">
            <v>2565.52</v>
          </cell>
          <cell r="R357">
            <v>2565.25</v>
          </cell>
          <cell r="S357">
            <v>1.2</v>
          </cell>
          <cell r="T357">
            <v>1.2</v>
          </cell>
          <cell r="U357">
            <v>2564.3200000000002</v>
          </cell>
          <cell r="V357">
            <v>2564.0500000000002</v>
          </cell>
          <cell r="W357">
            <v>2564.3200000000002</v>
          </cell>
          <cell r="X357">
            <v>2564.0500000000002</v>
          </cell>
          <cell r="Y357" t="str">
            <v>Proyectado</v>
          </cell>
          <cell r="Z357">
            <v>1.0823311681631638</v>
          </cell>
          <cell r="AB357" t="str">
            <v>N3-N4</v>
          </cell>
        </row>
        <row r="358">
          <cell r="A358">
            <v>356</v>
          </cell>
          <cell r="B358" t="str">
            <v>N4-N5</v>
          </cell>
          <cell r="C358" t="str">
            <v>N4</v>
          </cell>
          <cell r="D358" t="str">
            <v>N5</v>
          </cell>
          <cell r="E358" t="str">
            <v>1022665.74-1043598.87</v>
          </cell>
          <cell r="F358" t="str">
            <v>1022638.8-1043617.45</v>
          </cell>
          <cell r="G358" t="str">
            <v>Proyectado</v>
          </cell>
          <cell r="H358">
            <v>1022665.74</v>
          </cell>
          <cell r="I358">
            <v>1043598.87</v>
          </cell>
          <cell r="J358">
            <v>1022638.8</v>
          </cell>
          <cell r="K358">
            <v>1043617.45</v>
          </cell>
          <cell r="L358">
            <v>32.726303000000001</v>
          </cell>
          <cell r="M358" t="str">
            <v>Pluvial</v>
          </cell>
          <cell r="N358" t="str">
            <v>PVC</v>
          </cell>
          <cell r="O358">
            <v>0</v>
          </cell>
          <cell r="P358">
            <v>0</v>
          </cell>
          <cell r="Q358">
            <v>2565.25</v>
          </cell>
          <cell r="R358">
            <v>2565</v>
          </cell>
          <cell r="S358">
            <v>1.2</v>
          </cell>
          <cell r="T358">
            <v>1.2</v>
          </cell>
          <cell r="U358">
            <v>2564.0500000000002</v>
          </cell>
          <cell r="V358">
            <v>2563.8000000000002</v>
          </cell>
          <cell r="W358">
            <v>2564.0500000000002</v>
          </cell>
          <cell r="X358">
            <v>2563.8000000000002</v>
          </cell>
          <cell r="Y358" t="str">
            <v>Proyectado</v>
          </cell>
          <cell r="Z358">
            <v>0.76391152401174056</v>
          </cell>
          <cell r="AB358" t="str">
            <v>N4-N5</v>
          </cell>
        </row>
        <row r="359">
          <cell r="A359">
            <v>357</v>
          </cell>
          <cell r="B359" t="str">
            <v>N5-N6</v>
          </cell>
          <cell r="C359" t="str">
            <v>N5</v>
          </cell>
          <cell r="D359" t="str">
            <v>N6</v>
          </cell>
          <cell r="E359" t="str">
            <v>1022638.8-1043617.45</v>
          </cell>
          <cell r="F359" t="str">
            <v>1022585.06-1043654.91</v>
          </cell>
          <cell r="G359" t="str">
            <v>Proyectado</v>
          </cell>
          <cell r="H359">
            <v>1022638.8</v>
          </cell>
          <cell r="I359">
            <v>1043617.45</v>
          </cell>
          <cell r="J359">
            <v>1022585.06</v>
          </cell>
          <cell r="K359">
            <v>1043654.91</v>
          </cell>
          <cell r="L359">
            <v>65.510531999999998</v>
          </cell>
          <cell r="M359" t="str">
            <v>Pluvial</v>
          </cell>
          <cell r="N359" t="str">
            <v>PVC</v>
          </cell>
          <cell r="O359">
            <v>0</v>
          </cell>
          <cell r="P359">
            <v>0</v>
          </cell>
          <cell r="Q359">
            <v>2565</v>
          </cell>
          <cell r="R359">
            <v>2564.5</v>
          </cell>
          <cell r="S359">
            <v>1.5</v>
          </cell>
          <cell r="T359">
            <v>1.2</v>
          </cell>
          <cell r="U359">
            <v>2563.5</v>
          </cell>
          <cell r="V359">
            <v>2563.3000000000002</v>
          </cell>
          <cell r="W359">
            <v>2563.5</v>
          </cell>
          <cell r="X359">
            <v>2563.3000000000002</v>
          </cell>
          <cell r="Y359" t="str">
            <v>Proyectado</v>
          </cell>
          <cell r="Z359">
            <v>0.30529442197144441</v>
          </cell>
          <cell r="AB359" t="str">
            <v>N5-N6</v>
          </cell>
        </row>
        <row r="360">
          <cell r="A360">
            <v>358</v>
          </cell>
          <cell r="B360" t="str">
            <v>N72-N5</v>
          </cell>
          <cell r="C360" t="str">
            <v>N72</v>
          </cell>
          <cell r="D360" t="str">
            <v>N5</v>
          </cell>
          <cell r="E360" t="str">
            <v>1022607.8-1043573.98</v>
          </cell>
          <cell r="F360" t="str">
            <v>1022638.8-1043617.45</v>
          </cell>
          <cell r="G360" t="str">
            <v>Proyectado</v>
          </cell>
          <cell r="H360">
            <v>1022607.8</v>
          </cell>
          <cell r="I360">
            <v>1043573.98</v>
          </cell>
          <cell r="J360">
            <v>1022638.8</v>
          </cell>
          <cell r="K360">
            <v>1043617.45</v>
          </cell>
          <cell r="L360">
            <v>53.392159999999997</v>
          </cell>
          <cell r="M360" t="str">
            <v>Pluvial</v>
          </cell>
          <cell r="N360" t="str">
            <v>PVC</v>
          </cell>
          <cell r="O360">
            <v>0</v>
          </cell>
          <cell r="P360">
            <v>0</v>
          </cell>
          <cell r="Q360">
            <v>2565</v>
          </cell>
          <cell r="R360">
            <v>2565</v>
          </cell>
          <cell r="S360">
            <v>1.2</v>
          </cell>
          <cell r="T360">
            <v>1.5</v>
          </cell>
          <cell r="U360">
            <v>2563.8000000000002</v>
          </cell>
          <cell r="V360">
            <v>2563.5</v>
          </cell>
          <cell r="W360">
            <v>2563.8000000000002</v>
          </cell>
          <cell r="X360">
            <v>2563.5</v>
          </cell>
          <cell r="Y360" t="str">
            <v>Proyectado</v>
          </cell>
          <cell r="Z360">
            <v>0.56188024608890497</v>
          </cell>
          <cell r="AB360" t="str">
            <v>N72-N5</v>
          </cell>
        </row>
        <row r="361">
          <cell r="A361">
            <v>359</v>
          </cell>
          <cell r="B361" t="str">
            <v>N56-N57</v>
          </cell>
          <cell r="C361" t="str">
            <v>N56</v>
          </cell>
          <cell r="D361" t="str">
            <v>N57</v>
          </cell>
          <cell r="E361" t="str">
            <v>1022550.34-1043604.56</v>
          </cell>
          <cell r="F361" t="str">
            <v>1022530.99-1043581.36</v>
          </cell>
          <cell r="G361" t="str">
            <v>Proyectado</v>
          </cell>
          <cell r="H361">
            <v>1022550.34</v>
          </cell>
          <cell r="I361">
            <v>1043604.56</v>
          </cell>
          <cell r="J361">
            <v>1022530.99</v>
          </cell>
          <cell r="K361">
            <v>1043581.36</v>
          </cell>
          <cell r="L361">
            <v>30.209028</v>
          </cell>
          <cell r="M361" t="str">
            <v>Pluvial</v>
          </cell>
          <cell r="N361" t="str">
            <v>PVC</v>
          </cell>
          <cell r="O361">
            <v>0</v>
          </cell>
          <cell r="P361">
            <v>0</v>
          </cell>
          <cell r="Q361">
            <v>2564.5</v>
          </cell>
          <cell r="R361">
            <v>2564.5</v>
          </cell>
          <cell r="S361">
            <v>1.2</v>
          </cell>
          <cell r="T361">
            <v>1.5</v>
          </cell>
          <cell r="U361">
            <v>2563.3000000000002</v>
          </cell>
          <cell r="V361">
            <v>2563</v>
          </cell>
          <cell r="W361">
            <v>2563.3000000000002</v>
          </cell>
          <cell r="X361">
            <v>2563</v>
          </cell>
          <cell r="Y361" t="str">
            <v>Proyectado</v>
          </cell>
          <cell r="Z361">
            <v>0.99308061153169802</v>
          </cell>
          <cell r="AB361" t="str">
            <v>N56-N57</v>
          </cell>
        </row>
        <row r="362">
          <cell r="A362">
            <v>360</v>
          </cell>
          <cell r="B362" t="str">
            <v>N57-N58</v>
          </cell>
          <cell r="C362" t="str">
            <v>N57</v>
          </cell>
          <cell r="D362" t="str">
            <v>N58</v>
          </cell>
          <cell r="E362" t="str">
            <v>1022530.99-1043581.36</v>
          </cell>
          <cell r="F362" t="str">
            <v>1022513.04-1043559.91</v>
          </cell>
          <cell r="G362" t="str">
            <v>Proyectado</v>
          </cell>
          <cell r="H362">
            <v>1022530.99</v>
          </cell>
          <cell r="I362">
            <v>1043581.36</v>
          </cell>
          <cell r="J362">
            <v>1022513.04</v>
          </cell>
          <cell r="K362">
            <v>1043559.91</v>
          </cell>
          <cell r="L362">
            <v>27.969958999999999</v>
          </cell>
          <cell r="M362" t="str">
            <v>Pluvial</v>
          </cell>
          <cell r="N362" t="str">
            <v>PVC</v>
          </cell>
          <cell r="O362">
            <v>0</v>
          </cell>
          <cell r="P362">
            <v>0</v>
          </cell>
          <cell r="Q362">
            <v>2564.5</v>
          </cell>
          <cell r="R362">
            <v>2564.5</v>
          </cell>
          <cell r="S362">
            <v>1.5</v>
          </cell>
          <cell r="T362">
            <v>1.6</v>
          </cell>
          <cell r="U362">
            <v>2563</v>
          </cell>
          <cell r="V362">
            <v>2562.9</v>
          </cell>
          <cell r="W362">
            <v>2563</v>
          </cell>
          <cell r="X362">
            <v>2562.9</v>
          </cell>
          <cell r="Y362" t="str">
            <v>Proyectado</v>
          </cell>
          <cell r="Z362">
            <v>0.35752644471130279</v>
          </cell>
          <cell r="AB362" t="str">
            <v>N57-N58</v>
          </cell>
        </row>
        <row r="363">
          <cell r="A363">
            <v>361</v>
          </cell>
          <cell r="B363" t="str">
            <v>N58-N59</v>
          </cell>
          <cell r="C363" t="str">
            <v>N58</v>
          </cell>
          <cell r="D363" t="str">
            <v>N59</v>
          </cell>
          <cell r="E363" t="str">
            <v>1022513.04-1043559.91</v>
          </cell>
          <cell r="F363" t="str">
            <v>1022481.93-1043522.44</v>
          </cell>
          <cell r="G363" t="str">
            <v>Proyectado</v>
          </cell>
          <cell r="H363">
            <v>1022513.04</v>
          </cell>
          <cell r="I363">
            <v>1043559.91</v>
          </cell>
          <cell r="J363">
            <v>1022481.93</v>
          </cell>
          <cell r="K363">
            <v>1043522.44</v>
          </cell>
          <cell r="L363">
            <v>48.700150999999998</v>
          </cell>
          <cell r="M363" t="str">
            <v>Pluvial</v>
          </cell>
          <cell r="N363" t="str">
            <v>PVC</v>
          </cell>
          <cell r="O363">
            <v>0</v>
          </cell>
          <cell r="P363">
            <v>0</v>
          </cell>
          <cell r="Q363">
            <v>2564.5</v>
          </cell>
          <cell r="R363">
            <v>2564</v>
          </cell>
          <cell r="S363">
            <v>1.6</v>
          </cell>
          <cell r="T363">
            <v>1.2</v>
          </cell>
          <cell r="U363">
            <v>2562.9</v>
          </cell>
          <cell r="V363">
            <v>2562.8000000000002</v>
          </cell>
          <cell r="W363">
            <v>2562.9</v>
          </cell>
          <cell r="X363">
            <v>2562.8000000000002</v>
          </cell>
          <cell r="Y363" t="str">
            <v>Proyectado</v>
          </cell>
          <cell r="Z363">
            <v>0.20533817235989485</v>
          </cell>
          <cell r="AB363" t="str">
            <v>N58-N59</v>
          </cell>
        </row>
        <row r="364">
          <cell r="A364">
            <v>362</v>
          </cell>
          <cell r="B364" t="str">
            <v>N59-N60</v>
          </cell>
          <cell r="C364" t="str">
            <v>N59</v>
          </cell>
          <cell r="D364" t="str">
            <v>N60</v>
          </cell>
          <cell r="E364" t="str">
            <v>1022481.93-1043522.44</v>
          </cell>
          <cell r="F364" t="str">
            <v>1022460.86-1043496.42</v>
          </cell>
          <cell r="G364" t="str">
            <v>Proyectado</v>
          </cell>
          <cell r="H364">
            <v>1022481.93</v>
          </cell>
          <cell r="I364">
            <v>1043522.44</v>
          </cell>
          <cell r="J364">
            <v>1022460.86</v>
          </cell>
          <cell r="K364">
            <v>1043496.42</v>
          </cell>
          <cell r="L364">
            <v>33.488286000000002</v>
          </cell>
          <cell r="M364" t="str">
            <v>Pluvial</v>
          </cell>
          <cell r="N364" t="str">
            <v>PVC</v>
          </cell>
          <cell r="O364">
            <v>0</v>
          </cell>
          <cell r="P364">
            <v>0</v>
          </cell>
          <cell r="Q364">
            <v>2564</v>
          </cell>
          <cell r="R364">
            <v>2563.58</v>
          </cell>
          <cell r="S364">
            <v>1.2</v>
          </cell>
          <cell r="T364">
            <v>1.2</v>
          </cell>
          <cell r="U364">
            <v>2562.8000000000002</v>
          </cell>
          <cell r="V364">
            <v>2562.38</v>
          </cell>
          <cell r="W364">
            <v>2562.8000000000002</v>
          </cell>
          <cell r="X364">
            <v>2562.38</v>
          </cell>
          <cell r="Y364" t="str">
            <v>Proyectado</v>
          </cell>
          <cell r="Z364">
            <v>1.2541698909286449</v>
          </cell>
          <cell r="AB364" t="str">
            <v>N59-N60</v>
          </cell>
        </row>
        <row r="365">
          <cell r="A365">
            <v>363</v>
          </cell>
          <cell r="B365" t="str">
            <v>N7-N38</v>
          </cell>
          <cell r="C365" t="str">
            <v>N7</v>
          </cell>
          <cell r="D365" t="str">
            <v>N38</v>
          </cell>
          <cell r="E365" t="str">
            <v>1022554.39-1043671.58</v>
          </cell>
          <cell r="F365" t="str">
            <v>1022621.72-1043751.09</v>
          </cell>
          <cell r="G365" t="str">
            <v>Proyectado</v>
          </cell>
          <cell r="H365">
            <v>1022554.39</v>
          </cell>
          <cell r="I365">
            <v>1043671.58</v>
          </cell>
          <cell r="J365">
            <v>1022621.72</v>
          </cell>
          <cell r="K365">
            <v>1043751.09</v>
          </cell>
          <cell r="L365">
            <v>104.185338</v>
          </cell>
          <cell r="M365" t="str">
            <v>Pluvial</v>
          </cell>
          <cell r="N365" t="str">
            <v>PVC</v>
          </cell>
          <cell r="O365">
            <v>0</v>
          </cell>
          <cell r="P365">
            <v>0</v>
          </cell>
          <cell r="Q365">
            <v>2564.92</v>
          </cell>
          <cell r="R365">
            <v>2564.5500000000002</v>
          </cell>
          <cell r="S365">
            <v>2.8</v>
          </cell>
          <cell r="T365">
            <v>2.8</v>
          </cell>
          <cell r="U365">
            <v>2562.12</v>
          </cell>
          <cell r="V365">
            <v>2561.75</v>
          </cell>
          <cell r="W365">
            <v>2562.12</v>
          </cell>
          <cell r="X365">
            <v>2561.75</v>
          </cell>
          <cell r="Y365" t="str">
            <v>Proyectado</v>
          </cell>
          <cell r="Z365">
            <v>0.35513634365700369</v>
          </cell>
          <cell r="AB365" t="str">
            <v>N7-N38</v>
          </cell>
        </row>
        <row r="366">
          <cell r="A366">
            <v>364</v>
          </cell>
          <cell r="B366" t="str">
            <v>N20-N19</v>
          </cell>
          <cell r="C366" t="str">
            <v>N20</v>
          </cell>
          <cell r="D366" t="str">
            <v>N19</v>
          </cell>
          <cell r="E366" t="str">
            <v>1022633.14-1043543.41</v>
          </cell>
          <cell r="F366" t="str">
            <v>1022624.06-1043527.41</v>
          </cell>
          <cell r="G366" t="str">
            <v>Proyectado</v>
          </cell>
          <cell r="H366">
            <v>1022633.14</v>
          </cell>
          <cell r="I366">
            <v>1043543.41</v>
          </cell>
          <cell r="J366">
            <v>1022624.06</v>
          </cell>
          <cell r="K366">
            <v>1043527.41</v>
          </cell>
          <cell r="L366">
            <v>18.402031000000001</v>
          </cell>
          <cell r="M366" t="str">
            <v>Pluvial</v>
          </cell>
          <cell r="N366" t="str">
            <v>PVC</v>
          </cell>
          <cell r="O366">
            <v>0</v>
          </cell>
          <cell r="P366">
            <v>0</v>
          </cell>
          <cell r="Q366">
            <v>2565</v>
          </cell>
          <cell r="R366">
            <v>2565</v>
          </cell>
          <cell r="S366">
            <v>1.2</v>
          </cell>
          <cell r="T366">
            <v>1.5</v>
          </cell>
          <cell r="U366">
            <v>2563.8000000000002</v>
          </cell>
          <cell r="V366">
            <v>2563.5</v>
          </cell>
          <cell r="W366">
            <v>2563.8000000000002</v>
          </cell>
          <cell r="X366">
            <v>2563.5</v>
          </cell>
          <cell r="Y366" t="str">
            <v>Proyectado</v>
          </cell>
          <cell r="Z366">
            <v>1.6302548343722596</v>
          </cell>
          <cell r="AB366" t="str">
            <v>N20-N19</v>
          </cell>
        </row>
        <row r="367">
          <cell r="A367">
            <v>365</v>
          </cell>
          <cell r="B367" t="str">
            <v>N19-N18</v>
          </cell>
          <cell r="C367" t="str">
            <v>N19</v>
          </cell>
          <cell r="D367" t="str">
            <v>N18</v>
          </cell>
          <cell r="E367" t="str">
            <v>1022624.06-1043527.41</v>
          </cell>
          <cell r="F367" t="str">
            <v>1022602.86-1043491.52</v>
          </cell>
          <cell r="G367" t="str">
            <v>Proyectado</v>
          </cell>
          <cell r="H367">
            <v>1022624.06</v>
          </cell>
          <cell r="I367">
            <v>1043527.41</v>
          </cell>
          <cell r="J367">
            <v>1022602.86</v>
          </cell>
          <cell r="K367">
            <v>1043491.52</v>
          </cell>
          <cell r="L367">
            <v>41.679138999999999</v>
          </cell>
          <cell r="M367" t="str">
            <v>Pluvial</v>
          </cell>
          <cell r="N367" t="str">
            <v>PVC</v>
          </cell>
          <cell r="O367">
            <v>0</v>
          </cell>
          <cell r="P367">
            <v>0</v>
          </cell>
          <cell r="Q367">
            <v>2565</v>
          </cell>
          <cell r="R367">
            <v>2564.5700000000002</v>
          </cell>
          <cell r="S367">
            <v>1.5</v>
          </cell>
          <cell r="T367">
            <v>1.2</v>
          </cell>
          <cell r="U367">
            <v>2563.5</v>
          </cell>
          <cell r="V367">
            <v>2563.3700000000003</v>
          </cell>
          <cell r="W367">
            <v>2563.5</v>
          </cell>
          <cell r="X367">
            <v>2563.3700000000003</v>
          </cell>
          <cell r="Y367" t="str">
            <v>Proyectado</v>
          </cell>
          <cell r="Z367">
            <v>0.31190663511464184</v>
          </cell>
          <cell r="AB367" t="str">
            <v>N19-N18</v>
          </cell>
        </row>
        <row r="368">
          <cell r="A368">
            <v>366</v>
          </cell>
          <cell r="B368" t="str">
            <v>N96-N17</v>
          </cell>
          <cell r="C368" t="str">
            <v>N96</v>
          </cell>
          <cell r="D368" t="str">
            <v>N17</v>
          </cell>
          <cell r="E368" t="str">
            <v>1022593.84-1043479.13</v>
          </cell>
          <cell r="F368" t="str">
            <v>1022578.42-1043457.94</v>
          </cell>
          <cell r="G368" t="str">
            <v>Proyectado</v>
          </cell>
          <cell r="H368">
            <v>1022593.84</v>
          </cell>
          <cell r="I368">
            <v>1043479.13</v>
          </cell>
          <cell r="J368">
            <v>1022578.42</v>
          </cell>
          <cell r="K368">
            <v>1043457.94</v>
          </cell>
          <cell r="L368">
            <v>26.209973000000002</v>
          </cell>
          <cell r="M368" t="str">
            <v>Pluvial</v>
          </cell>
          <cell r="N368" t="str">
            <v>PVC</v>
          </cell>
          <cell r="O368">
            <v>0</v>
          </cell>
          <cell r="P368">
            <v>0</v>
          </cell>
          <cell r="Q368">
            <v>2564.5</v>
          </cell>
          <cell r="R368">
            <v>2564.48</v>
          </cell>
          <cell r="S368">
            <v>1.2</v>
          </cell>
          <cell r="T368">
            <v>1.5</v>
          </cell>
          <cell r="U368">
            <v>2563.3000000000002</v>
          </cell>
          <cell r="V368">
            <v>2562.98</v>
          </cell>
          <cell r="W368">
            <v>2563.3000000000002</v>
          </cell>
          <cell r="X368">
            <v>2562.98</v>
          </cell>
          <cell r="Y368" t="str">
            <v>Proyectado</v>
          </cell>
          <cell r="Z368">
            <v>1.2209093080720217</v>
          </cell>
          <cell r="AB368" t="str">
            <v>N96-N17</v>
          </cell>
        </row>
        <row r="369">
          <cell r="A369">
            <v>367</v>
          </cell>
          <cell r="B369" t="str">
            <v>N17-N23</v>
          </cell>
          <cell r="C369" t="str">
            <v>N17</v>
          </cell>
          <cell r="D369" t="str">
            <v>N23</v>
          </cell>
          <cell r="E369" t="str">
            <v>1022578.42-1043457.94</v>
          </cell>
          <cell r="F369" t="str">
            <v>1022556.78-1043429.46</v>
          </cell>
          <cell r="G369" t="str">
            <v>Proyectado</v>
          </cell>
          <cell r="H369">
            <v>1022578.42</v>
          </cell>
          <cell r="I369">
            <v>1043457.94</v>
          </cell>
          <cell r="J369">
            <v>1022556.78</v>
          </cell>
          <cell r="K369">
            <v>1043429.46</v>
          </cell>
          <cell r="L369">
            <v>35.770702999999997</v>
          </cell>
          <cell r="M369" t="str">
            <v>Pluvial</v>
          </cell>
          <cell r="N369" t="str">
            <v>PVC</v>
          </cell>
          <cell r="O369">
            <v>0</v>
          </cell>
          <cell r="P369">
            <v>0</v>
          </cell>
          <cell r="Q369">
            <v>2564.48</v>
          </cell>
          <cell r="R369">
            <v>2564</v>
          </cell>
          <cell r="S369">
            <v>1.5</v>
          </cell>
          <cell r="T369">
            <v>1.2</v>
          </cell>
          <cell r="U369">
            <v>2562.98</v>
          </cell>
          <cell r="V369">
            <v>2562.8000000000002</v>
          </cell>
          <cell r="W369">
            <v>2562.98</v>
          </cell>
          <cell r="X369">
            <v>2562.8000000000002</v>
          </cell>
          <cell r="Y369" t="str">
            <v>Proyectado</v>
          </cell>
          <cell r="Z369">
            <v>0.50320509496231114</v>
          </cell>
          <cell r="AB369" t="str">
            <v>N17-N23</v>
          </cell>
        </row>
        <row r="370">
          <cell r="A370">
            <v>368</v>
          </cell>
          <cell r="B370" t="str">
            <v>N23-P180</v>
          </cell>
          <cell r="C370" t="str">
            <v>N23</v>
          </cell>
          <cell r="D370" t="str">
            <v>P180</v>
          </cell>
          <cell r="E370" t="str">
            <v>1022556.78-1043429.46</v>
          </cell>
          <cell r="F370" t="str">
            <v>1022541.68-1043419.27</v>
          </cell>
          <cell r="G370" t="str">
            <v>Proyectado</v>
          </cell>
          <cell r="H370">
            <v>1022556.78</v>
          </cell>
          <cell r="I370">
            <v>1043429.46</v>
          </cell>
          <cell r="J370">
            <v>1022541.68</v>
          </cell>
          <cell r="K370">
            <v>1043419.27</v>
          </cell>
          <cell r="L370">
            <v>18.215816</v>
          </cell>
          <cell r="M370" t="str">
            <v>Pluvial</v>
          </cell>
          <cell r="N370" t="str">
            <v>PVC</v>
          </cell>
          <cell r="O370">
            <v>0</v>
          </cell>
          <cell r="P370">
            <v>0</v>
          </cell>
          <cell r="Q370">
            <v>2564</v>
          </cell>
          <cell r="R370">
            <v>2564.0100000000002</v>
          </cell>
          <cell r="S370">
            <v>1.2</v>
          </cell>
          <cell r="T370">
            <v>1.5</v>
          </cell>
          <cell r="U370">
            <v>2562.8000000000002</v>
          </cell>
          <cell r="V370">
            <v>2562.5100000000002</v>
          </cell>
          <cell r="W370">
            <v>2562.8000000000002</v>
          </cell>
          <cell r="X370">
            <v>2562.5100000000002</v>
          </cell>
          <cell r="Y370" t="str">
            <v>Proyectado</v>
          </cell>
          <cell r="Z370">
            <v>1.592023107830929</v>
          </cell>
          <cell r="AB370" t="str">
            <v>N23-P180</v>
          </cell>
        </row>
        <row r="371">
          <cell r="A371">
            <v>369</v>
          </cell>
          <cell r="B371" t="str">
            <v>N24-N23</v>
          </cell>
          <cell r="C371" t="str">
            <v>N24</v>
          </cell>
          <cell r="D371" t="str">
            <v>N23</v>
          </cell>
          <cell r="E371" t="str">
            <v>1022608.81-1043382.48</v>
          </cell>
          <cell r="F371" t="str">
            <v>1022556.78-1043429.46</v>
          </cell>
          <cell r="G371" t="str">
            <v>Proyectado</v>
          </cell>
          <cell r="H371">
            <v>1022608.81</v>
          </cell>
          <cell r="I371">
            <v>1043382.48</v>
          </cell>
          <cell r="J371">
            <v>1022556.78</v>
          </cell>
          <cell r="K371">
            <v>1043429.46</v>
          </cell>
          <cell r="L371">
            <v>70.105579000000006</v>
          </cell>
          <cell r="M371" t="str">
            <v>Pluvial</v>
          </cell>
          <cell r="N371" t="str">
            <v>PVC</v>
          </cell>
          <cell r="O371">
            <v>0</v>
          </cell>
          <cell r="P371">
            <v>0</v>
          </cell>
          <cell r="Q371">
            <v>2564.5</v>
          </cell>
          <cell r="R371">
            <v>2564</v>
          </cell>
          <cell r="S371">
            <v>1.2</v>
          </cell>
          <cell r="T371">
            <v>1.2</v>
          </cell>
          <cell r="U371">
            <v>2563.3000000000002</v>
          </cell>
          <cell r="V371">
            <v>2562.8000000000002</v>
          </cell>
          <cell r="W371">
            <v>2563.3000000000002</v>
          </cell>
          <cell r="X371">
            <v>2562.8000000000002</v>
          </cell>
          <cell r="Y371" t="str">
            <v>Proyectado</v>
          </cell>
          <cell r="Z371">
            <v>0.71321000002011248</v>
          </cell>
          <cell r="AB371" t="str">
            <v>N24-N23</v>
          </cell>
        </row>
        <row r="372">
          <cell r="A372">
            <v>370</v>
          </cell>
          <cell r="B372" t="str">
            <v>P175-N60</v>
          </cell>
          <cell r="C372" t="str">
            <v>P175</v>
          </cell>
          <cell r="D372" t="str">
            <v>N60</v>
          </cell>
          <cell r="E372" t="str">
            <v>1022492.8-1043465.68</v>
          </cell>
          <cell r="F372" t="str">
            <v>1022460.86-1043496.42</v>
          </cell>
          <cell r="G372" t="str">
            <v>Proyectado</v>
          </cell>
          <cell r="H372">
            <v>1022492.8</v>
          </cell>
          <cell r="I372">
            <v>1043465.68</v>
          </cell>
          <cell r="J372">
            <v>1022460.86</v>
          </cell>
          <cell r="K372">
            <v>1043496.42</v>
          </cell>
          <cell r="L372">
            <v>44.325121000000003</v>
          </cell>
          <cell r="M372" t="str">
            <v>Pluvial</v>
          </cell>
          <cell r="N372" t="str">
            <v>PVC</v>
          </cell>
          <cell r="O372">
            <v>0</v>
          </cell>
          <cell r="P372">
            <v>0</v>
          </cell>
          <cell r="Q372">
            <v>2563.8200000000002</v>
          </cell>
          <cell r="R372">
            <v>2563.58</v>
          </cell>
          <cell r="S372">
            <v>2.2999999999999998</v>
          </cell>
          <cell r="T372">
            <v>2.2000000000000002</v>
          </cell>
          <cell r="U372">
            <v>2561.52</v>
          </cell>
          <cell r="V372">
            <v>2561.38</v>
          </cell>
          <cell r="W372">
            <v>2561.52</v>
          </cell>
          <cell r="X372">
            <v>2561.38</v>
          </cell>
          <cell r="Y372" t="str">
            <v>Proyectado</v>
          </cell>
          <cell r="Z372">
            <v>0.31584798155401012</v>
          </cell>
          <cell r="AB372" t="str">
            <v>P175-N60</v>
          </cell>
        </row>
        <row r="373">
          <cell r="A373">
            <v>371</v>
          </cell>
          <cell r="B373" t="str">
            <v>N60-N83</v>
          </cell>
          <cell r="C373" t="str">
            <v>N60</v>
          </cell>
          <cell r="D373" t="str">
            <v>N83</v>
          </cell>
          <cell r="E373" t="str">
            <v>1022460.86-1043496.42</v>
          </cell>
          <cell r="F373" t="str">
            <v>1022433.37-1043523.93</v>
          </cell>
          <cell r="G373" t="str">
            <v>Proyectado</v>
          </cell>
          <cell r="H373">
            <v>1022460.86</v>
          </cell>
          <cell r="I373">
            <v>1043496.42</v>
          </cell>
          <cell r="J373">
            <v>1022433.37</v>
          </cell>
          <cell r="K373">
            <v>1043523.93</v>
          </cell>
          <cell r="L373">
            <v>38.894421999999999</v>
          </cell>
          <cell r="M373" t="str">
            <v>Pluvial</v>
          </cell>
          <cell r="N373" t="str">
            <v>PVC</v>
          </cell>
          <cell r="O373">
            <v>0</v>
          </cell>
          <cell r="P373">
            <v>0</v>
          </cell>
          <cell r="Q373">
            <v>2563.58</v>
          </cell>
          <cell r="R373">
            <v>2564.5</v>
          </cell>
          <cell r="S373">
            <v>2.2000000000000002</v>
          </cell>
          <cell r="T373">
            <v>3.2</v>
          </cell>
          <cell r="U373">
            <v>2561.38</v>
          </cell>
          <cell r="V373">
            <v>2561.3000000000002</v>
          </cell>
          <cell r="W373">
            <v>2561.38</v>
          </cell>
          <cell r="X373">
            <v>2561.3000000000002</v>
          </cell>
          <cell r="Y373" t="str">
            <v>Proyectado</v>
          </cell>
          <cell r="Z373">
            <v>0.20568502084933218</v>
          </cell>
          <cell r="AB373" t="str">
            <v>N60-N83</v>
          </cell>
        </row>
        <row r="374">
          <cell r="A374">
            <v>372</v>
          </cell>
          <cell r="B374" t="str">
            <v>N83-N9</v>
          </cell>
          <cell r="C374" t="str">
            <v>N83</v>
          </cell>
          <cell r="D374" t="str">
            <v>N9</v>
          </cell>
          <cell r="E374" t="str">
            <v>1022433.37-1043523.93</v>
          </cell>
          <cell r="F374" t="str">
            <v>1022429.7-1043526.89</v>
          </cell>
          <cell r="G374" t="str">
            <v>Proyectado</v>
          </cell>
          <cell r="H374">
            <v>1022433.37</v>
          </cell>
          <cell r="I374">
            <v>1043523.93</v>
          </cell>
          <cell r="J374">
            <v>1022429.7</v>
          </cell>
          <cell r="K374">
            <v>1043526.89</v>
          </cell>
          <cell r="L374">
            <v>4.7193759999999996</v>
          </cell>
          <cell r="M374" t="str">
            <v>Pluvial</v>
          </cell>
          <cell r="N374" t="str">
            <v>PVC</v>
          </cell>
          <cell r="O374">
            <v>0</v>
          </cell>
          <cell r="P374">
            <v>0</v>
          </cell>
          <cell r="Q374">
            <v>2564.5</v>
          </cell>
          <cell r="R374">
            <v>2564.5</v>
          </cell>
          <cell r="S374">
            <v>3.2</v>
          </cell>
          <cell r="T374">
            <v>3.3</v>
          </cell>
          <cell r="U374">
            <v>2561.3000000000002</v>
          </cell>
          <cell r="V374">
            <v>2561.1999999999998</v>
          </cell>
          <cell r="W374">
            <v>2561.3000000000002</v>
          </cell>
          <cell r="X374">
            <v>2561.1999999999998</v>
          </cell>
          <cell r="Y374" t="str">
            <v>Proyectado</v>
          </cell>
          <cell r="Z374">
            <v>2.1189241967659243</v>
          </cell>
          <cell r="AB374" t="e">
            <v>#N/A</v>
          </cell>
        </row>
        <row r="375">
          <cell r="A375">
            <v>373</v>
          </cell>
          <cell r="B375" t="str">
            <v>N6-N7</v>
          </cell>
          <cell r="C375" t="str">
            <v>N6</v>
          </cell>
          <cell r="D375" t="str">
            <v>N7</v>
          </cell>
          <cell r="E375" t="str">
            <v>1022585.06-1043654.91</v>
          </cell>
          <cell r="F375" t="str">
            <v>1022554.39-1043671.58</v>
          </cell>
          <cell r="G375" t="str">
            <v>Proyectado</v>
          </cell>
          <cell r="H375">
            <v>1022585.06</v>
          </cell>
          <cell r="I375">
            <v>1043654.91</v>
          </cell>
          <cell r="J375">
            <v>1022554.39</v>
          </cell>
          <cell r="K375">
            <v>1043671.58</v>
          </cell>
          <cell r="L375">
            <v>34.900407000000001</v>
          </cell>
          <cell r="M375" t="str">
            <v>Pluvial</v>
          </cell>
          <cell r="N375" t="str">
            <v>PVC</v>
          </cell>
          <cell r="O375">
            <v>0</v>
          </cell>
          <cell r="P375">
            <v>0</v>
          </cell>
          <cell r="Q375">
            <v>2564.5</v>
          </cell>
          <cell r="R375">
            <v>2564.92</v>
          </cell>
          <cell r="S375">
            <v>1.2</v>
          </cell>
          <cell r="T375">
            <v>2.8</v>
          </cell>
          <cell r="U375">
            <v>2563.3000000000002</v>
          </cell>
          <cell r="V375">
            <v>2562.12</v>
          </cell>
          <cell r="W375">
            <v>2563.3000000000002</v>
          </cell>
          <cell r="X375">
            <v>2562.12</v>
          </cell>
          <cell r="Y375" t="str">
            <v>Proyectado</v>
          </cell>
          <cell r="Z375">
            <v>3.381049395785817</v>
          </cell>
          <cell r="AB375" t="str">
            <v>N6-N7</v>
          </cell>
        </row>
        <row r="376">
          <cell r="A376">
            <v>374</v>
          </cell>
          <cell r="B376" t="str">
            <v>N44-N43</v>
          </cell>
          <cell r="C376" t="str">
            <v>N44</v>
          </cell>
          <cell r="D376" t="str">
            <v>N43</v>
          </cell>
          <cell r="E376" t="str">
            <v>1022737.95-1043675.02</v>
          </cell>
          <cell r="F376" t="str">
            <v>1022730.49-1043678.34</v>
          </cell>
          <cell r="G376" t="str">
            <v>Proyectado</v>
          </cell>
          <cell r="H376">
            <v>1022737.95</v>
          </cell>
          <cell r="I376">
            <v>1043675.02</v>
          </cell>
          <cell r="J376">
            <v>1022730.49</v>
          </cell>
          <cell r="K376">
            <v>1043678.34</v>
          </cell>
          <cell r="L376">
            <v>8.1727310000000006</v>
          </cell>
          <cell r="M376" t="str">
            <v>Pluvial</v>
          </cell>
          <cell r="N376" t="str">
            <v>PVC</v>
          </cell>
          <cell r="O376">
            <v>0</v>
          </cell>
          <cell r="P376">
            <v>0</v>
          </cell>
          <cell r="Q376">
            <v>2565.5</v>
          </cell>
          <cell r="R376">
            <v>2565.5</v>
          </cell>
          <cell r="S376">
            <v>1.2</v>
          </cell>
          <cell r="T376">
            <v>1.25</v>
          </cell>
          <cell r="U376">
            <v>2564.3000000000002</v>
          </cell>
          <cell r="V376">
            <v>2564.25</v>
          </cell>
          <cell r="W376">
            <v>2564.3000000000002</v>
          </cell>
          <cell r="X376">
            <v>2564.25</v>
          </cell>
          <cell r="Y376" t="str">
            <v>Proyectado</v>
          </cell>
          <cell r="Z376">
            <v>0.61179059974177408</v>
          </cell>
          <cell r="AB376" t="str">
            <v>N44-N43</v>
          </cell>
        </row>
        <row r="377">
          <cell r="A377">
            <v>375</v>
          </cell>
          <cell r="B377" t="str">
            <v>N43-N42</v>
          </cell>
          <cell r="C377" t="str">
            <v>N43</v>
          </cell>
          <cell r="D377" t="str">
            <v>N42</v>
          </cell>
          <cell r="E377" t="str">
            <v>1022730.49-1043678.34</v>
          </cell>
          <cell r="F377" t="str">
            <v>1022648.92-1043733.17</v>
          </cell>
          <cell r="G377" t="str">
            <v>Proyectado</v>
          </cell>
          <cell r="H377">
            <v>1022730.49</v>
          </cell>
          <cell r="I377">
            <v>1043678.34</v>
          </cell>
          <cell r="J377">
            <v>1022648.92</v>
          </cell>
          <cell r="K377">
            <v>1043733.17</v>
          </cell>
          <cell r="L377">
            <v>98.281126</v>
          </cell>
          <cell r="M377" t="str">
            <v>Pluvial</v>
          </cell>
          <cell r="N377" t="str">
            <v>PVC</v>
          </cell>
          <cell r="O377">
            <v>0</v>
          </cell>
          <cell r="P377">
            <v>0</v>
          </cell>
          <cell r="Q377">
            <v>2565.5</v>
          </cell>
          <cell r="R377">
            <v>2564.5</v>
          </cell>
          <cell r="S377">
            <v>1.25</v>
          </cell>
          <cell r="T377">
            <v>1.2</v>
          </cell>
          <cell r="U377">
            <v>2564.25</v>
          </cell>
          <cell r="V377">
            <v>2563.3000000000002</v>
          </cell>
          <cell r="W377">
            <v>2564.25</v>
          </cell>
          <cell r="X377">
            <v>2563.3000000000002</v>
          </cell>
          <cell r="Y377" t="str">
            <v>Proyectado</v>
          </cell>
          <cell r="Z377">
            <v>0.96661489205955786</v>
          </cell>
          <cell r="AB377" t="str">
            <v>N43-N42</v>
          </cell>
        </row>
        <row r="378">
          <cell r="A378">
            <v>376</v>
          </cell>
          <cell r="B378" t="str">
            <v>N42-N38</v>
          </cell>
          <cell r="C378" t="str">
            <v>N42</v>
          </cell>
          <cell r="D378" t="str">
            <v>N38</v>
          </cell>
          <cell r="E378" t="str">
            <v>1022648.92-1043733.17</v>
          </cell>
          <cell r="F378" t="str">
            <v>1022621.72-1043751.09</v>
          </cell>
          <cell r="G378" t="str">
            <v>Proyectado</v>
          </cell>
          <cell r="H378">
            <v>1022648.92</v>
          </cell>
          <cell r="I378">
            <v>1043733.17</v>
          </cell>
          <cell r="J378">
            <v>1022621.72</v>
          </cell>
          <cell r="K378">
            <v>1043751.09</v>
          </cell>
          <cell r="L378">
            <v>32.577008999999997</v>
          </cell>
          <cell r="M378" t="str">
            <v>Pluvial</v>
          </cell>
          <cell r="N378" t="str">
            <v>PVC</v>
          </cell>
          <cell r="O378">
            <v>0</v>
          </cell>
          <cell r="P378">
            <v>0</v>
          </cell>
          <cell r="Q378">
            <v>2564.5</v>
          </cell>
          <cell r="R378">
            <v>2564.5500000000002</v>
          </cell>
          <cell r="S378">
            <v>1.2</v>
          </cell>
          <cell r="T378">
            <v>1.5</v>
          </cell>
          <cell r="U378">
            <v>2563.3000000000002</v>
          </cell>
          <cell r="V378">
            <v>2563.0500000000002</v>
          </cell>
          <cell r="W378">
            <v>2563.3000000000002</v>
          </cell>
          <cell r="X378">
            <v>2563.0500000000002</v>
          </cell>
          <cell r="Y378" t="str">
            <v>Proyectado</v>
          </cell>
          <cell r="Z378">
            <v>0.76741237969391252</v>
          </cell>
          <cell r="AB378" t="str">
            <v>N42-N38</v>
          </cell>
        </row>
        <row r="379">
          <cell r="A379">
            <v>377</v>
          </cell>
          <cell r="B379" t="str">
            <v>N38-N39</v>
          </cell>
          <cell r="C379" t="str">
            <v>N38</v>
          </cell>
          <cell r="D379" t="str">
            <v>N39</v>
          </cell>
          <cell r="E379" t="str">
            <v>1022621.72-1043751.09</v>
          </cell>
          <cell r="F379" t="str">
            <v>1022697.05-1043839.37</v>
          </cell>
          <cell r="G379" t="str">
            <v>Proyectado</v>
          </cell>
          <cell r="H379">
            <v>1022621.72</v>
          </cell>
          <cell r="I379">
            <v>1043751.09</v>
          </cell>
          <cell r="J379">
            <v>1022697.05</v>
          </cell>
          <cell r="K379">
            <v>1043839.37</v>
          </cell>
          <cell r="L379">
            <v>116.05559</v>
          </cell>
          <cell r="M379" t="str">
            <v>Pluvial</v>
          </cell>
          <cell r="N379" t="str">
            <v>PVC</v>
          </cell>
          <cell r="O379">
            <v>0</v>
          </cell>
          <cell r="P379">
            <v>0</v>
          </cell>
          <cell r="Q379">
            <v>2564.5500000000002</v>
          </cell>
          <cell r="R379">
            <v>2564.16</v>
          </cell>
          <cell r="S379">
            <v>2.8</v>
          </cell>
          <cell r="T379">
            <v>2.8</v>
          </cell>
          <cell r="U379">
            <v>2561.75</v>
          </cell>
          <cell r="V379">
            <v>2561.3599999999997</v>
          </cell>
          <cell r="W379">
            <v>2561.75</v>
          </cell>
          <cell r="X379">
            <v>2561.3599999999997</v>
          </cell>
          <cell r="Y379" t="str">
            <v>Proyectado</v>
          </cell>
          <cell r="Z379">
            <v>0.33604585526671094</v>
          </cell>
          <cell r="AB379" t="str">
            <v>N38-N39</v>
          </cell>
        </row>
        <row r="380">
          <cell r="A380">
            <v>378</v>
          </cell>
          <cell r="B380" t="str">
            <v>P114-N75</v>
          </cell>
          <cell r="C380" t="str">
            <v>P114</v>
          </cell>
          <cell r="D380" t="str">
            <v>N75</v>
          </cell>
          <cell r="E380" t="str">
            <v>1022908.67-1043700.26</v>
          </cell>
          <cell r="F380" t="str">
            <v>1022841.59-1043748.43</v>
          </cell>
          <cell r="G380" t="str">
            <v>Proyectado</v>
          </cell>
          <cell r="H380">
            <v>1022908.67</v>
          </cell>
          <cell r="I380">
            <v>1043700.26</v>
          </cell>
          <cell r="J380">
            <v>1022841.59</v>
          </cell>
          <cell r="K380">
            <v>1043748.43</v>
          </cell>
          <cell r="L380">
            <v>82.586314000000002</v>
          </cell>
          <cell r="M380" t="str">
            <v>Pluvial</v>
          </cell>
          <cell r="N380" t="str">
            <v>PVC</v>
          </cell>
          <cell r="O380">
            <v>0</v>
          </cell>
          <cell r="P380">
            <v>0</v>
          </cell>
          <cell r="Q380">
            <v>2566.0700000000002</v>
          </cell>
          <cell r="R380">
            <v>2565</v>
          </cell>
          <cell r="S380">
            <v>1.2</v>
          </cell>
          <cell r="T380">
            <v>1.2</v>
          </cell>
          <cell r="U380">
            <v>2564.8700000000003</v>
          </cell>
          <cell r="V380">
            <v>2563.8000000000002</v>
          </cell>
          <cell r="W380">
            <v>2564.8700000000003</v>
          </cell>
          <cell r="X380">
            <v>2563.8000000000002</v>
          </cell>
          <cell r="Y380" t="str">
            <v>Proyectado</v>
          </cell>
          <cell r="Z380">
            <v>1.2956141861473121</v>
          </cell>
          <cell r="AB380" t="str">
            <v>P114-N75</v>
          </cell>
        </row>
        <row r="381">
          <cell r="A381">
            <v>379</v>
          </cell>
          <cell r="B381" t="str">
            <v>N75-N40</v>
          </cell>
          <cell r="C381" t="str">
            <v>N75</v>
          </cell>
          <cell r="D381" t="str">
            <v>N40</v>
          </cell>
          <cell r="E381" t="str">
            <v>1022841.59-1043748.43</v>
          </cell>
          <cell r="F381" t="str">
            <v>1022814.23-1043768.1</v>
          </cell>
          <cell r="G381" t="str">
            <v>Proyectado</v>
          </cell>
          <cell r="H381">
            <v>1022841.59</v>
          </cell>
          <cell r="I381">
            <v>1043748.43</v>
          </cell>
          <cell r="J381">
            <v>1022814.23</v>
          </cell>
          <cell r="K381">
            <v>1043768.1</v>
          </cell>
          <cell r="L381">
            <v>33.69603</v>
          </cell>
          <cell r="M381" t="str">
            <v>Pluvial</v>
          </cell>
          <cell r="N381" t="str">
            <v>PVC</v>
          </cell>
          <cell r="O381">
            <v>0</v>
          </cell>
          <cell r="P381">
            <v>0</v>
          </cell>
          <cell r="Q381">
            <v>2565</v>
          </cell>
          <cell r="R381">
            <v>2565</v>
          </cell>
          <cell r="S381">
            <v>1.2</v>
          </cell>
          <cell r="T381">
            <v>1.5</v>
          </cell>
          <cell r="U381">
            <v>2563.8000000000002</v>
          </cell>
          <cell r="V381">
            <v>2563.5</v>
          </cell>
          <cell r="W381">
            <v>2563.8000000000002</v>
          </cell>
          <cell r="X381">
            <v>2563.5</v>
          </cell>
          <cell r="Y381" t="str">
            <v>Proyectado</v>
          </cell>
          <cell r="Z381">
            <v>0.89031259765670279</v>
          </cell>
          <cell r="AB381" t="str">
            <v>N75-N40</v>
          </cell>
        </row>
        <row r="382">
          <cell r="A382">
            <v>380</v>
          </cell>
          <cell r="B382" t="str">
            <v>N40-N41</v>
          </cell>
          <cell r="C382" t="str">
            <v>N40</v>
          </cell>
          <cell r="D382" t="str">
            <v>N41</v>
          </cell>
          <cell r="E382" t="str">
            <v>1022814.23-1043768.1</v>
          </cell>
          <cell r="F382" t="str">
            <v>1022803.52-1043770.36</v>
          </cell>
          <cell r="G382" t="str">
            <v>Proyectado</v>
          </cell>
          <cell r="H382">
            <v>1022814.23</v>
          </cell>
          <cell r="I382">
            <v>1043768.1</v>
          </cell>
          <cell r="J382">
            <v>1022803.52</v>
          </cell>
          <cell r="K382">
            <v>1043770.36</v>
          </cell>
          <cell r="L382">
            <v>10.949106</v>
          </cell>
          <cell r="M382" t="str">
            <v>Pluvial</v>
          </cell>
          <cell r="N382" t="str">
            <v>PVC</v>
          </cell>
          <cell r="O382">
            <v>0</v>
          </cell>
          <cell r="P382">
            <v>0</v>
          </cell>
          <cell r="Q382">
            <v>2565</v>
          </cell>
          <cell r="R382">
            <v>2564.98</v>
          </cell>
          <cell r="S382">
            <v>1.5</v>
          </cell>
          <cell r="T382">
            <v>1.5</v>
          </cell>
          <cell r="U382">
            <v>2563.5</v>
          </cell>
          <cell r="V382">
            <v>2563.48</v>
          </cell>
          <cell r="W382">
            <v>2563.5</v>
          </cell>
          <cell r="X382">
            <v>2563.48</v>
          </cell>
          <cell r="Y382" t="str">
            <v>Proyectado</v>
          </cell>
          <cell r="Z382">
            <v>0.18266331515999396</v>
          </cell>
          <cell r="AB382" t="str">
            <v>N40-N41</v>
          </cell>
        </row>
        <row r="383">
          <cell r="A383">
            <v>381</v>
          </cell>
          <cell r="B383" t="str">
            <v>N41-N79</v>
          </cell>
          <cell r="C383" t="str">
            <v>N41</v>
          </cell>
          <cell r="D383" t="str">
            <v>N79</v>
          </cell>
          <cell r="E383" t="str">
            <v>1022803.52-1043770.36</v>
          </cell>
          <cell r="F383" t="str">
            <v>1022760.75-1043797.52</v>
          </cell>
          <cell r="G383" t="str">
            <v>Proyectado</v>
          </cell>
          <cell r="H383">
            <v>1022803.52</v>
          </cell>
          <cell r="I383">
            <v>1043770.36</v>
          </cell>
          <cell r="J383">
            <v>1022760.75</v>
          </cell>
          <cell r="K383">
            <v>1043797.52</v>
          </cell>
          <cell r="L383">
            <v>50.662371</v>
          </cell>
          <cell r="M383" t="str">
            <v>Pluvial</v>
          </cell>
          <cell r="N383" t="str">
            <v>PVC</v>
          </cell>
          <cell r="O383">
            <v>0</v>
          </cell>
          <cell r="P383">
            <v>0</v>
          </cell>
          <cell r="Q383">
            <v>2564.98</v>
          </cell>
          <cell r="R383">
            <v>2564.3200000000002</v>
          </cell>
          <cell r="S383">
            <v>1.5</v>
          </cell>
          <cell r="T383">
            <v>1.2</v>
          </cell>
          <cell r="U383">
            <v>2563.48</v>
          </cell>
          <cell r="V383">
            <v>2563.1200000000003</v>
          </cell>
          <cell r="W383">
            <v>2563.48</v>
          </cell>
          <cell r="X383">
            <v>2563.1200000000003</v>
          </cell>
          <cell r="Y383" t="str">
            <v>Proyectado</v>
          </cell>
          <cell r="Z383">
            <v>0.71058656137446186</v>
          </cell>
          <cell r="AB383" t="str">
            <v>N41-N79</v>
          </cell>
        </row>
        <row r="384">
          <cell r="A384">
            <v>382</v>
          </cell>
          <cell r="B384" t="str">
            <v>N79-P108</v>
          </cell>
          <cell r="C384" t="str">
            <v>N79</v>
          </cell>
          <cell r="D384" t="str">
            <v>P108</v>
          </cell>
          <cell r="E384" t="str">
            <v>1022760.75-1043797.52</v>
          </cell>
          <cell r="F384" t="str">
            <v>1022722.54-1043821.8</v>
          </cell>
          <cell r="G384" t="str">
            <v>Proyectado</v>
          </cell>
          <cell r="H384">
            <v>1022760.75</v>
          </cell>
          <cell r="I384">
            <v>1043797.52</v>
          </cell>
          <cell r="J384">
            <v>1022722.54</v>
          </cell>
          <cell r="K384">
            <v>1043821.8</v>
          </cell>
          <cell r="L384">
            <v>45.271503000000003</v>
          </cell>
          <cell r="M384" t="str">
            <v>Pluvial</v>
          </cell>
          <cell r="N384" t="str">
            <v>PVC</v>
          </cell>
          <cell r="O384">
            <v>0</v>
          </cell>
          <cell r="P384">
            <v>0</v>
          </cell>
          <cell r="Q384">
            <v>2564.3200000000002</v>
          </cell>
          <cell r="R384">
            <v>2564.0300000000002</v>
          </cell>
          <cell r="S384">
            <v>1.2</v>
          </cell>
          <cell r="T384">
            <v>1.2</v>
          </cell>
          <cell r="U384">
            <v>2563.1200000000003</v>
          </cell>
          <cell r="V384">
            <v>2562.8300000000004</v>
          </cell>
          <cell r="W384">
            <v>2563.1200000000003</v>
          </cell>
          <cell r="X384">
            <v>2562.8300000000004</v>
          </cell>
          <cell r="Y384" t="str">
            <v>Proyectado</v>
          </cell>
          <cell r="Z384">
            <v>0.64057957165672985</v>
          </cell>
          <cell r="AB384" t="str">
            <v>N79-P108</v>
          </cell>
        </row>
        <row r="385">
          <cell r="A385">
            <v>383</v>
          </cell>
          <cell r="B385" t="str">
            <v>P108-N39</v>
          </cell>
          <cell r="C385" t="str">
            <v>P108</v>
          </cell>
          <cell r="D385" t="str">
            <v>N39</v>
          </cell>
          <cell r="E385" t="str">
            <v>1022722.54-1043821.8</v>
          </cell>
          <cell r="F385" t="str">
            <v>1022697.05-1043839.37</v>
          </cell>
          <cell r="G385" t="str">
            <v>Proyectado</v>
          </cell>
          <cell r="H385">
            <v>1022722.54</v>
          </cell>
          <cell r="I385">
            <v>1043821.8</v>
          </cell>
          <cell r="J385">
            <v>1022697.05</v>
          </cell>
          <cell r="K385">
            <v>1043839.37</v>
          </cell>
          <cell r="L385">
            <v>30.957014999999998</v>
          </cell>
          <cell r="M385" t="str">
            <v>Pluvial</v>
          </cell>
          <cell r="N385" t="str">
            <v>PVC</v>
          </cell>
          <cell r="O385">
            <v>0</v>
          </cell>
          <cell r="P385">
            <v>0</v>
          </cell>
          <cell r="Q385">
            <v>2564.0300000000002</v>
          </cell>
          <cell r="R385">
            <v>2564.16</v>
          </cell>
          <cell r="S385">
            <v>1.2</v>
          </cell>
          <cell r="T385">
            <v>1.5</v>
          </cell>
          <cell r="U385">
            <v>2562.8300000000004</v>
          </cell>
          <cell r="V385">
            <v>2562.66</v>
          </cell>
          <cell r="W385">
            <v>2562.8300000000004</v>
          </cell>
          <cell r="X385">
            <v>2562.66</v>
          </cell>
          <cell r="Y385" t="str">
            <v>Proyectado</v>
          </cell>
          <cell r="Z385">
            <v>0.5491485532456134</v>
          </cell>
          <cell r="AB385" t="str">
            <v>P108-N39</v>
          </cell>
        </row>
        <row r="386">
          <cell r="A386">
            <v>384</v>
          </cell>
          <cell r="B386" t="str">
            <v>N39-N65</v>
          </cell>
          <cell r="C386" t="str">
            <v>N39</v>
          </cell>
          <cell r="D386" t="str">
            <v>N65</v>
          </cell>
          <cell r="E386" t="str">
            <v>1022697.05-1043839.37</v>
          </cell>
          <cell r="F386" t="str">
            <v>1022766.8-1043922.03</v>
          </cell>
          <cell r="G386" t="str">
            <v>Proyectado</v>
          </cell>
          <cell r="H386">
            <v>1022697.05</v>
          </cell>
          <cell r="I386">
            <v>1043839.37</v>
          </cell>
          <cell r="J386">
            <v>1022766.8</v>
          </cell>
          <cell r="K386">
            <v>1043922.03</v>
          </cell>
          <cell r="L386">
            <v>108.153639</v>
          </cell>
          <cell r="M386" t="str">
            <v>Pluvial</v>
          </cell>
          <cell r="N386" t="str">
            <v>PVC</v>
          </cell>
          <cell r="O386">
            <v>0</v>
          </cell>
          <cell r="P386">
            <v>0</v>
          </cell>
          <cell r="Q386">
            <v>2564.16</v>
          </cell>
          <cell r="R386">
            <v>2563.5</v>
          </cell>
          <cell r="S386">
            <v>2.8</v>
          </cell>
          <cell r="T386">
            <v>2.5</v>
          </cell>
          <cell r="U386">
            <v>2561.3599999999997</v>
          </cell>
          <cell r="V386">
            <v>2561</v>
          </cell>
          <cell r="W386">
            <v>2561.3599999999997</v>
          </cell>
          <cell r="X386">
            <v>2561</v>
          </cell>
          <cell r="Y386" t="str">
            <v>Proyectado</v>
          </cell>
          <cell r="Z386">
            <v>0.332859812511415</v>
          </cell>
          <cell r="AB386" t="str">
            <v>N39-N65</v>
          </cell>
        </row>
        <row r="387">
          <cell r="A387">
            <v>385</v>
          </cell>
          <cell r="B387" t="str">
            <v>N63-N64</v>
          </cell>
          <cell r="C387" t="str">
            <v>N63</v>
          </cell>
          <cell r="D387" t="str">
            <v>N64</v>
          </cell>
          <cell r="E387" t="str">
            <v>1022876.3-1043848.97</v>
          </cell>
          <cell r="F387" t="str">
            <v>1022790.42-1043906.18</v>
          </cell>
          <cell r="G387" t="str">
            <v>Proyectado</v>
          </cell>
          <cell r="H387">
            <v>1022876.3</v>
          </cell>
          <cell r="I387">
            <v>1043848.97</v>
          </cell>
          <cell r="J387">
            <v>1022790.42</v>
          </cell>
          <cell r="K387">
            <v>1043906.18</v>
          </cell>
          <cell r="L387">
            <v>103.193119</v>
          </cell>
          <cell r="M387" t="str">
            <v>Pluvial</v>
          </cell>
          <cell r="N387" t="str">
            <v>PVC</v>
          </cell>
          <cell r="O387">
            <v>0</v>
          </cell>
          <cell r="P387">
            <v>0</v>
          </cell>
          <cell r="Q387">
            <v>2563</v>
          </cell>
          <cell r="R387">
            <v>2562.4899999999998</v>
          </cell>
          <cell r="S387">
            <v>1.2</v>
          </cell>
          <cell r="T387">
            <v>1.2</v>
          </cell>
          <cell r="U387">
            <v>2561.8000000000002</v>
          </cell>
          <cell r="V387">
            <v>2561.29</v>
          </cell>
          <cell r="W387">
            <v>2561.8000000000002</v>
          </cell>
          <cell r="X387">
            <v>2561.29</v>
          </cell>
          <cell r="Y387" t="str">
            <v>Proyectado</v>
          </cell>
          <cell r="Z387">
            <v>0.49421899923406548</v>
          </cell>
          <cell r="AB387" t="str">
            <v>N63-N64</v>
          </cell>
        </row>
        <row r="388">
          <cell r="A388">
            <v>386</v>
          </cell>
          <cell r="B388" t="str">
            <v>N64-N65</v>
          </cell>
          <cell r="C388" t="str">
            <v>N64</v>
          </cell>
          <cell r="D388" t="str">
            <v>N65</v>
          </cell>
          <cell r="E388" t="str">
            <v>1022790.42-1043906.18</v>
          </cell>
          <cell r="F388" t="str">
            <v>1022766.8-1043922.03</v>
          </cell>
          <cell r="G388" t="str">
            <v>Proyectado</v>
          </cell>
          <cell r="H388">
            <v>1022790.42</v>
          </cell>
          <cell r="I388">
            <v>1043906.18</v>
          </cell>
          <cell r="J388">
            <v>1022766.8</v>
          </cell>
          <cell r="K388">
            <v>1043922.03</v>
          </cell>
          <cell r="L388">
            <v>28.449114000000002</v>
          </cell>
          <cell r="M388" t="str">
            <v>Pluvial</v>
          </cell>
          <cell r="N388" t="str">
            <v>PVC</v>
          </cell>
          <cell r="O388">
            <v>0</v>
          </cell>
          <cell r="P388">
            <v>0</v>
          </cell>
          <cell r="Q388">
            <v>2562.4899999999998</v>
          </cell>
          <cell r="R388">
            <v>2563.5</v>
          </cell>
          <cell r="S388">
            <v>3.5</v>
          </cell>
          <cell r="T388">
            <v>4.7</v>
          </cell>
          <cell r="U388">
            <v>2558.9899999999998</v>
          </cell>
          <cell r="V388">
            <v>2558.8000000000002</v>
          </cell>
          <cell r="W388">
            <v>2558.9899999999998</v>
          </cell>
          <cell r="X388">
            <v>2558.8000000000002</v>
          </cell>
          <cell r="Y388" t="str">
            <v>Proyectado</v>
          </cell>
          <cell r="Z388">
            <v>0.66785911153366606</v>
          </cell>
          <cell r="AB388" t="str">
            <v>N64-N65</v>
          </cell>
        </row>
        <row r="389">
          <cell r="A389">
            <v>387</v>
          </cell>
          <cell r="B389" t="str">
            <v>P068-P079</v>
          </cell>
          <cell r="C389" t="str">
            <v>P068</v>
          </cell>
          <cell r="D389" t="str">
            <v>P079</v>
          </cell>
          <cell r="E389" t="str">
            <v>1023032.11-1043857.71</v>
          </cell>
          <cell r="F389" t="str">
            <v>1022933.57-1043920.79</v>
          </cell>
          <cell r="G389" t="str">
            <v>Proyectado</v>
          </cell>
          <cell r="H389">
            <v>1023032.11</v>
          </cell>
          <cell r="I389">
            <v>1043857.71</v>
          </cell>
          <cell r="J389">
            <v>1022933.57</v>
          </cell>
          <cell r="K389">
            <v>1043920.79</v>
          </cell>
          <cell r="L389">
            <v>117.00093200000001</v>
          </cell>
          <cell r="M389" t="str">
            <v>Pluvial</v>
          </cell>
          <cell r="N389" t="str">
            <v>PVC</v>
          </cell>
          <cell r="O389">
            <v>0</v>
          </cell>
          <cell r="P389">
            <v>0</v>
          </cell>
          <cell r="Q389">
            <v>2563.77</v>
          </cell>
          <cell r="R389">
            <v>2561.8690999999999</v>
          </cell>
          <cell r="S389">
            <v>1.2</v>
          </cell>
          <cell r="T389">
            <v>1.2</v>
          </cell>
          <cell r="U389">
            <v>2562.5700000000002</v>
          </cell>
          <cell r="V389">
            <v>2560.6691000000001</v>
          </cell>
          <cell r="W389">
            <v>2562.5700000000002</v>
          </cell>
          <cell r="X389">
            <v>2560.6691000000001</v>
          </cell>
          <cell r="Y389" t="str">
            <v>Proyectado</v>
          </cell>
          <cell r="Z389">
            <v>1.6246879127425178</v>
          </cell>
          <cell r="AB389" t="str">
            <v>P068-P079</v>
          </cell>
        </row>
        <row r="390">
          <cell r="A390">
            <v>388</v>
          </cell>
          <cell r="B390" t="str">
            <v>P079-N53</v>
          </cell>
          <cell r="C390" t="str">
            <v>P079</v>
          </cell>
          <cell r="D390" t="str">
            <v>N53</v>
          </cell>
          <cell r="E390" t="str">
            <v>1022933.57-1043920.79</v>
          </cell>
          <cell r="F390" t="str">
            <v>1022922.92-1043927.39</v>
          </cell>
          <cell r="G390" t="str">
            <v>Proyectado</v>
          </cell>
          <cell r="H390">
            <v>1022933.57</v>
          </cell>
          <cell r="I390">
            <v>1043920.79</v>
          </cell>
          <cell r="J390">
            <v>1022922.92</v>
          </cell>
          <cell r="K390">
            <v>1043927.39</v>
          </cell>
          <cell r="L390">
            <v>12.532119</v>
          </cell>
          <cell r="M390" t="str">
            <v>Pluvial</v>
          </cell>
          <cell r="N390" t="str">
            <v>PVC</v>
          </cell>
          <cell r="O390">
            <v>0</v>
          </cell>
          <cell r="P390">
            <v>0</v>
          </cell>
          <cell r="Q390">
            <v>2561.8690999999999</v>
          </cell>
          <cell r="R390">
            <v>2562</v>
          </cell>
          <cell r="S390">
            <v>1.2</v>
          </cell>
          <cell r="T390">
            <v>1.5</v>
          </cell>
          <cell r="U390">
            <v>2560.6691000000001</v>
          </cell>
          <cell r="V390">
            <v>2560.5</v>
          </cell>
          <cell r="W390">
            <v>2560.6691000000001</v>
          </cell>
          <cell r="X390">
            <v>2560.5</v>
          </cell>
          <cell r="Y390" t="str">
            <v>Proyectado</v>
          </cell>
          <cell r="Z390">
            <v>1.3493328622244276</v>
          </cell>
          <cell r="AB390" t="str">
            <v>P079-N53</v>
          </cell>
        </row>
        <row r="391">
          <cell r="A391">
            <v>389</v>
          </cell>
          <cell r="B391" t="str">
            <v>N53-N71</v>
          </cell>
          <cell r="C391" t="str">
            <v>N53</v>
          </cell>
          <cell r="D391" t="str">
            <v>N71</v>
          </cell>
          <cell r="E391" t="str">
            <v>1022922.92-1043927.39</v>
          </cell>
          <cell r="F391" t="str">
            <v>1022894.84-1043944.14</v>
          </cell>
          <cell r="G391" t="str">
            <v>Proyectado</v>
          </cell>
          <cell r="H391">
            <v>1022922.92</v>
          </cell>
          <cell r="I391">
            <v>1043927.39</v>
          </cell>
          <cell r="J391">
            <v>1022894.84</v>
          </cell>
          <cell r="K391">
            <v>1043944.14</v>
          </cell>
          <cell r="L391">
            <v>32.690302000000003</v>
          </cell>
          <cell r="M391" t="str">
            <v>Pluvial</v>
          </cell>
          <cell r="N391" t="str">
            <v>PVC</v>
          </cell>
          <cell r="O391">
            <v>0</v>
          </cell>
          <cell r="P391">
            <v>0</v>
          </cell>
          <cell r="Q391">
            <v>2562</v>
          </cell>
          <cell r="R391">
            <v>2562</v>
          </cell>
          <cell r="S391">
            <v>1.5</v>
          </cell>
          <cell r="T391">
            <v>1.5</v>
          </cell>
          <cell r="U391">
            <v>2560.5</v>
          </cell>
          <cell r="V391">
            <v>2560.5</v>
          </cell>
          <cell r="W391">
            <v>2560.5</v>
          </cell>
          <cell r="X391">
            <v>2560.5</v>
          </cell>
          <cell r="Y391" t="str">
            <v>Proyectado</v>
          </cell>
          <cell r="Z391">
            <v>0</v>
          </cell>
          <cell r="AB391" t="str">
            <v>N53-N71</v>
          </cell>
        </row>
        <row r="392">
          <cell r="A392">
            <v>390</v>
          </cell>
          <cell r="B392" t="str">
            <v>N71-N70</v>
          </cell>
          <cell r="C392" t="str">
            <v>N71</v>
          </cell>
          <cell r="D392" t="str">
            <v>N70</v>
          </cell>
          <cell r="E392" t="str">
            <v>1022894.84-1043944.14</v>
          </cell>
          <cell r="F392" t="str">
            <v>1022842.49-1043977.08</v>
          </cell>
          <cell r="G392" t="str">
            <v>Proyectado</v>
          </cell>
          <cell r="H392">
            <v>1022894.84</v>
          </cell>
          <cell r="I392">
            <v>1043944.14</v>
          </cell>
          <cell r="J392">
            <v>1022842.49</v>
          </cell>
          <cell r="K392">
            <v>1043977.08</v>
          </cell>
          <cell r="L392">
            <v>61.852555000000002</v>
          </cell>
          <cell r="M392" t="str">
            <v>Pluvial</v>
          </cell>
          <cell r="N392" t="str">
            <v>PVC</v>
          </cell>
          <cell r="O392">
            <v>0</v>
          </cell>
          <cell r="P392">
            <v>0</v>
          </cell>
          <cell r="Q392">
            <v>2562</v>
          </cell>
          <cell r="R392">
            <v>2561.5</v>
          </cell>
          <cell r="S392">
            <v>1.5</v>
          </cell>
          <cell r="T392">
            <v>1.2</v>
          </cell>
          <cell r="U392">
            <v>2560.5</v>
          </cell>
          <cell r="V392">
            <v>2560.3000000000002</v>
          </cell>
          <cell r="W392">
            <v>2560.5</v>
          </cell>
          <cell r="X392">
            <v>2560.3000000000002</v>
          </cell>
          <cell r="Y392" t="str">
            <v>Proyectado</v>
          </cell>
          <cell r="Z392">
            <v>0.32334961748923402</v>
          </cell>
          <cell r="AB392" t="str">
            <v>N71-N70</v>
          </cell>
        </row>
        <row r="393">
          <cell r="A393">
            <v>391</v>
          </cell>
          <cell r="B393" t="str">
            <v>N70-N69</v>
          </cell>
          <cell r="C393" t="str">
            <v>N70</v>
          </cell>
          <cell r="D393" t="str">
            <v>N69</v>
          </cell>
          <cell r="E393" t="str">
            <v>1022842.49-1043977.08</v>
          </cell>
          <cell r="F393" t="str">
            <v>1022814.69-1043938.65</v>
          </cell>
          <cell r="G393" t="str">
            <v>Proyectado</v>
          </cell>
          <cell r="H393">
            <v>1022842.49</v>
          </cell>
          <cell r="I393">
            <v>1043977.08</v>
          </cell>
          <cell r="J393">
            <v>1022814.69</v>
          </cell>
          <cell r="K393">
            <v>1043938.65</v>
          </cell>
          <cell r="L393">
            <v>47.430608999999997</v>
          </cell>
          <cell r="M393" t="str">
            <v>Pluvial</v>
          </cell>
          <cell r="N393" t="str">
            <v>PVC</v>
          </cell>
          <cell r="O393">
            <v>0</v>
          </cell>
          <cell r="P393">
            <v>0</v>
          </cell>
          <cell r="Q393">
            <v>2561.5</v>
          </cell>
          <cell r="R393">
            <v>2560.5</v>
          </cell>
          <cell r="S393">
            <v>1.2</v>
          </cell>
          <cell r="T393">
            <v>1.2</v>
          </cell>
          <cell r="U393">
            <v>2560.3000000000002</v>
          </cell>
          <cell r="V393">
            <v>2559.3000000000002</v>
          </cell>
          <cell r="W393">
            <v>2560.3000000000002</v>
          </cell>
          <cell r="X393">
            <v>2559.3000000000002</v>
          </cell>
          <cell r="Y393" t="str">
            <v>Proyectado</v>
          </cell>
          <cell r="Z393">
            <v>2.1083431587395389</v>
          </cell>
          <cell r="AB393" t="str">
            <v>N70-N69</v>
          </cell>
        </row>
        <row r="394">
          <cell r="A394">
            <v>392</v>
          </cell>
          <cell r="B394" t="str">
            <v>N69-N64</v>
          </cell>
          <cell r="C394" t="str">
            <v>N69</v>
          </cell>
          <cell r="D394" t="str">
            <v>N64</v>
          </cell>
          <cell r="E394" t="str">
            <v>1022814.69-1043938.65</v>
          </cell>
          <cell r="F394" t="str">
            <v>1022790.42-1043906.18</v>
          </cell>
          <cell r="G394" t="str">
            <v>Proyectado</v>
          </cell>
          <cell r="H394">
            <v>1022814.69</v>
          </cell>
          <cell r="I394">
            <v>1043938.65</v>
          </cell>
          <cell r="J394">
            <v>1022790.42</v>
          </cell>
          <cell r="K394">
            <v>1043906.18</v>
          </cell>
          <cell r="L394">
            <v>40.545020000000001</v>
          </cell>
          <cell r="M394" t="str">
            <v>Pluvial</v>
          </cell>
          <cell r="N394" t="str">
            <v>PVC</v>
          </cell>
          <cell r="O394">
            <v>0</v>
          </cell>
          <cell r="P394">
            <v>0</v>
          </cell>
          <cell r="Q394">
            <v>2560.5</v>
          </cell>
          <cell r="R394">
            <v>2562.4899999999998</v>
          </cell>
          <cell r="S394">
            <v>1.2</v>
          </cell>
          <cell r="T394">
            <v>3.5</v>
          </cell>
          <cell r="U394">
            <v>2559.3000000000002</v>
          </cell>
          <cell r="V394">
            <v>2558.9899999999998</v>
          </cell>
          <cell r="W394">
            <v>2559.3000000000002</v>
          </cell>
          <cell r="X394">
            <v>2558.9899999999998</v>
          </cell>
          <cell r="Y394" t="str">
            <v>Proyectado</v>
          </cell>
          <cell r="Z394">
            <v>0.76458218543337797</v>
          </cell>
          <cell r="AB394" t="str">
            <v>N69-N64</v>
          </cell>
        </row>
        <row r="395">
          <cell r="A395">
            <v>393</v>
          </cell>
          <cell r="B395" t="str">
            <v>N65-N35</v>
          </cell>
          <cell r="C395" t="str">
            <v>N65</v>
          </cell>
          <cell r="D395" t="str">
            <v>N35</v>
          </cell>
          <cell r="E395" t="str">
            <v>1022766.8-1043922.03</v>
          </cell>
          <cell r="F395" t="str">
            <v>1022790.56-1043949.66</v>
          </cell>
          <cell r="G395" t="str">
            <v>Proyectado</v>
          </cell>
          <cell r="H395">
            <v>1022766.8</v>
          </cell>
          <cell r="I395">
            <v>1043922.03</v>
          </cell>
          <cell r="J395">
            <v>1022790.56</v>
          </cell>
          <cell r="K395">
            <v>1043949.66</v>
          </cell>
          <cell r="L395">
            <v>36.446432000000001</v>
          </cell>
          <cell r="M395" t="str">
            <v>Pluvial</v>
          </cell>
          <cell r="N395" t="str">
            <v>PVC</v>
          </cell>
          <cell r="O395">
            <v>0</v>
          </cell>
          <cell r="P395">
            <v>0</v>
          </cell>
          <cell r="Q395">
            <v>2563.5</v>
          </cell>
          <cell r="R395">
            <v>2562.5</v>
          </cell>
          <cell r="S395">
            <v>4.7</v>
          </cell>
          <cell r="T395">
            <v>3.9</v>
          </cell>
          <cell r="U395">
            <v>2558.8000000000002</v>
          </cell>
          <cell r="V395">
            <v>2558.6</v>
          </cell>
          <cell r="W395">
            <v>2558.8000000000002</v>
          </cell>
          <cell r="X395">
            <v>2558.6</v>
          </cell>
          <cell r="Y395" t="str">
            <v>Proyectado</v>
          </cell>
          <cell r="Z395">
            <v>0.54875056082382179</v>
          </cell>
          <cell r="AB395" t="str">
            <v>N65-N35</v>
          </cell>
        </row>
        <row r="396">
          <cell r="A396">
            <v>394</v>
          </cell>
          <cell r="B396" t="str">
            <v>N35-N36</v>
          </cell>
          <cell r="C396" t="str">
            <v>N35</v>
          </cell>
          <cell r="D396" t="str">
            <v>N36</v>
          </cell>
          <cell r="E396" t="str">
            <v>1022790.56-1043949.66</v>
          </cell>
          <cell r="F396" t="str">
            <v>1022754.13-1043966.65</v>
          </cell>
          <cell r="G396" t="str">
            <v>Proyectado</v>
          </cell>
          <cell r="H396">
            <v>1022790.56</v>
          </cell>
          <cell r="I396">
            <v>1043949.66</v>
          </cell>
          <cell r="J396">
            <v>1022754.13</v>
          </cell>
          <cell r="K396">
            <v>1043966.65</v>
          </cell>
          <cell r="L396">
            <v>40.195841000000001</v>
          </cell>
          <cell r="M396" t="str">
            <v>Pluvial</v>
          </cell>
          <cell r="N396" t="str">
            <v>PVC</v>
          </cell>
          <cell r="O396">
            <v>0</v>
          </cell>
          <cell r="P396">
            <v>0</v>
          </cell>
          <cell r="Q396">
            <v>2562.5</v>
          </cell>
          <cell r="R396">
            <v>2561.23</v>
          </cell>
          <cell r="S396">
            <v>3.9</v>
          </cell>
          <cell r="T396">
            <v>3</v>
          </cell>
          <cell r="U396">
            <v>2558.6</v>
          </cell>
          <cell r="V396">
            <v>2558.23</v>
          </cell>
          <cell r="W396">
            <v>2558.6</v>
          </cell>
          <cell r="X396">
            <v>2558.23</v>
          </cell>
          <cell r="Y396" t="str">
            <v>Proyectado</v>
          </cell>
          <cell r="Z396">
            <v>0.9204932420742008</v>
          </cell>
          <cell r="AB396" t="str">
            <v>N35-N36</v>
          </cell>
        </row>
        <row r="397">
          <cell r="A397">
            <v>395</v>
          </cell>
          <cell r="B397" t="str">
            <v>N36-DN3</v>
          </cell>
          <cell r="C397" t="str">
            <v>N36</v>
          </cell>
          <cell r="D397" t="str">
            <v>DN3</v>
          </cell>
          <cell r="E397" t="str">
            <v>1022754.13-1043966.65</v>
          </cell>
          <cell r="F397" t="str">
            <v>1022748.82-1043974.58</v>
          </cell>
          <cell r="G397" t="str">
            <v>Proyectado</v>
          </cell>
          <cell r="H397">
            <v>1022754.13</v>
          </cell>
          <cell r="I397">
            <v>1043966.65</v>
          </cell>
          <cell r="J397">
            <v>1022748.82</v>
          </cell>
          <cell r="K397">
            <v>1043974.58</v>
          </cell>
          <cell r="L397">
            <v>9.5444410000000008</v>
          </cell>
          <cell r="M397" t="str">
            <v>Pluvial</v>
          </cell>
          <cell r="N397" t="str">
            <v>PVC</v>
          </cell>
          <cell r="O397">
            <v>0</v>
          </cell>
          <cell r="P397">
            <v>0</v>
          </cell>
          <cell r="Q397">
            <v>2561.23</v>
          </cell>
          <cell r="R397">
            <v>2559</v>
          </cell>
          <cell r="S397">
            <v>3</v>
          </cell>
          <cell r="T397">
            <v>1.2</v>
          </cell>
          <cell r="U397">
            <v>2558.23</v>
          </cell>
          <cell r="V397">
            <v>2557.8000000000002</v>
          </cell>
          <cell r="W397">
            <v>2558.23</v>
          </cell>
          <cell r="X397">
            <v>2557.8000000000002</v>
          </cell>
          <cell r="Y397" t="str">
            <v>Proyectado</v>
          </cell>
          <cell r="Z397">
            <v>4.5052402754633434</v>
          </cell>
          <cell r="AB397" t="str">
            <v>N36-DN3</v>
          </cell>
        </row>
        <row r="398">
          <cell r="A398">
            <v>396</v>
          </cell>
          <cell r="B398" t="str">
            <v>N51-N50</v>
          </cell>
          <cell r="C398" t="str">
            <v>N51</v>
          </cell>
          <cell r="D398" t="str">
            <v>N50</v>
          </cell>
          <cell r="E398" t="str">
            <v>1023081.91-1043928.43</v>
          </cell>
          <cell r="F398" t="str">
            <v>1023054.17-1043950.17</v>
          </cell>
          <cell r="G398" t="str">
            <v>Proyectado</v>
          </cell>
          <cell r="H398">
            <v>1023081.91</v>
          </cell>
          <cell r="I398">
            <v>1043928.43</v>
          </cell>
          <cell r="J398">
            <v>1023054.17</v>
          </cell>
          <cell r="K398">
            <v>1043950.17</v>
          </cell>
          <cell r="L398">
            <v>35.24935</v>
          </cell>
          <cell r="M398" t="str">
            <v>Pluvial</v>
          </cell>
          <cell r="N398" t="str">
            <v>PVC</v>
          </cell>
          <cell r="O398">
            <v>0</v>
          </cell>
          <cell r="P398">
            <v>0</v>
          </cell>
          <cell r="Q398">
            <v>2564</v>
          </cell>
          <cell r="R398">
            <v>2563.5</v>
          </cell>
          <cell r="S398">
            <v>3</v>
          </cell>
          <cell r="T398">
            <v>2.8</v>
          </cell>
          <cell r="U398">
            <v>2561</v>
          </cell>
          <cell r="V398">
            <v>2560.6999999999998</v>
          </cell>
          <cell r="W398">
            <v>2561</v>
          </cell>
          <cell r="X398">
            <v>2560.6999999999998</v>
          </cell>
          <cell r="Y398" t="str">
            <v>Proyectado</v>
          </cell>
          <cell r="Z398">
            <v>0.85107952345272153</v>
          </cell>
          <cell r="AB398" t="str">
            <v>N51-N50</v>
          </cell>
        </row>
        <row r="399">
          <cell r="A399">
            <v>397</v>
          </cell>
          <cell r="B399" t="str">
            <v>N50-N49</v>
          </cell>
          <cell r="C399" t="str">
            <v>N50</v>
          </cell>
          <cell r="D399" t="str">
            <v>N49</v>
          </cell>
          <cell r="E399" t="str">
            <v>1023054.17-1043950.17</v>
          </cell>
          <cell r="F399" t="str">
            <v>1023029.46-1043968.4</v>
          </cell>
          <cell r="G399" t="str">
            <v>Proyectado</v>
          </cell>
          <cell r="H399">
            <v>1023054.17</v>
          </cell>
          <cell r="I399">
            <v>1043950.17</v>
          </cell>
          <cell r="J399">
            <v>1023029.46</v>
          </cell>
          <cell r="K399">
            <v>1043968.4</v>
          </cell>
          <cell r="L399">
            <v>30.701115999999999</v>
          </cell>
          <cell r="M399" t="str">
            <v>Pluvial</v>
          </cell>
          <cell r="N399" t="str">
            <v>PVC</v>
          </cell>
          <cell r="O399">
            <v>0</v>
          </cell>
          <cell r="P399">
            <v>0</v>
          </cell>
          <cell r="Q399">
            <v>2563.5</v>
          </cell>
          <cell r="R399">
            <v>2563.08</v>
          </cell>
          <cell r="S399">
            <v>2.8</v>
          </cell>
          <cell r="T399">
            <v>2.5</v>
          </cell>
          <cell r="U399">
            <v>2560.6999999999998</v>
          </cell>
          <cell r="V399">
            <v>2560.58</v>
          </cell>
          <cell r="W399">
            <v>2560.6999999999998</v>
          </cell>
          <cell r="X399">
            <v>2560.58</v>
          </cell>
          <cell r="Y399" t="str">
            <v>Proyectado</v>
          </cell>
          <cell r="Z399">
            <v>0.39086527017418804</v>
          </cell>
          <cell r="AB399" t="str">
            <v>N50-N49</v>
          </cell>
        </row>
        <row r="400">
          <cell r="A400">
            <v>398</v>
          </cell>
          <cell r="B400" t="str">
            <v>N49-N48</v>
          </cell>
          <cell r="C400" t="str">
            <v>N49</v>
          </cell>
          <cell r="D400" t="str">
            <v>N48</v>
          </cell>
          <cell r="E400" t="str">
            <v>1023029.46-1043968.4</v>
          </cell>
          <cell r="F400" t="str">
            <v>1022986.45-1044000.28</v>
          </cell>
          <cell r="G400" t="str">
            <v>Proyectado</v>
          </cell>
          <cell r="H400">
            <v>1023029.46</v>
          </cell>
          <cell r="I400">
            <v>1043968.4</v>
          </cell>
          <cell r="J400">
            <v>1022986.45</v>
          </cell>
          <cell r="K400">
            <v>1044000.28</v>
          </cell>
          <cell r="L400">
            <v>53.543036000000001</v>
          </cell>
          <cell r="M400" t="str">
            <v>Pluvial</v>
          </cell>
          <cell r="N400" t="str">
            <v>PVC</v>
          </cell>
          <cell r="O400">
            <v>0</v>
          </cell>
          <cell r="P400">
            <v>0</v>
          </cell>
          <cell r="Q400">
            <v>2563.08</v>
          </cell>
          <cell r="R400">
            <v>2563</v>
          </cell>
          <cell r="S400">
            <v>2.5</v>
          </cell>
          <cell r="T400">
            <v>2.6</v>
          </cell>
          <cell r="U400">
            <v>2560.58</v>
          </cell>
          <cell r="V400">
            <v>2560.4</v>
          </cell>
          <cell r="W400">
            <v>2560.58</v>
          </cell>
          <cell r="X400">
            <v>2560.4</v>
          </cell>
          <cell r="Y400" t="str">
            <v>Proyectado</v>
          </cell>
          <cell r="Z400">
            <v>0.3361781726382424</v>
          </cell>
          <cell r="AB400" t="str">
            <v>N49-N48</v>
          </cell>
        </row>
        <row r="401">
          <cell r="A401">
            <v>399</v>
          </cell>
          <cell r="B401" t="str">
            <v>N48-N47</v>
          </cell>
          <cell r="C401" t="str">
            <v>N48</v>
          </cell>
          <cell r="D401" t="str">
            <v>N47</v>
          </cell>
          <cell r="E401" t="str">
            <v>1022986.45-1044000.28</v>
          </cell>
          <cell r="F401" t="str">
            <v>1022913.8-1044054.64</v>
          </cell>
          <cell r="G401" t="str">
            <v>Proyectado</v>
          </cell>
          <cell r="H401">
            <v>1022986.45</v>
          </cell>
          <cell r="I401">
            <v>1044000.28</v>
          </cell>
          <cell r="J401">
            <v>1022913.8</v>
          </cell>
          <cell r="K401">
            <v>1044054.64</v>
          </cell>
          <cell r="L401">
            <v>90.726725000000002</v>
          </cell>
          <cell r="M401" t="str">
            <v>Pluvial</v>
          </cell>
          <cell r="N401" t="str">
            <v>PVC</v>
          </cell>
          <cell r="O401">
            <v>0</v>
          </cell>
          <cell r="P401">
            <v>0</v>
          </cell>
          <cell r="Q401">
            <v>2563</v>
          </cell>
          <cell r="R401">
            <v>2561.5</v>
          </cell>
          <cell r="S401">
            <v>3.3</v>
          </cell>
          <cell r="T401">
            <v>2</v>
          </cell>
          <cell r="U401">
            <v>2559.6999999999998</v>
          </cell>
          <cell r="V401">
            <v>2559.5</v>
          </cell>
          <cell r="W401">
            <v>2559.6999999999998</v>
          </cell>
          <cell r="X401">
            <v>2559.5</v>
          </cell>
          <cell r="Y401" t="str">
            <v>Proyectado</v>
          </cell>
          <cell r="Z401">
            <v>0.22044221258930938</v>
          </cell>
          <cell r="AB401" t="str">
            <v>N48-N47</v>
          </cell>
        </row>
        <row r="402">
          <cell r="A402">
            <v>400</v>
          </cell>
          <cell r="B402" t="str">
            <v>N47-DN2</v>
          </cell>
          <cell r="C402" t="str">
            <v>N47</v>
          </cell>
          <cell r="D402" t="str">
            <v>DN2</v>
          </cell>
          <cell r="E402" t="str">
            <v>1022913.8-1044054.64</v>
          </cell>
          <cell r="F402" t="str">
            <v>1022914.74-1044059.38</v>
          </cell>
          <cell r="G402" t="str">
            <v>Proyectado</v>
          </cell>
          <cell r="H402">
            <v>1022913.8</v>
          </cell>
          <cell r="I402">
            <v>1044054.64</v>
          </cell>
          <cell r="J402">
            <v>1022914.74</v>
          </cell>
          <cell r="K402">
            <v>1044059.38</v>
          </cell>
          <cell r="L402">
            <v>4.8389870000000004</v>
          </cell>
          <cell r="M402" t="str">
            <v>Pluvial</v>
          </cell>
          <cell r="N402" t="str">
            <v>PVC</v>
          </cell>
          <cell r="O402">
            <v>0</v>
          </cell>
          <cell r="P402">
            <v>0</v>
          </cell>
          <cell r="Q402">
            <v>2561.5</v>
          </cell>
          <cell r="R402">
            <v>2559.5</v>
          </cell>
          <cell r="S402">
            <v>2</v>
          </cell>
          <cell r="T402">
            <v>1.2</v>
          </cell>
          <cell r="U402">
            <v>2559.5</v>
          </cell>
          <cell r="V402">
            <v>2558.3000000000002</v>
          </cell>
          <cell r="W402">
            <v>2559.5</v>
          </cell>
          <cell r="X402">
            <v>2558.3000000000002</v>
          </cell>
          <cell r="Y402" t="str">
            <v>Proyectado</v>
          </cell>
          <cell r="Z402">
            <v>24.798578710788394</v>
          </cell>
          <cell r="AB402" t="str">
            <v>N47-DN2</v>
          </cell>
        </row>
        <row r="403">
          <cell r="A403">
            <v>401</v>
          </cell>
          <cell r="B403" t="str">
            <v>N61-N62</v>
          </cell>
          <cell r="C403" t="str">
            <v>N61</v>
          </cell>
          <cell r="D403" t="str">
            <v>N62</v>
          </cell>
          <cell r="E403" t="str">
            <v>1022949.24-1043759.88</v>
          </cell>
          <cell r="F403" t="str">
            <v>1022866.2-1043835.69</v>
          </cell>
          <cell r="G403" t="str">
            <v>Proyectado</v>
          </cell>
          <cell r="H403">
            <v>1022949.24</v>
          </cell>
          <cell r="I403">
            <v>1043759.88</v>
          </cell>
          <cell r="J403">
            <v>1022866.2</v>
          </cell>
          <cell r="K403">
            <v>1043835.69</v>
          </cell>
          <cell r="L403">
            <v>112.44389700000001</v>
          </cell>
          <cell r="M403" t="str">
            <v>Pluvial</v>
          </cell>
          <cell r="N403" t="str">
            <v>PVC</v>
          </cell>
          <cell r="O403">
            <v>0</v>
          </cell>
          <cell r="P403">
            <v>0</v>
          </cell>
          <cell r="Q403">
            <v>2563.54</v>
          </cell>
          <cell r="R403">
            <v>2563.31</v>
          </cell>
          <cell r="S403">
            <v>1.2</v>
          </cell>
          <cell r="T403">
            <v>1.2</v>
          </cell>
          <cell r="U403">
            <v>2562.34</v>
          </cell>
          <cell r="V403">
            <v>2562.11</v>
          </cell>
          <cell r="W403">
            <v>2562.34</v>
          </cell>
          <cell r="X403">
            <v>2562.11</v>
          </cell>
          <cell r="Y403" t="str">
            <v>Proyectado</v>
          </cell>
          <cell r="Z403">
            <v>0.20454645039562988</v>
          </cell>
          <cell r="AB403" t="str">
            <v>N61-N62</v>
          </cell>
        </row>
        <row r="404">
          <cell r="A404">
            <v>402</v>
          </cell>
          <cell r="B404" t="str">
            <v>N62-N63</v>
          </cell>
          <cell r="C404" t="str">
            <v>N62</v>
          </cell>
          <cell r="D404" t="str">
            <v>N63</v>
          </cell>
          <cell r="E404" t="str">
            <v>1022866.2-1043835.69</v>
          </cell>
          <cell r="F404" t="str">
            <v>1022876.3-1043848.97</v>
          </cell>
          <cell r="G404" t="str">
            <v>Proyectado</v>
          </cell>
          <cell r="H404">
            <v>1022866.2</v>
          </cell>
          <cell r="I404">
            <v>1043835.69</v>
          </cell>
          <cell r="J404">
            <v>1022876.3</v>
          </cell>
          <cell r="K404">
            <v>1043848.97</v>
          </cell>
          <cell r="L404">
            <v>16.687671000000002</v>
          </cell>
          <cell r="M404" t="str">
            <v>Pluvial</v>
          </cell>
          <cell r="N404" t="str">
            <v>PVC</v>
          </cell>
          <cell r="O404">
            <v>0</v>
          </cell>
          <cell r="P404">
            <v>0</v>
          </cell>
          <cell r="Q404">
            <v>2563.31</v>
          </cell>
          <cell r="R404">
            <v>2563</v>
          </cell>
          <cell r="S404">
            <v>1.2</v>
          </cell>
          <cell r="T404">
            <v>1.2</v>
          </cell>
          <cell r="U404">
            <v>2562.11</v>
          </cell>
          <cell r="V404">
            <v>2561.8000000000002</v>
          </cell>
          <cell r="W404">
            <v>2562.11</v>
          </cell>
          <cell r="X404">
            <v>2561.8000000000002</v>
          </cell>
          <cell r="Y404" t="str">
            <v>Proyectado</v>
          </cell>
          <cell r="Z404">
            <v>1.8576588668361533</v>
          </cell>
          <cell r="AB404" t="str">
            <v>N62-N63</v>
          </cell>
        </row>
        <row r="405">
          <cell r="A405">
            <v>403</v>
          </cell>
          <cell r="B405" t="str">
            <v>N9-N86</v>
          </cell>
          <cell r="C405" t="str">
            <v>N9</v>
          </cell>
          <cell r="D405" t="str">
            <v>N86</v>
          </cell>
          <cell r="E405" t="str">
            <v>1022429.7-1043526.89</v>
          </cell>
          <cell r="F405" t="str">
            <v>1022411.01-1043546.37</v>
          </cell>
          <cell r="G405" t="str">
            <v>Proyectado</v>
          </cell>
          <cell r="H405">
            <v>1022429.7</v>
          </cell>
          <cell r="I405">
            <v>1043526.89</v>
          </cell>
          <cell r="J405">
            <v>1022411.01</v>
          </cell>
          <cell r="K405">
            <v>1043546.37</v>
          </cell>
          <cell r="L405">
            <v>26.990454</v>
          </cell>
          <cell r="M405" t="str">
            <v>Pluvial</v>
          </cell>
          <cell r="N405" t="str">
            <v>PVC</v>
          </cell>
          <cell r="O405">
            <v>0</v>
          </cell>
          <cell r="P405">
            <v>0</v>
          </cell>
          <cell r="Q405">
            <v>2564.5</v>
          </cell>
          <cell r="R405">
            <v>2562</v>
          </cell>
          <cell r="S405">
            <v>3.3</v>
          </cell>
          <cell r="T405">
            <v>1.2</v>
          </cell>
          <cell r="U405">
            <v>2561.1999999999998</v>
          </cell>
          <cell r="V405">
            <v>2560.8000000000002</v>
          </cell>
          <cell r="W405">
            <v>2561.1999999999998</v>
          </cell>
          <cell r="X405">
            <v>2560.8000000000002</v>
          </cell>
          <cell r="Y405" t="str">
            <v>Proyectado</v>
          </cell>
          <cell r="Z405">
            <v>1.4820054527413145</v>
          </cell>
          <cell r="AB405" t="str">
            <v>N9-N86</v>
          </cell>
        </row>
        <row r="406">
          <cell r="A406">
            <v>404</v>
          </cell>
          <cell r="B406" t="str">
            <v>N86-N87</v>
          </cell>
          <cell r="C406" t="str">
            <v>N86</v>
          </cell>
          <cell r="D406" t="str">
            <v>N87</v>
          </cell>
          <cell r="E406" t="str">
            <v>1022411.01-1043546.37</v>
          </cell>
          <cell r="F406" t="str">
            <v>1022404.58-1043552.37</v>
          </cell>
          <cell r="G406" t="str">
            <v>Proyectado</v>
          </cell>
          <cell r="H406">
            <v>1022411.01</v>
          </cell>
          <cell r="I406">
            <v>1043546.37</v>
          </cell>
          <cell r="J406">
            <v>1022404.58</v>
          </cell>
          <cell r="K406">
            <v>1043552.37</v>
          </cell>
          <cell r="L406">
            <v>8.8001869999999993</v>
          </cell>
          <cell r="M406" t="str">
            <v>Pluvial</v>
          </cell>
          <cell r="N406" t="str">
            <v>PVC</v>
          </cell>
          <cell r="O406">
            <v>0</v>
          </cell>
          <cell r="P406">
            <v>0</v>
          </cell>
          <cell r="Q406">
            <v>2562</v>
          </cell>
          <cell r="R406">
            <v>2563.5</v>
          </cell>
          <cell r="S406">
            <v>1.2</v>
          </cell>
          <cell r="T406">
            <v>3</v>
          </cell>
          <cell r="U406">
            <v>2560.8000000000002</v>
          </cell>
          <cell r="V406">
            <v>2560.5</v>
          </cell>
          <cell r="W406">
            <v>2560.8000000000002</v>
          </cell>
          <cell r="X406">
            <v>2560.5</v>
          </cell>
          <cell r="Y406" t="str">
            <v>Proyectado</v>
          </cell>
          <cell r="Z406">
            <v>3.4090184674505433</v>
          </cell>
          <cell r="AB406" t="str">
            <v>N86-N87</v>
          </cell>
        </row>
        <row r="407">
          <cell r="A407">
            <v>405</v>
          </cell>
          <cell r="B407" t="str">
            <v>N87-N88</v>
          </cell>
          <cell r="C407" t="str">
            <v>N87</v>
          </cell>
          <cell r="D407" t="str">
            <v>N88</v>
          </cell>
          <cell r="E407" t="str">
            <v>1022404.58-1043552.37</v>
          </cell>
          <cell r="F407" t="str">
            <v>1022421.72-1043574.13</v>
          </cell>
          <cell r="G407" t="str">
            <v>Proyectado</v>
          </cell>
          <cell r="H407">
            <v>1022404.58</v>
          </cell>
          <cell r="I407">
            <v>1043552.37</v>
          </cell>
          <cell r="J407">
            <v>1022421.72</v>
          </cell>
          <cell r="K407">
            <v>1043574.13</v>
          </cell>
          <cell r="L407">
            <v>27.699853999999998</v>
          </cell>
          <cell r="M407" t="str">
            <v>Pluvial</v>
          </cell>
          <cell r="N407" t="str">
            <v>PVC</v>
          </cell>
          <cell r="O407">
            <v>0</v>
          </cell>
          <cell r="P407">
            <v>0</v>
          </cell>
          <cell r="Q407">
            <v>2563.5</v>
          </cell>
          <cell r="R407">
            <v>2563.23</v>
          </cell>
          <cell r="S407">
            <v>3</v>
          </cell>
          <cell r="T407">
            <v>2.8</v>
          </cell>
          <cell r="U407">
            <v>2560.5</v>
          </cell>
          <cell r="V407">
            <v>2560.4299999999998</v>
          </cell>
          <cell r="W407">
            <v>2560.5</v>
          </cell>
          <cell r="X407">
            <v>2560.4299999999998</v>
          </cell>
          <cell r="Y407" t="str">
            <v>Proyectado</v>
          </cell>
          <cell r="Z407">
            <v>0.25270891319558475</v>
          </cell>
          <cell r="AB407" t="e">
            <v>#N/A</v>
          </cell>
        </row>
        <row r="408">
          <cell r="A408">
            <v>406</v>
          </cell>
          <cell r="B408" t="str">
            <v>N88-N89</v>
          </cell>
          <cell r="C408" t="str">
            <v>N88</v>
          </cell>
          <cell r="D408" t="str">
            <v>N89</v>
          </cell>
          <cell r="E408" t="str">
            <v>1022421.72-1043574.13</v>
          </cell>
          <cell r="F408" t="str">
            <v>1022387.41-1043603.7</v>
          </cell>
          <cell r="G408" t="str">
            <v>Proyectado</v>
          </cell>
          <cell r="H408">
            <v>1022421.72</v>
          </cell>
          <cell r="I408">
            <v>1043574.13</v>
          </cell>
          <cell r="J408">
            <v>1022387.41</v>
          </cell>
          <cell r="K408">
            <v>1043603.7</v>
          </cell>
          <cell r="L408">
            <v>45.293548000000001</v>
          </cell>
          <cell r="M408" t="str">
            <v>Pluvial</v>
          </cell>
          <cell r="N408" t="str">
            <v>PVC</v>
          </cell>
          <cell r="O408">
            <v>0</v>
          </cell>
          <cell r="P408">
            <v>0</v>
          </cell>
          <cell r="Q408">
            <v>2563.23</v>
          </cell>
          <cell r="R408">
            <v>2561.5</v>
          </cell>
          <cell r="S408">
            <v>2.8</v>
          </cell>
          <cell r="T408">
            <v>1.2</v>
          </cell>
          <cell r="U408">
            <v>2560.4299999999998</v>
          </cell>
          <cell r="V408">
            <v>2560.3000000000002</v>
          </cell>
          <cell r="W408">
            <v>2560.4299999999998</v>
          </cell>
          <cell r="X408">
            <v>2560.3000000000002</v>
          </cell>
          <cell r="Y408" t="str">
            <v>Proyectado</v>
          </cell>
          <cell r="Z408">
            <v>0.28701659671186364</v>
          </cell>
          <cell r="AB408" t="str">
            <v>N88-N89</v>
          </cell>
        </row>
        <row r="409">
          <cell r="A409">
            <v>407</v>
          </cell>
          <cell r="B409" t="str">
            <v>N89-N131</v>
          </cell>
          <cell r="C409" t="str">
            <v>N89</v>
          </cell>
          <cell r="D409" t="str">
            <v>N131</v>
          </cell>
          <cell r="E409" t="str">
            <v>1022387.41-1043603.7</v>
          </cell>
          <cell r="F409" t="str">
            <v>1022382.17-1043618.51</v>
          </cell>
          <cell r="G409" t="str">
            <v>Proyectado</v>
          </cell>
          <cell r="H409">
            <v>1022387.41</v>
          </cell>
          <cell r="I409">
            <v>1043603.7</v>
          </cell>
          <cell r="J409">
            <v>1022382.17</v>
          </cell>
          <cell r="K409">
            <v>1043618.51</v>
          </cell>
          <cell r="L409">
            <v>15.707694</v>
          </cell>
          <cell r="M409" t="str">
            <v>Pluvial</v>
          </cell>
          <cell r="N409" t="str">
            <v>PVC</v>
          </cell>
          <cell r="O409">
            <v>0</v>
          </cell>
          <cell r="P409">
            <v>0</v>
          </cell>
          <cell r="Q409">
            <v>2561.5</v>
          </cell>
          <cell r="R409">
            <v>2561.5</v>
          </cell>
          <cell r="S409">
            <v>1.2</v>
          </cell>
          <cell r="T409">
            <v>1.5</v>
          </cell>
          <cell r="U409">
            <v>2560.3000000000002</v>
          </cell>
          <cell r="V409">
            <v>2560</v>
          </cell>
          <cell r="W409">
            <v>2560.3000000000002</v>
          </cell>
          <cell r="X409">
            <v>2560</v>
          </cell>
          <cell r="Y409" t="str">
            <v>Proyectado</v>
          </cell>
          <cell r="Z409">
            <v>1.9098920567218962</v>
          </cell>
          <cell r="AB409" t="str">
            <v>N89-N131</v>
          </cell>
        </row>
        <row r="410">
          <cell r="A410">
            <v>408</v>
          </cell>
          <cell r="B410" t="str">
            <v>N90-N93</v>
          </cell>
          <cell r="C410" t="str">
            <v>N90</v>
          </cell>
          <cell r="D410" t="str">
            <v>N93</v>
          </cell>
          <cell r="E410" t="str">
            <v>1022378.34-1043644.48</v>
          </cell>
          <cell r="F410" t="str">
            <v>1022375.07-1043679.21</v>
          </cell>
          <cell r="G410" t="str">
            <v>Proyectado</v>
          </cell>
          <cell r="H410">
            <v>1022378.34</v>
          </cell>
          <cell r="I410">
            <v>1043644.48</v>
          </cell>
          <cell r="J410">
            <v>1022375.07</v>
          </cell>
          <cell r="K410">
            <v>1043679.21</v>
          </cell>
          <cell r="L410">
            <v>34.884860000000003</v>
          </cell>
          <cell r="M410" t="str">
            <v>Pluvial</v>
          </cell>
          <cell r="N410" t="str">
            <v>PVC</v>
          </cell>
          <cell r="O410">
            <v>0</v>
          </cell>
          <cell r="P410">
            <v>0</v>
          </cell>
          <cell r="Q410">
            <v>2561.31</v>
          </cell>
          <cell r="R410">
            <v>2561</v>
          </cell>
          <cell r="S410">
            <v>1.5</v>
          </cell>
          <cell r="T410">
            <v>1.2</v>
          </cell>
          <cell r="U410">
            <v>2559.81</v>
          </cell>
          <cell r="V410">
            <v>2559.8000000000002</v>
          </cell>
          <cell r="W410">
            <v>2559.81</v>
          </cell>
          <cell r="X410">
            <v>2559.8000000000002</v>
          </cell>
          <cell r="Y410" t="str">
            <v>Proyectado</v>
          </cell>
          <cell r="Z410">
            <v>2.866573063433114E-2</v>
          </cell>
          <cell r="AB410" t="str">
            <v>N90-N93</v>
          </cell>
        </row>
        <row r="411">
          <cell r="A411">
            <v>409</v>
          </cell>
          <cell r="B411" t="str">
            <v>N93-N92</v>
          </cell>
          <cell r="C411" t="str">
            <v>N93</v>
          </cell>
          <cell r="D411" t="str">
            <v>N92</v>
          </cell>
          <cell r="E411" t="str">
            <v>1022375.07-1043679.21</v>
          </cell>
          <cell r="F411" t="str">
            <v>1022378.56-1043692.77</v>
          </cell>
          <cell r="G411" t="str">
            <v>Proyectado</v>
          </cell>
          <cell r="H411">
            <v>1022375.07</v>
          </cell>
          <cell r="I411">
            <v>1043679.21</v>
          </cell>
          <cell r="J411">
            <v>1022378.56</v>
          </cell>
          <cell r="K411">
            <v>1043692.77</v>
          </cell>
          <cell r="L411">
            <v>14.001913</v>
          </cell>
          <cell r="M411" t="str">
            <v>Pluvial</v>
          </cell>
          <cell r="N411" t="str">
            <v>PVC</v>
          </cell>
          <cell r="O411">
            <v>0</v>
          </cell>
          <cell r="P411">
            <v>0</v>
          </cell>
          <cell r="Q411">
            <v>2561</v>
          </cell>
          <cell r="R411">
            <v>2561</v>
          </cell>
          <cell r="S411">
            <v>1.2</v>
          </cell>
          <cell r="T411">
            <v>1.5</v>
          </cell>
          <cell r="U411">
            <v>2559.8000000000002</v>
          </cell>
          <cell r="V411">
            <v>2559.5</v>
          </cell>
          <cell r="W411">
            <v>2559.8000000000002</v>
          </cell>
          <cell r="X411">
            <v>2559.5</v>
          </cell>
          <cell r="Y411" t="str">
            <v>Proyectado</v>
          </cell>
          <cell r="Z411">
            <v>2.1425643767403919</v>
          </cell>
          <cell r="AB411" t="str">
            <v>N93-N92</v>
          </cell>
        </row>
        <row r="412">
          <cell r="A412">
            <v>410</v>
          </cell>
          <cell r="B412" t="str">
            <v>N92-N91</v>
          </cell>
          <cell r="C412" t="str">
            <v>N92</v>
          </cell>
          <cell r="D412" t="str">
            <v>N91</v>
          </cell>
          <cell r="E412" t="str">
            <v>1022378.56-1043692.77</v>
          </cell>
          <cell r="F412" t="str">
            <v>1022389.01-1043713.56</v>
          </cell>
          <cell r="G412" t="str">
            <v>Proyectado</v>
          </cell>
          <cell r="H412">
            <v>1022378.56</v>
          </cell>
          <cell r="I412">
            <v>1043692.77</v>
          </cell>
          <cell r="J412">
            <v>1022389.01</v>
          </cell>
          <cell r="K412">
            <v>1043713.56</v>
          </cell>
          <cell r="L412">
            <v>23.273399999999999</v>
          </cell>
          <cell r="M412" t="str">
            <v>Pluvial</v>
          </cell>
          <cell r="N412" t="str">
            <v>PVC</v>
          </cell>
          <cell r="O412">
            <v>0</v>
          </cell>
          <cell r="P412">
            <v>0</v>
          </cell>
          <cell r="Q412">
            <v>2561</v>
          </cell>
          <cell r="R412">
            <v>2561.5</v>
          </cell>
          <cell r="S412">
            <v>1.5</v>
          </cell>
          <cell r="T412">
            <v>2.1</v>
          </cell>
          <cell r="U412">
            <v>2559.5</v>
          </cell>
          <cell r="V412">
            <v>2559.4</v>
          </cell>
          <cell r="W412">
            <v>2559.5</v>
          </cell>
          <cell r="X412">
            <v>2559.4</v>
          </cell>
          <cell r="Y412" t="str">
            <v>Proyectado</v>
          </cell>
          <cell r="Z412">
            <v>0.42967507970433655</v>
          </cell>
          <cell r="AB412" t="str">
            <v>N92-N91</v>
          </cell>
        </row>
        <row r="413">
          <cell r="A413">
            <v>411</v>
          </cell>
          <cell r="B413" t="str">
            <v>N91-N122</v>
          </cell>
          <cell r="C413" t="str">
            <v>N91</v>
          </cell>
          <cell r="D413" t="str">
            <v>N122</v>
          </cell>
          <cell r="E413" t="str">
            <v>1022389.01-1043713.56</v>
          </cell>
          <cell r="F413" t="str">
            <v>1022410.59-1043740.16</v>
          </cell>
          <cell r="G413" t="str">
            <v>Proyectado</v>
          </cell>
          <cell r="H413">
            <v>1022389.01</v>
          </cell>
          <cell r="I413">
            <v>1043713.56</v>
          </cell>
          <cell r="J413">
            <v>1022410.59</v>
          </cell>
          <cell r="K413">
            <v>1043740.16</v>
          </cell>
          <cell r="L413">
            <v>34.248657999999999</v>
          </cell>
          <cell r="M413" t="str">
            <v>Pluvial</v>
          </cell>
          <cell r="N413" t="str">
            <v>PVC</v>
          </cell>
          <cell r="O413">
            <v>0</v>
          </cell>
          <cell r="P413">
            <v>0</v>
          </cell>
          <cell r="Q413">
            <v>2561.5</v>
          </cell>
          <cell r="R413">
            <v>2561.91</v>
          </cell>
          <cell r="S413">
            <v>2.2000000000000002</v>
          </cell>
          <cell r="T413">
            <v>2.8</v>
          </cell>
          <cell r="U413">
            <v>2559.3000000000002</v>
          </cell>
          <cell r="V413">
            <v>2559.1099999999997</v>
          </cell>
          <cell r="W413">
            <v>2559.3000000000002</v>
          </cell>
          <cell r="X413">
            <v>2559.1099999999997</v>
          </cell>
          <cell r="Y413" t="str">
            <v>Proyectado</v>
          </cell>
          <cell r="Z413">
            <v>0.55476626266789586</v>
          </cell>
          <cell r="AB413" t="str">
            <v>N91-N122</v>
          </cell>
        </row>
        <row r="414">
          <cell r="A414">
            <v>412</v>
          </cell>
          <cell r="B414" t="str">
            <v>P215-P215A</v>
          </cell>
          <cell r="C414" t="str">
            <v>P215</v>
          </cell>
          <cell r="D414" t="str">
            <v>P215A</v>
          </cell>
          <cell r="E414" t="str">
            <v>1022404.55-1043745.23</v>
          </cell>
          <cell r="F414" t="str">
            <v>1022383.94-1043805.45</v>
          </cell>
          <cell r="G414" t="str">
            <v>Proyectado</v>
          </cell>
          <cell r="H414">
            <v>1022404.55</v>
          </cell>
          <cell r="I414">
            <v>1043745.23</v>
          </cell>
          <cell r="J414">
            <v>1022383.94</v>
          </cell>
          <cell r="K414">
            <v>1043805.45</v>
          </cell>
          <cell r="L414">
            <v>63.649199000000003</v>
          </cell>
          <cell r="M414" t="str">
            <v>Pluvial</v>
          </cell>
          <cell r="N414" t="str">
            <v>PVC</v>
          </cell>
          <cell r="O414">
            <v>0</v>
          </cell>
          <cell r="P414">
            <v>0</v>
          </cell>
          <cell r="Q414">
            <v>2561.91</v>
          </cell>
          <cell r="R414">
            <v>2560.94</v>
          </cell>
          <cell r="S414">
            <v>2.9</v>
          </cell>
          <cell r="T414">
            <v>2.4</v>
          </cell>
          <cell r="U414">
            <v>2559.0099999999998</v>
          </cell>
          <cell r="V414">
            <v>2558.54</v>
          </cell>
          <cell r="W414">
            <v>2559.0099999999998</v>
          </cell>
          <cell r="X414">
            <v>2558.54</v>
          </cell>
          <cell r="Y414" t="str">
            <v>Proyectado</v>
          </cell>
          <cell r="Z414">
            <v>0.73842248980980874</v>
          </cell>
          <cell r="AB414" t="str">
            <v>P215-P215A</v>
          </cell>
        </row>
        <row r="415">
          <cell r="A415">
            <v>413</v>
          </cell>
          <cell r="B415" t="str">
            <v>P215A-P203A</v>
          </cell>
          <cell r="C415" t="str">
            <v>P215A</v>
          </cell>
          <cell r="D415" t="str">
            <v>P203A</v>
          </cell>
          <cell r="E415" t="str">
            <v>1022383.94-1043805.45</v>
          </cell>
          <cell r="F415" t="str">
            <v>1022374.91-1043831.67</v>
          </cell>
          <cell r="G415" t="str">
            <v>Proyectado</v>
          </cell>
          <cell r="H415">
            <v>1022383.94</v>
          </cell>
          <cell r="I415">
            <v>1043805.45</v>
          </cell>
          <cell r="J415">
            <v>1022374.91</v>
          </cell>
          <cell r="K415">
            <v>1043831.67</v>
          </cell>
          <cell r="L415">
            <v>27.731377999999999</v>
          </cell>
          <cell r="M415" t="str">
            <v>Pluvial</v>
          </cell>
          <cell r="N415" t="str">
            <v>PVC</v>
          </cell>
          <cell r="O415">
            <v>0</v>
          </cell>
          <cell r="P415">
            <v>0</v>
          </cell>
          <cell r="Q415">
            <v>2560.94</v>
          </cell>
          <cell r="R415">
            <v>2560.94</v>
          </cell>
          <cell r="S415">
            <v>2.4</v>
          </cell>
          <cell r="T415">
            <v>2.5</v>
          </cell>
          <cell r="U415">
            <v>2558.54</v>
          </cell>
          <cell r="V415">
            <v>2558.44</v>
          </cell>
          <cell r="W415">
            <v>2558.54</v>
          </cell>
          <cell r="X415">
            <v>2558.44</v>
          </cell>
          <cell r="Y415" t="str">
            <v>Proyectado</v>
          </cell>
          <cell r="Z415">
            <v>0.3606023472757432</v>
          </cell>
          <cell r="AB415" t="str">
            <v>P215A-P203A</v>
          </cell>
        </row>
        <row r="416">
          <cell r="A416">
            <v>414</v>
          </cell>
          <cell r="B416" t="str">
            <v>P034-P032</v>
          </cell>
          <cell r="C416" t="str">
            <v>P034</v>
          </cell>
          <cell r="D416" t="str">
            <v>P032</v>
          </cell>
          <cell r="E416" t="str">
            <v>1023077.88-1044126.85</v>
          </cell>
          <cell r="F416" t="str">
            <v>1023071.39-1044126.7</v>
          </cell>
          <cell r="G416" t="str">
            <v>Proyectado</v>
          </cell>
          <cell r="H416">
            <v>1023077.88</v>
          </cell>
          <cell r="I416">
            <v>1044126.85</v>
          </cell>
          <cell r="J416">
            <v>1023071.39</v>
          </cell>
          <cell r="K416">
            <v>1044126.7</v>
          </cell>
          <cell r="L416">
            <v>6.491733</v>
          </cell>
          <cell r="M416" t="str">
            <v>Pluvial</v>
          </cell>
          <cell r="N416" t="str">
            <v>PVC</v>
          </cell>
          <cell r="O416">
            <v>0</v>
          </cell>
          <cell r="P416">
            <v>0</v>
          </cell>
          <cell r="Q416">
            <v>2561.9699999999998</v>
          </cell>
          <cell r="R416">
            <v>2562.0500000000002</v>
          </cell>
          <cell r="S416">
            <v>1.6</v>
          </cell>
          <cell r="T416">
            <v>1.8</v>
          </cell>
          <cell r="U416">
            <v>2560.37</v>
          </cell>
          <cell r="V416">
            <v>2560.25</v>
          </cell>
          <cell r="W416">
            <v>2560.37</v>
          </cell>
          <cell r="X416">
            <v>2560.25</v>
          </cell>
          <cell r="Y416" t="str">
            <v>Proyectado</v>
          </cell>
          <cell r="Z416">
            <v>1.8485048599486587</v>
          </cell>
          <cell r="AB416" t="e">
            <v>#N/A</v>
          </cell>
        </row>
        <row r="417">
          <cell r="A417">
            <v>415</v>
          </cell>
          <cell r="B417" t="str">
            <v>P088A-N94</v>
          </cell>
          <cell r="C417" t="str">
            <v>P088A</v>
          </cell>
          <cell r="D417" t="str">
            <v>N94</v>
          </cell>
          <cell r="E417" t="str">
            <v>1023055.11-1044239.67</v>
          </cell>
          <cell r="F417" t="str">
            <v>1023041.84-1044184.94</v>
          </cell>
          <cell r="G417" t="str">
            <v>Proyectado</v>
          </cell>
          <cell r="H417">
            <v>1023055.11</v>
          </cell>
          <cell r="I417">
            <v>1044239.67</v>
          </cell>
          <cell r="J417">
            <v>1023041.84</v>
          </cell>
          <cell r="K417">
            <v>1044184.94</v>
          </cell>
          <cell r="L417">
            <v>56.312317</v>
          </cell>
          <cell r="M417" t="str">
            <v>Pluvial</v>
          </cell>
          <cell r="N417" t="str">
            <v>PVC</v>
          </cell>
          <cell r="O417">
            <v>0</v>
          </cell>
          <cell r="P417">
            <v>0</v>
          </cell>
          <cell r="Q417">
            <v>2564.5700000000002</v>
          </cell>
          <cell r="R417">
            <v>2563</v>
          </cell>
          <cell r="S417">
            <v>1.55</v>
          </cell>
          <cell r="T417">
            <v>1.2</v>
          </cell>
          <cell r="U417">
            <v>2563.02</v>
          </cell>
          <cell r="V417">
            <v>2561.8000000000002</v>
          </cell>
          <cell r="W417">
            <v>2563.02</v>
          </cell>
          <cell r="X417">
            <v>2561.8000000000002</v>
          </cell>
          <cell r="Y417" t="str">
            <v>Proyectado</v>
          </cell>
          <cell r="Z417">
            <v>2.1664887275013029</v>
          </cell>
          <cell r="AB417" t="e">
            <v>#N/A</v>
          </cell>
        </row>
        <row r="418">
          <cell r="A418">
            <v>416</v>
          </cell>
          <cell r="B418" t="str">
            <v>N94-N95</v>
          </cell>
          <cell r="C418" t="str">
            <v>N94</v>
          </cell>
          <cell r="D418" t="str">
            <v>N95</v>
          </cell>
          <cell r="E418" t="str">
            <v>1023041.84-1044184.94</v>
          </cell>
          <cell r="F418" t="str">
            <v>1023077.58-1044135.32</v>
          </cell>
          <cell r="G418" t="str">
            <v>Proyectado</v>
          </cell>
          <cell r="H418">
            <v>1023041.84</v>
          </cell>
          <cell r="I418">
            <v>1044184.94</v>
          </cell>
          <cell r="J418">
            <v>1023077.58</v>
          </cell>
          <cell r="K418">
            <v>1044135.32</v>
          </cell>
          <cell r="L418">
            <v>61.154488999999998</v>
          </cell>
          <cell r="M418" t="str">
            <v>Pluvial</v>
          </cell>
          <cell r="N418" t="str">
            <v>PVC</v>
          </cell>
          <cell r="O418">
            <v>0</v>
          </cell>
          <cell r="P418">
            <v>0</v>
          </cell>
          <cell r="Q418">
            <v>2563</v>
          </cell>
          <cell r="R418">
            <v>2562</v>
          </cell>
          <cell r="S418">
            <v>1.2</v>
          </cell>
          <cell r="T418">
            <v>1.2</v>
          </cell>
          <cell r="U418">
            <v>2561.8000000000002</v>
          </cell>
          <cell r="V418">
            <v>2560.8000000000002</v>
          </cell>
          <cell r="W418">
            <v>2561.8000000000002</v>
          </cell>
          <cell r="X418">
            <v>2560.8000000000002</v>
          </cell>
          <cell r="Y418" t="str">
            <v>Proyectado</v>
          </cell>
          <cell r="Z418">
            <v>1.6352029366151681</v>
          </cell>
          <cell r="AB418" t="e">
            <v>#N/A</v>
          </cell>
        </row>
        <row r="419">
          <cell r="A419">
            <v>417</v>
          </cell>
          <cell r="B419" t="str">
            <v>N95-P034</v>
          </cell>
          <cell r="C419" t="str">
            <v>N95</v>
          </cell>
          <cell r="D419" t="str">
            <v>P034</v>
          </cell>
          <cell r="E419" t="str">
            <v>1023077.58-1044135.32</v>
          </cell>
          <cell r="F419" t="str">
            <v>1023077.88-1044126.85</v>
          </cell>
          <cell r="G419" t="str">
            <v>Proyectado</v>
          </cell>
          <cell r="H419">
            <v>1023077.58</v>
          </cell>
          <cell r="I419">
            <v>1044135.32</v>
          </cell>
          <cell r="J419">
            <v>1023077.88</v>
          </cell>
          <cell r="K419">
            <v>1044126.85</v>
          </cell>
          <cell r="L419">
            <v>8.4746550000000003</v>
          </cell>
          <cell r="M419" t="str">
            <v>Pluvial</v>
          </cell>
          <cell r="N419" t="str">
            <v>PVC</v>
          </cell>
          <cell r="O419">
            <v>0</v>
          </cell>
          <cell r="P419">
            <v>0</v>
          </cell>
          <cell r="Q419">
            <v>2562</v>
          </cell>
          <cell r="R419">
            <v>2561.9699999999998</v>
          </cell>
          <cell r="S419">
            <v>1.2</v>
          </cell>
          <cell r="T419">
            <v>1.2</v>
          </cell>
          <cell r="U419">
            <v>2560.8000000000002</v>
          </cell>
          <cell r="V419">
            <v>2560.77</v>
          </cell>
          <cell r="W419">
            <v>2560.8000000000002</v>
          </cell>
          <cell r="X419">
            <v>2560.77</v>
          </cell>
          <cell r="Y419" t="str">
            <v>Proyectado</v>
          </cell>
          <cell r="Z419">
            <v>0.35399671137291239</v>
          </cell>
          <cell r="AB419" t="e">
            <v>#N/A</v>
          </cell>
        </row>
        <row r="420">
          <cell r="A420">
            <v>418</v>
          </cell>
          <cell r="B420" t="str">
            <v>N18-N96</v>
          </cell>
          <cell r="C420" t="str">
            <v>N18</v>
          </cell>
          <cell r="D420" t="str">
            <v>N96</v>
          </cell>
          <cell r="E420" t="str">
            <v>1022602.86-1043491.52</v>
          </cell>
          <cell r="F420" t="str">
            <v>1022593.84-1043479.13</v>
          </cell>
          <cell r="G420" t="str">
            <v>Proyectado</v>
          </cell>
          <cell r="H420">
            <v>1022602.86</v>
          </cell>
          <cell r="I420">
            <v>1043491.52</v>
          </cell>
          <cell r="J420">
            <v>1022593.84</v>
          </cell>
          <cell r="K420">
            <v>1043479.13</v>
          </cell>
          <cell r="L420">
            <v>15.322278000000001</v>
          </cell>
          <cell r="M420" t="str">
            <v>Pluvial</v>
          </cell>
          <cell r="N420" t="str">
            <v>PVC</v>
          </cell>
          <cell r="O420">
            <v>0</v>
          </cell>
          <cell r="P420">
            <v>0</v>
          </cell>
          <cell r="Q420">
            <v>2564.5700000000002</v>
          </cell>
          <cell r="R420">
            <v>2564.5</v>
          </cell>
          <cell r="S420">
            <v>1.2</v>
          </cell>
          <cell r="T420">
            <v>1.2</v>
          </cell>
          <cell r="U420">
            <v>2563.3700000000003</v>
          </cell>
          <cell r="V420">
            <v>2563.3000000000002</v>
          </cell>
          <cell r="W420">
            <v>2563.3700000000003</v>
          </cell>
          <cell r="X420">
            <v>2563.3000000000002</v>
          </cell>
          <cell r="Y420" t="str">
            <v>Proyectado</v>
          </cell>
          <cell r="Z420">
            <v>0.45685112879536394</v>
          </cell>
          <cell r="AB420" t="str">
            <v>N18-N96</v>
          </cell>
        </row>
        <row r="421">
          <cell r="A421">
            <v>419</v>
          </cell>
          <cell r="B421" t="str">
            <v>N100-P176</v>
          </cell>
          <cell r="C421" t="str">
            <v>N100</v>
          </cell>
          <cell r="D421" t="str">
            <v>P176</v>
          </cell>
          <cell r="E421" t="str">
            <v>1022538.59-1043473.96</v>
          </cell>
          <cell r="F421" t="str">
            <v>1022514.01-1043446.24</v>
          </cell>
          <cell r="G421" t="str">
            <v>Proyectado</v>
          </cell>
          <cell r="H421">
            <v>1022538.59</v>
          </cell>
          <cell r="I421">
            <v>1043473.96</v>
          </cell>
          <cell r="J421">
            <v>1022514.01</v>
          </cell>
          <cell r="K421">
            <v>1043446.24</v>
          </cell>
          <cell r="L421">
            <v>37.050739999999998</v>
          </cell>
          <cell r="M421" t="str">
            <v>Pluvial</v>
          </cell>
          <cell r="N421" t="str">
            <v>PVC</v>
          </cell>
          <cell r="O421">
            <v>0</v>
          </cell>
          <cell r="P421">
            <v>0</v>
          </cell>
          <cell r="Q421">
            <v>2564.5</v>
          </cell>
          <cell r="R421">
            <v>2563.89</v>
          </cell>
          <cell r="S421">
            <v>1.5</v>
          </cell>
          <cell r="T421">
            <v>1.2</v>
          </cell>
          <cell r="U421">
            <v>2563</v>
          </cell>
          <cell r="V421">
            <v>2562.69</v>
          </cell>
          <cell r="W421">
            <v>2563</v>
          </cell>
          <cell r="X421">
            <v>2562.69</v>
          </cell>
          <cell r="Y421" t="str">
            <v>Proyectado</v>
          </cell>
          <cell r="Z421">
            <v>0.8366904412703916</v>
          </cell>
          <cell r="AB421" t="str">
            <v>N100-P176</v>
          </cell>
        </row>
        <row r="422">
          <cell r="A422">
            <v>420</v>
          </cell>
          <cell r="B422" t="str">
            <v>N99-N100</v>
          </cell>
          <cell r="C422" t="str">
            <v>N99</v>
          </cell>
          <cell r="D422" t="str">
            <v>N100</v>
          </cell>
          <cell r="E422" t="str">
            <v>1022532-1043479.8</v>
          </cell>
          <cell r="F422" t="str">
            <v>1022538.59-1043473.96</v>
          </cell>
          <cell r="G422" t="str">
            <v>Proyectado</v>
          </cell>
          <cell r="H422">
            <v>1022532</v>
          </cell>
          <cell r="I422">
            <v>1043479.8</v>
          </cell>
          <cell r="J422">
            <v>1022538.59</v>
          </cell>
          <cell r="K422">
            <v>1043473.96</v>
          </cell>
          <cell r="L422">
            <v>8.8008249999999997</v>
          </cell>
          <cell r="M422" t="str">
            <v>Pluvial</v>
          </cell>
          <cell r="N422" t="str">
            <v>PVC</v>
          </cell>
          <cell r="O422">
            <v>0</v>
          </cell>
          <cell r="P422">
            <v>0</v>
          </cell>
          <cell r="Q422">
            <v>2564.4499999999998</v>
          </cell>
          <cell r="R422">
            <v>2564.5</v>
          </cell>
          <cell r="S422">
            <v>1.2</v>
          </cell>
          <cell r="T422">
            <v>1.5</v>
          </cell>
          <cell r="U422">
            <v>2563.25</v>
          </cell>
          <cell r="V422">
            <v>2563</v>
          </cell>
          <cell r="W422">
            <v>2563.25</v>
          </cell>
          <cell r="X422">
            <v>2563</v>
          </cell>
          <cell r="Y422" t="str">
            <v>Proyectado</v>
          </cell>
          <cell r="Z422">
            <v>2.8406427806484049</v>
          </cell>
          <cell r="AB422" t="str">
            <v>N99-N100</v>
          </cell>
        </row>
        <row r="423">
          <cell r="A423">
            <v>421</v>
          </cell>
          <cell r="B423" t="str">
            <v>CANAL 04-P180</v>
          </cell>
          <cell r="C423" t="str">
            <v>CANAL 04</v>
          </cell>
          <cell r="D423" t="str">
            <v>P180</v>
          </cell>
          <cell r="E423" t="str">
            <v>1022550.51-1043410.27</v>
          </cell>
          <cell r="F423" t="str">
            <v>1022541.68-1043419.27</v>
          </cell>
          <cell r="G423" t="str">
            <v>Proyectado</v>
          </cell>
          <cell r="H423">
            <v>1022550.51</v>
          </cell>
          <cell r="I423">
            <v>1043410.27</v>
          </cell>
          <cell r="J423">
            <v>1022541.68</v>
          </cell>
          <cell r="K423">
            <v>1043419.27</v>
          </cell>
          <cell r="L423">
            <v>12.608287000000001</v>
          </cell>
          <cell r="M423" t="str">
            <v>Pluvial</v>
          </cell>
          <cell r="N423" t="str">
            <v>PVC</v>
          </cell>
          <cell r="O423">
            <v>0</v>
          </cell>
          <cell r="P423">
            <v>0</v>
          </cell>
          <cell r="Q423">
            <v>2563.1932999999999</v>
          </cell>
          <cell r="R423">
            <v>2564.0100000000002</v>
          </cell>
          <cell r="S423">
            <v>1.2</v>
          </cell>
          <cell r="T423">
            <v>2.2999999999999998</v>
          </cell>
          <cell r="U423">
            <v>2561.9933000000001</v>
          </cell>
          <cell r="V423">
            <v>2561.71</v>
          </cell>
          <cell r="W423">
            <v>2561.9933000000001</v>
          </cell>
          <cell r="X423">
            <v>2561.71</v>
          </cell>
          <cell r="Y423" t="str">
            <v>Proyectado</v>
          </cell>
          <cell r="Z423">
            <v>2.2469348929006281</v>
          </cell>
          <cell r="AB423" t="str">
            <v>CANAL 04-P180</v>
          </cell>
        </row>
        <row r="424">
          <cell r="A424">
            <v>422</v>
          </cell>
          <cell r="B424" t="str">
            <v>N101-N102</v>
          </cell>
          <cell r="C424" t="str">
            <v>N101</v>
          </cell>
          <cell r="D424" t="str">
            <v>N102</v>
          </cell>
          <cell r="E424" t="str">
            <v>1022559.38-1043341.82</v>
          </cell>
          <cell r="F424" t="str">
            <v>1022574.34-1043353.02</v>
          </cell>
          <cell r="G424" t="str">
            <v>Proyectado</v>
          </cell>
          <cell r="H424">
            <v>1022559.38</v>
          </cell>
          <cell r="I424">
            <v>1043341.82</v>
          </cell>
          <cell r="J424">
            <v>1022574.34</v>
          </cell>
          <cell r="K424">
            <v>1043353.02</v>
          </cell>
          <cell r="L424">
            <v>18.689606999999999</v>
          </cell>
          <cell r="M424" t="str">
            <v>Pluvial</v>
          </cell>
          <cell r="N424" t="str">
            <v>PVC</v>
          </cell>
          <cell r="O424">
            <v>0</v>
          </cell>
          <cell r="P424">
            <v>0</v>
          </cell>
          <cell r="Q424">
            <v>2565.11</v>
          </cell>
          <cell r="R424">
            <v>2564.64</v>
          </cell>
          <cell r="S424">
            <v>1.2</v>
          </cell>
          <cell r="T424">
            <v>1.2</v>
          </cell>
          <cell r="U424">
            <v>2563.9100000000003</v>
          </cell>
          <cell r="V424">
            <v>2563.44</v>
          </cell>
          <cell r="W424">
            <v>2563.9100000000003</v>
          </cell>
          <cell r="X424">
            <v>2563.44</v>
          </cell>
          <cell r="Y424" t="str">
            <v>Proyectado</v>
          </cell>
          <cell r="Z424">
            <v>2.514766629390627</v>
          </cell>
          <cell r="AB424" t="str">
            <v>N101-N102</v>
          </cell>
        </row>
        <row r="425">
          <cell r="A425">
            <v>423</v>
          </cell>
          <cell r="B425" t="str">
            <v>N102-N103</v>
          </cell>
          <cell r="C425" t="str">
            <v>N102</v>
          </cell>
          <cell r="D425" t="str">
            <v>N103</v>
          </cell>
          <cell r="E425" t="str">
            <v>1022574.34-1043353.02</v>
          </cell>
          <cell r="F425" t="str">
            <v>1022587.96-1043362.85</v>
          </cell>
          <cell r="G425" t="str">
            <v>Proyectado</v>
          </cell>
          <cell r="H425">
            <v>1022574.34</v>
          </cell>
          <cell r="I425">
            <v>1043353.02</v>
          </cell>
          <cell r="J425">
            <v>1022587.96</v>
          </cell>
          <cell r="K425">
            <v>1043362.85</v>
          </cell>
          <cell r="L425">
            <v>16.793286999999999</v>
          </cell>
          <cell r="M425" t="str">
            <v>Pluvial</v>
          </cell>
          <cell r="N425" t="str">
            <v>PVC</v>
          </cell>
          <cell r="O425">
            <v>0</v>
          </cell>
          <cell r="P425">
            <v>0</v>
          </cell>
          <cell r="Q425">
            <v>2564.64</v>
          </cell>
          <cell r="R425">
            <v>2564.09</v>
          </cell>
          <cell r="S425">
            <v>1.2</v>
          </cell>
          <cell r="T425">
            <v>1.2</v>
          </cell>
          <cell r="U425">
            <v>2563.44</v>
          </cell>
          <cell r="V425">
            <v>2562.8900000000003</v>
          </cell>
          <cell r="W425">
            <v>2563.44</v>
          </cell>
          <cell r="X425">
            <v>2562.8900000000003</v>
          </cell>
          <cell r="Y425" t="str">
            <v>Proyectado</v>
          </cell>
          <cell r="Z425">
            <v>3.275118206457897</v>
          </cell>
          <cell r="AB425" t="str">
            <v>N102-N103</v>
          </cell>
        </row>
        <row r="426">
          <cell r="A426">
            <v>424</v>
          </cell>
          <cell r="B426" t="str">
            <v>N103-N104</v>
          </cell>
          <cell r="C426" t="str">
            <v>N103</v>
          </cell>
          <cell r="D426" t="str">
            <v>N104</v>
          </cell>
          <cell r="E426" t="str">
            <v>1022587.96-1043362.85</v>
          </cell>
          <cell r="F426" t="str">
            <v>1022588.49-1043365.78</v>
          </cell>
          <cell r="G426" t="str">
            <v>Proyectado</v>
          </cell>
          <cell r="H426">
            <v>1022587.96</v>
          </cell>
          <cell r="I426">
            <v>1043362.85</v>
          </cell>
          <cell r="J426">
            <v>1022588.49</v>
          </cell>
          <cell r="K426">
            <v>1043365.78</v>
          </cell>
          <cell r="L426">
            <v>2.9823919999999999</v>
          </cell>
          <cell r="M426" t="str">
            <v>Pluvial</v>
          </cell>
          <cell r="N426" t="str">
            <v>PVC</v>
          </cell>
          <cell r="O426">
            <v>0</v>
          </cell>
          <cell r="P426">
            <v>0</v>
          </cell>
          <cell r="Q426">
            <v>2564.09</v>
          </cell>
          <cell r="R426">
            <v>2563.6</v>
          </cell>
          <cell r="S426">
            <v>1.2</v>
          </cell>
          <cell r="T426">
            <v>1.2</v>
          </cell>
          <cell r="U426">
            <v>2562.8900000000003</v>
          </cell>
          <cell r="V426">
            <v>2562.4</v>
          </cell>
          <cell r="W426">
            <v>2562.8900000000003</v>
          </cell>
          <cell r="X426">
            <v>2562.4</v>
          </cell>
          <cell r="Y426" t="str">
            <v>Proyectado</v>
          </cell>
          <cell r="Z426">
            <v>16.429765101309165</v>
          </cell>
          <cell r="AB426" t="str">
            <v>N103-N104</v>
          </cell>
        </row>
        <row r="427">
          <cell r="A427">
            <v>425</v>
          </cell>
          <cell r="B427" t="str">
            <v>N105-N106</v>
          </cell>
          <cell r="C427" t="str">
            <v>N105</v>
          </cell>
          <cell r="D427" t="str">
            <v>N106</v>
          </cell>
          <cell r="E427" t="str">
            <v>1022534.02-1043377.56</v>
          </cell>
          <cell r="F427" t="str">
            <v>1022557.88-1043395.3</v>
          </cell>
          <cell r="G427" t="str">
            <v>Proyectado</v>
          </cell>
          <cell r="H427">
            <v>1022534.02</v>
          </cell>
          <cell r="I427">
            <v>1043377.56</v>
          </cell>
          <cell r="J427">
            <v>1022557.88</v>
          </cell>
          <cell r="K427">
            <v>1043395.3</v>
          </cell>
          <cell r="L427">
            <v>29.737625000000001</v>
          </cell>
          <cell r="M427" t="str">
            <v>Pluvial</v>
          </cell>
          <cell r="N427" t="str">
            <v>PVC</v>
          </cell>
          <cell r="O427">
            <v>0</v>
          </cell>
          <cell r="P427">
            <v>0</v>
          </cell>
          <cell r="Q427">
            <v>2564.5700000000002</v>
          </cell>
          <cell r="R427">
            <v>2564.0300000000002</v>
          </cell>
          <cell r="S427">
            <v>1.2</v>
          </cell>
          <cell r="T427">
            <v>1.2</v>
          </cell>
          <cell r="U427">
            <v>2563.3700000000003</v>
          </cell>
          <cell r="V427">
            <v>2562.8300000000004</v>
          </cell>
          <cell r="W427">
            <v>2563.3700000000003</v>
          </cell>
          <cell r="X427">
            <v>2562.8300000000004</v>
          </cell>
          <cell r="Y427" t="str">
            <v>Proyectado</v>
          </cell>
          <cell r="Z427">
            <v>1.8158813960427695</v>
          </cell>
          <cell r="AB427" t="str">
            <v>N105-N106</v>
          </cell>
        </row>
        <row r="428">
          <cell r="A428">
            <v>426</v>
          </cell>
          <cell r="B428" t="str">
            <v>N106-N107</v>
          </cell>
          <cell r="C428" t="str">
            <v>N106</v>
          </cell>
          <cell r="D428" t="str">
            <v>N107</v>
          </cell>
          <cell r="E428" t="str">
            <v>1022557.88-1043395.3</v>
          </cell>
          <cell r="F428" t="str">
            <v>1022558.71-1043400.05</v>
          </cell>
          <cell r="G428" t="str">
            <v>Proyectado</v>
          </cell>
          <cell r="H428">
            <v>1022557.88</v>
          </cell>
          <cell r="I428">
            <v>1043395.3</v>
          </cell>
          <cell r="J428">
            <v>1022558.71</v>
          </cell>
          <cell r="K428">
            <v>1043400.05</v>
          </cell>
          <cell r="L428">
            <v>4.8244030000000002</v>
          </cell>
          <cell r="M428" t="str">
            <v>Pluvial</v>
          </cell>
          <cell r="N428" t="str">
            <v>PVC</v>
          </cell>
          <cell r="O428">
            <v>0</v>
          </cell>
          <cell r="P428">
            <v>0</v>
          </cell>
          <cell r="Q428">
            <v>2564.0300000000002</v>
          </cell>
          <cell r="R428">
            <v>2564</v>
          </cell>
          <cell r="S428">
            <v>1.2</v>
          </cell>
          <cell r="T428">
            <v>1.2</v>
          </cell>
          <cell r="U428">
            <v>2562.8300000000004</v>
          </cell>
          <cell r="V428">
            <v>2562.8000000000002</v>
          </cell>
          <cell r="W428">
            <v>2562.8300000000004</v>
          </cell>
          <cell r="X428">
            <v>2562.8000000000002</v>
          </cell>
          <cell r="Y428" t="str">
            <v>Proyectado</v>
          </cell>
          <cell r="Z428">
            <v>0.62183859847944067</v>
          </cell>
          <cell r="AB428" t="str">
            <v>N106-N107</v>
          </cell>
        </row>
        <row r="429">
          <cell r="A429">
            <v>427</v>
          </cell>
          <cell r="B429" t="str">
            <v>N109-N10</v>
          </cell>
          <cell r="C429" t="str">
            <v>N109</v>
          </cell>
          <cell r="D429" t="str">
            <v>N10</v>
          </cell>
          <cell r="E429" t="str">
            <v>1022353.99-1043302.93</v>
          </cell>
          <cell r="F429" t="str">
            <v>1022433.82-1043347.52</v>
          </cell>
          <cell r="G429" t="str">
            <v>Proyectado</v>
          </cell>
          <cell r="H429">
            <v>1022353.99</v>
          </cell>
          <cell r="I429">
            <v>1043302.93</v>
          </cell>
          <cell r="J429">
            <v>1022433.82</v>
          </cell>
          <cell r="K429">
            <v>1043347.52</v>
          </cell>
          <cell r="L429">
            <v>91.442520999999999</v>
          </cell>
          <cell r="M429" t="str">
            <v>Pluvial</v>
          </cell>
          <cell r="N429" t="str">
            <v>PVC</v>
          </cell>
          <cell r="O429">
            <v>0</v>
          </cell>
          <cell r="P429">
            <v>0</v>
          </cell>
          <cell r="Q429">
            <v>2566</v>
          </cell>
          <cell r="R429">
            <v>2565.73</v>
          </cell>
          <cell r="S429">
            <v>3.2</v>
          </cell>
          <cell r="T429">
            <v>3.1</v>
          </cell>
          <cell r="U429">
            <v>2562.8000000000002</v>
          </cell>
          <cell r="V429">
            <v>2562.63</v>
          </cell>
          <cell r="W429">
            <v>2562.8000000000002</v>
          </cell>
          <cell r="X429">
            <v>2562.63</v>
          </cell>
          <cell r="Y429" t="str">
            <v>Proyectado</v>
          </cell>
          <cell r="Z429">
            <v>0.18590913520425884</v>
          </cell>
          <cell r="AB429" t="str">
            <v>N109-N10</v>
          </cell>
        </row>
        <row r="430">
          <cell r="A430">
            <v>428</v>
          </cell>
          <cell r="B430" t="str">
            <v>N112-N113</v>
          </cell>
          <cell r="C430" t="str">
            <v>N112</v>
          </cell>
          <cell r="D430" t="str">
            <v>N113</v>
          </cell>
          <cell r="E430" t="str">
            <v>1022326.3-1043380.7</v>
          </cell>
          <cell r="F430" t="str">
            <v>1022318.25-1043388.89</v>
          </cell>
          <cell r="G430" t="str">
            <v>Proyectado</v>
          </cell>
          <cell r="H430">
            <v>1022326.3</v>
          </cell>
          <cell r="I430">
            <v>1043380.7</v>
          </cell>
          <cell r="J430">
            <v>1022318.25</v>
          </cell>
          <cell r="K430">
            <v>1043388.89</v>
          </cell>
          <cell r="L430">
            <v>11.479077</v>
          </cell>
          <cell r="M430" t="str">
            <v>Pluvial</v>
          </cell>
          <cell r="N430" t="str">
            <v>PVC</v>
          </cell>
          <cell r="O430">
            <v>0</v>
          </cell>
          <cell r="P430">
            <v>0</v>
          </cell>
          <cell r="Q430">
            <v>2565.09</v>
          </cell>
          <cell r="R430">
            <v>2565.5</v>
          </cell>
          <cell r="S430">
            <v>1.2</v>
          </cell>
          <cell r="T430">
            <v>1.7</v>
          </cell>
          <cell r="U430">
            <v>2563.8900000000003</v>
          </cell>
          <cell r="V430">
            <v>2563.8000000000002</v>
          </cell>
          <cell r="W430">
            <v>2563.8900000000003</v>
          </cell>
          <cell r="X430">
            <v>2563.8000000000002</v>
          </cell>
          <cell r="Y430" t="str">
            <v>Proyectado</v>
          </cell>
          <cell r="Z430">
            <v>0.78403516241023141</v>
          </cell>
          <cell r="AB430" t="str">
            <v>N112-N113</v>
          </cell>
        </row>
        <row r="431">
          <cell r="A431">
            <v>429</v>
          </cell>
          <cell r="B431" t="str">
            <v>N114-N112</v>
          </cell>
          <cell r="C431" t="str">
            <v>N114</v>
          </cell>
          <cell r="D431" t="str">
            <v>N112</v>
          </cell>
          <cell r="E431" t="str">
            <v>1022304.94-1043356.01</v>
          </cell>
          <cell r="F431" t="str">
            <v>1022326.3-1043380.7</v>
          </cell>
          <cell r="G431" t="str">
            <v>Proyectado</v>
          </cell>
          <cell r="H431">
            <v>1022304.94</v>
          </cell>
          <cell r="I431">
            <v>1043356.01</v>
          </cell>
          <cell r="J431">
            <v>1022326.3</v>
          </cell>
          <cell r="K431">
            <v>1043380.7</v>
          </cell>
          <cell r="L431">
            <v>32.649863000000003</v>
          </cell>
          <cell r="M431" t="str">
            <v>Pluvial</v>
          </cell>
          <cell r="N431" t="str">
            <v>PVC</v>
          </cell>
          <cell r="O431">
            <v>0</v>
          </cell>
          <cell r="P431">
            <v>0</v>
          </cell>
          <cell r="Q431">
            <v>2565.5</v>
          </cell>
          <cell r="R431">
            <v>2565.09</v>
          </cell>
          <cell r="S431">
            <v>1.2</v>
          </cell>
          <cell r="T431">
            <v>1.2</v>
          </cell>
          <cell r="U431">
            <v>2564.3000000000002</v>
          </cell>
          <cell r="V431">
            <v>2563.8900000000003</v>
          </cell>
          <cell r="W431">
            <v>2564.3000000000002</v>
          </cell>
          <cell r="X431">
            <v>2563.8900000000003</v>
          </cell>
          <cell r="Y431" t="str">
            <v>Proyectado</v>
          </cell>
          <cell r="Z431">
            <v>1.2557479950217691</v>
          </cell>
          <cell r="AB431" t="str">
            <v>N114-N112</v>
          </cell>
        </row>
        <row r="432">
          <cell r="A432">
            <v>430</v>
          </cell>
          <cell r="B432" t="str">
            <v>N116-N114</v>
          </cell>
          <cell r="C432" t="str">
            <v>N116</v>
          </cell>
          <cell r="D432" t="str">
            <v>N114</v>
          </cell>
          <cell r="E432" t="str">
            <v>1022292.38-1043359.8</v>
          </cell>
          <cell r="F432" t="str">
            <v>1022304.94-1043356.01</v>
          </cell>
          <cell r="G432" t="str">
            <v>Proyectado</v>
          </cell>
          <cell r="H432">
            <v>1022292.38</v>
          </cell>
          <cell r="I432">
            <v>1043359.8</v>
          </cell>
          <cell r="J432">
            <v>1022304.94</v>
          </cell>
          <cell r="K432">
            <v>1043356.01</v>
          </cell>
          <cell r="L432">
            <v>13.124822</v>
          </cell>
          <cell r="M432" t="str">
            <v>Pluvial</v>
          </cell>
          <cell r="N432" t="str">
            <v>PVC</v>
          </cell>
          <cell r="O432">
            <v>0</v>
          </cell>
          <cell r="P432">
            <v>0</v>
          </cell>
          <cell r="Q432">
            <v>2565.83</v>
          </cell>
          <cell r="R432">
            <v>2565.5</v>
          </cell>
          <cell r="S432">
            <v>1.2</v>
          </cell>
          <cell r="T432">
            <v>1.2</v>
          </cell>
          <cell r="U432">
            <v>2564.63</v>
          </cell>
          <cell r="V432">
            <v>2564.3000000000002</v>
          </cell>
          <cell r="W432">
            <v>2564.63</v>
          </cell>
          <cell r="X432">
            <v>2564.3000000000002</v>
          </cell>
          <cell r="Y432" t="str">
            <v>Proyectado</v>
          </cell>
          <cell r="Z432">
            <v>2.5143198132510083</v>
          </cell>
          <cell r="AB432" t="str">
            <v>N116-N114</v>
          </cell>
        </row>
        <row r="433">
          <cell r="A433">
            <v>431</v>
          </cell>
          <cell r="B433" t="str">
            <v>N113-N118</v>
          </cell>
          <cell r="C433" t="str">
            <v>N113</v>
          </cell>
          <cell r="D433" t="str">
            <v>N118</v>
          </cell>
          <cell r="E433" t="str">
            <v>1022318.25-1043388.89</v>
          </cell>
          <cell r="F433" t="str">
            <v>1022349.87-1043422.14</v>
          </cell>
          <cell r="G433" t="str">
            <v>Proyectado</v>
          </cell>
          <cell r="H433">
            <v>1022318.25</v>
          </cell>
          <cell r="I433">
            <v>1043388.89</v>
          </cell>
          <cell r="J433">
            <v>1022349.87</v>
          </cell>
          <cell r="K433">
            <v>1043422.14</v>
          </cell>
          <cell r="L433">
            <v>45.885402999999997</v>
          </cell>
          <cell r="M433" t="str">
            <v>Pluvial</v>
          </cell>
          <cell r="N433" t="str">
            <v>PVC</v>
          </cell>
          <cell r="O433">
            <v>0</v>
          </cell>
          <cell r="P433">
            <v>0</v>
          </cell>
          <cell r="Q433">
            <v>2565.5</v>
          </cell>
          <cell r="R433">
            <v>2565.29</v>
          </cell>
          <cell r="S433">
            <v>1.7</v>
          </cell>
          <cell r="T433">
            <v>1.6</v>
          </cell>
          <cell r="U433">
            <v>2563.8000000000002</v>
          </cell>
          <cell r="V433">
            <v>2563.69</v>
          </cell>
          <cell r="W433">
            <v>2563.8000000000002</v>
          </cell>
          <cell r="X433">
            <v>2563.69</v>
          </cell>
          <cell r="Y433" t="str">
            <v>Proyectado</v>
          </cell>
          <cell r="Z433">
            <v>0.23972765369441634</v>
          </cell>
          <cell r="AB433" t="str">
            <v>N113-N118</v>
          </cell>
        </row>
        <row r="434">
          <cell r="A434">
            <v>432</v>
          </cell>
          <cell r="B434" t="str">
            <v>N118-N83</v>
          </cell>
          <cell r="C434" t="str">
            <v>N118</v>
          </cell>
          <cell r="D434" t="str">
            <v>N83</v>
          </cell>
          <cell r="E434" t="str">
            <v>1022349.87-1043422.14</v>
          </cell>
          <cell r="F434" t="str">
            <v>1022433.37-1043523.93</v>
          </cell>
          <cell r="G434" t="str">
            <v>Proyectado</v>
          </cell>
          <cell r="H434">
            <v>1022349.87</v>
          </cell>
          <cell r="I434">
            <v>1043422.14</v>
          </cell>
          <cell r="J434">
            <v>1022433.37</v>
          </cell>
          <cell r="K434">
            <v>1043523.93</v>
          </cell>
          <cell r="L434">
            <v>131.65954500000001</v>
          </cell>
          <cell r="M434" t="str">
            <v>Pluvial</v>
          </cell>
          <cell r="N434" t="str">
            <v>PVC</v>
          </cell>
          <cell r="O434">
            <v>0</v>
          </cell>
          <cell r="P434">
            <v>0</v>
          </cell>
          <cell r="Q434">
            <v>2565.29</v>
          </cell>
          <cell r="R434">
            <v>2564.5</v>
          </cell>
          <cell r="S434">
            <v>1.6</v>
          </cell>
          <cell r="T434">
            <v>1.2</v>
          </cell>
          <cell r="U434">
            <v>2563.69</v>
          </cell>
          <cell r="V434">
            <v>2563.3000000000002</v>
          </cell>
          <cell r="W434">
            <v>2563.69</v>
          </cell>
          <cell r="X434">
            <v>2563.3000000000002</v>
          </cell>
          <cell r="Y434" t="str">
            <v>Proyectado</v>
          </cell>
          <cell r="Z434">
            <v>0.296218553694586</v>
          </cell>
          <cell r="AB434" t="str">
            <v>N118-N83</v>
          </cell>
        </row>
        <row r="435">
          <cell r="A435">
            <v>433</v>
          </cell>
          <cell r="B435" t="str">
            <v>N120-N121</v>
          </cell>
          <cell r="C435" t="str">
            <v>N120</v>
          </cell>
          <cell r="D435" t="str">
            <v>N121</v>
          </cell>
          <cell r="E435" t="str">
            <v>1022472.82-1043722.69</v>
          </cell>
          <cell r="F435" t="str">
            <v>1022418.86-1043744.68</v>
          </cell>
          <cell r="G435" t="str">
            <v>Proyectado</v>
          </cell>
          <cell r="H435">
            <v>1022472.82</v>
          </cell>
          <cell r="I435">
            <v>1043722.69</v>
          </cell>
          <cell r="J435">
            <v>1022418.86</v>
          </cell>
          <cell r="K435">
            <v>1043744.68</v>
          </cell>
          <cell r="L435">
            <v>58.272207999999999</v>
          </cell>
          <cell r="M435" t="str">
            <v>Pluvial</v>
          </cell>
          <cell r="N435" t="str">
            <v>PVC</v>
          </cell>
          <cell r="O435">
            <v>0</v>
          </cell>
          <cell r="P435">
            <v>0</v>
          </cell>
          <cell r="Q435">
            <v>2563.5</v>
          </cell>
          <cell r="R435">
            <v>2562.1</v>
          </cell>
          <cell r="S435">
            <v>1.2</v>
          </cell>
          <cell r="T435">
            <v>1.2</v>
          </cell>
          <cell r="U435">
            <v>2562.3000000000002</v>
          </cell>
          <cell r="V435">
            <v>2560.9</v>
          </cell>
          <cell r="W435">
            <v>2562.3000000000002</v>
          </cell>
          <cell r="X435">
            <v>2560.9</v>
          </cell>
          <cell r="Y435" t="str">
            <v>Proyectado</v>
          </cell>
          <cell r="Z435">
            <v>2.4025175088613273</v>
          </cell>
          <cell r="AB435" t="str">
            <v>N120-N121</v>
          </cell>
        </row>
        <row r="436">
          <cell r="A436">
            <v>434</v>
          </cell>
          <cell r="B436" t="str">
            <v>N121-N122</v>
          </cell>
          <cell r="C436" t="str">
            <v>N121</v>
          </cell>
          <cell r="D436" t="str">
            <v>N122</v>
          </cell>
          <cell r="E436" t="str">
            <v>1022418.86-1043744.68</v>
          </cell>
          <cell r="F436" t="str">
            <v>1022410.59-1043740.16</v>
          </cell>
          <cell r="G436" t="str">
            <v>Proyectado</v>
          </cell>
          <cell r="H436">
            <v>1022418.86</v>
          </cell>
          <cell r="I436">
            <v>1043744.68</v>
          </cell>
          <cell r="J436">
            <v>1022410.59</v>
          </cell>
          <cell r="K436">
            <v>1043740.16</v>
          </cell>
          <cell r="L436">
            <v>9.4233060000000002</v>
          </cell>
          <cell r="M436" t="str">
            <v>Pluvial</v>
          </cell>
          <cell r="N436" t="str">
            <v>PVC</v>
          </cell>
          <cell r="O436">
            <v>0</v>
          </cell>
          <cell r="P436">
            <v>0</v>
          </cell>
          <cell r="Q436">
            <v>2562.1</v>
          </cell>
          <cell r="R436">
            <v>2561.91</v>
          </cell>
          <cell r="S436">
            <v>1.2</v>
          </cell>
          <cell r="T436">
            <v>1.2</v>
          </cell>
          <cell r="U436">
            <v>2560.9</v>
          </cell>
          <cell r="V436">
            <v>2560.71</v>
          </cell>
          <cell r="W436">
            <v>2560.9</v>
          </cell>
          <cell r="X436">
            <v>2560.71</v>
          </cell>
          <cell r="Y436" t="str">
            <v>Proyectado</v>
          </cell>
          <cell r="Z436">
            <v>2.0162775144949614</v>
          </cell>
          <cell r="AB436" t="str">
            <v>N121-N122</v>
          </cell>
        </row>
        <row r="437">
          <cell r="A437">
            <v>435</v>
          </cell>
          <cell r="B437" t="str">
            <v>N122-P215</v>
          </cell>
          <cell r="C437" t="str">
            <v>N122</v>
          </cell>
          <cell r="D437" t="str">
            <v>P215</v>
          </cell>
          <cell r="E437" t="str">
            <v>1022410.59-1043740.16</v>
          </cell>
          <cell r="F437" t="str">
            <v>1022404.55-1043745.23</v>
          </cell>
          <cell r="G437" t="str">
            <v>Proyectado</v>
          </cell>
          <cell r="H437">
            <v>1022410.59</v>
          </cell>
          <cell r="I437">
            <v>1043740.16</v>
          </cell>
          <cell r="J437">
            <v>1022404.55</v>
          </cell>
          <cell r="K437">
            <v>1043745.23</v>
          </cell>
          <cell r="L437">
            <v>7.8845749999999999</v>
          </cell>
          <cell r="M437" t="str">
            <v>Pluvial</v>
          </cell>
          <cell r="N437" t="str">
            <v>PVC</v>
          </cell>
          <cell r="O437">
            <v>0</v>
          </cell>
          <cell r="P437">
            <v>0</v>
          </cell>
          <cell r="Q437">
            <v>2561.91</v>
          </cell>
          <cell r="R437">
            <v>2561.91</v>
          </cell>
          <cell r="S437">
            <v>2.8</v>
          </cell>
          <cell r="T437">
            <v>2.9</v>
          </cell>
          <cell r="U437">
            <v>2559.1099999999997</v>
          </cell>
          <cell r="V437">
            <v>2559.0099999999998</v>
          </cell>
          <cell r="W437">
            <v>2559.1099999999997</v>
          </cell>
          <cell r="X437">
            <v>2559.0099999999998</v>
          </cell>
          <cell r="Y437" t="str">
            <v>Proyectado</v>
          </cell>
          <cell r="Z437">
            <v>1.2682991790922029</v>
          </cell>
          <cell r="AB437" t="str">
            <v>N122-P215</v>
          </cell>
        </row>
        <row r="438">
          <cell r="A438">
            <v>436</v>
          </cell>
          <cell r="B438" t="str">
            <v>P203A-N123</v>
          </cell>
          <cell r="C438" t="str">
            <v>P203A</v>
          </cell>
          <cell r="D438" t="str">
            <v>N123</v>
          </cell>
          <cell r="E438" t="str">
            <v>1022374.91-1043831.67</v>
          </cell>
          <cell r="F438" t="str">
            <v>1022367.49-1043851.6</v>
          </cell>
          <cell r="G438" t="str">
            <v>Proyectado</v>
          </cell>
          <cell r="H438">
            <v>1022374.91</v>
          </cell>
          <cell r="I438">
            <v>1043831.67</v>
          </cell>
          <cell r="J438">
            <v>1022367.49</v>
          </cell>
          <cell r="K438">
            <v>1043851.6</v>
          </cell>
          <cell r="L438">
            <v>21.270174999999998</v>
          </cell>
          <cell r="M438" t="str">
            <v>Pluvial</v>
          </cell>
          <cell r="N438" t="str">
            <v>PVC</v>
          </cell>
          <cell r="O438">
            <v>0</v>
          </cell>
          <cell r="P438">
            <v>0</v>
          </cell>
          <cell r="Q438">
            <v>2560.94</v>
          </cell>
          <cell r="R438">
            <v>2560.6</v>
          </cell>
          <cell r="S438">
            <v>2.5</v>
          </cell>
          <cell r="T438">
            <v>2.2999999999999998</v>
          </cell>
          <cell r="U438">
            <v>2558.44</v>
          </cell>
          <cell r="V438">
            <v>2558.2999999999997</v>
          </cell>
          <cell r="W438">
            <v>2558.44</v>
          </cell>
          <cell r="X438">
            <v>2558.2999999999997</v>
          </cell>
          <cell r="Y438" t="str">
            <v>Proyectado</v>
          </cell>
          <cell r="Z438">
            <v>0.65819862789247119</v>
          </cell>
          <cell r="AB438" t="str">
            <v>P203A-N123</v>
          </cell>
        </row>
        <row r="439">
          <cell r="A439">
            <v>437</v>
          </cell>
          <cell r="B439" t="str">
            <v>N123-N124</v>
          </cell>
          <cell r="C439" t="str">
            <v>N123</v>
          </cell>
          <cell r="D439" t="str">
            <v>N124</v>
          </cell>
          <cell r="E439" t="str">
            <v>1022367.49-1043851.6</v>
          </cell>
          <cell r="F439" t="str">
            <v>1022330.87-1043865.66</v>
          </cell>
          <cell r="G439" t="str">
            <v>Proyectado</v>
          </cell>
          <cell r="H439">
            <v>1022367.49</v>
          </cell>
          <cell r="I439">
            <v>1043851.6</v>
          </cell>
          <cell r="J439">
            <v>1022330.87</v>
          </cell>
          <cell r="K439">
            <v>1043865.66</v>
          </cell>
          <cell r="L439">
            <v>39.226376999999999</v>
          </cell>
          <cell r="M439" t="str">
            <v>Pluvial</v>
          </cell>
          <cell r="N439" t="str">
            <v>PVC</v>
          </cell>
          <cell r="O439">
            <v>0</v>
          </cell>
          <cell r="P439">
            <v>0</v>
          </cell>
          <cell r="Q439">
            <v>2560.6</v>
          </cell>
          <cell r="R439">
            <v>2561.8200000000002</v>
          </cell>
          <cell r="S439">
            <v>2.2999999999999998</v>
          </cell>
          <cell r="T439">
            <v>3.7</v>
          </cell>
          <cell r="U439">
            <v>2558.2999999999997</v>
          </cell>
          <cell r="V439">
            <v>2558.1200000000003</v>
          </cell>
          <cell r="W439">
            <v>2558.2999999999997</v>
          </cell>
          <cell r="X439">
            <v>2558.1200000000003</v>
          </cell>
          <cell r="Y439" t="str">
            <v>Proyectado</v>
          </cell>
          <cell r="Z439">
            <v>0.45887490450464374</v>
          </cell>
          <cell r="AB439" t="str">
            <v>N123-N124</v>
          </cell>
        </row>
        <row r="440">
          <cell r="A440">
            <v>438</v>
          </cell>
          <cell r="B440" t="str">
            <v>N124-N125</v>
          </cell>
          <cell r="C440" t="str">
            <v>N124</v>
          </cell>
          <cell r="D440" t="str">
            <v>N125</v>
          </cell>
          <cell r="E440" t="str">
            <v>1022330.87-1043865.66</v>
          </cell>
          <cell r="F440" t="str">
            <v>1022307.44-1043876.1</v>
          </cell>
          <cell r="G440" t="str">
            <v>Proyectado</v>
          </cell>
          <cell r="H440">
            <v>1022330.87</v>
          </cell>
          <cell r="I440">
            <v>1043865.66</v>
          </cell>
          <cell r="J440">
            <v>1022307.44</v>
          </cell>
          <cell r="K440">
            <v>1043876.1</v>
          </cell>
          <cell r="L440">
            <v>25.648434000000002</v>
          </cell>
          <cell r="M440" t="str">
            <v>Pluvial</v>
          </cell>
          <cell r="N440" t="str">
            <v>PVC</v>
          </cell>
          <cell r="O440">
            <v>0</v>
          </cell>
          <cell r="P440">
            <v>0</v>
          </cell>
          <cell r="Q440">
            <v>2561.8200000000002</v>
          </cell>
          <cell r="R440">
            <v>2563</v>
          </cell>
          <cell r="S440">
            <v>3.7</v>
          </cell>
          <cell r="T440">
            <v>5</v>
          </cell>
          <cell r="U440">
            <v>2558.1200000000003</v>
          </cell>
          <cell r="V440">
            <v>2558</v>
          </cell>
          <cell r="W440">
            <v>2558.1200000000003</v>
          </cell>
          <cell r="X440">
            <v>2558</v>
          </cell>
          <cell r="Y440" t="str">
            <v>Proyectado</v>
          </cell>
          <cell r="Z440">
            <v>0.46786482168987625</v>
          </cell>
          <cell r="AB440" t="str">
            <v>N124-N125</v>
          </cell>
        </row>
        <row r="441">
          <cell r="A441">
            <v>439</v>
          </cell>
          <cell r="B441" t="str">
            <v>N125-N126</v>
          </cell>
          <cell r="C441" t="str">
            <v>N125</v>
          </cell>
          <cell r="D441" t="str">
            <v>N126</v>
          </cell>
          <cell r="E441" t="str">
            <v>1022307.44-1043876.1</v>
          </cell>
          <cell r="F441" t="str">
            <v>1022259.96-1043903.67</v>
          </cell>
          <cell r="G441" t="str">
            <v>Proyectado</v>
          </cell>
          <cell r="H441">
            <v>1022307.44</v>
          </cell>
          <cell r="I441">
            <v>1043876.1</v>
          </cell>
          <cell r="J441">
            <v>1022259.96</v>
          </cell>
          <cell r="K441">
            <v>1043903.67</v>
          </cell>
          <cell r="L441">
            <v>54.899571999999999</v>
          </cell>
          <cell r="M441" t="str">
            <v>Pluvial</v>
          </cell>
          <cell r="N441" t="str">
            <v>PVC</v>
          </cell>
          <cell r="O441">
            <v>0</v>
          </cell>
          <cell r="P441">
            <v>0</v>
          </cell>
          <cell r="Q441">
            <v>2563</v>
          </cell>
          <cell r="R441">
            <v>2564.5</v>
          </cell>
          <cell r="S441">
            <v>5</v>
          </cell>
          <cell r="T441">
            <v>6.8</v>
          </cell>
          <cell r="U441">
            <v>2558</v>
          </cell>
          <cell r="V441">
            <v>2557.6999999999998</v>
          </cell>
          <cell r="W441">
            <v>2558</v>
          </cell>
          <cell r="X441">
            <v>2557.6999999999998</v>
          </cell>
          <cell r="Y441" t="str">
            <v>Proyectado</v>
          </cell>
          <cell r="Z441">
            <v>0.54645234757054562</v>
          </cell>
          <cell r="AB441" t="str">
            <v>N125-N126</v>
          </cell>
        </row>
        <row r="442">
          <cell r="A442">
            <v>440</v>
          </cell>
          <cell r="B442" t="str">
            <v>N126-N127</v>
          </cell>
          <cell r="C442" t="str">
            <v>N126</v>
          </cell>
          <cell r="D442" t="str">
            <v>N127</v>
          </cell>
          <cell r="E442" t="str">
            <v>1022259.96-1043903.67</v>
          </cell>
          <cell r="F442" t="str">
            <v>1022334.93-1043969.36</v>
          </cell>
          <cell r="G442" t="str">
            <v>Proyectado</v>
          </cell>
          <cell r="H442">
            <v>1022259.96</v>
          </cell>
          <cell r="I442">
            <v>1043903.67</v>
          </cell>
          <cell r="J442">
            <v>1022334.93</v>
          </cell>
          <cell r="K442">
            <v>1043969.36</v>
          </cell>
          <cell r="L442">
            <v>99.680777000000006</v>
          </cell>
          <cell r="M442" t="str">
            <v>Pluvial</v>
          </cell>
          <cell r="N442" t="str">
            <v>PVC</v>
          </cell>
          <cell r="O442">
            <v>0</v>
          </cell>
          <cell r="P442">
            <v>0</v>
          </cell>
          <cell r="Q442">
            <v>2564.5</v>
          </cell>
          <cell r="R442">
            <v>2564.1799999999998</v>
          </cell>
          <cell r="S442">
            <v>6.8</v>
          </cell>
          <cell r="T442">
            <v>6.6</v>
          </cell>
          <cell r="U442">
            <v>2557.6999999999998</v>
          </cell>
          <cell r="V442">
            <v>2557.58</v>
          </cell>
          <cell r="W442">
            <v>2557.6999999999998</v>
          </cell>
          <cell r="X442">
            <v>2557.58</v>
          </cell>
          <cell r="Y442" t="str">
            <v>Proyectado</v>
          </cell>
          <cell r="Z442">
            <v>0.12038429435586248</v>
          </cell>
          <cell r="AB442" t="str">
            <v>N126-N127</v>
          </cell>
        </row>
        <row r="443">
          <cell r="A443">
            <v>441</v>
          </cell>
          <cell r="B443" t="str">
            <v>N127-DN1</v>
          </cell>
          <cell r="C443" t="str">
            <v>N127</v>
          </cell>
          <cell r="D443" t="str">
            <v>DN1</v>
          </cell>
          <cell r="E443" t="str">
            <v>1022334.93-1043969.36</v>
          </cell>
          <cell r="F443" t="str">
            <v>1022384.24-1044017.86</v>
          </cell>
          <cell r="G443" t="str">
            <v>Proyectado</v>
          </cell>
          <cell r="H443">
            <v>1022334.93</v>
          </cell>
          <cell r="I443">
            <v>1043969.36</v>
          </cell>
          <cell r="J443">
            <v>1022384.24</v>
          </cell>
          <cell r="K443">
            <v>1044017.86</v>
          </cell>
          <cell r="L443">
            <v>69.159801999999999</v>
          </cell>
          <cell r="M443" t="str">
            <v>Pluvial</v>
          </cell>
          <cell r="N443" t="str">
            <v>PVC</v>
          </cell>
          <cell r="O443">
            <v>0</v>
          </cell>
          <cell r="P443">
            <v>0</v>
          </cell>
          <cell r="Q443">
            <v>2564.1799999999998</v>
          </cell>
          <cell r="R443">
            <v>2557</v>
          </cell>
          <cell r="S443">
            <v>6.6</v>
          </cell>
          <cell r="T443">
            <v>1.2</v>
          </cell>
          <cell r="U443">
            <v>2557.58</v>
          </cell>
          <cell r="V443">
            <v>2555.8000000000002</v>
          </cell>
          <cell r="W443">
            <v>2557.58</v>
          </cell>
          <cell r="X443">
            <v>2555.8000000000002</v>
          </cell>
          <cell r="Y443" t="str">
            <v>Proyectado</v>
          </cell>
          <cell r="Z443">
            <v>2.573749415881418</v>
          </cell>
          <cell r="AB443" t="str">
            <v>N127-DN1</v>
          </cell>
        </row>
        <row r="444">
          <cell r="A444">
            <v>442</v>
          </cell>
          <cell r="B444" t="str">
            <v>S405-N88</v>
          </cell>
          <cell r="C444" t="str">
            <v>S405</v>
          </cell>
          <cell r="D444" t="str">
            <v>N88</v>
          </cell>
          <cell r="E444" t="str">
            <v>1022416.19-1043576.91</v>
          </cell>
          <cell r="F444" t="str">
            <v>1022421.72-1043574.13</v>
          </cell>
          <cell r="G444" t="str">
            <v>Proyectado Sumideros</v>
          </cell>
          <cell r="H444">
            <v>1022416.19</v>
          </cell>
          <cell r="I444">
            <v>1043576.91</v>
          </cell>
          <cell r="J444">
            <v>1022421.72</v>
          </cell>
          <cell r="K444">
            <v>1043574.13</v>
          </cell>
          <cell r="L444">
            <v>6.189584</v>
          </cell>
          <cell r="M444" t="str">
            <v>De Sumidero</v>
          </cell>
          <cell r="N444" t="str">
            <v>PVC</v>
          </cell>
          <cell r="O444">
            <v>0</v>
          </cell>
          <cell r="P444">
            <v>0</v>
          </cell>
          <cell r="Q444">
            <v>2562.6999999999998</v>
          </cell>
          <cell r="R444">
            <v>2563.23</v>
          </cell>
          <cell r="S444">
            <v>0.5</v>
          </cell>
          <cell r="T444">
            <v>1.2</v>
          </cell>
          <cell r="U444">
            <v>2562.1999999999998</v>
          </cell>
          <cell r="V444">
            <v>2562.0300000000002</v>
          </cell>
          <cell r="W444">
            <v>2562.1999999999998</v>
          </cell>
          <cell r="X444">
            <v>2562.0300000000002</v>
          </cell>
          <cell r="Y444" t="str">
            <v>Proyectado</v>
          </cell>
          <cell r="Z444">
            <v>2.7465496873395372</v>
          </cell>
          <cell r="AB444" t="e">
            <v>#N/A</v>
          </cell>
        </row>
        <row r="445">
          <cell r="A445">
            <v>443</v>
          </cell>
          <cell r="B445" t="str">
            <v>S406-N88</v>
          </cell>
          <cell r="C445" t="str">
            <v>S406</v>
          </cell>
          <cell r="D445" t="str">
            <v>N88</v>
          </cell>
          <cell r="E445" t="str">
            <v>1022418.86-1043580.8</v>
          </cell>
          <cell r="F445" t="str">
            <v>1022421.72-1043574.13</v>
          </cell>
          <cell r="G445" t="str">
            <v>Proyectado Sumideros</v>
          </cell>
          <cell r="H445">
            <v>1022418.86</v>
          </cell>
          <cell r="I445">
            <v>1043580.8</v>
          </cell>
          <cell r="J445">
            <v>1022421.72</v>
          </cell>
          <cell r="K445">
            <v>1043574.13</v>
          </cell>
          <cell r="L445">
            <v>7.2594750000000001</v>
          </cell>
          <cell r="M445" t="str">
            <v>De Sumidero</v>
          </cell>
          <cell r="N445" t="str">
            <v>PVC</v>
          </cell>
          <cell r="O445">
            <v>0</v>
          </cell>
          <cell r="P445">
            <v>0</v>
          </cell>
          <cell r="Q445">
            <v>2562.7600000000002</v>
          </cell>
          <cell r="R445">
            <v>2563.23</v>
          </cell>
          <cell r="S445">
            <v>0.5</v>
          </cell>
          <cell r="T445">
            <v>1.2</v>
          </cell>
          <cell r="U445">
            <v>2562.2600000000002</v>
          </cell>
          <cell r="V445">
            <v>2562.0300000000002</v>
          </cell>
          <cell r="W445">
            <v>2562.2600000000002</v>
          </cell>
          <cell r="X445">
            <v>2562.0300000000002</v>
          </cell>
          <cell r="Y445" t="str">
            <v>Proyectado</v>
          </cell>
          <cell r="Z445">
            <v>3.168273187799644</v>
          </cell>
          <cell r="AB445" t="e">
            <v>#N/A</v>
          </cell>
        </row>
        <row r="446">
          <cell r="A446">
            <v>444</v>
          </cell>
          <cell r="B446" t="str">
            <v>N131-N90</v>
          </cell>
          <cell r="C446" t="str">
            <v>N131</v>
          </cell>
          <cell r="D446" t="str">
            <v>N90</v>
          </cell>
          <cell r="E446" t="str">
            <v>1022382.17-1043618.51</v>
          </cell>
          <cell r="F446" t="str">
            <v>1022378.34-1043644.48</v>
          </cell>
          <cell r="G446" t="str">
            <v>Proyectado</v>
          </cell>
          <cell r="H446">
            <v>1022382.17</v>
          </cell>
          <cell r="I446">
            <v>1043618.51</v>
          </cell>
          <cell r="J446">
            <v>1022378.34</v>
          </cell>
          <cell r="K446">
            <v>1043644.48</v>
          </cell>
          <cell r="L446">
            <v>26.251532999999998</v>
          </cell>
          <cell r="M446" t="str">
            <v>Pluvial</v>
          </cell>
          <cell r="N446" t="str">
            <v>PVC</v>
          </cell>
          <cell r="O446">
            <v>0</v>
          </cell>
          <cell r="P446">
            <v>0</v>
          </cell>
          <cell r="Q446">
            <v>2561.5</v>
          </cell>
          <cell r="R446">
            <v>2561.31</v>
          </cell>
          <cell r="S446">
            <v>1.5</v>
          </cell>
          <cell r="T446">
            <v>1.5</v>
          </cell>
          <cell r="U446">
            <v>2560</v>
          </cell>
          <cell r="V446">
            <v>2559.81</v>
          </cell>
          <cell r="W446">
            <v>2560</v>
          </cell>
          <cell r="X446">
            <v>2559.81</v>
          </cell>
          <cell r="Y446" t="str">
            <v>Proyectado</v>
          </cell>
          <cell r="Z446">
            <v>0.72376725580199297</v>
          </cell>
          <cell r="AB446" t="str">
            <v>N131-N90</v>
          </cell>
        </row>
        <row r="447">
          <cell r="A447">
            <v>445</v>
          </cell>
          <cell r="B447" t="str">
            <v>S331-N96</v>
          </cell>
          <cell r="C447" t="str">
            <v>S331</v>
          </cell>
          <cell r="D447" t="str">
            <v>N96</v>
          </cell>
          <cell r="E447" t="str">
            <v>1022584.67-1043483.13</v>
          </cell>
          <cell r="F447" t="str">
            <v>1022593.84-1043479.13</v>
          </cell>
          <cell r="G447" t="str">
            <v>Proyectado Sumideros</v>
          </cell>
          <cell r="H447">
            <v>1022584.67</v>
          </cell>
          <cell r="I447">
            <v>1043483.13</v>
          </cell>
          <cell r="J447">
            <v>1022593.84</v>
          </cell>
          <cell r="K447">
            <v>1043479.13</v>
          </cell>
          <cell r="L447">
            <v>10.006634999999999</v>
          </cell>
          <cell r="M447" t="str">
            <v>De Sumidero</v>
          </cell>
          <cell r="N447" t="str">
            <v>PVC</v>
          </cell>
          <cell r="O447">
            <v>0</v>
          </cell>
          <cell r="P447">
            <v>0</v>
          </cell>
          <cell r="Q447">
            <v>2564.3200000000002</v>
          </cell>
          <cell r="R447">
            <v>2564.5</v>
          </cell>
          <cell r="S447">
            <v>0.5</v>
          </cell>
          <cell r="T447">
            <v>1.2</v>
          </cell>
          <cell r="U447">
            <v>2563.8200000000002</v>
          </cell>
          <cell r="V447">
            <v>2563.3000000000002</v>
          </cell>
          <cell r="W447">
            <v>2563.8200000000002</v>
          </cell>
          <cell r="X447">
            <v>2563.3000000000002</v>
          </cell>
          <cell r="Y447" t="str">
            <v>Proyectado</v>
          </cell>
          <cell r="Z447">
            <v>5.1965520876896365</v>
          </cell>
          <cell r="AB447" t="e">
            <v>#N/A</v>
          </cell>
        </row>
        <row r="448">
          <cell r="A448">
            <v>446</v>
          </cell>
          <cell r="B448" t="str">
            <v>S332-N96</v>
          </cell>
          <cell r="C448" t="str">
            <v>S332</v>
          </cell>
          <cell r="D448" t="str">
            <v>N96</v>
          </cell>
          <cell r="E448" t="str">
            <v>1022587.79-1043486.6</v>
          </cell>
          <cell r="F448" t="str">
            <v>1022593.84-1043479.13</v>
          </cell>
          <cell r="G448" t="str">
            <v>Proyectado Sumideros</v>
          </cell>
          <cell r="H448">
            <v>1022587.79</v>
          </cell>
          <cell r="I448">
            <v>1043486.6</v>
          </cell>
          <cell r="J448">
            <v>1022593.84</v>
          </cell>
          <cell r="K448">
            <v>1043479.13</v>
          </cell>
          <cell r="L448">
            <v>9.6126000000000005</v>
          </cell>
          <cell r="M448" t="str">
            <v>De Sumidero</v>
          </cell>
          <cell r="N448" t="str">
            <v>PVC</v>
          </cell>
          <cell r="O448">
            <v>0</v>
          </cell>
          <cell r="P448">
            <v>0</v>
          </cell>
          <cell r="Q448">
            <v>2564.36</v>
          </cell>
          <cell r="R448">
            <v>2564.5</v>
          </cell>
          <cell r="S448">
            <v>0.5</v>
          </cell>
          <cell r="T448">
            <v>1.2</v>
          </cell>
          <cell r="U448">
            <v>2563.86</v>
          </cell>
          <cell r="V448">
            <v>2563.3000000000002</v>
          </cell>
          <cell r="W448">
            <v>2563.86</v>
          </cell>
          <cell r="X448">
            <v>2563.3000000000002</v>
          </cell>
          <cell r="Y448" t="str">
            <v>Proyectado</v>
          </cell>
          <cell r="Z448">
            <v>5.8256871189890918</v>
          </cell>
          <cell r="AB448" t="e">
            <v>#N/A</v>
          </cell>
        </row>
        <row r="449">
          <cell r="A449">
            <v>447</v>
          </cell>
          <cell r="B449" t="str">
            <v>S285-N17</v>
          </cell>
          <cell r="C449" t="str">
            <v>S285</v>
          </cell>
          <cell r="D449" t="str">
            <v>N17</v>
          </cell>
          <cell r="E449" t="str">
            <v>1022585.32-1043451.52</v>
          </cell>
          <cell r="F449" t="str">
            <v>1022578.42-1043457.94</v>
          </cell>
          <cell r="G449" t="str">
            <v>Proyectado Sumideros</v>
          </cell>
          <cell r="H449">
            <v>1022585.32</v>
          </cell>
          <cell r="I449">
            <v>1043451.52</v>
          </cell>
          <cell r="J449">
            <v>1022578.42</v>
          </cell>
          <cell r="K449">
            <v>1043457.94</v>
          </cell>
          <cell r="L449">
            <v>9.4289319999999996</v>
          </cell>
          <cell r="M449" t="str">
            <v>De Sumidero</v>
          </cell>
          <cell r="N449" t="str">
            <v>PVC</v>
          </cell>
          <cell r="O449">
            <v>0</v>
          </cell>
          <cell r="P449">
            <v>0</v>
          </cell>
          <cell r="Q449">
            <v>2564.21</v>
          </cell>
          <cell r="R449">
            <v>2564.48</v>
          </cell>
          <cell r="S449">
            <v>0.5</v>
          </cell>
          <cell r="T449">
            <v>1.2</v>
          </cell>
          <cell r="U449">
            <v>2563.71</v>
          </cell>
          <cell r="V449">
            <v>2563.2800000000002</v>
          </cell>
          <cell r="W449">
            <v>2563.71</v>
          </cell>
          <cell r="X449">
            <v>2563.2800000000002</v>
          </cell>
          <cell r="Y449" t="str">
            <v>Proyectado</v>
          </cell>
          <cell r="Z449">
            <v>4.5604316586421065</v>
          </cell>
          <cell r="AB449" t="e">
            <v>#N/A</v>
          </cell>
        </row>
        <row r="450">
          <cell r="A450">
            <v>448</v>
          </cell>
          <cell r="B450" t="str">
            <v>S284-N17</v>
          </cell>
          <cell r="C450" t="str">
            <v>S284</v>
          </cell>
          <cell r="D450" t="str">
            <v>N17</v>
          </cell>
          <cell r="E450" t="str">
            <v>1022589-1043456.86</v>
          </cell>
          <cell r="F450" t="str">
            <v>1022578.42-1043457.94</v>
          </cell>
          <cell r="G450" t="str">
            <v>Proyectado Sumideros</v>
          </cell>
          <cell r="H450">
            <v>1022589</v>
          </cell>
          <cell r="I450">
            <v>1043456.86</v>
          </cell>
          <cell r="J450">
            <v>1022578.42</v>
          </cell>
          <cell r="K450">
            <v>1043457.94</v>
          </cell>
          <cell r="L450">
            <v>10.637689</v>
          </cell>
          <cell r="M450" t="str">
            <v>De Sumidero</v>
          </cell>
          <cell r="N450" t="str">
            <v>PVC</v>
          </cell>
          <cell r="O450">
            <v>0</v>
          </cell>
          <cell r="P450">
            <v>0</v>
          </cell>
          <cell r="Q450">
            <v>2564.34</v>
          </cell>
          <cell r="R450">
            <v>2564.48</v>
          </cell>
          <cell r="S450">
            <v>0.5</v>
          </cell>
          <cell r="T450">
            <v>1.2</v>
          </cell>
          <cell r="U450">
            <v>2563.84</v>
          </cell>
          <cell r="V450">
            <v>2563.2800000000002</v>
          </cell>
          <cell r="W450">
            <v>2563.84</v>
          </cell>
          <cell r="X450">
            <v>2563.2800000000002</v>
          </cell>
          <cell r="Y450" t="str">
            <v>Proyectado</v>
          </cell>
          <cell r="Z450">
            <v>5.2643012970199212</v>
          </cell>
          <cell r="AB450" t="e">
            <v>#N/A</v>
          </cell>
        </row>
        <row r="451">
          <cell r="A451">
            <v>449</v>
          </cell>
          <cell r="B451" t="str">
            <v>S283-N17</v>
          </cell>
          <cell r="C451" t="str">
            <v>S283</v>
          </cell>
          <cell r="D451" t="str">
            <v>N17</v>
          </cell>
          <cell r="E451" t="str">
            <v>1022586.99-1043462.75</v>
          </cell>
          <cell r="F451" t="str">
            <v>1022578.42-1043457.94</v>
          </cell>
          <cell r="G451" t="str">
            <v>Proyectado Sumideros</v>
          </cell>
          <cell r="H451">
            <v>1022586.99</v>
          </cell>
          <cell r="I451">
            <v>1043462.75</v>
          </cell>
          <cell r="J451">
            <v>1022578.42</v>
          </cell>
          <cell r="K451">
            <v>1043457.94</v>
          </cell>
          <cell r="L451">
            <v>9.8278759999999998</v>
          </cell>
          <cell r="M451" t="str">
            <v>De Sumidero</v>
          </cell>
          <cell r="N451" t="str">
            <v>PVC</v>
          </cell>
          <cell r="O451">
            <v>0</v>
          </cell>
          <cell r="P451">
            <v>0</v>
          </cell>
          <cell r="Q451">
            <v>2564.3200000000002</v>
          </cell>
          <cell r="R451">
            <v>2564.48</v>
          </cell>
          <cell r="S451">
            <v>0.5</v>
          </cell>
          <cell r="T451">
            <v>1.2</v>
          </cell>
          <cell r="U451">
            <v>2563.8200000000002</v>
          </cell>
          <cell r="V451">
            <v>2563.2800000000002</v>
          </cell>
          <cell r="W451">
            <v>2563.8200000000002</v>
          </cell>
          <cell r="X451">
            <v>2563.2800000000002</v>
          </cell>
          <cell r="Y451" t="str">
            <v>Proyectado</v>
          </cell>
          <cell r="Z451">
            <v>5.4945748196249484</v>
          </cell>
          <cell r="AB451" t="e">
            <v>#N/A</v>
          </cell>
        </row>
        <row r="452">
          <cell r="A452">
            <v>450</v>
          </cell>
          <cell r="B452" t="str">
            <v>S302-N23</v>
          </cell>
          <cell r="C452" t="str">
            <v>S302</v>
          </cell>
          <cell r="D452" t="str">
            <v>N23</v>
          </cell>
          <cell r="E452" t="str">
            <v>1022557.87-1043422.66</v>
          </cell>
          <cell r="F452" t="str">
            <v>1022556.78-1043429.46</v>
          </cell>
          <cell r="G452" t="str">
            <v>Proyectado Sumideros</v>
          </cell>
          <cell r="H452">
            <v>1022557.87</v>
          </cell>
          <cell r="I452">
            <v>1043422.66</v>
          </cell>
          <cell r="J452">
            <v>1022556.78</v>
          </cell>
          <cell r="K452">
            <v>1043429.46</v>
          </cell>
          <cell r="L452">
            <v>6.8870060000000004</v>
          </cell>
          <cell r="M452" t="str">
            <v>De Sumidero</v>
          </cell>
          <cell r="N452" t="str">
            <v>PVC</v>
          </cell>
          <cell r="O452">
            <v>0</v>
          </cell>
          <cell r="P452">
            <v>0</v>
          </cell>
          <cell r="Q452">
            <v>2564.0100000000002</v>
          </cell>
          <cell r="R452">
            <v>2564</v>
          </cell>
          <cell r="S452">
            <v>0.5</v>
          </cell>
          <cell r="T452">
            <v>1.2</v>
          </cell>
          <cell r="U452">
            <v>2563.5100000000002</v>
          </cell>
          <cell r="V452">
            <v>2562.8000000000002</v>
          </cell>
          <cell r="W452">
            <v>2563.5100000000002</v>
          </cell>
          <cell r="X452">
            <v>2562.8000000000002</v>
          </cell>
          <cell r="Y452" t="str">
            <v>Proyectado</v>
          </cell>
          <cell r="Z452">
            <v>10.309269369012258</v>
          </cell>
          <cell r="AB452" t="e">
            <v>#N/A</v>
          </cell>
        </row>
        <row r="453">
          <cell r="A453">
            <v>451</v>
          </cell>
          <cell r="B453" t="str">
            <v>S301-N23</v>
          </cell>
          <cell r="C453" t="str">
            <v>S301</v>
          </cell>
          <cell r="D453" t="str">
            <v>N23</v>
          </cell>
          <cell r="E453" t="str">
            <v>1022562.39-1043426.82</v>
          </cell>
          <cell r="F453" t="str">
            <v>1022556.78-1043429.46</v>
          </cell>
          <cell r="G453" t="str">
            <v>Proyectado Sumideros</v>
          </cell>
          <cell r="H453">
            <v>1022562.39</v>
          </cell>
          <cell r="I453">
            <v>1043426.82</v>
          </cell>
          <cell r="J453">
            <v>1022556.78</v>
          </cell>
          <cell r="K453">
            <v>1043429.46</v>
          </cell>
          <cell r="L453">
            <v>6.2010800000000001</v>
          </cell>
          <cell r="M453" t="str">
            <v>De Sumidero</v>
          </cell>
          <cell r="N453" t="str">
            <v>PVC</v>
          </cell>
          <cell r="O453">
            <v>0</v>
          </cell>
          <cell r="P453">
            <v>0</v>
          </cell>
          <cell r="Q453">
            <v>2563.91</v>
          </cell>
          <cell r="R453">
            <v>2564</v>
          </cell>
          <cell r="S453">
            <v>0.5</v>
          </cell>
          <cell r="T453">
            <v>1.2</v>
          </cell>
          <cell r="U453">
            <v>2563.41</v>
          </cell>
          <cell r="V453">
            <v>2562.8000000000002</v>
          </cell>
          <cell r="W453">
            <v>2563.41</v>
          </cell>
          <cell r="X453">
            <v>2562.8000000000002</v>
          </cell>
          <cell r="Y453" t="str">
            <v>Proyectado</v>
          </cell>
          <cell r="Z453">
            <v>9.8369961361516474</v>
          </cell>
          <cell r="AB453" t="e">
            <v>#N/A</v>
          </cell>
        </row>
        <row r="454">
          <cell r="A454">
            <v>452</v>
          </cell>
          <cell r="B454" t="str">
            <v>S439-N23</v>
          </cell>
          <cell r="C454" t="str">
            <v>S439</v>
          </cell>
          <cell r="D454" t="str">
            <v>N23</v>
          </cell>
          <cell r="E454" t="str">
            <v>1022562.55-1043432.68</v>
          </cell>
          <cell r="F454" t="str">
            <v>1022556.78-1043429.46</v>
          </cell>
          <cell r="G454" t="str">
            <v>Proyectado Sumideros</v>
          </cell>
          <cell r="H454">
            <v>1022562.55</v>
          </cell>
          <cell r="I454">
            <v>1043432.68</v>
          </cell>
          <cell r="J454">
            <v>1022556.78</v>
          </cell>
          <cell r="K454">
            <v>1043429.46</v>
          </cell>
          <cell r="L454">
            <v>6.6085450000000003</v>
          </cell>
          <cell r="M454" t="str">
            <v>De Sumidero</v>
          </cell>
          <cell r="N454" t="str">
            <v>PVC</v>
          </cell>
          <cell r="O454">
            <v>0</v>
          </cell>
          <cell r="P454">
            <v>0</v>
          </cell>
          <cell r="Q454">
            <v>2563.89</v>
          </cell>
          <cell r="R454">
            <v>2564</v>
          </cell>
          <cell r="S454">
            <v>0.5</v>
          </cell>
          <cell r="T454">
            <v>1.2</v>
          </cell>
          <cell r="U454">
            <v>2563.39</v>
          </cell>
          <cell r="V454">
            <v>2562.8000000000002</v>
          </cell>
          <cell r="W454">
            <v>2563.39</v>
          </cell>
          <cell r="X454">
            <v>2562.8000000000002</v>
          </cell>
          <cell r="Y454" t="str">
            <v>Proyectado</v>
          </cell>
          <cell r="Z454">
            <v>8.9278350983414771</v>
          </cell>
          <cell r="AB454" t="e">
            <v>#N/A</v>
          </cell>
        </row>
        <row r="455">
          <cell r="A455">
            <v>453</v>
          </cell>
          <cell r="B455" t="str">
            <v>S346-P180</v>
          </cell>
          <cell r="C455" t="str">
            <v>S346</v>
          </cell>
          <cell r="D455" t="str">
            <v>P180</v>
          </cell>
          <cell r="E455" t="str">
            <v>1022539.05-1043411.29</v>
          </cell>
          <cell r="F455" t="str">
            <v>1022541.68-1043419.27</v>
          </cell>
          <cell r="G455" t="str">
            <v>Proyectado Sumideros</v>
          </cell>
          <cell r="H455">
            <v>1022539.05</v>
          </cell>
          <cell r="I455">
            <v>1043411.29</v>
          </cell>
          <cell r="J455">
            <v>1022541.68</v>
          </cell>
          <cell r="K455">
            <v>1043419.27</v>
          </cell>
          <cell r="L455">
            <v>8.4022199999999998</v>
          </cell>
          <cell r="M455" t="str">
            <v>De Sumidero</v>
          </cell>
          <cell r="N455" t="str">
            <v>PVC</v>
          </cell>
          <cell r="O455">
            <v>0</v>
          </cell>
          <cell r="P455">
            <v>0</v>
          </cell>
          <cell r="Q455">
            <v>2564.06</v>
          </cell>
          <cell r="R455">
            <v>2564.0100000000002</v>
          </cell>
          <cell r="S455">
            <v>0.5</v>
          </cell>
          <cell r="T455">
            <v>1.2</v>
          </cell>
          <cell r="U455">
            <v>2563.56</v>
          </cell>
          <cell r="V455">
            <v>2562.8100000000004</v>
          </cell>
          <cell r="W455">
            <v>2563.56</v>
          </cell>
          <cell r="X455">
            <v>2562.8100000000004</v>
          </cell>
          <cell r="Y455" t="str">
            <v>Proyectado</v>
          </cell>
          <cell r="Z455">
            <v>8.9262123581570734</v>
          </cell>
          <cell r="AB455" t="e">
            <v>#N/A</v>
          </cell>
        </row>
        <row r="456">
          <cell r="A456">
            <v>454</v>
          </cell>
          <cell r="B456" t="str">
            <v>S344-P180</v>
          </cell>
          <cell r="C456" t="str">
            <v>S344</v>
          </cell>
          <cell r="D456" t="str">
            <v>P180</v>
          </cell>
          <cell r="E456" t="str">
            <v>1022540.51-1043425</v>
          </cell>
          <cell r="F456" t="str">
            <v>1022541.68-1043419.27</v>
          </cell>
          <cell r="G456" t="str">
            <v>Proyectado Sumideros</v>
          </cell>
          <cell r="H456">
            <v>1022540.51</v>
          </cell>
          <cell r="I456">
            <v>1043425</v>
          </cell>
          <cell r="J456">
            <v>1022541.68</v>
          </cell>
          <cell r="K456">
            <v>1043419.27</v>
          </cell>
          <cell r="L456">
            <v>5.8482310000000002</v>
          </cell>
          <cell r="M456" t="str">
            <v>De Sumidero</v>
          </cell>
          <cell r="N456" t="str">
            <v>PVC</v>
          </cell>
          <cell r="O456">
            <v>0</v>
          </cell>
          <cell r="P456">
            <v>0</v>
          </cell>
          <cell r="Q456">
            <v>2563.92</v>
          </cell>
          <cell r="R456">
            <v>2564.0100000000002</v>
          </cell>
          <cell r="S456">
            <v>0.5</v>
          </cell>
          <cell r="T456">
            <v>1.2</v>
          </cell>
          <cell r="U456">
            <v>2563.42</v>
          </cell>
          <cell r="V456">
            <v>2562.8100000000004</v>
          </cell>
          <cell r="W456">
            <v>2563.42</v>
          </cell>
          <cell r="X456">
            <v>2562.8100000000004</v>
          </cell>
          <cell r="Y456" t="str">
            <v>Proyectado</v>
          </cell>
          <cell r="Z456">
            <v>10.430504540598218</v>
          </cell>
          <cell r="AB456" t="e">
            <v>#N/A</v>
          </cell>
        </row>
        <row r="457">
          <cell r="A457">
            <v>455</v>
          </cell>
          <cell r="B457" t="str">
            <v>S335-P179</v>
          </cell>
          <cell r="C457" t="str">
            <v>S335</v>
          </cell>
          <cell r="D457" t="str">
            <v>P179</v>
          </cell>
          <cell r="E457" t="str">
            <v>1022535.98-1043421.63</v>
          </cell>
          <cell r="F457" t="str">
            <v>1022540.59-1043420.61</v>
          </cell>
          <cell r="G457" t="str">
            <v>Proyectado Sumideros</v>
          </cell>
          <cell r="H457">
            <v>1022535.98</v>
          </cell>
          <cell r="I457">
            <v>1043421.63</v>
          </cell>
          <cell r="J457">
            <v>1022540.59</v>
          </cell>
          <cell r="K457">
            <v>1043420.61</v>
          </cell>
          <cell r="L457">
            <v>4.7214929999999997</v>
          </cell>
          <cell r="M457" t="str">
            <v>De Sumidero</v>
          </cell>
          <cell r="N457" t="str">
            <v>PVC</v>
          </cell>
          <cell r="O457">
            <v>0</v>
          </cell>
          <cell r="P457">
            <v>0</v>
          </cell>
          <cell r="Q457">
            <v>2563.94</v>
          </cell>
          <cell r="R457">
            <v>2563.9899999999998</v>
          </cell>
          <cell r="S457">
            <v>0.5</v>
          </cell>
          <cell r="T457">
            <v>1.2</v>
          </cell>
          <cell r="U457">
            <v>2563.44</v>
          </cell>
          <cell r="V457">
            <v>2562.79</v>
          </cell>
          <cell r="W457">
            <v>2563.44</v>
          </cell>
          <cell r="X457">
            <v>2562.79</v>
          </cell>
          <cell r="Y457" t="str">
            <v>Proyectado</v>
          </cell>
          <cell r="Z457">
            <v>13.766831805111032</v>
          </cell>
          <cell r="AB457" t="e">
            <v>#N/A</v>
          </cell>
        </row>
        <row r="458">
          <cell r="A458">
            <v>456</v>
          </cell>
          <cell r="B458" t="str">
            <v>S311-N58</v>
          </cell>
          <cell r="C458" t="str">
            <v>S311</v>
          </cell>
          <cell r="D458" t="str">
            <v>N58</v>
          </cell>
          <cell r="E458" t="str">
            <v>1022510.68-1043555.32</v>
          </cell>
          <cell r="F458" t="str">
            <v>1022513.04-1043559.91</v>
          </cell>
          <cell r="G458" t="str">
            <v>Proyectado Sumideros</v>
          </cell>
          <cell r="H458">
            <v>1022510.68</v>
          </cell>
          <cell r="I458">
            <v>1043555.32</v>
          </cell>
          <cell r="J458">
            <v>1022513.04</v>
          </cell>
          <cell r="K458">
            <v>1043559.91</v>
          </cell>
          <cell r="L458">
            <v>5.1638219999999997</v>
          </cell>
          <cell r="M458" t="str">
            <v>De Sumidero</v>
          </cell>
          <cell r="N458" t="str">
            <v>PVC</v>
          </cell>
          <cell r="O458">
            <v>0</v>
          </cell>
          <cell r="P458">
            <v>0</v>
          </cell>
          <cell r="Q458">
            <v>2564.3000000000002</v>
          </cell>
          <cell r="R458">
            <v>2564.5</v>
          </cell>
          <cell r="S458">
            <v>0.5</v>
          </cell>
          <cell r="T458">
            <v>1.2</v>
          </cell>
          <cell r="U458">
            <v>2563.8000000000002</v>
          </cell>
          <cell r="V458">
            <v>2563.3000000000002</v>
          </cell>
          <cell r="W458">
            <v>2563.8000000000002</v>
          </cell>
          <cell r="X458">
            <v>2563.3000000000002</v>
          </cell>
          <cell r="Y458" t="str">
            <v>Proyectado</v>
          </cell>
          <cell r="Z458">
            <v>9.6827504898503474</v>
          </cell>
          <cell r="AB458" t="e">
            <v>#N/A</v>
          </cell>
        </row>
        <row r="459">
          <cell r="A459">
            <v>457</v>
          </cell>
          <cell r="B459" t="str">
            <v>S310-N58</v>
          </cell>
          <cell r="C459" t="str">
            <v>S310</v>
          </cell>
          <cell r="D459" t="str">
            <v>N58</v>
          </cell>
          <cell r="E459" t="str">
            <v>1022512.93-1043555.24</v>
          </cell>
          <cell r="F459" t="str">
            <v>1022513.04-1043559.91</v>
          </cell>
          <cell r="G459" t="str">
            <v>Proyectado Sumideros</v>
          </cell>
          <cell r="H459">
            <v>1022512.93</v>
          </cell>
          <cell r="I459">
            <v>1043555.24</v>
          </cell>
          <cell r="J459">
            <v>1022513.04</v>
          </cell>
          <cell r="K459">
            <v>1043559.91</v>
          </cell>
          <cell r="L459">
            <v>4.6720199999999998</v>
          </cell>
          <cell r="M459" t="str">
            <v>De Sumidero</v>
          </cell>
          <cell r="N459" t="str">
            <v>PVC</v>
          </cell>
          <cell r="O459">
            <v>0</v>
          </cell>
          <cell r="P459">
            <v>0</v>
          </cell>
          <cell r="Q459">
            <v>2564.33</v>
          </cell>
          <cell r="R459">
            <v>2564.5</v>
          </cell>
          <cell r="S459">
            <v>0.5</v>
          </cell>
          <cell r="T459">
            <v>1.2</v>
          </cell>
          <cell r="U459">
            <v>2563.83</v>
          </cell>
          <cell r="V459">
            <v>2563.3000000000002</v>
          </cell>
          <cell r="W459">
            <v>2563.83</v>
          </cell>
          <cell r="X459">
            <v>2563.3000000000002</v>
          </cell>
          <cell r="Y459" t="str">
            <v>Proyectado</v>
          </cell>
          <cell r="Z459">
            <v>11.344129519988043</v>
          </cell>
          <cell r="AB459" t="e">
            <v>#N/A</v>
          </cell>
        </row>
        <row r="460">
          <cell r="A460">
            <v>458</v>
          </cell>
          <cell r="B460" t="str">
            <v>S309-N58</v>
          </cell>
          <cell r="C460" t="str">
            <v>S309</v>
          </cell>
          <cell r="D460" t="str">
            <v>N58</v>
          </cell>
          <cell r="E460" t="str">
            <v>1022516.55-1043559.64</v>
          </cell>
          <cell r="F460" t="str">
            <v>1022513.04-1043559.91</v>
          </cell>
          <cell r="G460" t="str">
            <v>Proyectado Sumideros</v>
          </cell>
          <cell r="H460">
            <v>1022516.55</v>
          </cell>
          <cell r="I460">
            <v>1043559.64</v>
          </cell>
          <cell r="J460">
            <v>1022513.04</v>
          </cell>
          <cell r="K460">
            <v>1043559.91</v>
          </cell>
          <cell r="L460">
            <v>3.515835</v>
          </cell>
          <cell r="M460" t="str">
            <v>De Sumidero</v>
          </cell>
          <cell r="N460" t="str">
            <v>PVC</v>
          </cell>
          <cell r="O460">
            <v>0</v>
          </cell>
          <cell r="P460">
            <v>0</v>
          </cell>
          <cell r="Q460">
            <v>2564.3200000000002</v>
          </cell>
          <cell r="R460">
            <v>2564.5</v>
          </cell>
          <cell r="S460">
            <v>0.5</v>
          </cell>
          <cell r="T460">
            <v>1.2</v>
          </cell>
          <cell r="U460">
            <v>2563.8200000000002</v>
          </cell>
          <cell r="V460">
            <v>2563.3000000000002</v>
          </cell>
          <cell r="W460">
            <v>2563.8200000000002</v>
          </cell>
          <cell r="X460">
            <v>2563.3000000000002</v>
          </cell>
          <cell r="Y460" t="str">
            <v>Proyectado</v>
          </cell>
          <cell r="Z460">
            <v>14.790227641512807</v>
          </cell>
          <cell r="AB460" t="e">
            <v>#N/A</v>
          </cell>
        </row>
        <row r="461">
          <cell r="A461">
            <v>459</v>
          </cell>
          <cell r="B461" t="str">
            <v>S307-N57</v>
          </cell>
          <cell r="C461" t="str">
            <v>S307</v>
          </cell>
          <cell r="D461" t="str">
            <v>N57</v>
          </cell>
          <cell r="E461" t="str">
            <v>1022532.67-1043579.13</v>
          </cell>
          <cell r="F461" t="str">
            <v>1022530.99-1043581.36</v>
          </cell>
          <cell r="G461" t="str">
            <v>Proyectado Sumideros</v>
          </cell>
          <cell r="H461">
            <v>1022532.67</v>
          </cell>
          <cell r="I461">
            <v>1043579.13</v>
          </cell>
          <cell r="J461">
            <v>1022530.99</v>
          </cell>
          <cell r="K461">
            <v>1043581.36</v>
          </cell>
          <cell r="L461">
            <v>2.7941150000000001</v>
          </cell>
          <cell r="M461" t="str">
            <v>De Sumidero</v>
          </cell>
          <cell r="N461" t="str">
            <v>PVC</v>
          </cell>
          <cell r="O461">
            <v>0</v>
          </cell>
          <cell r="P461">
            <v>0</v>
          </cell>
          <cell r="Q461">
            <v>2564.31</v>
          </cell>
          <cell r="R461">
            <v>2564.5</v>
          </cell>
          <cell r="S461">
            <v>0.5</v>
          </cell>
          <cell r="T461">
            <v>1.2</v>
          </cell>
          <cell r="U461">
            <v>2563.81</v>
          </cell>
          <cell r="V461">
            <v>2563.3000000000002</v>
          </cell>
          <cell r="W461">
            <v>2563.81</v>
          </cell>
          <cell r="X461">
            <v>2563.3000000000002</v>
          </cell>
          <cell r="Y461" t="str">
            <v>Proyectado</v>
          </cell>
          <cell r="Z461">
            <v>18.252648870922044</v>
          </cell>
          <cell r="AB461" t="e">
            <v>#N/A</v>
          </cell>
        </row>
        <row r="462">
          <cell r="A462">
            <v>460</v>
          </cell>
          <cell r="B462" t="str">
            <v>S308-N57</v>
          </cell>
          <cell r="C462" t="str">
            <v>S308</v>
          </cell>
          <cell r="D462" t="str">
            <v>N57</v>
          </cell>
          <cell r="E462" t="str">
            <v>1022535.72-1043582.61</v>
          </cell>
          <cell r="F462" t="str">
            <v>1022530.99-1043581.36</v>
          </cell>
          <cell r="G462" t="str">
            <v>Proyectado Sumideros</v>
          </cell>
          <cell r="H462">
            <v>1022535.72</v>
          </cell>
          <cell r="I462">
            <v>1043582.61</v>
          </cell>
          <cell r="J462">
            <v>1022530.99</v>
          </cell>
          <cell r="K462">
            <v>1043581.36</v>
          </cell>
          <cell r="L462">
            <v>4.8901500000000002</v>
          </cell>
          <cell r="M462" t="str">
            <v>De Sumidero</v>
          </cell>
          <cell r="N462" t="str">
            <v>PVC</v>
          </cell>
          <cell r="O462">
            <v>0</v>
          </cell>
          <cell r="P462">
            <v>0</v>
          </cell>
          <cell r="Q462">
            <v>2564.29</v>
          </cell>
          <cell r="R462">
            <v>2564.5</v>
          </cell>
          <cell r="S462">
            <v>0.5</v>
          </cell>
          <cell r="T462">
            <v>1.2</v>
          </cell>
          <cell r="U462">
            <v>2563.79</v>
          </cell>
          <cell r="V462">
            <v>2563.3000000000002</v>
          </cell>
          <cell r="W462">
            <v>2563.79</v>
          </cell>
          <cell r="X462">
            <v>2563.3000000000002</v>
          </cell>
          <cell r="Y462" t="str">
            <v>Proyectado</v>
          </cell>
          <cell r="Z462">
            <v>10.020142531410729</v>
          </cell>
          <cell r="AB462" t="e">
            <v>#N/A</v>
          </cell>
        </row>
        <row r="463">
          <cell r="A463">
            <v>461</v>
          </cell>
          <cell r="B463" t="str">
            <v>S268-N56</v>
          </cell>
          <cell r="C463" t="str">
            <v>S268</v>
          </cell>
          <cell r="D463" t="str">
            <v>N56</v>
          </cell>
          <cell r="E463" t="str">
            <v>1022551.49-1043601.47</v>
          </cell>
          <cell r="F463" t="str">
            <v>1022550.34-1043604.56</v>
          </cell>
          <cell r="G463" t="str">
            <v>Proyectado Sumideros</v>
          </cell>
          <cell r="H463">
            <v>1022551.49</v>
          </cell>
          <cell r="I463">
            <v>1043601.47</v>
          </cell>
          <cell r="J463">
            <v>1022550.34</v>
          </cell>
          <cell r="K463">
            <v>1043604.56</v>
          </cell>
          <cell r="L463">
            <v>3.3022360000000002</v>
          </cell>
          <cell r="M463" t="str">
            <v>De Sumidero</v>
          </cell>
          <cell r="N463" t="str">
            <v>PVC</v>
          </cell>
          <cell r="O463">
            <v>0</v>
          </cell>
          <cell r="P463">
            <v>0</v>
          </cell>
          <cell r="Q463">
            <v>2564.39</v>
          </cell>
          <cell r="R463">
            <v>2564.5</v>
          </cell>
          <cell r="S463">
            <v>0.5</v>
          </cell>
          <cell r="T463">
            <v>1.2</v>
          </cell>
          <cell r="U463">
            <v>2563.89</v>
          </cell>
          <cell r="V463">
            <v>2563.3000000000002</v>
          </cell>
          <cell r="W463">
            <v>2563.89</v>
          </cell>
          <cell r="X463">
            <v>2563.3000000000002</v>
          </cell>
          <cell r="Y463" t="str">
            <v>Proyectado</v>
          </cell>
          <cell r="Z463">
            <v>17.866681848289787</v>
          </cell>
          <cell r="AB463" t="e">
            <v>#N/A</v>
          </cell>
        </row>
        <row r="464">
          <cell r="A464">
            <v>462</v>
          </cell>
          <cell r="B464" t="str">
            <v>S269-N56</v>
          </cell>
          <cell r="C464" t="str">
            <v>S269</v>
          </cell>
          <cell r="D464" t="str">
            <v>N56</v>
          </cell>
          <cell r="E464" t="str">
            <v>1022554.33-1043607.33</v>
          </cell>
          <cell r="F464" t="str">
            <v>1022550.34-1043604.56</v>
          </cell>
          <cell r="G464" t="str">
            <v>Proyectado Sumideros</v>
          </cell>
          <cell r="H464">
            <v>1022554.33</v>
          </cell>
          <cell r="I464">
            <v>1043607.33</v>
          </cell>
          <cell r="J464">
            <v>1022550.34</v>
          </cell>
          <cell r="K464">
            <v>1043604.56</v>
          </cell>
          <cell r="L464">
            <v>4.8561829999999997</v>
          </cell>
          <cell r="M464" t="str">
            <v>De Sumidero</v>
          </cell>
          <cell r="N464" t="str">
            <v>PVC</v>
          </cell>
          <cell r="O464">
            <v>0</v>
          </cell>
          <cell r="P464">
            <v>0</v>
          </cell>
          <cell r="Q464">
            <v>2564.4699999999998</v>
          </cell>
          <cell r="R464">
            <v>2564.5</v>
          </cell>
          <cell r="S464">
            <v>0.5</v>
          </cell>
          <cell r="T464">
            <v>1.2</v>
          </cell>
          <cell r="U464">
            <v>2563.9699999999998</v>
          </cell>
          <cell r="V464">
            <v>2563.3000000000002</v>
          </cell>
          <cell r="W464">
            <v>2563.9699999999998</v>
          </cell>
          <cell r="X464">
            <v>2563.3000000000002</v>
          </cell>
          <cell r="Y464" t="str">
            <v>Proyectado</v>
          </cell>
          <cell r="Z464">
            <v>13.796844146928114</v>
          </cell>
          <cell r="AB464" t="e">
            <v>#N/A</v>
          </cell>
        </row>
        <row r="465">
          <cell r="A465">
            <v>463</v>
          </cell>
          <cell r="B465" t="str">
            <v>SX06-N72</v>
          </cell>
          <cell r="C465" t="str">
            <v>SX06</v>
          </cell>
          <cell r="D465" t="str">
            <v>N72</v>
          </cell>
          <cell r="E465" t="str">
            <v>1022605.51-1043572.94</v>
          </cell>
          <cell r="F465" t="str">
            <v>1022607.8-1043573.98</v>
          </cell>
          <cell r="G465" t="str">
            <v>Proyectado Sumideros</v>
          </cell>
          <cell r="H465">
            <v>1022605.51</v>
          </cell>
          <cell r="I465">
            <v>1043572.94</v>
          </cell>
          <cell r="J465">
            <v>1022607.8</v>
          </cell>
          <cell r="K465">
            <v>1043573.98</v>
          </cell>
          <cell r="L465">
            <v>2.5139990000000001</v>
          </cell>
          <cell r="M465" t="str">
            <v>De Sumidero</v>
          </cell>
          <cell r="N465" t="str">
            <v>PVC</v>
          </cell>
          <cell r="O465">
            <v>0</v>
          </cell>
          <cell r="P465">
            <v>0</v>
          </cell>
          <cell r="Q465">
            <v>2564.61</v>
          </cell>
          <cell r="R465">
            <v>2565</v>
          </cell>
          <cell r="S465">
            <v>0.5</v>
          </cell>
          <cell r="T465">
            <v>1.2</v>
          </cell>
          <cell r="U465">
            <v>2564.11</v>
          </cell>
          <cell r="V465">
            <v>2563.8000000000002</v>
          </cell>
          <cell r="W465">
            <v>2564.11</v>
          </cell>
          <cell r="X465">
            <v>2563.8000000000002</v>
          </cell>
          <cell r="Y465" t="str">
            <v>Proyectado</v>
          </cell>
          <cell r="Z465">
            <v>12.330951603399422</v>
          </cell>
          <cell r="AB465" t="e">
            <v>#N/A</v>
          </cell>
        </row>
        <row r="466">
          <cell r="A466">
            <v>464</v>
          </cell>
          <cell r="B466" t="str">
            <v>S037-N72</v>
          </cell>
          <cell r="C466" t="str">
            <v>S037</v>
          </cell>
          <cell r="D466" t="str">
            <v>N72</v>
          </cell>
          <cell r="E466" t="str">
            <v>1022609.36-1043570.15</v>
          </cell>
          <cell r="F466" t="str">
            <v>1022607.8-1043573.98</v>
          </cell>
          <cell r="G466" t="str">
            <v>Proyectado Sumideros</v>
          </cell>
          <cell r="H466">
            <v>1022609.36</v>
          </cell>
          <cell r="I466">
            <v>1043570.15</v>
          </cell>
          <cell r="J466">
            <v>1022607.8</v>
          </cell>
          <cell r="K466">
            <v>1043573.98</v>
          </cell>
          <cell r="L466">
            <v>4.1364850000000004</v>
          </cell>
          <cell r="M466" t="str">
            <v>De Sumidero</v>
          </cell>
          <cell r="N466" t="str">
            <v>PVC</v>
          </cell>
          <cell r="O466">
            <v>0</v>
          </cell>
          <cell r="P466">
            <v>0</v>
          </cell>
          <cell r="Q466">
            <v>2564.67</v>
          </cell>
          <cell r="R466">
            <v>2565</v>
          </cell>
          <cell r="S466">
            <v>0.5</v>
          </cell>
          <cell r="T466">
            <v>1.2</v>
          </cell>
          <cell r="U466">
            <v>2564.17</v>
          </cell>
          <cell r="V466">
            <v>2563.8000000000002</v>
          </cell>
          <cell r="W466">
            <v>2564.17</v>
          </cell>
          <cell r="X466">
            <v>2563.8000000000002</v>
          </cell>
          <cell r="Y466" t="str">
            <v>Proyectado</v>
          </cell>
          <cell r="Z466">
            <v>8.9447924989427214</v>
          </cell>
          <cell r="AB466" t="e">
            <v>#N/A</v>
          </cell>
        </row>
        <row r="467">
          <cell r="A467">
            <v>465</v>
          </cell>
          <cell r="B467" t="str">
            <v>S262-S037</v>
          </cell>
          <cell r="C467" t="str">
            <v>S262</v>
          </cell>
          <cell r="D467" t="str">
            <v>S037</v>
          </cell>
          <cell r="E467" t="str">
            <v>1022603.94-1043566.61</v>
          </cell>
          <cell r="F467" t="str">
            <v>1022609.36-1043570.15</v>
          </cell>
          <cell r="G467" t="str">
            <v>Proyectado Sumideros</v>
          </cell>
          <cell r="H467">
            <v>1022603.94</v>
          </cell>
          <cell r="I467">
            <v>1043566.61</v>
          </cell>
          <cell r="J467">
            <v>1022609.36</v>
          </cell>
          <cell r="K467">
            <v>1043570.15</v>
          </cell>
          <cell r="L467">
            <v>6.4736390000000004</v>
          </cell>
          <cell r="M467" t="str">
            <v>De Sumidero</v>
          </cell>
          <cell r="N467" t="str">
            <v>PVC</v>
          </cell>
          <cell r="O467">
            <v>0</v>
          </cell>
          <cell r="P467">
            <v>0</v>
          </cell>
          <cell r="Q467">
            <v>2564.69</v>
          </cell>
          <cell r="R467">
            <v>2564.67</v>
          </cell>
          <cell r="S467">
            <v>0.5</v>
          </cell>
          <cell r="T467">
            <v>1.2</v>
          </cell>
          <cell r="U467">
            <v>2564.19</v>
          </cell>
          <cell r="V467">
            <v>2563.4700000000003</v>
          </cell>
          <cell r="W467">
            <v>2564.19</v>
          </cell>
          <cell r="X467">
            <v>2563.4700000000003</v>
          </cell>
          <cell r="Y467" t="str">
            <v>Proyectado</v>
          </cell>
          <cell r="Z467">
            <v>11.122028892865355</v>
          </cell>
          <cell r="AB467" t="e">
            <v>#N/A</v>
          </cell>
        </row>
        <row r="468">
          <cell r="A468">
            <v>466</v>
          </cell>
          <cell r="B468" t="str">
            <v>S224-N5</v>
          </cell>
          <cell r="C468" t="str">
            <v>S224</v>
          </cell>
          <cell r="D468" t="str">
            <v>N5</v>
          </cell>
          <cell r="E468" t="str">
            <v>1022632.63-1043609.97</v>
          </cell>
          <cell r="F468" t="str">
            <v>1022638.8-1043617.45</v>
          </cell>
          <cell r="G468" t="str">
            <v>Proyectado Sumideros</v>
          </cell>
          <cell r="H468">
            <v>1022632.63</v>
          </cell>
          <cell r="I468">
            <v>1043609.97</v>
          </cell>
          <cell r="J468">
            <v>1022638.8</v>
          </cell>
          <cell r="K468">
            <v>1043617.45</v>
          </cell>
          <cell r="L468">
            <v>9.6966239999999999</v>
          </cell>
          <cell r="M468" t="str">
            <v>De Sumidero</v>
          </cell>
          <cell r="N468" t="str">
            <v>PVC</v>
          </cell>
          <cell r="O468">
            <v>0</v>
          </cell>
          <cell r="P468">
            <v>0</v>
          </cell>
          <cell r="Q468">
            <v>2564.71</v>
          </cell>
          <cell r="R468">
            <v>2565</v>
          </cell>
          <cell r="S468">
            <v>0.5</v>
          </cell>
          <cell r="T468">
            <v>1.2</v>
          </cell>
          <cell r="U468">
            <v>2564.21</v>
          </cell>
          <cell r="V468">
            <v>2563.8000000000002</v>
          </cell>
          <cell r="W468">
            <v>2564.21</v>
          </cell>
          <cell r="X468">
            <v>2563.8000000000002</v>
          </cell>
          <cell r="Y468" t="str">
            <v>Proyectado</v>
          </cell>
          <cell r="Z468">
            <v>4.22827573802856</v>
          </cell>
          <cell r="AB468" t="e">
            <v>#N/A</v>
          </cell>
        </row>
        <row r="469">
          <cell r="A469">
            <v>467</v>
          </cell>
          <cell r="B469" t="str">
            <v>S223-N5</v>
          </cell>
          <cell r="C469" t="str">
            <v>S223</v>
          </cell>
          <cell r="D469" t="str">
            <v>N5</v>
          </cell>
          <cell r="E469" t="str">
            <v>1022638.62-1043609.62</v>
          </cell>
          <cell r="F469" t="str">
            <v>1022638.8-1043617.45</v>
          </cell>
          <cell r="G469" t="str">
            <v>Proyectado Sumideros</v>
          </cell>
          <cell r="H469">
            <v>1022638.62</v>
          </cell>
          <cell r="I469">
            <v>1043609.62</v>
          </cell>
          <cell r="J469">
            <v>1022638.8</v>
          </cell>
          <cell r="K469">
            <v>1043617.45</v>
          </cell>
          <cell r="L469">
            <v>7.8327790000000004</v>
          </cell>
          <cell r="M469" t="str">
            <v>De Sumidero</v>
          </cell>
          <cell r="N469" t="str">
            <v>PVC</v>
          </cell>
          <cell r="O469">
            <v>0</v>
          </cell>
          <cell r="P469">
            <v>0</v>
          </cell>
          <cell r="Q469">
            <v>2564.83</v>
          </cell>
          <cell r="R469">
            <v>2565</v>
          </cell>
          <cell r="S469">
            <v>0.5</v>
          </cell>
          <cell r="T469">
            <v>1.2</v>
          </cell>
          <cell r="U469">
            <v>2564.33</v>
          </cell>
          <cell r="V469">
            <v>2563.8000000000002</v>
          </cell>
          <cell r="W469">
            <v>2564.33</v>
          </cell>
          <cell r="X469">
            <v>2563.8000000000002</v>
          </cell>
          <cell r="Y469" t="str">
            <v>Proyectado</v>
          </cell>
          <cell r="Z469">
            <v>6.7664362801471274</v>
          </cell>
          <cell r="AB469" t="e">
            <v>#N/A</v>
          </cell>
        </row>
        <row r="470">
          <cell r="A470">
            <v>468</v>
          </cell>
          <cell r="B470" t="str">
            <v>S226-N6</v>
          </cell>
          <cell r="C470" t="str">
            <v>S226</v>
          </cell>
          <cell r="D470" t="str">
            <v>N6</v>
          </cell>
          <cell r="E470" t="str">
            <v>1022591.17-1043651.26</v>
          </cell>
          <cell r="F470" t="str">
            <v>1022585.06-1043654.91</v>
          </cell>
          <cell r="G470" t="str">
            <v>Proyectado Sumideros</v>
          </cell>
          <cell r="H470">
            <v>1022591.17</v>
          </cell>
          <cell r="I470">
            <v>1043651.26</v>
          </cell>
          <cell r="J470">
            <v>1022585.06</v>
          </cell>
          <cell r="K470">
            <v>1043654.91</v>
          </cell>
          <cell r="L470">
            <v>7.1210930000000001</v>
          </cell>
          <cell r="M470" t="str">
            <v>De Sumidero</v>
          </cell>
          <cell r="N470" t="str">
            <v>PVC</v>
          </cell>
          <cell r="O470">
            <v>0</v>
          </cell>
          <cell r="P470">
            <v>0</v>
          </cell>
          <cell r="Q470">
            <v>2564.17</v>
          </cell>
          <cell r="R470">
            <v>2564.5</v>
          </cell>
          <cell r="S470">
            <v>0.5</v>
          </cell>
          <cell r="T470">
            <v>1.2</v>
          </cell>
          <cell r="U470">
            <v>2563.67</v>
          </cell>
          <cell r="V470">
            <v>2563.3000000000002</v>
          </cell>
          <cell r="W470">
            <v>2563.67</v>
          </cell>
          <cell r="X470">
            <v>2563.3000000000002</v>
          </cell>
          <cell r="Y470" t="str">
            <v>Proyectado</v>
          </cell>
          <cell r="Z470">
            <v>5.1958315949516578</v>
          </cell>
          <cell r="AB470" t="e">
            <v>#N/A</v>
          </cell>
        </row>
        <row r="471">
          <cell r="A471">
            <v>469</v>
          </cell>
          <cell r="B471" t="str">
            <v>S225-N6</v>
          </cell>
          <cell r="C471" t="str">
            <v>S225</v>
          </cell>
          <cell r="D471" t="str">
            <v>N6</v>
          </cell>
          <cell r="E471" t="str">
            <v>1022586.54-1043645.23</v>
          </cell>
          <cell r="F471" t="str">
            <v>1022585.06-1043654.91</v>
          </cell>
          <cell r="G471" t="str">
            <v>Proyectado Sumideros</v>
          </cell>
          <cell r="H471">
            <v>1022586.54</v>
          </cell>
          <cell r="I471">
            <v>1043645.23</v>
          </cell>
          <cell r="J471">
            <v>1022585.06</v>
          </cell>
          <cell r="K471">
            <v>1043654.91</v>
          </cell>
          <cell r="L471">
            <v>9.7936879999999995</v>
          </cell>
          <cell r="M471" t="str">
            <v>De Sumidero</v>
          </cell>
          <cell r="N471" t="str">
            <v>PVC</v>
          </cell>
          <cell r="O471">
            <v>0</v>
          </cell>
          <cell r="P471">
            <v>0</v>
          </cell>
          <cell r="Q471">
            <v>2564.1999999999998</v>
          </cell>
          <cell r="R471">
            <v>2564.5</v>
          </cell>
          <cell r="S471">
            <v>0.5</v>
          </cell>
          <cell r="T471">
            <v>1.2</v>
          </cell>
          <cell r="U471">
            <v>2563.6999999999998</v>
          </cell>
          <cell r="V471">
            <v>2563.3000000000002</v>
          </cell>
          <cell r="W471">
            <v>2563.6999999999998</v>
          </cell>
          <cell r="X471">
            <v>2563.3000000000002</v>
          </cell>
          <cell r="Y471" t="str">
            <v>Proyectado</v>
          </cell>
          <cell r="Z471">
            <v>4.0842632520010458</v>
          </cell>
          <cell r="AB471" t="e">
            <v>#N/A</v>
          </cell>
        </row>
        <row r="472">
          <cell r="A472">
            <v>470</v>
          </cell>
          <cell r="B472" t="str">
            <v>S227-N6</v>
          </cell>
          <cell r="C472" t="str">
            <v>S227</v>
          </cell>
          <cell r="D472" t="str">
            <v>N6</v>
          </cell>
          <cell r="E472" t="str">
            <v>1022590.16-1043653.78</v>
          </cell>
          <cell r="F472" t="str">
            <v>1022585.06-1043654.91</v>
          </cell>
          <cell r="G472" t="str">
            <v>Proyectado Sumideros</v>
          </cell>
          <cell r="H472">
            <v>1022590.16</v>
          </cell>
          <cell r="I472">
            <v>1043653.78</v>
          </cell>
          <cell r="J472">
            <v>1022585.06</v>
          </cell>
          <cell r="K472">
            <v>1043654.91</v>
          </cell>
          <cell r="L472">
            <v>5.2278969999999996</v>
          </cell>
          <cell r="M472" t="str">
            <v>De Sumidero</v>
          </cell>
          <cell r="N472" t="str">
            <v>PVC</v>
          </cell>
          <cell r="O472">
            <v>0</v>
          </cell>
          <cell r="P472">
            <v>0</v>
          </cell>
          <cell r="Q472">
            <v>2564.15</v>
          </cell>
          <cell r="R472">
            <v>2564.5</v>
          </cell>
          <cell r="S472">
            <v>0.5</v>
          </cell>
          <cell r="T472">
            <v>1.2</v>
          </cell>
          <cell r="U472">
            <v>2563.65</v>
          </cell>
          <cell r="V472">
            <v>2563.3000000000002</v>
          </cell>
          <cell r="W472">
            <v>2563.65</v>
          </cell>
          <cell r="X472">
            <v>2563.3000000000002</v>
          </cell>
          <cell r="Y472" t="str">
            <v>Proyectado</v>
          </cell>
          <cell r="Z472">
            <v>6.6948526338584919</v>
          </cell>
          <cell r="AB472" t="e">
            <v>#N/A</v>
          </cell>
        </row>
        <row r="473">
          <cell r="A473">
            <v>471</v>
          </cell>
          <cell r="B473" t="str">
            <v>S228-N6</v>
          </cell>
          <cell r="C473" t="str">
            <v>S228</v>
          </cell>
          <cell r="D473" t="str">
            <v>N6</v>
          </cell>
          <cell r="E473" t="str">
            <v>1022587.86-1043656.47</v>
          </cell>
          <cell r="F473" t="str">
            <v>1022585.06-1043654.91</v>
          </cell>
          <cell r="G473" t="str">
            <v>Proyectado Sumideros</v>
          </cell>
          <cell r="H473">
            <v>1022587.86</v>
          </cell>
          <cell r="I473">
            <v>1043656.47</v>
          </cell>
          <cell r="J473">
            <v>1022585.06</v>
          </cell>
          <cell r="K473">
            <v>1043654.91</v>
          </cell>
          <cell r="L473">
            <v>3.2086229999999998</v>
          </cell>
          <cell r="M473" t="str">
            <v>De Sumidero</v>
          </cell>
          <cell r="N473" t="str">
            <v>PVC</v>
          </cell>
          <cell r="O473">
            <v>0</v>
          </cell>
          <cell r="P473">
            <v>0</v>
          </cell>
          <cell r="Q473">
            <v>2564.19</v>
          </cell>
          <cell r="R473">
            <v>2564.5</v>
          </cell>
          <cell r="S473">
            <v>0.5</v>
          </cell>
          <cell r="T473">
            <v>1.2</v>
          </cell>
          <cell r="U473">
            <v>2563.69</v>
          </cell>
          <cell r="V473">
            <v>2563.3000000000002</v>
          </cell>
          <cell r="W473">
            <v>2563.69</v>
          </cell>
          <cell r="X473">
            <v>2563.3000000000002</v>
          </cell>
          <cell r="Y473" t="str">
            <v>Proyectado</v>
          </cell>
          <cell r="Z473">
            <v>12.154746755847375</v>
          </cell>
          <cell r="AB473" t="e">
            <v>#N/A</v>
          </cell>
        </row>
        <row r="474">
          <cell r="A474">
            <v>472</v>
          </cell>
          <cell r="B474" t="str">
            <v>S230-N6</v>
          </cell>
          <cell r="C474" t="str">
            <v>S230</v>
          </cell>
          <cell r="D474" t="str">
            <v>N6</v>
          </cell>
          <cell r="E474" t="str">
            <v>1022579.43-1043650.38</v>
          </cell>
          <cell r="F474" t="str">
            <v>1022585.06-1043654.91</v>
          </cell>
          <cell r="G474" t="str">
            <v>Proyectado Sumideros</v>
          </cell>
          <cell r="H474">
            <v>1022579.43</v>
          </cell>
          <cell r="I474">
            <v>1043650.38</v>
          </cell>
          <cell r="J474">
            <v>1022585.06</v>
          </cell>
          <cell r="K474">
            <v>1043654.91</v>
          </cell>
          <cell r="L474">
            <v>7.2232880000000002</v>
          </cell>
          <cell r="M474" t="str">
            <v>De Sumidero</v>
          </cell>
          <cell r="N474" t="str">
            <v>PVC</v>
          </cell>
          <cell r="O474">
            <v>0</v>
          </cell>
          <cell r="P474">
            <v>0</v>
          </cell>
          <cell r="Q474">
            <v>2564.3000000000002</v>
          </cell>
          <cell r="R474">
            <v>2564.5</v>
          </cell>
          <cell r="S474">
            <v>0.5</v>
          </cell>
          <cell r="T474">
            <v>1.2</v>
          </cell>
          <cell r="U474">
            <v>2563.8000000000002</v>
          </cell>
          <cell r="V474">
            <v>2563.3000000000002</v>
          </cell>
          <cell r="W474">
            <v>2563.8000000000002</v>
          </cell>
          <cell r="X474">
            <v>2563.3000000000002</v>
          </cell>
          <cell r="Y474" t="str">
            <v>Proyectado</v>
          </cell>
          <cell r="Z474">
            <v>6.9220554406802002</v>
          </cell>
          <cell r="AB474" t="e">
            <v>#N/A</v>
          </cell>
        </row>
        <row r="475">
          <cell r="A475">
            <v>473</v>
          </cell>
          <cell r="B475" t="str">
            <v>S229-N7</v>
          </cell>
          <cell r="C475" t="str">
            <v>S229</v>
          </cell>
          <cell r="D475" t="str">
            <v>N7</v>
          </cell>
          <cell r="E475" t="str">
            <v>1022552.23-1043659.96</v>
          </cell>
          <cell r="F475" t="str">
            <v>1022554.39-1043671.58</v>
          </cell>
          <cell r="G475" t="str">
            <v>Proyectado Sumideros</v>
          </cell>
          <cell r="H475">
            <v>1022552.23</v>
          </cell>
          <cell r="I475">
            <v>1043659.96</v>
          </cell>
          <cell r="J475">
            <v>1022554.39</v>
          </cell>
          <cell r="K475">
            <v>1043671.58</v>
          </cell>
          <cell r="L475">
            <v>11.81676</v>
          </cell>
          <cell r="M475" t="str">
            <v>De Sumidero</v>
          </cell>
          <cell r="N475" t="str">
            <v>PVC</v>
          </cell>
          <cell r="O475">
            <v>0</v>
          </cell>
          <cell r="P475">
            <v>0</v>
          </cell>
          <cell r="Q475">
            <v>2564.85</v>
          </cell>
          <cell r="R475">
            <v>2564.92</v>
          </cell>
          <cell r="S475">
            <v>0.5</v>
          </cell>
          <cell r="T475">
            <v>1.2</v>
          </cell>
          <cell r="U475">
            <v>2564.35</v>
          </cell>
          <cell r="V475">
            <v>2563.7200000000003</v>
          </cell>
          <cell r="W475">
            <v>2564.35</v>
          </cell>
          <cell r="X475">
            <v>2563.7200000000003</v>
          </cell>
          <cell r="Y475" t="str">
            <v>Proyectado</v>
          </cell>
          <cell r="Z475">
            <v>5.3314106404772073</v>
          </cell>
          <cell r="AB475" t="e">
            <v>#N/A</v>
          </cell>
        </row>
        <row r="476">
          <cell r="A476">
            <v>474</v>
          </cell>
          <cell r="B476" t="str">
            <v>S153-N69</v>
          </cell>
          <cell r="C476" t="str">
            <v>S153</v>
          </cell>
          <cell r="D476" t="str">
            <v>N69</v>
          </cell>
          <cell r="E476" t="str">
            <v>1022817.72-1043930.08</v>
          </cell>
          <cell r="F476" t="str">
            <v>1022814.69-1043938.65</v>
          </cell>
          <cell r="G476" t="str">
            <v>Proyectado Sumideros</v>
          </cell>
          <cell r="H476">
            <v>1022817.72</v>
          </cell>
          <cell r="I476">
            <v>1043930.08</v>
          </cell>
          <cell r="J476">
            <v>1022814.69</v>
          </cell>
          <cell r="K476">
            <v>1043938.65</v>
          </cell>
          <cell r="L476">
            <v>9.0881480000000003</v>
          </cell>
          <cell r="M476" t="str">
            <v>De Sumidero</v>
          </cell>
          <cell r="N476" t="str">
            <v>PVC</v>
          </cell>
          <cell r="O476">
            <v>0</v>
          </cell>
          <cell r="P476">
            <v>0</v>
          </cell>
          <cell r="Q476">
            <v>2560.48</v>
          </cell>
          <cell r="R476">
            <v>2560.5</v>
          </cell>
          <cell r="S476">
            <v>0.5</v>
          </cell>
          <cell r="T476">
            <v>1.2</v>
          </cell>
          <cell r="U476">
            <v>2559.98</v>
          </cell>
          <cell r="V476">
            <v>2559.3000000000002</v>
          </cell>
          <cell r="W476">
            <v>2559.98</v>
          </cell>
          <cell r="X476">
            <v>2559.3000000000002</v>
          </cell>
          <cell r="Y476" t="str">
            <v>Proyectado</v>
          </cell>
          <cell r="Z476">
            <v>7.4822725158066996</v>
          </cell>
          <cell r="AB476" t="e">
            <v>#N/A</v>
          </cell>
        </row>
        <row r="477">
          <cell r="A477">
            <v>475</v>
          </cell>
          <cell r="B477" t="str">
            <v>S152-N69</v>
          </cell>
          <cell r="C477" t="str">
            <v>S152</v>
          </cell>
          <cell r="D477" t="str">
            <v>N69</v>
          </cell>
          <cell r="E477" t="str">
            <v>1022820.66-1043935.02</v>
          </cell>
          <cell r="F477" t="str">
            <v>1022814.69-1043938.65</v>
          </cell>
          <cell r="G477" t="str">
            <v>Proyectado Sumideros</v>
          </cell>
          <cell r="H477">
            <v>1022820.66</v>
          </cell>
          <cell r="I477">
            <v>1043935.02</v>
          </cell>
          <cell r="J477">
            <v>1022814.69</v>
          </cell>
          <cell r="K477">
            <v>1043938.65</v>
          </cell>
          <cell r="L477">
            <v>6.9837009999999999</v>
          </cell>
          <cell r="M477" t="str">
            <v>De Sumidero</v>
          </cell>
          <cell r="N477" t="str">
            <v>PVC</v>
          </cell>
          <cell r="O477">
            <v>0</v>
          </cell>
          <cell r="P477">
            <v>0</v>
          </cell>
          <cell r="Q477">
            <v>2560.4499999999998</v>
          </cell>
          <cell r="R477">
            <v>2560.5</v>
          </cell>
          <cell r="S477">
            <v>0.5</v>
          </cell>
          <cell r="T477">
            <v>1.2</v>
          </cell>
          <cell r="U477">
            <v>2559.9499999999998</v>
          </cell>
          <cell r="V477">
            <v>2559.3000000000002</v>
          </cell>
          <cell r="W477">
            <v>2559.9499999999998</v>
          </cell>
          <cell r="X477">
            <v>2559.3000000000002</v>
          </cell>
          <cell r="Y477" t="str">
            <v>Proyectado</v>
          </cell>
          <cell r="Z477">
            <v>9.3073858688915259</v>
          </cell>
          <cell r="AB477" t="e">
            <v>#N/A</v>
          </cell>
        </row>
        <row r="478">
          <cell r="A478">
            <v>476</v>
          </cell>
          <cell r="B478" t="str">
            <v>S115-N53</v>
          </cell>
          <cell r="C478" t="str">
            <v>S115</v>
          </cell>
          <cell r="D478" t="str">
            <v>N53</v>
          </cell>
          <cell r="E478" t="str">
            <v>1022919.14-1043925.08</v>
          </cell>
          <cell r="F478" t="str">
            <v>1022922.92-1043927.39</v>
          </cell>
          <cell r="G478" t="str">
            <v>Proyectado Sumideros</v>
          </cell>
          <cell r="H478">
            <v>1022919.14</v>
          </cell>
          <cell r="I478">
            <v>1043925.08</v>
          </cell>
          <cell r="J478">
            <v>1022922.92</v>
          </cell>
          <cell r="K478">
            <v>1043927.39</v>
          </cell>
          <cell r="L478">
            <v>4.4247529999999999</v>
          </cell>
          <cell r="M478" t="str">
            <v>De Sumidero</v>
          </cell>
          <cell r="N478" t="str">
            <v>PVC</v>
          </cell>
          <cell r="O478">
            <v>0</v>
          </cell>
          <cell r="P478">
            <v>0</v>
          </cell>
          <cell r="Q478">
            <v>2561.59</v>
          </cell>
          <cell r="R478">
            <v>2562</v>
          </cell>
          <cell r="S478">
            <v>0.5</v>
          </cell>
          <cell r="T478">
            <v>1.2</v>
          </cell>
          <cell r="U478">
            <v>2561.09</v>
          </cell>
          <cell r="V478">
            <v>2560.8000000000002</v>
          </cell>
          <cell r="W478">
            <v>2561.09</v>
          </cell>
          <cell r="X478">
            <v>2560.8000000000002</v>
          </cell>
          <cell r="Y478" t="str">
            <v>Proyectado</v>
          </cell>
          <cell r="Z478">
            <v>6.5540381576093321</v>
          </cell>
          <cell r="AB478" t="e">
            <v>#N/A</v>
          </cell>
        </row>
        <row r="479">
          <cell r="A479">
            <v>477</v>
          </cell>
          <cell r="B479" t="str">
            <v>S116-N53</v>
          </cell>
          <cell r="C479" t="str">
            <v>S116</v>
          </cell>
          <cell r="D479" t="str">
            <v>N53</v>
          </cell>
          <cell r="E479" t="str">
            <v>1022924.88-1043928.76</v>
          </cell>
          <cell r="F479" t="str">
            <v>1022922.92-1043927.39</v>
          </cell>
          <cell r="G479" t="str">
            <v>Proyectado Sumideros</v>
          </cell>
          <cell r="H479">
            <v>1022924.88</v>
          </cell>
          <cell r="I479">
            <v>1043928.76</v>
          </cell>
          <cell r="J479">
            <v>1022922.92</v>
          </cell>
          <cell r="K479">
            <v>1043927.39</v>
          </cell>
          <cell r="L479">
            <v>2.396496</v>
          </cell>
          <cell r="M479" t="str">
            <v>De Sumidero</v>
          </cell>
          <cell r="N479" t="str">
            <v>PVC</v>
          </cell>
          <cell r="O479">
            <v>0</v>
          </cell>
          <cell r="P479">
            <v>0</v>
          </cell>
          <cell r="Q479">
            <v>2561.75</v>
          </cell>
          <cell r="R479">
            <v>2562</v>
          </cell>
          <cell r="S479">
            <v>0.5</v>
          </cell>
          <cell r="T479">
            <v>1.2</v>
          </cell>
          <cell r="U479">
            <v>2561.25</v>
          </cell>
          <cell r="V479">
            <v>2560.8000000000002</v>
          </cell>
          <cell r="W479">
            <v>2561.25</v>
          </cell>
          <cell r="X479">
            <v>2560.8000000000002</v>
          </cell>
          <cell r="Y479" t="str">
            <v>Proyectado</v>
          </cell>
          <cell r="Z479">
            <v>18.777415025930281</v>
          </cell>
          <cell r="AB479" t="e">
            <v>#N/A</v>
          </cell>
        </row>
        <row r="480">
          <cell r="A480">
            <v>478</v>
          </cell>
          <cell r="B480" t="str">
            <v>S146-N62</v>
          </cell>
          <cell r="C480" t="str">
            <v>S146</v>
          </cell>
          <cell r="D480" t="str">
            <v>N62</v>
          </cell>
          <cell r="E480" t="str">
            <v>1022867.69-1043825.21</v>
          </cell>
          <cell r="F480" t="str">
            <v>1022866.2-1043835.69</v>
          </cell>
          <cell r="G480" t="str">
            <v>Proyectado Sumideros</v>
          </cell>
          <cell r="H480">
            <v>1022867.69</v>
          </cell>
          <cell r="I480">
            <v>1043825.21</v>
          </cell>
          <cell r="J480">
            <v>1022866.2</v>
          </cell>
          <cell r="K480">
            <v>1043835.69</v>
          </cell>
          <cell r="L480">
            <v>10.584621</v>
          </cell>
          <cell r="M480" t="str">
            <v>De Sumidero</v>
          </cell>
          <cell r="N480" t="str">
            <v>PVC</v>
          </cell>
          <cell r="O480">
            <v>0</v>
          </cell>
          <cell r="P480">
            <v>0</v>
          </cell>
          <cell r="Q480">
            <v>2563.19</v>
          </cell>
          <cell r="R480">
            <v>2563.31</v>
          </cell>
          <cell r="S480">
            <v>0.5</v>
          </cell>
          <cell r="T480">
            <v>1.2</v>
          </cell>
          <cell r="U480">
            <v>2562.69</v>
          </cell>
          <cell r="V480">
            <v>2562.11</v>
          </cell>
          <cell r="W480">
            <v>2562.69</v>
          </cell>
          <cell r="X480">
            <v>2562.11</v>
          </cell>
          <cell r="Y480" t="str">
            <v>Proyectado</v>
          </cell>
          <cell r="Z480">
            <v>5.4796482557091766</v>
          </cell>
          <cell r="AB480" t="e">
            <v>#N/A</v>
          </cell>
        </row>
        <row r="481">
          <cell r="A481">
            <v>479</v>
          </cell>
          <cell r="B481" t="str">
            <v>S147-N62</v>
          </cell>
          <cell r="C481" t="str">
            <v>S147</v>
          </cell>
          <cell r="D481" t="str">
            <v>N62</v>
          </cell>
          <cell r="E481" t="str">
            <v>1022864.44-1043824.16</v>
          </cell>
          <cell r="F481" t="str">
            <v>1022866.2-1043835.69</v>
          </cell>
          <cell r="G481" t="str">
            <v>Proyectado Sumideros</v>
          </cell>
          <cell r="H481">
            <v>1022864.44</v>
          </cell>
          <cell r="I481">
            <v>1043824.16</v>
          </cell>
          <cell r="J481">
            <v>1022866.2</v>
          </cell>
          <cell r="K481">
            <v>1043835.69</v>
          </cell>
          <cell r="L481">
            <v>11.661581</v>
          </cell>
          <cell r="M481" t="str">
            <v>De Sumidero</v>
          </cell>
          <cell r="N481" t="str">
            <v>PVC</v>
          </cell>
          <cell r="O481">
            <v>0</v>
          </cell>
          <cell r="P481">
            <v>0</v>
          </cell>
          <cell r="Q481">
            <v>2563.46</v>
          </cell>
          <cell r="R481">
            <v>2563.31</v>
          </cell>
          <cell r="S481">
            <v>0.5</v>
          </cell>
          <cell r="T481">
            <v>1.2</v>
          </cell>
          <cell r="U481">
            <v>2562.96</v>
          </cell>
          <cell r="V481">
            <v>2562.11</v>
          </cell>
          <cell r="W481">
            <v>2562.96</v>
          </cell>
          <cell r="X481">
            <v>2562.11</v>
          </cell>
          <cell r="Y481" t="str">
            <v>Proyectado</v>
          </cell>
          <cell r="Z481">
            <v>7.2888916176966827</v>
          </cell>
          <cell r="AB481" t="e">
            <v>#N/A</v>
          </cell>
        </row>
        <row r="482">
          <cell r="A482">
            <v>480</v>
          </cell>
          <cell r="B482" t="str">
            <v>S145-N62</v>
          </cell>
          <cell r="C482" t="str">
            <v>S145</v>
          </cell>
          <cell r="D482" t="str">
            <v>N62</v>
          </cell>
          <cell r="E482" t="str">
            <v>1022874.38-1043831.5</v>
          </cell>
          <cell r="F482" t="str">
            <v>1022866.2-1043835.69</v>
          </cell>
          <cell r="G482" t="str">
            <v>Proyectado Sumideros</v>
          </cell>
          <cell r="H482">
            <v>1022874.38</v>
          </cell>
          <cell r="I482">
            <v>1043831.5</v>
          </cell>
          <cell r="J482">
            <v>1022866.2</v>
          </cell>
          <cell r="K482">
            <v>1043835.69</v>
          </cell>
          <cell r="L482">
            <v>9.1937309999999997</v>
          </cell>
          <cell r="M482" t="str">
            <v>De Sumidero</v>
          </cell>
          <cell r="N482" t="str">
            <v>PVC</v>
          </cell>
          <cell r="O482">
            <v>0</v>
          </cell>
          <cell r="P482">
            <v>0</v>
          </cell>
          <cell r="Q482">
            <v>2563.09</v>
          </cell>
          <cell r="R482">
            <v>2563.31</v>
          </cell>
          <cell r="S482">
            <v>0.5</v>
          </cell>
          <cell r="T482">
            <v>1.2</v>
          </cell>
          <cell r="U482">
            <v>2562.59</v>
          </cell>
          <cell r="V482">
            <v>2562.11</v>
          </cell>
          <cell r="W482">
            <v>2562.59</v>
          </cell>
          <cell r="X482">
            <v>2562.11</v>
          </cell>
          <cell r="Y482" t="str">
            <v>Proyectado</v>
          </cell>
          <cell r="Z482">
            <v>5.2209489270462468</v>
          </cell>
          <cell r="AB482" t="e">
            <v>#N/A</v>
          </cell>
        </row>
        <row r="483">
          <cell r="A483">
            <v>481</v>
          </cell>
          <cell r="B483" t="str">
            <v>S012-N73</v>
          </cell>
          <cell r="C483" t="str">
            <v>S012</v>
          </cell>
          <cell r="D483" t="str">
            <v>N73</v>
          </cell>
          <cell r="E483" t="str">
            <v>1022888.38-1043578.05</v>
          </cell>
          <cell r="F483" t="str">
            <v>1022878.14-1043575.43</v>
          </cell>
          <cell r="G483" t="str">
            <v>Proyectado Sumideros</v>
          </cell>
          <cell r="H483">
            <v>1022888.38</v>
          </cell>
          <cell r="I483">
            <v>1043578.05</v>
          </cell>
          <cell r="J483">
            <v>1022878.14</v>
          </cell>
          <cell r="K483">
            <v>1043575.43</v>
          </cell>
          <cell r="L483">
            <v>10.571008000000001</v>
          </cell>
          <cell r="M483" t="str">
            <v>De Sumidero</v>
          </cell>
          <cell r="N483" t="str">
            <v>PVC</v>
          </cell>
          <cell r="O483">
            <v>0</v>
          </cell>
          <cell r="P483">
            <v>0</v>
          </cell>
          <cell r="Q483">
            <v>2566.4899999999998</v>
          </cell>
          <cell r="R483">
            <v>2566.5</v>
          </cell>
          <cell r="S483">
            <v>0.5</v>
          </cell>
          <cell r="T483">
            <v>1.2</v>
          </cell>
          <cell r="U483">
            <v>2565.9899999999998</v>
          </cell>
          <cell r="V483">
            <v>2565.3000000000002</v>
          </cell>
          <cell r="W483">
            <v>2565.9899999999998</v>
          </cell>
          <cell r="X483">
            <v>2565.3000000000002</v>
          </cell>
          <cell r="Y483" t="str">
            <v>Proyectado</v>
          </cell>
          <cell r="Z483">
            <v>6.5272867071862946</v>
          </cell>
          <cell r="AB483" t="e">
            <v>#N/A</v>
          </cell>
        </row>
        <row r="484">
          <cell r="A484">
            <v>482</v>
          </cell>
          <cell r="B484" t="str">
            <v>S297-N24</v>
          </cell>
          <cell r="C484" t="str">
            <v>S297</v>
          </cell>
          <cell r="D484" t="str">
            <v>N24</v>
          </cell>
          <cell r="E484" t="str">
            <v>1022608.39-1043377.01</v>
          </cell>
          <cell r="F484" t="str">
            <v>1022608.81-1043382.48</v>
          </cell>
          <cell r="G484" t="str">
            <v>Proyectado Sumideros</v>
          </cell>
          <cell r="H484">
            <v>1022608.39</v>
          </cell>
          <cell r="I484">
            <v>1043377.01</v>
          </cell>
          <cell r="J484">
            <v>1022608.81</v>
          </cell>
          <cell r="K484">
            <v>1043382.48</v>
          </cell>
          <cell r="L484">
            <v>5.4815680000000002</v>
          </cell>
          <cell r="M484" t="str">
            <v>De Sumidero</v>
          </cell>
          <cell r="N484" t="str">
            <v>PVC</v>
          </cell>
          <cell r="O484">
            <v>0</v>
          </cell>
          <cell r="P484">
            <v>0</v>
          </cell>
          <cell r="Q484">
            <v>2564.12</v>
          </cell>
          <cell r="R484">
            <v>2564.5</v>
          </cell>
          <cell r="S484">
            <v>0.5</v>
          </cell>
          <cell r="T484">
            <v>1.2</v>
          </cell>
          <cell r="U484">
            <v>2563.62</v>
          </cell>
          <cell r="V484">
            <v>2563.3000000000002</v>
          </cell>
          <cell r="W484">
            <v>2563.62</v>
          </cell>
          <cell r="X484">
            <v>2563.3000000000002</v>
          </cell>
          <cell r="Y484" t="str">
            <v>Proyectado</v>
          </cell>
          <cell r="Z484">
            <v>5.8377456961166763</v>
          </cell>
          <cell r="AB484" t="e">
            <v>#N/A</v>
          </cell>
        </row>
        <row r="485">
          <cell r="A485">
            <v>483</v>
          </cell>
          <cell r="B485" t="str">
            <v>S298-N24</v>
          </cell>
          <cell r="C485" t="str">
            <v>S298</v>
          </cell>
          <cell r="D485" t="str">
            <v>N24</v>
          </cell>
          <cell r="E485" t="str">
            <v>1022615.67-1043381.73</v>
          </cell>
          <cell r="F485" t="str">
            <v>1022608.81-1043382.48</v>
          </cell>
          <cell r="G485" t="str">
            <v>Proyectado Sumideros</v>
          </cell>
          <cell r="H485">
            <v>1022615.67</v>
          </cell>
          <cell r="I485">
            <v>1043381.73</v>
          </cell>
          <cell r="J485">
            <v>1022608.81</v>
          </cell>
          <cell r="K485">
            <v>1043382.48</v>
          </cell>
          <cell r="L485">
            <v>6.9002610000000004</v>
          </cell>
          <cell r="M485" t="str">
            <v>De Sumidero</v>
          </cell>
          <cell r="N485" t="str">
            <v>PVC</v>
          </cell>
          <cell r="O485">
            <v>0</v>
          </cell>
          <cell r="P485">
            <v>0</v>
          </cell>
          <cell r="Q485">
            <v>2564.23</v>
          </cell>
          <cell r="R485">
            <v>2564.5</v>
          </cell>
          <cell r="S485">
            <v>0.5</v>
          </cell>
          <cell r="T485">
            <v>1.2</v>
          </cell>
          <cell r="U485">
            <v>2563.73</v>
          </cell>
          <cell r="V485">
            <v>2563.3000000000002</v>
          </cell>
          <cell r="W485">
            <v>2563.73</v>
          </cell>
          <cell r="X485">
            <v>2563.3000000000002</v>
          </cell>
          <cell r="Y485" t="str">
            <v>Proyectado</v>
          </cell>
          <cell r="Z485">
            <v>6.2316483390966839</v>
          </cell>
          <cell r="AB485" t="e">
            <v>#N/A</v>
          </cell>
        </row>
        <row r="486">
          <cell r="A486">
            <v>484</v>
          </cell>
          <cell r="B486" t="str">
            <v>S299-N24</v>
          </cell>
          <cell r="C486" t="str">
            <v>S299</v>
          </cell>
          <cell r="D486" t="str">
            <v>N24</v>
          </cell>
          <cell r="E486" t="str">
            <v>1022610.23-1043386.76</v>
          </cell>
          <cell r="F486" t="str">
            <v>1022608.81-1043382.48</v>
          </cell>
          <cell r="G486" t="str">
            <v>Proyectado Sumideros</v>
          </cell>
          <cell r="H486">
            <v>1022610.23</v>
          </cell>
          <cell r="I486">
            <v>1043386.76</v>
          </cell>
          <cell r="J486">
            <v>1022608.81</v>
          </cell>
          <cell r="K486">
            <v>1043382.48</v>
          </cell>
          <cell r="L486">
            <v>4.5136979999999998</v>
          </cell>
          <cell r="M486" t="str">
            <v>De Sumidero</v>
          </cell>
          <cell r="N486" t="str">
            <v>PVC</v>
          </cell>
          <cell r="O486">
            <v>0</v>
          </cell>
          <cell r="P486">
            <v>0</v>
          </cell>
          <cell r="Q486">
            <v>2564.2800000000002</v>
          </cell>
          <cell r="R486">
            <v>2564.5</v>
          </cell>
          <cell r="S486">
            <v>0.5</v>
          </cell>
          <cell r="T486">
            <v>1.2</v>
          </cell>
          <cell r="U486">
            <v>2563.7800000000002</v>
          </cell>
          <cell r="V486">
            <v>2563.3000000000002</v>
          </cell>
          <cell r="W486">
            <v>2563.7800000000002</v>
          </cell>
          <cell r="X486">
            <v>2563.3000000000002</v>
          </cell>
          <cell r="Y486" t="str">
            <v>Proyectado</v>
          </cell>
          <cell r="Z486">
            <v>10.634295870038674</v>
          </cell>
          <cell r="AB486" t="e">
            <v>#N/A</v>
          </cell>
        </row>
        <row r="487">
          <cell r="A487">
            <v>485</v>
          </cell>
          <cell r="B487" t="str">
            <v>S300-N24</v>
          </cell>
          <cell r="C487" t="str">
            <v>S300</v>
          </cell>
          <cell r="D487" t="str">
            <v>N24</v>
          </cell>
          <cell r="E487" t="str">
            <v>1022607.42-1043386.35</v>
          </cell>
          <cell r="F487" t="str">
            <v>1022608.81-1043382.48</v>
          </cell>
          <cell r="G487" t="str">
            <v>Proyectado Sumideros</v>
          </cell>
          <cell r="H487">
            <v>1022607.42</v>
          </cell>
          <cell r="I487">
            <v>1043386.35</v>
          </cell>
          <cell r="J487">
            <v>1022608.81</v>
          </cell>
          <cell r="K487">
            <v>1043382.48</v>
          </cell>
          <cell r="L487">
            <v>4.116384</v>
          </cell>
          <cell r="M487" t="str">
            <v>De Sumidero</v>
          </cell>
          <cell r="N487" t="str">
            <v>PVC</v>
          </cell>
          <cell r="O487">
            <v>0</v>
          </cell>
          <cell r="P487">
            <v>0</v>
          </cell>
          <cell r="Q487">
            <v>2564.1999999999998</v>
          </cell>
          <cell r="R487">
            <v>2564.5</v>
          </cell>
          <cell r="S487">
            <v>0.5</v>
          </cell>
          <cell r="T487">
            <v>1.2</v>
          </cell>
          <cell r="U487">
            <v>2563.6999999999998</v>
          </cell>
          <cell r="V487">
            <v>2563.3000000000002</v>
          </cell>
          <cell r="W487">
            <v>2563.6999999999998</v>
          </cell>
          <cell r="X487">
            <v>2563.3000000000002</v>
          </cell>
          <cell r="Y487" t="str">
            <v>Proyectado</v>
          </cell>
          <cell r="Z487">
            <v>9.7172664163410456</v>
          </cell>
          <cell r="AB487" t="e">
            <v>#N/A</v>
          </cell>
        </row>
        <row r="488">
          <cell r="A488">
            <v>486</v>
          </cell>
          <cell r="B488" t="str">
            <v>S295-N28</v>
          </cell>
          <cell r="C488" t="str">
            <v>S295</v>
          </cell>
          <cell r="D488" t="str">
            <v>N28</v>
          </cell>
          <cell r="E488" t="str">
            <v>1022639.33-1043350.13</v>
          </cell>
          <cell r="F488" t="str">
            <v>1022640.35-1043354.48</v>
          </cell>
          <cell r="G488" t="str">
            <v>Proyectado Sumideros</v>
          </cell>
          <cell r="H488">
            <v>1022639.33</v>
          </cell>
          <cell r="I488">
            <v>1043350.13</v>
          </cell>
          <cell r="J488">
            <v>1022640.35</v>
          </cell>
          <cell r="K488">
            <v>1043354.48</v>
          </cell>
          <cell r="L488">
            <v>4.4713760000000002</v>
          </cell>
          <cell r="M488" t="str">
            <v>De Sumidero</v>
          </cell>
          <cell r="N488" t="str">
            <v>PVC</v>
          </cell>
          <cell r="O488">
            <v>0</v>
          </cell>
          <cell r="P488">
            <v>0</v>
          </cell>
          <cell r="Q488">
            <v>2565.12</v>
          </cell>
          <cell r="R488">
            <v>2565.2600000000002</v>
          </cell>
          <cell r="S488">
            <v>0.5</v>
          </cell>
          <cell r="T488">
            <v>1.2</v>
          </cell>
          <cell r="U488">
            <v>2564.62</v>
          </cell>
          <cell r="V488">
            <v>2564.0600000000004</v>
          </cell>
          <cell r="W488">
            <v>2564.62</v>
          </cell>
          <cell r="X488">
            <v>2564.0600000000004</v>
          </cell>
          <cell r="Y488" t="str">
            <v>Proyectado</v>
          </cell>
          <cell r="Z488">
            <v>12.524108909639686</v>
          </cell>
          <cell r="AB488" t="e">
            <v>#N/A</v>
          </cell>
        </row>
        <row r="489">
          <cell r="A489">
            <v>487</v>
          </cell>
          <cell r="B489" t="str">
            <v>S294-N28</v>
          </cell>
          <cell r="C489" t="str">
            <v>S294</v>
          </cell>
          <cell r="D489" t="str">
            <v>N28</v>
          </cell>
          <cell r="E489" t="str">
            <v>1022639.74-1043359.72</v>
          </cell>
          <cell r="F489" t="str">
            <v>1022640.35-1043354.48</v>
          </cell>
          <cell r="G489" t="str">
            <v>Proyectado Sumideros</v>
          </cell>
          <cell r="H489">
            <v>1022639.74</v>
          </cell>
          <cell r="I489">
            <v>1043359.72</v>
          </cell>
          <cell r="J489">
            <v>1022640.35</v>
          </cell>
          <cell r="K489">
            <v>1043354.48</v>
          </cell>
          <cell r="L489">
            <v>5.2735649999999996</v>
          </cell>
          <cell r="M489" t="str">
            <v>De Sumidero</v>
          </cell>
          <cell r="N489" t="str">
            <v>PVC</v>
          </cell>
          <cell r="O489">
            <v>0</v>
          </cell>
          <cell r="P489">
            <v>0</v>
          </cell>
          <cell r="Q489">
            <v>2565.0700000000002</v>
          </cell>
          <cell r="R489">
            <v>2565.2600000000002</v>
          </cell>
          <cell r="S489">
            <v>0.5</v>
          </cell>
          <cell r="T489">
            <v>1.2</v>
          </cell>
          <cell r="U489">
            <v>2564.5700000000002</v>
          </cell>
          <cell r="V489">
            <v>2564.0600000000004</v>
          </cell>
          <cell r="W489">
            <v>2564.5700000000002</v>
          </cell>
          <cell r="X489">
            <v>2564.0600000000004</v>
          </cell>
          <cell r="Y489" t="str">
            <v>Proyectado</v>
          </cell>
          <cell r="Z489">
            <v>9.6708772907845759</v>
          </cell>
          <cell r="AB489" t="e">
            <v>#N/A</v>
          </cell>
        </row>
        <row r="490">
          <cell r="A490">
            <v>488</v>
          </cell>
          <cell r="B490" t="str">
            <v>S040A-S093</v>
          </cell>
          <cell r="C490" t="str">
            <v>S040A</v>
          </cell>
          <cell r="D490" t="str">
            <v>S093</v>
          </cell>
          <cell r="E490" t="str">
            <v>1022673.28-1043371.21</v>
          </cell>
          <cell r="F490" t="str">
            <v>1022650.77-1043354</v>
          </cell>
          <cell r="G490" t="str">
            <v>Proyectado Sumideros</v>
          </cell>
          <cell r="H490">
            <v>1022673.28</v>
          </cell>
          <cell r="I490">
            <v>1043371.21</v>
          </cell>
          <cell r="J490">
            <v>1022650.77</v>
          </cell>
          <cell r="K490">
            <v>1043354</v>
          </cell>
          <cell r="L490">
            <v>28.335211000000001</v>
          </cell>
          <cell r="M490" t="str">
            <v>De Sumidero</v>
          </cell>
          <cell r="N490" t="str">
            <v>PVC</v>
          </cell>
          <cell r="O490">
            <v>0</v>
          </cell>
          <cell r="P490">
            <v>0</v>
          </cell>
          <cell r="Q490">
            <v>2567.52</v>
          </cell>
          <cell r="R490">
            <v>2567.5100000000002</v>
          </cell>
          <cell r="S490">
            <v>0.5</v>
          </cell>
          <cell r="T490">
            <v>1.2</v>
          </cell>
          <cell r="U490">
            <v>2567.02</v>
          </cell>
          <cell r="V490">
            <v>2566.3100000000004</v>
          </cell>
          <cell r="W490">
            <v>2567.02</v>
          </cell>
          <cell r="X490">
            <v>2566.3100000000004</v>
          </cell>
          <cell r="Y490" t="str">
            <v>Proyectado</v>
          </cell>
          <cell r="Z490">
            <v>2.5057162976467042</v>
          </cell>
          <cell r="AB490" t="e">
            <v>#N/A</v>
          </cell>
        </row>
        <row r="491">
          <cell r="A491">
            <v>489</v>
          </cell>
          <cell r="B491" t="str">
            <v>S319-S040A</v>
          </cell>
          <cell r="C491" t="str">
            <v>S319</v>
          </cell>
          <cell r="D491" t="str">
            <v>S040A</v>
          </cell>
          <cell r="E491" t="str">
            <v>1022682.92-1043378.57</v>
          </cell>
          <cell r="F491" t="str">
            <v>1022673.28-1043371.21</v>
          </cell>
          <cell r="G491" t="str">
            <v>Proyectado Sumideros</v>
          </cell>
          <cell r="H491">
            <v>1022682.92</v>
          </cell>
          <cell r="I491">
            <v>1043378.57</v>
          </cell>
          <cell r="J491">
            <v>1022673.28</v>
          </cell>
          <cell r="K491">
            <v>1043371.21</v>
          </cell>
          <cell r="L491">
            <v>12.128446</v>
          </cell>
          <cell r="M491" t="str">
            <v>De Sumidero</v>
          </cell>
          <cell r="N491" t="str">
            <v>PVC</v>
          </cell>
          <cell r="O491">
            <v>0</v>
          </cell>
          <cell r="P491">
            <v>0</v>
          </cell>
          <cell r="Q491">
            <v>2567.5300000000002</v>
          </cell>
          <cell r="R491">
            <v>2567.52</v>
          </cell>
          <cell r="S491">
            <v>0.5</v>
          </cell>
          <cell r="T491">
            <v>1.2</v>
          </cell>
          <cell r="U491">
            <v>2567.0300000000002</v>
          </cell>
          <cell r="V491">
            <v>2566.3200000000002</v>
          </cell>
          <cell r="W491">
            <v>2567.0300000000002</v>
          </cell>
          <cell r="X491">
            <v>2566.3200000000002</v>
          </cell>
          <cell r="Y491" t="str">
            <v>Proyectado</v>
          </cell>
          <cell r="Z491">
            <v>5.8540063582757131</v>
          </cell>
          <cell r="AB491" t="e">
            <v>#N/A</v>
          </cell>
        </row>
        <row r="492">
          <cell r="A492">
            <v>490</v>
          </cell>
          <cell r="B492" t="str">
            <v>S255A-N26</v>
          </cell>
          <cell r="C492" t="str">
            <v>S255A</v>
          </cell>
          <cell r="D492" t="str">
            <v>N26</v>
          </cell>
          <cell r="E492" t="str">
            <v>1022688.93-1043462.87</v>
          </cell>
          <cell r="F492" t="str">
            <v>1022686.94-1043469.01</v>
          </cell>
          <cell r="G492" t="str">
            <v>Proyectado Sumideros</v>
          </cell>
          <cell r="H492">
            <v>1022688.93</v>
          </cell>
          <cell r="I492">
            <v>1043462.87</v>
          </cell>
          <cell r="J492">
            <v>1022686.94</v>
          </cell>
          <cell r="K492">
            <v>1043469.01</v>
          </cell>
          <cell r="L492">
            <v>6.456321</v>
          </cell>
          <cell r="M492" t="str">
            <v>De Sumidero</v>
          </cell>
          <cell r="N492" t="str">
            <v>PVC</v>
          </cell>
          <cell r="O492">
            <v>0</v>
          </cell>
          <cell r="P492">
            <v>0</v>
          </cell>
          <cell r="Q492">
            <v>2565.2600000000002</v>
          </cell>
          <cell r="R492">
            <v>2565.5</v>
          </cell>
          <cell r="S492">
            <v>0.5</v>
          </cell>
          <cell r="T492">
            <v>1.2</v>
          </cell>
          <cell r="U492">
            <v>2564.7600000000002</v>
          </cell>
          <cell r="V492">
            <v>2564.3000000000002</v>
          </cell>
          <cell r="W492">
            <v>2564.7600000000002</v>
          </cell>
          <cell r="X492">
            <v>2564.3000000000002</v>
          </cell>
          <cell r="Y492" t="str">
            <v>Proyectado</v>
          </cell>
          <cell r="Z492">
            <v>7.1248006411087115</v>
          </cell>
          <cell r="AB492" t="e">
            <v>#N/A</v>
          </cell>
        </row>
        <row r="493">
          <cell r="A493">
            <v>491</v>
          </cell>
          <cell r="B493" t="str">
            <v>S255-N26</v>
          </cell>
          <cell r="C493" t="str">
            <v>S255</v>
          </cell>
          <cell r="D493" t="str">
            <v>N26</v>
          </cell>
          <cell r="E493" t="str">
            <v>1022692.43-1043462.96</v>
          </cell>
          <cell r="F493" t="str">
            <v>1022686.94-1043469.01</v>
          </cell>
          <cell r="G493" t="str">
            <v>Proyectado Sumideros</v>
          </cell>
          <cell r="H493">
            <v>1022692.43</v>
          </cell>
          <cell r="I493">
            <v>1043462.96</v>
          </cell>
          <cell r="J493">
            <v>1022686.94</v>
          </cell>
          <cell r="K493">
            <v>1043469.01</v>
          </cell>
          <cell r="L493">
            <v>8.17164</v>
          </cell>
          <cell r="M493" t="str">
            <v>De Sumidero</v>
          </cell>
          <cell r="N493" t="str">
            <v>PVC</v>
          </cell>
          <cell r="O493">
            <v>0</v>
          </cell>
          <cell r="P493">
            <v>0</v>
          </cell>
          <cell r="Q493">
            <v>2565.46</v>
          </cell>
          <cell r="R493">
            <v>2565.5</v>
          </cell>
          <cell r="S493">
            <v>0.5</v>
          </cell>
          <cell r="T493">
            <v>1.2</v>
          </cell>
          <cell r="U493">
            <v>2564.96</v>
          </cell>
          <cell r="V493">
            <v>2564.3000000000002</v>
          </cell>
          <cell r="W493">
            <v>2564.96</v>
          </cell>
          <cell r="X493">
            <v>2564.3000000000002</v>
          </cell>
          <cell r="Y493" t="str">
            <v>Proyectado</v>
          </cell>
          <cell r="Z493">
            <v>8.0767140990040502</v>
          </cell>
          <cell r="AB493" t="e">
            <v>#N/A</v>
          </cell>
        </row>
        <row r="494">
          <cell r="A494">
            <v>492</v>
          </cell>
          <cell r="B494" t="str">
            <v>S249-N26</v>
          </cell>
          <cell r="C494" t="str">
            <v>S249</v>
          </cell>
          <cell r="D494" t="str">
            <v>N26</v>
          </cell>
          <cell r="E494" t="str">
            <v>1022682.94-1043467.31</v>
          </cell>
          <cell r="F494" t="str">
            <v>1022686.94-1043469.01</v>
          </cell>
          <cell r="G494" t="str">
            <v>Proyectado Sumideros</v>
          </cell>
          <cell r="H494">
            <v>1022682.94</v>
          </cell>
          <cell r="I494">
            <v>1043467.31</v>
          </cell>
          <cell r="J494">
            <v>1022686.94</v>
          </cell>
          <cell r="K494">
            <v>1043469.01</v>
          </cell>
          <cell r="L494">
            <v>4.3456919999999997</v>
          </cell>
          <cell r="M494" t="str">
            <v>De Sumidero</v>
          </cell>
          <cell r="N494" t="str">
            <v>PVC</v>
          </cell>
          <cell r="O494">
            <v>0</v>
          </cell>
          <cell r="P494">
            <v>0</v>
          </cell>
          <cell r="Q494">
            <v>2565.25</v>
          </cell>
          <cell r="R494">
            <v>2565.5</v>
          </cell>
          <cell r="S494">
            <v>0.5</v>
          </cell>
          <cell r="T494">
            <v>1.2</v>
          </cell>
          <cell r="U494">
            <v>2564.75</v>
          </cell>
          <cell r="V494">
            <v>2564.3000000000002</v>
          </cell>
          <cell r="W494">
            <v>2564.75</v>
          </cell>
          <cell r="X494">
            <v>2564.3000000000002</v>
          </cell>
          <cell r="Y494" t="str">
            <v>Proyectado</v>
          </cell>
          <cell r="Z494">
            <v>10.35508268878278</v>
          </cell>
          <cell r="AB494" t="e">
            <v>#N/A</v>
          </cell>
        </row>
        <row r="495">
          <cell r="A495">
            <v>493</v>
          </cell>
          <cell r="B495" t="str">
            <v>S250-N26</v>
          </cell>
          <cell r="C495" t="str">
            <v>S250</v>
          </cell>
          <cell r="D495" t="str">
            <v>N26</v>
          </cell>
          <cell r="E495" t="str">
            <v>1022683.59-1043470.72</v>
          </cell>
          <cell r="F495" t="str">
            <v>1022686.94-1043469.01</v>
          </cell>
          <cell r="G495" t="str">
            <v>Proyectado Sumideros</v>
          </cell>
          <cell r="H495">
            <v>1022683.59</v>
          </cell>
          <cell r="I495">
            <v>1043470.72</v>
          </cell>
          <cell r="J495">
            <v>1022686.94</v>
          </cell>
          <cell r="K495">
            <v>1043469.01</v>
          </cell>
          <cell r="L495">
            <v>3.7593380000000001</v>
          </cell>
          <cell r="M495" t="str">
            <v>De Sumidero</v>
          </cell>
          <cell r="N495" t="str">
            <v>PVC</v>
          </cell>
          <cell r="O495">
            <v>0</v>
          </cell>
          <cell r="P495">
            <v>0</v>
          </cell>
          <cell r="Q495">
            <v>2565.25</v>
          </cell>
          <cell r="R495">
            <v>2565.5</v>
          </cell>
          <cell r="S495">
            <v>0.5</v>
          </cell>
          <cell r="T495">
            <v>1.2</v>
          </cell>
          <cell r="U495">
            <v>2564.75</v>
          </cell>
          <cell r="V495">
            <v>2564.3000000000002</v>
          </cell>
          <cell r="W495">
            <v>2564.75</v>
          </cell>
          <cell r="X495">
            <v>2564.3000000000002</v>
          </cell>
          <cell r="Y495" t="str">
            <v>Proyectado</v>
          </cell>
          <cell r="Z495">
            <v>11.970192624334871</v>
          </cell>
          <cell r="AB495" t="e">
            <v>#N/A</v>
          </cell>
        </row>
        <row r="496">
          <cell r="A496">
            <v>494</v>
          </cell>
          <cell r="B496" t="str">
            <v>S246-N26</v>
          </cell>
          <cell r="C496" t="str">
            <v>S246</v>
          </cell>
          <cell r="D496" t="str">
            <v>N26</v>
          </cell>
          <cell r="E496" t="str">
            <v>1022696.16-1043467.93</v>
          </cell>
          <cell r="F496" t="str">
            <v>1022686.94-1043469.01</v>
          </cell>
          <cell r="G496" t="str">
            <v>Proyectado Sumideros</v>
          </cell>
          <cell r="H496">
            <v>1022696.16</v>
          </cell>
          <cell r="I496">
            <v>1043467.93</v>
          </cell>
          <cell r="J496">
            <v>1022686.94</v>
          </cell>
          <cell r="K496">
            <v>1043469.01</v>
          </cell>
          <cell r="L496">
            <v>9.2844990000000003</v>
          </cell>
          <cell r="M496" t="str">
            <v>De Sumidero</v>
          </cell>
          <cell r="N496" t="str">
            <v>PVC</v>
          </cell>
          <cell r="O496">
            <v>0</v>
          </cell>
          <cell r="P496">
            <v>0</v>
          </cell>
          <cell r="Q496">
            <v>2565.38</v>
          </cell>
          <cell r="R496">
            <v>2565.5</v>
          </cell>
          <cell r="S496">
            <v>0.5</v>
          </cell>
          <cell r="T496">
            <v>1.2</v>
          </cell>
          <cell r="U496">
            <v>2564.88</v>
          </cell>
          <cell r="V496">
            <v>2564.3000000000002</v>
          </cell>
          <cell r="W496">
            <v>2564.88</v>
          </cell>
          <cell r="X496">
            <v>2564.3000000000002</v>
          </cell>
          <cell r="Y496" t="str">
            <v>Proyectado</v>
          </cell>
          <cell r="Z496">
            <v>6.2469714305524429</v>
          </cell>
          <cell r="AB496" t="e">
            <v>#N/A</v>
          </cell>
        </row>
        <row r="497">
          <cell r="A497">
            <v>495</v>
          </cell>
          <cell r="B497" t="str">
            <v>S251-N26</v>
          </cell>
          <cell r="C497" t="str">
            <v>S251</v>
          </cell>
          <cell r="D497" t="str">
            <v>N26</v>
          </cell>
          <cell r="E497" t="str">
            <v>1022687.47-1043475.82</v>
          </cell>
          <cell r="F497" t="str">
            <v>1022686.94-1043469.01</v>
          </cell>
          <cell r="G497" t="str">
            <v>Proyectado Sumideros</v>
          </cell>
          <cell r="H497">
            <v>1022687.47</v>
          </cell>
          <cell r="I497">
            <v>1043475.82</v>
          </cell>
          <cell r="J497">
            <v>1022686.94</v>
          </cell>
          <cell r="K497">
            <v>1043469.01</v>
          </cell>
          <cell r="L497">
            <v>6.8291300000000001</v>
          </cell>
          <cell r="M497" t="str">
            <v>De Sumidero</v>
          </cell>
          <cell r="N497" t="str">
            <v>PVC</v>
          </cell>
          <cell r="O497">
            <v>0</v>
          </cell>
          <cell r="P497">
            <v>0</v>
          </cell>
          <cell r="Q497">
            <v>2565.29</v>
          </cell>
          <cell r="R497">
            <v>2565.5</v>
          </cell>
          <cell r="S497">
            <v>0.5</v>
          </cell>
          <cell r="T497">
            <v>1.2</v>
          </cell>
          <cell r="U497">
            <v>2564.79</v>
          </cell>
          <cell r="V497">
            <v>2564.3000000000002</v>
          </cell>
          <cell r="W497">
            <v>2564.79</v>
          </cell>
          <cell r="X497">
            <v>2564.3000000000002</v>
          </cell>
          <cell r="Y497" t="str">
            <v>Proyectado</v>
          </cell>
          <cell r="Z497">
            <v>7.1751452966890614</v>
          </cell>
          <cell r="AB497" t="e">
            <v>#N/A</v>
          </cell>
        </row>
        <row r="498">
          <cell r="A498">
            <v>496</v>
          </cell>
          <cell r="B498" t="str">
            <v>S252-N26</v>
          </cell>
          <cell r="C498" t="str">
            <v>S252</v>
          </cell>
          <cell r="D498" t="str">
            <v>N26</v>
          </cell>
          <cell r="E498" t="str">
            <v>1022690.9-1043476.18</v>
          </cell>
          <cell r="F498" t="str">
            <v>1022686.94-1043469.01</v>
          </cell>
          <cell r="G498" t="str">
            <v>Proyectado Sumideros</v>
          </cell>
          <cell r="H498">
            <v>1022690.9</v>
          </cell>
          <cell r="I498">
            <v>1043476.18</v>
          </cell>
          <cell r="J498">
            <v>1022686.94</v>
          </cell>
          <cell r="K498">
            <v>1043469.01</v>
          </cell>
          <cell r="L498">
            <v>8.1901290000000007</v>
          </cell>
          <cell r="M498" t="str">
            <v>De Sumidero</v>
          </cell>
          <cell r="N498" t="str">
            <v>PVC</v>
          </cell>
          <cell r="O498">
            <v>0</v>
          </cell>
          <cell r="P498">
            <v>0</v>
          </cell>
          <cell r="Q498">
            <v>2565.34</v>
          </cell>
          <cell r="R498">
            <v>2565.5</v>
          </cell>
          <cell r="S498">
            <v>0.5</v>
          </cell>
          <cell r="T498">
            <v>1.2</v>
          </cell>
          <cell r="U498">
            <v>2564.84</v>
          </cell>
          <cell r="V498">
            <v>2564.3000000000002</v>
          </cell>
          <cell r="W498">
            <v>2564.84</v>
          </cell>
          <cell r="X498">
            <v>2564.3000000000002</v>
          </cell>
          <cell r="Y498" t="str">
            <v>Proyectado</v>
          </cell>
          <cell r="Z498">
            <v>6.593302742850125</v>
          </cell>
          <cell r="AB498" t="e">
            <v>#N/A</v>
          </cell>
        </row>
        <row r="499">
          <cell r="A499">
            <v>497</v>
          </cell>
          <cell r="B499" t="str">
            <v>S253-N26</v>
          </cell>
          <cell r="C499" t="str">
            <v>S253</v>
          </cell>
          <cell r="D499" t="str">
            <v>N26</v>
          </cell>
          <cell r="E499" t="str">
            <v>1022696.26-1043471.01</v>
          </cell>
          <cell r="F499" t="str">
            <v>1022686.94-1043469.01</v>
          </cell>
          <cell r="G499" t="str">
            <v>Proyectado Sumideros</v>
          </cell>
          <cell r="H499">
            <v>1022696.26</v>
          </cell>
          <cell r="I499">
            <v>1043471.01</v>
          </cell>
          <cell r="J499">
            <v>1022686.94</v>
          </cell>
          <cell r="K499">
            <v>1043469.01</v>
          </cell>
          <cell r="L499">
            <v>9.5331069999999993</v>
          </cell>
          <cell r="M499" t="str">
            <v>De Sumidero</v>
          </cell>
          <cell r="N499" t="str">
            <v>PVC</v>
          </cell>
          <cell r="O499">
            <v>0</v>
          </cell>
          <cell r="P499">
            <v>0</v>
          </cell>
          <cell r="Q499">
            <v>2565.4</v>
          </cell>
          <cell r="R499">
            <v>2565.5</v>
          </cell>
          <cell r="S499">
            <v>0.5</v>
          </cell>
          <cell r="T499">
            <v>1.2</v>
          </cell>
          <cell r="U499">
            <v>2564.9</v>
          </cell>
          <cell r="V499">
            <v>2564.3000000000002</v>
          </cell>
          <cell r="W499">
            <v>2564.9</v>
          </cell>
          <cell r="X499">
            <v>2564.3000000000002</v>
          </cell>
          <cell r="Y499" t="str">
            <v>Proyectado</v>
          </cell>
          <cell r="Z499">
            <v>6.2938557177624155</v>
          </cell>
          <cell r="AB499" t="e">
            <v>#N/A</v>
          </cell>
        </row>
        <row r="500">
          <cell r="A500">
            <v>498</v>
          </cell>
          <cell r="B500" t="str">
            <v>S235-N25</v>
          </cell>
          <cell r="C500" t="str">
            <v>S235</v>
          </cell>
          <cell r="D500" t="str">
            <v>N25</v>
          </cell>
          <cell r="E500" t="str">
            <v>1022715.87-1043492.63</v>
          </cell>
          <cell r="F500" t="str">
            <v>1022714.09-1043498.34</v>
          </cell>
          <cell r="G500" t="str">
            <v>Proyectado Sumideros</v>
          </cell>
          <cell r="H500">
            <v>1022715.87</v>
          </cell>
          <cell r="I500">
            <v>1043492.63</v>
          </cell>
          <cell r="J500">
            <v>1022714.09</v>
          </cell>
          <cell r="K500">
            <v>1043498.34</v>
          </cell>
          <cell r="L500">
            <v>5.9804339999999998</v>
          </cell>
          <cell r="M500" t="str">
            <v>De Sumidero</v>
          </cell>
          <cell r="N500" t="str">
            <v>PVC</v>
          </cell>
          <cell r="O500">
            <v>0</v>
          </cell>
          <cell r="P500">
            <v>0</v>
          </cell>
          <cell r="Q500">
            <v>2565.86</v>
          </cell>
          <cell r="R500">
            <v>2566</v>
          </cell>
          <cell r="S500">
            <v>0.5</v>
          </cell>
          <cell r="T500">
            <v>1.2</v>
          </cell>
          <cell r="U500">
            <v>2565.36</v>
          </cell>
          <cell r="V500">
            <v>2564.8000000000002</v>
          </cell>
          <cell r="W500">
            <v>2565.36</v>
          </cell>
          <cell r="X500">
            <v>2564.8000000000002</v>
          </cell>
          <cell r="Y500" t="str">
            <v>Proyectado</v>
          </cell>
          <cell r="Z500">
            <v>9.3638689098474366</v>
          </cell>
          <cell r="AB500" t="e">
            <v>#N/A</v>
          </cell>
        </row>
        <row r="501">
          <cell r="A501">
            <v>499</v>
          </cell>
          <cell r="B501" t="str">
            <v>S233-N25</v>
          </cell>
          <cell r="C501" t="str">
            <v>S233</v>
          </cell>
          <cell r="D501" t="str">
            <v>N25</v>
          </cell>
          <cell r="E501" t="str">
            <v>1022719.33-1043492.26</v>
          </cell>
          <cell r="F501" t="str">
            <v>1022714.09-1043498.34</v>
          </cell>
          <cell r="G501" t="str">
            <v>Proyectado Sumideros</v>
          </cell>
          <cell r="H501">
            <v>1022719.33</v>
          </cell>
          <cell r="I501">
            <v>1043492.26</v>
          </cell>
          <cell r="J501">
            <v>1022714.09</v>
          </cell>
          <cell r="K501">
            <v>1043498.34</v>
          </cell>
          <cell r="L501">
            <v>8.0277750000000001</v>
          </cell>
          <cell r="M501" t="str">
            <v>De Sumidero</v>
          </cell>
          <cell r="N501" t="str">
            <v>PVC</v>
          </cell>
          <cell r="O501">
            <v>0</v>
          </cell>
          <cell r="P501">
            <v>0</v>
          </cell>
          <cell r="Q501">
            <v>2565.92</v>
          </cell>
          <cell r="R501">
            <v>2566</v>
          </cell>
          <cell r="S501">
            <v>0.5</v>
          </cell>
          <cell r="T501">
            <v>1.2</v>
          </cell>
          <cell r="U501">
            <v>2565.42</v>
          </cell>
          <cell r="V501">
            <v>2564.8000000000002</v>
          </cell>
          <cell r="W501">
            <v>2565.42</v>
          </cell>
          <cell r="X501">
            <v>2564.8000000000002</v>
          </cell>
          <cell r="Y501" t="str">
            <v>Proyectado</v>
          </cell>
          <cell r="Z501">
            <v>7.7231860633848211</v>
          </cell>
          <cell r="AB501" t="e">
            <v>#N/A</v>
          </cell>
        </row>
        <row r="502">
          <cell r="A502">
            <v>500</v>
          </cell>
          <cell r="B502" t="str">
            <v>S240-N25</v>
          </cell>
          <cell r="C502" t="str">
            <v>S240</v>
          </cell>
          <cell r="D502" t="str">
            <v>N25</v>
          </cell>
          <cell r="E502" t="str">
            <v>1022710.2-1043497.33</v>
          </cell>
          <cell r="F502" t="str">
            <v>1022714.09-1043498.34</v>
          </cell>
          <cell r="G502" t="str">
            <v>Proyectado Sumideros</v>
          </cell>
          <cell r="H502">
            <v>1022710.2</v>
          </cell>
          <cell r="I502">
            <v>1043497.33</v>
          </cell>
          <cell r="J502">
            <v>1022714.09</v>
          </cell>
          <cell r="K502">
            <v>1043498.34</v>
          </cell>
          <cell r="L502">
            <v>4.0143649999999997</v>
          </cell>
          <cell r="M502" t="str">
            <v>De Sumidero</v>
          </cell>
          <cell r="N502" t="str">
            <v>PVC</v>
          </cell>
          <cell r="O502">
            <v>0</v>
          </cell>
          <cell r="P502">
            <v>0</v>
          </cell>
          <cell r="Q502">
            <v>2565.86</v>
          </cell>
          <cell r="R502">
            <v>2566</v>
          </cell>
          <cell r="S502">
            <v>0.5</v>
          </cell>
          <cell r="T502">
            <v>1.2</v>
          </cell>
          <cell r="U502">
            <v>2565.36</v>
          </cell>
          <cell r="V502">
            <v>2564.8000000000002</v>
          </cell>
          <cell r="W502">
            <v>2565.36</v>
          </cell>
          <cell r="X502">
            <v>2564.8000000000002</v>
          </cell>
          <cell r="Y502" t="str">
            <v>Proyectado</v>
          </cell>
          <cell r="Z502">
            <v>13.949902412958101</v>
          </cell>
          <cell r="AB502" t="e">
            <v>#N/A</v>
          </cell>
        </row>
        <row r="503">
          <cell r="A503">
            <v>501</v>
          </cell>
          <cell r="B503" t="str">
            <v>S236-N25</v>
          </cell>
          <cell r="C503" t="str">
            <v>S236</v>
          </cell>
          <cell r="D503" t="str">
            <v>N25</v>
          </cell>
          <cell r="E503" t="str">
            <v>1022710.46-1043500.37</v>
          </cell>
          <cell r="F503" t="str">
            <v>1022714.09-1043498.34</v>
          </cell>
          <cell r="G503" t="str">
            <v>Proyectado Sumideros</v>
          </cell>
          <cell r="H503">
            <v>1022710.46</v>
          </cell>
          <cell r="I503">
            <v>1043500.37</v>
          </cell>
          <cell r="J503">
            <v>1022714.09</v>
          </cell>
          <cell r="K503">
            <v>1043498.34</v>
          </cell>
          <cell r="L503">
            <v>4.1562869999999998</v>
          </cell>
          <cell r="M503" t="str">
            <v>De Sumidero</v>
          </cell>
          <cell r="N503" t="str">
            <v>PVC</v>
          </cell>
          <cell r="O503">
            <v>0</v>
          </cell>
          <cell r="P503">
            <v>0</v>
          </cell>
          <cell r="Q503">
            <v>2565.9299999999998</v>
          </cell>
          <cell r="R503">
            <v>2566</v>
          </cell>
          <cell r="S503">
            <v>0.5</v>
          </cell>
          <cell r="T503">
            <v>1.2</v>
          </cell>
          <cell r="U503">
            <v>2565.4299999999998</v>
          </cell>
          <cell r="V503">
            <v>2564.8000000000002</v>
          </cell>
          <cell r="W503">
            <v>2565.4299999999998</v>
          </cell>
          <cell r="X503">
            <v>2564.8000000000002</v>
          </cell>
          <cell r="Y503" t="str">
            <v>Proyectado</v>
          </cell>
          <cell r="Z503">
            <v>15.157759798581147</v>
          </cell>
          <cell r="AB503" t="e">
            <v>#N/A</v>
          </cell>
        </row>
        <row r="504">
          <cell r="A504">
            <v>502</v>
          </cell>
          <cell r="B504" t="str">
            <v>S237-N25</v>
          </cell>
          <cell r="C504" t="str">
            <v>S237</v>
          </cell>
          <cell r="D504" t="str">
            <v>N25</v>
          </cell>
          <cell r="E504" t="str">
            <v>1022714.7-1043504.46</v>
          </cell>
          <cell r="F504" t="str">
            <v>1022714.09-1043498.34</v>
          </cell>
          <cell r="G504" t="str">
            <v>Proyectado Sumideros</v>
          </cell>
          <cell r="H504">
            <v>1022714.7</v>
          </cell>
          <cell r="I504">
            <v>1043504.46</v>
          </cell>
          <cell r="J504">
            <v>1022714.09</v>
          </cell>
          <cell r="K504">
            <v>1043498.34</v>
          </cell>
          <cell r="L504">
            <v>6.1526759999999996</v>
          </cell>
          <cell r="M504" t="str">
            <v>De Sumidero</v>
          </cell>
          <cell r="N504" t="str">
            <v>PVC</v>
          </cell>
          <cell r="O504">
            <v>0</v>
          </cell>
          <cell r="P504">
            <v>0</v>
          </cell>
          <cell r="Q504">
            <v>2565.9299999999998</v>
          </cell>
          <cell r="R504">
            <v>2566</v>
          </cell>
          <cell r="S504">
            <v>0.5</v>
          </cell>
          <cell r="T504">
            <v>1.2</v>
          </cell>
          <cell r="U504">
            <v>2565.4299999999998</v>
          </cell>
          <cell r="V504">
            <v>2564.8000000000002</v>
          </cell>
          <cell r="W504">
            <v>2565.4299999999998</v>
          </cell>
          <cell r="X504">
            <v>2564.8000000000002</v>
          </cell>
          <cell r="Y504" t="str">
            <v>Proyectado</v>
          </cell>
          <cell r="Z504">
            <v>10.2394470308473</v>
          </cell>
          <cell r="AB504" t="e">
            <v>#N/A</v>
          </cell>
        </row>
        <row r="505">
          <cell r="A505">
            <v>503</v>
          </cell>
          <cell r="B505" t="str">
            <v>S238-N25</v>
          </cell>
          <cell r="C505" t="str">
            <v>S238</v>
          </cell>
          <cell r="D505" t="str">
            <v>N25</v>
          </cell>
          <cell r="E505" t="str">
            <v>1022718.03-1043506.1</v>
          </cell>
          <cell r="F505" t="str">
            <v>1022714.09-1043498.34</v>
          </cell>
          <cell r="G505" t="str">
            <v>Proyectado Sumideros</v>
          </cell>
          <cell r="H505">
            <v>1022718.03</v>
          </cell>
          <cell r="I505">
            <v>1043506.1</v>
          </cell>
          <cell r="J505">
            <v>1022714.09</v>
          </cell>
          <cell r="K505">
            <v>1043498.34</v>
          </cell>
          <cell r="L505">
            <v>8.7065999999999999</v>
          </cell>
          <cell r="M505" t="str">
            <v>De Sumidero</v>
          </cell>
          <cell r="N505" t="str">
            <v>PVC</v>
          </cell>
          <cell r="O505">
            <v>0</v>
          </cell>
          <cell r="P505">
            <v>0</v>
          </cell>
          <cell r="Q505">
            <v>2566.0500000000002</v>
          </cell>
          <cell r="R505">
            <v>2566</v>
          </cell>
          <cell r="S505">
            <v>0.5</v>
          </cell>
          <cell r="T505">
            <v>1.2</v>
          </cell>
          <cell r="U505">
            <v>2565.5500000000002</v>
          </cell>
          <cell r="V505">
            <v>2564.8000000000002</v>
          </cell>
          <cell r="W505">
            <v>2565.5500000000002</v>
          </cell>
          <cell r="X505">
            <v>2564.8000000000002</v>
          </cell>
          <cell r="Y505" t="str">
            <v>Proyectado</v>
          </cell>
          <cell r="Z505">
            <v>8.6141547791330719</v>
          </cell>
          <cell r="AB505" t="e">
            <v>#N/A</v>
          </cell>
        </row>
        <row r="506">
          <cell r="A506">
            <v>504</v>
          </cell>
          <cell r="B506" t="str">
            <v>S234-N25</v>
          </cell>
          <cell r="C506" t="str">
            <v>S234</v>
          </cell>
          <cell r="D506" t="str">
            <v>N25</v>
          </cell>
          <cell r="E506" t="str">
            <v>1022723.35-1043496.65</v>
          </cell>
          <cell r="F506" t="str">
            <v>1022714.09-1043498.34</v>
          </cell>
          <cell r="G506" t="str">
            <v>Proyectado Sumideros</v>
          </cell>
          <cell r="H506">
            <v>1022723.35</v>
          </cell>
          <cell r="I506">
            <v>1043496.65</v>
          </cell>
          <cell r="J506">
            <v>1022714.09</v>
          </cell>
          <cell r="K506">
            <v>1043498.34</v>
          </cell>
          <cell r="L506">
            <v>9.4168020000000006</v>
          </cell>
          <cell r="M506" t="str">
            <v>De Sumidero</v>
          </cell>
          <cell r="N506" t="str">
            <v>PVC</v>
          </cell>
          <cell r="O506">
            <v>0</v>
          </cell>
          <cell r="P506">
            <v>0</v>
          </cell>
          <cell r="Q506">
            <v>2565.9299999999998</v>
          </cell>
          <cell r="R506">
            <v>2566</v>
          </cell>
          <cell r="S506">
            <v>0.5</v>
          </cell>
          <cell r="T506">
            <v>1.2</v>
          </cell>
          <cell r="U506">
            <v>2565.4299999999998</v>
          </cell>
          <cell r="V506">
            <v>2564.8000000000002</v>
          </cell>
          <cell r="W506">
            <v>2565.4299999999998</v>
          </cell>
          <cell r="X506">
            <v>2564.8000000000002</v>
          </cell>
          <cell r="Y506" t="str">
            <v>Proyectado</v>
          </cell>
          <cell r="Z506">
            <v>6.6901693377396532</v>
          </cell>
          <cell r="AB506" t="e">
            <v>#N/A</v>
          </cell>
        </row>
        <row r="507">
          <cell r="A507">
            <v>505</v>
          </cell>
          <cell r="B507" t="str">
            <v>S239-S234</v>
          </cell>
          <cell r="C507" t="str">
            <v>S239</v>
          </cell>
          <cell r="D507" t="str">
            <v>S234</v>
          </cell>
          <cell r="E507" t="str">
            <v>1022723.11-1043500.67</v>
          </cell>
          <cell r="F507" t="str">
            <v>1022723.35-1043496.65</v>
          </cell>
          <cell r="G507" t="str">
            <v>Proyectado Sumideros</v>
          </cell>
          <cell r="H507">
            <v>1022723.11</v>
          </cell>
          <cell r="I507">
            <v>1043500.67</v>
          </cell>
          <cell r="J507">
            <v>1022723.35</v>
          </cell>
          <cell r="K507">
            <v>1043496.65</v>
          </cell>
          <cell r="L507">
            <v>4.027158</v>
          </cell>
          <cell r="M507" t="str">
            <v>De Sumidero</v>
          </cell>
          <cell r="N507" t="str">
            <v>PVC</v>
          </cell>
          <cell r="O507">
            <v>0</v>
          </cell>
          <cell r="P507">
            <v>0</v>
          </cell>
          <cell r="Q507">
            <v>2566.0300000000002</v>
          </cell>
          <cell r="R507">
            <v>2565.9299999999998</v>
          </cell>
          <cell r="S507">
            <v>0.5</v>
          </cell>
          <cell r="T507">
            <v>1.2</v>
          </cell>
          <cell r="U507">
            <v>2565.5300000000002</v>
          </cell>
          <cell r="V507">
            <v>2564.73</v>
          </cell>
          <cell r="W507">
            <v>2565.5300000000002</v>
          </cell>
          <cell r="X507">
            <v>2564.73</v>
          </cell>
          <cell r="Y507" t="str">
            <v>Proyectado</v>
          </cell>
          <cell r="Z507">
            <v>19.865125728868396</v>
          </cell>
          <cell r="AB507" t="e">
            <v>#N/A</v>
          </cell>
        </row>
        <row r="508">
          <cell r="A508">
            <v>506</v>
          </cell>
          <cell r="B508" t="str">
            <v>S212-N1</v>
          </cell>
          <cell r="C508" t="str">
            <v>S212</v>
          </cell>
          <cell r="D508" t="str">
            <v>N1</v>
          </cell>
          <cell r="E508" t="str">
            <v>1022744.82-1043522.62</v>
          </cell>
          <cell r="F508" t="str">
            <v>1022743.67-1043529</v>
          </cell>
          <cell r="G508" t="str">
            <v>Proyectado Sumideros</v>
          </cell>
          <cell r="H508">
            <v>1022744.82</v>
          </cell>
          <cell r="I508">
            <v>1043522.62</v>
          </cell>
          <cell r="J508">
            <v>1022743.67</v>
          </cell>
          <cell r="K508">
            <v>1043529</v>
          </cell>
          <cell r="L508">
            <v>6.4781490000000002</v>
          </cell>
          <cell r="M508" t="str">
            <v>De Sumidero</v>
          </cell>
          <cell r="N508" t="str">
            <v>PVC</v>
          </cell>
          <cell r="O508">
            <v>0</v>
          </cell>
          <cell r="P508">
            <v>0</v>
          </cell>
          <cell r="Q508">
            <v>2566.5300000000002</v>
          </cell>
          <cell r="R508">
            <v>2566.5</v>
          </cell>
          <cell r="S508">
            <v>0.5</v>
          </cell>
          <cell r="T508">
            <v>1.2</v>
          </cell>
          <cell r="U508">
            <v>2566.0300000000002</v>
          </cell>
          <cell r="V508">
            <v>2565.3000000000002</v>
          </cell>
          <cell r="W508">
            <v>2566.0300000000002</v>
          </cell>
          <cell r="X508">
            <v>2565.3000000000002</v>
          </cell>
          <cell r="Y508" t="str">
            <v>Proyectado</v>
          </cell>
          <cell r="Z508">
            <v>11.268650968046863</v>
          </cell>
          <cell r="AB508" t="e">
            <v>#N/A</v>
          </cell>
        </row>
        <row r="509">
          <cell r="A509">
            <v>507</v>
          </cell>
          <cell r="B509" t="str">
            <v>S213-N1</v>
          </cell>
          <cell r="C509" t="str">
            <v>S213</v>
          </cell>
          <cell r="D509" t="str">
            <v>N1</v>
          </cell>
          <cell r="E509" t="str">
            <v>1022746.1-1043528.24</v>
          </cell>
          <cell r="F509" t="str">
            <v>1022743.67-1043529</v>
          </cell>
          <cell r="G509" t="str">
            <v>Proyectado Sumideros</v>
          </cell>
          <cell r="H509">
            <v>1022746.1</v>
          </cell>
          <cell r="I509">
            <v>1043528.24</v>
          </cell>
          <cell r="J509">
            <v>1022743.67</v>
          </cell>
          <cell r="K509">
            <v>1043529</v>
          </cell>
          <cell r="L509">
            <v>2.543167</v>
          </cell>
          <cell r="M509" t="str">
            <v>De Sumidero</v>
          </cell>
          <cell r="N509" t="str">
            <v>PVC</v>
          </cell>
          <cell r="O509">
            <v>0</v>
          </cell>
          <cell r="P509">
            <v>0</v>
          </cell>
          <cell r="Q509">
            <v>2566.4699999999998</v>
          </cell>
          <cell r="R509">
            <v>2566.5</v>
          </cell>
          <cell r="S509">
            <v>0.5</v>
          </cell>
          <cell r="T509">
            <v>1.2</v>
          </cell>
          <cell r="U509">
            <v>2565.9699999999998</v>
          </cell>
          <cell r="V509">
            <v>2565.3000000000002</v>
          </cell>
          <cell r="W509">
            <v>2565.9699999999998</v>
          </cell>
          <cell r="X509">
            <v>2565.3000000000002</v>
          </cell>
          <cell r="Y509" t="str">
            <v>Proyectado</v>
          </cell>
          <cell r="Z509">
            <v>26.345104352156902</v>
          </cell>
          <cell r="AB509" t="e">
            <v>#N/A</v>
          </cell>
        </row>
        <row r="510">
          <cell r="A510">
            <v>508</v>
          </cell>
          <cell r="B510" t="str">
            <v>S118-N48</v>
          </cell>
          <cell r="C510" t="str">
            <v>S118</v>
          </cell>
          <cell r="D510" t="str">
            <v>N48</v>
          </cell>
          <cell r="E510" t="str">
            <v>1022996.22-1043994.35</v>
          </cell>
          <cell r="F510" t="str">
            <v>1022986.45-1044000.28</v>
          </cell>
          <cell r="G510" t="str">
            <v>Proyectado Sumideros</v>
          </cell>
          <cell r="H510">
            <v>1022996.22</v>
          </cell>
          <cell r="I510">
            <v>1043994.35</v>
          </cell>
          <cell r="J510">
            <v>1022986.45</v>
          </cell>
          <cell r="K510">
            <v>1044000.28</v>
          </cell>
          <cell r="L510">
            <v>11.432039</v>
          </cell>
          <cell r="M510" t="str">
            <v>De Sumidero</v>
          </cell>
          <cell r="N510" t="str">
            <v>PVC</v>
          </cell>
          <cell r="O510">
            <v>0</v>
          </cell>
          <cell r="P510">
            <v>0</v>
          </cell>
          <cell r="Q510">
            <v>2562.88</v>
          </cell>
          <cell r="R510">
            <v>2563</v>
          </cell>
          <cell r="S510">
            <v>0.5</v>
          </cell>
          <cell r="T510">
            <v>1.2</v>
          </cell>
          <cell r="U510">
            <v>2562.38</v>
          </cell>
          <cell r="V510">
            <v>2561.8000000000002</v>
          </cell>
          <cell r="W510">
            <v>2562.38</v>
          </cell>
          <cell r="X510">
            <v>2561.8000000000002</v>
          </cell>
          <cell r="Y510" t="str">
            <v>Proyectado</v>
          </cell>
          <cell r="Z510">
            <v>5.0734606486203138</v>
          </cell>
          <cell r="AB510" t="e">
            <v>#N/A</v>
          </cell>
        </row>
        <row r="511">
          <cell r="A511">
            <v>509</v>
          </cell>
          <cell r="B511" t="str">
            <v>S117-N48</v>
          </cell>
          <cell r="C511" t="str">
            <v>S117</v>
          </cell>
          <cell r="D511" t="str">
            <v>N48</v>
          </cell>
          <cell r="E511" t="str">
            <v>1022991.06-1043992.85</v>
          </cell>
          <cell r="F511" t="str">
            <v>1022986.45-1044000.28</v>
          </cell>
          <cell r="G511" t="str">
            <v>Proyectado Sumideros</v>
          </cell>
          <cell r="H511">
            <v>1022991.06</v>
          </cell>
          <cell r="I511">
            <v>1043992.85</v>
          </cell>
          <cell r="J511">
            <v>1022986.45</v>
          </cell>
          <cell r="K511">
            <v>1044000.28</v>
          </cell>
          <cell r="L511">
            <v>8.7483439999999995</v>
          </cell>
          <cell r="M511" t="str">
            <v>De Sumidero</v>
          </cell>
          <cell r="N511" t="str">
            <v>PVC</v>
          </cell>
          <cell r="O511">
            <v>0</v>
          </cell>
          <cell r="P511">
            <v>0</v>
          </cell>
          <cell r="Q511">
            <v>2562.92</v>
          </cell>
          <cell r="R511">
            <v>2563</v>
          </cell>
          <cell r="S511">
            <v>0.5</v>
          </cell>
          <cell r="T511">
            <v>1.2</v>
          </cell>
          <cell r="U511">
            <v>2562.42</v>
          </cell>
          <cell r="V511">
            <v>2561.8000000000002</v>
          </cell>
          <cell r="W511">
            <v>2562.42</v>
          </cell>
          <cell r="X511">
            <v>2561.8000000000002</v>
          </cell>
          <cell r="Y511" t="str">
            <v>Proyectado</v>
          </cell>
          <cell r="Z511">
            <v>7.0870555615998976</v>
          </cell>
          <cell r="AB511" t="e">
            <v>#N/A</v>
          </cell>
        </row>
        <row r="512">
          <cell r="A512">
            <v>510</v>
          </cell>
          <cell r="B512" t="str">
            <v>S068-N95</v>
          </cell>
          <cell r="C512" t="str">
            <v>S068</v>
          </cell>
          <cell r="D512" t="str">
            <v>N95</v>
          </cell>
          <cell r="E512" t="str">
            <v>1023072.62-1044135.95</v>
          </cell>
          <cell r="F512" t="str">
            <v>1023077.58-1044135.32</v>
          </cell>
          <cell r="G512" t="str">
            <v>Proyectado Sumideros</v>
          </cell>
          <cell r="H512">
            <v>1023072.62</v>
          </cell>
          <cell r="I512">
            <v>1044135.95</v>
          </cell>
          <cell r="J512">
            <v>1023077.58</v>
          </cell>
          <cell r="K512">
            <v>1044135.32</v>
          </cell>
          <cell r="L512">
            <v>4.9967800000000002</v>
          </cell>
          <cell r="M512" t="str">
            <v>De Sumidero</v>
          </cell>
          <cell r="N512" t="str">
            <v>PVC</v>
          </cell>
          <cell r="O512">
            <v>0</v>
          </cell>
          <cell r="P512">
            <v>0</v>
          </cell>
          <cell r="Q512">
            <v>2561.96</v>
          </cell>
          <cell r="R512">
            <v>2562</v>
          </cell>
          <cell r="S512">
            <v>0.5</v>
          </cell>
          <cell r="T512">
            <v>1.2</v>
          </cell>
          <cell r="U512">
            <v>2561.46</v>
          </cell>
          <cell r="V512">
            <v>2560.8000000000002</v>
          </cell>
          <cell r="W512">
            <v>2561.46</v>
          </cell>
          <cell r="X512">
            <v>2560.8000000000002</v>
          </cell>
          <cell r="Y512" t="str">
            <v>Proyectado</v>
          </cell>
          <cell r="Z512">
            <v>13.208506278040147</v>
          </cell>
          <cell r="AB512" t="e">
            <v>#N/A</v>
          </cell>
        </row>
        <row r="513">
          <cell r="A513">
            <v>511</v>
          </cell>
          <cell r="B513" t="str">
            <v>S065-N95</v>
          </cell>
          <cell r="C513" t="str">
            <v>S065</v>
          </cell>
          <cell r="D513" t="str">
            <v>N95</v>
          </cell>
          <cell r="E513" t="str">
            <v>1023080.01-1044144.7</v>
          </cell>
          <cell r="F513" t="str">
            <v>1023077.58-1044135.32</v>
          </cell>
          <cell r="G513" t="str">
            <v>Proyectado Sumideros</v>
          </cell>
          <cell r="H513">
            <v>1023080.01</v>
          </cell>
          <cell r="I513">
            <v>1044144.7</v>
          </cell>
          <cell r="J513">
            <v>1023077.58</v>
          </cell>
          <cell r="K513">
            <v>1044135.32</v>
          </cell>
          <cell r="L513">
            <v>9.6911959999999997</v>
          </cell>
          <cell r="M513" t="str">
            <v>De Sumidero</v>
          </cell>
          <cell r="N513" t="str">
            <v>PVC</v>
          </cell>
          <cell r="O513">
            <v>0</v>
          </cell>
          <cell r="P513">
            <v>0</v>
          </cell>
          <cell r="Q513">
            <v>2561.9299999999998</v>
          </cell>
          <cell r="R513">
            <v>2562</v>
          </cell>
          <cell r="S513">
            <v>0.5</v>
          </cell>
          <cell r="T513">
            <v>1.2</v>
          </cell>
          <cell r="U513">
            <v>2561.4299999999998</v>
          </cell>
          <cell r="V513">
            <v>2560.8000000000002</v>
          </cell>
          <cell r="W513">
            <v>2561.4299999999998</v>
          </cell>
          <cell r="X513">
            <v>2560.8000000000002</v>
          </cell>
          <cell r="Y513" t="str">
            <v>Proyectado</v>
          </cell>
          <cell r="Z513">
            <v>6.5007456252010014</v>
          </cell>
          <cell r="AB513" t="e">
            <v>#N/A</v>
          </cell>
        </row>
        <row r="514">
          <cell r="A514">
            <v>512</v>
          </cell>
          <cell r="B514" t="str">
            <v>S002-P034</v>
          </cell>
          <cell r="C514" t="str">
            <v>S002</v>
          </cell>
          <cell r="D514" t="str">
            <v>P034</v>
          </cell>
          <cell r="E514" t="str">
            <v>1023078.31-1044130.75</v>
          </cell>
          <cell r="F514" t="str">
            <v>1023077.88-1044126.85</v>
          </cell>
          <cell r="G514" t="str">
            <v>Proyectado Sumideros</v>
          </cell>
          <cell r="H514">
            <v>1023078.31</v>
          </cell>
          <cell r="I514">
            <v>1044130.75</v>
          </cell>
          <cell r="J514">
            <v>1023077.88</v>
          </cell>
          <cell r="K514">
            <v>1044126.85</v>
          </cell>
          <cell r="L514">
            <v>3.9236339999999998</v>
          </cell>
          <cell r="M514" t="str">
            <v>De Sumidero</v>
          </cell>
          <cell r="N514" t="str">
            <v>PVC</v>
          </cell>
          <cell r="O514">
            <v>0</v>
          </cell>
          <cell r="P514">
            <v>0</v>
          </cell>
          <cell r="Q514">
            <v>2561.89</v>
          </cell>
          <cell r="R514">
            <v>2561.9699999999998</v>
          </cell>
          <cell r="S514">
            <v>0.5</v>
          </cell>
          <cell r="T514">
            <v>1.2</v>
          </cell>
          <cell r="U514">
            <v>2561.39</v>
          </cell>
          <cell r="V514">
            <v>2560.77</v>
          </cell>
          <cell r="W514">
            <v>2561.39</v>
          </cell>
          <cell r="X514">
            <v>2560.77</v>
          </cell>
          <cell r="Y514" t="str">
            <v>Proyectado</v>
          </cell>
          <cell r="Z514">
            <v>15.801677730386954</v>
          </cell>
          <cell r="AB514" t="e">
            <v>#N/A</v>
          </cell>
        </row>
        <row r="515">
          <cell r="A515">
            <v>513</v>
          </cell>
          <cell r="B515" t="str">
            <v>S101-N47</v>
          </cell>
          <cell r="C515" t="str">
            <v>S101</v>
          </cell>
          <cell r="D515" t="str">
            <v>N47</v>
          </cell>
          <cell r="E515" t="str">
            <v>1022909.02-1044054.77</v>
          </cell>
          <cell r="F515" t="str">
            <v>1022913.8-1044054.64</v>
          </cell>
          <cell r="G515" t="str">
            <v>Proyectado Sumideros</v>
          </cell>
          <cell r="H515">
            <v>1022909.02</v>
          </cell>
          <cell r="I515">
            <v>1044054.77</v>
          </cell>
          <cell r="J515">
            <v>1022913.8</v>
          </cell>
          <cell r="K515">
            <v>1044054.64</v>
          </cell>
          <cell r="L515">
            <v>4.786486</v>
          </cell>
          <cell r="M515" t="str">
            <v>De Sumidero</v>
          </cell>
          <cell r="N515" t="str">
            <v>PVC</v>
          </cell>
          <cell r="O515">
            <v>0</v>
          </cell>
          <cell r="P515">
            <v>0</v>
          </cell>
          <cell r="Q515">
            <v>2561.31</v>
          </cell>
          <cell r="R515">
            <v>2561.5</v>
          </cell>
          <cell r="S515">
            <v>0.5</v>
          </cell>
          <cell r="T515">
            <v>1.2</v>
          </cell>
          <cell r="U515">
            <v>2560.81</v>
          </cell>
          <cell r="V515">
            <v>2560.3000000000002</v>
          </cell>
          <cell r="W515">
            <v>2560.81</v>
          </cell>
          <cell r="X515">
            <v>2560.3000000000002</v>
          </cell>
          <cell r="Y515" t="str">
            <v>Proyectado</v>
          </cell>
          <cell r="Z515">
            <v>10.654998259678678</v>
          </cell>
          <cell r="AB515" t="e">
            <v>#N/A</v>
          </cell>
        </row>
        <row r="516">
          <cell r="A516">
            <v>514</v>
          </cell>
          <cell r="B516" t="str">
            <v>S500-N47</v>
          </cell>
          <cell r="C516" t="str">
            <v>S500</v>
          </cell>
          <cell r="D516" t="str">
            <v>N47</v>
          </cell>
          <cell r="E516" t="str">
            <v>1022921.07-1044051.45</v>
          </cell>
          <cell r="F516" t="str">
            <v>1022913.8-1044054.64</v>
          </cell>
          <cell r="G516" t="str">
            <v>Proyectado Sumideros</v>
          </cell>
          <cell r="H516">
            <v>1022921.07</v>
          </cell>
          <cell r="I516">
            <v>1044051.45</v>
          </cell>
          <cell r="J516">
            <v>1022913.8</v>
          </cell>
          <cell r="K516">
            <v>1044054.64</v>
          </cell>
          <cell r="L516">
            <v>7.9334379999999998</v>
          </cell>
          <cell r="M516" t="str">
            <v>De Sumidero</v>
          </cell>
          <cell r="N516" t="str">
            <v>PVC</v>
          </cell>
          <cell r="O516">
            <v>0</v>
          </cell>
          <cell r="P516">
            <v>0</v>
          </cell>
          <cell r="Q516">
            <v>2561.2600000000002</v>
          </cell>
          <cell r="R516">
            <v>2561.5</v>
          </cell>
          <cell r="S516">
            <v>0.5</v>
          </cell>
          <cell r="T516">
            <v>1.2</v>
          </cell>
          <cell r="U516">
            <v>2560.7600000000002</v>
          </cell>
          <cell r="V516">
            <v>2560.3000000000002</v>
          </cell>
          <cell r="W516">
            <v>2560.7600000000002</v>
          </cell>
          <cell r="X516">
            <v>2560.3000000000002</v>
          </cell>
          <cell r="Y516" t="str">
            <v>Proyectado</v>
          </cell>
          <cell r="Z516">
            <v>5.7982428299059796</v>
          </cell>
          <cell r="AB516" t="e">
            <v>#N/A</v>
          </cell>
        </row>
        <row r="517">
          <cell r="A517">
            <v>515</v>
          </cell>
          <cell r="B517" t="str">
            <v>SX10-N64</v>
          </cell>
          <cell r="C517" t="str">
            <v>SX10</v>
          </cell>
          <cell r="D517" t="str">
            <v>N64</v>
          </cell>
          <cell r="E517" t="str">
            <v>1022783.48-1043903.08</v>
          </cell>
          <cell r="F517" t="str">
            <v>1022790.42-1043906.18</v>
          </cell>
          <cell r="G517" t="str">
            <v>Proyectado Sumideros</v>
          </cell>
          <cell r="H517">
            <v>1022783.48</v>
          </cell>
          <cell r="I517">
            <v>1043903.08</v>
          </cell>
          <cell r="J517">
            <v>1022790.42</v>
          </cell>
          <cell r="K517">
            <v>1043906.18</v>
          </cell>
          <cell r="L517">
            <v>7.5967580000000003</v>
          </cell>
          <cell r="M517" t="str">
            <v>De Sumidero</v>
          </cell>
          <cell r="N517" t="str">
            <v>PVC</v>
          </cell>
          <cell r="O517">
            <v>0</v>
          </cell>
          <cell r="P517">
            <v>0</v>
          </cell>
          <cell r="Q517">
            <v>2562.67</v>
          </cell>
          <cell r="R517">
            <v>2562.4899999999998</v>
          </cell>
          <cell r="S517">
            <v>0.5</v>
          </cell>
          <cell r="T517">
            <v>1.2</v>
          </cell>
          <cell r="U517">
            <v>2562.17</v>
          </cell>
          <cell r="V517">
            <v>2561.29</v>
          </cell>
          <cell r="W517">
            <v>2562.17</v>
          </cell>
          <cell r="X517">
            <v>2561.29</v>
          </cell>
          <cell r="Y517" t="str">
            <v>Proyectado</v>
          </cell>
          <cell r="Z517">
            <v>11.583888811518138</v>
          </cell>
          <cell r="AB517" t="e">
            <v>#N/A</v>
          </cell>
        </row>
        <row r="518">
          <cell r="A518">
            <v>516</v>
          </cell>
          <cell r="B518" t="str">
            <v>S057-N64</v>
          </cell>
          <cell r="C518" t="str">
            <v>S057</v>
          </cell>
          <cell r="D518" t="str">
            <v>N64</v>
          </cell>
          <cell r="E518" t="str">
            <v>1022781.6-1043906.64</v>
          </cell>
          <cell r="F518" t="str">
            <v>1022790.42-1043906.18</v>
          </cell>
          <cell r="G518" t="str">
            <v>Proyectado Sumideros</v>
          </cell>
          <cell r="H518">
            <v>1022781.6</v>
          </cell>
          <cell r="I518">
            <v>1043906.64</v>
          </cell>
          <cell r="J518">
            <v>1022790.42</v>
          </cell>
          <cell r="K518">
            <v>1043906.18</v>
          </cell>
          <cell r="L518">
            <v>8.829955</v>
          </cell>
          <cell r="M518" t="str">
            <v>De Sumidero</v>
          </cell>
          <cell r="N518" t="str">
            <v>PVC</v>
          </cell>
          <cell r="O518">
            <v>0</v>
          </cell>
          <cell r="P518">
            <v>0</v>
          </cell>
          <cell r="Q518">
            <v>2562.3000000000002</v>
          </cell>
          <cell r="R518">
            <v>2562.4899999999998</v>
          </cell>
          <cell r="S518">
            <v>0.5</v>
          </cell>
          <cell r="T518">
            <v>1.2</v>
          </cell>
          <cell r="U518">
            <v>2561.8000000000002</v>
          </cell>
          <cell r="V518">
            <v>2561.29</v>
          </cell>
          <cell r="W518">
            <v>2561.8000000000002</v>
          </cell>
          <cell r="X518">
            <v>2561.29</v>
          </cell>
          <cell r="Y518" t="str">
            <v>Proyectado</v>
          </cell>
          <cell r="Z518">
            <v>5.7757938743766903</v>
          </cell>
          <cell r="AB518" t="e">
            <v>#N/A</v>
          </cell>
        </row>
        <row r="519">
          <cell r="A519">
            <v>517</v>
          </cell>
          <cell r="B519" t="str">
            <v>S118-P079</v>
          </cell>
          <cell r="C519" t="str">
            <v>S118</v>
          </cell>
          <cell r="D519" t="str">
            <v>P079</v>
          </cell>
          <cell r="E519" t="str">
            <v>1022932.48-1043916.6</v>
          </cell>
          <cell r="F519" t="str">
            <v>1022933.57-1043920.79</v>
          </cell>
          <cell r="G519" t="str">
            <v>Proyectado Sumideros</v>
          </cell>
          <cell r="H519">
            <v>1022932.48</v>
          </cell>
          <cell r="I519">
            <v>1043916.6</v>
          </cell>
          <cell r="J519">
            <v>1022933.57</v>
          </cell>
          <cell r="K519">
            <v>1043920.79</v>
          </cell>
          <cell r="L519">
            <v>4.3294569999999997</v>
          </cell>
          <cell r="M519" t="str">
            <v>De Sumidero</v>
          </cell>
          <cell r="N519" t="str">
            <v>PVC</v>
          </cell>
          <cell r="O519">
            <v>0</v>
          </cell>
          <cell r="P519">
            <v>0</v>
          </cell>
          <cell r="Q519">
            <v>2562.88</v>
          </cell>
          <cell r="R519">
            <v>2561.8690999999999</v>
          </cell>
          <cell r="S519">
            <v>0.5</v>
          </cell>
          <cell r="T519">
            <v>1.2</v>
          </cell>
          <cell r="U519">
            <v>2562.38</v>
          </cell>
          <cell r="V519">
            <v>2560.6691000000001</v>
          </cell>
          <cell r="W519">
            <v>2562.38</v>
          </cell>
          <cell r="X519">
            <v>2560.6691000000001</v>
          </cell>
          <cell r="Y519" t="str">
            <v>Proyectado</v>
          </cell>
          <cell r="Z519">
            <v>39.517657757082191</v>
          </cell>
          <cell r="AB519" t="e">
            <v>#N/A</v>
          </cell>
        </row>
        <row r="520">
          <cell r="A520">
            <v>518</v>
          </cell>
          <cell r="B520" t="str">
            <v>S129-P068</v>
          </cell>
          <cell r="C520" t="str">
            <v>S129</v>
          </cell>
          <cell r="D520" t="str">
            <v>P068</v>
          </cell>
          <cell r="E520" t="str">
            <v>1023029.9-1043852.66</v>
          </cell>
          <cell r="F520" t="str">
            <v>1023032.11-1043857.71</v>
          </cell>
          <cell r="G520" t="str">
            <v>Proyectado Sumideros</v>
          </cell>
          <cell r="H520">
            <v>1023029.9</v>
          </cell>
          <cell r="I520">
            <v>1043852.66</v>
          </cell>
          <cell r="J520">
            <v>1023032.11</v>
          </cell>
          <cell r="K520">
            <v>1043857.71</v>
          </cell>
          <cell r="L520">
            <v>5.5124040000000001</v>
          </cell>
          <cell r="M520" t="str">
            <v>De Sumidero</v>
          </cell>
          <cell r="N520" t="str">
            <v>PVC</v>
          </cell>
          <cell r="O520">
            <v>0</v>
          </cell>
          <cell r="P520">
            <v>0</v>
          </cell>
          <cell r="Q520">
            <v>2563.8200000000002</v>
          </cell>
          <cell r="R520">
            <v>2563.77</v>
          </cell>
          <cell r="S520">
            <v>0.5</v>
          </cell>
          <cell r="T520">
            <v>1.2</v>
          </cell>
          <cell r="U520">
            <v>2563.3200000000002</v>
          </cell>
          <cell r="V520">
            <v>2562.5700000000002</v>
          </cell>
          <cell r="W520">
            <v>2563.3200000000002</v>
          </cell>
          <cell r="X520">
            <v>2562.5700000000002</v>
          </cell>
          <cell r="Y520" t="str">
            <v>Proyectado</v>
          </cell>
          <cell r="Z520">
            <v>13.605679119309833</v>
          </cell>
          <cell r="AB520" t="e">
            <v>#N/A</v>
          </cell>
        </row>
        <row r="521">
          <cell r="A521">
            <v>519</v>
          </cell>
          <cell r="B521" t="str">
            <v>S130-P068</v>
          </cell>
          <cell r="C521" t="str">
            <v>S130</v>
          </cell>
          <cell r="D521" t="str">
            <v>P068</v>
          </cell>
          <cell r="E521" t="str">
            <v>1023024.97-1043856.01</v>
          </cell>
          <cell r="F521" t="str">
            <v>1023032.11-1043857.71</v>
          </cell>
          <cell r="G521" t="str">
            <v>Proyectado Sumideros</v>
          </cell>
          <cell r="H521">
            <v>1023024.97</v>
          </cell>
          <cell r="I521">
            <v>1043856.01</v>
          </cell>
          <cell r="J521">
            <v>1023032.11</v>
          </cell>
          <cell r="K521">
            <v>1043857.71</v>
          </cell>
          <cell r="L521">
            <v>7.3395910000000004</v>
          </cell>
          <cell r="M521" t="str">
            <v>De Sumidero</v>
          </cell>
          <cell r="N521" t="str">
            <v>PVC</v>
          </cell>
          <cell r="O521">
            <v>0</v>
          </cell>
          <cell r="P521">
            <v>0</v>
          </cell>
          <cell r="Q521">
            <v>2563.8000000000002</v>
          </cell>
          <cell r="R521">
            <v>2563.77</v>
          </cell>
          <cell r="S521">
            <v>0.5</v>
          </cell>
          <cell r="T521">
            <v>1.2</v>
          </cell>
          <cell r="U521">
            <v>2563.3000000000002</v>
          </cell>
          <cell r="V521">
            <v>2562.5700000000002</v>
          </cell>
          <cell r="W521">
            <v>2563.3000000000002</v>
          </cell>
          <cell r="X521">
            <v>2562.5700000000002</v>
          </cell>
          <cell r="Y521" t="str">
            <v>Proyectado</v>
          </cell>
          <cell r="Z521">
            <v>9.9460583021590452</v>
          </cell>
          <cell r="AB521" t="e">
            <v>#N/A</v>
          </cell>
        </row>
        <row r="522">
          <cell r="A522">
            <v>520</v>
          </cell>
          <cell r="B522" t="str">
            <v>S132-N61</v>
          </cell>
          <cell r="C522" t="str">
            <v>S132</v>
          </cell>
          <cell r="D522" t="str">
            <v>N61</v>
          </cell>
          <cell r="E522" t="str">
            <v>1022953.45-1043766.11</v>
          </cell>
          <cell r="F522" t="str">
            <v>1022949.24-1043759.88</v>
          </cell>
          <cell r="G522" t="str">
            <v>Proyectado Sumideros</v>
          </cell>
          <cell r="H522">
            <v>1022953.45</v>
          </cell>
          <cell r="I522">
            <v>1043766.11</v>
          </cell>
          <cell r="J522">
            <v>1022949.24</v>
          </cell>
          <cell r="K522">
            <v>1043759.88</v>
          </cell>
          <cell r="L522">
            <v>7.5155260000000004</v>
          </cell>
          <cell r="M522" t="str">
            <v>De Sumidero</v>
          </cell>
          <cell r="N522" t="str">
            <v>PVC</v>
          </cell>
          <cell r="O522">
            <v>0</v>
          </cell>
          <cell r="P522">
            <v>0</v>
          </cell>
          <cell r="Q522">
            <v>2563.41</v>
          </cell>
          <cell r="R522">
            <v>2563.54</v>
          </cell>
          <cell r="S522">
            <v>0.5</v>
          </cell>
          <cell r="T522">
            <v>1.2</v>
          </cell>
          <cell r="U522">
            <v>2562.91</v>
          </cell>
          <cell r="V522">
            <v>2562.34</v>
          </cell>
          <cell r="W522">
            <v>2562.91</v>
          </cell>
          <cell r="X522">
            <v>2562.34</v>
          </cell>
          <cell r="Y522" t="str">
            <v>Proyectado</v>
          </cell>
          <cell r="Z522">
            <v>7.5842994888143416</v>
          </cell>
          <cell r="AB522" t="e">
            <v>#N/A</v>
          </cell>
        </row>
        <row r="523">
          <cell r="A523">
            <v>521</v>
          </cell>
          <cell r="B523" t="str">
            <v>S132A-N61</v>
          </cell>
          <cell r="C523" t="str">
            <v>S132A</v>
          </cell>
          <cell r="D523" t="str">
            <v>N61</v>
          </cell>
          <cell r="E523" t="str">
            <v>1022957.75-1043762.19</v>
          </cell>
          <cell r="F523" t="str">
            <v>1022949.24-1043759.88</v>
          </cell>
          <cell r="G523" t="str">
            <v>Proyectado Sumideros</v>
          </cell>
          <cell r="H523">
            <v>1022957.75</v>
          </cell>
          <cell r="I523">
            <v>1043762.19</v>
          </cell>
          <cell r="J523">
            <v>1022949.24</v>
          </cell>
          <cell r="K523">
            <v>1043759.88</v>
          </cell>
          <cell r="L523">
            <v>8.8138550000000002</v>
          </cell>
          <cell r="M523" t="str">
            <v>De Sumidero</v>
          </cell>
          <cell r="N523" t="str">
            <v>PVC</v>
          </cell>
          <cell r="O523">
            <v>0</v>
          </cell>
          <cell r="P523">
            <v>0</v>
          </cell>
          <cell r="Q523">
            <v>2563.41</v>
          </cell>
          <cell r="R523">
            <v>2563.54</v>
          </cell>
          <cell r="S523">
            <v>0.5</v>
          </cell>
          <cell r="T523">
            <v>1.2</v>
          </cell>
          <cell r="U523">
            <v>2562.91</v>
          </cell>
          <cell r="V523">
            <v>2562.34</v>
          </cell>
          <cell r="W523">
            <v>2562.91</v>
          </cell>
          <cell r="X523">
            <v>2562.34</v>
          </cell>
          <cell r="Y523" t="str">
            <v>Proyectado</v>
          </cell>
          <cell r="Z523">
            <v>6.4670907338469821</v>
          </cell>
          <cell r="AB523" t="e">
            <v>#N/A</v>
          </cell>
        </row>
        <row r="524">
          <cell r="A524">
            <v>522</v>
          </cell>
          <cell r="B524" t="str">
            <v>S140-N61</v>
          </cell>
          <cell r="C524" t="str">
            <v>S140</v>
          </cell>
          <cell r="D524" t="str">
            <v>N61</v>
          </cell>
          <cell r="E524" t="str">
            <v>1022946.71-1043766</v>
          </cell>
          <cell r="F524" t="str">
            <v>1022949.24-1043759.88</v>
          </cell>
          <cell r="G524" t="str">
            <v>Proyectado Sumideros</v>
          </cell>
          <cell r="H524">
            <v>1022946.71</v>
          </cell>
          <cell r="I524">
            <v>1043766</v>
          </cell>
          <cell r="J524">
            <v>1022949.24</v>
          </cell>
          <cell r="K524">
            <v>1043759.88</v>
          </cell>
          <cell r="L524">
            <v>6.6221180000000004</v>
          </cell>
          <cell r="M524" t="str">
            <v>De Sumidero</v>
          </cell>
          <cell r="N524" t="str">
            <v>PVC</v>
          </cell>
          <cell r="O524">
            <v>0</v>
          </cell>
          <cell r="P524">
            <v>0</v>
          </cell>
          <cell r="Q524">
            <v>2563.29</v>
          </cell>
          <cell r="R524">
            <v>2563.54</v>
          </cell>
          <cell r="S524">
            <v>0.5</v>
          </cell>
          <cell r="T524">
            <v>1.2</v>
          </cell>
          <cell r="U524">
            <v>2562.79</v>
          </cell>
          <cell r="V524">
            <v>2562.34</v>
          </cell>
          <cell r="W524">
            <v>2562.79</v>
          </cell>
          <cell r="X524">
            <v>2562.34</v>
          </cell>
          <cell r="Y524" t="str">
            <v>Proyectado</v>
          </cell>
          <cell r="Z524">
            <v>6.795408961299362</v>
          </cell>
          <cell r="AB524" t="e">
            <v>#N/A</v>
          </cell>
        </row>
        <row r="525">
          <cell r="A525">
            <v>523</v>
          </cell>
          <cell r="B525" t="str">
            <v>S141-N61</v>
          </cell>
          <cell r="C525" t="str">
            <v>S141</v>
          </cell>
          <cell r="D525" t="str">
            <v>N61</v>
          </cell>
          <cell r="E525" t="str">
            <v>1022937.52-1043774.47</v>
          </cell>
          <cell r="F525" t="str">
            <v>1022949.24-1043759.88</v>
          </cell>
          <cell r="G525" t="str">
            <v>Proyectado Sumideros</v>
          </cell>
          <cell r="H525">
            <v>1022937.52</v>
          </cell>
          <cell r="I525">
            <v>1043774.47</v>
          </cell>
          <cell r="J525">
            <v>1022949.24</v>
          </cell>
          <cell r="K525">
            <v>1043759.88</v>
          </cell>
          <cell r="L525">
            <v>18.715299000000002</v>
          </cell>
          <cell r="M525" t="str">
            <v>De Sumidero</v>
          </cell>
          <cell r="N525" t="str">
            <v>PVC</v>
          </cell>
          <cell r="O525">
            <v>0</v>
          </cell>
          <cell r="P525">
            <v>0</v>
          </cell>
          <cell r="Q525">
            <v>2563.38</v>
          </cell>
          <cell r="R525">
            <v>2563.54</v>
          </cell>
          <cell r="S525">
            <v>0.5</v>
          </cell>
          <cell r="T525">
            <v>1.2</v>
          </cell>
          <cell r="U525">
            <v>2562.88</v>
          </cell>
          <cell r="V525">
            <v>2562.34</v>
          </cell>
          <cell r="W525">
            <v>2562.88</v>
          </cell>
          <cell r="X525">
            <v>2562.34</v>
          </cell>
          <cell r="Y525" t="str">
            <v>Proyectado</v>
          </cell>
          <cell r="Z525">
            <v>2.8853399563638473</v>
          </cell>
          <cell r="AB525" t="e">
            <v>#N/A</v>
          </cell>
        </row>
        <row r="526">
          <cell r="A526">
            <v>524</v>
          </cell>
          <cell r="B526" t="str">
            <v>S218-S219</v>
          </cell>
          <cell r="C526" t="str">
            <v>S218</v>
          </cell>
          <cell r="D526" t="str">
            <v>S219</v>
          </cell>
          <cell r="E526" t="str">
            <v>1022667.96-1043590.87</v>
          </cell>
          <cell r="F526" t="str">
            <v>1022662.97-1043591.79</v>
          </cell>
          <cell r="G526" t="str">
            <v>Proyectado Sumideros</v>
          </cell>
          <cell r="H526">
            <v>1022667.96</v>
          </cell>
          <cell r="I526">
            <v>1043590.87</v>
          </cell>
          <cell r="J526">
            <v>1022662.97</v>
          </cell>
          <cell r="K526">
            <v>1043591.79</v>
          </cell>
          <cell r="L526">
            <v>5.0741009999999998</v>
          </cell>
          <cell r="M526" t="str">
            <v>De Sumidero</v>
          </cell>
          <cell r="N526" t="str">
            <v>PVC</v>
          </cell>
          <cell r="O526">
            <v>0</v>
          </cell>
          <cell r="P526">
            <v>0</v>
          </cell>
          <cell r="Q526">
            <v>2565.23</v>
          </cell>
          <cell r="R526">
            <v>2565.27</v>
          </cell>
          <cell r="S526">
            <v>0.5</v>
          </cell>
          <cell r="T526">
            <v>1.2</v>
          </cell>
          <cell r="U526">
            <v>2564.73</v>
          </cell>
          <cell r="V526">
            <v>2564.0700000000002</v>
          </cell>
          <cell r="W526">
            <v>2564.73</v>
          </cell>
          <cell r="X526">
            <v>2564.0700000000002</v>
          </cell>
          <cell r="Y526" t="str">
            <v>Proyectado</v>
          </cell>
          <cell r="Z526">
            <v>13.007230246300864</v>
          </cell>
          <cell r="AB526" t="e">
            <v>#N/A</v>
          </cell>
        </row>
        <row r="527">
          <cell r="A527">
            <v>525</v>
          </cell>
          <cell r="B527" t="str">
            <v>S219-N4</v>
          </cell>
          <cell r="C527" t="str">
            <v>S219</v>
          </cell>
          <cell r="D527" t="str">
            <v>N4</v>
          </cell>
          <cell r="E527" t="str">
            <v>1022662.97-1043591.79</v>
          </cell>
          <cell r="F527" t="str">
            <v>1022665.74-1043598.87</v>
          </cell>
          <cell r="G527" t="str">
            <v>Proyectado Sumideros</v>
          </cell>
          <cell r="H527">
            <v>1022662.97</v>
          </cell>
          <cell r="I527">
            <v>1043591.79</v>
          </cell>
          <cell r="J527">
            <v>1022665.74</v>
          </cell>
          <cell r="K527">
            <v>1043598.87</v>
          </cell>
          <cell r="L527">
            <v>7.5992430000000004</v>
          </cell>
          <cell r="M527" t="str">
            <v>De Sumidero</v>
          </cell>
          <cell r="N527" t="str">
            <v>PVC</v>
          </cell>
          <cell r="O527">
            <v>0</v>
          </cell>
          <cell r="P527">
            <v>0</v>
          </cell>
          <cell r="Q527">
            <v>2565.27</v>
          </cell>
          <cell r="R527">
            <v>2565.25</v>
          </cell>
          <cell r="S527">
            <v>0.5</v>
          </cell>
          <cell r="T527">
            <v>1.2</v>
          </cell>
          <cell r="U527">
            <v>2564.77</v>
          </cell>
          <cell r="V527">
            <v>2564.0500000000002</v>
          </cell>
          <cell r="W527">
            <v>2564.77</v>
          </cell>
          <cell r="X527">
            <v>2564.0500000000002</v>
          </cell>
          <cell r="Y527" t="str">
            <v>Proyectado</v>
          </cell>
          <cell r="Z527">
            <v>9.4746279333323056</v>
          </cell>
          <cell r="AB527" t="e">
            <v>#N/A</v>
          </cell>
        </row>
        <row r="528">
          <cell r="A528">
            <v>526</v>
          </cell>
          <cell r="B528" t="str">
            <v>S217-N4</v>
          </cell>
          <cell r="C528" t="str">
            <v>S217</v>
          </cell>
          <cell r="D528" t="str">
            <v>N4</v>
          </cell>
          <cell r="E528" t="str">
            <v>1022670.95-1043589.64</v>
          </cell>
          <cell r="F528" t="str">
            <v>1022665.74-1043598.87</v>
          </cell>
          <cell r="G528" t="str">
            <v>Proyectado Sumideros</v>
          </cell>
          <cell r="H528">
            <v>1022670.95</v>
          </cell>
          <cell r="I528">
            <v>1043589.64</v>
          </cell>
          <cell r="J528">
            <v>1022665.74</v>
          </cell>
          <cell r="K528">
            <v>1043598.87</v>
          </cell>
          <cell r="L528">
            <v>10.597657</v>
          </cell>
          <cell r="M528" t="str">
            <v>De Sumidero</v>
          </cell>
          <cell r="N528" t="str">
            <v>PVC</v>
          </cell>
          <cell r="O528">
            <v>0</v>
          </cell>
          <cell r="P528">
            <v>0</v>
          </cell>
          <cell r="Q528">
            <v>2565.23</v>
          </cell>
          <cell r="R528">
            <v>2565.25</v>
          </cell>
          <cell r="S528">
            <v>0.5</v>
          </cell>
          <cell r="T528">
            <v>1.2</v>
          </cell>
          <cell r="U528">
            <v>2564.73</v>
          </cell>
          <cell r="V528">
            <v>2564.0500000000002</v>
          </cell>
          <cell r="W528">
            <v>2564.73</v>
          </cell>
          <cell r="X528">
            <v>2564.0500000000002</v>
          </cell>
          <cell r="Y528" t="str">
            <v>Proyectado</v>
          </cell>
          <cell r="Z528">
            <v>6.4165126310451095</v>
          </cell>
          <cell r="AB528" t="e">
            <v>#N/A</v>
          </cell>
        </row>
        <row r="529">
          <cell r="A529">
            <v>527</v>
          </cell>
          <cell r="B529" t="str">
            <v>S216-N4</v>
          </cell>
          <cell r="C529" t="str">
            <v>S216</v>
          </cell>
          <cell r="D529" t="str">
            <v>N4</v>
          </cell>
          <cell r="E529" t="str">
            <v>1022673.91-1043593.51</v>
          </cell>
          <cell r="F529" t="str">
            <v>1022665.74-1043598.87</v>
          </cell>
          <cell r="G529" t="str">
            <v>Proyectado Sumideros</v>
          </cell>
          <cell r="H529">
            <v>1022673.91</v>
          </cell>
          <cell r="I529">
            <v>1043593.51</v>
          </cell>
          <cell r="J529">
            <v>1022665.74</v>
          </cell>
          <cell r="K529">
            <v>1043598.87</v>
          </cell>
          <cell r="L529">
            <v>9.7716989999999999</v>
          </cell>
          <cell r="M529" t="str">
            <v>De Sumidero</v>
          </cell>
          <cell r="N529" t="str">
            <v>PVC</v>
          </cell>
          <cell r="O529">
            <v>0</v>
          </cell>
          <cell r="P529">
            <v>0</v>
          </cell>
          <cell r="Q529">
            <v>2565.2199999999998</v>
          </cell>
          <cell r="R529">
            <v>2565.25</v>
          </cell>
          <cell r="S529">
            <v>0.5</v>
          </cell>
          <cell r="T529">
            <v>1.2</v>
          </cell>
          <cell r="U529">
            <v>2564.7199999999998</v>
          </cell>
          <cell r="V529">
            <v>2564.0500000000002</v>
          </cell>
          <cell r="W529">
            <v>2564.7199999999998</v>
          </cell>
          <cell r="X529">
            <v>2564.0500000000002</v>
          </cell>
          <cell r="Y529" t="str">
            <v>Proyectado</v>
          </cell>
          <cell r="Z529">
            <v>6.8565353885707907</v>
          </cell>
          <cell r="AB529" t="e">
            <v>#N/A</v>
          </cell>
        </row>
        <row r="530">
          <cell r="A530">
            <v>528</v>
          </cell>
          <cell r="B530" t="str">
            <v>S220-N4</v>
          </cell>
          <cell r="C530" t="str">
            <v>S220</v>
          </cell>
          <cell r="D530" t="str">
            <v>N4</v>
          </cell>
          <cell r="E530" t="str">
            <v>1022666.56-1043599.9</v>
          </cell>
          <cell r="F530" t="str">
            <v>1022665.74-1043598.87</v>
          </cell>
          <cell r="G530" t="str">
            <v>Proyectado Sumideros</v>
          </cell>
          <cell r="H530">
            <v>1022666.56</v>
          </cell>
          <cell r="I530">
            <v>1043599.9</v>
          </cell>
          <cell r="J530">
            <v>1022665.74</v>
          </cell>
          <cell r="K530">
            <v>1043598.87</v>
          </cell>
          <cell r="L530">
            <v>1.3200670000000001</v>
          </cell>
          <cell r="M530" t="str">
            <v>De Sumidero</v>
          </cell>
          <cell r="N530" t="str">
            <v>PVC</v>
          </cell>
          <cell r="O530">
            <v>0</v>
          </cell>
          <cell r="P530">
            <v>0</v>
          </cell>
          <cell r="Q530">
            <v>2565.17</v>
          </cell>
          <cell r="R530">
            <v>2565.25</v>
          </cell>
          <cell r="S530">
            <v>0.5</v>
          </cell>
          <cell r="T530">
            <v>1.2</v>
          </cell>
          <cell r="U530">
            <v>2564.67</v>
          </cell>
          <cell r="V530">
            <v>2564.0500000000002</v>
          </cell>
          <cell r="W530">
            <v>2564.67</v>
          </cell>
          <cell r="X530">
            <v>2564.0500000000002</v>
          </cell>
          <cell r="Y530" t="str">
            <v>Proyectado</v>
          </cell>
          <cell r="Z530">
            <v>46.967313022739816</v>
          </cell>
          <cell r="AB530" t="e">
            <v>#N/A</v>
          </cell>
        </row>
        <row r="531">
          <cell r="A531">
            <v>529</v>
          </cell>
          <cell r="B531" t="str">
            <v>S256-N20</v>
          </cell>
          <cell r="C531" t="str">
            <v>S256</v>
          </cell>
          <cell r="D531" t="str">
            <v>N20</v>
          </cell>
          <cell r="E531" t="str">
            <v>1022637.9-1043545.43</v>
          </cell>
          <cell r="F531" t="str">
            <v>1022633.14-1043543.41</v>
          </cell>
          <cell r="G531" t="str">
            <v>Proyectado Sumideros</v>
          </cell>
          <cell r="H531">
            <v>1022637.9</v>
          </cell>
          <cell r="I531">
            <v>1043545.43</v>
          </cell>
          <cell r="J531">
            <v>1022633.14</v>
          </cell>
          <cell r="K531">
            <v>1043543.41</v>
          </cell>
          <cell r="L531">
            <v>5.1695479999999998</v>
          </cell>
          <cell r="M531" t="str">
            <v>De Sumidero</v>
          </cell>
          <cell r="N531" t="str">
            <v>PVC</v>
          </cell>
          <cell r="O531">
            <v>0</v>
          </cell>
          <cell r="P531">
            <v>0</v>
          </cell>
          <cell r="Q531">
            <v>2564.96</v>
          </cell>
          <cell r="R531">
            <v>2565</v>
          </cell>
          <cell r="S531">
            <v>0.5</v>
          </cell>
          <cell r="T531">
            <v>1.2</v>
          </cell>
          <cell r="U531">
            <v>2564.46</v>
          </cell>
          <cell r="V531">
            <v>2563.8000000000002</v>
          </cell>
          <cell r="W531">
            <v>2564.46</v>
          </cell>
          <cell r="X531">
            <v>2563.8000000000002</v>
          </cell>
          <cell r="Y531" t="str">
            <v>Proyectado</v>
          </cell>
          <cell r="Z531">
            <v>12.767073639704178</v>
          </cell>
          <cell r="AB531" t="e">
            <v>#N/A</v>
          </cell>
        </row>
        <row r="532">
          <cell r="A532">
            <v>530</v>
          </cell>
          <cell r="B532" t="str">
            <v>SX01-N20</v>
          </cell>
          <cell r="C532" t="str">
            <v>SX01</v>
          </cell>
          <cell r="D532" t="str">
            <v>N20</v>
          </cell>
          <cell r="E532" t="str">
            <v>1022635.53-1043553.15</v>
          </cell>
          <cell r="F532" t="str">
            <v>1022633.14-1043543.41</v>
          </cell>
          <cell r="G532" t="str">
            <v>Proyectado Sumideros</v>
          </cell>
          <cell r="H532">
            <v>1022635.53</v>
          </cell>
          <cell r="I532">
            <v>1043553.15</v>
          </cell>
          <cell r="J532">
            <v>1022633.14</v>
          </cell>
          <cell r="K532">
            <v>1043543.41</v>
          </cell>
          <cell r="L532">
            <v>10.027134</v>
          </cell>
          <cell r="M532" t="str">
            <v>De Sumidero</v>
          </cell>
          <cell r="N532" t="str">
            <v>PVC</v>
          </cell>
          <cell r="O532">
            <v>0</v>
          </cell>
          <cell r="P532">
            <v>0</v>
          </cell>
          <cell r="Q532">
            <v>2564.96</v>
          </cell>
          <cell r="R532">
            <v>2565</v>
          </cell>
          <cell r="S532">
            <v>0.5</v>
          </cell>
          <cell r="T532">
            <v>1.2</v>
          </cell>
          <cell r="U532">
            <v>2564.46</v>
          </cell>
          <cell r="V532">
            <v>2563.8000000000002</v>
          </cell>
          <cell r="W532">
            <v>2564.46</v>
          </cell>
          <cell r="X532">
            <v>2563.8000000000002</v>
          </cell>
          <cell r="Y532" t="str">
            <v>Proyectado</v>
          </cell>
          <cell r="Z532">
            <v>6.582140021264844</v>
          </cell>
          <cell r="AB532" t="e">
            <v>#N/A</v>
          </cell>
        </row>
        <row r="533">
          <cell r="A533">
            <v>531</v>
          </cell>
          <cell r="B533" t="str">
            <v>SX02-N20</v>
          </cell>
          <cell r="C533" t="str">
            <v>SX02</v>
          </cell>
          <cell r="D533" t="str">
            <v>N20</v>
          </cell>
          <cell r="E533" t="str">
            <v>1022629.8-1043549.31</v>
          </cell>
          <cell r="F533" t="str">
            <v>1022633.14-1043543.41</v>
          </cell>
          <cell r="G533" t="str">
            <v>Proyectado Sumideros</v>
          </cell>
          <cell r="H533">
            <v>1022629.8</v>
          </cell>
          <cell r="I533">
            <v>1043549.31</v>
          </cell>
          <cell r="J533">
            <v>1022633.14</v>
          </cell>
          <cell r="K533">
            <v>1043543.41</v>
          </cell>
          <cell r="L533">
            <v>6.7786900000000001</v>
          </cell>
          <cell r="M533" t="str">
            <v>De Sumidero</v>
          </cell>
          <cell r="N533" t="str">
            <v>PVC</v>
          </cell>
          <cell r="O533">
            <v>0</v>
          </cell>
          <cell r="P533">
            <v>0</v>
          </cell>
          <cell r="Q533">
            <v>2564.9299999999998</v>
          </cell>
          <cell r="R533">
            <v>2565</v>
          </cell>
          <cell r="S533">
            <v>0.5</v>
          </cell>
          <cell r="T533">
            <v>1.2</v>
          </cell>
          <cell r="U533">
            <v>2564.4299999999998</v>
          </cell>
          <cell r="V533">
            <v>2563.8000000000002</v>
          </cell>
          <cell r="W533">
            <v>2564.4299999999998</v>
          </cell>
          <cell r="X533">
            <v>2563.8000000000002</v>
          </cell>
          <cell r="Y533" t="str">
            <v>Proyectado</v>
          </cell>
          <cell r="Z533">
            <v>9.2938311089554819</v>
          </cell>
          <cell r="AB533" t="e">
            <v>#N/A</v>
          </cell>
        </row>
        <row r="534">
          <cell r="A534">
            <v>532</v>
          </cell>
          <cell r="B534" t="str">
            <v>S013-N19</v>
          </cell>
          <cell r="C534" t="str">
            <v>S013</v>
          </cell>
          <cell r="D534" t="str">
            <v>N19</v>
          </cell>
          <cell r="E534" t="str">
            <v>1022630.04-1043518.01</v>
          </cell>
          <cell r="F534" t="str">
            <v>1022624.06-1043527.41</v>
          </cell>
          <cell r="G534" t="str">
            <v>Proyectado Sumideros</v>
          </cell>
          <cell r="H534">
            <v>1022630.04</v>
          </cell>
          <cell r="I534">
            <v>1043518.01</v>
          </cell>
          <cell r="J534">
            <v>1022624.06</v>
          </cell>
          <cell r="K534">
            <v>1043527.41</v>
          </cell>
          <cell r="L534">
            <v>11.136047</v>
          </cell>
          <cell r="M534" t="str">
            <v>De Sumidero</v>
          </cell>
          <cell r="N534" t="str">
            <v>PVC</v>
          </cell>
          <cell r="O534">
            <v>0</v>
          </cell>
          <cell r="P534">
            <v>0</v>
          </cell>
          <cell r="Q534">
            <v>2565.21</v>
          </cell>
          <cell r="R534">
            <v>2565</v>
          </cell>
          <cell r="S534">
            <v>0.5</v>
          </cell>
          <cell r="T534">
            <v>1.2</v>
          </cell>
          <cell r="U534">
            <v>2564.71</v>
          </cell>
          <cell r="V534">
            <v>2563.8000000000002</v>
          </cell>
          <cell r="W534">
            <v>2564.71</v>
          </cell>
          <cell r="X534">
            <v>2563.8000000000002</v>
          </cell>
          <cell r="Y534" t="str">
            <v>Proyectado</v>
          </cell>
          <cell r="Z534">
            <v>8.1716609134269511</v>
          </cell>
          <cell r="AB534" t="e">
            <v>#N/A</v>
          </cell>
        </row>
        <row r="535">
          <cell r="A535">
            <v>533</v>
          </cell>
          <cell r="B535" t="str">
            <v>S255B-N19</v>
          </cell>
          <cell r="C535" t="str">
            <v>S255B</v>
          </cell>
          <cell r="D535" t="str">
            <v>N19</v>
          </cell>
          <cell r="E535" t="str">
            <v>1022633.28-1043524.65</v>
          </cell>
          <cell r="F535" t="str">
            <v>1022624.06-1043527.41</v>
          </cell>
          <cell r="G535" t="str">
            <v>Proyectado Sumideros</v>
          </cell>
          <cell r="H535">
            <v>1022633.28</v>
          </cell>
          <cell r="I535">
            <v>1043524.65</v>
          </cell>
          <cell r="J535">
            <v>1022624.06</v>
          </cell>
          <cell r="K535">
            <v>1043527.41</v>
          </cell>
          <cell r="L535">
            <v>9.6212870000000006</v>
          </cell>
          <cell r="M535" t="str">
            <v>De Sumidero</v>
          </cell>
          <cell r="N535" t="str">
            <v>PVC</v>
          </cell>
          <cell r="O535">
            <v>0</v>
          </cell>
          <cell r="P535">
            <v>0</v>
          </cell>
          <cell r="Q535">
            <v>2565.0500000000002</v>
          </cell>
          <cell r="R535">
            <v>2565</v>
          </cell>
          <cell r="S535">
            <v>0.5</v>
          </cell>
          <cell r="T535">
            <v>1.2</v>
          </cell>
          <cell r="U535">
            <v>2564.5500000000002</v>
          </cell>
          <cell r="V535">
            <v>2563.8000000000002</v>
          </cell>
          <cell r="W535">
            <v>2564.5500000000002</v>
          </cell>
          <cell r="X535">
            <v>2563.8000000000002</v>
          </cell>
          <cell r="Y535" t="str">
            <v>Proyectado</v>
          </cell>
          <cell r="Z535">
            <v>7.7952149229100014</v>
          </cell>
          <cell r="AB535" t="e">
            <v>#N/A</v>
          </cell>
        </row>
        <row r="536">
          <cell r="A536">
            <v>534</v>
          </cell>
          <cell r="B536" t="str">
            <v>S280-N18</v>
          </cell>
          <cell r="C536" t="str">
            <v>S280</v>
          </cell>
          <cell r="D536" t="str">
            <v>N18</v>
          </cell>
          <cell r="E536" t="str">
            <v>1022610.71-1043482.38</v>
          </cell>
          <cell r="F536" t="str">
            <v>1022602.86-1043491.52</v>
          </cell>
          <cell r="G536" t="str">
            <v>Proyectado Sumideros</v>
          </cell>
          <cell r="H536">
            <v>1022610.71</v>
          </cell>
          <cell r="I536">
            <v>1043482.38</v>
          </cell>
          <cell r="J536">
            <v>1022602.86</v>
          </cell>
          <cell r="K536">
            <v>1043491.52</v>
          </cell>
          <cell r="L536">
            <v>12.047511999999999</v>
          </cell>
          <cell r="M536" t="str">
            <v>De Sumidero</v>
          </cell>
          <cell r="N536" t="str">
            <v>PVC</v>
          </cell>
          <cell r="O536">
            <v>0</v>
          </cell>
          <cell r="P536">
            <v>0</v>
          </cell>
          <cell r="Q536">
            <v>2564.66</v>
          </cell>
          <cell r="R536">
            <v>2564.5700000000002</v>
          </cell>
          <cell r="S536">
            <v>0.5</v>
          </cell>
          <cell r="T536">
            <v>1.2</v>
          </cell>
          <cell r="U536">
            <v>2564.16</v>
          </cell>
          <cell r="V536">
            <v>2563.3700000000003</v>
          </cell>
          <cell r="W536">
            <v>2564.16</v>
          </cell>
          <cell r="X536">
            <v>2563.3700000000003</v>
          </cell>
          <cell r="Y536" t="str">
            <v>Proyectado</v>
          </cell>
          <cell r="Z536">
            <v>6.5573705176596535</v>
          </cell>
          <cell r="AB536" t="e">
            <v>#N/A</v>
          </cell>
        </row>
        <row r="537">
          <cell r="A537">
            <v>535</v>
          </cell>
          <cell r="B537" t="str">
            <v>S279-N18</v>
          </cell>
          <cell r="C537" t="str">
            <v>S279</v>
          </cell>
          <cell r="D537" t="str">
            <v>N18</v>
          </cell>
          <cell r="E537" t="str">
            <v>1022614.05-1043487.86</v>
          </cell>
          <cell r="F537" t="str">
            <v>1022602.86-1043491.52</v>
          </cell>
          <cell r="G537" t="str">
            <v>Proyectado Sumideros</v>
          </cell>
          <cell r="H537">
            <v>1022614.05</v>
          </cell>
          <cell r="I537">
            <v>1043487.86</v>
          </cell>
          <cell r="J537">
            <v>1022602.86</v>
          </cell>
          <cell r="K537">
            <v>1043491.52</v>
          </cell>
          <cell r="L537">
            <v>11.771770999999999</v>
          </cell>
          <cell r="M537" t="str">
            <v>De Sumidero</v>
          </cell>
          <cell r="N537" t="str">
            <v>PVC</v>
          </cell>
          <cell r="O537">
            <v>0</v>
          </cell>
          <cell r="P537">
            <v>0</v>
          </cell>
          <cell r="Q537">
            <v>2564.6799999999998</v>
          </cell>
          <cell r="R537">
            <v>2564.5700000000002</v>
          </cell>
          <cell r="S537">
            <v>0.5</v>
          </cell>
          <cell r="T537">
            <v>1.2</v>
          </cell>
          <cell r="U537">
            <v>2564.1799999999998</v>
          </cell>
          <cell r="V537">
            <v>2563.3700000000003</v>
          </cell>
          <cell r="W537">
            <v>2564.1799999999998</v>
          </cell>
          <cell r="X537">
            <v>2563.3700000000003</v>
          </cell>
          <cell r="Y537" t="str">
            <v>Proyectado</v>
          </cell>
          <cell r="Z537">
            <v>6.8808677980525674</v>
          </cell>
          <cell r="AB537" t="e">
            <v>#N/A</v>
          </cell>
        </row>
        <row r="538">
          <cell r="A538">
            <v>536</v>
          </cell>
          <cell r="B538" t="str">
            <v>S016-N99</v>
          </cell>
          <cell r="C538" t="str">
            <v>S016</v>
          </cell>
          <cell r="D538" t="str">
            <v>N99</v>
          </cell>
          <cell r="E538" t="str">
            <v>1022535.8-1043485.75</v>
          </cell>
          <cell r="F538" t="str">
            <v>1022532-1043479.8</v>
          </cell>
          <cell r="G538" t="str">
            <v>Proyectado Sumideros</v>
          </cell>
          <cell r="H538">
            <v>1022535.8</v>
          </cell>
          <cell r="I538">
            <v>1043485.75</v>
          </cell>
          <cell r="J538">
            <v>1022532</v>
          </cell>
          <cell r="K538">
            <v>1043479.8</v>
          </cell>
          <cell r="L538">
            <v>7.0607129999999998</v>
          </cell>
          <cell r="M538" t="str">
            <v>De Sumidero</v>
          </cell>
          <cell r="N538" t="str">
            <v>PVC</v>
          </cell>
          <cell r="O538">
            <v>0</v>
          </cell>
          <cell r="P538">
            <v>0</v>
          </cell>
          <cell r="Q538">
            <v>2564</v>
          </cell>
          <cell r="R538">
            <v>2564.4499999999998</v>
          </cell>
          <cell r="S538">
            <v>0.5</v>
          </cell>
          <cell r="T538">
            <v>1.2</v>
          </cell>
          <cell r="U538">
            <v>2563.5</v>
          </cell>
          <cell r="V538">
            <v>2563.25</v>
          </cell>
          <cell r="W538">
            <v>2563.5</v>
          </cell>
          <cell r="X538">
            <v>2563.25</v>
          </cell>
          <cell r="Y538" t="str">
            <v>Proyectado</v>
          </cell>
          <cell r="Z538">
            <v>3.5407189047338425</v>
          </cell>
          <cell r="AB538" t="e">
            <v>#N/A</v>
          </cell>
        </row>
        <row r="539">
          <cell r="A539">
            <v>537</v>
          </cell>
          <cell r="B539" t="str">
            <v>S015-N99</v>
          </cell>
          <cell r="C539" t="str">
            <v>S015</v>
          </cell>
          <cell r="D539" t="str">
            <v>N99</v>
          </cell>
          <cell r="E539" t="str">
            <v>1022532.63-1043482.34</v>
          </cell>
          <cell r="F539" t="str">
            <v>1022532-1043479.8</v>
          </cell>
          <cell r="G539" t="str">
            <v>Proyectado Sumideros</v>
          </cell>
          <cell r="H539">
            <v>1022532.63</v>
          </cell>
          <cell r="I539">
            <v>1043482.34</v>
          </cell>
          <cell r="J539">
            <v>1022532</v>
          </cell>
          <cell r="K539">
            <v>1043479.8</v>
          </cell>
          <cell r="L539">
            <v>2.6186240000000001</v>
          </cell>
          <cell r="M539" t="str">
            <v>De Sumidero</v>
          </cell>
          <cell r="N539" t="str">
            <v>PVC</v>
          </cell>
          <cell r="O539">
            <v>0</v>
          </cell>
          <cell r="P539">
            <v>0</v>
          </cell>
          <cell r="Q539">
            <v>2564</v>
          </cell>
          <cell r="R539">
            <v>2564.4499999999998</v>
          </cell>
          <cell r="S539">
            <v>0.5</v>
          </cell>
          <cell r="T539">
            <v>1.2</v>
          </cell>
          <cell r="U539">
            <v>2563.5</v>
          </cell>
          <cell r="V539">
            <v>2563.25</v>
          </cell>
          <cell r="W539">
            <v>2563.5</v>
          </cell>
          <cell r="X539">
            <v>2563.25</v>
          </cell>
          <cell r="Y539" t="str">
            <v>Proyectado</v>
          </cell>
          <cell r="Z539">
            <v>9.5469987291035281</v>
          </cell>
          <cell r="AB539" t="e">
            <v>#N/A</v>
          </cell>
        </row>
        <row r="540">
          <cell r="A540">
            <v>538</v>
          </cell>
          <cell r="B540" t="str">
            <v>S342-P175</v>
          </cell>
          <cell r="C540" t="str">
            <v>S342</v>
          </cell>
          <cell r="D540" t="str">
            <v>P175</v>
          </cell>
          <cell r="E540" t="str">
            <v>1022488.48-1043473.66</v>
          </cell>
          <cell r="F540" t="str">
            <v>1022492.8-1043465.68</v>
          </cell>
          <cell r="G540" t="str">
            <v>Proyectado Sumideros</v>
          </cell>
          <cell r="H540">
            <v>1022488.48</v>
          </cell>
          <cell r="I540">
            <v>1043473.66</v>
          </cell>
          <cell r="J540">
            <v>1022492.8</v>
          </cell>
          <cell r="K540">
            <v>1043465.68</v>
          </cell>
          <cell r="L540">
            <v>9.0742930000000008</v>
          </cell>
          <cell r="M540" t="str">
            <v>Pluvial</v>
          </cell>
          <cell r="N540" t="str">
            <v>PVC</v>
          </cell>
          <cell r="O540">
            <v>0</v>
          </cell>
          <cell r="P540">
            <v>0</v>
          </cell>
          <cell r="Q540">
            <v>2563.75</v>
          </cell>
          <cell r="R540">
            <v>2563.8200000000002</v>
          </cell>
          <cell r="S540">
            <v>1.2</v>
          </cell>
          <cell r="T540">
            <v>1.8</v>
          </cell>
          <cell r="U540">
            <v>2562.5500000000002</v>
          </cell>
          <cell r="V540">
            <v>2562.02</v>
          </cell>
          <cell r="W540">
            <v>2562.5500000000002</v>
          </cell>
          <cell r="X540">
            <v>2562.02</v>
          </cell>
          <cell r="Y540" t="str">
            <v>Proyectado</v>
          </cell>
          <cell r="Z540">
            <v>5.8406754112987098</v>
          </cell>
          <cell r="AB540" t="e">
            <v>#N/A</v>
          </cell>
        </row>
        <row r="541">
          <cell r="A541">
            <v>539</v>
          </cell>
          <cell r="B541" t="str">
            <v>S353-N147</v>
          </cell>
          <cell r="C541" t="str">
            <v>S353</v>
          </cell>
          <cell r="D541" t="str">
            <v>N147</v>
          </cell>
          <cell r="E541" t="str">
            <v>1022572.89-1043378.76</v>
          </cell>
          <cell r="F541" t="str">
            <v>1022575.39-1043380.87</v>
          </cell>
          <cell r="G541" t="str">
            <v>Proyectado Sumideros</v>
          </cell>
          <cell r="H541">
            <v>1022572.89</v>
          </cell>
          <cell r="I541">
            <v>1043378.76</v>
          </cell>
          <cell r="J541">
            <v>1022575.39</v>
          </cell>
          <cell r="K541">
            <v>1043380.87</v>
          </cell>
          <cell r="L541">
            <v>3.2770630000000001</v>
          </cell>
          <cell r="M541" t="str">
            <v>De Sumidero</v>
          </cell>
          <cell r="N541" t="str">
            <v>PVC</v>
          </cell>
          <cell r="O541">
            <v>0</v>
          </cell>
          <cell r="P541">
            <v>0</v>
          </cell>
          <cell r="Q541">
            <v>2563.87</v>
          </cell>
          <cell r="R541">
            <v>2564</v>
          </cell>
          <cell r="S541">
            <v>0.5</v>
          </cell>
          <cell r="T541">
            <v>1.2</v>
          </cell>
          <cell r="U541">
            <v>2563.37</v>
          </cell>
          <cell r="V541">
            <v>2562.8000000000002</v>
          </cell>
          <cell r="W541">
            <v>2563.37</v>
          </cell>
          <cell r="X541">
            <v>2562.8000000000002</v>
          </cell>
          <cell r="Y541" t="str">
            <v>Proyectado</v>
          </cell>
          <cell r="Z541">
            <v>17.39362349761689</v>
          </cell>
          <cell r="AB541" t="e">
            <v>#N/A</v>
          </cell>
        </row>
        <row r="542">
          <cell r="A542">
            <v>540</v>
          </cell>
          <cell r="B542" t="str">
            <v>S359-P147B</v>
          </cell>
          <cell r="C542" t="str">
            <v>S359</v>
          </cell>
          <cell r="D542" t="str">
            <v>P147B</v>
          </cell>
          <cell r="E542" t="str">
            <v>1022475.43-1043360.55</v>
          </cell>
          <cell r="F542" t="str">
            <v>1022469.95-1043368.07</v>
          </cell>
          <cell r="G542" t="str">
            <v>Proyectado Sumideros</v>
          </cell>
          <cell r="H542">
            <v>1022475.43</v>
          </cell>
          <cell r="I542">
            <v>1043360.55</v>
          </cell>
          <cell r="J542">
            <v>1022469.95</v>
          </cell>
          <cell r="K542">
            <v>1043368.07</v>
          </cell>
          <cell r="L542">
            <v>9.3048800000000007</v>
          </cell>
          <cell r="M542" t="str">
            <v>De Sumidero</v>
          </cell>
          <cell r="N542" t="str">
            <v>PVC</v>
          </cell>
          <cell r="O542">
            <v>0</v>
          </cell>
          <cell r="P542">
            <v>0</v>
          </cell>
          <cell r="Q542">
            <v>2564.83</v>
          </cell>
          <cell r="R542">
            <v>2564.71</v>
          </cell>
          <cell r="S542">
            <v>0.5</v>
          </cell>
          <cell r="T542">
            <v>1.2</v>
          </cell>
          <cell r="U542">
            <v>2564.33</v>
          </cell>
          <cell r="V542">
            <v>2563.5100000000002</v>
          </cell>
          <cell r="W542">
            <v>2564.33</v>
          </cell>
          <cell r="X542">
            <v>2563.5100000000002</v>
          </cell>
          <cell r="Y542" t="str">
            <v>Proyectado</v>
          </cell>
          <cell r="Z542">
            <v>8.8125800655108826</v>
          </cell>
          <cell r="AB542" t="e">
            <v>#N/A</v>
          </cell>
        </row>
        <row r="543">
          <cell r="A543">
            <v>541</v>
          </cell>
          <cell r="B543" t="str">
            <v>S360-P147B</v>
          </cell>
          <cell r="C543" t="str">
            <v>S360</v>
          </cell>
          <cell r="D543" t="str">
            <v>P147B</v>
          </cell>
          <cell r="E543" t="str">
            <v>1022469.85-1043362.13</v>
          </cell>
          <cell r="F543" t="str">
            <v>1022469.95-1043368.07</v>
          </cell>
          <cell r="G543" t="str">
            <v>Proyectado Sumideros</v>
          </cell>
          <cell r="H543">
            <v>1022469.85</v>
          </cell>
          <cell r="I543">
            <v>1043362.13</v>
          </cell>
          <cell r="J543">
            <v>1022469.95</v>
          </cell>
          <cell r="K543">
            <v>1043368.07</v>
          </cell>
          <cell r="L543">
            <v>5.940842</v>
          </cell>
          <cell r="M543" t="str">
            <v>De Sumidero</v>
          </cell>
          <cell r="N543" t="str">
            <v>PVC</v>
          </cell>
          <cell r="O543">
            <v>0</v>
          </cell>
          <cell r="P543">
            <v>0</v>
          </cell>
          <cell r="Q543">
            <v>2564.89</v>
          </cell>
          <cell r="R543">
            <v>2564.71</v>
          </cell>
          <cell r="S543">
            <v>0.5</v>
          </cell>
          <cell r="T543">
            <v>1.2</v>
          </cell>
          <cell r="U543">
            <v>2564.39</v>
          </cell>
          <cell r="V543">
            <v>2563.5100000000002</v>
          </cell>
          <cell r="W543">
            <v>2564.39</v>
          </cell>
          <cell r="X543">
            <v>2563.5100000000002</v>
          </cell>
          <cell r="Y543" t="str">
            <v>Proyectado</v>
          </cell>
          <cell r="Z543">
            <v>14.812715099974961</v>
          </cell>
          <cell r="AB543" t="e">
            <v>#N/A</v>
          </cell>
        </row>
        <row r="544">
          <cell r="A544">
            <v>542</v>
          </cell>
          <cell r="B544" t="str">
            <v>S039-P147B</v>
          </cell>
          <cell r="C544" t="str">
            <v>S039</v>
          </cell>
          <cell r="D544" t="str">
            <v>P147B</v>
          </cell>
          <cell r="E544" t="str">
            <v>1022480.04-1043364.39</v>
          </cell>
          <cell r="F544" t="str">
            <v>1022469.95-1043368.07</v>
          </cell>
          <cell r="G544" t="str">
            <v>Proyectado Sumideros</v>
          </cell>
          <cell r="H544">
            <v>1022480.04</v>
          </cell>
          <cell r="I544">
            <v>1043364.39</v>
          </cell>
          <cell r="J544">
            <v>1022469.95</v>
          </cell>
          <cell r="K544">
            <v>1043368.07</v>
          </cell>
          <cell r="L544">
            <v>10.740135</v>
          </cell>
          <cell r="M544" t="str">
            <v>De Sumidero</v>
          </cell>
          <cell r="N544" t="str">
            <v>PVC</v>
          </cell>
          <cell r="O544">
            <v>0</v>
          </cell>
          <cell r="P544">
            <v>0</v>
          </cell>
          <cell r="Q544">
            <v>2564.84</v>
          </cell>
          <cell r="R544">
            <v>2564.71</v>
          </cell>
          <cell r="S544">
            <v>0.5</v>
          </cell>
          <cell r="T544">
            <v>1.2</v>
          </cell>
          <cell r="U544">
            <v>2564.34</v>
          </cell>
          <cell r="V544">
            <v>2563.5100000000002</v>
          </cell>
          <cell r="W544">
            <v>2564.34</v>
          </cell>
          <cell r="X544">
            <v>2563.5100000000002</v>
          </cell>
          <cell r="Y544" t="str">
            <v>Proyectado</v>
          </cell>
          <cell r="Z544">
            <v>7.7280220406906173</v>
          </cell>
          <cell r="AB544" t="e">
            <v>#N/A</v>
          </cell>
        </row>
        <row r="545">
          <cell r="A545">
            <v>543</v>
          </cell>
          <cell r="B545" t="str">
            <v>S372-S374</v>
          </cell>
          <cell r="C545" t="str">
            <v>S372</v>
          </cell>
          <cell r="D545" t="str">
            <v>S374</v>
          </cell>
          <cell r="E545" t="str">
            <v>1022448.23-1043340.04</v>
          </cell>
          <cell r="F545" t="str">
            <v>1022449.84-1043349.45</v>
          </cell>
          <cell r="G545" t="str">
            <v>Proyectado Sumideros</v>
          </cell>
          <cell r="H545">
            <v>1022448.23</v>
          </cell>
          <cell r="I545">
            <v>1043340.04</v>
          </cell>
          <cell r="J545">
            <v>1022449.84</v>
          </cell>
          <cell r="K545">
            <v>1043349.45</v>
          </cell>
          <cell r="L545">
            <v>9.5467379999999995</v>
          </cell>
          <cell r="M545" t="str">
            <v>De Sumidero</v>
          </cell>
          <cell r="N545" t="str">
            <v>PVC</v>
          </cell>
          <cell r="O545">
            <v>0</v>
          </cell>
          <cell r="P545">
            <v>0</v>
          </cell>
          <cell r="Q545">
            <v>2565.86</v>
          </cell>
          <cell r="R545">
            <v>2565.67</v>
          </cell>
          <cell r="S545">
            <v>0.5</v>
          </cell>
          <cell r="T545">
            <v>1.2</v>
          </cell>
          <cell r="U545">
            <v>2565.36</v>
          </cell>
          <cell r="V545">
            <v>2564.4700000000003</v>
          </cell>
          <cell r="W545">
            <v>2565.36</v>
          </cell>
          <cell r="X545">
            <v>2564.4700000000003</v>
          </cell>
          <cell r="Y545" t="str">
            <v>Proyectado</v>
          </cell>
          <cell r="Z545">
            <v>9.3225560395589859</v>
          </cell>
          <cell r="AB545" t="e">
            <v>#N/A</v>
          </cell>
        </row>
        <row r="546">
          <cell r="A546">
            <v>544</v>
          </cell>
          <cell r="B546" t="str">
            <v>S374-N10</v>
          </cell>
          <cell r="C546" t="str">
            <v>S374</v>
          </cell>
          <cell r="D546" t="str">
            <v>N10</v>
          </cell>
          <cell r="E546" t="str">
            <v>1022449.84-1043349.45</v>
          </cell>
          <cell r="F546" t="str">
            <v>1022433.82-1043347.52</v>
          </cell>
          <cell r="G546" t="str">
            <v>Proyectado Sumideros</v>
          </cell>
          <cell r="H546">
            <v>1022449.84</v>
          </cell>
          <cell r="I546">
            <v>1043349.45</v>
          </cell>
          <cell r="J546">
            <v>1022433.82</v>
          </cell>
          <cell r="K546">
            <v>1043347.52</v>
          </cell>
          <cell r="L546">
            <v>16.137533000000001</v>
          </cell>
          <cell r="M546" t="str">
            <v>De Sumidero</v>
          </cell>
          <cell r="N546" t="str">
            <v>PVC</v>
          </cell>
          <cell r="O546">
            <v>0</v>
          </cell>
          <cell r="P546">
            <v>0</v>
          </cell>
          <cell r="Q546">
            <v>2565.67</v>
          </cell>
          <cell r="R546">
            <v>2565.73</v>
          </cell>
          <cell r="S546">
            <v>0.5</v>
          </cell>
          <cell r="T546">
            <v>1.2</v>
          </cell>
          <cell r="U546">
            <v>2565.17</v>
          </cell>
          <cell r="V546">
            <v>2564.5300000000002</v>
          </cell>
          <cell r="W546">
            <v>2565.17</v>
          </cell>
          <cell r="X546">
            <v>2564.5300000000002</v>
          </cell>
          <cell r="Y546" t="str">
            <v>Proyectado</v>
          </cell>
          <cell r="Z546">
            <v>3.9659097831116603</v>
          </cell>
          <cell r="AB546" t="e">
            <v>#N/A</v>
          </cell>
        </row>
        <row r="547">
          <cell r="A547">
            <v>545</v>
          </cell>
          <cell r="B547" t="str">
            <v>S373-N10</v>
          </cell>
          <cell r="C547" t="str">
            <v>S373</v>
          </cell>
          <cell r="D547" t="str">
            <v>N10</v>
          </cell>
          <cell r="E547" t="str">
            <v>1022441.61-1043352.95</v>
          </cell>
          <cell r="F547" t="str">
            <v>1022433.82-1043347.52</v>
          </cell>
          <cell r="G547" t="str">
            <v>Proyectado Sumideros</v>
          </cell>
          <cell r="H547">
            <v>1022441.61</v>
          </cell>
          <cell r="I547">
            <v>1043352.95</v>
          </cell>
          <cell r="J547">
            <v>1022433.82</v>
          </cell>
          <cell r="K547">
            <v>1043347.52</v>
          </cell>
          <cell r="L547">
            <v>9.4981069999999992</v>
          </cell>
          <cell r="M547" t="str">
            <v>De Sumidero</v>
          </cell>
          <cell r="N547" t="str">
            <v>PVC</v>
          </cell>
          <cell r="O547">
            <v>0</v>
          </cell>
          <cell r="P547">
            <v>0</v>
          </cell>
          <cell r="Q547">
            <v>2565.54</v>
          </cell>
          <cell r="R547">
            <v>2565.73</v>
          </cell>
          <cell r="S547">
            <v>0.5</v>
          </cell>
          <cell r="T547">
            <v>1.2</v>
          </cell>
          <cell r="U547">
            <v>2565.04</v>
          </cell>
          <cell r="V547">
            <v>2564.5300000000002</v>
          </cell>
          <cell r="W547">
            <v>2565.04</v>
          </cell>
          <cell r="X547">
            <v>2564.5300000000002</v>
          </cell>
          <cell r="Y547" t="str">
            <v>Proyectado</v>
          </cell>
          <cell r="Z547">
            <v>5.3694909943609144</v>
          </cell>
          <cell r="AB547" t="e">
            <v>#N/A</v>
          </cell>
        </row>
        <row r="548">
          <cell r="A548">
            <v>546</v>
          </cell>
          <cell r="B548" t="str">
            <v>S388-N10</v>
          </cell>
          <cell r="C548" t="str">
            <v>S388</v>
          </cell>
          <cell r="D548" t="str">
            <v>N10</v>
          </cell>
          <cell r="E548" t="str">
            <v>1022427.33-1043336.65</v>
          </cell>
          <cell r="F548" t="str">
            <v>1022433.82-1043347.52</v>
          </cell>
          <cell r="G548" t="str">
            <v>Proyectado Sumideros</v>
          </cell>
          <cell r="H548">
            <v>1022427.33</v>
          </cell>
          <cell r="I548">
            <v>1043336.65</v>
          </cell>
          <cell r="J548">
            <v>1022433.82</v>
          </cell>
          <cell r="K548">
            <v>1043347.52</v>
          </cell>
          <cell r="L548">
            <v>12.657545000000001</v>
          </cell>
          <cell r="M548" t="str">
            <v>De Sumidero</v>
          </cell>
          <cell r="N548" t="str">
            <v>PVC</v>
          </cell>
          <cell r="O548">
            <v>0</v>
          </cell>
          <cell r="P548">
            <v>0</v>
          </cell>
          <cell r="Q548">
            <v>2566.0100000000002</v>
          </cell>
          <cell r="R548">
            <v>2565.73</v>
          </cell>
          <cell r="S548">
            <v>0.5</v>
          </cell>
          <cell r="T548">
            <v>1.2</v>
          </cell>
          <cell r="U548">
            <v>2565.5100000000002</v>
          </cell>
          <cell r="V548">
            <v>2564.5300000000002</v>
          </cell>
          <cell r="W548">
            <v>2565.5100000000002</v>
          </cell>
          <cell r="X548">
            <v>2564.5300000000002</v>
          </cell>
          <cell r="Y548" t="str">
            <v>Proyectado</v>
          </cell>
          <cell r="Z548">
            <v>7.7424176647210672</v>
          </cell>
          <cell r="AB548" t="e">
            <v>#N/A</v>
          </cell>
        </row>
        <row r="549">
          <cell r="A549">
            <v>547</v>
          </cell>
          <cell r="B549" t="str">
            <v>S387-N10</v>
          </cell>
          <cell r="C549" t="str">
            <v>S387</v>
          </cell>
          <cell r="D549" t="str">
            <v>N10</v>
          </cell>
          <cell r="E549" t="str">
            <v>1022423.5-1043342.73</v>
          </cell>
          <cell r="F549" t="str">
            <v>1022433.82-1043347.52</v>
          </cell>
          <cell r="G549" t="str">
            <v>Proyectado Sumideros</v>
          </cell>
          <cell r="H549">
            <v>1022423.5</v>
          </cell>
          <cell r="I549">
            <v>1043342.73</v>
          </cell>
          <cell r="J549">
            <v>1022433.82</v>
          </cell>
          <cell r="K549">
            <v>1043347.52</v>
          </cell>
          <cell r="L549">
            <v>11.375268</v>
          </cell>
          <cell r="M549" t="str">
            <v>De Sumidero</v>
          </cell>
          <cell r="N549" t="str">
            <v>PVC</v>
          </cell>
          <cell r="O549">
            <v>0</v>
          </cell>
          <cell r="P549">
            <v>0</v>
          </cell>
          <cell r="Q549">
            <v>2565.94</v>
          </cell>
          <cell r="R549">
            <v>2565.73</v>
          </cell>
          <cell r="S549">
            <v>0.5</v>
          </cell>
          <cell r="T549">
            <v>1.2</v>
          </cell>
          <cell r="U549">
            <v>2565.44</v>
          </cell>
          <cell r="V549">
            <v>2564.5300000000002</v>
          </cell>
          <cell r="W549">
            <v>2565.44</v>
          </cell>
          <cell r="X549">
            <v>2564.5300000000002</v>
          </cell>
          <cell r="Y549" t="str">
            <v>Proyectado</v>
          </cell>
          <cell r="Z549">
            <v>7.9998115209228864</v>
          </cell>
          <cell r="AB549" t="e">
            <v>#N/A</v>
          </cell>
        </row>
        <row r="550">
          <cell r="A550">
            <v>548</v>
          </cell>
          <cell r="B550" t="str">
            <v>S391-N109</v>
          </cell>
          <cell r="C550" t="str">
            <v>S391</v>
          </cell>
          <cell r="D550" t="str">
            <v>N109</v>
          </cell>
          <cell r="E550" t="str">
            <v>1022346.74-1043293.44</v>
          </cell>
          <cell r="F550" t="str">
            <v>1022353.99-1043302.93</v>
          </cell>
          <cell r="G550" t="str">
            <v>Proyectado Sumideros</v>
          </cell>
          <cell r="H550">
            <v>1022346.74</v>
          </cell>
          <cell r="I550">
            <v>1043293.44</v>
          </cell>
          <cell r="J550">
            <v>1022353.99</v>
          </cell>
          <cell r="K550">
            <v>1043302.93</v>
          </cell>
          <cell r="L550">
            <v>11.936196000000001</v>
          </cell>
          <cell r="M550" t="str">
            <v>De Sumidero</v>
          </cell>
          <cell r="N550" t="str">
            <v>PVC</v>
          </cell>
          <cell r="O550">
            <v>0</v>
          </cell>
          <cell r="P550">
            <v>0</v>
          </cell>
          <cell r="Q550">
            <v>2565.98</v>
          </cell>
          <cell r="R550">
            <v>2566</v>
          </cell>
          <cell r="S550">
            <v>0.5</v>
          </cell>
          <cell r="T550">
            <v>1.2</v>
          </cell>
          <cell r="U550">
            <v>2565.48</v>
          </cell>
          <cell r="V550">
            <v>2564.8000000000002</v>
          </cell>
          <cell r="W550">
            <v>2565.48</v>
          </cell>
          <cell r="X550">
            <v>2564.8000000000002</v>
          </cell>
          <cell r="Y550" t="str">
            <v>Proyectado</v>
          </cell>
          <cell r="Z550">
            <v>5.6969573891031633</v>
          </cell>
          <cell r="AB550" t="e">
            <v>#N/A</v>
          </cell>
        </row>
        <row r="551">
          <cell r="A551">
            <v>549</v>
          </cell>
          <cell r="B551" t="str">
            <v>S390-N109</v>
          </cell>
          <cell r="C551" t="str">
            <v>S390</v>
          </cell>
          <cell r="D551" t="str">
            <v>N109</v>
          </cell>
          <cell r="E551" t="str">
            <v>1022344.73-1043298.58</v>
          </cell>
          <cell r="F551" t="str">
            <v>1022353.99-1043302.93</v>
          </cell>
          <cell r="G551" t="str">
            <v>Proyectado Sumideros</v>
          </cell>
          <cell r="H551">
            <v>1022344.73</v>
          </cell>
          <cell r="I551">
            <v>1043298.58</v>
          </cell>
          <cell r="J551">
            <v>1022353.99</v>
          </cell>
          <cell r="K551">
            <v>1043302.93</v>
          </cell>
          <cell r="L551">
            <v>10.225269000000001</v>
          </cell>
          <cell r="M551" t="str">
            <v>De Sumidero</v>
          </cell>
          <cell r="N551" t="str">
            <v>PVC</v>
          </cell>
          <cell r="O551">
            <v>0</v>
          </cell>
          <cell r="P551">
            <v>0</v>
          </cell>
          <cell r="Q551">
            <v>2565.9899999999998</v>
          </cell>
          <cell r="R551">
            <v>2566</v>
          </cell>
          <cell r="S551">
            <v>0.5</v>
          </cell>
          <cell r="T551">
            <v>1.2</v>
          </cell>
          <cell r="U551">
            <v>2565.4899999999998</v>
          </cell>
          <cell r="V551">
            <v>2564.8000000000002</v>
          </cell>
          <cell r="W551">
            <v>2565.4899999999998</v>
          </cell>
          <cell r="X551">
            <v>2564.8000000000002</v>
          </cell>
          <cell r="Y551" t="str">
            <v>Proyectado</v>
          </cell>
          <cell r="Z551">
            <v>6.747988732615247</v>
          </cell>
          <cell r="AB551" t="e">
            <v>#N/A</v>
          </cell>
        </row>
        <row r="552">
          <cell r="A552">
            <v>550</v>
          </cell>
          <cell r="B552" t="str">
            <v>S389-N109</v>
          </cell>
          <cell r="C552" t="str">
            <v>S389</v>
          </cell>
          <cell r="D552" t="str">
            <v>N109</v>
          </cell>
          <cell r="E552" t="str">
            <v>1022357.23-1043306.76</v>
          </cell>
          <cell r="F552" t="str">
            <v>1022353.99-1043302.93</v>
          </cell>
          <cell r="G552" t="str">
            <v>Proyectado Sumideros</v>
          </cell>
          <cell r="H552">
            <v>1022357.23</v>
          </cell>
          <cell r="I552">
            <v>1043306.76</v>
          </cell>
          <cell r="J552">
            <v>1022353.99</v>
          </cell>
          <cell r="K552">
            <v>1043302.93</v>
          </cell>
          <cell r="L552">
            <v>5.0228890000000002</v>
          </cell>
          <cell r="M552" t="str">
            <v>De Sumidero</v>
          </cell>
          <cell r="N552" t="str">
            <v>PVC</v>
          </cell>
          <cell r="O552">
            <v>0</v>
          </cell>
          <cell r="P552">
            <v>0</v>
          </cell>
          <cell r="Q552">
            <v>2566.06</v>
          </cell>
          <cell r="R552">
            <v>2566</v>
          </cell>
          <cell r="S552">
            <v>0.5</v>
          </cell>
          <cell r="T552">
            <v>1.2</v>
          </cell>
          <cell r="U552">
            <v>2565.56</v>
          </cell>
          <cell r="V552">
            <v>2564.8000000000002</v>
          </cell>
          <cell r="W552">
            <v>2565.56</v>
          </cell>
          <cell r="X552">
            <v>2564.8000000000002</v>
          </cell>
          <cell r="Y552" t="str">
            <v>Proyectado</v>
          </cell>
          <cell r="Z552">
            <v>15.130734523493622</v>
          </cell>
          <cell r="AB552" t="e">
            <v>#N/A</v>
          </cell>
        </row>
        <row r="553">
          <cell r="A553">
            <v>551</v>
          </cell>
          <cell r="B553" t="str">
            <v>N150-N108</v>
          </cell>
          <cell r="C553" t="str">
            <v>N150</v>
          </cell>
          <cell r="D553" t="str">
            <v>N108</v>
          </cell>
          <cell r="E553" t="str">
            <v>1022191.59-1043208.06</v>
          </cell>
          <cell r="F553" t="str">
            <v>1022221.82-1043226.43</v>
          </cell>
          <cell r="G553" t="str">
            <v>Proyectado</v>
          </cell>
          <cell r="H553">
            <v>1022191.59</v>
          </cell>
          <cell r="I553">
            <v>1043208.06</v>
          </cell>
          <cell r="J553">
            <v>1022221.82</v>
          </cell>
          <cell r="K553">
            <v>1043226.43</v>
          </cell>
          <cell r="L553">
            <v>35.377406999999998</v>
          </cell>
          <cell r="M553" t="str">
            <v>Pluvial</v>
          </cell>
          <cell r="N553" t="str">
            <v>PVC</v>
          </cell>
          <cell r="O553">
            <v>0</v>
          </cell>
          <cell r="P553">
            <v>0</v>
          </cell>
          <cell r="Q553">
            <v>2566.69</v>
          </cell>
          <cell r="R553">
            <v>2566.5100000000002</v>
          </cell>
          <cell r="S553">
            <v>3.3</v>
          </cell>
          <cell r="T553">
            <v>3.2</v>
          </cell>
          <cell r="U553">
            <v>2563.39</v>
          </cell>
          <cell r="V553">
            <v>2563.3100000000004</v>
          </cell>
          <cell r="W553">
            <v>2563.39</v>
          </cell>
          <cell r="X553">
            <v>2563.3100000000004</v>
          </cell>
          <cell r="Y553" t="str">
            <v>Proyectado</v>
          </cell>
          <cell r="Z553">
            <v>0.22613302325824075</v>
          </cell>
          <cell r="AB553" t="e">
            <v>#N/A</v>
          </cell>
        </row>
        <row r="554">
          <cell r="A554">
            <v>552</v>
          </cell>
          <cell r="B554" t="str">
            <v>S402-N150</v>
          </cell>
          <cell r="C554" t="str">
            <v>S402</v>
          </cell>
          <cell r="D554" t="str">
            <v>N150</v>
          </cell>
          <cell r="E554" t="str">
            <v>1022182.05-1043203.54</v>
          </cell>
          <cell r="F554" t="str">
            <v>1022191.59-1043208.06</v>
          </cell>
          <cell r="G554" t="str">
            <v>Proyectado Sumideros</v>
          </cell>
          <cell r="H554">
            <v>1022182.05</v>
          </cell>
          <cell r="I554">
            <v>1043203.54</v>
          </cell>
          <cell r="J554">
            <v>1022191.59</v>
          </cell>
          <cell r="K554">
            <v>1043208.06</v>
          </cell>
          <cell r="L554">
            <v>10.552819</v>
          </cell>
          <cell r="M554" t="str">
            <v>De Sumidero</v>
          </cell>
          <cell r="N554" t="str">
            <v>PVC</v>
          </cell>
          <cell r="O554">
            <v>0</v>
          </cell>
          <cell r="P554">
            <v>0</v>
          </cell>
          <cell r="Q554">
            <v>2566.61</v>
          </cell>
          <cell r="R554">
            <v>2566.69</v>
          </cell>
          <cell r="S554">
            <v>0.5</v>
          </cell>
          <cell r="T554">
            <v>1.2</v>
          </cell>
          <cell r="U554">
            <v>2566.11</v>
          </cell>
          <cell r="V554">
            <v>2565.4900000000002</v>
          </cell>
          <cell r="W554">
            <v>2566.11</v>
          </cell>
          <cell r="X554">
            <v>2565.4900000000002</v>
          </cell>
          <cell r="Y554" t="str">
            <v>Proyectado</v>
          </cell>
          <cell r="Z554">
            <v>5.8752073734979335</v>
          </cell>
          <cell r="AB554" t="e">
            <v>#N/A</v>
          </cell>
        </row>
        <row r="555">
          <cell r="A555">
            <v>553</v>
          </cell>
          <cell r="B555" t="str">
            <v>S403-N150</v>
          </cell>
          <cell r="C555" t="str">
            <v>S403</v>
          </cell>
          <cell r="D555" t="str">
            <v>N150</v>
          </cell>
          <cell r="E555" t="str">
            <v>1022181.84-1043197.34</v>
          </cell>
          <cell r="F555" t="str">
            <v>1022191.59-1043208.06</v>
          </cell>
          <cell r="G555" t="str">
            <v>Proyectado Sumideros</v>
          </cell>
          <cell r="H555">
            <v>1022181.84</v>
          </cell>
          <cell r="I555">
            <v>1043197.34</v>
          </cell>
          <cell r="J555">
            <v>1022191.59</v>
          </cell>
          <cell r="K555">
            <v>1043208.06</v>
          </cell>
          <cell r="L555">
            <v>14.486812</v>
          </cell>
          <cell r="M555" t="str">
            <v>De Sumidero</v>
          </cell>
          <cell r="N555" t="str">
            <v>PVC</v>
          </cell>
          <cell r="O555">
            <v>0</v>
          </cell>
          <cell r="P555">
            <v>0</v>
          </cell>
          <cell r="Q555">
            <v>2566.69</v>
          </cell>
          <cell r="R555">
            <v>2566.69</v>
          </cell>
          <cell r="S555">
            <v>0.5</v>
          </cell>
          <cell r="T555">
            <v>1.2</v>
          </cell>
          <cell r="U555">
            <v>2566.19</v>
          </cell>
          <cell r="V555">
            <v>2565.4900000000002</v>
          </cell>
          <cell r="W555">
            <v>2566.19</v>
          </cell>
          <cell r="X555">
            <v>2565.4900000000002</v>
          </cell>
          <cell r="Y555" t="str">
            <v>Proyectado</v>
          </cell>
          <cell r="Z555">
            <v>4.8319809769038082</v>
          </cell>
          <cell r="AB555" t="e">
            <v>#N/A</v>
          </cell>
        </row>
        <row r="556">
          <cell r="A556">
            <v>554</v>
          </cell>
          <cell r="B556" t="str">
            <v>S401-N108</v>
          </cell>
          <cell r="C556" t="str">
            <v>S401</v>
          </cell>
          <cell r="D556" t="str">
            <v>N108</v>
          </cell>
          <cell r="E556" t="str">
            <v>1022217.84-1043225.56</v>
          </cell>
          <cell r="F556" t="str">
            <v>1022221.82-1043226.43</v>
          </cell>
          <cell r="G556" t="str">
            <v>Proyectado Sumideros</v>
          </cell>
          <cell r="H556">
            <v>1022217.84</v>
          </cell>
          <cell r="I556">
            <v>1043225.56</v>
          </cell>
          <cell r="J556">
            <v>1022221.82</v>
          </cell>
          <cell r="K556">
            <v>1043226.43</v>
          </cell>
          <cell r="L556">
            <v>4.0717889999999999</v>
          </cell>
          <cell r="M556" t="str">
            <v>De Sumidero</v>
          </cell>
          <cell r="N556" t="str">
            <v>PVC</v>
          </cell>
          <cell r="O556">
            <v>0</v>
          </cell>
          <cell r="P556">
            <v>0</v>
          </cell>
          <cell r="Q556">
            <v>2566.5100000000002</v>
          </cell>
          <cell r="R556">
            <v>2566.5100000000002</v>
          </cell>
          <cell r="S556">
            <v>0.5</v>
          </cell>
          <cell r="T556">
            <v>1.2</v>
          </cell>
          <cell r="U556">
            <v>2566.0100000000002</v>
          </cell>
          <cell r="V556">
            <v>2565.3100000000004</v>
          </cell>
          <cell r="W556">
            <v>2566.0100000000002</v>
          </cell>
          <cell r="X556">
            <v>2565.3100000000004</v>
          </cell>
          <cell r="Y556" t="str">
            <v>Proyectado</v>
          </cell>
          <cell r="Z556">
            <v>17.191460559469512</v>
          </cell>
          <cell r="AB556" t="e">
            <v>#N/A</v>
          </cell>
        </row>
        <row r="557">
          <cell r="A557">
            <v>555</v>
          </cell>
          <cell r="B557" t="str">
            <v>N108-N151</v>
          </cell>
          <cell r="C557" t="str">
            <v>N108</v>
          </cell>
          <cell r="D557" t="str">
            <v>N151</v>
          </cell>
          <cell r="E557" t="str">
            <v>1022221.82-1043226.43</v>
          </cell>
          <cell r="F557" t="str">
            <v>1022261.93-1043251.14</v>
          </cell>
          <cell r="G557" t="str">
            <v>Proyectado</v>
          </cell>
          <cell r="H557">
            <v>1022221.82</v>
          </cell>
          <cell r="I557">
            <v>1043226.43</v>
          </cell>
          <cell r="J557">
            <v>1022261.93</v>
          </cell>
          <cell r="K557">
            <v>1043251.14</v>
          </cell>
          <cell r="L557">
            <v>47.109489000000004</v>
          </cell>
          <cell r="M557" t="str">
            <v>Pluvial</v>
          </cell>
          <cell r="N557" t="str">
            <v>PVC</v>
          </cell>
          <cell r="O557">
            <v>0</v>
          </cell>
          <cell r="P557">
            <v>0</v>
          </cell>
          <cell r="Q557">
            <v>2566.5100000000002</v>
          </cell>
          <cell r="R557">
            <v>2566.5</v>
          </cell>
          <cell r="S557">
            <v>3.2</v>
          </cell>
          <cell r="T557">
            <v>3.3</v>
          </cell>
          <cell r="U557">
            <v>2563.3100000000004</v>
          </cell>
          <cell r="V557">
            <v>2563.1999999999998</v>
          </cell>
          <cell r="W557">
            <v>2563.3100000000004</v>
          </cell>
          <cell r="X557">
            <v>2563.1999999999998</v>
          </cell>
          <cell r="Y557" t="str">
            <v>Proyectado</v>
          </cell>
          <cell r="Z557">
            <v>0.23349860577044695</v>
          </cell>
          <cell r="AB557" t="str">
            <v>N108-N151</v>
          </cell>
        </row>
        <row r="558">
          <cell r="A558">
            <v>556</v>
          </cell>
          <cell r="B558" t="str">
            <v>S399-N151</v>
          </cell>
          <cell r="C558" t="str">
            <v>S399</v>
          </cell>
          <cell r="D558" t="str">
            <v>N151</v>
          </cell>
          <cell r="E558" t="str">
            <v>1022256.52-1043243.22</v>
          </cell>
          <cell r="F558" t="str">
            <v>1022261.93-1043251.14</v>
          </cell>
          <cell r="G558" t="str">
            <v>Proyectado Sumideros</v>
          </cell>
          <cell r="H558">
            <v>1022256.52</v>
          </cell>
          <cell r="I558">
            <v>1043243.22</v>
          </cell>
          <cell r="J558">
            <v>1022261.93</v>
          </cell>
          <cell r="K558">
            <v>1043251.14</v>
          </cell>
          <cell r="L558">
            <v>9.5910250000000001</v>
          </cell>
          <cell r="M558" t="str">
            <v>De Sumidero</v>
          </cell>
          <cell r="N558" t="str">
            <v>PVC</v>
          </cell>
          <cell r="O558">
            <v>0</v>
          </cell>
          <cell r="P558">
            <v>0</v>
          </cell>
          <cell r="Q558">
            <v>2566.46</v>
          </cell>
          <cell r="R558">
            <v>2566.5</v>
          </cell>
          <cell r="S558">
            <v>0.5</v>
          </cell>
          <cell r="T558">
            <v>1.2</v>
          </cell>
          <cell r="U558">
            <v>2565.96</v>
          </cell>
          <cell r="V558">
            <v>2565.3000000000002</v>
          </cell>
          <cell r="W558">
            <v>2565.96</v>
          </cell>
          <cell r="X558">
            <v>2565.3000000000002</v>
          </cell>
          <cell r="Y558" t="str">
            <v>Proyectado</v>
          </cell>
          <cell r="Z558">
            <v>6.8814334234334122</v>
          </cell>
          <cell r="AB558" t="e">
            <v>#N/A</v>
          </cell>
        </row>
        <row r="559">
          <cell r="A559">
            <v>557</v>
          </cell>
          <cell r="B559" t="str">
            <v>REJILLA-N151</v>
          </cell>
          <cell r="C559" t="str">
            <v>REJILLA</v>
          </cell>
          <cell r="D559" t="str">
            <v>N151</v>
          </cell>
          <cell r="E559" t="str">
            <v>1022258.16-1043251.79</v>
          </cell>
          <cell r="F559" t="str">
            <v>1022261.93-1043251.14</v>
          </cell>
          <cell r="G559" t="str">
            <v>Proyectado Sumideros</v>
          </cell>
          <cell r="H559">
            <v>1022258.16</v>
          </cell>
          <cell r="I559">
            <v>1043251.79</v>
          </cell>
          <cell r="J559">
            <v>1022261.93</v>
          </cell>
          <cell r="K559">
            <v>1043251.14</v>
          </cell>
          <cell r="L559">
            <v>3.8233519999999999</v>
          </cell>
          <cell r="M559" t="str">
            <v>De Sumidero</v>
          </cell>
          <cell r="N559" t="str">
            <v>PVC</v>
          </cell>
          <cell r="O559">
            <v>0</v>
          </cell>
          <cell r="P559">
            <v>0</v>
          </cell>
          <cell r="Q559">
            <v>2566.3463000000002</v>
          </cell>
          <cell r="R559">
            <v>2566.5</v>
          </cell>
          <cell r="S559">
            <v>0.5</v>
          </cell>
          <cell r="T559">
            <v>1.2</v>
          </cell>
          <cell r="U559">
            <v>2565.8463000000002</v>
          </cell>
          <cell r="V559">
            <v>2565.3000000000002</v>
          </cell>
          <cell r="W559">
            <v>2565.8463000000002</v>
          </cell>
          <cell r="X559">
            <v>2565.3000000000002</v>
          </cell>
          <cell r="Y559" t="str">
            <v>Proyectado</v>
          </cell>
          <cell r="Z559">
            <v>14.288509140669598</v>
          </cell>
          <cell r="AB559" t="e">
            <v>#N/A</v>
          </cell>
        </row>
        <row r="560">
          <cell r="A560">
            <v>558</v>
          </cell>
          <cell r="B560" t="str">
            <v>N151-N152</v>
          </cell>
          <cell r="C560" t="str">
            <v>N151</v>
          </cell>
          <cell r="D560" t="str">
            <v>N152</v>
          </cell>
          <cell r="E560" t="str">
            <v>1022261.93-1043251.14</v>
          </cell>
          <cell r="F560" t="str">
            <v>1022300.79-1043272.6</v>
          </cell>
          <cell r="G560" t="str">
            <v>Proyectado</v>
          </cell>
          <cell r="H560">
            <v>1022261.93</v>
          </cell>
          <cell r="I560">
            <v>1043251.14</v>
          </cell>
          <cell r="J560">
            <v>1022300.79</v>
          </cell>
          <cell r="K560">
            <v>1043272.6</v>
          </cell>
          <cell r="L560">
            <v>44.391401000000002</v>
          </cell>
          <cell r="M560" t="str">
            <v>Pluvial</v>
          </cell>
          <cell r="N560" t="str">
            <v>PVC</v>
          </cell>
          <cell r="O560">
            <v>0</v>
          </cell>
          <cell r="P560">
            <v>0</v>
          </cell>
          <cell r="Q560">
            <v>2566.5</v>
          </cell>
          <cell r="R560">
            <v>2566.5</v>
          </cell>
          <cell r="S560">
            <v>3.3</v>
          </cell>
          <cell r="T560">
            <v>3.4</v>
          </cell>
          <cell r="U560">
            <v>2563.1999999999998</v>
          </cell>
          <cell r="V560">
            <v>2563.1</v>
          </cell>
          <cell r="W560">
            <v>2563.1999999999998</v>
          </cell>
          <cell r="X560">
            <v>2563.1</v>
          </cell>
          <cell r="Y560" t="str">
            <v>Proyectado</v>
          </cell>
          <cell r="Z560">
            <v>0.22526885330766888</v>
          </cell>
          <cell r="AB560" t="str">
            <v>N151-N152</v>
          </cell>
        </row>
        <row r="561">
          <cell r="A561">
            <v>559</v>
          </cell>
          <cell r="B561" t="str">
            <v>S397-N152</v>
          </cell>
          <cell r="C561" t="str">
            <v>S397</v>
          </cell>
          <cell r="D561" t="str">
            <v>N152</v>
          </cell>
          <cell r="E561" t="str">
            <v>1022296.45-1043265.85</v>
          </cell>
          <cell r="F561" t="str">
            <v>1022300.79-1043272.6</v>
          </cell>
          <cell r="G561" t="str">
            <v>Proyectado Sumideros</v>
          </cell>
          <cell r="H561">
            <v>1022296.45</v>
          </cell>
          <cell r="I561">
            <v>1043265.85</v>
          </cell>
          <cell r="J561">
            <v>1022300.79</v>
          </cell>
          <cell r="K561">
            <v>1043272.6</v>
          </cell>
          <cell r="L561">
            <v>8.0241980000000002</v>
          </cell>
          <cell r="M561" t="str">
            <v>De Sumidero</v>
          </cell>
          <cell r="N561" t="str">
            <v>PVC</v>
          </cell>
          <cell r="O561">
            <v>0</v>
          </cell>
          <cell r="P561">
            <v>0</v>
          </cell>
          <cell r="Q561">
            <v>2566.4</v>
          </cell>
          <cell r="R561">
            <v>2566.5</v>
          </cell>
          <cell r="S561">
            <v>0.5</v>
          </cell>
          <cell r="T561">
            <v>1.2</v>
          </cell>
          <cell r="U561">
            <v>2565.9</v>
          </cell>
          <cell r="V561">
            <v>2565.3000000000002</v>
          </cell>
          <cell r="W561">
            <v>2565.9</v>
          </cell>
          <cell r="X561">
            <v>2565.3000000000002</v>
          </cell>
          <cell r="Y561" t="str">
            <v>Proyectado</v>
          </cell>
          <cell r="Z561">
            <v>7.4773827864156521</v>
          </cell>
          <cell r="AB561" t="e">
            <v>#N/A</v>
          </cell>
        </row>
        <row r="562">
          <cell r="A562">
            <v>560</v>
          </cell>
          <cell r="B562" t="str">
            <v>S506-N152</v>
          </cell>
          <cell r="C562" t="str">
            <v>S506</v>
          </cell>
          <cell r="D562" t="str">
            <v>N152</v>
          </cell>
          <cell r="E562" t="str">
            <v>1022303.89-1043275.68</v>
          </cell>
          <cell r="F562" t="str">
            <v>1022300.79-1043272.6</v>
          </cell>
          <cell r="G562" t="str">
            <v>Proyectado Sumideros</v>
          </cell>
          <cell r="H562">
            <v>1022303.89</v>
          </cell>
          <cell r="I562">
            <v>1043275.68</v>
          </cell>
          <cell r="J562">
            <v>1022300.79</v>
          </cell>
          <cell r="K562">
            <v>1043272.6</v>
          </cell>
          <cell r="L562">
            <v>4.3711130000000002</v>
          </cell>
          <cell r="M562" t="str">
            <v>De Sumidero</v>
          </cell>
          <cell r="N562" t="str">
            <v>PVC</v>
          </cell>
          <cell r="O562">
            <v>0</v>
          </cell>
          <cell r="P562">
            <v>0</v>
          </cell>
          <cell r="Q562">
            <v>2566.34</v>
          </cell>
          <cell r="R562">
            <v>2566.5</v>
          </cell>
          <cell r="S562">
            <v>0.5</v>
          </cell>
          <cell r="T562">
            <v>1.2</v>
          </cell>
          <cell r="U562">
            <v>2565.84</v>
          </cell>
          <cell r="V562">
            <v>2565.3000000000002</v>
          </cell>
          <cell r="W562">
            <v>2565.84</v>
          </cell>
          <cell r="X562">
            <v>2565.3000000000002</v>
          </cell>
          <cell r="Y562" t="str">
            <v>Proyectado</v>
          </cell>
          <cell r="Z562">
            <v>12.353832994021513</v>
          </cell>
          <cell r="AB562" t="e">
            <v>#N/A</v>
          </cell>
        </row>
        <row r="563">
          <cell r="A563">
            <v>561</v>
          </cell>
          <cell r="B563" t="str">
            <v>N152-N109</v>
          </cell>
          <cell r="C563" t="str">
            <v>N152</v>
          </cell>
          <cell r="D563" t="str">
            <v>N109</v>
          </cell>
          <cell r="E563" t="str">
            <v>1022300.79-1043272.6</v>
          </cell>
          <cell r="F563" t="str">
            <v>1022353.99-1043302.93</v>
          </cell>
          <cell r="G563" t="str">
            <v>Proyectado</v>
          </cell>
          <cell r="H563">
            <v>1022300.79</v>
          </cell>
          <cell r="I563">
            <v>1043272.6</v>
          </cell>
          <cell r="J563">
            <v>1022353.99</v>
          </cell>
          <cell r="K563">
            <v>1043302.93</v>
          </cell>
          <cell r="L563">
            <v>61.234408000000002</v>
          </cell>
          <cell r="M563" t="str">
            <v>Pluvial</v>
          </cell>
          <cell r="N563" t="str">
            <v>PVC</v>
          </cell>
          <cell r="O563">
            <v>0</v>
          </cell>
          <cell r="P563">
            <v>0</v>
          </cell>
          <cell r="Q563">
            <v>2566.5</v>
          </cell>
          <cell r="R563">
            <v>2566</v>
          </cell>
          <cell r="S563">
            <v>3.4</v>
          </cell>
          <cell r="T563">
            <v>3.1</v>
          </cell>
          <cell r="U563">
            <v>2563.1</v>
          </cell>
          <cell r="V563">
            <v>2562.9</v>
          </cell>
          <cell r="W563">
            <v>2563.1</v>
          </cell>
          <cell r="X563">
            <v>2562.9</v>
          </cell>
          <cell r="Y563" t="str">
            <v>Proyectado</v>
          </cell>
          <cell r="Z563">
            <v>0.32661375610884996</v>
          </cell>
          <cell r="AB563" t="str">
            <v>N152-N109</v>
          </cell>
        </row>
        <row r="564">
          <cell r="A564">
            <v>562</v>
          </cell>
          <cell r="B564" t="str">
            <v>S395-N116</v>
          </cell>
          <cell r="C564" t="str">
            <v>S395</v>
          </cell>
          <cell r="D564" t="str">
            <v>N116</v>
          </cell>
          <cell r="E564" t="str">
            <v>1022293.02-1043352.84</v>
          </cell>
          <cell r="F564" t="str">
            <v>1022292.38-1043359.8</v>
          </cell>
          <cell r="G564" t="str">
            <v>Proyectado Sumideros</v>
          </cell>
          <cell r="H564">
            <v>1022293.02</v>
          </cell>
          <cell r="I564">
            <v>1043352.84</v>
          </cell>
          <cell r="J564">
            <v>1022292.38</v>
          </cell>
          <cell r="K564">
            <v>1043359.8</v>
          </cell>
          <cell r="L564">
            <v>6.9846769999999996</v>
          </cell>
          <cell r="M564" t="str">
            <v>De Sumidero</v>
          </cell>
          <cell r="N564" t="str">
            <v>PVC</v>
          </cell>
          <cell r="O564">
            <v>0</v>
          </cell>
          <cell r="P564">
            <v>0</v>
          </cell>
          <cell r="Q564">
            <v>2565.7399999999998</v>
          </cell>
          <cell r="R564">
            <v>2565.83</v>
          </cell>
          <cell r="S564">
            <v>0.5</v>
          </cell>
          <cell r="T564">
            <v>1.2</v>
          </cell>
          <cell r="U564">
            <v>2565.2399999999998</v>
          </cell>
          <cell r="V564">
            <v>2564.63</v>
          </cell>
          <cell r="W564">
            <v>2565.2399999999998</v>
          </cell>
          <cell r="X564">
            <v>2564.63</v>
          </cell>
          <cell r="Y564" t="str">
            <v>Proyectado</v>
          </cell>
          <cell r="Z564">
            <v>8.7334031337407954</v>
          </cell>
          <cell r="AB564" t="e">
            <v>#N/A</v>
          </cell>
        </row>
        <row r="565">
          <cell r="A565">
            <v>563</v>
          </cell>
          <cell r="B565" t="str">
            <v>S394-N114</v>
          </cell>
          <cell r="C565" t="str">
            <v>S394</v>
          </cell>
          <cell r="D565" t="str">
            <v>N114</v>
          </cell>
          <cell r="E565" t="str">
            <v>1022312.13-1043350.33</v>
          </cell>
          <cell r="F565" t="str">
            <v>1022304.94-1043356.01</v>
          </cell>
          <cell r="G565" t="str">
            <v>Proyectado Sumideros</v>
          </cell>
          <cell r="H565">
            <v>1022312.13</v>
          </cell>
          <cell r="I565">
            <v>1043350.33</v>
          </cell>
          <cell r="J565">
            <v>1022304.94</v>
          </cell>
          <cell r="K565">
            <v>1043356.01</v>
          </cell>
          <cell r="L565">
            <v>9.1575009999999999</v>
          </cell>
          <cell r="M565" t="str">
            <v>De Sumidero</v>
          </cell>
          <cell r="N565" t="str">
            <v>PVC</v>
          </cell>
          <cell r="O565">
            <v>0</v>
          </cell>
          <cell r="P565">
            <v>0</v>
          </cell>
          <cell r="Q565">
            <v>2565.44</v>
          </cell>
          <cell r="R565">
            <v>2565.5</v>
          </cell>
          <cell r="S565">
            <v>0.5</v>
          </cell>
          <cell r="T565">
            <v>1.2</v>
          </cell>
          <cell r="U565">
            <v>2564.94</v>
          </cell>
          <cell r="V565">
            <v>2564.3000000000002</v>
          </cell>
          <cell r="W565">
            <v>2564.94</v>
          </cell>
          <cell r="X565">
            <v>2564.3000000000002</v>
          </cell>
          <cell r="Y565" t="str">
            <v>Proyectado</v>
          </cell>
          <cell r="Z565">
            <v>6.9888062256271946</v>
          </cell>
          <cell r="AB565" t="e">
            <v>#N/A</v>
          </cell>
        </row>
        <row r="566">
          <cell r="A566">
            <v>564</v>
          </cell>
          <cell r="B566" t="str">
            <v>S380-N112</v>
          </cell>
          <cell r="C566" t="str">
            <v>S380</v>
          </cell>
          <cell r="D566" t="str">
            <v>N112</v>
          </cell>
          <cell r="E566" t="str">
            <v>1022329.85-1043372.83</v>
          </cell>
          <cell r="F566" t="str">
            <v>1022326.3-1043380.7</v>
          </cell>
          <cell r="G566" t="str">
            <v>Proyectado Sumideros</v>
          </cell>
          <cell r="H566">
            <v>1022329.85</v>
          </cell>
          <cell r="I566">
            <v>1043372.83</v>
          </cell>
          <cell r="J566">
            <v>1022326.3</v>
          </cell>
          <cell r="K566">
            <v>1043380.7</v>
          </cell>
          <cell r="L566">
            <v>8.6387319999999992</v>
          </cell>
          <cell r="M566" t="str">
            <v>De Sumidero</v>
          </cell>
          <cell r="N566" t="str">
            <v>PVC</v>
          </cell>
          <cell r="O566">
            <v>0</v>
          </cell>
          <cell r="P566">
            <v>0</v>
          </cell>
          <cell r="Q566">
            <v>2565.23</v>
          </cell>
          <cell r="R566">
            <v>2565.09</v>
          </cell>
          <cell r="S566">
            <v>0.5</v>
          </cell>
          <cell r="T566">
            <v>1.2</v>
          </cell>
          <cell r="U566">
            <v>2564.73</v>
          </cell>
          <cell r="V566">
            <v>2563.8900000000003</v>
          </cell>
          <cell r="W566">
            <v>2564.73</v>
          </cell>
          <cell r="X566">
            <v>2563.8900000000003</v>
          </cell>
          <cell r="Y566" t="str">
            <v>Proyectado</v>
          </cell>
          <cell r="Z566">
            <v>9.7236492577810125</v>
          </cell>
          <cell r="AB566" t="e">
            <v>#N/A</v>
          </cell>
        </row>
        <row r="567">
          <cell r="A567">
            <v>565</v>
          </cell>
          <cell r="B567" t="str">
            <v>S381-N112</v>
          </cell>
          <cell r="C567" t="str">
            <v>S381</v>
          </cell>
          <cell r="D567" t="str">
            <v>N112</v>
          </cell>
          <cell r="E567" t="str">
            <v>1022332.87-1043375.67</v>
          </cell>
          <cell r="F567" t="str">
            <v>1022326.3-1043380.7</v>
          </cell>
          <cell r="G567" t="str">
            <v>Proyectado Sumideros</v>
          </cell>
          <cell r="H567">
            <v>1022332.87</v>
          </cell>
          <cell r="I567">
            <v>1043375.67</v>
          </cell>
          <cell r="J567">
            <v>1022326.3</v>
          </cell>
          <cell r="K567">
            <v>1043380.7</v>
          </cell>
          <cell r="L567">
            <v>8.2795039999999993</v>
          </cell>
          <cell r="M567" t="str">
            <v>De Sumidero</v>
          </cell>
          <cell r="N567" t="str">
            <v>PVC</v>
          </cell>
          <cell r="O567">
            <v>0</v>
          </cell>
          <cell r="P567">
            <v>0</v>
          </cell>
          <cell r="Q567">
            <v>2565.1799999999998</v>
          </cell>
          <cell r="R567">
            <v>2565.09</v>
          </cell>
          <cell r="S567">
            <v>0.5</v>
          </cell>
          <cell r="T567">
            <v>1.2</v>
          </cell>
          <cell r="U567">
            <v>2564.6799999999998</v>
          </cell>
          <cell r="V567">
            <v>2563.8900000000003</v>
          </cell>
          <cell r="W567">
            <v>2564.6799999999998</v>
          </cell>
          <cell r="X567">
            <v>2563.8900000000003</v>
          </cell>
          <cell r="Y567" t="str">
            <v>Proyectado</v>
          </cell>
          <cell r="Z567">
            <v>9.5416343780920805</v>
          </cell>
          <cell r="AB567" t="e">
            <v>#N/A</v>
          </cell>
        </row>
        <row r="568">
          <cell r="A568">
            <v>566</v>
          </cell>
          <cell r="B568" t="str">
            <v>S376-N118</v>
          </cell>
          <cell r="C568" t="str">
            <v>S376</v>
          </cell>
          <cell r="D568" t="str">
            <v>N118</v>
          </cell>
          <cell r="E568" t="str">
            <v>1022350.39-1043417</v>
          </cell>
          <cell r="F568" t="str">
            <v>1022349.87-1043422.14</v>
          </cell>
          <cell r="G568" t="str">
            <v>Proyectado Sumideros</v>
          </cell>
          <cell r="H568">
            <v>1022350.39</v>
          </cell>
          <cell r="I568">
            <v>1043417</v>
          </cell>
          <cell r="J568">
            <v>1022349.87</v>
          </cell>
          <cell r="K568">
            <v>1043422.14</v>
          </cell>
          <cell r="L568">
            <v>5.1615659999999997</v>
          </cell>
          <cell r="M568" t="str">
            <v>De Sumidero</v>
          </cell>
          <cell r="N568" t="str">
            <v>PVC</v>
          </cell>
          <cell r="O568">
            <v>0</v>
          </cell>
          <cell r="P568">
            <v>0</v>
          </cell>
          <cell r="Q568">
            <v>2565.0700000000002</v>
          </cell>
          <cell r="R568">
            <v>2565.29</v>
          </cell>
          <cell r="S568">
            <v>0.5</v>
          </cell>
          <cell r="T568">
            <v>1.2</v>
          </cell>
          <cell r="U568">
            <v>2564.5700000000002</v>
          </cell>
          <cell r="V568">
            <v>2564.09</v>
          </cell>
          <cell r="W568">
            <v>2564.5700000000002</v>
          </cell>
          <cell r="X568">
            <v>2564.09</v>
          </cell>
          <cell r="Y568" t="str">
            <v>Proyectado</v>
          </cell>
          <cell r="Z568">
            <v>9.2995032902808603</v>
          </cell>
          <cell r="AB568" t="e">
            <v>#N/A</v>
          </cell>
        </row>
        <row r="569">
          <cell r="A569">
            <v>567</v>
          </cell>
          <cell r="B569" t="str">
            <v>S375-N118</v>
          </cell>
          <cell r="C569" t="str">
            <v>S375</v>
          </cell>
          <cell r="D569" t="str">
            <v>N118</v>
          </cell>
          <cell r="E569" t="str">
            <v>1022354.4-1043421.97</v>
          </cell>
          <cell r="F569" t="str">
            <v>1022349.87-1043422.14</v>
          </cell>
          <cell r="G569" t="str">
            <v>Proyectado Sumideros</v>
          </cell>
          <cell r="H569">
            <v>1022354.4</v>
          </cell>
          <cell r="I569">
            <v>1043421.97</v>
          </cell>
          <cell r="J569">
            <v>1022349.87</v>
          </cell>
          <cell r="K569">
            <v>1043422.14</v>
          </cell>
          <cell r="L569">
            <v>4.5322899999999997</v>
          </cell>
          <cell r="M569" t="str">
            <v>De Sumidero</v>
          </cell>
          <cell r="N569" t="str">
            <v>PVC</v>
          </cell>
          <cell r="O569">
            <v>0</v>
          </cell>
          <cell r="P569">
            <v>0</v>
          </cell>
          <cell r="Q569">
            <v>2565.08</v>
          </cell>
          <cell r="R569">
            <v>2565.29</v>
          </cell>
          <cell r="S569">
            <v>0.5</v>
          </cell>
          <cell r="T569">
            <v>1.2</v>
          </cell>
          <cell r="U569">
            <v>2564.58</v>
          </cell>
          <cell r="V569">
            <v>2564.09</v>
          </cell>
          <cell r="W569">
            <v>2564.58</v>
          </cell>
          <cell r="X569">
            <v>2564.09</v>
          </cell>
          <cell r="Y569" t="str">
            <v>Proyectado</v>
          </cell>
          <cell r="Z569">
            <v>10.811311721001564</v>
          </cell>
          <cell r="AB569" t="e">
            <v>#N/A</v>
          </cell>
        </row>
        <row r="570">
          <cell r="A570">
            <v>568</v>
          </cell>
          <cell r="B570" t="str">
            <v>S351-N105</v>
          </cell>
          <cell r="C570" t="str">
            <v>S351</v>
          </cell>
          <cell r="D570" t="str">
            <v>N105</v>
          </cell>
          <cell r="E570" t="str">
            <v>1022529.64-1043375.49</v>
          </cell>
          <cell r="F570" t="str">
            <v>1022534.02-1043377.56</v>
          </cell>
          <cell r="G570" t="str">
            <v>Proyectado Sumideros</v>
          </cell>
          <cell r="H570">
            <v>1022529.64</v>
          </cell>
          <cell r="I570">
            <v>1043375.49</v>
          </cell>
          <cell r="J570">
            <v>1022534.02</v>
          </cell>
          <cell r="K570">
            <v>1043377.56</v>
          </cell>
          <cell r="L570">
            <v>4.84091</v>
          </cell>
          <cell r="M570" t="str">
            <v>De Sumidero</v>
          </cell>
          <cell r="N570" t="str">
            <v>PVC</v>
          </cell>
          <cell r="O570">
            <v>0</v>
          </cell>
          <cell r="P570">
            <v>0</v>
          </cell>
          <cell r="Q570">
            <v>2564.59</v>
          </cell>
          <cell r="R570">
            <v>2564.5700000000002</v>
          </cell>
          <cell r="S570">
            <v>0.5</v>
          </cell>
          <cell r="T570">
            <v>1.2</v>
          </cell>
          <cell r="U570">
            <v>2564.09</v>
          </cell>
          <cell r="V570">
            <v>2563.3700000000003</v>
          </cell>
          <cell r="W570">
            <v>2564.09</v>
          </cell>
          <cell r="X570">
            <v>2563.3700000000003</v>
          </cell>
          <cell r="Y570" t="str">
            <v>Proyectado</v>
          </cell>
          <cell r="Z570">
            <v>14.873236643519503</v>
          </cell>
          <cell r="AB570" t="e">
            <v>#N/A</v>
          </cell>
        </row>
        <row r="571">
          <cell r="A571">
            <v>569</v>
          </cell>
          <cell r="B571" t="str">
            <v>S352-N105</v>
          </cell>
          <cell r="C571" t="str">
            <v>S352</v>
          </cell>
          <cell r="D571" t="str">
            <v>N105</v>
          </cell>
          <cell r="E571" t="str">
            <v>1022531.99-1043374.47</v>
          </cell>
          <cell r="F571" t="str">
            <v>1022534.02-1043377.56</v>
          </cell>
          <cell r="G571" t="str">
            <v>Proyectado Sumideros</v>
          </cell>
          <cell r="H571">
            <v>1022531.99</v>
          </cell>
          <cell r="I571">
            <v>1043374.47</v>
          </cell>
          <cell r="J571">
            <v>1022534.02</v>
          </cell>
          <cell r="K571">
            <v>1043377.56</v>
          </cell>
          <cell r="L571">
            <v>3.6927469999999998</v>
          </cell>
          <cell r="M571" t="str">
            <v>De Sumidero</v>
          </cell>
          <cell r="N571" t="str">
            <v>PVC</v>
          </cell>
          <cell r="O571">
            <v>0</v>
          </cell>
          <cell r="P571">
            <v>0</v>
          </cell>
          <cell r="Q571">
            <v>2564.56</v>
          </cell>
          <cell r="R571">
            <v>2564.5700000000002</v>
          </cell>
          <cell r="S571">
            <v>0.5</v>
          </cell>
          <cell r="T571">
            <v>1.2</v>
          </cell>
          <cell r="U571">
            <v>2564.06</v>
          </cell>
          <cell r="V571">
            <v>2563.3700000000003</v>
          </cell>
          <cell r="W571">
            <v>2564.06</v>
          </cell>
          <cell r="X571">
            <v>2563.3700000000003</v>
          </cell>
          <cell r="Y571" t="str">
            <v>Proyectado</v>
          </cell>
          <cell r="Z571">
            <v>18.685276841321645</v>
          </cell>
          <cell r="AB571" t="e">
            <v>#N/A</v>
          </cell>
        </row>
        <row r="572">
          <cell r="A572">
            <v>570</v>
          </cell>
          <cell r="B572" t="str">
            <v>S349A-N101</v>
          </cell>
          <cell r="C572" t="str">
            <v>S349A</v>
          </cell>
          <cell r="D572" t="str">
            <v>N101</v>
          </cell>
          <cell r="E572" t="str">
            <v>1022556.84-1043338.99</v>
          </cell>
          <cell r="F572" t="str">
            <v>1022559.38-1043341.82</v>
          </cell>
          <cell r="G572" t="str">
            <v>Proyectado Sumideros</v>
          </cell>
          <cell r="H572">
            <v>1022556.84</v>
          </cell>
          <cell r="I572">
            <v>1043338.99</v>
          </cell>
          <cell r="J572">
            <v>1022559.38</v>
          </cell>
          <cell r="K572">
            <v>1043341.82</v>
          </cell>
          <cell r="L572">
            <v>3.800459</v>
          </cell>
          <cell r="M572" t="str">
            <v>De Sumidero</v>
          </cell>
          <cell r="N572" t="str">
            <v>PVC</v>
          </cell>
          <cell r="O572">
            <v>0</v>
          </cell>
          <cell r="P572">
            <v>0</v>
          </cell>
          <cell r="Q572">
            <v>2565.15</v>
          </cell>
          <cell r="R572">
            <v>2565.11</v>
          </cell>
          <cell r="S572">
            <v>0.5</v>
          </cell>
          <cell r="T572">
            <v>1.2</v>
          </cell>
          <cell r="U572">
            <v>2564.65</v>
          </cell>
          <cell r="V572">
            <v>2563.9100000000003</v>
          </cell>
          <cell r="W572">
            <v>2564.65</v>
          </cell>
          <cell r="X572">
            <v>2563.9100000000003</v>
          </cell>
          <cell r="Y572" t="str">
            <v>Proyectado</v>
          </cell>
          <cell r="Z572">
            <v>19.471332278542715</v>
          </cell>
          <cell r="AB572" t="e">
            <v>#N/A</v>
          </cell>
        </row>
        <row r="573">
          <cell r="A573">
            <v>571</v>
          </cell>
          <cell r="B573" t="str">
            <v>S349-N102</v>
          </cell>
          <cell r="C573" t="str">
            <v>S349</v>
          </cell>
          <cell r="D573" t="str">
            <v>N102</v>
          </cell>
          <cell r="E573" t="str">
            <v>1022572.8-1043350.89</v>
          </cell>
          <cell r="F573" t="str">
            <v>1022574.34-1043353.02</v>
          </cell>
          <cell r="G573" t="str">
            <v>Proyectado Sumideros</v>
          </cell>
          <cell r="H573">
            <v>1022572.8</v>
          </cell>
          <cell r="I573">
            <v>1043350.89</v>
          </cell>
          <cell r="J573">
            <v>1022574.34</v>
          </cell>
          <cell r="K573">
            <v>1043353.02</v>
          </cell>
          <cell r="L573">
            <v>2.6290420000000001</v>
          </cell>
          <cell r="M573" t="str">
            <v>De Sumidero</v>
          </cell>
          <cell r="N573" t="str">
            <v>PVC</v>
          </cell>
          <cell r="O573">
            <v>0</v>
          </cell>
          <cell r="P573">
            <v>0</v>
          </cell>
          <cell r="Q573">
            <v>2564.59</v>
          </cell>
          <cell r="R573">
            <v>2564.64</v>
          </cell>
          <cell r="S573">
            <v>0.5</v>
          </cell>
          <cell r="T573">
            <v>1.2</v>
          </cell>
          <cell r="U573">
            <v>2564.09</v>
          </cell>
          <cell r="V573">
            <v>2563.44</v>
          </cell>
          <cell r="W573">
            <v>2564.09</v>
          </cell>
          <cell r="X573">
            <v>2563.44</v>
          </cell>
          <cell r="Y573" t="str">
            <v>Proyectado</v>
          </cell>
          <cell r="Z573">
            <v>24.723834765670951</v>
          </cell>
          <cell r="AB573" t="e">
            <v>#N/A</v>
          </cell>
        </row>
        <row r="574">
          <cell r="A574">
            <v>572</v>
          </cell>
          <cell r="B574" t="str">
            <v>S354-N106</v>
          </cell>
          <cell r="C574" t="str">
            <v>S354</v>
          </cell>
          <cell r="D574" t="str">
            <v>N106</v>
          </cell>
          <cell r="E574" t="str">
            <v>1022559.07-1043395.56</v>
          </cell>
          <cell r="F574" t="str">
            <v>1022557.88-1043395.3</v>
          </cell>
          <cell r="G574" t="str">
            <v>Proyectado Sumideros</v>
          </cell>
          <cell r="H574">
            <v>1022559.07</v>
          </cell>
          <cell r="I574">
            <v>1043395.56</v>
          </cell>
          <cell r="J574">
            <v>1022557.88</v>
          </cell>
          <cell r="K574">
            <v>1043395.3</v>
          </cell>
          <cell r="L574">
            <v>1.2166710000000001</v>
          </cell>
          <cell r="M574" t="str">
            <v>De Sumidero</v>
          </cell>
          <cell r="N574" t="str">
            <v>PVC</v>
          </cell>
          <cell r="O574">
            <v>0</v>
          </cell>
          <cell r="P574">
            <v>0</v>
          </cell>
          <cell r="Q574">
            <v>2564.0300000000002</v>
          </cell>
          <cell r="R574">
            <v>2564.0300000000002</v>
          </cell>
          <cell r="S574">
            <v>0.5</v>
          </cell>
          <cell r="T574">
            <v>1.2</v>
          </cell>
          <cell r="U574">
            <v>2563.5300000000002</v>
          </cell>
          <cell r="V574">
            <v>2562.8300000000004</v>
          </cell>
          <cell r="W574">
            <v>2563.5300000000002</v>
          </cell>
          <cell r="X574">
            <v>2562.8300000000004</v>
          </cell>
          <cell r="Y574" t="str">
            <v>Proyectado</v>
          </cell>
          <cell r="Z574">
            <v>57.534041659562696</v>
          </cell>
          <cell r="AB574" t="e">
            <v>#N/A</v>
          </cell>
        </row>
        <row r="575">
          <cell r="A575">
            <v>573</v>
          </cell>
          <cell r="B575" t="str">
            <v>S047-S045</v>
          </cell>
          <cell r="C575" t="str">
            <v>S047</v>
          </cell>
          <cell r="D575" t="str">
            <v>S045</v>
          </cell>
          <cell r="E575" t="str">
            <v>1022391.9-1043837.23</v>
          </cell>
          <cell r="F575" t="str">
            <v>1022380.66-1043840.96</v>
          </cell>
          <cell r="G575" t="str">
            <v>Proyectado Sumideros</v>
          </cell>
          <cell r="H575">
            <v>1022391.9</v>
          </cell>
          <cell r="I575">
            <v>1043837.23</v>
          </cell>
          <cell r="J575">
            <v>1022380.66</v>
          </cell>
          <cell r="K575">
            <v>1043840.96</v>
          </cell>
          <cell r="L575">
            <v>11.842739999999999</v>
          </cell>
          <cell r="M575" t="str">
            <v>De Sumidero</v>
          </cell>
          <cell r="N575" t="str">
            <v>PVC</v>
          </cell>
          <cell r="O575">
            <v>0</v>
          </cell>
          <cell r="P575">
            <v>0</v>
          </cell>
          <cell r="Q575">
            <v>2560.41</v>
          </cell>
          <cell r="R575">
            <v>2560.35</v>
          </cell>
          <cell r="S575">
            <v>0.5</v>
          </cell>
          <cell r="T575">
            <v>1.2</v>
          </cell>
          <cell r="U575">
            <v>2559.91</v>
          </cell>
          <cell r="V575">
            <v>2559.15</v>
          </cell>
          <cell r="W575">
            <v>2559.91</v>
          </cell>
          <cell r="X575">
            <v>2559.15</v>
          </cell>
          <cell r="Y575" t="str">
            <v>Proyectado</v>
          </cell>
          <cell r="Z575">
            <v>6.4174338033239229</v>
          </cell>
          <cell r="AB575" t="e">
            <v>#N/A</v>
          </cell>
        </row>
        <row r="576">
          <cell r="A576">
            <v>574</v>
          </cell>
          <cell r="B576" t="str">
            <v>S045-N123</v>
          </cell>
          <cell r="C576" t="str">
            <v>S045</v>
          </cell>
          <cell r="D576" t="str">
            <v>N123</v>
          </cell>
          <cell r="E576" t="str">
            <v>1022380.66-1043840.96</v>
          </cell>
          <cell r="F576" t="str">
            <v>1022367.49-1043851.6</v>
          </cell>
          <cell r="G576" t="str">
            <v>Proyectado Sumideros</v>
          </cell>
          <cell r="H576">
            <v>1022380.66</v>
          </cell>
          <cell r="I576">
            <v>1043840.96</v>
          </cell>
          <cell r="J576">
            <v>1022367.49</v>
          </cell>
          <cell r="K576">
            <v>1043851.6</v>
          </cell>
          <cell r="L576">
            <v>16.934844999999999</v>
          </cell>
          <cell r="M576" t="str">
            <v>De Sumidero</v>
          </cell>
          <cell r="N576" t="str">
            <v>PVC</v>
          </cell>
          <cell r="O576">
            <v>0</v>
          </cell>
          <cell r="P576">
            <v>0</v>
          </cell>
          <cell r="Q576">
            <v>2560.35</v>
          </cell>
          <cell r="R576">
            <v>2560.6</v>
          </cell>
          <cell r="S576">
            <v>0.5</v>
          </cell>
          <cell r="T576">
            <v>1.2</v>
          </cell>
          <cell r="U576">
            <v>2559.85</v>
          </cell>
          <cell r="V576">
            <v>2559.4</v>
          </cell>
          <cell r="W576">
            <v>2559.85</v>
          </cell>
          <cell r="X576">
            <v>2559.4</v>
          </cell>
          <cell r="Y576" t="str">
            <v>Proyectado</v>
          </cell>
          <cell r="Z576">
            <v>2.6572430984742885</v>
          </cell>
          <cell r="AB576" t="e">
            <v>#N/A</v>
          </cell>
        </row>
        <row r="577">
          <cell r="A577">
            <v>575</v>
          </cell>
          <cell r="B577" t="str">
            <v>S046-N123</v>
          </cell>
          <cell r="C577" t="str">
            <v>S046</v>
          </cell>
          <cell r="D577" t="str">
            <v>N123</v>
          </cell>
          <cell r="E577" t="str">
            <v>1022377.96-1043849</v>
          </cell>
          <cell r="F577" t="str">
            <v>1022367.49-1043851.6</v>
          </cell>
          <cell r="G577" t="str">
            <v>Proyectado Sumideros</v>
          </cell>
          <cell r="H577">
            <v>1022377.96</v>
          </cell>
          <cell r="I577">
            <v>1043849</v>
          </cell>
          <cell r="J577">
            <v>1022367.49</v>
          </cell>
          <cell r="K577">
            <v>1043851.6</v>
          </cell>
          <cell r="L577">
            <v>10.791138</v>
          </cell>
          <cell r="M577" t="str">
            <v>De Sumidero</v>
          </cell>
          <cell r="N577" t="str">
            <v>PVC</v>
          </cell>
          <cell r="O577">
            <v>0</v>
          </cell>
          <cell r="P577">
            <v>0</v>
          </cell>
          <cell r="Q577">
            <v>2560.52</v>
          </cell>
          <cell r="R577">
            <v>2560.6</v>
          </cell>
          <cell r="S577">
            <v>0.5</v>
          </cell>
          <cell r="T577">
            <v>1.2</v>
          </cell>
          <cell r="U577">
            <v>2560.02</v>
          </cell>
          <cell r="V577">
            <v>2559.4</v>
          </cell>
          <cell r="W577">
            <v>2560.02</v>
          </cell>
          <cell r="X577">
            <v>2559.4</v>
          </cell>
          <cell r="Y577" t="str">
            <v>Proyectado</v>
          </cell>
          <cell r="Z577">
            <v>5.7454552059281498</v>
          </cell>
          <cell r="AB577" t="e">
            <v>#N/A</v>
          </cell>
        </row>
        <row r="578">
          <cell r="A578">
            <v>576</v>
          </cell>
          <cell r="B578" t="str">
            <v>S484-N155</v>
          </cell>
          <cell r="C578" t="str">
            <v>S484</v>
          </cell>
          <cell r="D578" t="str">
            <v>N155</v>
          </cell>
          <cell r="E578" t="str">
            <v>1022477.75-1043810.83</v>
          </cell>
          <cell r="F578" t="str">
            <v>1022474.25-1043815.17</v>
          </cell>
          <cell r="G578" t="str">
            <v>Proyectado Sumideros</v>
          </cell>
          <cell r="H578">
            <v>1022477.75</v>
          </cell>
          <cell r="I578">
            <v>1043810.83</v>
          </cell>
          <cell r="J578">
            <v>1022474.25</v>
          </cell>
          <cell r="K578">
            <v>1043815.17</v>
          </cell>
          <cell r="L578">
            <v>5.5786959999999999</v>
          </cell>
          <cell r="M578" t="str">
            <v>De Sumidero</v>
          </cell>
          <cell r="N578" t="str">
            <v>PVC</v>
          </cell>
          <cell r="O578">
            <v>0</v>
          </cell>
          <cell r="P578">
            <v>0</v>
          </cell>
          <cell r="Q578">
            <v>2562.88</v>
          </cell>
          <cell r="R578">
            <v>2563</v>
          </cell>
          <cell r="S578">
            <v>0.5</v>
          </cell>
          <cell r="T578">
            <v>1.2</v>
          </cell>
          <cell r="U578">
            <v>2562.38</v>
          </cell>
          <cell r="V578">
            <v>2561.8000000000002</v>
          </cell>
          <cell r="W578">
            <v>2562.38</v>
          </cell>
          <cell r="X578">
            <v>2561.8000000000002</v>
          </cell>
          <cell r="Y578" t="str">
            <v>Proyectado</v>
          </cell>
          <cell r="Z578">
            <v>10.396694854853665</v>
          </cell>
          <cell r="AB578" t="e">
            <v>#N/A</v>
          </cell>
        </row>
        <row r="579">
          <cell r="A579">
            <v>577</v>
          </cell>
          <cell r="B579" t="str">
            <v>S036-P201A</v>
          </cell>
          <cell r="C579" t="str">
            <v>S036</v>
          </cell>
          <cell r="D579" t="str">
            <v>P201A</v>
          </cell>
          <cell r="E579" t="str">
            <v>1022544.8-1043792.61</v>
          </cell>
          <cell r="F579" t="str">
            <v>1022542.31-1043791.32</v>
          </cell>
          <cell r="G579" t="str">
            <v>Proyectado Sumideros</v>
          </cell>
          <cell r="H579">
            <v>1022544.8</v>
          </cell>
          <cell r="I579">
            <v>1043792.61</v>
          </cell>
          <cell r="J579">
            <v>1022542.31</v>
          </cell>
          <cell r="K579">
            <v>1043791.32</v>
          </cell>
          <cell r="L579">
            <v>2.8043179999999999</v>
          </cell>
          <cell r="M579" t="str">
            <v>De Sumidero</v>
          </cell>
          <cell r="N579" t="str">
            <v>PVC</v>
          </cell>
          <cell r="O579">
            <v>0</v>
          </cell>
          <cell r="P579">
            <v>0</v>
          </cell>
          <cell r="Q579">
            <v>2563.2800000000002</v>
          </cell>
          <cell r="R579">
            <v>2563.5700000000002</v>
          </cell>
          <cell r="S579">
            <v>0.5</v>
          </cell>
          <cell r="T579">
            <v>1.2</v>
          </cell>
          <cell r="U579">
            <v>2562.7800000000002</v>
          </cell>
          <cell r="V579">
            <v>2562.3700000000003</v>
          </cell>
          <cell r="W579">
            <v>2562.7800000000002</v>
          </cell>
          <cell r="X579">
            <v>2562.3700000000003</v>
          </cell>
          <cell r="Y579" t="str">
            <v>Proyectado</v>
          </cell>
          <cell r="Z579">
            <v>14.620310535390582</v>
          </cell>
          <cell r="AB579" t="e">
            <v>#N/A</v>
          </cell>
        </row>
        <row r="580">
          <cell r="A580">
            <v>578</v>
          </cell>
          <cell r="B580" t="str">
            <v>P201A-N154</v>
          </cell>
          <cell r="C580" t="str">
            <v>P201A</v>
          </cell>
          <cell r="D580" t="str">
            <v>N154</v>
          </cell>
          <cell r="E580" t="str">
            <v>1022542.31-1043791.32</v>
          </cell>
          <cell r="F580" t="str">
            <v>1022540.73-1043798.84</v>
          </cell>
          <cell r="G580" t="str">
            <v>Proyectado</v>
          </cell>
          <cell r="H580">
            <v>1022542.31</v>
          </cell>
          <cell r="I580">
            <v>1043791.32</v>
          </cell>
          <cell r="J580">
            <v>1022540.73</v>
          </cell>
          <cell r="K580">
            <v>1043798.84</v>
          </cell>
          <cell r="L580">
            <v>7.6825669999999997</v>
          </cell>
          <cell r="M580" t="str">
            <v>Pluvial</v>
          </cell>
          <cell r="N580" t="str">
            <v>PVC</v>
          </cell>
          <cell r="O580">
            <v>0</v>
          </cell>
          <cell r="P580">
            <v>0</v>
          </cell>
          <cell r="Q580">
            <v>2563.5700000000002</v>
          </cell>
          <cell r="R580">
            <v>2563.5</v>
          </cell>
          <cell r="S580">
            <v>1.24</v>
          </cell>
          <cell r="T580">
            <v>1.2</v>
          </cell>
          <cell r="U580">
            <v>2562.3300000000004</v>
          </cell>
          <cell r="V580">
            <v>2562.3000000000002</v>
          </cell>
          <cell r="W580">
            <v>2562.3300000000004</v>
          </cell>
          <cell r="X580">
            <v>2562.3000000000002</v>
          </cell>
          <cell r="Y580" t="str">
            <v>Proyectado</v>
          </cell>
          <cell r="Z580">
            <v>0.39049447925673919</v>
          </cell>
          <cell r="AB580" t="str">
            <v>P201A-N154</v>
          </cell>
        </row>
        <row r="581">
          <cell r="A581">
            <v>579</v>
          </cell>
          <cell r="B581" t="str">
            <v>S442A-N153</v>
          </cell>
          <cell r="C581" t="str">
            <v>S442A</v>
          </cell>
          <cell r="D581" t="str">
            <v>N153</v>
          </cell>
          <cell r="E581" t="str">
            <v>1022586.56-1043770.69</v>
          </cell>
          <cell r="F581" t="str">
            <v>1022584.51-1043780.44</v>
          </cell>
          <cell r="G581" t="str">
            <v>Proyectado Sumideros</v>
          </cell>
          <cell r="H581">
            <v>1022586.56</v>
          </cell>
          <cell r="I581">
            <v>1043770.69</v>
          </cell>
          <cell r="J581">
            <v>1022584.51</v>
          </cell>
          <cell r="K581">
            <v>1043780.44</v>
          </cell>
          <cell r="L581">
            <v>9.9626520000000003</v>
          </cell>
          <cell r="M581" t="str">
            <v>De Sumidero</v>
          </cell>
          <cell r="N581" t="str">
            <v>PVC</v>
          </cell>
          <cell r="O581">
            <v>0</v>
          </cell>
          <cell r="P581">
            <v>0</v>
          </cell>
          <cell r="Q581">
            <v>2563.67</v>
          </cell>
          <cell r="R581">
            <v>2563.5</v>
          </cell>
          <cell r="S581">
            <v>0.5</v>
          </cell>
          <cell r="T581">
            <v>1.2</v>
          </cell>
          <cell r="U581">
            <v>2563.17</v>
          </cell>
          <cell r="V581">
            <v>2562.3000000000002</v>
          </cell>
          <cell r="W581">
            <v>2563.17</v>
          </cell>
          <cell r="X581">
            <v>2562.3000000000002</v>
          </cell>
          <cell r="Y581" t="str">
            <v>Proyectado</v>
          </cell>
          <cell r="Z581">
            <v>8.7326145688908028</v>
          </cell>
          <cell r="AB581" t="e">
            <v>#N/A</v>
          </cell>
        </row>
        <row r="582">
          <cell r="A582">
            <v>580</v>
          </cell>
          <cell r="B582" t="str">
            <v>N153-N154</v>
          </cell>
          <cell r="C582" t="str">
            <v>N153</v>
          </cell>
          <cell r="D582" t="str">
            <v>N154</v>
          </cell>
          <cell r="E582" t="str">
            <v>1022584.51-1043780.44</v>
          </cell>
          <cell r="F582" t="str">
            <v>1022540.73-1043798.84</v>
          </cell>
          <cell r="G582" t="str">
            <v>Proyectado</v>
          </cell>
          <cell r="H582">
            <v>1022584.51</v>
          </cell>
          <cell r="I582">
            <v>1043780.44</v>
          </cell>
          <cell r="J582">
            <v>1022540.73</v>
          </cell>
          <cell r="K582">
            <v>1043798.84</v>
          </cell>
          <cell r="L582">
            <v>47.491506999999999</v>
          </cell>
          <cell r="M582" t="str">
            <v>Pluvial</v>
          </cell>
          <cell r="N582" t="str">
            <v>PVC</v>
          </cell>
          <cell r="O582">
            <v>0</v>
          </cell>
          <cell r="P582">
            <v>0</v>
          </cell>
          <cell r="Q582">
            <v>2563.5</v>
          </cell>
          <cell r="R582">
            <v>2563.5</v>
          </cell>
          <cell r="S582">
            <v>1.2</v>
          </cell>
          <cell r="T582">
            <v>1.5</v>
          </cell>
          <cell r="U582">
            <v>2562.3000000000002</v>
          </cell>
          <cell r="V582">
            <v>2562</v>
          </cell>
          <cell r="W582">
            <v>2562.3000000000002</v>
          </cell>
          <cell r="X582">
            <v>2562</v>
          </cell>
          <cell r="Y582" t="str">
            <v>Proyectado</v>
          </cell>
          <cell r="Z582">
            <v>0.6316918938794297</v>
          </cell>
          <cell r="AB582" t="str">
            <v>N153-N154</v>
          </cell>
        </row>
        <row r="583">
          <cell r="A583">
            <v>581</v>
          </cell>
          <cell r="B583" t="str">
            <v>N154-N155</v>
          </cell>
          <cell r="C583" t="str">
            <v>N154</v>
          </cell>
          <cell r="D583" t="str">
            <v>N155</v>
          </cell>
          <cell r="E583" t="str">
            <v>1022540.73-1043798.84</v>
          </cell>
          <cell r="F583" t="str">
            <v>1022474.25-1043815.17</v>
          </cell>
          <cell r="G583" t="str">
            <v>Proyectado</v>
          </cell>
          <cell r="H583">
            <v>1022540.73</v>
          </cell>
          <cell r="I583">
            <v>1043798.84</v>
          </cell>
          <cell r="J583">
            <v>1022474.25</v>
          </cell>
          <cell r="K583">
            <v>1043815.17</v>
          </cell>
          <cell r="L583">
            <v>68.457862000000006</v>
          </cell>
          <cell r="M583" t="str">
            <v>Pluvial</v>
          </cell>
          <cell r="N583" t="str">
            <v>PVC</v>
          </cell>
          <cell r="O583">
            <v>0</v>
          </cell>
          <cell r="P583">
            <v>0</v>
          </cell>
          <cell r="Q583">
            <v>2563.5</v>
          </cell>
          <cell r="R583">
            <v>2563</v>
          </cell>
          <cell r="S583">
            <v>1.5</v>
          </cell>
          <cell r="T583">
            <v>1.2</v>
          </cell>
          <cell r="U583">
            <v>2562</v>
          </cell>
          <cell r="V583">
            <v>2561.8000000000002</v>
          </cell>
          <cell r="W583">
            <v>2562</v>
          </cell>
          <cell r="X583">
            <v>2561.8000000000002</v>
          </cell>
          <cell r="Y583" t="str">
            <v>Proyectado</v>
          </cell>
          <cell r="Z583">
            <v>0.29215052027160604</v>
          </cell>
          <cell r="AB583" t="str">
            <v>N154-N155</v>
          </cell>
        </row>
        <row r="584">
          <cell r="A584">
            <v>582</v>
          </cell>
          <cell r="B584" t="str">
            <v>N155-N123</v>
          </cell>
          <cell r="C584" t="str">
            <v>N155</v>
          </cell>
          <cell r="D584" t="str">
            <v>N123</v>
          </cell>
          <cell r="E584" t="str">
            <v>1022474.25-1043815.17</v>
          </cell>
          <cell r="F584" t="str">
            <v>1022367.49-1043851.6</v>
          </cell>
          <cell r="G584" t="str">
            <v>Proyectado</v>
          </cell>
          <cell r="H584">
            <v>1022474.25</v>
          </cell>
          <cell r="I584">
            <v>1043815.17</v>
          </cell>
          <cell r="J584">
            <v>1022367.49</v>
          </cell>
          <cell r="K584">
            <v>1043851.6</v>
          </cell>
          <cell r="L584">
            <v>112.803743</v>
          </cell>
          <cell r="M584" t="str">
            <v>Pluvial</v>
          </cell>
          <cell r="N584" t="str">
            <v>PVC</v>
          </cell>
          <cell r="O584">
            <v>0</v>
          </cell>
          <cell r="P584">
            <v>0</v>
          </cell>
          <cell r="Q584">
            <v>2563</v>
          </cell>
          <cell r="R584">
            <v>2560.6</v>
          </cell>
          <cell r="S584">
            <v>1.2</v>
          </cell>
          <cell r="T584">
            <v>1.2</v>
          </cell>
          <cell r="U584">
            <v>2561.8000000000002</v>
          </cell>
          <cell r="V584">
            <v>2559.4</v>
          </cell>
          <cell r="W584">
            <v>2561.8000000000002</v>
          </cell>
          <cell r="X584">
            <v>2559.4</v>
          </cell>
          <cell r="Y584" t="str">
            <v>Proyectado</v>
          </cell>
          <cell r="Z584">
            <v>2.1275889754829245</v>
          </cell>
          <cell r="AB584" t="str">
            <v>N155-N123</v>
          </cell>
        </row>
        <row r="585">
          <cell r="A585">
            <v>583</v>
          </cell>
          <cell r="B585" t="str">
            <v>S167-N41</v>
          </cell>
          <cell r="C585" t="str">
            <v>S167</v>
          </cell>
          <cell r="D585" t="str">
            <v>N41</v>
          </cell>
          <cell r="E585" t="str">
            <v>1022804.28-1043767.79</v>
          </cell>
          <cell r="F585" t="str">
            <v>1022803.52-1043770.36</v>
          </cell>
          <cell r="G585" t="str">
            <v>Proyectado Sumideros</v>
          </cell>
          <cell r="H585">
            <v>1022804.28</v>
          </cell>
          <cell r="I585">
            <v>1043767.79</v>
          </cell>
          <cell r="J585">
            <v>1022803.52</v>
          </cell>
          <cell r="K585">
            <v>1043770.36</v>
          </cell>
          <cell r="L585">
            <v>2.679198</v>
          </cell>
          <cell r="M585" t="str">
            <v>De Sumidero</v>
          </cell>
          <cell r="N585" t="str">
            <v>PVC</v>
          </cell>
          <cell r="O585">
            <v>0</v>
          </cell>
          <cell r="P585">
            <v>0</v>
          </cell>
          <cell r="Q585">
            <v>2564.79</v>
          </cell>
          <cell r="R585">
            <v>2564.98</v>
          </cell>
          <cell r="S585">
            <v>0.5</v>
          </cell>
          <cell r="T585">
            <v>1.2</v>
          </cell>
          <cell r="U585">
            <v>2564.29</v>
          </cell>
          <cell r="V585">
            <v>2563.7800000000002</v>
          </cell>
          <cell r="W585">
            <v>2564.29</v>
          </cell>
          <cell r="X585">
            <v>2563.7800000000002</v>
          </cell>
          <cell r="Y585" t="str">
            <v>Proyectado</v>
          </cell>
          <cell r="Z585">
            <v>19.035547204789026</v>
          </cell>
          <cell r="AB585" t="e">
            <v>#N/A</v>
          </cell>
        </row>
        <row r="586">
          <cell r="A586">
            <v>584</v>
          </cell>
          <cell r="B586" t="str">
            <v>S169-N40</v>
          </cell>
          <cell r="C586" t="str">
            <v>S169</v>
          </cell>
          <cell r="D586" t="str">
            <v>N40</v>
          </cell>
          <cell r="E586" t="str">
            <v>1022814.65-1043762.38</v>
          </cell>
          <cell r="F586" t="str">
            <v>1022814.23-1043768.1</v>
          </cell>
          <cell r="G586" t="str">
            <v>Proyectado Sumideros</v>
          </cell>
          <cell r="H586">
            <v>1022814.65</v>
          </cell>
          <cell r="I586">
            <v>1043762.38</v>
          </cell>
          <cell r="J586">
            <v>1022814.23</v>
          </cell>
          <cell r="K586">
            <v>1043768.1</v>
          </cell>
          <cell r="L586">
            <v>5.7378939999999998</v>
          </cell>
          <cell r="M586" t="str">
            <v>Pluvial</v>
          </cell>
          <cell r="N586" t="str">
            <v>PVC</v>
          </cell>
          <cell r="O586">
            <v>0</v>
          </cell>
          <cell r="P586">
            <v>0</v>
          </cell>
          <cell r="Q586">
            <v>2564.73</v>
          </cell>
          <cell r="R586">
            <v>2565</v>
          </cell>
          <cell r="S586">
            <v>1.2</v>
          </cell>
          <cell r="T586">
            <v>1.8</v>
          </cell>
          <cell r="U586">
            <v>2563.5300000000002</v>
          </cell>
          <cell r="V586">
            <v>2563.1999999999998</v>
          </cell>
          <cell r="W586">
            <v>2563.5300000000002</v>
          </cell>
          <cell r="X586">
            <v>2563.1999999999998</v>
          </cell>
          <cell r="Y586" t="str">
            <v>Proyectado</v>
          </cell>
          <cell r="Z586">
            <v>5.75123904346058</v>
          </cell>
          <cell r="AB586" t="e">
            <v>#N/A</v>
          </cell>
        </row>
        <row r="587">
          <cell r="A587">
            <v>585</v>
          </cell>
          <cell r="B587" t="str">
            <v>S168-N41</v>
          </cell>
          <cell r="C587" t="str">
            <v>S168</v>
          </cell>
          <cell r="D587" t="str">
            <v>N41</v>
          </cell>
          <cell r="E587" t="str">
            <v>1022805.75-1043771.38</v>
          </cell>
          <cell r="F587" t="str">
            <v>1022803.52-1043770.36</v>
          </cell>
          <cell r="G587" t="str">
            <v>Proyectado Sumideros</v>
          </cell>
          <cell r="H587">
            <v>1022805.75</v>
          </cell>
          <cell r="I587">
            <v>1043771.38</v>
          </cell>
          <cell r="J587">
            <v>1022803.52</v>
          </cell>
          <cell r="K587">
            <v>1043770.36</v>
          </cell>
          <cell r="L587">
            <v>2.4573839999999998</v>
          </cell>
          <cell r="M587" t="str">
            <v>Pluvial</v>
          </cell>
          <cell r="N587" t="str">
            <v>PVC</v>
          </cell>
          <cell r="O587">
            <v>0</v>
          </cell>
          <cell r="P587">
            <v>0</v>
          </cell>
          <cell r="Q587">
            <v>2564.7600000000002</v>
          </cell>
          <cell r="R587">
            <v>2564.98</v>
          </cell>
          <cell r="S587">
            <v>1.2</v>
          </cell>
          <cell r="T587">
            <v>1.5</v>
          </cell>
          <cell r="U587">
            <v>2563.5600000000004</v>
          </cell>
          <cell r="V587">
            <v>2563.48</v>
          </cell>
          <cell r="W587">
            <v>2563.5600000000004</v>
          </cell>
          <cell r="X587">
            <v>2563.48</v>
          </cell>
          <cell r="Y587" t="str">
            <v>Proyectado</v>
          </cell>
          <cell r="Z587">
            <v>3.25549446079172</v>
          </cell>
          <cell r="AB587" t="e">
            <v>#N/A</v>
          </cell>
        </row>
        <row r="588">
          <cell r="A588">
            <v>586</v>
          </cell>
          <cell r="B588" t="str">
            <v>S170-N79</v>
          </cell>
          <cell r="C588" t="str">
            <v>S170</v>
          </cell>
          <cell r="D588" t="str">
            <v>N79</v>
          </cell>
          <cell r="E588" t="str">
            <v>1022760.18-1043795.43</v>
          </cell>
          <cell r="F588" t="str">
            <v>1022760.75-1043797.52</v>
          </cell>
          <cell r="G588" t="str">
            <v>Proyectado Sumideros</v>
          </cell>
          <cell r="H588">
            <v>1022760.18</v>
          </cell>
          <cell r="I588">
            <v>1043795.43</v>
          </cell>
          <cell r="J588">
            <v>1022760.75</v>
          </cell>
          <cell r="K588">
            <v>1043797.52</v>
          </cell>
          <cell r="L588">
            <v>2.171087</v>
          </cell>
          <cell r="M588" t="str">
            <v>De Sumidero</v>
          </cell>
          <cell r="N588" t="str">
            <v>PVC</v>
          </cell>
          <cell r="O588">
            <v>0</v>
          </cell>
          <cell r="P588">
            <v>0</v>
          </cell>
          <cell r="Q588">
            <v>2564.16</v>
          </cell>
          <cell r="R588">
            <v>2564.3200000000002</v>
          </cell>
          <cell r="S588">
            <v>0.5</v>
          </cell>
          <cell r="T588">
            <v>1.2</v>
          </cell>
          <cell r="U588">
            <v>2563.66</v>
          </cell>
          <cell r="V588">
            <v>2563.1200000000003</v>
          </cell>
          <cell r="W588">
            <v>2563.66</v>
          </cell>
          <cell r="X588">
            <v>2563.1200000000003</v>
          </cell>
          <cell r="Y588" t="str">
            <v>Proyectado</v>
          </cell>
          <cell r="Z588">
            <v>24.872333536127702</v>
          </cell>
          <cell r="AB588" t="e">
            <v>#N/A</v>
          </cell>
        </row>
        <row r="589">
          <cell r="A589">
            <v>587</v>
          </cell>
          <cell r="B589" t="str">
            <v>S171-N79</v>
          </cell>
          <cell r="C589" t="str">
            <v>S171</v>
          </cell>
          <cell r="D589" t="str">
            <v>N79</v>
          </cell>
          <cell r="E589" t="str">
            <v>1022762.22-1043798.64</v>
          </cell>
          <cell r="F589" t="str">
            <v>1022760.75-1043797.52</v>
          </cell>
          <cell r="G589" t="str">
            <v>Proyectado Sumideros</v>
          </cell>
          <cell r="H589">
            <v>1022762.22</v>
          </cell>
          <cell r="I589">
            <v>1043798.64</v>
          </cell>
          <cell r="J589">
            <v>1022760.75</v>
          </cell>
          <cell r="K589">
            <v>1043797.52</v>
          </cell>
          <cell r="L589">
            <v>1.8434820000000001</v>
          </cell>
          <cell r="M589" t="str">
            <v>De Sumidero</v>
          </cell>
          <cell r="N589" t="str">
            <v>PVC</v>
          </cell>
          <cell r="O589">
            <v>0</v>
          </cell>
          <cell r="P589">
            <v>0</v>
          </cell>
          <cell r="Q589">
            <v>2564.13</v>
          </cell>
          <cell r="R589">
            <v>2564.3200000000002</v>
          </cell>
          <cell r="S589">
            <v>0.5</v>
          </cell>
          <cell r="T589">
            <v>1.2</v>
          </cell>
          <cell r="U589">
            <v>2563.63</v>
          </cell>
          <cell r="V589">
            <v>2563.1200000000003</v>
          </cell>
          <cell r="W589">
            <v>2563.63</v>
          </cell>
          <cell r="X589">
            <v>2563.1200000000003</v>
          </cell>
          <cell r="Y589" t="str">
            <v>Proyectado</v>
          </cell>
          <cell r="Z589">
            <v>27.665038226560579</v>
          </cell>
          <cell r="AB589" t="e">
            <v>#N/A</v>
          </cell>
        </row>
        <row r="590">
          <cell r="A590">
            <v>588</v>
          </cell>
          <cell r="B590" t="str">
            <v>S173-P108</v>
          </cell>
          <cell r="C590" t="str">
            <v>S173</v>
          </cell>
          <cell r="D590" t="str">
            <v>P108</v>
          </cell>
          <cell r="E590" t="str">
            <v>1022732.5-1043817.31</v>
          </cell>
          <cell r="F590" t="str">
            <v>1022722.54-1043821.8</v>
          </cell>
          <cell r="G590" t="str">
            <v>Proyectado Sumideros</v>
          </cell>
          <cell r="H590">
            <v>1022732.5</v>
          </cell>
          <cell r="I590">
            <v>1043817.31</v>
          </cell>
          <cell r="J590">
            <v>1022722.54</v>
          </cell>
          <cell r="K590">
            <v>1043821.8</v>
          </cell>
          <cell r="L590">
            <v>10.925278</v>
          </cell>
          <cell r="M590" t="str">
            <v>De Sumidero</v>
          </cell>
          <cell r="N590" t="str">
            <v>PVC</v>
          </cell>
          <cell r="O590">
            <v>0</v>
          </cell>
          <cell r="P590">
            <v>0</v>
          </cell>
          <cell r="Q590">
            <v>2563.9699999999998</v>
          </cell>
          <cell r="R590">
            <v>2564.0300000000002</v>
          </cell>
          <cell r="S590">
            <v>0.5</v>
          </cell>
          <cell r="T590">
            <v>1.2</v>
          </cell>
          <cell r="U590">
            <v>2563.4699999999998</v>
          </cell>
          <cell r="V590">
            <v>2562.8300000000004</v>
          </cell>
          <cell r="W590">
            <v>2563.4699999999998</v>
          </cell>
          <cell r="X590">
            <v>2562.8300000000004</v>
          </cell>
          <cell r="Y590" t="str">
            <v>Proyectado</v>
          </cell>
          <cell r="Z590">
            <v>5.8579745064557436</v>
          </cell>
          <cell r="AB590" t="e">
            <v>#N/A</v>
          </cell>
        </row>
        <row r="591">
          <cell r="A591">
            <v>589</v>
          </cell>
          <cell r="B591" t="str">
            <v>S172-P108</v>
          </cell>
          <cell r="C591" t="str">
            <v>S172</v>
          </cell>
          <cell r="D591" t="str">
            <v>P108</v>
          </cell>
          <cell r="E591" t="str">
            <v>1022725.7-1043817.1</v>
          </cell>
          <cell r="F591" t="str">
            <v>1022722.54-1043821.8</v>
          </cell>
          <cell r="G591" t="str">
            <v>Proyectado Sumideros</v>
          </cell>
          <cell r="H591">
            <v>1022725.7</v>
          </cell>
          <cell r="I591">
            <v>1043817.1</v>
          </cell>
          <cell r="J591">
            <v>1022722.54</v>
          </cell>
          <cell r="K591">
            <v>1043821.8</v>
          </cell>
          <cell r="L591">
            <v>5.663532</v>
          </cell>
          <cell r="M591" t="str">
            <v>De Sumidero</v>
          </cell>
          <cell r="N591" t="str">
            <v>PVC</v>
          </cell>
          <cell r="O591">
            <v>0</v>
          </cell>
          <cell r="P591">
            <v>0</v>
          </cell>
          <cell r="Q591">
            <v>2564.0100000000002</v>
          </cell>
          <cell r="R591">
            <v>2564.0300000000002</v>
          </cell>
          <cell r="S591">
            <v>0.5</v>
          </cell>
          <cell r="T591">
            <v>1.2</v>
          </cell>
          <cell r="U591">
            <v>2563.5100000000002</v>
          </cell>
          <cell r="V591">
            <v>2562.8300000000004</v>
          </cell>
          <cell r="W591">
            <v>2563.5100000000002</v>
          </cell>
          <cell r="X591">
            <v>2562.8300000000004</v>
          </cell>
          <cell r="Y591" t="str">
            <v>Proyectado</v>
          </cell>
          <cell r="Z591">
            <v>12.006641791727075</v>
          </cell>
          <cell r="AB591" t="e">
            <v>#N/A</v>
          </cell>
        </row>
        <row r="592">
          <cell r="A592">
            <v>590</v>
          </cell>
          <cell r="B592" t="str">
            <v>S162-P108</v>
          </cell>
          <cell r="C592" t="str">
            <v>S162</v>
          </cell>
          <cell r="D592" t="str">
            <v>P108</v>
          </cell>
          <cell r="E592" t="str">
            <v>1022719.77-1043816.09</v>
          </cell>
          <cell r="F592" t="str">
            <v>1022722.54-1043821.8</v>
          </cell>
          <cell r="G592" t="str">
            <v>Proyectado Sumideros</v>
          </cell>
          <cell r="H592">
            <v>1022719.77</v>
          </cell>
          <cell r="I592">
            <v>1043816.09</v>
          </cell>
          <cell r="J592">
            <v>1022722.54</v>
          </cell>
          <cell r="K592">
            <v>1043821.8</v>
          </cell>
          <cell r="L592">
            <v>6.3464159999999996</v>
          </cell>
          <cell r="M592" t="str">
            <v>De Sumidero</v>
          </cell>
          <cell r="N592" t="str">
            <v>PVC</v>
          </cell>
          <cell r="O592">
            <v>0</v>
          </cell>
          <cell r="P592">
            <v>0</v>
          </cell>
          <cell r="Q592">
            <v>2564.0100000000002</v>
          </cell>
          <cell r="R592">
            <v>2564.0300000000002</v>
          </cell>
          <cell r="S592">
            <v>0.5</v>
          </cell>
          <cell r="T592">
            <v>1.2</v>
          </cell>
          <cell r="U592">
            <v>2563.5100000000002</v>
          </cell>
          <cell r="V592">
            <v>2562.8300000000004</v>
          </cell>
          <cell r="W592">
            <v>2563.5100000000002</v>
          </cell>
          <cell r="X592">
            <v>2562.8300000000004</v>
          </cell>
          <cell r="Y592" t="str">
            <v>Proyectado</v>
          </cell>
          <cell r="Z592">
            <v>10.71470890026491</v>
          </cell>
          <cell r="AB592" t="e">
            <v>#N/A</v>
          </cell>
        </row>
        <row r="593">
          <cell r="A593">
            <v>591</v>
          </cell>
          <cell r="B593" t="str">
            <v>S161-P108</v>
          </cell>
          <cell r="C593" t="str">
            <v>S161</v>
          </cell>
          <cell r="D593" t="str">
            <v>P108</v>
          </cell>
          <cell r="E593" t="str">
            <v>1022716.34-1043818.78</v>
          </cell>
          <cell r="F593" t="str">
            <v>1022722.54-1043821.8</v>
          </cell>
          <cell r="G593" t="str">
            <v>Proyectado Sumideros</v>
          </cell>
          <cell r="H593">
            <v>1022716.34</v>
          </cell>
          <cell r="I593">
            <v>1043818.78</v>
          </cell>
          <cell r="J593">
            <v>1022722.54</v>
          </cell>
          <cell r="K593">
            <v>1043821.8</v>
          </cell>
          <cell r="L593">
            <v>6.8964049999999997</v>
          </cell>
          <cell r="M593" t="str">
            <v>De Sumidero</v>
          </cell>
          <cell r="N593" t="str">
            <v>PVC</v>
          </cell>
          <cell r="O593">
            <v>0</v>
          </cell>
          <cell r="P593">
            <v>0</v>
          </cell>
          <cell r="Q593">
            <v>2564.0700000000002</v>
          </cell>
          <cell r="R593">
            <v>2564.0300000000002</v>
          </cell>
          <cell r="S593">
            <v>0.5</v>
          </cell>
          <cell r="T593">
            <v>1.2</v>
          </cell>
          <cell r="U593">
            <v>2563.5700000000002</v>
          </cell>
          <cell r="V593">
            <v>2562.8300000000004</v>
          </cell>
          <cell r="W593">
            <v>2563.5700000000002</v>
          </cell>
          <cell r="X593">
            <v>2562.8300000000004</v>
          </cell>
          <cell r="Y593" t="str">
            <v>Proyectado</v>
          </cell>
          <cell r="Z593">
            <v>10.730228285603612</v>
          </cell>
          <cell r="AB593" t="e">
            <v>#N/A</v>
          </cell>
        </row>
        <row r="594">
          <cell r="A594">
            <v>592</v>
          </cell>
          <cell r="B594" t="str">
            <v>S159-P108</v>
          </cell>
          <cell r="C594" t="str">
            <v>S159</v>
          </cell>
          <cell r="D594" t="str">
            <v>P108</v>
          </cell>
          <cell r="E594" t="str">
            <v>1022717.59-1043822.23</v>
          </cell>
          <cell r="F594" t="str">
            <v>1022722.54-1043821.8</v>
          </cell>
          <cell r="G594" t="str">
            <v>Proyectado Sumideros</v>
          </cell>
          <cell r="H594">
            <v>1022717.59</v>
          </cell>
          <cell r="I594">
            <v>1043822.23</v>
          </cell>
          <cell r="J594">
            <v>1022722.54</v>
          </cell>
          <cell r="K594">
            <v>1043821.8</v>
          </cell>
          <cell r="L594">
            <v>4.968642</v>
          </cell>
          <cell r="M594" t="str">
            <v>De Sumidero</v>
          </cell>
          <cell r="N594" t="str">
            <v>PVC</v>
          </cell>
          <cell r="O594">
            <v>0</v>
          </cell>
          <cell r="P594">
            <v>0</v>
          </cell>
          <cell r="Q594">
            <v>2563.98</v>
          </cell>
          <cell r="R594">
            <v>2564.0300000000002</v>
          </cell>
          <cell r="S594">
            <v>0.5</v>
          </cell>
          <cell r="T594">
            <v>1.2</v>
          </cell>
          <cell r="U594">
            <v>2563.48</v>
          </cell>
          <cell r="V594">
            <v>2562.8300000000004</v>
          </cell>
          <cell r="W594">
            <v>2563.48</v>
          </cell>
          <cell r="X594">
            <v>2562.8300000000004</v>
          </cell>
          <cell r="Y594" t="str">
            <v>Proyectado</v>
          </cell>
          <cell r="Z594">
            <v>13.082045355645189</v>
          </cell>
          <cell r="AB594" t="e">
            <v>#N/A</v>
          </cell>
        </row>
        <row r="595">
          <cell r="A595">
            <v>593</v>
          </cell>
          <cell r="B595" t="str">
            <v>SX08-P108</v>
          </cell>
          <cell r="C595" t="str">
            <v>SX08</v>
          </cell>
          <cell r="D595" t="str">
            <v>P108</v>
          </cell>
          <cell r="E595" t="str">
            <v>1022719.75-1043825.31</v>
          </cell>
          <cell r="F595" t="str">
            <v>1022722.54-1043821.8</v>
          </cell>
          <cell r="G595" t="str">
            <v>Proyectado Sumideros</v>
          </cell>
          <cell r="H595">
            <v>1022719.75</v>
          </cell>
          <cell r="I595">
            <v>1043825.31</v>
          </cell>
          <cell r="J595">
            <v>1022722.54</v>
          </cell>
          <cell r="K595">
            <v>1043821.8</v>
          </cell>
          <cell r="L595">
            <v>4.483771</v>
          </cell>
          <cell r="M595" t="str">
            <v>De Sumidero</v>
          </cell>
          <cell r="N595" t="str">
            <v>PVC</v>
          </cell>
          <cell r="O595">
            <v>0</v>
          </cell>
          <cell r="P595">
            <v>0</v>
          </cell>
          <cell r="Q595">
            <v>2563.9499999999998</v>
          </cell>
          <cell r="R595">
            <v>2564.0300000000002</v>
          </cell>
          <cell r="S595">
            <v>0.5</v>
          </cell>
          <cell r="T595">
            <v>1.2</v>
          </cell>
          <cell r="U595">
            <v>2563.4499999999998</v>
          </cell>
          <cell r="V595">
            <v>2562.8300000000004</v>
          </cell>
          <cell r="W595">
            <v>2563.4499999999998</v>
          </cell>
          <cell r="X595">
            <v>2562.8300000000004</v>
          </cell>
          <cell r="Y595" t="str">
            <v>Proyectado</v>
          </cell>
          <cell r="Z595">
            <v>13.827646416363281</v>
          </cell>
          <cell r="AB595" t="e">
            <v>#N/A</v>
          </cell>
        </row>
        <row r="596">
          <cell r="A596">
            <v>594</v>
          </cell>
          <cell r="B596" t="str">
            <v>S109-S108</v>
          </cell>
          <cell r="C596" t="str">
            <v>S109</v>
          </cell>
          <cell r="D596" t="str">
            <v>S108</v>
          </cell>
          <cell r="E596" t="str">
            <v>1022848.83-1043968.32</v>
          </cell>
          <cell r="F596" t="str">
            <v>1022851.74-1043973.18</v>
          </cell>
          <cell r="G596" t="str">
            <v>Proyectado Sumideros</v>
          </cell>
          <cell r="H596">
            <v>1022848.83</v>
          </cell>
          <cell r="I596">
            <v>1043968.32</v>
          </cell>
          <cell r="J596">
            <v>1022851.74</v>
          </cell>
          <cell r="K596">
            <v>1043973.18</v>
          </cell>
          <cell r="L596">
            <v>5.6646010000000002</v>
          </cell>
          <cell r="M596" t="str">
            <v>De Sumidero</v>
          </cell>
          <cell r="N596" t="str">
            <v>PVC</v>
          </cell>
          <cell r="O596">
            <v>0</v>
          </cell>
          <cell r="P596">
            <v>0</v>
          </cell>
          <cell r="Q596">
            <v>2561.7800000000002</v>
          </cell>
          <cell r="R596">
            <v>2561.8000000000002</v>
          </cell>
          <cell r="S596">
            <v>0.5</v>
          </cell>
          <cell r="T596">
            <v>1.2</v>
          </cell>
          <cell r="U596">
            <v>2561.2800000000002</v>
          </cell>
          <cell r="V596">
            <v>2560.6000000000004</v>
          </cell>
          <cell r="W596">
            <v>2561.2800000000002</v>
          </cell>
          <cell r="X596">
            <v>2560.6000000000004</v>
          </cell>
          <cell r="Y596" t="str">
            <v>Proyectado</v>
          </cell>
          <cell r="Z596">
            <v>12.004375948100074</v>
          </cell>
          <cell r="AB596" t="e">
            <v>#N/A</v>
          </cell>
        </row>
        <row r="597">
          <cell r="A597">
            <v>595</v>
          </cell>
          <cell r="B597" t="str">
            <v>S108-N70</v>
          </cell>
          <cell r="C597" t="str">
            <v>S108</v>
          </cell>
          <cell r="D597" t="str">
            <v>N70</v>
          </cell>
          <cell r="E597" t="str">
            <v>1022851.74-1043973.18</v>
          </cell>
          <cell r="F597" t="str">
            <v>1022842.49-1043977.08</v>
          </cell>
          <cell r="G597" t="str">
            <v>Proyectado Sumideros</v>
          </cell>
          <cell r="H597">
            <v>1022851.74</v>
          </cell>
          <cell r="I597">
            <v>1043973.18</v>
          </cell>
          <cell r="J597">
            <v>1022842.49</v>
          </cell>
          <cell r="K597">
            <v>1043977.08</v>
          </cell>
          <cell r="L597">
            <v>10.036678</v>
          </cell>
          <cell r="M597" t="str">
            <v>De Sumidero</v>
          </cell>
          <cell r="N597" t="str">
            <v>PVC</v>
          </cell>
          <cell r="O597">
            <v>0</v>
          </cell>
          <cell r="P597">
            <v>0</v>
          </cell>
          <cell r="Q597">
            <v>2561.8000000000002</v>
          </cell>
          <cell r="R597">
            <v>2561.5</v>
          </cell>
          <cell r="S597">
            <v>0.5</v>
          </cell>
          <cell r="T597">
            <v>1.2</v>
          </cell>
          <cell r="U597">
            <v>2561.3000000000002</v>
          </cell>
          <cell r="V597">
            <v>2560.3000000000002</v>
          </cell>
          <cell r="W597">
            <v>2561.3000000000002</v>
          </cell>
          <cell r="X597">
            <v>2560.3000000000002</v>
          </cell>
          <cell r="Y597" t="str">
            <v>Proyectado</v>
          </cell>
          <cell r="Z597">
            <v>9.9634560359513369</v>
          </cell>
          <cell r="AB597" t="e">
            <v>#N/A</v>
          </cell>
        </row>
        <row r="598">
          <cell r="A598">
            <v>596</v>
          </cell>
          <cell r="B598" t="str">
            <v>S166-N62</v>
          </cell>
          <cell r="C598" t="str">
            <v>S166</v>
          </cell>
          <cell r="D598" t="str">
            <v>N62</v>
          </cell>
          <cell r="E598" t="str">
            <v>1022852.98-1043826.36</v>
          </cell>
          <cell r="F598" t="str">
            <v>1022866.2-1043835.69</v>
          </cell>
          <cell r="G598" t="str">
            <v>Proyectado Sumideros</v>
          </cell>
          <cell r="H598">
            <v>1022852.98</v>
          </cell>
          <cell r="I598">
            <v>1043826.36</v>
          </cell>
          <cell r="J598">
            <v>1022866.2</v>
          </cell>
          <cell r="K598">
            <v>1043835.69</v>
          </cell>
          <cell r="L598">
            <v>16.176604000000001</v>
          </cell>
          <cell r="M598" t="str">
            <v>De Sumidero</v>
          </cell>
          <cell r="N598" t="str">
            <v>PVC</v>
          </cell>
          <cell r="O598">
            <v>0</v>
          </cell>
          <cell r="P598">
            <v>0</v>
          </cell>
          <cell r="Q598">
            <v>2563.64</v>
          </cell>
          <cell r="R598">
            <v>2563.31</v>
          </cell>
          <cell r="S598">
            <v>0.5</v>
          </cell>
          <cell r="T598">
            <v>1.2</v>
          </cell>
          <cell r="U598">
            <v>2563.14</v>
          </cell>
          <cell r="V598">
            <v>2562.11</v>
          </cell>
          <cell r="W598">
            <v>2563.14</v>
          </cell>
          <cell r="X598">
            <v>2562.11</v>
          </cell>
          <cell r="Y598" t="str">
            <v>Proyectado</v>
          </cell>
          <cell r="Z598">
            <v>6.3672202150695245</v>
          </cell>
          <cell r="AB598" t="e">
            <v>#N/A</v>
          </cell>
        </row>
        <row r="599">
          <cell r="A599">
            <v>597</v>
          </cell>
          <cell r="B599" t="str">
            <v>S165-N63</v>
          </cell>
          <cell r="C599" t="str">
            <v>S165</v>
          </cell>
          <cell r="D599" t="str">
            <v>N63</v>
          </cell>
          <cell r="E599" t="str">
            <v>1022866.33-1043850.21</v>
          </cell>
          <cell r="F599" t="str">
            <v>1022876.3-1043848.97</v>
          </cell>
          <cell r="G599" t="str">
            <v>Proyectado Sumideros</v>
          </cell>
          <cell r="H599">
            <v>1022866.33</v>
          </cell>
          <cell r="I599">
            <v>1043850.21</v>
          </cell>
          <cell r="J599">
            <v>1022876.3</v>
          </cell>
          <cell r="K599">
            <v>1043848.97</v>
          </cell>
          <cell r="L599">
            <v>10.049365</v>
          </cell>
          <cell r="M599" t="str">
            <v>De Sumidero</v>
          </cell>
          <cell r="N599" t="str">
            <v>PVC</v>
          </cell>
          <cell r="O599">
            <v>0</v>
          </cell>
          <cell r="P599">
            <v>0</v>
          </cell>
          <cell r="Q599">
            <v>2563.0300000000002</v>
          </cell>
          <cell r="R599">
            <v>2563</v>
          </cell>
          <cell r="S599">
            <v>0.5</v>
          </cell>
          <cell r="T599">
            <v>1.2</v>
          </cell>
          <cell r="U599">
            <v>2562.5300000000002</v>
          </cell>
          <cell r="V599">
            <v>2561.8000000000002</v>
          </cell>
          <cell r="W599">
            <v>2562.5300000000002</v>
          </cell>
          <cell r="X599">
            <v>2561.8000000000002</v>
          </cell>
          <cell r="Y599" t="str">
            <v>Proyectado</v>
          </cell>
          <cell r="Z599">
            <v>7.2641405700760009</v>
          </cell>
          <cell r="AB599" t="e">
            <v>#N/A</v>
          </cell>
        </row>
        <row r="600">
          <cell r="A600">
            <v>598</v>
          </cell>
          <cell r="B600" t="str">
            <v>S111-N71</v>
          </cell>
          <cell r="C600" t="str">
            <v>S111</v>
          </cell>
          <cell r="D600" t="str">
            <v>N71</v>
          </cell>
          <cell r="E600" t="str">
            <v>1022892.99-1043940.98</v>
          </cell>
          <cell r="F600" t="str">
            <v>1022894.84-1043944.14</v>
          </cell>
          <cell r="G600" t="str">
            <v>Proyectado Sumideros</v>
          </cell>
          <cell r="H600">
            <v>1022892.99</v>
          </cell>
          <cell r="I600">
            <v>1043940.98</v>
          </cell>
          <cell r="J600">
            <v>1022894.84</v>
          </cell>
          <cell r="K600">
            <v>1043944.14</v>
          </cell>
          <cell r="L600">
            <v>3.659713</v>
          </cell>
          <cell r="M600" t="str">
            <v>De Sumidero</v>
          </cell>
          <cell r="N600" t="str">
            <v>PVC</v>
          </cell>
          <cell r="O600">
            <v>0</v>
          </cell>
          <cell r="P600">
            <v>0</v>
          </cell>
          <cell r="Q600">
            <v>2561.79</v>
          </cell>
          <cell r="R600">
            <v>2562</v>
          </cell>
          <cell r="S600">
            <v>0.5</v>
          </cell>
          <cell r="T600">
            <v>1.2</v>
          </cell>
          <cell r="U600">
            <v>2561.29</v>
          </cell>
          <cell r="V600">
            <v>2560.8000000000002</v>
          </cell>
          <cell r="W600">
            <v>2561.29</v>
          </cell>
          <cell r="X600">
            <v>2560.8000000000002</v>
          </cell>
          <cell r="Y600" t="str">
            <v>Proyectado</v>
          </cell>
          <cell r="Z600">
            <v>13.389028046728848</v>
          </cell>
          <cell r="AB600" t="e">
            <v>#N/A</v>
          </cell>
        </row>
        <row r="601">
          <cell r="A601">
            <v>599</v>
          </cell>
          <cell r="B601" t="str">
            <v>S112-N71</v>
          </cell>
          <cell r="C601" t="str">
            <v>S112</v>
          </cell>
          <cell r="D601" t="str">
            <v>N71</v>
          </cell>
          <cell r="E601" t="str">
            <v>1022897.89-1043944.43</v>
          </cell>
          <cell r="F601" t="str">
            <v>1022894.84-1043944.14</v>
          </cell>
          <cell r="G601" t="str">
            <v>Proyectado Sumideros</v>
          </cell>
          <cell r="H601">
            <v>1022897.89</v>
          </cell>
          <cell r="I601">
            <v>1043944.43</v>
          </cell>
          <cell r="J601">
            <v>1022894.84</v>
          </cell>
          <cell r="K601">
            <v>1043944.14</v>
          </cell>
          <cell r="L601">
            <v>3.0624349999999998</v>
          </cell>
          <cell r="M601" t="str">
            <v>De Sumidero</v>
          </cell>
          <cell r="N601" t="str">
            <v>PVC</v>
          </cell>
          <cell r="O601">
            <v>0</v>
          </cell>
          <cell r="P601">
            <v>0</v>
          </cell>
          <cell r="Q601">
            <v>2561.7199999999998</v>
          </cell>
          <cell r="R601">
            <v>2562</v>
          </cell>
          <cell r="S601">
            <v>0.5</v>
          </cell>
          <cell r="T601">
            <v>1.2</v>
          </cell>
          <cell r="U601">
            <v>2561.2199999999998</v>
          </cell>
          <cell r="V601">
            <v>2560.8000000000002</v>
          </cell>
          <cell r="W601">
            <v>2561.2199999999998</v>
          </cell>
          <cell r="X601">
            <v>2560.8000000000002</v>
          </cell>
          <cell r="Y601" t="str">
            <v>Proyectado</v>
          </cell>
          <cell r="Z601">
            <v>13.714576799168571</v>
          </cell>
          <cell r="AB601" t="e">
            <v>#N/A</v>
          </cell>
        </row>
        <row r="602">
          <cell r="A602">
            <v>600</v>
          </cell>
          <cell r="B602" t="str">
            <v>N159-N150</v>
          </cell>
          <cell r="C602" t="str">
            <v>N159</v>
          </cell>
          <cell r="D602" t="str">
            <v>N150</v>
          </cell>
          <cell r="E602" t="str">
            <v>1022150.83-1043184.25</v>
          </cell>
          <cell r="F602" t="str">
            <v>1022191.59-1043208.06</v>
          </cell>
          <cell r="G602" t="str">
            <v>Proyectado</v>
          </cell>
          <cell r="H602">
            <v>1022150.83</v>
          </cell>
          <cell r="I602">
            <v>1043184.25</v>
          </cell>
          <cell r="J602">
            <v>1022191.59</v>
          </cell>
          <cell r="K602">
            <v>1043208.06</v>
          </cell>
          <cell r="L602">
            <v>47.205705999999999</v>
          </cell>
          <cell r="M602" t="str">
            <v>Pluvial</v>
          </cell>
          <cell r="N602" t="str">
            <v>PVC</v>
          </cell>
          <cell r="O602">
            <v>0</v>
          </cell>
          <cell r="P602">
            <v>0</v>
          </cell>
          <cell r="Q602">
            <v>2566.5</v>
          </cell>
          <cell r="R602">
            <v>2566.69</v>
          </cell>
          <cell r="S602">
            <v>3</v>
          </cell>
          <cell r="T602">
            <v>3.3</v>
          </cell>
          <cell r="U602">
            <v>2563.5</v>
          </cell>
          <cell r="V602">
            <v>2563.39</v>
          </cell>
          <cell r="W602">
            <v>2563.5</v>
          </cell>
          <cell r="X602">
            <v>2563.39</v>
          </cell>
          <cell r="Y602" t="str">
            <v>Proyectado</v>
          </cell>
          <cell r="Z602">
            <v>0.23302267738592305</v>
          </cell>
          <cell r="AB602">
            <v>0</v>
          </cell>
        </row>
        <row r="603">
          <cell r="A603">
            <v>601</v>
          </cell>
          <cell r="B603" t="str">
            <v>N158-N159</v>
          </cell>
          <cell r="C603" t="str">
            <v>N158</v>
          </cell>
          <cell r="D603" t="str">
            <v>N159</v>
          </cell>
          <cell r="E603" t="str">
            <v>1022098.19-1043152.51</v>
          </cell>
          <cell r="F603" t="str">
            <v>1022150.83-1043184.25</v>
          </cell>
          <cell r="G603" t="str">
            <v>Proyectado</v>
          </cell>
          <cell r="H603">
            <v>1022098.19</v>
          </cell>
          <cell r="I603">
            <v>1043152.51</v>
          </cell>
          <cell r="J603">
            <v>1022150.83</v>
          </cell>
          <cell r="K603">
            <v>1043184.25</v>
          </cell>
          <cell r="L603">
            <v>61.462679999999999</v>
          </cell>
          <cell r="M603" t="str">
            <v>Pluvial</v>
          </cell>
          <cell r="N603" t="str">
            <v>PVC</v>
          </cell>
          <cell r="O603">
            <v>0</v>
          </cell>
          <cell r="P603">
            <v>0</v>
          </cell>
          <cell r="Q603">
            <v>2565.5</v>
          </cell>
          <cell r="R603">
            <v>2566.5</v>
          </cell>
          <cell r="S603">
            <v>1.2</v>
          </cell>
          <cell r="T603">
            <v>3</v>
          </cell>
          <cell r="U603">
            <v>2564.3000000000002</v>
          </cell>
          <cell r="V603">
            <v>2563.5</v>
          </cell>
          <cell r="W603">
            <v>2564.3000000000002</v>
          </cell>
          <cell r="X603">
            <v>2563.5</v>
          </cell>
          <cell r="Y603" t="str">
            <v>Proyectado</v>
          </cell>
          <cell r="Z603">
            <v>1.3016028588408151</v>
          </cell>
          <cell r="AB603">
            <v>0</v>
          </cell>
        </row>
        <row r="604">
          <cell r="A604">
            <v>602</v>
          </cell>
          <cell r="B604" t="str">
            <v>S434-N158</v>
          </cell>
          <cell r="C604" t="str">
            <v>S434</v>
          </cell>
          <cell r="D604" t="str">
            <v>N158</v>
          </cell>
          <cell r="E604" t="str">
            <v>1022099.05-1043148.27</v>
          </cell>
          <cell r="F604" t="str">
            <v>1022098.19-1043152.51</v>
          </cell>
          <cell r="G604" t="str">
            <v>Proyectado Sumideros</v>
          </cell>
          <cell r="H604">
            <v>1022099.05</v>
          </cell>
          <cell r="I604">
            <v>1043148.27</v>
          </cell>
          <cell r="J604">
            <v>1022098.19</v>
          </cell>
          <cell r="K604">
            <v>1043152.51</v>
          </cell>
          <cell r="L604">
            <v>4.3300809999999998</v>
          </cell>
          <cell r="M604" t="str">
            <v>De Sumidero</v>
          </cell>
          <cell r="N604" t="str">
            <v>PVC</v>
          </cell>
          <cell r="O604">
            <v>0</v>
          </cell>
          <cell r="P604">
            <v>0</v>
          </cell>
          <cell r="Q604">
            <v>2565.38</v>
          </cell>
          <cell r="R604">
            <v>2565.5</v>
          </cell>
          <cell r="S604">
            <v>0.5</v>
          </cell>
          <cell r="T604">
            <v>1.2</v>
          </cell>
          <cell r="U604">
            <v>2564.88</v>
          </cell>
          <cell r="V604">
            <v>2564.3000000000002</v>
          </cell>
          <cell r="W604">
            <v>2564.88</v>
          </cell>
          <cell r="X604">
            <v>2564.3000000000002</v>
          </cell>
          <cell r="Y604" t="str">
            <v>Proyectado</v>
          </cell>
          <cell r="Z604">
            <v>13.394668598576498</v>
          </cell>
          <cell r="AB604" t="e">
            <v>#N/A</v>
          </cell>
        </row>
        <row r="605">
          <cell r="A605">
            <v>603</v>
          </cell>
          <cell r="B605" t="str">
            <v>S433-N158</v>
          </cell>
          <cell r="C605" t="str">
            <v>S433</v>
          </cell>
          <cell r="D605" t="str">
            <v>N158</v>
          </cell>
          <cell r="E605" t="str">
            <v>1022094.74-1043152.17</v>
          </cell>
          <cell r="F605" t="str">
            <v>1022098.19-1043152.51</v>
          </cell>
          <cell r="G605" t="str">
            <v>Proyectado Sumideros</v>
          </cell>
          <cell r="H605">
            <v>1022094.74</v>
          </cell>
          <cell r="I605">
            <v>1043152.17</v>
          </cell>
          <cell r="J605">
            <v>1022098.19</v>
          </cell>
          <cell r="K605">
            <v>1043152.51</v>
          </cell>
          <cell r="L605">
            <v>3.466259</v>
          </cell>
          <cell r="M605" t="str">
            <v>De Sumidero</v>
          </cell>
          <cell r="N605" t="str">
            <v>PVC</v>
          </cell>
          <cell r="O605">
            <v>0</v>
          </cell>
          <cell r="P605">
            <v>0</v>
          </cell>
          <cell r="Q605">
            <v>2565.37</v>
          </cell>
          <cell r="R605">
            <v>2565.5</v>
          </cell>
          <cell r="S605">
            <v>0.5</v>
          </cell>
          <cell r="T605">
            <v>1.2</v>
          </cell>
          <cell r="U605">
            <v>2564.87</v>
          </cell>
          <cell r="V605">
            <v>2564.3000000000002</v>
          </cell>
          <cell r="W605">
            <v>2564.87</v>
          </cell>
          <cell r="X605">
            <v>2564.3000000000002</v>
          </cell>
          <cell r="Y605" t="str">
            <v>Proyectado</v>
          </cell>
          <cell r="Z605">
            <v>16.444241471849306</v>
          </cell>
          <cell r="AB605" t="e">
            <v>#N/A</v>
          </cell>
        </row>
        <row r="606">
          <cell r="A606">
            <v>604</v>
          </cell>
          <cell r="B606" t="str">
            <v>S400-N108</v>
          </cell>
          <cell r="C606" t="str">
            <v>S400</v>
          </cell>
          <cell r="D606" t="str">
            <v>N108</v>
          </cell>
          <cell r="E606" t="str">
            <v>1022222.42-1043221.96</v>
          </cell>
          <cell r="F606" t="str">
            <v>1022221.82-1043226.43</v>
          </cell>
          <cell r="G606" t="str">
            <v>Proyectado Sumideros</v>
          </cell>
          <cell r="H606">
            <v>1022222.42</v>
          </cell>
          <cell r="I606">
            <v>1043221.96</v>
          </cell>
          <cell r="J606">
            <v>1022221.82</v>
          </cell>
          <cell r="K606">
            <v>1043226.43</v>
          </cell>
          <cell r="L606">
            <v>4.5152619999999999</v>
          </cell>
          <cell r="M606" t="str">
            <v>De Sumidero</v>
          </cell>
          <cell r="N606" t="str">
            <v>PVC</v>
          </cell>
          <cell r="O606">
            <v>0</v>
          </cell>
          <cell r="P606">
            <v>0</v>
          </cell>
          <cell r="Q606">
            <v>2566.48</v>
          </cell>
          <cell r="R606">
            <v>2566.5100000000002</v>
          </cell>
          <cell r="S606">
            <v>0.5</v>
          </cell>
          <cell r="T606">
            <v>1.2</v>
          </cell>
          <cell r="U606">
            <v>2565.98</v>
          </cell>
          <cell r="V606">
            <v>2565.3100000000004</v>
          </cell>
          <cell r="W606">
            <v>2565.98</v>
          </cell>
          <cell r="X606">
            <v>2565.3100000000004</v>
          </cell>
          <cell r="Y606" t="str">
            <v>Proyectado</v>
          </cell>
          <cell r="Z606">
            <v>14.8385630778373</v>
          </cell>
          <cell r="AB606" t="e">
            <v>#N/A</v>
          </cell>
        </row>
        <row r="607">
          <cell r="A607">
            <v>605</v>
          </cell>
          <cell r="B607" t="str">
            <v>S370-N11</v>
          </cell>
          <cell r="C607" t="str">
            <v>S370</v>
          </cell>
          <cell r="D607" t="str">
            <v>N11</v>
          </cell>
          <cell r="E607" t="str">
            <v>1022480.43-1043300.32</v>
          </cell>
          <cell r="F607" t="str">
            <v>1022477.77-1043305.61</v>
          </cell>
          <cell r="G607" t="str">
            <v>Proyectado Sumideros</v>
          </cell>
          <cell r="H607">
            <v>1022480.43</v>
          </cell>
          <cell r="I607">
            <v>1043300.32</v>
          </cell>
          <cell r="J607">
            <v>1022477.77</v>
          </cell>
          <cell r="K607">
            <v>1043305.61</v>
          </cell>
          <cell r="L607">
            <v>5.9226070000000002</v>
          </cell>
          <cell r="M607" t="str">
            <v>De Sumidero</v>
          </cell>
          <cell r="N607" t="str">
            <v>PVC</v>
          </cell>
          <cell r="O607">
            <v>0</v>
          </cell>
          <cell r="P607">
            <v>0</v>
          </cell>
          <cell r="Q607">
            <v>2566.34</v>
          </cell>
          <cell r="R607">
            <v>2566.5</v>
          </cell>
          <cell r="S607">
            <v>0.5</v>
          </cell>
          <cell r="T607">
            <v>1.2</v>
          </cell>
          <cell r="U607">
            <v>2565.84</v>
          </cell>
          <cell r="V607">
            <v>2565.3000000000002</v>
          </cell>
          <cell r="W607">
            <v>2565.84</v>
          </cell>
          <cell r="X607">
            <v>2565.3000000000002</v>
          </cell>
          <cell r="Y607" t="str">
            <v>Proyectado</v>
          </cell>
          <cell r="Z607">
            <v>9.1176064864672526</v>
          </cell>
          <cell r="AB607" t="e">
            <v>#N/A</v>
          </cell>
        </row>
        <row r="608">
          <cell r="A608">
            <v>606</v>
          </cell>
          <cell r="B608" t="str">
            <v>S371-N11</v>
          </cell>
          <cell r="C608" t="str">
            <v>S371</v>
          </cell>
          <cell r="D608" t="str">
            <v>N11</v>
          </cell>
          <cell r="E608" t="str">
            <v>1022479.4-1043311.07</v>
          </cell>
          <cell r="F608" t="str">
            <v>1022477.77-1043305.61</v>
          </cell>
          <cell r="G608" t="str">
            <v>Proyectado Sumideros</v>
          </cell>
          <cell r="H608">
            <v>1022479.4</v>
          </cell>
          <cell r="I608">
            <v>1043311.07</v>
          </cell>
          <cell r="J608">
            <v>1022477.77</v>
          </cell>
          <cell r="K608">
            <v>1043305.61</v>
          </cell>
          <cell r="L608">
            <v>5.700018</v>
          </cell>
          <cell r="M608" t="str">
            <v>De Sumidero</v>
          </cell>
          <cell r="N608" t="str">
            <v>PVC</v>
          </cell>
          <cell r="O608">
            <v>0</v>
          </cell>
          <cell r="P608">
            <v>0</v>
          </cell>
          <cell r="Q608">
            <v>2566.4</v>
          </cell>
          <cell r="R608">
            <v>2566.5</v>
          </cell>
          <cell r="S608">
            <v>0.5</v>
          </cell>
          <cell r="T608">
            <v>1.2</v>
          </cell>
          <cell r="U608">
            <v>2565.9</v>
          </cell>
          <cell r="V608">
            <v>2565.3000000000002</v>
          </cell>
          <cell r="W608">
            <v>2565.9</v>
          </cell>
          <cell r="X608">
            <v>2565.3000000000002</v>
          </cell>
          <cell r="Y608" t="str">
            <v>Proyectado</v>
          </cell>
          <cell r="Z608">
            <v>10.526282548579829</v>
          </cell>
          <cell r="AB608" t="e">
            <v>#N/A</v>
          </cell>
        </row>
        <row r="609">
          <cell r="A609">
            <v>607</v>
          </cell>
          <cell r="B609" t="str">
            <v>S067-S064</v>
          </cell>
          <cell r="C609" t="str">
            <v>S067</v>
          </cell>
          <cell r="D609" t="str">
            <v>S064</v>
          </cell>
          <cell r="E609" t="str">
            <v>1022633.64-1043332.55</v>
          </cell>
          <cell r="F609" t="str">
            <v>1022627.1-1043340.82</v>
          </cell>
          <cell r="G609" t="str">
            <v>Proyectado Sumideros</v>
          </cell>
          <cell r="H609">
            <v>1022633.64</v>
          </cell>
          <cell r="I609">
            <v>1043332.55</v>
          </cell>
          <cell r="J609">
            <v>1022627.1</v>
          </cell>
          <cell r="K609">
            <v>1043340.82</v>
          </cell>
          <cell r="L609">
            <v>10.543457999999999</v>
          </cell>
          <cell r="M609" t="str">
            <v>De Sumidero</v>
          </cell>
          <cell r="N609" t="str">
            <v>PVC</v>
          </cell>
          <cell r="O609">
            <v>0</v>
          </cell>
          <cell r="P609">
            <v>0</v>
          </cell>
          <cell r="Q609">
            <v>2567.15</v>
          </cell>
          <cell r="R609">
            <v>2567</v>
          </cell>
          <cell r="S609">
            <v>0.5</v>
          </cell>
          <cell r="T609">
            <v>1.2</v>
          </cell>
          <cell r="U609">
            <v>2566.65</v>
          </cell>
          <cell r="V609">
            <v>2565.8000000000002</v>
          </cell>
          <cell r="W609">
            <v>2566.65</v>
          </cell>
          <cell r="X609">
            <v>2565.8000000000002</v>
          </cell>
          <cell r="Y609" t="str">
            <v>Proyectado</v>
          </cell>
          <cell r="Z609">
            <v>8.0618711621927943</v>
          </cell>
          <cell r="AB609" t="e">
            <v>#N/A</v>
          </cell>
        </row>
        <row r="610">
          <cell r="A610">
            <v>608</v>
          </cell>
          <cell r="B610" t="str">
            <v>S064-S063</v>
          </cell>
          <cell r="C610" t="str">
            <v>S064</v>
          </cell>
          <cell r="D610" t="str">
            <v>S063</v>
          </cell>
          <cell r="E610" t="str">
            <v>1022627.1-1043340.82</v>
          </cell>
          <cell r="F610" t="str">
            <v>1022617.82-1043335.35</v>
          </cell>
          <cell r="G610" t="str">
            <v>Proyectado Sumideros</v>
          </cell>
          <cell r="H610">
            <v>1022627.1</v>
          </cell>
          <cell r="I610">
            <v>1043340.82</v>
          </cell>
          <cell r="J610">
            <v>1022617.82</v>
          </cell>
          <cell r="K610">
            <v>1043335.35</v>
          </cell>
          <cell r="L610">
            <v>10.772154</v>
          </cell>
          <cell r="M610" t="str">
            <v>De Sumidero</v>
          </cell>
          <cell r="N610" t="str">
            <v>PVC</v>
          </cell>
          <cell r="O610">
            <v>0</v>
          </cell>
          <cell r="P610">
            <v>0</v>
          </cell>
          <cell r="Q610">
            <v>2567</v>
          </cell>
          <cell r="R610">
            <v>2567</v>
          </cell>
          <cell r="S610">
            <v>0.5</v>
          </cell>
          <cell r="T610">
            <v>1.2</v>
          </cell>
          <cell r="U610">
            <v>2566.5</v>
          </cell>
          <cell r="V610">
            <v>2565.8000000000002</v>
          </cell>
          <cell r="W610">
            <v>2566.5</v>
          </cell>
          <cell r="X610">
            <v>2565.8000000000002</v>
          </cell>
          <cell r="Y610" t="str">
            <v>Proyectado</v>
          </cell>
          <cell r="Z610">
            <v>6.4982361002248776</v>
          </cell>
          <cell r="AB610" t="e">
            <v>#N/A</v>
          </cell>
        </row>
        <row r="611">
          <cell r="A611">
            <v>609</v>
          </cell>
          <cell r="B611" t="str">
            <v>S063-CANAL 04</v>
          </cell>
          <cell r="C611" t="str">
            <v>S063</v>
          </cell>
          <cell r="D611" t="str">
            <v>CANAL 04</v>
          </cell>
          <cell r="E611" t="str">
            <v>1022617.82-1043335.35</v>
          </cell>
          <cell r="F611" t="str">
            <v>1022550.51-1043410.27</v>
          </cell>
          <cell r="G611" t="str">
            <v>Proyectado Sumideros</v>
          </cell>
          <cell r="H611">
            <v>1022617.82</v>
          </cell>
          <cell r="I611">
            <v>1043335.35</v>
          </cell>
          <cell r="J611">
            <v>1022550.51</v>
          </cell>
          <cell r="K611">
            <v>1043410.27</v>
          </cell>
          <cell r="L611">
            <v>41.742708</v>
          </cell>
          <cell r="M611" t="str">
            <v>De Sumidero</v>
          </cell>
          <cell r="N611" t="str">
            <v>PVC</v>
          </cell>
          <cell r="O611">
            <v>0</v>
          </cell>
          <cell r="P611">
            <v>0</v>
          </cell>
          <cell r="Q611">
            <v>2567</v>
          </cell>
          <cell r="R611">
            <v>2563.1932999999999</v>
          </cell>
          <cell r="S611">
            <v>0.5</v>
          </cell>
          <cell r="T611">
            <v>1.2</v>
          </cell>
          <cell r="U611">
            <v>2566.5</v>
          </cell>
          <cell r="V611">
            <v>2561.9933000000001</v>
          </cell>
          <cell r="W611">
            <v>2566.5</v>
          </cell>
          <cell r="X611">
            <v>2561.9933000000001</v>
          </cell>
          <cell r="Y611" t="str">
            <v>Proyectado</v>
          </cell>
          <cell r="Z611">
            <v>10.796376698895314</v>
          </cell>
          <cell r="AB611" t="e">
            <v>#N/A</v>
          </cell>
        </row>
        <row r="612">
          <cell r="A612">
            <v>610</v>
          </cell>
          <cell r="B612" t="str">
            <v>S089-S079</v>
          </cell>
          <cell r="C612" t="str">
            <v>S089</v>
          </cell>
          <cell r="D612" t="str">
            <v>S079</v>
          </cell>
          <cell r="E612" t="str">
            <v>1022657.3-1043340.2</v>
          </cell>
          <cell r="F612" t="str">
            <v>1022639.94-1043332.65</v>
          </cell>
          <cell r="G612" t="str">
            <v>Proyectado Sumideros</v>
          </cell>
          <cell r="H612">
            <v>1022657.3</v>
          </cell>
          <cell r="I612">
            <v>1043340.2</v>
          </cell>
          <cell r="J612">
            <v>1022639.94</v>
          </cell>
          <cell r="K612">
            <v>1043332.65</v>
          </cell>
          <cell r="L612">
            <v>18.930717999999999</v>
          </cell>
          <cell r="M612" t="str">
            <v>De Sumidero</v>
          </cell>
          <cell r="N612" t="str">
            <v>PVC</v>
          </cell>
          <cell r="O612">
            <v>0</v>
          </cell>
          <cell r="P612">
            <v>0</v>
          </cell>
          <cell r="Q612">
            <v>2567.58</v>
          </cell>
          <cell r="R612">
            <v>2567.9899999999998</v>
          </cell>
          <cell r="S612">
            <v>0.5</v>
          </cell>
          <cell r="T612">
            <v>1.2</v>
          </cell>
          <cell r="U612">
            <v>2567.08</v>
          </cell>
          <cell r="V612">
            <v>2566.79</v>
          </cell>
          <cell r="W612">
            <v>2567.08</v>
          </cell>
          <cell r="X612">
            <v>2566.79</v>
          </cell>
          <cell r="Y612" t="str">
            <v>Proyectado</v>
          </cell>
          <cell r="Z612">
            <v>1.5319017482589072</v>
          </cell>
          <cell r="AB612" t="e">
            <v>#N/A</v>
          </cell>
        </row>
        <row r="613">
          <cell r="A613">
            <v>611</v>
          </cell>
          <cell r="B613" t="str">
            <v>S080-S089</v>
          </cell>
          <cell r="C613" t="str">
            <v>S080</v>
          </cell>
          <cell r="D613" t="str">
            <v>S089</v>
          </cell>
          <cell r="E613" t="str">
            <v>1022680.39-1043357.69</v>
          </cell>
          <cell r="F613" t="str">
            <v>1022657.3-1043340.2</v>
          </cell>
          <cell r="G613" t="str">
            <v>Proyectado Sumideros</v>
          </cell>
          <cell r="H613">
            <v>1022680.39</v>
          </cell>
          <cell r="I613">
            <v>1043357.69</v>
          </cell>
          <cell r="J613">
            <v>1022657.3</v>
          </cell>
          <cell r="K613">
            <v>1043340.2</v>
          </cell>
          <cell r="L613">
            <v>28.966329000000002</v>
          </cell>
          <cell r="M613" t="str">
            <v>De Sumidero</v>
          </cell>
          <cell r="N613" t="str">
            <v>PVC</v>
          </cell>
          <cell r="O613">
            <v>0</v>
          </cell>
          <cell r="P613">
            <v>0</v>
          </cell>
          <cell r="Q613">
            <v>2567.56</v>
          </cell>
          <cell r="R613">
            <v>2567.58</v>
          </cell>
          <cell r="S613">
            <v>0.5</v>
          </cell>
          <cell r="T613">
            <v>1.2</v>
          </cell>
          <cell r="U613">
            <v>2567.06</v>
          </cell>
          <cell r="V613">
            <v>2566.38</v>
          </cell>
          <cell r="W613">
            <v>2567.06</v>
          </cell>
          <cell r="X613">
            <v>2566.38</v>
          </cell>
          <cell r="Y613" t="str">
            <v>Proyectado</v>
          </cell>
          <cell r="Z613">
            <v>2.3475532574384426</v>
          </cell>
          <cell r="AB613" t="e">
            <v>#N/A</v>
          </cell>
        </row>
        <row r="614">
          <cell r="A614">
            <v>612</v>
          </cell>
          <cell r="B614" t="str">
            <v>S095-S081</v>
          </cell>
          <cell r="C614" t="str">
            <v>S095</v>
          </cell>
          <cell r="D614" t="str">
            <v>S081</v>
          </cell>
          <cell r="E614" t="str">
            <v>1022695.45-1043362.03</v>
          </cell>
          <cell r="F614" t="str">
            <v>1022685.05-1043354.12</v>
          </cell>
          <cell r="G614" t="str">
            <v>Proyectado Sumideros</v>
          </cell>
          <cell r="H614">
            <v>1022695.45</v>
          </cell>
          <cell r="I614">
            <v>1043362.03</v>
          </cell>
          <cell r="J614">
            <v>1022685.05</v>
          </cell>
          <cell r="K614">
            <v>1043354.12</v>
          </cell>
          <cell r="L614">
            <v>13.066295999999999</v>
          </cell>
          <cell r="M614" t="str">
            <v>De Sumidero</v>
          </cell>
          <cell r="N614" t="str">
            <v>PVC</v>
          </cell>
          <cell r="O614">
            <v>0</v>
          </cell>
          <cell r="P614">
            <v>0</v>
          </cell>
          <cell r="Q614">
            <v>2567.6</v>
          </cell>
          <cell r="R614">
            <v>2568.56</v>
          </cell>
          <cell r="S614">
            <v>0.5</v>
          </cell>
          <cell r="T614">
            <v>1.5</v>
          </cell>
          <cell r="U614">
            <v>2567.1</v>
          </cell>
          <cell r="V614">
            <v>2567.06</v>
          </cell>
          <cell r="W614">
            <v>2567.1</v>
          </cell>
          <cell r="X614">
            <v>2567.06</v>
          </cell>
          <cell r="Y614" t="str">
            <v>Proyectado</v>
          </cell>
          <cell r="Z614">
            <v>0.30613113310737505</v>
          </cell>
          <cell r="AB614" t="e">
            <v>#N/A</v>
          </cell>
        </row>
        <row r="615">
          <cell r="A615">
            <v>613</v>
          </cell>
          <cell r="B615" t="str">
            <v>S081-S084</v>
          </cell>
          <cell r="C615" t="str">
            <v>S081</v>
          </cell>
          <cell r="D615" t="str">
            <v>S084</v>
          </cell>
          <cell r="E615" t="str">
            <v>1022685.05-1043354.12</v>
          </cell>
          <cell r="F615" t="str">
            <v>1022673.88-1043345.55</v>
          </cell>
          <cell r="G615" t="str">
            <v>Proyectado Sumideros</v>
          </cell>
          <cell r="H615">
            <v>1022685.05</v>
          </cell>
          <cell r="I615">
            <v>1043354.12</v>
          </cell>
          <cell r="J615">
            <v>1022673.88</v>
          </cell>
          <cell r="K615">
            <v>1043345.55</v>
          </cell>
          <cell r="L615">
            <v>14.078842</v>
          </cell>
          <cell r="M615" t="str">
            <v>De Sumidero</v>
          </cell>
          <cell r="N615" t="str">
            <v>PVC</v>
          </cell>
          <cell r="O615">
            <v>0</v>
          </cell>
          <cell r="P615">
            <v>0</v>
          </cell>
          <cell r="Q615">
            <v>2568.56</v>
          </cell>
          <cell r="R615">
            <v>2567.56</v>
          </cell>
          <cell r="S615">
            <v>0.5</v>
          </cell>
          <cell r="T615">
            <v>1.2</v>
          </cell>
          <cell r="U615">
            <v>2568.06</v>
          </cell>
          <cell r="V615">
            <v>2566.36</v>
          </cell>
          <cell r="W615">
            <v>2568.06</v>
          </cell>
          <cell r="X615">
            <v>2566.36</v>
          </cell>
          <cell r="Y615" t="str">
            <v>Proyectado</v>
          </cell>
          <cell r="Z615">
            <v>12.074856724720814</v>
          </cell>
          <cell r="AB615" t="e">
            <v>#N/A</v>
          </cell>
        </row>
        <row r="616">
          <cell r="A616">
            <v>614</v>
          </cell>
          <cell r="B616" t="str">
            <v>S084-S083</v>
          </cell>
          <cell r="C616" t="str">
            <v>S084</v>
          </cell>
          <cell r="D616" t="str">
            <v>S083</v>
          </cell>
          <cell r="E616" t="str">
            <v>1022673.88-1043345.55</v>
          </cell>
          <cell r="F616" t="str">
            <v>1022655.13-1043331.28</v>
          </cell>
          <cell r="G616" t="str">
            <v>Proyectado Sumideros</v>
          </cell>
          <cell r="H616">
            <v>1022673.88</v>
          </cell>
          <cell r="I616">
            <v>1043345.55</v>
          </cell>
          <cell r="J616">
            <v>1022655.13</v>
          </cell>
          <cell r="K616">
            <v>1043331.28</v>
          </cell>
          <cell r="L616">
            <v>23.562584999999999</v>
          </cell>
          <cell r="M616" t="str">
            <v>De Sumidero</v>
          </cell>
          <cell r="N616" t="str">
            <v>PVC</v>
          </cell>
          <cell r="O616">
            <v>0</v>
          </cell>
          <cell r="P616">
            <v>0</v>
          </cell>
          <cell r="Q616">
            <v>2567.56</v>
          </cell>
          <cell r="R616">
            <v>2567.5700000000002</v>
          </cell>
          <cell r="S616">
            <v>0.5</v>
          </cell>
          <cell r="T616">
            <v>1.2</v>
          </cell>
          <cell r="U616">
            <v>2567.06</v>
          </cell>
          <cell r="V616">
            <v>2566.3700000000003</v>
          </cell>
          <cell r="W616">
            <v>2567.06</v>
          </cell>
          <cell r="X616">
            <v>2566.3700000000003</v>
          </cell>
          <cell r="Y616" t="str">
            <v>Proyectado</v>
          </cell>
          <cell r="Z616">
            <v>2.9283713989768092</v>
          </cell>
          <cell r="AB616" t="e">
            <v>#N/A</v>
          </cell>
        </row>
        <row r="617">
          <cell r="A617">
            <v>615</v>
          </cell>
          <cell r="B617" t="str">
            <v>S083-S079</v>
          </cell>
          <cell r="C617" t="str">
            <v>S083</v>
          </cell>
          <cell r="D617" t="str">
            <v>S079</v>
          </cell>
          <cell r="E617" t="str">
            <v>1022655.13-1043331.28</v>
          </cell>
          <cell r="F617" t="str">
            <v>1022639.94-1043332.65</v>
          </cell>
          <cell r="G617" t="str">
            <v>Proyectado Sumideros</v>
          </cell>
          <cell r="H617">
            <v>1022655.13</v>
          </cell>
          <cell r="I617">
            <v>1043331.28</v>
          </cell>
          <cell r="J617">
            <v>1022639.94</v>
          </cell>
          <cell r="K617">
            <v>1043332.65</v>
          </cell>
          <cell r="L617">
            <v>15.251656000000001</v>
          </cell>
          <cell r="M617" t="str">
            <v>De Sumidero</v>
          </cell>
          <cell r="N617" t="str">
            <v>PVC</v>
          </cell>
          <cell r="O617">
            <v>0</v>
          </cell>
          <cell r="P617">
            <v>0</v>
          </cell>
          <cell r="Q617">
            <v>2567.5700000000002</v>
          </cell>
          <cell r="R617">
            <v>2567.9899999999998</v>
          </cell>
          <cell r="S617">
            <v>0.5</v>
          </cell>
          <cell r="T617">
            <v>1.2</v>
          </cell>
          <cell r="U617">
            <v>2567.0700000000002</v>
          </cell>
          <cell r="V617">
            <v>2566.79</v>
          </cell>
          <cell r="W617">
            <v>2567.0700000000002</v>
          </cell>
          <cell r="X617">
            <v>2566.79</v>
          </cell>
          <cell r="Y617" t="str">
            <v>Proyectado</v>
          </cell>
          <cell r="Z617">
            <v>1.8358662167583644</v>
          </cell>
          <cell r="AB617" t="e">
            <v>#N/A</v>
          </cell>
        </row>
        <row r="618">
          <cell r="A618">
            <v>616</v>
          </cell>
          <cell r="B618" t="str">
            <v>S093-S094</v>
          </cell>
          <cell r="C618" t="str">
            <v>S093</v>
          </cell>
          <cell r="D618" t="str">
            <v>S094</v>
          </cell>
          <cell r="E618" t="str">
            <v>1022650.77-1043354</v>
          </cell>
          <cell r="F618" t="str">
            <v>1022642.39-1043347.52</v>
          </cell>
          <cell r="G618" t="str">
            <v>Proyectado Sumideros</v>
          </cell>
          <cell r="H618">
            <v>1022650.77</v>
          </cell>
          <cell r="I618">
            <v>1043354</v>
          </cell>
          <cell r="J618">
            <v>1022642.39</v>
          </cell>
          <cell r="K618">
            <v>1043347.52</v>
          </cell>
          <cell r="L618">
            <v>10.593149</v>
          </cell>
          <cell r="M618" t="str">
            <v>De Sumidero</v>
          </cell>
          <cell r="N618" t="str">
            <v>PVC</v>
          </cell>
          <cell r="O618">
            <v>0</v>
          </cell>
          <cell r="P618">
            <v>0</v>
          </cell>
          <cell r="Q618">
            <v>2567.5100000000002</v>
          </cell>
          <cell r="R618">
            <v>2567.4499999999998</v>
          </cell>
          <cell r="S618">
            <v>0.5</v>
          </cell>
          <cell r="T618">
            <v>1.2</v>
          </cell>
          <cell r="U618">
            <v>2567.0100000000002</v>
          </cell>
          <cell r="V618">
            <v>2566.25</v>
          </cell>
          <cell r="W618">
            <v>2567.0100000000002</v>
          </cell>
          <cell r="X618">
            <v>2566.25</v>
          </cell>
          <cell r="Y618" t="str">
            <v>Proyectado</v>
          </cell>
          <cell r="Z618">
            <v>7.1744483156067975</v>
          </cell>
          <cell r="AB618" t="e">
            <v>#N/A</v>
          </cell>
        </row>
        <row r="619">
          <cell r="A619">
            <v>617</v>
          </cell>
          <cell r="B619" t="str">
            <v>N175-N28</v>
          </cell>
          <cell r="C619" t="str">
            <v>N175</v>
          </cell>
          <cell r="D619" t="str">
            <v>N28</v>
          </cell>
          <cell r="E619" t="str">
            <v>1022636.9-1043344.44</v>
          </cell>
          <cell r="F619" t="str">
            <v>1022640.35-1043354.48</v>
          </cell>
          <cell r="G619" t="str">
            <v>Proyectado Sumideros</v>
          </cell>
          <cell r="H619">
            <v>1022636.9</v>
          </cell>
          <cell r="I619">
            <v>1043344.44</v>
          </cell>
          <cell r="J619">
            <v>1022640.35</v>
          </cell>
          <cell r="K619">
            <v>1043354.48</v>
          </cell>
          <cell r="L619">
            <v>10.623029000000001</v>
          </cell>
          <cell r="M619" t="str">
            <v>De Sumidero</v>
          </cell>
          <cell r="N619" t="str">
            <v>PVC</v>
          </cell>
          <cell r="O619">
            <v>0</v>
          </cell>
          <cell r="P619">
            <v>0</v>
          </cell>
          <cell r="Q619">
            <v>2567.5</v>
          </cell>
          <cell r="R619">
            <v>2565.2600000000002</v>
          </cell>
          <cell r="S619">
            <v>0.5</v>
          </cell>
          <cell r="T619">
            <v>1.2</v>
          </cell>
          <cell r="U619">
            <v>2567</v>
          </cell>
          <cell r="V619">
            <v>2564.0600000000004</v>
          </cell>
          <cell r="W619">
            <v>2567</v>
          </cell>
          <cell r="X619">
            <v>2564.0600000000004</v>
          </cell>
          <cell r="Y619" t="str">
            <v>Proyectado</v>
          </cell>
          <cell r="Z619">
            <v>27.675722244565083</v>
          </cell>
          <cell r="AB619" t="e">
            <v>#N/A</v>
          </cell>
        </row>
        <row r="620">
          <cell r="A620">
            <v>618</v>
          </cell>
          <cell r="B620" t="str">
            <v>S079-N175</v>
          </cell>
          <cell r="C620" t="str">
            <v>S079</v>
          </cell>
          <cell r="D620" t="str">
            <v>N175</v>
          </cell>
          <cell r="E620" t="str">
            <v>1022639.94-1043332.65</v>
          </cell>
          <cell r="F620" t="str">
            <v>1022636.9-1043344.44</v>
          </cell>
          <cell r="G620" t="str">
            <v>Proyectado Sumideros</v>
          </cell>
          <cell r="H620">
            <v>1022639.94</v>
          </cell>
          <cell r="I620">
            <v>1043332.65</v>
          </cell>
          <cell r="J620">
            <v>1022636.9</v>
          </cell>
          <cell r="K620">
            <v>1043344.44</v>
          </cell>
          <cell r="L620">
            <v>12.174946</v>
          </cell>
          <cell r="M620" t="str">
            <v>De Sumidero</v>
          </cell>
          <cell r="N620" t="str">
            <v>PVC</v>
          </cell>
          <cell r="O620">
            <v>0</v>
          </cell>
          <cell r="P620">
            <v>0</v>
          </cell>
          <cell r="Q620">
            <v>2567.9899999999998</v>
          </cell>
          <cell r="R620">
            <v>2567.5</v>
          </cell>
          <cell r="S620">
            <v>0.5</v>
          </cell>
          <cell r="T620">
            <v>1.2</v>
          </cell>
          <cell r="U620">
            <v>2567.4899999999998</v>
          </cell>
          <cell r="V620">
            <v>2566.3000000000002</v>
          </cell>
          <cell r="W620">
            <v>2567.4899999999998</v>
          </cell>
          <cell r="X620">
            <v>2566.3000000000002</v>
          </cell>
          <cell r="Y620" t="str">
            <v>Proyectado</v>
          </cell>
          <cell r="Z620">
            <v>9.7741706616160737</v>
          </cell>
          <cell r="AB620" t="e">
            <v>#N/A</v>
          </cell>
        </row>
        <row r="621">
          <cell r="A621">
            <v>619</v>
          </cell>
          <cell r="B621" t="str">
            <v>S094-N175</v>
          </cell>
          <cell r="C621" t="str">
            <v>S094</v>
          </cell>
          <cell r="D621" t="str">
            <v>N175</v>
          </cell>
          <cell r="E621" t="str">
            <v>1022642.39-1043347.52</v>
          </cell>
          <cell r="F621" t="str">
            <v>1022636.9-1043344.44</v>
          </cell>
          <cell r="G621" t="str">
            <v>Proyectado Sumideros</v>
          </cell>
          <cell r="H621">
            <v>1022642.39</v>
          </cell>
          <cell r="I621">
            <v>1043347.52</v>
          </cell>
          <cell r="J621">
            <v>1022636.9</v>
          </cell>
          <cell r="K621">
            <v>1043344.44</v>
          </cell>
          <cell r="L621">
            <v>6.2994669999999999</v>
          </cell>
          <cell r="M621" t="str">
            <v>De Sumidero</v>
          </cell>
          <cell r="N621" t="str">
            <v>PVC</v>
          </cell>
          <cell r="O621">
            <v>0</v>
          </cell>
          <cell r="P621">
            <v>0</v>
          </cell>
          <cell r="Q621">
            <v>2567.4499999999998</v>
          </cell>
          <cell r="R621">
            <v>2567.5</v>
          </cell>
          <cell r="S621">
            <v>0.5</v>
          </cell>
          <cell r="T621">
            <v>1.2</v>
          </cell>
          <cell r="U621">
            <v>2566.9499999999998</v>
          </cell>
          <cell r="V621">
            <v>2566.3000000000002</v>
          </cell>
          <cell r="W621">
            <v>2566.9499999999998</v>
          </cell>
          <cell r="X621">
            <v>2566.3000000000002</v>
          </cell>
          <cell r="Y621" t="str">
            <v>Proyectado</v>
          </cell>
          <cell r="Z621">
            <v>10.318333281206748</v>
          </cell>
          <cell r="AB621" t="e">
            <v>#N/A</v>
          </cell>
        </row>
        <row r="622">
          <cell r="A622">
            <v>620</v>
          </cell>
          <cell r="B622" t="str">
            <v>S082-S092</v>
          </cell>
          <cell r="C622" t="str">
            <v>S082</v>
          </cell>
          <cell r="D622" t="str">
            <v>S092</v>
          </cell>
          <cell r="E622" t="str">
            <v>1022674.59-1043364.89</v>
          </cell>
          <cell r="F622" t="str">
            <v>1022651.49-1043347.36</v>
          </cell>
          <cell r="G622" t="str">
            <v>Proyectado Sumideros</v>
          </cell>
          <cell r="H622">
            <v>1022674.59</v>
          </cell>
          <cell r="I622">
            <v>1043364.89</v>
          </cell>
          <cell r="J622">
            <v>1022651.49</v>
          </cell>
          <cell r="K622">
            <v>1043347.36</v>
          </cell>
          <cell r="L622">
            <v>28.998463999999998</v>
          </cell>
          <cell r="M622" t="str">
            <v>De Sumidero</v>
          </cell>
          <cell r="N622" t="str">
            <v>PVC</v>
          </cell>
          <cell r="O622">
            <v>0</v>
          </cell>
          <cell r="P622">
            <v>0</v>
          </cell>
          <cell r="Q622">
            <v>2567.54</v>
          </cell>
          <cell r="R622">
            <v>2567.48</v>
          </cell>
          <cell r="S622">
            <v>0.5</v>
          </cell>
          <cell r="T622">
            <v>1.2</v>
          </cell>
          <cell r="U622">
            <v>2567.04</v>
          </cell>
          <cell r="V622">
            <v>2566.2800000000002</v>
          </cell>
          <cell r="W622">
            <v>2567.04</v>
          </cell>
          <cell r="X622">
            <v>2566.2800000000002</v>
          </cell>
          <cell r="Y622" t="str">
            <v>Proyectado</v>
          </cell>
          <cell r="Z622">
            <v>2.6208284687070442</v>
          </cell>
          <cell r="AB622" t="e">
            <v>#N/A</v>
          </cell>
        </row>
        <row r="623">
          <cell r="A623">
            <v>621</v>
          </cell>
          <cell r="B623" t="str">
            <v>S092-S079</v>
          </cell>
          <cell r="C623" t="str">
            <v>S092</v>
          </cell>
          <cell r="D623" t="str">
            <v>S079</v>
          </cell>
          <cell r="E623" t="str">
            <v>1022651.49-1043347.36</v>
          </cell>
          <cell r="F623" t="str">
            <v>1022639.94-1043332.65</v>
          </cell>
          <cell r="G623" t="str">
            <v>Proyectado Sumideros</v>
          </cell>
          <cell r="H623">
            <v>1022651.49</v>
          </cell>
          <cell r="I623">
            <v>1043347.36</v>
          </cell>
          <cell r="J623">
            <v>1022639.94</v>
          </cell>
          <cell r="K623">
            <v>1043332.65</v>
          </cell>
          <cell r="L623">
            <v>18.702583000000001</v>
          </cell>
          <cell r="M623" t="str">
            <v>De Sumidero</v>
          </cell>
          <cell r="N623" t="str">
            <v>PVC</v>
          </cell>
          <cell r="O623">
            <v>0</v>
          </cell>
          <cell r="P623">
            <v>0</v>
          </cell>
          <cell r="Q623">
            <v>2567.48</v>
          </cell>
          <cell r="R623">
            <v>2567.9899999999998</v>
          </cell>
          <cell r="S623">
            <v>0.5</v>
          </cell>
          <cell r="T623">
            <v>1.2</v>
          </cell>
          <cell r="U623">
            <v>2566.98</v>
          </cell>
          <cell r="V623">
            <v>2566.79</v>
          </cell>
          <cell r="W623">
            <v>2566.98</v>
          </cell>
          <cell r="X623">
            <v>2566.79</v>
          </cell>
          <cell r="Y623" t="str">
            <v>Proyectado</v>
          </cell>
          <cell r="Z623">
            <v>1.0159024558268479</v>
          </cell>
          <cell r="AB623" t="e">
            <v>#N/A</v>
          </cell>
        </row>
        <row r="624">
          <cell r="A624">
            <v>622</v>
          </cell>
          <cell r="B624" t="str">
            <v>S096-S319</v>
          </cell>
          <cell r="C624" t="str">
            <v>S096</v>
          </cell>
          <cell r="D624" t="str">
            <v>S319</v>
          </cell>
          <cell r="E624" t="str">
            <v>1022697.61-1043376.21</v>
          </cell>
          <cell r="F624" t="str">
            <v>1022682.92-1043378.57</v>
          </cell>
          <cell r="G624" t="str">
            <v>Proyectado Sumideros</v>
          </cell>
          <cell r="H624">
            <v>1022697.61</v>
          </cell>
          <cell r="I624">
            <v>1043376.21</v>
          </cell>
          <cell r="J624">
            <v>1022682.92</v>
          </cell>
          <cell r="K624">
            <v>1043378.57</v>
          </cell>
          <cell r="L624">
            <v>14.878363</v>
          </cell>
          <cell r="M624" t="str">
            <v>De Sumidero</v>
          </cell>
          <cell r="N624" t="str">
            <v>PVC</v>
          </cell>
          <cell r="O624">
            <v>0</v>
          </cell>
          <cell r="P624">
            <v>0</v>
          </cell>
          <cell r="Q624">
            <v>2567.9899999999998</v>
          </cell>
          <cell r="R624">
            <v>2567.5300000000002</v>
          </cell>
          <cell r="S624">
            <v>0.5</v>
          </cell>
          <cell r="T624">
            <v>1.2</v>
          </cell>
          <cell r="U624">
            <v>2567.4899999999998</v>
          </cell>
          <cell r="V624">
            <v>2566.3300000000004</v>
          </cell>
          <cell r="W624">
            <v>2567.4899999999998</v>
          </cell>
          <cell r="X624">
            <v>2566.3300000000004</v>
          </cell>
          <cell r="Y624" t="str">
            <v>Proyectado</v>
          </cell>
          <cell r="Z624">
            <v>7.7965566507511586</v>
          </cell>
          <cell r="AB624" t="e">
            <v>#N/A</v>
          </cell>
        </row>
        <row r="625">
          <cell r="A625">
            <v>623</v>
          </cell>
          <cell r="B625" t="str">
            <v>S291-N29</v>
          </cell>
          <cell r="C625" t="str">
            <v>S291</v>
          </cell>
          <cell r="D625" t="str">
            <v>N29</v>
          </cell>
          <cell r="E625" t="str">
            <v>1022635.29-1043403.66</v>
          </cell>
          <cell r="F625" t="str">
            <v>1022633.85-1043409.23</v>
          </cell>
          <cell r="G625" t="str">
            <v>Proyectado Sumideros</v>
          </cell>
          <cell r="H625">
            <v>1022635.29</v>
          </cell>
          <cell r="I625">
            <v>1043403.66</v>
          </cell>
          <cell r="J625">
            <v>1022633.85</v>
          </cell>
          <cell r="K625">
            <v>1043409.23</v>
          </cell>
          <cell r="L625">
            <v>5.7557980000000004</v>
          </cell>
          <cell r="M625" t="str">
            <v>De Sumidero</v>
          </cell>
          <cell r="N625" t="str">
            <v>PVC</v>
          </cell>
          <cell r="O625">
            <v>0</v>
          </cell>
          <cell r="P625">
            <v>0</v>
          </cell>
          <cell r="Q625">
            <v>2564.5700000000002</v>
          </cell>
          <cell r="R625">
            <v>2564.7600000000002</v>
          </cell>
          <cell r="S625">
            <v>0.5</v>
          </cell>
          <cell r="T625">
            <v>1.2</v>
          </cell>
          <cell r="U625">
            <v>2564.0700000000002</v>
          </cell>
          <cell r="V625">
            <v>2563.5600000000004</v>
          </cell>
          <cell r="W625">
            <v>2564.0700000000002</v>
          </cell>
          <cell r="X625">
            <v>2563.5600000000004</v>
          </cell>
          <cell r="Y625" t="str">
            <v>Proyectado</v>
          </cell>
          <cell r="Z625">
            <v>8.8606306197639935</v>
          </cell>
          <cell r="AB625" t="e">
            <v>#N/A</v>
          </cell>
        </row>
        <row r="626">
          <cell r="A626">
            <v>624</v>
          </cell>
          <cell r="B626" t="str">
            <v>S290-N29</v>
          </cell>
          <cell r="C626" t="str">
            <v>S290</v>
          </cell>
          <cell r="D626" t="str">
            <v>N29</v>
          </cell>
          <cell r="E626" t="str">
            <v>1022638.25-1043403.71</v>
          </cell>
          <cell r="F626" t="str">
            <v>1022633.85-1043409.23</v>
          </cell>
          <cell r="G626" t="str">
            <v>Proyectado Sumideros</v>
          </cell>
          <cell r="H626">
            <v>1022638.25</v>
          </cell>
          <cell r="I626">
            <v>1043403.71</v>
          </cell>
          <cell r="J626">
            <v>1022633.85</v>
          </cell>
          <cell r="K626">
            <v>1043409.23</v>
          </cell>
          <cell r="L626">
            <v>7.0595530000000002</v>
          </cell>
          <cell r="M626" t="str">
            <v>De Sumidero</v>
          </cell>
          <cell r="N626" t="str">
            <v>PVC</v>
          </cell>
          <cell r="O626">
            <v>0</v>
          </cell>
          <cell r="P626">
            <v>0</v>
          </cell>
          <cell r="Q626">
            <v>2564.62</v>
          </cell>
          <cell r="R626">
            <v>2564.7600000000002</v>
          </cell>
          <cell r="S626">
            <v>0.5</v>
          </cell>
          <cell r="T626">
            <v>1.2</v>
          </cell>
          <cell r="U626">
            <v>2564.12</v>
          </cell>
          <cell r="V626">
            <v>2563.5600000000004</v>
          </cell>
          <cell r="W626">
            <v>2564.12</v>
          </cell>
          <cell r="X626">
            <v>2563.5600000000004</v>
          </cell>
          <cell r="Y626" t="str">
            <v>Proyectado</v>
          </cell>
          <cell r="Z626">
            <v>7.9325135741525079</v>
          </cell>
          <cell r="AB626" t="e">
            <v>#N/A</v>
          </cell>
        </row>
        <row r="627">
          <cell r="A627">
            <v>625</v>
          </cell>
          <cell r="B627" t="str">
            <v>S289-N29</v>
          </cell>
          <cell r="C627" t="str">
            <v>S289</v>
          </cell>
          <cell r="D627" t="str">
            <v>N29</v>
          </cell>
          <cell r="E627" t="str">
            <v>1022642.44-1043408.63</v>
          </cell>
          <cell r="F627" t="str">
            <v>1022633.85-1043409.23</v>
          </cell>
          <cell r="G627" t="str">
            <v>Proyectado Sumideros</v>
          </cell>
          <cell r="H627">
            <v>1022642.44</v>
          </cell>
          <cell r="I627">
            <v>1043408.63</v>
          </cell>
          <cell r="J627">
            <v>1022633.85</v>
          </cell>
          <cell r="K627">
            <v>1043409.23</v>
          </cell>
          <cell r="L627">
            <v>8.6072430000000004</v>
          </cell>
          <cell r="M627" t="str">
            <v>De Sumidero</v>
          </cell>
          <cell r="N627" t="str">
            <v>PVC</v>
          </cell>
          <cell r="O627">
            <v>0</v>
          </cell>
          <cell r="P627">
            <v>0</v>
          </cell>
          <cell r="Q627">
            <v>2564.62</v>
          </cell>
          <cell r="R627">
            <v>2564.7600000000002</v>
          </cell>
          <cell r="S627">
            <v>0.5</v>
          </cell>
          <cell r="T627">
            <v>1.2</v>
          </cell>
          <cell r="U627">
            <v>2564.12</v>
          </cell>
          <cell r="V627">
            <v>2563.5600000000004</v>
          </cell>
          <cell r="W627">
            <v>2564.12</v>
          </cell>
          <cell r="X627">
            <v>2563.5600000000004</v>
          </cell>
          <cell r="Y627" t="str">
            <v>Proyectado</v>
          </cell>
          <cell r="Z627">
            <v>6.5061483682927355</v>
          </cell>
          <cell r="AB627" t="e">
            <v>#N/A</v>
          </cell>
        </row>
        <row r="628">
          <cell r="A628">
            <v>626</v>
          </cell>
          <cell r="B628" t="str">
            <v>S288-N29</v>
          </cell>
          <cell r="C628" t="str">
            <v>S288</v>
          </cell>
          <cell r="D628" t="str">
            <v>N29</v>
          </cell>
          <cell r="E628" t="str">
            <v>1022642.66-1043411.72</v>
          </cell>
          <cell r="F628" t="str">
            <v>1022633.85-1043409.23</v>
          </cell>
          <cell r="G628" t="str">
            <v>Proyectado Sumideros</v>
          </cell>
          <cell r="H628">
            <v>1022642.66</v>
          </cell>
          <cell r="I628">
            <v>1043411.72</v>
          </cell>
          <cell r="J628">
            <v>1022633.85</v>
          </cell>
          <cell r="K628">
            <v>1043409.23</v>
          </cell>
          <cell r="L628">
            <v>9.1502809999999997</v>
          </cell>
          <cell r="M628" t="str">
            <v>De Sumidero</v>
          </cell>
          <cell r="N628" t="str">
            <v>PVC</v>
          </cell>
          <cell r="O628">
            <v>0</v>
          </cell>
          <cell r="P628">
            <v>0</v>
          </cell>
          <cell r="Q628">
            <v>2564.59</v>
          </cell>
          <cell r="R628">
            <v>2564.7600000000002</v>
          </cell>
          <cell r="S628">
            <v>0.5</v>
          </cell>
          <cell r="T628">
            <v>1.2</v>
          </cell>
          <cell r="U628">
            <v>2564.09</v>
          </cell>
          <cell r="V628">
            <v>2563.5600000000004</v>
          </cell>
          <cell r="W628">
            <v>2564.09</v>
          </cell>
          <cell r="X628">
            <v>2563.5600000000004</v>
          </cell>
          <cell r="Y628" t="str">
            <v>Proyectado</v>
          </cell>
          <cell r="Z628">
            <v>5.7921718469601684</v>
          </cell>
          <cell r="AB628" t="e">
            <v>#N/A</v>
          </cell>
        </row>
        <row r="629">
          <cell r="A629">
            <v>627</v>
          </cell>
          <cell r="B629" t="str">
            <v>S287-N29</v>
          </cell>
          <cell r="C629" t="str">
            <v>S287</v>
          </cell>
          <cell r="D629" t="str">
            <v>N29</v>
          </cell>
          <cell r="E629" t="str">
            <v>1022637.07-1043416.5</v>
          </cell>
          <cell r="F629" t="str">
            <v>1022633.85-1043409.23</v>
          </cell>
          <cell r="G629" t="str">
            <v>Proyectado Sumideros</v>
          </cell>
          <cell r="H629">
            <v>1022637.07</v>
          </cell>
          <cell r="I629">
            <v>1043416.5</v>
          </cell>
          <cell r="J629">
            <v>1022633.85</v>
          </cell>
          <cell r="K629">
            <v>1043409.23</v>
          </cell>
          <cell r="L629">
            <v>7.9461240000000002</v>
          </cell>
          <cell r="M629" t="str">
            <v>De Sumidero</v>
          </cell>
          <cell r="N629" t="str">
            <v>PVC</v>
          </cell>
          <cell r="O629">
            <v>0</v>
          </cell>
          <cell r="P629">
            <v>0</v>
          </cell>
          <cell r="Q629">
            <v>2564.67</v>
          </cell>
          <cell r="R629">
            <v>2564.7600000000002</v>
          </cell>
          <cell r="S629">
            <v>0.5</v>
          </cell>
          <cell r="T629">
            <v>1.2</v>
          </cell>
          <cell r="U629">
            <v>2564.17</v>
          </cell>
          <cell r="V629">
            <v>2563.5600000000004</v>
          </cell>
          <cell r="W629">
            <v>2564.17</v>
          </cell>
          <cell r="X629">
            <v>2563.5600000000004</v>
          </cell>
          <cell r="Y629" t="str">
            <v>Proyectado</v>
          </cell>
          <cell r="Z629">
            <v>7.6766987275767722</v>
          </cell>
          <cell r="AB629" t="e">
            <v>#N/A</v>
          </cell>
        </row>
        <row r="630">
          <cell r="A630">
            <v>628</v>
          </cell>
          <cell r="B630" t="str">
            <v>S286-N29</v>
          </cell>
          <cell r="C630" t="str">
            <v>S286</v>
          </cell>
          <cell r="D630" t="str">
            <v>N29</v>
          </cell>
          <cell r="E630" t="str">
            <v>1022634.07-1043416.19</v>
          </cell>
          <cell r="F630" t="str">
            <v>1022633.85-1043409.23</v>
          </cell>
          <cell r="G630" t="str">
            <v>Proyectado Sumideros</v>
          </cell>
          <cell r="H630">
            <v>1022634.07</v>
          </cell>
          <cell r="I630">
            <v>1043416.19</v>
          </cell>
          <cell r="J630">
            <v>1022633.85</v>
          </cell>
          <cell r="K630">
            <v>1043409.23</v>
          </cell>
          <cell r="L630">
            <v>6.9595760000000002</v>
          </cell>
          <cell r="M630" t="str">
            <v>De Sumidero</v>
          </cell>
          <cell r="N630" t="str">
            <v>PVC</v>
          </cell>
          <cell r="O630">
            <v>0</v>
          </cell>
          <cell r="P630">
            <v>0</v>
          </cell>
          <cell r="Q630">
            <v>2564.6799999999998</v>
          </cell>
          <cell r="R630">
            <v>2564.7600000000002</v>
          </cell>
          <cell r="S630">
            <v>0.5</v>
          </cell>
          <cell r="T630">
            <v>1.2</v>
          </cell>
          <cell r="U630">
            <v>2564.1799999999998</v>
          </cell>
          <cell r="V630">
            <v>2563.5600000000004</v>
          </cell>
          <cell r="W630">
            <v>2564.1799999999998</v>
          </cell>
          <cell r="X630">
            <v>2563.5600000000004</v>
          </cell>
          <cell r="Y630" t="str">
            <v>Proyectado</v>
          </cell>
          <cell r="Z630">
            <v>8.9085886841301267</v>
          </cell>
          <cell r="AB630" t="e">
            <v>#N/A</v>
          </cell>
        </row>
        <row r="631">
          <cell r="A631">
            <v>629</v>
          </cell>
          <cell r="B631" t="str">
            <v>S292-N29</v>
          </cell>
          <cell r="C631" t="str">
            <v>S292</v>
          </cell>
          <cell r="D631" t="str">
            <v>N29</v>
          </cell>
          <cell r="E631" t="str">
            <v>1022629.76-1043408.36</v>
          </cell>
          <cell r="F631" t="str">
            <v>1022633.85-1043409.23</v>
          </cell>
          <cell r="G631" t="str">
            <v>Proyectado Sumideros</v>
          </cell>
          <cell r="H631">
            <v>1022629.76</v>
          </cell>
          <cell r="I631">
            <v>1043408.36</v>
          </cell>
          <cell r="J631">
            <v>1022633.85</v>
          </cell>
          <cell r="K631">
            <v>1043409.23</v>
          </cell>
          <cell r="L631">
            <v>4.1861670000000002</v>
          </cell>
          <cell r="M631" t="str">
            <v>De Sumidero</v>
          </cell>
          <cell r="N631" t="str">
            <v>PVC</v>
          </cell>
          <cell r="O631">
            <v>0</v>
          </cell>
          <cell r="P631">
            <v>0</v>
          </cell>
          <cell r="Q631">
            <v>2564.58</v>
          </cell>
          <cell r="R631">
            <v>2564.7600000000002</v>
          </cell>
          <cell r="S631">
            <v>0.5</v>
          </cell>
          <cell r="T631">
            <v>1.2</v>
          </cell>
          <cell r="U631">
            <v>2564.08</v>
          </cell>
          <cell r="V631">
            <v>2563.5600000000004</v>
          </cell>
          <cell r="W631">
            <v>2564.08</v>
          </cell>
          <cell r="X631">
            <v>2563.5600000000004</v>
          </cell>
          <cell r="Y631" t="str">
            <v>Proyectado</v>
          </cell>
          <cell r="Z631">
            <v>12.421864679539231</v>
          </cell>
          <cell r="AB631" t="e">
            <v>#N/A</v>
          </cell>
        </row>
        <row r="632">
          <cell r="A632">
            <v>630</v>
          </cell>
          <cell r="B632" t="str">
            <v>S273-N27</v>
          </cell>
          <cell r="C632" t="str">
            <v>S273</v>
          </cell>
          <cell r="D632" t="str">
            <v>N27</v>
          </cell>
          <cell r="E632" t="str">
            <v>1022656.02-1043437.57</v>
          </cell>
          <cell r="F632" t="str">
            <v>1022661.14-1043439.75</v>
          </cell>
          <cell r="G632" t="str">
            <v>Proyectado Sumideros</v>
          </cell>
          <cell r="H632">
            <v>1022656.02</v>
          </cell>
          <cell r="I632">
            <v>1043437.57</v>
          </cell>
          <cell r="J632">
            <v>1022661.14</v>
          </cell>
          <cell r="K632">
            <v>1043439.75</v>
          </cell>
          <cell r="L632">
            <v>5.5671840000000001</v>
          </cell>
          <cell r="M632" t="str">
            <v>De Sumidero</v>
          </cell>
          <cell r="N632" t="str">
            <v>PVC</v>
          </cell>
          <cell r="O632">
            <v>0</v>
          </cell>
          <cell r="P632">
            <v>0</v>
          </cell>
          <cell r="Q632">
            <v>2565.0100000000002</v>
          </cell>
          <cell r="R632">
            <v>2565.19</v>
          </cell>
          <cell r="S632">
            <v>0.5</v>
          </cell>
          <cell r="T632">
            <v>1.2</v>
          </cell>
          <cell r="U632">
            <v>2564.5100000000002</v>
          </cell>
          <cell r="V632">
            <v>2563.9900000000002</v>
          </cell>
          <cell r="W632">
            <v>2564.5100000000002</v>
          </cell>
          <cell r="X632">
            <v>2563.9900000000002</v>
          </cell>
          <cell r="Y632" t="str">
            <v>Proyectado</v>
          </cell>
          <cell r="Z632">
            <v>9.3404493187216691</v>
          </cell>
          <cell r="AB632" t="e">
            <v>#N/A</v>
          </cell>
        </row>
        <row r="633">
          <cell r="A633">
            <v>631</v>
          </cell>
          <cell r="B633" t="str">
            <v>S272-N27</v>
          </cell>
          <cell r="C633" t="str">
            <v>S272</v>
          </cell>
          <cell r="D633" t="str">
            <v>N27</v>
          </cell>
          <cell r="E633" t="str">
            <v>1022662.03-1043432.82</v>
          </cell>
          <cell r="F633" t="str">
            <v>1022661.14-1043439.75</v>
          </cell>
          <cell r="G633" t="str">
            <v>Proyectado Sumideros</v>
          </cell>
          <cell r="H633">
            <v>1022662.03</v>
          </cell>
          <cell r="I633">
            <v>1043432.82</v>
          </cell>
          <cell r="J633">
            <v>1022661.14</v>
          </cell>
          <cell r="K633">
            <v>1043439.75</v>
          </cell>
          <cell r="L633">
            <v>6.9877440000000002</v>
          </cell>
          <cell r="M633" t="str">
            <v>De Sumidero</v>
          </cell>
          <cell r="N633" t="str">
            <v>PVC</v>
          </cell>
          <cell r="O633">
            <v>0</v>
          </cell>
          <cell r="P633">
            <v>0</v>
          </cell>
          <cell r="Q633">
            <v>2564.9899999999998</v>
          </cell>
          <cell r="R633">
            <v>2565.19</v>
          </cell>
          <cell r="S633">
            <v>0.5</v>
          </cell>
          <cell r="T633">
            <v>1.2</v>
          </cell>
          <cell r="U633">
            <v>2564.4899999999998</v>
          </cell>
          <cell r="V633">
            <v>2563.9900000000002</v>
          </cell>
          <cell r="W633">
            <v>2564.4899999999998</v>
          </cell>
          <cell r="X633">
            <v>2563.9900000000002</v>
          </cell>
          <cell r="Y633" t="str">
            <v>Proyectado</v>
          </cell>
          <cell r="Z633">
            <v>7.1553852001382019</v>
          </cell>
          <cell r="AB633" t="e">
            <v>#N/A</v>
          </cell>
        </row>
        <row r="634">
          <cell r="A634">
            <v>632</v>
          </cell>
          <cell r="B634" t="str">
            <v>S271-N27</v>
          </cell>
          <cell r="C634" t="str">
            <v>S271</v>
          </cell>
          <cell r="D634" t="str">
            <v>N27</v>
          </cell>
          <cell r="E634" t="str">
            <v>1022664.88-1043433.58</v>
          </cell>
          <cell r="F634" t="str">
            <v>1022661.14-1043439.75</v>
          </cell>
          <cell r="G634" t="str">
            <v>Proyectado Sumideros</v>
          </cell>
          <cell r="H634">
            <v>1022664.88</v>
          </cell>
          <cell r="I634">
            <v>1043433.58</v>
          </cell>
          <cell r="J634">
            <v>1022661.14</v>
          </cell>
          <cell r="K634">
            <v>1043439.75</v>
          </cell>
          <cell r="L634">
            <v>7.2148589999999997</v>
          </cell>
          <cell r="M634" t="str">
            <v>De Sumidero</v>
          </cell>
          <cell r="N634" t="str">
            <v>PVC</v>
          </cell>
          <cell r="O634">
            <v>0</v>
          </cell>
          <cell r="P634">
            <v>0</v>
          </cell>
          <cell r="Q634">
            <v>2564.98</v>
          </cell>
          <cell r="R634">
            <v>2565.19</v>
          </cell>
          <cell r="S634">
            <v>0.5</v>
          </cell>
          <cell r="T634">
            <v>1.2</v>
          </cell>
          <cell r="U634">
            <v>2564.48</v>
          </cell>
          <cell r="V634">
            <v>2563.9900000000002</v>
          </cell>
          <cell r="W634">
            <v>2564.48</v>
          </cell>
          <cell r="X634">
            <v>2563.9900000000002</v>
          </cell>
          <cell r="Y634" t="str">
            <v>Proyectado</v>
          </cell>
          <cell r="Z634">
            <v>6.7915395158766341</v>
          </cell>
          <cell r="AB634" t="e">
            <v>#N/A</v>
          </cell>
        </row>
        <row r="635">
          <cell r="A635">
            <v>633</v>
          </cell>
          <cell r="B635" t="str">
            <v>S278-N27</v>
          </cell>
          <cell r="C635" t="str">
            <v>S278</v>
          </cell>
          <cell r="D635" t="str">
            <v>N27</v>
          </cell>
          <cell r="E635" t="str">
            <v>1022669.42-1043438.21</v>
          </cell>
          <cell r="F635" t="str">
            <v>1022661.14-1043439.75</v>
          </cell>
          <cell r="G635" t="str">
            <v>Proyectado Sumideros</v>
          </cell>
          <cell r="H635">
            <v>1022669.42</v>
          </cell>
          <cell r="I635">
            <v>1043438.21</v>
          </cell>
          <cell r="J635">
            <v>1022661.14</v>
          </cell>
          <cell r="K635">
            <v>1043439.75</v>
          </cell>
          <cell r="L635">
            <v>8.4200959999999991</v>
          </cell>
          <cell r="M635" t="str">
            <v>De Sumidero</v>
          </cell>
          <cell r="N635" t="str">
            <v>PVC</v>
          </cell>
          <cell r="O635">
            <v>0</v>
          </cell>
          <cell r="P635">
            <v>0</v>
          </cell>
          <cell r="Q635">
            <v>2565.0100000000002</v>
          </cell>
          <cell r="R635">
            <v>2565.19</v>
          </cell>
          <cell r="S635">
            <v>0.5</v>
          </cell>
          <cell r="T635">
            <v>1.2</v>
          </cell>
          <cell r="U635">
            <v>2564.5100000000002</v>
          </cell>
          <cell r="V635">
            <v>2563.9900000000002</v>
          </cell>
          <cell r="W635">
            <v>2564.5100000000002</v>
          </cell>
          <cell r="X635">
            <v>2563.9900000000002</v>
          </cell>
          <cell r="Y635" t="str">
            <v>Proyectado</v>
          </cell>
          <cell r="Z635">
            <v>6.1757015596969662</v>
          </cell>
          <cell r="AB635" t="e">
            <v>#N/A</v>
          </cell>
        </row>
        <row r="636">
          <cell r="A636">
            <v>634</v>
          </cell>
          <cell r="B636" t="str">
            <v>S042-N27</v>
          </cell>
          <cell r="C636" t="str">
            <v>S042</v>
          </cell>
          <cell r="D636" t="str">
            <v>N27</v>
          </cell>
          <cell r="E636" t="str">
            <v>1022669.77-1043441.69</v>
          </cell>
          <cell r="F636" t="str">
            <v>1022661.14-1043439.75</v>
          </cell>
          <cell r="G636" t="str">
            <v>Proyectado Sumideros</v>
          </cell>
          <cell r="H636">
            <v>1022669.77</v>
          </cell>
          <cell r="I636">
            <v>1043441.69</v>
          </cell>
          <cell r="J636">
            <v>1022661.14</v>
          </cell>
          <cell r="K636">
            <v>1043439.75</v>
          </cell>
          <cell r="L636">
            <v>8.8430370000000007</v>
          </cell>
          <cell r="M636" t="str">
            <v>De Sumidero</v>
          </cell>
          <cell r="N636" t="str">
            <v>PVC</v>
          </cell>
          <cell r="O636">
            <v>0</v>
          </cell>
          <cell r="P636">
            <v>0</v>
          </cell>
          <cell r="Q636">
            <v>2565.06</v>
          </cell>
          <cell r="R636">
            <v>2565.19</v>
          </cell>
          <cell r="S636">
            <v>0.5</v>
          </cell>
          <cell r="T636">
            <v>1.2</v>
          </cell>
          <cell r="U636">
            <v>2564.56</v>
          </cell>
          <cell r="V636">
            <v>2563.9900000000002</v>
          </cell>
          <cell r="W636">
            <v>2564.56</v>
          </cell>
          <cell r="X636">
            <v>2563.9900000000002</v>
          </cell>
          <cell r="Y636" t="str">
            <v>Proyectado</v>
          </cell>
          <cell r="Z636">
            <v>6.4457493505874615</v>
          </cell>
          <cell r="AB636" t="e">
            <v>#N/A</v>
          </cell>
        </row>
        <row r="637">
          <cell r="A637">
            <v>635</v>
          </cell>
          <cell r="B637" t="str">
            <v>S276-N27</v>
          </cell>
          <cell r="C637" t="str">
            <v>S276</v>
          </cell>
          <cell r="D637" t="str">
            <v>N27</v>
          </cell>
          <cell r="E637" t="str">
            <v>1022664.14-1043446.54</v>
          </cell>
          <cell r="F637" t="str">
            <v>1022661.14-1043439.75</v>
          </cell>
          <cell r="G637" t="str">
            <v>Proyectado Sumideros</v>
          </cell>
          <cell r="H637">
            <v>1022664.14</v>
          </cell>
          <cell r="I637">
            <v>1043446.54</v>
          </cell>
          <cell r="J637">
            <v>1022661.14</v>
          </cell>
          <cell r="K637">
            <v>1043439.75</v>
          </cell>
          <cell r="L637">
            <v>7.4213360000000002</v>
          </cell>
          <cell r="M637" t="str">
            <v>De Sumidero</v>
          </cell>
          <cell r="N637" t="str">
            <v>PVC</v>
          </cell>
          <cell r="O637">
            <v>0</v>
          </cell>
          <cell r="P637">
            <v>0</v>
          </cell>
          <cell r="Q637">
            <v>2565.0500000000002</v>
          </cell>
          <cell r="R637">
            <v>2565.19</v>
          </cell>
          <cell r="S637">
            <v>0.5</v>
          </cell>
          <cell r="T637">
            <v>1.2</v>
          </cell>
          <cell r="U637">
            <v>2564.5500000000002</v>
          </cell>
          <cell r="V637">
            <v>2563.9900000000002</v>
          </cell>
          <cell r="W637">
            <v>2564.5500000000002</v>
          </cell>
          <cell r="X637">
            <v>2563.9900000000002</v>
          </cell>
          <cell r="Y637" t="str">
            <v>Proyectado</v>
          </cell>
          <cell r="Z637">
            <v>7.5458111585292116</v>
          </cell>
          <cell r="AB637" t="e">
            <v>#N/A</v>
          </cell>
        </row>
        <row r="638">
          <cell r="A638">
            <v>636</v>
          </cell>
          <cell r="B638" t="str">
            <v>S275-N27</v>
          </cell>
          <cell r="C638" t="str">
            <v>S275</v>
          </cell>
          <cell r="D638" t="str">
            <v>N27</v>
          </cell>
          <cell r="E638" t="str">
            <v>1022660.7-1043445.96</v>
          </cell>
          <cell r="F638" t="str">
            <v>1022661.14-1043439.75</v>
          </cell>
          <cell r="G638" t="str">
            <v>Proyectado Sumideros</v>
          </cell>
          <cell r="H638">
            <v>1022660.7</v>
          </cell>
          <cell r="I638">
            <v>1043445.96</v>
          </cell>
          <cell r="J638">
            <v>1022661.14</v>
          </cell>
          <cell r="K638">
            <v>1043439.75</v>
          </cell>
          <cell r="L638">
            <v>6.2246139999999999</v>
          </cell>
          <cell r="M638" t="str">
            <v>De Sumidero</v>
          </cell>
          <cell r="N638" t="str">
            <v>PVC</v>
          </cell>
          <cell r="O638">
            <v>0</v>
          </cell>
          <cell r="P638">
            <v>0</v>
          </cell>
          <cell r="Q638">
            <v>2565.04</v>
          </cell>
          <cell r="R638">
            <v>2565.19</v>
          </cell>
          <cell r="S638">
            <v>0.5</v>
          </cell>
          <cell r="T638">
            <v>1.2</v>
          </cell>
          <cell r="U638">
            <v>2564.54</v>
          </cell>
          <cell r="V638">
            <v>2563.9900000000002</v>
          </cell>
          <cell r="W638">
            <v>2564.54</v>
          </cell>
          <cell r="X638">
            <v>2563.9900000000002</v>
          </cell>
          <cell r="Y638" t="str">
            <v>Proyectado</v>
          </cell>
          <cell r="Z638">
            <v>8.835889261562679</v>
          </cell>
          <cell r="AB638" t="e">
            <v>#N/A</v>
          </cell>
        </row>
        <row r="639">
          <cell r="A639">
            <v>637</v>
          </cell>
          <cell r="B639" t="str">
            <v>N162-N3</v>
          </cell>
          <cell r="C639" t="str">
            <v>N162</v>
          </cell>
          <cell r="D639" t="str">
            <v>N3</v>
          </cell>
          <cell r="E639" t="str">
            <v>1022707.63-1043561.43</v>
          </cell>
          <cell r="F639" t="str">
            <v>1022684.41-1043582.32</v>
          </cell>
          <cell r="G639" t="str">
            <v>Proyectado</v>
          </cell>
          <cell r="H639">
            <v>1022707.63</v>
          </cell>
          <cell r="I639">
            <v>1043561.43</v>
          </cell>
          <cell r="J639">
            <v>1022684.41</v>
          </cell>
          <cell r="K639">
            <v>1043582.32</v>
          </cell>
          <cell r="L639">
            <v>31.238271999999998</v>
          </cell>
          <cell r="M639" t="str">
            <v>Pluvial</v>
          </cell>
          <cell r="N639" t="str">
            <v>PVC</v>
          </cell>
          <cell r="O639">
            <v>0</v>
          </cell>
          <cell r="P639">
            <v>0</v>
          </cell>
          <cell r="Q639">
            <v>2566</v>
          </cell>
          <cell r="R639">
            <v>2565.52</v>
          </cell>
          <cell r="S639">
            <v>1.2</v>
          </cell>
          <cell r="T639">
            <v>1.2</v>
          </cell>
          <cell r="U639">
            <v>2564.8000000000002</v>
          </cell>
          <cell r="V639">
            <v>2564.3200000000002</v>
          </cell>
          <cell r="W639">
            <v>2564.8000000000002</v>
          </cell>
          <cell r="X639">
            <v>2564.3200000000002</v>
          </cell>
          <cell r="Y639" t="str">
            <v>Proyectado</v>
          </cell>
          <cell r="Z639">
            <v>1.5365766710784072</v>
          </cell>
          <cell r="AB639" t="str">
            <v>N162-N3</v>
          </cell>
        </row>
        <row r="640">
          <cell r="A640">
            <v>638</v>
          </cell>
          <cell r="B640" t="str">
            <v>S214-N162</v>
          </cell>
          <cell r="C640" t="str">
            <v>S214</v>
          </cell>
          <cell r="D640" t="str">
            <v>N162</v>
          </cell>
          <cell r="E640" t="str">
            <v>1022707.25-1043557.59</v>
          </cell>
          <cell r="F640" t="str">
            <v>1022707.63-1043561.43</v>
          </cell>
          <cell r="G640" t="str">
            <v>Proyectado Sumideros</v>
          </cell>
          <cell r="H640">
            <v>1022707.25</v>
          </cell>
          <cell r="I640">
            <v>1043557.59</v>
          </cell>
          <cell r="J640">
            <v>1022707.63</v>
          </cell>
          <cell r="K640">
            <v>1043561.43</v>
          </cell>
          <cell r="L640">
            <v>3.8552879999999998</v>
          </cell>
          <cell r="M640" t="str">
            <v>De Sumidero</v>
          </cell>
          <cell r="N640" t="str">
            <v>PVC</v>
          </cell>
          <cell r="O640">
            <v>0</v>
          </cell>
          <cell r="P640">
            <v>0</v>
          </cell>
          <cell r="Q640">
            <v>2565.81</v>
          </cell>
          <cell r="R640">
            <v>2566</v>
          </cell>
          <cell r="S640">
            <v>0.5</v>
          </cell>
          <cell r="T640">
            <v>1.2</v>
          </cell>
          <cell r="U640">
            <v>2565.31</v>
          </cell>
          <cell r="V640">
            <v>2564.8000000000002</v>
          </cell>
          <cell r="W640">
            <v>2565.31</v>
          </cell>
          <cell r="X640">
            <v>2564.8000000000002</v>
          </cell>
          <cell r="Y640" t="str">
            <v>Proyectado</v>
          </cell>
          <cell r="Z640">
            <v>13.228583701133703</v>
          </cell>
          <cell r="AB640" t="e">
            <v>#N/A</v>
          </cell>
        </row>
        <row r="641">
          <cell r="A641">
            <v>639</v>
          </cell>
          <cell r="B641" t="str">
            <v>S282-N18</v>
          </cell>
          <cell r="C641" t="str">
            <v>S282</v>
          </cell>
          <cell r="D641" t="str">
            <v>N18</v>
          </cell>
          <cell r="E641" t="str">
            <v>1022602.2-1043497.52</v>
          </cell>
          <cell r="F641" t="str">
            <v>1022602.86-1043491.52</v>
          </cell>
          <cell r="G641" t="str">
            <v>Proyectado Sumideros</v>
          </cell>
          <cell r="H641">
            <v>1022602.2</v>
          </cell>
          <cell r="I641">
            <v>1043497.52</v>
          </cell>
          <cell r="J641">
            <v>1022602.86</v>
          </cell>
          <cell r="K641">
            <v>1043491.52</v>
          </cell>
          <cell r="L641">
            <v>6.0358999999999998</v>
          </cell>
          <cell r="M641" t="str">
            <v>De Sumidero</v>
          </cell>
          <cell r="N641" t="str">
            <v>PVC</v>
          </cell>
          <cell r="O641">
            <v>0</v>
          </cell>
          <cell r="P641">
            <v>0</v>
          </cell>
          <cell r="Q641">
            <v>2564.5100000000002</v>
          </cell>
          <cell r="R641">
            <v>2564.5700000000002</v>
          </cell>
          <cell r="S641">
            <v>0.5</v>
          </cell>
          <cell r="T641">
            <v>1.2</v>
          </cell>
          <cell r="U641">
            <v>2564.0100000000002</v>
          </cell>
          <cell r="V641">
            <v>2563.3700000000003</v>
          </cell>
          <cell r="W641">
            <v>2564.0100000000002</v>
          </cell>
          <cell r="X641">
            <v>2563.3700000000003</v>
          </cell>
          <cell r="Y641" t="str">
            <v>Proyectado</v>
          </cell>
          <cell r="Z641">
            <v>10.603224042808408</v>
          </cell>
          <cell r="AB641" t="e">
            <v>#N/A</v>
          </cell>
        </row>
        <row r="642">
          <cell r="A642">
            <v>640</v>
          </cell>
          <cell r="B642" t="str">
            <v>SN3-N7</v>
          </cell>
          <cell r="C642" t="str">
            <v>SN3</v>
          </cell>
          <cell r="D642" t="str">
            <v>N7</v>
          </cell>
          <cell r="E642" t="str">
            <v>1022555.27-1043666.29</v>
          </cell>
          <cell r="F642" t="str">
            <v>1022554.39-1043671.58</v>
          </cell>
          <cell r="G642" t="str">
            <v>Proyectado Sumideros</v>
          </cell>
          <cell r="H642">
            <v>1022555.27</v>
          </cell>
          <cell r="I642">
            <v>1043666.29</v>
          </cell>
          <cell r="J642">
            <v>1022554.39</v>
          </cell>
          <cell r="K642">
            <v>1043671.58</v>
          </cell>
          <cell r="L642">
            <v>5.3619919999999999</v>
          </cell>
          <cell r="M642" t="str">
            <v>De Sumidero</v>
          </cell>
          <cell r="N642" t="str">
            <v>PVC</v>
          </cell>
          <cell r="O642">
            <v>0</v>
          </cell>
          <cell r="P642">
            <v>0</v>
          </cell>
          <cell r="Q642">
            <v>2564.84</v>
          </cell>
          <cell r="R642">
            <v>2564.92</v>
          </cell>
          <cell r="S642">
            <v>0.5</v>
          </cell>
          <cell r="T642">
            <v>1.2</v>
          </cell>
          <cell r="U642">
            <v>2564.34</v>
          </cell>
          <cell r="V642">
            <v>2563.7200000000003</v>
          </cell>
          <cell r="W642">
            <v>2564.34</v>
          </cell>
          <cell r="X642">
            <v>2563.7200000000003</v>
          </cell>
          <cell r="Y642" t="str">
            <v>Proyectado</v>
          </cell>
          <cell r="Z642">
            <v>11.562866934525283</v>
          </cell>
          <cell r="AB642" t="e">
            <v>#N/A</v>
          </cell>
        </row>
        <row r="643">
          <cell r="A643">
            <v>641</v>
          </cell>
          <cell r="B643" t="str">
            <v>SN2-N7</v>
          </cell>
          <cell r="C643" t="str">
            <v>SN2</v>
          </cell>
          <cell r="D643" t="str">
            <v>N7</v>
          </cell>
          <cell r="E643" t="str">
            <v>1022568.01-1043677.69</v>
          </cell>
          <cell r="F643" t="str">
            <v>1022554.39-1043671.58</v>
          </cell>
          <cell r="G643" t="str">
            <v>Proyectado Sumideros</v>
          </cell>
          <cell r="H643">
            <v>1022568.01</v>
          </cell>
          <cell r="I643">
            <v>1043677.69</v>
          </cell>
          <cell r="J643">
            <v>1022554.39</v>
          </cell>
          <cell r="K643">
            <v>1043671.58</v>
          </cell>
          <cell r="L643">
            <v>14.927649000000001</v>
          </cell>
          <cell r="M643" t="str">
            <v>De Sumidero</v>
          </cell>
          <cell r="N643" t="str">
            <v>PVC</v>
          </cell>
          <cell r="O643">
            <v>0</v>
          </cell>
          <cell r="P643">
            <v>0</v>
          </cell>
          <cell r="Q643">
            <v>2564.89</v>
          </cell>
          <cell r="R643">
            <v>2564.92</v>
          </cell>
          <cell r="S643">
            <v>0.5</v>
          </cell>
          <cell r="T643">
            <v>1.2</v>
          </cell>
          <cell r="U643">
            <v>2564.39</v>
          </cell>
          <cell r="V643">
            <v>2563.7200000000003</v>
          </cell>
          <cell r="W643">
            <v>2564.39</v>
          </cell>
          <cell r="X643">
            <v>2563.7200000000003</v>
          </cell>
          <cell r="Y643" t="str">
            <v>Proyectado</v>
          </cell>
          <cell r="Z643">
            <v>4.48831560816856</v>
          </cell>
          <cell r="AB643" t="e">
            <v>#N/A</v>
          </cell>
        </row>
        <row r="644">
          <cell r="A644">
            <v>642</v>
          </cell>
          <cell r="B644" t="str">
            <v>SN1-N7</v>
          </cell>
          <cell r="C644" t="str">
            <v>SN1</v>
          </cell>
          <cell r="D644" t="str">
            <v>N7</v>
          </cell>
          <cell r="E644" t="str">
            <v>1022570.46-1043684.01</v>
          </cell>
          <cell r="F644" t="str">
            <v>1022554.39-1043671.58</v>
          </cell>
          <cell r="G644" t="str">
            <v>Proyectado Sumideros</v>
          </cell>
          <cell r="H644">
            <v>1022570.46</v>
          </cell>
          <cell r="I644">
            <v>1043684.01</v>
          </cell>
          <cell r="J644">
            <v>1022554.39</v>
          </cell>
          <cell r="K644">
            <v>1043671.58</v>
          </cell>
          <cell r="L644">
            <v>20.320505000000001</v>
          </cell>
          <cell r="M644" t="str">
            <v>De Sumidero</v>
          </cell>
          <cell r="N644" t="str">
            <v>PVC</v>
          </cell>
          <cell r="O644">
            <v>0</v>
          </cell>
          <cell r="P644">
            <v>0</v>
          </cell>
          <cell r="Q644">
            <v>2565</v>
          </cell>
          <cell r="R644">
            <v>2564.92</v>
          </cell>
          <cell r="S644">
            <v>0.5</v>
          </cell>
          <cell r="T644">
            <v>1.2</v>
          </cell>
          <cell r="U644">
            <v>2564.5</v>
          </cell>
          <cell r="V644">
            <v>2563.7200000000003</v>
          </cell>
          <cell r="W644">
            <v>2564.5</v>
          </cell>
          <cell r="X644">
            <v>2563.7200000000003</v>
          </cell>
          <cell r="Y644" t="str">
            <v>Proyectado</v>
          </cell>
          <cell r="Z644">
            <v>3.8384872816878577</v>
          </cell>
          <cell r="AB644" t="e">
            <v>#N/A</v>
          </cell>
        </row>
        <row r="645">
          <cell r="A645">
            <v>643</v>
          </cell>
          <cell r="B645" t="str">
            <v>SN4-N60</v>
          </cell>
          <cell r="C645" t="str">
            <v>SN4</v>
          </cell>
          <cell r="D645" t="str">
            <v>N60</v>
          </cell>
          <cell r="E645" t="str">
            <v>1022461.35-1043491.12</v>
          </cell>
          <cell r="F645" t="str">
            <v>1022460.86-1043496.42</v>
          </cell>
          <cell r="G645" t="str">
            <v>Proyectado Sumideros</v>
          </cell>
          <cell r="H645">
            <v>1022461.35</v>
          </cell>
          <cell r="I645">
            <v>1043491.12</v>
          </cell>
          <cell r="J645">
            <v>1022460.86</v>
          </cell>
          <cell r="K645">
            <v>1043496.42</v>
          </cell>
          <cell r="L645">
            <v>5.3203589999999998</v>
          </cell>
          <cell r="M645" t="str">
            <v>De Sumidero</v>
          </cell>
          <cell r="N645" t="str">
            <v>PVC</v>
          </cell>
          <cell r="O645">
            <v>0</v>
          </cell>
          <cell r="P645">
            <v>0</v>
          </cell>
          <cell r="Q645">
            <v>2564</v>
          </cell>
          <cell r="R645">
            <v>2563.58</v>
          </cell>
          <cell r="S645">
            <v>0.5</v>
          </cell>
          <cell r="T645">
            <v>1.2</v>
          </cell>
          <cell r="U645">
            <v>2563.5</v>
          </cell>
          <cell r="V645">
            <v>2562.38</v>
          </cell>
          <cell r="W645">
            <v>2563.5</v>
          </cell>
          <cell r="X645">
            <v>2562.38</v>
          </cell>
          <cell r="Y645" t="str">
            <v>Proyectado</v>
          </cell>
          <cell r="Z645">
            <v>21.051211017901064</v>
          </cell>
          <cell r="AB645" t="e">
            <v>#N/A</v>
          </cell>
        </row>
        <row r="646">
          <cell r="A646">
            <v>644</v>
          </cell>
          <cell r="B646" t="str">
            <v>SN6-N56</v>
          </cell>
          <cell r="C646" t="str">
            <v>SN6</v>
          </cell>
          <cell r="D646" t="str">
            <v>N56</v>
          </cell>
          <cell r="E646" t="str">
            <v>1022550.15-1043610.31</v>
          </cell>
          <cell r="F646" t="str">
            <v>1022550.34-1043604.56</v>
          </cell>
          <cell r="G646" t="str">
            <v>Proyectado Sumideros</v>
          </cell>
          <cell r="H646">
            <v>1022550.15</v>
          </cell>
          <cell r="I646">
            <v>1043610.31</v>
          </cell>
          <cell r="J646">
            <v>1022550.34</v>
          </cell>
          <cell r="K646">
            <v>1043604.56</v>
          </cell>
          <cell r="L646">
            <v>5.7496879999999999</v>
          </cell>
          <cell r="M646" t="str">
            <v>De Sumidero</v>
          </cell>
          <cell r="N646" t="str">
            <v>PVC</v>
          </cell>
          <cell r="O646">
            <v>0</v>
          </cell>
          <cell r="P646">
            <v>0</v>
          </cell>
          <cell r="Q646">
            <v>2564.5</v>
          </cell>
          <cell r="R646">
            <v>2564.5</v>
          </cell>
          <cell r="S646">
            <v>0.5</v>
          </cell>
          <cell r="T646">
            <v>1.2</v>
          </cell>
          <cell r="U646">
            <v>2564</v>
          </cell>
          <cell r="V646">
            <v>2563.3000000000002</v>
          </cell>
          <cell r="W646">
            <v>2564</v>
          </cell>
          <cell r="X646">
            <v>2563.3000000000002</v>
          </cell>
          <cell r="Y646" t="str">
            <v>Proyectado</v>
          </cell>
          <cell r="Z646">
            <v>12.174573646427739</v>
          </cell>
          <cell r="AB646" t="e">
            <v>#N/A</v>
          </cell>
        </row>
        <row r="647">
          <cell r="A647">
            <v>645</v>
          </cell>
          <cell r="B647" t="str">
            <v>SN7-N57</v>
          </cell>
          <cell r="C647" t="str">
            <v>SN7</v>
          </cell>
          <cell r="D647" t="str">
            <v>N57</v>
          </cell>
          <cell r="E647" t="str">
            <v>1022531.5-1043587.8</v>
          </cell>
          <cell r="F647" t="str">
            <v>1022530.99-1043581.36</v>
          </cell>
          <cell r="G647" t="str">
            <v>Proyectado Sumideros</v>
          </cell>
          <cell r="H647">
            <v>1022531.5</v>
          </cell>
          <cell r="I647">
            <v>1043587.8</v>
          </cell>
          <cell r="J647">
            <v>1022530.99</v>
          </cell>
          <cell r="K647">
            <v>1043581.36</v>
          </cell>
          <cell r="L647">
            <v>6.4570100000000004</v>
          </cell>
          <cell r="M647" t="str">
            <v>De Sumidero</v>
          </cell>
          <cell r="N647" t="str">
            <v>PVC</v>
          </cell>
          <cell r="O647">
            <v>0</v>
          </cell>
          <cell r="P647">
            <v>0</v>
          </cell>
          <cell r="Q647">
            <v>2564.5</v>
          </cell>
          <cell r="R647">
            <v>2564.5</v>
          </cell>
          <cell r="S647">
            <v>0.5</v>
          </cell>
          <cell r="T647">
            <v>1.2</v>
          </cell>
          <cell r="U647">
            <v>2564</v>
          </cell>
          <cell r="V647">
            <v>2563.3000000000002</v>
          </cell>
          <cell r="W647">
            <v>2564</v>
          </cell>
          <cell r="X647">
            <v>2563.3000000000002</v>
          </cell>
          <cell r="Y647" t="str">
            <v>Proyectado</v>
          </cell>
          <cell r="Z647">
            <v>10.840931019153107</v>
          </cell>
          <cell r="AB647" t="e">
            <v>#N/A</v>
          </cell>
        </row>
        <row r="648">
          <cell r="A648">
            <v>646</v>
          </cell>
          <cell r="B648" t="str">
            <v>S464-N59</v>
          </cell>
          <cell r="C648" t="str">
            <v>S464</v>
          </cell>
          <cell r="D648" t="str">
            <v>N59</v>
          </cell>
          <cell r="E648" t="str">
            <v>1022480.88-1043519.43</v>
          </cell>
          <cell r="F648" t="str">
            <v>1022481.93-1043522.44</v>
          </cell>
          <cell r="G648" t="str">
            <v>Proyectado Sumideros</v>
          </cell>
          <cell r="H648">
            <v>1022480.88</v>
          </cell>
          <cell r="I648">
            <v>1043519.43</v>
          </cell>
          <cell r="J648">
            <v>1022481.93</v>
          </cell>
          <cell r="K648">
            <v>1043522.44</v>
          </cell>
          <cell r="L648">
            <v>3.192631</v>
          </cell>
          <cell r="M648" t="str">
            <v>De Sumidero</v>
          </cell>
          <cell r="N648" t="str">
            <v>PVC</v>
          </cell>
          <cell r="O648">
            <v>0</v>
          </cell>
          <cell r="P648">
            <v>0</v>
          </cell>
          <cell r="Q648">
            <v>2563.77</v>
          </cell>
          <cell r="R648">
            <v>2564</v>
          </cell>
          <cell r="S648">
            <v>0.5</v>
          </cell>
          <cell r="T648">
            <v>1.2</v>
          </cell>
          <cell r="U648">
            <v>2563.27</v>
          </cell>
          <cell r="V648">
            <v>2562.8000000000002</v>
          </cell>
          <cell r="W648">
            <v>2563.27</v>
          </cell>
          <cell r="X648">
            <v>2562.8000000000002</v>
          </cell>
          <cell r="Y648" t="str">
            <v>Proyectado</v>
          </cell>
          <cell r="Z648">
            <v>14.721400625371361</v>
          </cell>
          <cell r="AB648" t="e">
            <v>#N/A</v>
          </cell>
        </row>
        <row r="649">
          <cell r="A649">
            <v>647</v>
          </cell>
          <cell r="B649" t="str">
            <v>SN10-N59</v>
          </cell>
          <cell r="C649" t="str">
            <v>SN10</v>
          </cell>
          <cell r="D649" t="str">
            <v>N59</v>
          </cell>
          <cell r="E649" t="str">
            <v>1022476.62-1043522.11</v>
          </cell>
          <cell r="F649" t="str">
            <v>1022481.93-1043522.44</v>
          </cell>
          <cell r="G649" t="str">
            <v>Proyectado Sumideros</v>
          </cell>
          <cell r="H649">
            <v>1022476.62</v>
          </cell>
          <cell r="I649">
            <v>1043522.11</v>
          </cell>
          <cell r="J649">
            <v>1022481.93</v>
          </cell>
          <cell r="K649">
            <v>1043522.44</v>
          </cell>
          <cell r="L649">
            <v>5.3229810000000004</v>
          </cell>
          <cell r="M649" t="str">
            <v>De Sumidero</v>
          </cell>
          <cell r="N649" t="str">
            <v>PVC</v>
          </cell>
          <cell r="O649">
            <v>0</v>
          </cell>
          <cell r="P649">
            <v>0</v>
          </cell>
          <cell r="Q649">
            <v>2564</v>
          </cell>
          <cell r="R649">
            <v>2564</v>
          </cell>
          <cell r="S649">
            <v>0.5</v>
          </cell>
          <cell r="T649">
            <v>1.2</v>
          </cell>
          <cell r="U649">
            <v>2563.5</v>
          </cell>
          <cell r="V649">
            <v>2562.8000000000002</v>
          </cell>
          <cell r="W649">
            <v>2563.5</v>
          </cell>
          <cell r="X649">
            <v>2562.8000000000002</v>
          </cell>
          <cell r="Y649" t="str">
            <v>Proyectado</v>
          </cell>
          <cell r="Z649">
            <v>13.150525992856599</v>
          </cell>
          <cell r="AB649" t="e">
            <v>#N/A</v>
          </cell>
        </row>
        <row r="650">
          <cell r="A650">
            <v>648</v>
          </cell>
          <cell r="B650" t="str">
            <v>SN9-N59</v>
          </cell>
          <cell r="C650" t="str">
            <v>SN9</v>
          </cell>
          <cell r="D650" t="str">
            <v>N59</v>
          </cell>
          <cell r="E650" t="str">
            <v>1022483.89-1043530.9</v>
          </cell>
          <cell r="F650" t="str">
            <v>1022481.93-1043522.44</v>
          </cell>
          <cell r="G650" t="str">
            <v>Proyectado Sumideros</v>
          </cell>
          <cell r="H650">
            <v>1022483.89</v>
          </cell>
          <cell r="I650">
            <v>1043530.9</v>
          </cell>
          <cell r="J650">
            <v>1022481.93</v>
          </cell>
          <cell r="K650">
            <v>1043522.44</v>
          </cell>
          <cell r="L650">
            <v>8.680256</v>
          </cell>
          <cell r="M650" t="str">
            <v>De Sumidero</v>
          </cell>
          <cell r="N650" t="str">
            <v>PVC</v>
          </cell>
          <cell r="O650">
            <v>0</v>
          </cell>
          <cell r="P650">
            <v>0</v>
          </cell>
          <cell r="Q650">
            <v>2564.0500000000002</v>
          </cell>
          <cell r="R650">
            <v>2564</v>
          </cell>
          <cell r="S650">
            <v>0.5</v>
          </cell>
          <cell r="T650">
            <v>1.2</v>
          </cell>
          <cell r="U650">
            <v>2563.5500000000002</v>
          </cell>
          <cell r="V650">
            <v>2562.8000000000002</v>
          </cell>
          <cell r="W650">
            <v>2563.5500000000002</v>
          </cell>
          <cell r="X650">
            <v>2562.8000000000002</v>
          </cell>
          <cell r="Y650" t="str">
            <v>Proyectado</v>
          </cell>
          <cell r="Z650">
            <v>8.6402981663213634</v>
          </cell>
          <cell r="AB650" t="e">
            <v>#N/A</v>
          </cell>
        </row>
        <row r="651">
          <cell r="A651">
            <v>649</v>
          </cell>
          <cell r="B651" t="str">
            <v>SN8-N58</v>
          </cell>
          <cell r="C651" t="str">
            <v>SN8</v>
          </cell>
          <cell r="D651" t="str">
            <v>N58</v>
          </cell>
          <cell r="E651" t="str">
            <v>1022512.63-1043564.97</v>
          </cell>
          <cell r="F651" t="str">
            <v>1022513.04-1043559.91</v>
          </cell>
          <cell r="G651" t="str">
            <v>Proyectado Sumideros</v>
          </cell>
          <cell r="H651">
            <v>1022512.63</v>
          </cell>
          <cell r="I651">
            <v>1043564.97</v>
          </cell>
          <cell r="J651">
            <v>1022513.04</v>
          </cell>
          <cell r="K651">
            <v>1043559.91</v>
          </cell>
          <cell r="L651">
            <v>5.0765919999999998</v>
          </cell>
          <cell r="M651" t="str">
            <v>De Sumidero</v>
          </cell>
          <cell r="N651" t="str">
            <v>PVC</v>
          </cell>
          <cell r="O651">
            <v>0</v>
          </cell>
          <cell r="P651">
            <v>0</v>
          </cell>
          <cell r="Q651">
            <v>2564.5</v>
          </cell>
          <cell r="R651">
            <v>2564.5</v>
          </cell>
          <cell r="S651">
            <v>0.5</v>
          </cell>
          <cell r="T651">
            <v>1.2</v>
          </cell>
          <cell r="U651">
            <v>2564</v>
          </cell>
          <cell r="V651">
            <v>2563.3000000000002</v>
          </cell>
          <cell r="W651">
            <v>2564</v>
          </cell>
          <cell r="X651">
            <v>2563.3000000000002</v>
          </cell>
          <cell r="Y651" t="str">
            <v>Proyectado</v>
          </cell>
          <cell r="Z651">
            <v>13.788777983336423</v>
          </cell>
          <cell r="AB651" t="e">
            <v>#N/A</v>
          </cell>
        </row>
        <row r="652">
          <cell r="A652">
            <v>650</v>
          </cell>
          <cell r="B652" t="str">
            <v>SN11-N58</v>
          </cell>
          <cell r="C652" t="str">
            <v>SN11</v>
          </cell>
          <cell r="D652" t="str">
            <v>N58</v>
          </cell>
          <cell r="E652" t="str">
            <v>1022516.67-1043562.76</v>
          </cell>
          <cell r="F652" t="str">
            <v>1022513.04-1043559.91</v>
          </cell>
          <cell r="G652" t="str">
            <v>Proyectado Sumideros</v>
          </cell>
          <cell r="H652">
            <v>1022516.67</v>
          </cell>
          <cell r="I652">
            <v>1043562.76</v>
          </cell>
          <cell r="J652">
            <v>1022513.04</v>
          </cell>
          <cell r="K652">
            <v>1043559.91</v>
          </cell>
          <cell r="L652">
            <v>4.6080779999999999</v>
          </cell>
          <cell r="M652" t="str">
            <v>De Sumidero</v>
          </cell>
          <cell r="N652" t="str">
            <v>PVC</v>
          </cell>
          <cell r="O652">
            <v>0</v>
          </cell>
          <cell r="P652">
            <v>0</v>
          </cell>
          <cell r="Q652">
            <v>2564.5</v>
          </cell>
          <cell r="R652">
            <v>2564.5</v>
          </cell>
          <cell r="S652">
            <v>0.5</v>
          </cell>
          <cell r="T652">
            <v>1.2</v>
          </cell>
          <cell r="U652">
            <v>2564</v>
          </cell>
          <cell r="V652">
            <v>2563.3000000000002</v>
          </cell>
          <cell r="W652">
            <v>2564</v>
          </cell>
          <cell r="X652">
            <v>2563.3000000000002</v>
          </cell>
          <cell r="Y652" t="str">
            <v>Proyectado</v>
          </cell>
          <cell r="Z652">
            <v>15.190715087718093</v>
          </cell>
          <cell r="AB652" t="e">
            <v>#N/A</v>
          </cell>
        </row>
        <row r="653">
          <cell r="A653">
            <v>651</v>
          </cell>
          <cell r="B653" t="str">
            <v>SN14-N83</v>
          </cell>
          <cell r="C653" t="str">
            <v>SN14</v>
          </cell>
          <cell r="D653" t="str">
            <v>N83</v>
          </cell>
          <cell r="E653" t="str">
            <v>1022429.72-1043517.68</v>
          </cell>
          <cell r="F653" t="str">
            <v>1022433.37-1043523.93</v>
          </cell>
          <cell r="G653" t="str">
            <v>Proyectado Sumideros</v>
          </cell>
          <cell r="H653">
            <v>1022429.72</v>
          </cell>
          <cell r="I653">
            <v>1043517.68</v>
          </cell>
          <cell r="J653">
            <v>1022433.37</v>
          </cell>
          <cell r="K653">
            <v>1043523.93</v>
          </cell>
          <cell r="L653">
            <v>7.2389700000000001</v>
          </cell>
          <cell r="M653" t="str">
            <v>De Sumidero</v>
          </cell>
          <cell r="N653" t="str">
            <v>PVC</v>
          </cell>
          <cell r="O653">
            <v>0</v>
          </cell>
          <cell r="P653">
            <v>0</v>
          </cell>
          <cell r="Q653">
            <v>2564</v>
          </cell>
          <cell r="R653">
            <v>2564.5</v>
          </cell>
          <cell r="S653">
            <v>0.5</v>
          </cell>
          <cell r="T653">
            <v>1.2</v>
          </cell>
          <cell r="U653">
            <v>2563.5</v>
          </cell>
          <cell r="V653">
            <v>2563.3000000000002</v>
          </cell>
          <cell r="W653">
            <v>2563.5</v>
          </cell>
          <cell r="X653">
            <v>2563.3000000000002</v>
          </cell>
          <cell r="Y653" t="str">
            <v>Proyectado</v>
          </cell>
          <cell r="Z653">
            <v>2.7628239929136065</v>
          </cell>
          <cell r="AB653" t="e">
            <v>#N/A</v>
          </cell>
        </row>
        <row r="654">
          <cell r="A654">
            <v>652</v>
          </cell>
          <cell r="B654" t="str">
            <v>SN13-N83</v>
          </cell>
          <cell r="C654" t="str">
            <v>SN13</v>
          </cell>
          <cell r="D654" t="str">
            <v>N83</v>
          </cell>
          <cell r="E654" t="str">
            <v>1022441.08-1043522.09</v>
          </cell>
          <cell r="F654" t="str">
            <v>1022433.37-1043523.93</v>
          </cell>
          <cell r="G654" t="str">
            <v>Proyectado Sumideros</v>
          </cell>
          <cell r="H654">
            <v>1022441.08</v>
          </cell>
          <cell r="I654">
            <v>1043522.09</v>
          </cell>
          <cell r="J654">
            <v>1022433.37</v>
          </cell>
          <cell r="K654">
            <v>1043523.93</v>
          </cell>
          <cell r="L654">
            <v>7.921322</v>
          </cell>
          <cell r="M654" t="str">
            <v>De Sumidero</v>
          </cell>
          <cell r="N654" t="str">
            <v>PVC</v>
          </cell>
          <cell r="O654">
            <v>0</v>
          </cell>
          <cell r="P654">
            <v>0</v>
          </cell>
          <cell r="Q654">
            <v>2564.15</v>
          </cell>
          <cell r="R654">
            <v>2564.5</v>
          </cell>
          <cell r="S654">
            <v>0.5</v>
          </cell>
          <cell r="T654">
            <v>1.2</v>
          </cell>
          <cell r="U654">
            <v>2563.65</v>
          </cell>
          <cell r="V654">
            <v>2563.3000000000002</v>
          </cell>
          <cell r="W654">
            <v>2563.65</v>
          </cell>
          <cell r="X654">
            <v>2563.3000000000002</v>
          </cell>
          <cell r="Y654" t="str">
            <v>Proyectado</v>
          </cell>
          <cell r="Z654">
            <v>4.4184543943537342</v>
          </cell>
          <cell r="AB654" t="e">
            <v>#N/A</v>
          </cell>
        </row>
        <row r="655">
          <cell r="A655">
            <v>653</v>
          </cell>
          <cell r="B655" t="str">
            <v>SN16-N9</v>
          </cell>
          <cell r="C655" t="str">
            <v>SN16</v>
          </cell>
          <cell r="D655" t="str">
            <v>N9</v>
          </cell>
          <cell r="E655" t="str">
            <v>1022427.22-1043525.11</v>
          </cell>
          <cell r="F655" t="str">
            <v>1022429.7-1043526.89</v>
          </cell>
          <cell r="G655" t="str">
            <v>Proyectado Sumideros</v>
          </cell>
          <cell r="H655">
            <v>1022427.22</v>
          </cell>
          <cell r="I655">
            <v>1043525.11</v>
          </cell>
          <cell r="J655">
            <v>1022429.7</v>
          </cell>
          <cell r="K655">
            <v>1043526.89</v>
          </cell>
          <cell r="L655">
            <v>3.0553300000000001</v>
          </cell>
          <cell r="M655" t="str">
            <v>De Sumidero</v>
          </cell>
          <cell r="N655" t="str">
            <v>PVC</v>
          </cell>
          <cell r="O655">
            <v>0</v>
          </cell>
          <cell r="P655">
            <v>0</v>
          </cell>
          <cell r="Q655">
            <v>2564.5</v>
          </cell>
          <cell r="R655">
            <v>2564.5</v>
          </cell>
          <cell r="S655">
            <v>0.5</v>
          </cell>
          <cell r="T655">
            <v>1.2</v>
          </cell>
          <cell r="U655">
            <v>2564</v>
          </cell>
          <cell r="V655">
            <v>2563.3000000000002</v>
          </cell>
          <cell r="W655">
            <v>2564</v>
          </cell>
          <cell r="X655">
            <v>2563.3000000000002</v>
          </cell>
          <cell r="Y655" t="str">
            <v>Proyectado</v>
          </cell>
          <cell r="Z655">
            <v>22.910782141366663</v>
          </cell>
          <cell r="AB655" t="e">
            <v>#N/A</v>
          </cell>
        </row>
        <row r="656">
          <cell r="A656">
            <v>654</v>
          </cell>
          <cell r="B656" t="str">
            <v>SN15-N83</v>
          </cell>
          <cell r="C656" t="str">
            <v>SN15</v>
          </cell>
          <cell r="D656" t="str">
            <v>N83</v>
          </cell>
          <cell r="E656" t="str">
            <v>1022436.88-1043526.42</v>
          </cell>
          <cell r="F656" t="str">
            <v>1022433.37-1043523.93</v>
          </cell>
          <cell r="G656" t="str">
            <v>Proyectado Sumideros</v>
          </cell>
          <cell r="H656">
            <v>1022436.88</v>
          </cell>
          <cell r="I656">
            <v>1043526.42</v>
          </cell>
          <cell r="J656">
            <v>1022433.37</v>
          </cell>
          <cell r="K656">
            <v>1043523.93</v>
          </cell>
          <cell r="L656">
            <v>4.3026450000000001</v>
          </cell>
          <cell r="M656" t="str">
            <v>De Sumidero</v>
          </cell>
          <cell r="N656" t="str">
            <v>PVC</v>
          </cell>
          <cell r="O656">
            <v>0</v>
          </cell>
          <cell r="P656">
            <v>0</v>
          </cell>
          <cell r="Q656">
            <v>2564.46</v>
          </cell>
          <cell r="R656">
            <v>2564.5</v>
          </cell>
          <cell r="S656">
            <v>0.5</v>
          </cell>
          <cell r="T656">
            <v>1.2</v>
          </cell>
          <cell r="U656">
            <v>2563.96</v>
          </cell>
          <cell r="V656">
            <v>2563.3000000000002</v>
          </cell>
          <cell r="W656">
            <v>2563.96</v>
          </cell>
          <cell r="X656">
            <v>2563.3000000000002</v>
          </cell>
          <cell r="Y656" t="str">
            <v>Proyectado</v>
          </cell>
          <cell r="Z656">
            <v>15.339401693606014</v>
          </cell>
          <cell r="AB656" t="e">
            <v>#N/A</v>
          </cell>
        </row>
        <row r="657">
          <cell r="A657">
            <v>655</v>
          </cell>
          <cell r="B657" t="str">
            <v>SN17-N73</v>
          </cell>
          <cell r="C657" t="str">
            <v>SN17</v>
          </cell>
          <cell r="D657" t="str">
            <v>N73</v>
          </cell>
          <cell r="E657" t="str">
            <v>1022876.59-1043569.72</v>
          </cell>
          <cell r="F657" t="str">
            <v>1022878.14-1043575.43</v>
          </cell>
          <cell r="G657" t="str">
            <v>Proyectado Sumideros</v>
          </cell>
          <cell r="H657">
            <v>1022876.59</v>
          </cell>
          <cell r="I657">
            <v>1043569.72</v>
          </cell>
          <cell r="J657">
            <v>1022878.14</v>
          </cell>
          <cell r="K657">
            <v>1043575.43</v>
          </cell>
          <cell r="L657">
            <v>5.9143590000000001</v>
          </cell>
          <cell r="M657" t="str">
            <v>De Sumidero</v>
          </cell>
          <cell r="N657" t="str">
            <v>PVC</v>
          </cell>
          <cell r="O657">
            <v>0</v>
          </cell>
          <cell r="P657">
            <v>0</v>
          </cell>
          <cell r="Q657">
            <v>2566.5</v>
          </cell>
          <cell r="R657">
            <v>2566.5</v>
          </cell>
          <cell r="S657">
            <v>0.5</v>
          </cell>
          <cell r="T657">
            <v>1.2</v>
          </cell>
          <cell r="U657">
            <v>2566</v>
          </cell>
          <cell r="V657">
            <v>2565.3000000000002</v>
          </cell>
          <cell r="W657">
            <v>2566</v>
          </cell>
          <cell r="X657">
            <v>2565.3000000000002</v>
          </cell>
          <cell r="Y657" t="str">
            <v>Proyectado</v>
          </cell>
          <cell r="Z657">
            <v>11.835602133719277</v>
          </cell>
          <cell r="AB657" t="e">
            <v>#N/A</v>
          </cell>
        </row>
        <row r="658">
          <cell r="A658">
            <v>656</v>
          </cell>
          <cell r="B658" t="str">
            <v>SN18-N73</v>
          </cell>
          <cell r="C658" t="str">
            <v>SN18</v>
          </cell>
          <cell r="D658" t="str">
            <v>N73</v>
          </cell>
          <cell r="E658" t="str">
            <v>1022879.6-1043567.49</v>
          </cell>
          <cell r="F658" t="str">
            <v>1022878.14-1043575.43</v>
          </cell>
          <cell r="G658" t="str">
            <v>Proyectado Sumideros</v>
          </cell>
          <cell r="H658">
            <v>1022879.6</v>
          </cell>
          <cell r="I658">
            <v>1043567.49</v>
          </cell>
          <cell r="J658">
            <v>1022878.14</v>
          </cell>
          <cell r="K658">
            <v>1043575.43</v>
          </cell>
          <cell r="L658">
            <v>8.0773100000000007</v>
          </cell>
          <cell r="M658" t="str">
            <v>De Sumidero</v>
          </cell>
          <cell r="N658" t="str">
            <v>PVC</v>
          </cell>
          <cell r="O658">
            <v>0</v>
          </cell>
          <cell r="P658">
            <v>0</v>
          </cell>
          <cell r="Q658">
            <v>2566.5</v>
          </cell>
          <cell r="R658">
            <v>2566.5</v>
          </cell>
          <cell r="S658">
            <v>0.5</v>
          </cell>
          <cell r="T658">
            <v>1.2</v>
          </cell>
          <cell r="U658">
            <v>2566</v>
          </cell>
          <cell r="V658">
            <v>2565.3000000000002</v>
          </cell>
          <cell r="W658">
            <v>2566</v>
          </cell>
          <cell r="X658">
            <v>2565.3000000000002</v>
          </cell>
          <cell r="Y658" t="str">
            <v>Proyectado</v>
          </cell>
          <cell r="Z658">
            <v>8.6662515119491275</v>
          </cell>
          <cell r="AB658" t="e">
            <v>#N/A</v>
          </cell>
        </row>
        <row r="659">
          <cell r="A659">
            <v>657</v>
          </cell>
          <cell r="B659" t="str">
            <v>SN19-P116</v>
          </cell>
          <cell r="C659" t="str">
            <v>SN19</v>
          </cell>
          <cell r="D659" t="str">
            <v>P116</v>
          </cell>
          <cell r="E659" t="str">
            <v>1022951.5-1043663.68</v>
          </cell>
          <cell r="F659" t="str">
            <v>1022951.24-1043669.65</v>
          </cell>
          <cell r="G659" t="str">
            <v>Proyectado Sumideros</v>
          </cell>
          <cell r="H659">
            <v>1022951.5</v>
          </cell>
          <cell r="I659">
            <v>1043663.68</v>
          </cell>
          <cell r="J659">
            <v>1022951.24</v>
          </cell>
          <cell r="K659">
            <v>1043669.65</v>
          </cell>
          <cell r="L659">
            <v>5.9741860000000004</v>
          </cell>
          <cell r="M659" t="str">
            <v>De Sumidero</v>
          </cell>
          <cell r="N659" t="str">
            <v>PVC</v>
          </cell>
          <cell r="O659">
            <v>0</v>
          </cell>
          <cell r="P659">
            <v>0</v>
          </cell>
          <cell r="Q659">
            <v>2566.5</v>
          </cell>
          <cell r="R659">
            <v>2566.1799999999998</v>
          </cell>
          <cell r="S659">
            <v>0.5</v>
          </cell>
          <cell r="T659">
            <v>1.2</v>
          </cell>
          <cell r="U659">
            <v>2566</v>
          </cell>
          <cell r="V659">
            <v>2564.98</v>
          </cell>
          <cell r="W659">
            <v>2566</v>
          </cell>
          <cell r="X659">
            <v>2564.98</v>
          </cell>
          <cell r="Y659" t="str">
            <v>Proyectado</v>
          </cell>
          <cell r="Z659">
            <v>17.073455697562508</v>
          </cell>
          <cell r="AB659" t="e">
            <v>#N/A</v>
          </cell>
        </row>
        <row r="660">
          <cell r="A660">
            <v>658</v>
          </cell>
          <cell r="B660" t="str">
            <v>S351-P116</v>
          </cell>
          <cell r="C660" t="str">
            <v>S351</v>
          </cell>
          <cell r="D660" t="str">
            <v>P116</v>
          </cell>
          <cell r="E660" t="str">
            <v>1022529.64-1043375.49</v>
          </cell>
          <cell r="F660" t="str">
            <v>1022951.24-1043669.65</v>
          </cell>
          <cell r="G660" t="str">
            <v>Proyectado Sumideros</v>
          </cell>
          <cell r="H660">
            <v>1022529.64</v>
          </cell>
          <cell r="I660">
            <v>1043375.49</v>
          </cell>
          <cell r="J660">
            <v>1022951.24</v>
          </cell>
          <cell r="K660">
            <v>1043669.65</v>
          </cell>
          <cell r="L660">
            <v>3.3823349999999999</v>
          </cell>
          <cell r="M660" t="str">
            <v>De Sumidero</v>
          </cell>
          <cell r="N660" t="str">
            <v>PVC</v>
          </cell>
          <cell r="O660">
            <v>0</v>
          </cell>
          <cell r="P660">
            <v>0</v>
          </cell>
          <cell r="Q660">
            <v>2564.59</v>
          </cell>
          <cell r="R660">
            <v>2566.1799999999998</v>
          </cell>
          <cell r="S660">
            <v>0.5</v>
          </cell>
          <cell r="T660">
            <v>2.2999999999999998</v>
          </cell>
          <cell r="U660">
            <v>2564.09</v>
          </cell>
          <cell r="V660">
            <v>2563.8799999999997</v>
          </cell>
          <cell r="W660">
            <v>2564.09</v>
          </cell>
          <cell r="X660">
            <v>2563.8799999999997</v>
          </cell>
          <cell r="Y660" t="str">
            <v>Proyectado</v>
          </cell>
          <cell r="Z660">
            <v>6.2087285854444083</v>
          </cell>
          <cell r="AB660" t="e">
            <v>#N/A</v>
          </cell>
        </row>
        <row r="661">
          <cell r="A661">
            <v>659</v>
          </cell>
          <cell r="B661" t="str">
            <v>S178-P114</v>
          </cell>
          <cell r="C661" t="str">
            <v>S178</v>
          </cell>
          <cell r="D661" t="str">
            <v>P114</v>
          </cell>
          <cell r="E661" t="str">
            <v>1022909.39-1043696.25</v>
          </cell>
          <cell r="F661" t="str">
            <v>1022908.67-1043700.26</v>
          </cell>
          <cell r="G661" t="str">
            <v>Proyectado Sumideros</v>
          </cell>
          <cell r="H661">
            <v>1022909.39</v>
          </cell>
          <cell r="I661">
            <v>1043696.25</v>
          </cell>
          <cell r="J661">
            <v>1022908.67</v>
          </cell>
          <cell r="K661">
            <v>1043700.26</v>
          </cell>
          <cell r="L661">
            <v>4.0741259999999997</v>
          </cell>
          <cell r="M661" t="str">
            <v>De Sumidero</v>
          </cell>
          <cell r="N661" t="str">
            <v>PVC</v>
          </cell>
          <cell r="O661">
            <v>0</v>
          </cell>
          <cell r="P661">
            <v>0</v>
          </cell>
          <cell r="Q661">
            <v>2566.16</v>
          </cell>
          <cell r="R661">
            <v>2566.0700000000002</v>
          </cell>
          <cell r="S661">
            <v>0.5</v>
          </cell>
          <cell r="T661">
            <v>1.2</v>
          </cell>
          <cell r="U661">
            <v>2565.66</v>
          </cell>
          <cell r="V661">
            <v>2564.8700000000003</v>
          </cell>
          <cell r="W661">
            <v>2565.66</v>
          </cell>
          <cell r="X661">
            <v>2564.8700000000003</v>
          </cell>
          <cell r="Y661" t="str">
            <v>Proyectado</v>
          </cell>
          <cell r="Z661">
            <v>19.390661948096572</v>
          </cell>
          <cell r="AB661" t="e">
            <v>#N/A</v>
          </cell>
        </row>
        <row r="662">
          <cell r="A662">
            <v>660</v>
          </cell>
          <cell r="B662" t="str">
            <v>S177-P114</v>
          </cell>
          <cell r="C662" t="str">
            <v>S177</v>
          </cell>
          <cell r="D662" t="str">
            <v>P114</v>
          </cell>
          <cell r="E662" t="str">
            <v>1022906.26-1043694.51</v>
          </cell>
          <cell r="F662" t="str">
            <v>1022908.67-1043700.26</v>
          </cell>
          <cell r="G662" t="str">
            <v>Proyectado Sumideros</v>
          </cell>
          <cell r="H662">
            <v>1022906.26</v>
          </cell>
          <cell r="I662">
            <v>1043694.51</v>
          </cell>
          <cell r="J662">
            <v>1022908.67</v>
          </cell>
          <cell r="K662">
            <v>1043700.26</v>
          </cell>
          <cell r="L662">
            <v>6.234629</v>
          </cell>
          <cell r="M662" t="str">
            <v>De Sumidero</v>
          </cell>
          <cell r="N662" t="str">
            <v>PVC</v>
          </cell>
          <cell r="O662">
            <v>0</v>
          </cell>
          <cell r="P662">
            <v>0</v>
          </cell>
          <cell r="Q662">
            <v>2566.11</v>
          </cell>
          <cell r="R662">
            <v>2566.0700000000002</v>
          </cell>
          <cell r="S662">
            <v>0.5</v>
          </cell>
          <cell r="T662">
            <v>1.2</v>
          </cell>
          <cell r="U662">
            <v>2565.61</v>
          </cell>
          <cell r="V662">
            <v>2564.8700000000003</v>
          </cell>
          <cell r="W662">
            <v>2565.61</v>
          </cell>
          <cell r="X662">
            <v>2564.8700000000003</v>
          </cell>
          <cell r="Y662" t="str">
            <v>Proyectado</v>
          </cell>
          <cell r="Z662">
            <v>11.869190612621566</v>
          </cell>
          <cell r="AB662" t="e">
            <v>#N/A</v>
          </cell>
        </row>
        <row r="663">
          <cell r="A663">
            <v>661</v>
          </cell>
          <cell r="B663" t="str">
            <v>S176-P114</v>
          </cell>
          <cell r="C663" t="str">
            <v>S176</v>
          </cell>
          <cell r="D663" t="str">
            <v>P114</v>
          </cell>
          <cell r="E663" t="str">
            <v>1022901.98-1043696.92</v>
          </cell>
          <cell r="F663" t="str">
            <v>1022908.67-1043700.26</v>
          </cell>
          <cell r="G663" t="str">
            <v>Proyectado Sumideros</v>
          </cell>
          <cell r="H663">
            <v>1022901.98</v>
          </cell>
          <cell r="I663">
            <v>1043696.92</v>
          </cell>
          <cell r="J663">
            <v>1022908.67</v>
          </cell>
          <cell r="K663">
            <v>1043700.26</v>
          </cell>
          <cell r="L663">
            <v>7.4774130000000003</v>
          </cell>
          <cell r="M663" t="str">
            <v>De Sumidero</v>
          </cell>
          <cell r="N663" t="str">
            <v>PVC</v>
          </cell>
          <cell r="O663">
            <v>0</v>
          </cell>
          <cell r="P663">
            <v>0</v>
          </cell>
          <cell r="Q663">
            <v>2566.09</v>
          </cell>
          <cell r="R663">
            <v>2566.0700000000002</v>
          </cell>
          <cell r="S663">
            <v>0.5</v>
          </cell>
          <cell r="T663">
            <v>1.2</v>
          </cell>
          <cell r="U663">
            <v>2565.59</v>
          </cell>
          <cell r="V663">
            <v>2564.8700000000003</v>
          </cell>
          <cell r="W663">
            <v>2565.59</v>
          </cell>
          <cell r="X663">
            <v>2564.8700000000003</v>
          </cell>
          <cell r="Y663" t="str">
            <v>Proyectado</v>
          </cell>
          <cell r="Z663">
            <v>9.6289986924595432</v>
          </cell>
          <cell r="AB663" t="e">
            <v>#N/A</v>
          </cell>
        </row>
        <row r="664">
          <cell r="A664">
            <v>662</v>
          </cell>
          <cell r="B664" t="str">
            <v>S138-N61</v>
          </cell>
          <cell r="C664" t="str">
            <v>S138</v>
          </cell>
          <cell r="D664" t="str">
            <v>N61</v>
          </cell>
          <cell r="E664" t="str">
            <v>1022959.05-1043756.75</v>
          </cell>
          <cell r="F664" t="str">
            <v>1022949.24-1043759.88</v>
          </cell>
          <cell r="G664" t="str">
            <v>Proyectado Sumideros</v>
          </cell>
          <cell r="H664">
            <v>1022959.05</v>
          </cell>
          <cell r="I664">
            <v>1043756.75</v>
          </cell>
          <cell r="J664">
            <v>1022949.24</v>
          </cell>
          <cell r="K664">
            <v>1043759.88</v>
          </cell>
          <cell r="L664">
            <v>10.294198</v>
          </cell>
          <cell r="M664" t="str">
            <v>De Sumidero</v>
          </cell>
          <cell r="N664" t="str">
            <v>PVC</v>
          </cell>
          <cell r="O664">
            <v>0</v>
          </cell>
          <cell r="P664">
            <v>0</v>
          </cell>
          <cell r="Q664">
            <v>2563.4</v>
          </cell>
          <cell r="R664">
            <v>2563.54</v>
          </cell>
          <cell r="S664">
            <v>0.5</v>
          </cell>
          <cell r="T664">
            <v>1.2</v>
          </cell>
          <cell r="U664">
            <v>2562.9</v>
          </cell>
          <cell r="V664">
            <v>2562.34</v>
          </cell>
          <cell r="W664">
            <v>2562.9</v>
          </cell>
          <cell r="X664">
            <v>2562.34</v>
          </cell>
          <cell r="Y664" t="str">
            <v>Proyectado</v>
          </cell>
          <cell r="Z664">
            <v>5.439957537245208</v>
          </cell>
          <cell r="AB664" t="e">
            <v>#N/A</v>
          </cell>
        </row>
        <row r="665">
          <cell r="A665">
            <v>663</v>
          </cell>
          <cell r="B665" t="str">
            <v>S189-N44</v>
          </cell>
          <cell r="C665" t="str">
            <v>S189</v>
          </cell>
          <cell r="D665" t="str">
            <v>N44</v>
          </cell>
          <cell r="E665" t="str">
            <v>1022737.73-1043672.68</v>
          </cell>
          <cell r="F665" t="str">
            <v>1022737.95-1043675.02</v>
          </cell>
          <cell r="G665" t="str">
            <v>Proyectado Sumideros</v>
          </cell>
          <cell r="H665">
            <v>1022737.73</v>
          </cell>
          <cell r="I665">
            <v>1043672.68</v>
          </cell>
          <cell r="J665">
            <v>1022737.95</v>
          </cell>
          <cell r="K665">
            <v>1043675.02</v>
          </cell>
          <cell r="L665">
            <v>2.350533</v>
          </cell>
          <cell r="M665" t="str">
            <v>De Sumidero</v>
          </cell>
          <cell r="N665" t="str">
            <v>PVC</v>
          </cell>
          <cell r="O665">
            <v>0</v>
          </cell>
          <cell r="P665">
            <v>0</v>
          </cell>
          <cell r="Q665">
            <v>2565.14</v>
          </cell>
          <cell r="R665">
            <v>2565.5</v>
          </cell>
          <cell r="S665">
            <v>0.5</v>
          </cell>
          <cell r="T665">
            <v>1.2</v>
          </cell>
          <cell r="U665">
            <v>2564.64</v>
          </cell>
          <cell r="V665">
            <v>2564.3000000000002</v>
          </cell>
          <cell r="W665">
            <v>2564.64</v>
          </cell>
          <cell r="X665">
            <v>2564.3000000000002</v>
          </cell>
          <cell r="Y665" t="str">
            <v>Proyectado</v>
          </cell>
          <cell r="Z665">
            <v>14.464804365634976</v>
          </cell>
          <cell r="AB665" t="e">
            <v>#N/A</v>
          </cell>
        </row>
        <row r="666">
          <cell r="A666">
            <v>664</v>
          </cell>
          <cell r="B666" t="str">
            <v>S188-N44</v>
          </cell>
          <cell r="C666" t="str">
            <v>S188</v>
          </cell>
          <cell r="D666" t="str">
            <v>N44</v>
          </cell>
          <cell r="E666" t="str">
            <v>1022741.48-1043677.02</v>
          </cell>
          <cell r="F666" t="str">
            <v>1022737.95-1043675.02</v>
          </cell>
          <cell r="G666" t="str">
            <v>Proyectado Sumideros</v>
          </cell>
          <cell r="H666">
            <v>1022741.48</v>
          </cell>
          <cell r="I666">
            <v>1043677.02</v>
          </cell>
          <cell r="J666">
            <v>1022737.95</v>
          </cell>
          <cell r="K666">
            <v>1043675.02</v>
          </cell>
          <cell r="L666">
            <v>4.0534689999999998</v>
          </cell>
          <cell r="M666" t="str">
            <v>De Sumidero</v>
          </cell>
          <cell r="N666" t="str">
            <v>PVC</v>
          </cell>
          <cell r="O666">
            <v>0</v>
          </cell>
          <cell r="P666">
            <v>0</v>
          </cell>
          <cell r="Q666">
            <v>2565.2199999999998</v>
          </cell>
          <cell r="R666">
            <v>2565.5</v>
          </cell>
          <cell r="S666">
            <v>0.5</v>
          </cell>
          <cell r="T666">
            <v>1.2</v>
          </cell>
          <cell r="U666">
            <v>2564.7199999999998</v>
          </cell>
          <cell r="V666">
            <v>2564.3000000000002</v>
          </cell>
          <cell r="W666">
            <v>2564.7199999999998</v>
          </cell>
          <cell r="X666">
            <v>2564.3000000000002</v>
          </cell>
          <cell r="Y666" t="str">
            <v>Proyectado</v>
          </cell>
          <cell r="Z666">
            <v>10.361495301915916</v>
          </cell>
          <cell r="AB666" t="e">
            <v>#N/A</v>
          </cell>
        </row>
        <row r="667">
          <cell r="A667">
            <v>665</v>
          </cell>
          <cell r="B667" t="str">
            <v>S174-N75</v>
          </cell>
          <cell r="C667" t="str">
            <v>S174</v>
          </cell>
          <cell r="D667" t="str">
            <v>N75</v>
          </cell>
          <cell r="E667" t="str">
            <v>1022841.98-1043742.06</v>
          </cell>
          <cell r="F667" t="str">
            <v>1022841.59-1043748.43</v>
          </cell>
          <cell r="G667" t="str">
            <v>Proyectado Sumideros</v>
          </cell>
          <cell r="H667">
            <v>1022841.98</v>
          </cell>
          <cell r="I667">
            <v>1043742.06</v>
          </cell>
          <cell r="J667">
            <v>1022841.59</v>
          </cell>
          <cell r="K667">
            <v>1043748.43</v>
          </cell>
          <cell r="L667">
            <v>6.3810900000000004</v>
          </cell>
          <cell r="M667" t="str">
            <v>De Sumidero</v>
          </cell>
          <cell r="N667" t="str">
            <v>PVC</v>
          </cell>
          <cell r="O667">
            <v>0</v>
          </cell>
          <cell r="P667">
            <v>0</v>
          </cell>
          <cell r="Q667">
            <v>2564.87</v>
          </cell>
          <cell r="R667">
            <v>2565</v>
          </cell>
          <cell r="S667">
            <v>0.5</v>
          </cell>
          <cell r="T667">
            <v>1.2</v>
          </cell>
          <cell r="U667">
            <v>2564.37</v>
          </cell>
          <cell r="V667">
            <v>2563.8000000000002</v>
          </cell>
          <cell r="W667">
            <v>2564.37</v>
          </cell>
          <cell r="X667">
            <v>2563.8000000000002</v>
          </cell>
          <cell r="Y667" t="str">
            <v>Proyectado</v>
          </cell>
          <cell r="Z667">
            <v>8.9326431691091788</v>
          </cell>
          <cell r="AB667" t="e">
            <v>#N/A</v>
          </cell>
        </row>
        <row r="668">
          <cell r="A668">
            <v>666</v>
          </cell>
          <cell r="B668" t="str">
            <v>S175-N75</v>
          </cell>
          <cell r="C668" t="str">
            <v>S175</v>
          </cell>
          <cell r="D668" t="str">
            <v>N75</v>
          </cell>
          <cell r="E668" t="str">
            <v>1022845.81-1043747.52</v>
          </cell>
          <cell r="F668" t="str">
            <v>1022841.59-1043748.43</v>
          </cell>
          <cell r="G668" t="str">
            <v>Proyectado Sumideros</v>
          </cell>
          <cell r="H668">
            <v>1022845.81</v>
          </cell>
          <cell r="I668">
            <v>1043747.52</v>
          </cell>
          <cell r="J668">
            <v>1022841.59</v>
          </cell>
          <cell r="K668">
            <v>1043748.43</v>
          </cell>
          <cell r="L668">
            <v>4.3206220000000002</v>
          </cell>
          <cell r="M668" t="str">
            <v>De Sumidero</v>
          </cell>
          <cell r="N668" t="str">
            <v>PVC</v>
          </cell>
          <cell r="O668">
            <v>0</v>
          </cell>
          <cell r="P668">
            <v>0</v>
          </cell>
          <cell r="Q668">
            <v>2564.92</v>
          </cell>
          <cell r="R668">
            <v>2565</v>
          </cell>
          <cell r="S668">
            <v>0.5</v>
          </cell>
          <cell r="T668">
            <v>1.2</v>
          </cell>
          <cell r="U668">
            <v>2564.42</v>
          </cell>
          <cell r="V668">
            <v>2563.8000000000002</v>
          </cell>
          <cell r="W668">
            <v>2564.42</v>
          </cell>
          <cell r="X668">
            <v>2563.8000000000002</v>
          </cell>
          <cell r="Y668" t="str">
            <v>Proyectado</v>
          </cell>
          <cell r="Z668">
            <v>14.349785748438324</v>
          </cell>
          <cell r="AB668" t="e">
            <v>#N/A</v>
          </cell>
        </row>
        <row r="669">
          <cell r="A669">
            <v>667</v>
          </cell>
          <cell r="B669" t="str">
            <v>SN24-N61</v>
          </cell>
          <cell r="C669" t="str">
            <v>SN24</v>
          </cell>
          <cell r="D669" t="str">
            <v>N61</v>
          </cell>
          <cell r="E669" t="str">
            <v>1022951.26-1043748.65</v>
          </cell>
          <cell r="F669" t="str">
            <v>1022949.24-1043759.88</v>
          </cell>
          <cell r="G669" t="str">
            <v>Proyectado Sumideros</v>
          </cell>
          <cell r="H669">
            <v>1022951.26</v>
          </cell>
          <cell r="I669">
            <v>1043748.65</v>
          </cell>
          <cell r="J669">
            <v>1022949.24</v>
          </cell>
          <cell r="K669">
            <v>1043759.88</v>
          </cell>
          <cell r="L669">
            <v>11.408329</v>
          </cell>
          <cell r="M669" t="str">
            <v>De Sumidero</v>
          </cell>
          <cell r="N669" t="str">
            <v>PVC</v>
          </cell>
          <cell r="O669">
            <v>0</v>
          </cell>
          <cell r="P669">
            <v>0</v>
          </cell>
          <cell r="Q669">
            <v>2563.92</v>
          </cell>
          <cell r="R669">
            <v>2563.54</v>
          </cell>
          <cell r="S669">
            <v>0.5</v>
          </cell>
          <cell r="T669">
            <v>1.2</v>
          </cell>
          <cell r="U669">
            <v>2563.42</v>
          </cell>
          <cell r="V669">
            <v>2562.34</v>
          </cell>
          <cell r="W669">
            <v>2563.42</v>
          </cell>
          <cell r="X669">
            <v>2562.34</v>
          </cell>
          <cell r="Y669" t="str">
            <v>Proyectado</v>
          </cell>
          <cell r="Z669">
            <v>9.4667676572084059</v>
          </cell>
          <cell r="AB669" t="e">
            <v>#N/A</v>
          </cell>
        </row>
        <row r="670">
          <cell r="A670">
            <v>668</v>
          </cell>
          <cell r="B670" t="str">
            <v>S195-N42</v>
          </cell>
          <cell r="C670" t="str">
            <v>S195</v>
          </cell>
          <cell r="D670" t="str">
            <v>N42</v>
          </cell>
          <cell r="E670" t="str">
            <v>1022648.19-1043729.65</v>
          </cell>
          <cell r="F670" t="str">
            <v>1022648.92-1043733.17</v>
          </cell>
          <cell r="G670" t="str">
            <v>Proyectado Sumideros</v>
          </cell>
          <cell r="H670">
            <v>1022648.19</v>
          </cell>
          <cell r="I670">
            <v>1043729.65</v>
          </cell>
          <cell r="J670">
            <v>1022648.92</v>
          </cell>
          <cell r="K670">
            <v>1043733.17</v>
          </cell>
          <cell r="L670">
            <v>3.5909300000000002</v>
          </cell>
          <cell r="M670" t="str">
            <v>De Sumidero</v>
          </cell>
          <cell r="N670" t="str">
            <v>PVC</v>
          </cell>
          <cell r="O670">
            <v>0</v>
          </cell>
          <cell r="P670">
            <v>0</v>
          </cell>
          <cell r="Q670">
            <v>2564.21</v>
          </cell>
          <cell r="R670">
            <v>2564.5</v>
          </cell>
          <cell r="S670">
            <v>0.5</v>
          </cell>
          <cell r="T670">
            <v>1.2</v>
          </cell>
          <cell r="U670">
            <v>2563.71</v>
          </cell>
          <cell r="V670">
            <v>2563.3000000000002</v>
          </cell>
          <cell r="W670">
            <v>2563.71</v>
          </cell>
          <cell r="X670">
            <v>2563.3000000000002</v>
          </cell>
          <cell r="Y670" t="str">
            <v>Proyectado</v>
          </cell>
          <cell r="Z670">
            <v>11.417655036434976</v>
          </cell>
          <cell r="AB670" t="e">
            <v>#N/A</v>
          </cell>
        </row>
        <row r="671">
          <cell r="A671">
            <v>669</v>
          </cell>
          <cell r="B671" t="str">
            <v>S194-N42</v>
          </cell>
          <cell r="C671" t="str">
            <v>S194</v>
          </cell>
          <cell r="D671" t="str">
            <v>N42</v>
          </cell>
          <cell r="E671" t="str">
            <v>1022651.79-1043728.41</v>
          </cell>
          <cell r="F671" t="str">
            <v>1022648.92-1043733.17</v>
          </cell>
          <cell r="G671" t="str">
            <v>Proyectado Sumideros</v>
          </cell>
          <cell r="H671">
            <v>1022651.79</v>
          </cell>
          <cell r="I671">
            <v>1043728.41</v>
          </cell>
          <cell r="J671">
            <v>1022648.92</v>
          </cell>
          <cell r="K671">
            <v>1043733.17</v>
          </cell>
          <cell r="L671">
            <v>5.5551769999999996</v>
          </cell>
          <cell r="M671" t="str">
            <v>De Sumidero</v>
          </cell>
          <cell r="N671" t="str">
            <v>PVC</v>
          </cell>
          <cell r="O671">
            <v>0</v>
          </cell>
          <cell r="P671">
            <v>0</v>
          </cell>
          <cell r="Q671">
            <v>2564.2199999999998</v>
          </cell>
          <cell r="R671">
            <v>2564.5</v>
          </cell>
          <cell r="S671">
            <v>0.5</v>
          </cell>
          <cell r="T671">
            <v>1.2</v>
          </cell>
          <cell r="U671">
            <v>2563.7199999999998</v>
          </cell>
          <cell r="V671">
            <v>2563.3000000000002</v>
          </cell>
          <cell r="W671">
            <v>2563.7199999999998</v>
          </cell>
          <cell r="X671">
            <v>2563.3000000000002</v>
          </cell>
          <cell r="Y671" t="str">
            <v>Proyectado</v>
          </cell>
          <cell r="Z671">
            <v>7.5605151734970466</v>
          </cell>
          <cell r="AB671" t="e">
            <v>#N/A</v>
          </cell>
        </row>
        <row r="672">
          <cell r="A672">
            <v>670</v>
          </cell>
          <cell r="B672" t="str">
            <v>S193-N42</v>
          </cell>
          <cell r="C672" t="str">
            <v>S193</v>
          </cell>
          <cell r="D672" t="str">
            <v>N42</v>
          </cell>
          <cell r="E672" t="str">
            <v>1022654.23-1043728.3</v>
          </cell>
          <cell r="F672" t="str">
            <v>1022648.92-1043733.17</v>
          </cell>
          <cell r="G672" t="str">
            <v>Proyectado Sumideros</v>
          </cell>
          <cell r="H672">
            <v>1022654.23</v>
          </cell>
          <cell r="I672">
            <v>1043728.3</v>
          </cell>
          <cell r="J672">
            <v>1022648.92</v>
          </cell>
          <cell r="K672">
            <v>1043733.17</v>
          </cell>
          <cell r="L672">
            <v>7.2027910000000004</v>
          </cell>
          <cell r="M672" t="str">
            <v>De Sumidero</v>
          </cell>
          <cell r="N672" t="str">
            <v>PVC</v>
          </cell>
          <cell r="O672">
            <v>0</v>
          </cell>
          <cell r="P672">
            <v>0</v>
          </cell>
          <cell r="Q672">
            <v>2564.17</v>
          </cell>
          <cell r="R672">
            <v>2564.5</v>
          </cell>
          <cell r="S672">
            <v>0.5</v>
          </cell>
          <cell r="T672">
            <v>1.2</v>
          </cell>
          <cell r="U672">
            <v>2563.67</v>
          </cell>
          <cell r="V672">
            <v>2563.3000000000002</v>
          </cell>
          <cell r="W672">
            <v>2563.67</v>
          </cell>
          <cell r="X672">
            <v>2563.3000000000002</v>
          </cell>
          <cell r="Y672" t="str">
            <v>Proyectado</v>
          </cell>
          <cell r="Z672">
            <v>5.1368976275986746</v>
          </cell>
          <cell r="AB672" t="e">
            <v>#N/A</v>
          </cell>
        </row>
        <row r="673">
          <cell r="A673">
            <v>671</v>
          </cell>
          <cell r="B673" t="str">
            <v>SX19-N42</v>
          </cell>
          <cell r="C673" t="str">
            <v>SX19</v>
          </cell>
          <cell r="D673" t="str">
            <v>N42</v>
          </cell>
          <cell r="E673" t="str">
            <v>1022658.97-1043733.01</v>
          </cell>
          <cell r="F673" t="str">
            <v>1022648.92-1043733.17</v>
          </cell>
          <cell r="G673" t="str">
            <v>Proyectado Sumideros</v>
          </cell>
          <cell r="H673">
            <v>1022658.97</v>
          </cell>
          <cell r="I673">
            <v>1043733.01</v>
          </cell>
          <cell r="J673">
            <v>1022648.92</v>
          </cell>
          <cell r="K673">
            <v>1043733.17</v>
          </cell>
          <cell r="L673">
            <v>10.051739</v>
          </cell>
          <cell r="M673" t="str">
            <v>De Sumidero</v>
          </cell>
          <cell r="N673" t="str">
            <v>PVC</v>
          </cell>
          <cell r="O673">
            <v>0</v>
          </cell>
          <cell r="P673">
            <v>0</v>
          </cell>
          <cell r="Q673">
            <v>2564.4499999999998</v>
          </cell>
          <cell r="R673">
            <v>2564.5</v>
          </cell>
          <cell r="S673">
            <v>0.5</v>
          </cell>
          <cell r="T673">
            <v>1.2</v>
          </cell>
          <cell r="U673">
            <v>2563.9499999999998</v>
          </cell>
          <cell r="V673">
            <v>2563.3000000000002</v>
          </cell>
          <cell r="W673">
            <v>2563.9499999999998</v>
          </cell>
          <cell r="X673">
            <v>2563.3000000000002</v>
          </cell>
          <cell r="Y673" t="str">
            <v>Proyectado</v>
          </cell>
          <cell r="Z673">
            <v>6.4665427544391694</v>
          </cell>
          <cell r="AB673" t="e">
            <v>#N/A</v>
          </cell>
        </row>
        <row r="674">
          <cell r="A674">
            <v>672</v>
          </cell>
          <cell r="B674" t="str">
            <v>S198-N42</v>
          </cell>
          <cell r="C674" t="str">
            <v>S198</v>
          </cell>
          <cell r="D674" t="str">
            <v>N42</v>
          </cell>
          <cell r="E674" t="str">
            <v>1022658.05-1043736.39</v>
          </cell>
          <cell r="F674" t="str">
            <v>1022648.92-1043733.17</v>
          </cell>
          <cell r="G674" t="str">
            <v>Proyectado Sumideros</v>
          </cell>
          <cell r="H674">
            <v>1022658.05</v>
          </cell>
          <cell r="I674">
            <v>1043736.39</v>
          </cell>
          <cell r="J674">
            <v>1022648.92</v>
          </cell>
          <cell r="K674">
            <v>1043733.17</v>
          </cell>
          <cell r="L674">
            <v>9.6829929999999997</v>
          </cell>
          <cell r="M674" t="str">
            <v>De Sumidero</v>
          </cell>
          <cell r="N674" t="str">
            <v>PVC</v>
          </cell>
          <cell r="O674">
            <v>0</v>
          </cell>
          <cell r="P674">
            <v>0</v>
          </cell>
          <cell r="Q674">
            <v>2564.3200000000002</v>
          </cell>
          <cell r="R674">
            <v>2564.5</v>
          </cell>
          <cell r="S674">
            <v>0.5</v>
          </cell>
          <cell r="T674">
            <v>1.2</v>
          </cell>
          <cell r="U674">
            <v>2563.8200000000002</v>
          </cell>
          <cell r="V674">
            <v>2563.3000000000002</v>
          </cell>
          <cell r="W674">
            <v>2563.8200000000002</v>
          </cell>
          <cell r="X674">
            <v>2563.3000000000002</v>
          </cell>
          <cell r="Y674" t="str">
            <v>Proyectado</v>
          </cell>
          <cell r="Z674">
            <v>5.3702403791883544</v>
          </cell>
          <cell r="AB674" t="e">
            <v>#N/A</v>
          </cell>
        </row>
        <row r="675">
          <cell r="A675">
            <v>673</v>
          </cell>
          <cell r="B675" t="str">
            <v>S197-N42</v>
          </cell>
          <cell r="C675" t="str">
            <v>S197</v>
          </cell>
          <cell r="D675" t="str">
            <v>N42</v>
          </cell>
          <cell r="E675" t="str">
            <v>1022654.53-1043739.06</v>
          </cell>
          <cell r="F675" t="str">
            <v>1022648.92-1043733.17</v>
          </cell>
          <cell r="G675" t="str">
            <v>Proyectado Sumideros</v>
          </cell>
          <cell r="H675">
            <v>1022654.53</v>
          </cell>
          <cell r="I675">
            <v>1043739.06</v>
          </cell>
          <cell r="J675">
            <v>1022648.92</v>
          </cell>
          <cell r="K675">
            <v>1043733.17</v>
          </cell>
          <cell r="L675">
            <v>8.137359</v>
          </cell>
          <cell r="M675" t="str">
            <v>De Sumidero</v>
          </cell>
          <cell r="N675" t="str">
            <v>PVC</v>
          </cell>
          <cell r="O675">
            <v>0</v>
          </cell>
          <cell r="P675">
            <v>0</v>
          </cell>
          <cell r="Q675">
            <v>2564.33</v>
          </cell>
          <cell r="R675">
            <v>2564.5</v>
          </cell>
          <cell r="S675">
            <v>0.5</v>
          </cell>
          <cell r="T675">
            <v>1.2</v>
          </cell>
          <cell r="U675">
            <v>2563.83</v>
          </cell>
          <cell r="V675">
            <v>2563.3000000000002</v>
          </cell>
          <cell r="W675">
            <v>2563.83</v>
          </cell>
          <cell r="X675">
            <v>2563.3000000000002</v>
          </cell>
          <cell r="Y675" t="str">
            <v>Proyectado</v>
          </cell>
          <cell r="Z675">
            <v>6.513169690556178</v>
          </cell>
          <cell r="AB675" t="e">
            <v>#N/A</v>
          </cell>
        </row>
        <row r="676">
          <cell r="A676">
            <v>674</v>
          </cell>
          <cell r="B676" t="str">
            <v>S196-N42</v>
          </cell>
          <cell r="C676" t="str">
            <v>S196</v>
          </cell>
          <cell r="D676" t="str">
            <v>N42</v>
          </cell>
          <cell r="E676" t="str">
            <v>1022649.27-1043736.09</v>
          </cell>
          <cell r="F676" t="str">
            <v>1022648.92-1043733.17</v>
          </cell>
          <cell r="G676" t="str">
            <v>Proyectado Sumideros</v>
          </cell>
          <cell r="H676">
            <v>1022649.27</v>
          </cell>
          <cell r="I676">
            <v>1043736.09</v>
          </cell>
          <cell r="J676">
            <v>1022648.92</v>
          </cell>
          <cell r="K676">
            <v>1043733.17</v>
          </cell>
          <cell r="L676">
            <v>2.9448799999999999</v>
          </cell>
          <cell r="M676" t="str">
            <v>De Sumidero</v>
          </cell>
          <cell r="N676" t="str">
            <v>PVC</v>
          </cell>
          <cell r="O676">
            <v>0</v>
          </cell>
          <cell r="P676">
            <v>0</v>
          </cell>
          <cell r="Q676">
            <v>2564.2800000000002</v>
          </cell>
          <cell r="R676">
            <v>2564.5</v>
          </cell>
          <cell r="S676">
            <v>0.5</v>
          </cell>
          <cell r="T676">
            <v>1.2</v>
          </cell>
          <cell r="U676">
            <v>2563.7800000000002</v>
          </cell>
          <cell r="V676">
            <v>2563.3000000000002</v>
          </cell>
          <cell r="W676">
            <v>2563.7800000000002</v>
          </cell>
          <cell r="X676">
            <v>2563.3000000000002</v>
          </cell>
          <cell r="Y676" t="str">
            <v>Proyectado</v>
          </cell>
          <cell r="Z676">
            <v>16.299475700198929</v>
          </cell>
          <cell r="AB676" t="e">
            <v>#N/A</v>
          </cell>
        </row>
        <row r="677">
          <cell r="A677">
            <v>675</v>
          </cell>
          <cell r="B677" t="str">
            <v>SN25-N43</v>
          </cell>
          <cell r="C677" t="str">
            <v>SN25</v>
          </cell>
          <cell r="D677" t="str">
            <v>N43</v>
          </cell>
          <cell r="E677" t="str">
            <v>1022730.27-1043675.6</v>
          </cell>
          <cell r="F677" t="str">
            <v>1022730.49-1043678.34</v>
          </cell>
          <cell r="G677" t="str">
            <v>Proyectado Sumideros</v>
          </cell>
          <cell r="H677">
            <v>1022730.27</v>
          </cell>
          <cell r="I677">
            <v>1043675.6</v>
          </cell>
          <cell r="J677">
            <v>1022730.49</v>
          </cell>
          <cell r="K677">
            <v>1043678.34</v>
          </cell>
          <cell r="L677">
            <v>2.7443279999999999</v>
          </cell>
          <cell r="M677" t="str">
            <v>De Sumidero</v>
          </cell>
          <cell r="N677" t="str">
            <v>PVC</v>
          </cell>
          <cell r="O677">
            <v>0</v>
          </cell>
          <cell r="P677">
            <v>0</v>
          </cell>
          <cell r="Q677">
            <v>2565.5</v>
          </cell>
          <cell r="R677">
            <v>2565.5</v>
          </cell>
          <cell r="S677">
            <v>0.5</v>
          </cell>
          <cell r="T677">
            <v>1.2</v>
          </cell>
          <cell r="U677">
            <v>2565</v>
          </cell>
          <cell r="V677">
            <v>2564.3000000000002</v>
          </cell>
          <cell r="W677">
            <v>2565</v>
          </cell>
          <cell r="X677">
            <v>2564.3000000000002</v>
          </cell>
          <cell r="Y677" t="str">
            <v>Proyectado</v>
          </cell>
          <cell r="Z677">
            <v>25.507155121392856</v>
          </cell>
          <cell r="AB677" t="e">
            <v>#N/A</v>
          </cell>
        </row>
        <row r="678">
          <cell r="A678">
            <v>676</v>
          </cell>
          <cell r="B678" t="str">
            <v>SN28-P068</v>
          </cell>
          <cell r="C678" t="str">
            <v>SN28</v>
          </cell>
          <cell r="D678" t="str">
            <v>P068</v>
          </cell>
          <cell r="E678" t="str">
            <v>1023033.57-1043854.8</v>
          </cell>
          <cell r="F678" t="str">
            <v>1023032.11-1043857.71</v>
          </cell>
          <cell r="G678" t="str">
            <v>Proyectado Sumideros</v>
          </cell>
          <cell r="H678">
            <v>1023033.57</v>
          </cell>
          <cell r="I678">
            <v>1043854.8</v>
          </cell>
          <cell r="J678">
            <v>1023032.11</v>
          </cell>
          <cell r="K678">
            <v>1043857.71</v>
          </cell>
          <cell r="L678">
            <v>3.2557839999999998</v>
          </cell>
          <cell r="M678" t="str">
            <v>De Sumidero</v>
          </cell>
          <cell r="N678" t="str">
            <v>PVC</v>
          </cell>
          <cell r="O678">
            <v>0</v>
          </cell>
          <cell r="P678">
            <v>0</v>
          </cell>
          <cell r="Q678">
            <v>2563.7199999999998</v>
          </cell>
          <cell r="R678">
            <v>2563.77</v>
          </cell>
          <cell r="S678">
            <v>0.5</v>
          </cell>
          <cell r="T678">
            <v>1.2</v>
          </cell>
          <cell r="U678">
            <v>2563.2199999999998</v>
          </cell>
          <cell r="V678">
            <v>2562.5700000000002</v>
          </cell>
          <cell r="W678">
            <v>2563.2199999999998</v>
          </cell>
          <cell r="X678">
            <v>2562.5700000000002</v>
          </cell>
          <cell r="Y678" t="str">
            <v>Proyectado</v>
          </cell>
          <cell r="Z678">
            <v>19.964469387392906</v>
          </cell>
          <cell r="AB678" t="e">
            <v>#N/A</v>
          </cell>
        </row>
        <row r="679">
          <cell r="A679">
            <v>677</v>
          </cell>
          <cell r="B679" t="str">
            <v>SN30-N38</v>
          </cell>
          <cell r="C679" t="str">
            <v>SN30</v>
          </cell>
          <cell r="D679" t="str">
            <v>N38</v>
          </cell>
          <cell r="E679" t="str">
            <v>1022626.6-1043746.4</v>
          </cell>
          <cell r="F679" t="str">
            <v>1022621.72-1043751.09</v>
          </cell>
          <cell r="G679" t="str">
            <v>Proyectado Sumideros</v>
          </cell>
          <cell r="H679">
            <v>1022626.6</v>
          </cell>
          <cell r="I679">
            <v>1043746.4</v>
          </cell>
          <cell r="J679">
            <v>1022621.72</v>
          </cell>
          <cell r="K679">
            <v>1043751.09</v>
          </cell>
          <cell r="L679">
            <v>6.7658129999999996</v>
          </cell>
          <cell r="M679" t="str">
            <v>De Sumidero</v>
          </cell>
          <cell r="N679" t="str">
            <v>PVC</v>
          </cell>
          <cell r="O679">
            <v>0</v>
          </cell>
          <cell r="P679">
            <v>0</v>
          </cell>
          <cell r="Q679">
            <v>2564.54</v>
          </cell>
          <cell r="R679">
            <v>2564.5500000000002</v>
          </cell>
          <cell r="S679">
            <v>0.5</v>
          </cell>
          <cell r="T679">
            <v>1.2</v>
          </cell>
          <cell r="U679">
            <v>2564.04</v>
          </cell>
          <cell r="V679">
            <v>2563.3500000000004</v>
          </cell>
          <cell r="W679">
            <v>2564.04</v>
          </cell>
          <cell r="X679">
            <v>2563.3500000000004</v>
          </cell>
          <cell r="Y679" t="str">
            <v>Proyectado</v>
          </cell>
          <cell r="Z679">
            <v>10.198330932285593</v>
          </cell>
          <cell r="AB679" t="e">
            <v>#N/A</v>
          </cell>
        </row>
        <row r="680">
          <cell r="A680">
            <v>678</v>
          </cell>
          <cell r="B680" t="str">
            <v>SN29-N38</v>
          </cell>
          <cell r="C680" t="str">
            <v>SN29</v>
          </cell>
          <cell r="D680" t="str">
            <v>N38</v>
          </cell>
          <cell r="E680" t="str">
            <v>1022627.93-1043750.08</v>
          </cell>
          <cell r="F680" t="str">
            <v>1022621.72-1043751.09</v>
          </cell>
          <cell r="G680" t="str">
            <v>Proyectado Sumideros</v>
          </cell>
          <cell r="H680">
            <v>1022627.93</v>
          </cell>
          <cell r="I680">
            <v>1043750.08</v>
          </cell>
          <cell r="J680">
            <v>1022621.72</v>
          </cell>
          <cell r="K680">
            <v>1043751.09</v>
          </cell>
          <cell r="L680">
            <v>6.2985480000000003</v>
          </cell>
          <cell r="M680" t="str">
            <v>De Sumidero</v>
          </cell>
          <cell r="N680" t="str">
            <v>PVC</v>
          </cell>
          <cell r="O680">
            <v>0</v>
          </cell>
          <cell r="P680">
            <v>0</v>
          </cell>
          <cell r="Q680">
            <v>2564.44</v>
          </cell>
          <cell r="R680">
            <v>2564.5500000000002</v>
          </cell>
          <cell r="S680">
            <v>0.5</v>
          </cell>
          <cell r="T680">
            <v>1.2</v>
          </cell>
          <cell r="U680">
            <v>2563.94</v>
          </cell>
          <cell r="V680">
            <v>2563.3500000000004</v>
          </cell>
          <cell r="W680">
            <v>2563.94</v>
          </cell>
          <cell r="X680">
            <v>2563.3500000000004</v>
          </cell>
          <cell r="Y680" t="str">
            <v>Proyectado</v>
          </cell>
          <cell r="Z680">
            <v>9.3672382904709259</v>
          </cell>
          <cell r="AB680" t="e">
            <v>#N/A</v>
          </cell>
        </row>
        <row r="681">
          <cell r="A681">
            <v>679</v>
          </cell>
          <cell r="B681" t="str">
            <v>SN31-N39</v>
          </cell>
          <cell r="C681" t="str">
            <v>SN31</v>
          </cell>
          <cell r="D681" t="str">
            <v>N39</v>
          </cell>
          <cell r="E681" t="str">
            <v>1022698.75-1043834.29</v>
          </cell>
          <cell r="F681" t="str">
            <v>1022697.05-1043839.37</v>
          </cell>
          <cell r="G681" t="str">
            <v>Proyectado Sumideros</v>
          </cell>
          <cell r="H681">
            <v>1022698.75</v>
          </cell>
          <cell r="I681">
            <v>1043834.29</v>
          </cell>
          <cell r="J681">
            <v>1022697.05</v>
          </cell>
          <cell r="K681">
            <v>1043839.37</v>
          </cell>
          <cell r="L681">
            <v>5.3572870000000004</v>
          </cell>
          <cell r="M681" t="str">
            <v>De Sumidero</v>
          </cell>
          <cell r="N681" t="str">
            <v>PVC</v>
          </cell>
          <cell r="O681">
            <v>0</v>
          </cell>
          <cell r="P681">
            <v>0</v>
          </cell>
          <cell r="Q681">
            <v>2564.09</v>
          </cell>
          <cell r="R681">
            <v>2564.16</v>
          </cell>
          <cell r="S681">
            <v>0.5</v>
          </cell>
          <cell r="T681">
            <v>1.2</v>
          </cell>
          <cell r="U681">
            <v>2563.59</v>
          </cell>
          <cell r="V681">
            <v>2562.96</v>
          </cell>
          <cell r="W681">
            <v>2563.59</v>
          </cell>
          <cell r="X681">
            <v>2562.96</v>
          </cell>
          <cell r="Y681" t="str">
            <v>Proyectado</v>
          </cell>
          <cell r="Z681">
            <v>11.759683586115679</v>
          </cell>
          <cell r="AB681" t="e">
            <v>#N/A</v>
          </cell>
        </row>
        <row r="682">
          <cell r="A682">
            <v>680</v>
          </cell>
          <cell r="B682" t="str">
            <v>SN32-N39</v>
          </cell>
          <cell r="C682" t="str">
            <v>SN32</v>
          </cell>
          <cell r="D682" t="str">
            <v>N39</v>
          </cell>
          <cell r="E682" t="str">
            <v>1022701.03-1043837.14</v>
          </cell>
          <cell r="F682" t="str">
            <v>1022697.05-1043839.37</v>
          </cell>
          <cell r="G682" t="str">
            <v>Proyectado Sumideros</v>
          </cell>
          <cell r="H682">
            <v>1022701.03</v>
          </cell>
          <cell r="I682">
            <v>1043837.14</v>
          </cell>
          <cell r="J682">
            <v>1022697.05</v>
          </cell>
          <cell r="K682">
            <v>1043839.37</v>
          </cell>
          <cell r="L682">
            <v>4.5607430000000004</v>
          </cell>
          <cell r="M682" t="str">
            <v>De Sumidero</v>
          </cell>
          <cell r="N682" t="str">
            <v>PVC</v>
          </cell>
          <cell r="O682">
            <v>0</v>
          </cell>
          <cell r="P682">
            <v>0</v>
          </cell>
          <cell r="Q682">
            <v>2564.0500000000002</v>
          </cell>
          <cell r="R682">
            <v>2564.16</v>
          </cell>
          <cell r="S682">
            <v>0.5</v>
          </cell>
          <cell r="T682">
            <v>1.2</v>
          </cell>
          <cell r="U682">
            <v>2563.5500000000002</v>
          </cell>
          <cell r="V682">
            <v>2562.96</v>
          </cell>
          <cell r="W682">
            <v>2563.5500000000002</v>
          </cell>
          <cell r="X682">
            <v>2562.96</v>
          </cell>
          <cell r="Y682" t="str">
            <v>Proyectado</v>
          </cell>
          <cell r="Z682">
            <v>12.936488637929072</v>
          </cell>
          <cell r="AB682" t="e">
            <v>#N/A</v>
          </cell>
        </row>
        <row r="683">
          <cell r="A683">
            <v>681</v>
          </cell>
          <cell r="B683" t="str">
            <v>SN33-N39</v>
          </cell>
          <cell r="C683" t="str">
            <v>SN33</v>
          </cell>
          <cell r="D683" t="str">
            <v>N39</v>
          </cell>
          <cell r="E683" t="str">
            <v>1022701.25-1043838.07</v>
          </cell>
          <cell r="F683" t="str">
            <v>1022697.05-1043839.37</v>
          </cell>
          <cell r="G683" t="str">
            <v>Proyectado Sumideros</v>
          </cell>
          <cell r="H683">
            <v>1022701.25</v>
          </cell>
          <cell r="I683">
            <v>1043838.07</v>
          </cell>
          <cell r="J683">
            <v>1022697.05</v>
          </cell>
          <cell r="K683">
            <v>1043839.37</v>
          </cell>
          <cell r="L683">
            <v>4.3924279999999998</v>
          </cell>
          <cell r="M683" t="str">
            <v>De Sumidero</v>
          </cell>
          <cell r="N683" t="str">
            <v>PVC</v>
          </cell>
          <cell r="O683">
            <v>0</v>
          </cell>
          <cell r="P683">
            <v>0</v>
          </cell>
          <cell r="Q683">
            <v>2564.06</v>
          </cell>
          <cell r="R683">
            <v>2564.16</v>
          </cell>
          <cell r="S683">
            <v>0.5</v>
          </cell>
          <cell r="T683">
            <v>1.2</v>
          </cell>
          <cell r="U683">
            <v>2563.56</v>
          </cell>
          <cell r="V683">
            <v>2562.96</v>
          </cell>
          <cell r="W683">
            <v>2563.56</v>
          </cell>
          <cell r="X683">
            <v>2562.96</v>
          </cell>
          <cell r="Y683" t="str">
            <v>Proyectado</v>
          </cell>
          <cell r="Z683">
            <v>13.659871032602222</v>
          </cell>
          <cell r="AB683" t="e">
            <v>#N/A</v>
          </cell>
        </row>
        <row r="684">
          <cell r="A684">
            <v>682</v>
          </cell>
          <cell r="B684" t="str">
            <v>SN34-N65</v>
          </cell>
          <cell r="C684" t="str">
            <v>SN34</v>
          </cell>
          <cell r="D684" t="str">
            <v>N65</v>
          </cell>
          <cell r="E684" t="str">
            <v>1022767.94-1043916.66</v>
          </cell>
          <cell r="F684" t="str">
            <v>1022766.8-1043922.03</v>
          </cell>
          <cell r="G684" t="str">
            <v>Proyectado Sumideros</v>
          </cell>
          <cell r="H684">
            <v>1022767.94</v>
          </cell>
          <cell r="I684">
            <v>1043916.66</v>
          </cell>
          <cell r="J684">
            <v>1022766.8</v>
          </cell>
          <cell r="K684">
            <v>1043922.03</v>
          </cell>
          <cell r="L684">
            <v>5.487711</v>
          </cell>
          <cell r="M684" t="str">
            <v>De Sumidero</v>
          </cell>
          <cell r="N684" t="str">
            <v>PVC</v>
          </cell>
          <cell r="O684">
            <v>0</v>
          </cell>
          <cell r="P684">
            <v>0</v>
          </cell>
          <cell r="Q684">
            <v>2563.2800000000002</v>
          </cell>
          <cell r="R684">
            <v>2563.5</v>
          </cell>
          <cell r="S684">
            <v>0.5</v>
          </cell>
          <cell r="T684">
            <v>1.2</v>
          </cell>
          <cell r="U684">
            <v>2562.7800000000002</v>
          </cell>
          <cell r="V684">
            <v>2562.3000000000002</v>
          </cell>
          <cell r="W684">
            <v>2562.7800000000002</v>
          </cell>
          <cell r="X684">
            <v>2562.3000000000002</v>
          </cell>
          <cell r="Y684" t="str">
            <v>Proyectado</v>
          </cell>
          <cell r="Z684">
            <v>8.7468162955377604</v>
          </cell>
          <cell r="AB684" t="e">
            <v>#N/A</v>
          </cell>
        </row>
        <row r="685">
          <cell r="A685">
            <v>683</v>
          </cell>
          <cell r="B685" t="str">
            <v>SN35-N65</v>
          </cell>
          <cell r="C685" t="str">
            <v>SN35</v>
          </cell>
          <cell r="D685" t="str">
            <v>N65</v>
          </cell>
          <cell r="E685" t="str">
            <v>1022771.62-1043919.58</v>
          </cell>
          <cell r="F685" t="str">
            <v>1022766.8-1043922.03</v>
          </cell>
          <cell r="G685" t="str">
            <v>Proyectado Sumideros</v>
          </cell>
          <cell r="H685">
            <v>1022771.62</v>
          </cell>
          <cell r="I685">
            <v>1043919.58</v>
          </cell>
          <cell r="J685">
            <v>1022766.8</v>
          </cell>
          <cell r="K685">
            <v>1043922.03</v>
          </cell>
          <cell r="L685">
            <v>5.4117860000000002</v>
          </cell>
          <cell r="M685" t="str">
            <v>De Sumidero</v>
          </cell>
          <cell r="N685" t="str">
            <v>PVC</v>
          </cell>
          <cell r="O685">
            <v>0</v>
          </cell>
          <cell r="P685">
            <v>0</v>
          </cell>
          <cell r="Q685">
            <v>2563.13</v>
          </cell>
          <cell r="R685">
            <v>2563.5</v>
          </cell>
          <cell r="S685">
            <v>0.5</v>
          </cell>
          <cell r="T685">
            <v>1.2</v>
          </cell>
          <cell r="U685">
            <v>2562.63</v>
          </cell>
          <cell r="V685">
            <v>2562.3000000000002</v>
          </cell>
          <cell r="W685">
            <v>2562.63</v>
          </cell>
          <cell r="X685">
            <v>2562.3000000000002</v>
          </cell>
          <cell r="Y685" t="str">
            <v>Proyectado</v>
          </cell>
          <cell r="Z685">
            <v>6.0978020934295483</v>
          </cell>
          <cell r="AB685" t="e">
            <v>#N/A</v>
          </cell>
        </row>
        <row r="686">
          <cell r="A686">
            <v>684</v>
          </cell>
          <cell r="B686" t="str">
            <v>SN36-N65</v>
          </cell>
          <cell r="C686" t="str">
            <v>SN36</v>
          </cell>
          <cell r="D686" t="str">
            <v>N65</v>
          </cell>
          <cell r="E686" t="str">
            <v>1022773.6-1043924.27</v>
          </cell>
          <cell r="F686" t="str">
            <v>1022766.8-1043922.03</v>
          </cell>
          <cell r="G686" t="str">
            <v>Proyectado Sumideros</v>
          </cell>
          <cell r="H686">
            <v>1022773.6</v>
          </cell>
          <cell r="I686">
            <v>1043924.27</v>
          </cell>
          <cell r="J686">
            <v>1022766.8</v>
          </cell>
          <cell r="K686">
            <v>1043922.03</v>
          </cell>
          <cell r="L686">
            <v>7.1660490000000001</v>
          </cell>
          <cell r="M686" t="str">
            <v>De Sumidero</v>
          </cell>
          <cell r="N686" t="str">
            <v>PVC</v>
          </cell>
          <cell r="O686">
            <v>0</v>
          </cell>
          <cell r="P686">
            <v>0</v>
          </cell>
          <cell r="Q686">
            <v>2563.1</v>
          </cell>
          <cell r="R686">
            <v>2563.5</v>
          </cell>
          <cell r="S686">
            <v>0.5</v>
          </cell>
          <cell r="T686">
            <v>1.2</v>
          </cell>
          <cell r="U686">
            <v>2562.6</v>
          </cell>
          <cell r="V686">
            <v>2562.3000000000002</v>
          </cell>
          <cell r="W686">
            <v>2562.6</v>
          </cell>
          <cell r="X686">
            <v>2562.3000000000002</v>
          </cell>
          <cell r="Y686" t="str">
            <v>Proyectado</v>
          </cell>
          <cell r="Z686">
            <v>4.1864073215202291</v>
          </cell>
          <cell r="AB686" t="e">
            <v>#N/A</v>
          </cell>
        </row>
        <row r="687">
          <cell r="A687">
            <v>685</v>
          </cell>
          <cell r="B687" t="str">
            <v>SN40-N70</v>
          </cell>
          <cell r="C687" t="str">
            <v>SN40</v>
          </cell>
          <cell r="D687" t="str">
            <v>N70</v>
          </cell>
          <cell r="E687" t="str">
            <v>1022846.2-1043979.35</v>
          </cell>
          <cell r="F687" t="str">
            <v>1022842.49-1043977.08</v>
          </cell>
          <cell r="G687" t="str">
            <v>Proyectado Sumideros</v>
          </cell>
          <cell r="H687">
            <v>1022846.2</v>
          </cell>
          <cell r="I687">
            <v>1043979.35</v>
          </cell>
          <cell r="J687">
            <v>1022842.49</v>
          </cell>
          <cell r="K687">
            <v>1043977.08</v>
          </cell>
          <cell r="L687">
            <v>4.3509789999999997</v>
          </cell>
          <cell r="M687" t="str">
            <v>De Sumidero</v>
          </cell>
          <cell r="N687" t="str">
            <v>PVC</v>
          </cell>
          <cell r="O687">
            <v>0</v>
          </cell>
          <cell r="P687">
            <v>0</v>
          </cell>
          <cell r="Q687">
            <v>2561.5</v>
          </cell>
          <cell r="R687">
            <v>2561.5</v>
          </cell>
          <cell r="S687">
            <v>0.5</v>
          </cell>
          <cell r="T687">
            <v>1.2</v>
          </cell>
          <cell r="U687">
            <v>2561</v>
          </cell>
          <cell r="V687">
            <v>2560.3000000000002</v>
          </cell>
          <cell r="W687">
            <v>2561</v>
          </cell>
          <cell r="X687">
            <v>2560.3000000000002</v>
          </cell>
          <cell r="Y687" t="str">
            <v>Proyectado</v>
          </cell>
          <cell r="Z687">
            <v>16.088333223392208</v>
          </cell>
          <cell r="AB687" t="e">
            <v>#N/A</v>
          </cell>
        </row>
        <row r="688">
          <cell r="A688">
            <v>686</v>
          </cell>
          <cell r="B688" t="str">
            <v>SN39-N70</v>
          </cell>
          <cell r="C688" t="str">
            <v>SN39</v>
          </cell>
          <cell r="D688" t="str">
            <v>N70</v>
          </cell>
          <cell r="E688" t="str">
            <v>1022842.27-1043981.32</v>
          </cell>
          <cell r="F688" t="str">
            <v>1022842.49-1043977.08</v>
          </cell>
          <cell r="G688" t="str">
            <v>Proyectado Sumideros</v>
          </cell>
          <cell r="H688">
            <v>1022842.27</v>
          </cell>
          <cell r="I688">
            <v>1043981.32</v>
          </cell>
          <cell r="J688">
            <v>1022842.49</v>
          </cell>
          <cell r="K688">
            <v>1043977.08</v>
          </cell>
          <cell r="L688">
            <v>4.2423950000000001</v>
          </cell>
          <cell r="M688" t="str">
            <v>De Sumidero</v>
          </cell>
          <cell r="N688" t="str">
            <v>PVC</v>
          </cell>
          <cell r="O688">
            <v>0</v>
          </cell>
          <cell r="P688">
            <v>0</v>
          </cell>
          <cell r="Q688">
            <v>2561.5</v>
          </cell>
          <cell r="R688">
            <v>2561.5</v>
          </cell>
          <cell r="S688">
            <v>0.5</v>
          </cell>
          <cell r="T688">
            <v>1.2</v>
          </cell>
          <cell r="U688">
            <v>2561</v>
          </cell>
          <cell r="V688">
            <v>2560.3000000000002</v>
          </cell>
          <cell r="W688">
            <v>2561</v>
          </cell>
          <cell r="X688">
            <v>2560.3000000000002</v>
          </cell>
          <cell r="Y688" t="str">
            <v>Proyectado</v>
          </cell>
          <cell r="Z688">
            <v>16.500113732922514</v>
          </cell>
          <cell r="AB688" t="e">
            <v>#N/A</v>
          </cell>
        </row>
        <row r="689">
          <cell r="A689">
            <v>687</v>
          </cell>
          <cell r="B689" t="str">
            <v>SN37-N69</v>
          </cell>
          <cell r="C689" t="str">
            <v>SN37</v>
          </cell>
          <cell r="D689" t="str">
            <v>N69</v>
          </cell>
          <cell r="E689" t="str">
            <v>1022818.63-1043940.97</v>
          </cell>
          <cell r="F689" t="str">
            <v>1022814.69-1043938.65</v>
          </cell>
          <cell r="G689" t="str">
            <v>Proyectado Sumideros</v>
          </cell>
          <cell r="H689">
            <v>1022818.63</v>
          </cell>
          <cell r="I689">
            <v>1043940.97</v>
          </cell>
          <cell r="J689">
            <v>1022814.69</v>
          </cell>
          <cell r="K689">
            <v>1043938.65</v>
          </cell>
          <cell r="L689">
            <v>4.5702540000000003</v>
          </cell>
          <cell r="M689" t="str">
            <v>De Sumidero</v>
          </cell>
          <cell r="N689" t="str">
            <v>PVC</v>
          </cell>
          <cell r="O689">
            <v>0</v>
          </cell>
          <cell r="P689">
            <v>0</v>
          </cell>
          <cell r="Q689">
            <v>2560.5</v>
          </cell>
          <cell r="R689">
            <v>2560.5</v>
          </cell>
          <cell r="S689">
            <v>0.5</v>
          </cell>
          <cell r="T689">
            <v>1.2</v>
          </cell>
          <cell r="U689">
            <v>2560</v>
          </cell>
          <cell r="V689">
            <v>2559.3000000000002</v>
          </cell>
          <cell r="W689">
            <v>2560</v>
          </cell>
          <cell r="X689">
            <v>2559.3000000000002</v>
          </cell>
          <cell r="Y689" t="str">
            <v>Proyectado</v>
          </cell>
          <cell r="Z689">
            <v>15.316435366608028</v>
          </cell>
          <cell r="AB689" t="e">
            <v>#N/A</v>
          </cell>
        </row>
        <row r="690">
          <cell r="A690">
            <v>688</v>
          </cell>
          <cell r="B690" t="str">
            <v>SN38-N69</v>
          </cell>
          <cell r="C690" t="str">
            <v>SN38</v>
          </cell>
          <cell r="D690" t="str">
            <v>N69</v>
          </cell>
          <cell r="E690" t="str">
            <v>1022813.8-1043944.43</v>
          </cell>
          <cell r="F690" t="str">
            <v>1022814.69-1043938.65</v>
          </cell>
          <cell r="G690" t="str">
            <v>Proyectado Sumideros</v>
          </cell>
          <cell r="H690">
            <v>1022813.8</v>
          </cell>
          <cell r="I690">
            <v>1043944.43</v>
          </cell>
          <cell r="J690">
            <v>1022814.69</v>
          </cell>
          <cell r="K690">
            <v>1043938.65</v>
          </cell>
          <cell r="L690">
            <v>5.8501349999999999</v>
          </cell>
          <cell r="M690" t="str">
            <v>De Sumidero</v>
          </cell>
          <cell r="N690" t="str">
            <v>PVC</v>
          </cell>
          <cell r="O690">
            <v>0</v>
          </cell>
          <cell r="P690">
            <v>0</v>
          </cell>
          <cell r="Q690">
            <v>2560.5</v>
          </cell>
          <cell r="R690">
            <v>2560.5</v>
          </cell>
          <cell r="S690">
            <v>0.5</v>
          </cell>
          <cell r="T690">
            <v>1.2</v>
          </cell>
          <cell r="U690">
            <v>2560</v>
          </cell>
          <cell r="V690">
            <v>2559.3000000000002</v>
          </cell>
          <cell r="W690">
            <v>2560</v>
          </cell>
          <cell r="X690">
            <v>2559.3000000000002</v>
          </cell>
          <cell r="Y690" t="str">
            <v>Proyectado</v>
          </cell>
          <cell r="Z690">
            <v>11.965535838058749</v>
          </cell>
          <cell r="AB690" t="e">
            <v>#N/A</v>
          </cell>
        </row>
        <row r="691">
          <cell r="A691">
            <v>689</v>
          </cell>
          <cell r="B691" t="str">
            <v>SN41-N64</v>
          </cell>
          <cell r="C691" t="str">
            <v>SN41</v>
          </cell>
          <cell r="D691" t="str">
            <v>N64</v>
          </cell>
          <cell r="E691" t="str">
            <v>1022793.51-1043904.91</v>
          </cell>
          <cell r="F691" t="str">
            <v>1022790.42-1043906.18</v>
          </cell>
          <cell r="G691" t="str">
            <v>Proyectado Sumideros</v>
          </cell>
          <cell r="H691">
            <v>1022793.51</v>
          </cell>
          <cell r="I691">
            <v>1043904.91</v>
          </cell>
          <cell r="J691">
            <v>1022790.42</v>
          </cell>
          <cell r="K691">
            <v>1043906.18</v>
          </cell>
          <cell r="L691">
            <v>3.3447149999999999</v>
          </cell>
          <cell r="M691" t="str">
            <v>De Sumidero</v>
          </cell>
          <cell r="N691" t="str">
            <v>PVC</v>
          </cell>
          <cell r="O691">
            <v>0</v>
          </cell>
          <cell r="P691">
            <v>0</v>
          </cell>
          <cell r="Q691">
            <v>2562.5</v>
          </cell>
          <cell r="R691">
            <v>2562.4899999999998</v>
          </cell>
          <cell r="S691">
            <v>0.5</v>
          </cell>
          <cell r="T691">
            <v>1.2</v>
          </cell>
          <cell r="U691">
            <v>2562</v>
          </cell>
          <cell r="V691">
            <v>2561.29</v>
          </cell>
          <cell r="W691">
            <v>2562</v>
          </cell>
          <cell r="X691">
            <v>2561.29</v>
          </cell>
          <cell r="Y691" t="str">
            <v>Proyectado</v>
          </cell>
          <cell r="Z691">
            <v>21.227518637612963</v>
          </cell>
          <cell r="AB691" t="e">
            <v>#N/A</v>
          </cell>
        </row>
        <row r="692">
          <cell r="A692">
            <v>690</v>
          </cell>
          <cell r="B692" t="str">
            <v>SN42-N64</v>
          </cell>
          <cell r="C692" t="str">
            <v>SN42</v>
          </cell>
          <cell r="D692" t="str">
            <v>N64</v>
          </cell>
          <cell r="E692" t="str">
            <v>1022794.32-1043908.13</v>
          </cell>
          <cell r="F692" t="str">
            <v>1022790.42-1043906.18</v>
          </cell>
          <cell r="G692" t="str">
            <v>Proyectado Sumideros</v>
          </cell>
          <cell r="H692">
            <v>1022794.32</v>
          </cell>
          <cell r="I692">
            <v>1043908.13</v>
          </cell>
          <cell r="J692">
            <v>1022790.42</v>
          </cell>
          <cell r="K692">
            <v>1043906.18</v>
          </cell>
          <cell r="L692">
            <v>4.3617939999999997</v>
          </cell>
          <cell r="M692" t="str">
            <v>De Sumidero</v>
          </cell>
          <cell r="N692" t="str">
            <v>PVC</v>
          </cell>
          <cell r="O692">
            <v>0</v>
          </cell>
          <cell r="P692">
            <v>0</v>
          </cell>
          <cell r="Q692">
            <v>2562.25</v>
          </cell>
          <cell r="R692">
            <v>2562.4899999999998</v>
          </cell>
          <cell r="S692">
            <v>0.5</v>
          </cell>
          <cell r="T692">
            <v>1.2</v>
          </cell>
          <cell r="U692">
            <v>2561.75</v>
          </cell>
          <cell r="V692">
            <v>2561.29</v>
          </cell>
          <cell r="W692">
            <v>2561.75</v>
          </cell>
          <cell r="X692">
            <v>2561.29</v>
          </cell>
          <cell r="Y692" t="str">
            <v>Proyectado</v>
          </cell>
          <cell r="Z692">
            <v>10.546119326131322</v>
          </cell>
          <cell r="AB692" t="e">
            <v>#N/A</v>
          </cell>
        </row>
        <row r="693">
          <cell r="A693">
            <v>691</v>
          </cell>
          <cell r="B693" t="str">
            <v>SN43-N64</v>
          </cell>
          <cell r="C693" t="str">
            <v>SN43</v>
          </cell>
          <cell r="D693" t="str">
            <v>N64</v>
          </cell>
          <cell r="E693" t="str">
            <v>1022790.77-1043901.95</v>
          </cell>
          <cell r="F693" t="str">
            <v>1022790.42-1043906.18</v>
          </cell>
          <cell r="G693" t="str">
            <v>Proyectado Sumideros</v>
          </cell>
          <cell r="H693">
            <v>1022790.77</v>
          </cell>
          <cell r="I693">
            <v>1043901.95</v>
          </cell>
          <cell r="J693">
            <v>1022790.42</v>
          </cell>
          <cell r="K693">
            <v>1043906.18</v>
          </cell>
          <cell r="L693">
            <v>4.2386010000000001</v>
          </cell>
          <cell r="M693" t="str">
            <v>De Sumidero</v>
          </cell>
          <cell r="N693" t="str">
            <v>PVC</v>
          </cell>
          <cell r="O693">
            <v>0</v>
          </cell>
          <cell r="P693">
            <v>0</v>
          </cell>
          <cell r="Q693">
            <v>2562.5</v>
          </cell>
          <cell r="R693">
            <v>2562.4899999999998</v>
          </cell>
          <cell r="S693">
            <v>0.5</v>
          </cell>
          <cell r="T693">
            <v>1.2</v>
          </cell>
          <cell r="U693">
            <v>2562</v>
          </cell>
          <cell r="V693">
            <v>2561.29</v>
          </cell>
          <cell r="W693">
            <v>2562</v>
          </cell>
          <cell r="X693">
            <v>2561.29</v>
          </cell>
          <cell r="Y693" t="str">
            <v>Proyectado</v>
          </cell>
          <cell r="Z693">
            <v>16.750809996034928</v>
          </cell>
          <cell r="AB693" t="e">
            <v>#N/A</v>
          </cell>
        </row>
        <row r="694">
          <cell r="A694">
            <v>692</v>
          </cell>
          <cell r="B694" t="str">
            <v>SN44-N38</v>
          </cell>
          <cell r="C694" t="str">
            <v>SN44</v>
          </cell>
          <cell r="D694" t="str">
            <v>N38</v>
          </cell>
          <cell r="E694" t="str">
            <v>1022618.82-1043751.21</v>
          </cell>
          <cell r="F694" t="str">
            <v>1022621.72-1043751.09</v>
          </cell>
          <cell r="G694" t="str">
            <v>Proyectado Sumideros</v>
          </cell>
          <cell r="H694">
            <v>1022618.82</v>
          </cell>
          <cell r="I694">
            <v>1043751.21</v>
          </cell>
          <cell r="J694">
            <v>1022621.72</v>
          </cell>
          <cell r="K694">
            <v>1043751.09</v>
          </cell>
          <cell r="L694">
            <v>2.9001760000000001</v>
          </cell>
          <cell r="M694" t="str">
            <v>De Sumidero</v>
          </cell>
          <cell r="N694" t="str">
            <v>PVC</v>
          </cell>
          <cell r="O694">
            <v>0</v>
          </cell>
          <cell r="P694">
            <v>0</v>
          </cell>
          <cell r="Q694">
            <v>2564.5700000000002</v>
          </cell>
          <cell r="R694">
            <v>2564.5500000000002</v>
          </cell>
          <cell r="S694">
            <v>0.5</v>
          </cell>
          <cell r="T694">
            <v>1.2</v>
          </cell>
          <cell r="U694">
            <v>2564.0700000000002</v>
          </cell>
          <cell r="V694">
            <v>2563.3500000000004</v>
          </cell>
          <cell r="W694">
            <v>2564.0700000000002</v>
          </cell>
          <cell r="X694">
            <v>2563.3500000000004</v>
          </cell>
          <cell r="Y694" t="str">
            <v>Proyectado</v>
          </cell>
          <cell r="Z694">
            <v>24.826079520684257</v>
          </cell>
          <cell r="AB694" t="e">
            <v>#N/A</v>
          </cell>
        </row>
        <row r="695">
          <cell r="A695">
            <v>693</v>
          </cell>
          <cell r="B695" t="str">
            <v>SN45-N39</v>
          </cell>
          <cell r="C695" t="str">
            <v>SN45</v>
          </cell>
          <cell r="D695" t="str">
            <v>N39</v>
          </cell>
          <cell r="E695" t="str">
            <v>1022694.56-1043840.65</v>
          </cell>
          <cell r="F695" t="str">
            <v>1022697.05-1043839.37</v>
          </cell>
          <cell r="G695" t="str">
            <v>Proyectado Sumideros</v>
          </cell>
          <cell r="H695">
            <v>1022694.56</v>
          </cell>
          <cell r="I695">
            <v>1043840.65</v>
          </cell>
          <cell r="J695">
            <v>1022697.05</v>
          </cell>
          <cell r="K695">
            <v>1043839.37</v>
          </cell>
          <cell r="L695">
            <v>2.7996430000000001</v>
          </cell>
          <cell r="M695" t="str">
            <v>De Sumidero</v>
          </cell>
          <cell r="N695" t="str">
            <v>PVC</v>
          </cell>
          <cell r="O695">
            <v>0</v>
          </cell>
          <cell r="P695">
            <v>0</v>
          </cell>
          <cell r="Q695">
            <v>2564.23</v>
          </cell>
          <cell r="R695">
            <v>2564.16</v>
          </cell>
          <cell r="S695">
            <v>0.5</v>
          </cell>
          <cell r="T695">
            <v>1.2</v>
          </cell>
          <cell r="U695">
            <v>2563.73</v>
          </cell>
          <cell r="V695">
            <v>2562.96</v>
          </cell>
          <cell r="W695">
            <v>2563.73</v>
          </cell>
          <cell r="X695">
            <v>2562.96</v>
          </cell>
          <cell r="Y695" t="str">
            <v>Proyectado</v>
          </cell>
          <cell r="Z695">
            <v>27.50350669710323</v>
          </cell>
          <cell r="AB695" t="e">
            <v>#N/A</v>
          </cell>
        </row>
        <row r="696">
          <cell r="A696">
            <v>694</v>
          </cell>
          <cell r="B696" t="str">
            <v>SN46-N35</v>
          </cell>
          <cell r="C696" t="str">
            <v>SN46</v>
          </cell>
          <cell r="D696" t="str">
            <v>N35</v>
          </cell>
          <cell r="E696" t="str">
            <v>1022793.41-1043949.14</v>
          </cell>
          <cell r="F696" t="str">
            <v>1022790.56-1043949.66</v>
          </cell>
          <cell r="G696" t="str">
            <v>Proyectado Sumideros</v>
          </cell>
          <cell r="H696">
            <v>1022793.41</v>
          </cell>
          <cell r="I696">
            <v>1043949.14</v>
          </cell>
          <cell r="J696">
            <v>1022790.56</v>
          </cell>
          <cell r="K696">
            <v>1043949.66</v>
          </cell>
          <cell r="L696">
            <v>2.8957860000000002</v>
          </cell>
          <cell r="M696" t="str">
            <v>De Sumidero</v>
          </cell>
          <cell r="N696" t="str">
            <v>PVC</v>
          </cell>
          <cell r="O696">
            <v>0</v>
          </cell>
          <cell r="P696">
            <v>0</v>
          </cell>
          <cell r="Q696">
            <v>2560.98</v>
          </cell>
          <cell r="R696">
            <v>2562.5</v>
          </cell>
          <cell r="S696">
            <v>0.5</v>
          </cell>
          <cell r="T696">
            <v>2.1</v>
          </cell>
          <cell r="U696">
            <v>2560.48</v>
          </cell>
          <cell r="V696">
            <v>2560.4</v>
          </cell>
          <cell r="W696">
            <v>2560.48</v>
          </cell>
          <cell r="X696">
            <v>2560.4</v>
          </cell>
          <cell r="Y696" t="str">
            <v>Proyectado</v>
          </cell>
          <cell r="Z696">
            <v>2.762635084219871</v>
          </cell>
          <cell r="AB696" t="e">
            <v>#N/A</v>
          </cell>
        </row>
        <row r="697">
          <cell r="A697">
            <v>695</v>
          </cell>
          <cell r="B697" t="str">
            <v>SN47-N36</v>
          </cell>
          <cell r="C697" t="str">
            <v>SN47</v>
          </cell>
          <cell r="D697" t="str">
            <v>N36</v>
          </cell>
          <cell r="E697" t="str">
            <v>1022756.5-1043970.44</v>
          </cell>
          <cell r="F697" t="str">
            <v>1022754.13-1043966.65</v>
          </cell>
          <cell r="G697" t="str">
            <v>Proyectado Sumideros</v>
          </cell>
          <cell r="H697">
            <v>1022756.5</v>
          </cell>
          <cell r="I697">
            <v>1043970.44</v>
          </cell>
          <cell r="J697">
            <v>1022754.13</v>
          </cell>
          <cell r="K697">
            <v>1043966.65</v>
          </cell>
          <cell r="L697">
            <v>4.4629440000000002</v>
          </cell>
          <cell r="M697" t="str">
            <v>De Sumidero</v>
          </cell>
          <cell r="N697" t="str">
            <v>PVC</v>
          </cell>
          <cell r="O697">
            <v>0</v>
          </cell>
          <cell r="P697">
            <v>0</v>
          </cell>
          <cell r="Q697">
            <v>2560.7600000000002</v>
          </cell>
          <cell r="R697">
            <v>2561.23</v>
          </cell>
          <cell r="S697">
            <v>0.5</v>
          </cell>
          <cell r="T697">
            <v>1.2</v>
          </cell>
          <cell r="U697">
            <v>2560.2600000000002</v>
          </cell>
          <cell r="V697">
            <v>2560.0300000000002</v>
          </cell>
          <cell r="W697">
            <v>2560.2600000000002</v>
          </cell>
          <cell r="X697">
            <v>2560.0300000000002</v>
          </cell>
          <cell r="Y697" t="str">
            <v>Proyectado</v>
          </cell>
          <cell r="Z697">
            <v>5.1535488681914483</v>
          </cell>
          <cell r="AB697" t="e">
            <v>#N/A</v>
          </cell>
        </row>
        <row r="698">
          <cell r="A698">
            <v>696</v>
          </cell>
          <cell r="B698" t="str">
            <v>S411-N91</v>
          </cell>
          <cell r="C698" t="str">
            <v>S411</v>
          </cell>
          <cell r="D698" t="str">
            <v>N91</v>
          </cell>
          <cell r="E698" t="str">
            <v>1022381.05-1043700.35</v>
          </cell>
          <cell r="F698" t="str">
            <v>1022389.01-1043713.56</v>
          </cell>
          <cell r="G698" t="str">
            <v>Proyectado Sumideros</v>
          </cell>
          <cell r="H698">
            <v>1022381.05</v>
          </cell>
          <cell r="I698">
            <v>1043700.35</v>
          </cell>
          <cell r="J698">
            <v>1022389.01</v>
          </cell>
          <cell r="K698">
            <v>1043713.56</v>
          </cell>
          <cell r="L698">
            <v>15.425169</v>
          </cell>
          <cell r="M698" t="str">
            <v>De Sumidero</v>
          </cell>
          <cell r="N698" t="str">
            <v>PVC</v>
          </cell>
          <cell r="O698">
            <v>0</v>
          </cell>
          <cell r="P698">
            <v>0</v>
          </cell>
          <cell r="Q698">
            <v>2561.04</v>
          </cell>
          <cell r="R698">
            <v>2561.5</v>
          </cell>
          <cell r="S698">
            <v>0.5</v>
          </cell>
          <cell r="T698">
            <v>1.2</v>
          </cell>
          <cell r="U698">
            <v>2560.54</v>
          </cell>
          <cell r="V698">
            <v>2560.3000000000002</v>
          </cell>
          <cell r="W698">
            <v>2560.54</v>
          </cell>
          <cell r="X698">
            <v>2560.3000000000002</v>
          </cell>
          <cell r="Y698" t="str">
            <v>Proyectado</v>
          </cell>
          <cell r="Z698">
            <v>1.5558986744312604</v>
          </cell>
          <cell r="AB698" t="e">
            <v>#N/A</v>
          </cell>
        </row>
        <row r="699">
          <cell r="A699">
            <v>697</v>
          </cell>
          <cell r="B699" t="str">
            <v>S022-N91</v>
          </cell>
          <cell r="C699" t="str">
            <v>S022</v>
          </cell>
          <cell r="D699" t="str">
            <v>N91</v>
          </cell>
          <cell r="E699" t="str">
            <v>1022390.58-1043716.97</v>
          </cell>
          <cell r="F699" t="str">
            <v>1022389.01-1043713.56</v>
          </cell>
          <cell r="G699" t="str">
            <v>Proyectado Sumideros</v>
          </cell>
          <cell r="H699">
            <v>1022390.58</v>
          </cell>
          <cell r="I699">
            <v>1043716.97</v>
          </cell>
          <cell r="J699">
            <v>1022389.01</v>
          </cell>
          <cell r="K699">
            <v>1043713.56</v>
          </cell>
          <cell r="L699">
            <v>3.7517529999999999</v>
          </cell>
          <cell r="M699" t="str">
            <v>De Sumidero</v>
          </cell>
          <cell r="N699" t="str">
            <v>PVC</v>
          </cell>
          <cell r="O699">
            <v>0</v>
          </cell>
          <cell r="P699">
            <v>0</v>
          </cell>
          <cell r="Q699">
            <v>2561.21</v>
          </cell>
          <cell r="R699">
            <v>2561.5</v>
          </cell>
          <cell r="S699">
            <v>0.5</v>
          </cell>
          <cell r="T699">
            <v>1.2</v>
          </cell>
          <cell r="U699">
            <v>2560.71</v>
          </cell>
          <cell r="V699">
            <v>2560.3000000000002</v>
          </cell>
          <cell r="W699">
            <v>2560.71</v>
          </cell>
          <cell r="X699">
            <v>2560.3000000000002</v>
          </cell>
          <cell r="Y699" t="str">
            <v>Proyectado</v>
          </cell>
          <cell r="Z699">
            <v>10.928224752531802</v>
          </cell>
          <cell r="AB699" t="e">
            <v>#N/A</v>
          </cell>
        </row>
        <row r="700">
          <cell r="A700">
            <v>698</v>
          </cell>
          <cell r="B700" t="str">
            <v>S020-N89</v>
          </cell>
          <cell r="C700" t="str">
            <v>S020</v>
          </cell>
          <cell r="D700" t="str">
            <v>N89</v>
          </cell>
          <cell r="E700" t="str">
            <v>1022391.57-1043604.6</v>
          </cell>
          <cell r="F700" t="str">
            <v>1022387.41-1043603.7</v>
          </cell>
          <cell r="G700" t="str">
            <v>Proyectado Sumideros</v>
          </cell>
          <cell r="H700">
            <v>1022391.57</v>
          </cell>
          <cell r="I700">
            <v>1043604.6</v>
          </cell>
          <cell r="J700">
            <v>1022387.41</v>
          </cell>
          <cell r="K700">
            <v>1043603.7</v>
          </cell>
          <cell r="L700">
            <v>4.2560919999999998</v>
          </cell>
          <cell r="M700" t="str">
            <v>De Sumidero</v>
          </cell>
          <cell r="N700" t="str">
            <v>PVC</v>
          </cell>
          <cell r="O700">
            <v>0</v>
          </cell>
          <cell r="P700">
            <v>0</v>
          </cell>
          <cell r="Q700">
            <v>2561.54</v>
          </cell>
          <cell r="R700">
            <v>2561.5</v>
          </cell>
          <cell r="S700">
            <v>0.5</v>
          </cell>
          <cell r="T700">
            <v>1.2</v>
          </cell>
          <cell r="U700">
            <v>2561.04</v>
          </cell>
          <cell r="V700">
            <v>2560.3000000000002</v>
          </cell>
          <cell r="W700">
            <v>2561.04</v>
          </cell>
          <cell r="X700">
            <v>2560.3000000000002</v>
          </cell>
          <cell r="Y700" t="str">
            <v>Proyectado</v>
          </cell>
          <cell r="Z700">
            <v>17.386842201714195</v>
          </cell>
          <cell r="AB700" t="e">
            <v>#N/A</v>
          </cell>
        </row>
        <row r="701">
          <cell r="A701">
            <v>699</v>
          </cell>
          <cell r="B701" t="str">
            <v>S018-N93</v>
          </cell>
          <cell r="C701" t="str">
            <v>S018</v>
          </cell>
          <cell r="D701" t="str">
            <v>N93</v>
          </cell>
          <cell r="E701" t="str">
            <v>1022378.64-1043671.75</v>
          </cell>
          <cell r="F701" t="str">
            <v>1022375.07-1043679.21</v>
          </cell>
          <cell r="G701" t="str">
            <v>Proyectado Sumideros</v>
          </cell>
          <cell r="H701">
            <v>1022378.64</v>
          </cell>
          <cell r="I701">
            <v>1043671.75</v>
          </cell>
          <cell r="J701">
            <v>1022375.07</v>
          </cell>
          <cell r="K701">
            <v>1043679.21</v>
          </cell>
          <cell r="L701">
            <v>8.2684960000000007</v>
          </cell>
          <cell r="M701" t="str">
            <v>De Sumidero</v>
          </cell>
          <cell r="N701" t="str">
            <v>PVC</v>
          </cell>
          <cell r="O701">
            <v>0</v>
          </cell>
          <cell r="P701">
            <v>0</v>
          </cell>
          <cell r="Q701">
            <v>2560.9</v>
          </cell>
          <cell r="R701">
            <v>2561</v>
          </cell>
          <cell r="S701">
            <v>0.5</v>
          </cell>
          <cell r="T701">
            <v>1.2</v>
          </cell>
          <cell r="U701">
            <v>2560.4</v>
          </cell>
          <cell r="V701">
            <v>2559.8000000000002</v>
          </cell>
          <cell r="W701">
            <v>2560.4</v>
          </cell>
          <cell r="X701">
            <v>2559.8000000000002</v>
          </cell>
          <cell r="Y701" t="str">
            <v>Proyectado</v>
          </cell>
          <cell r="Z701">
            <v>7.2564587320343268</v>
          </cell>
          <cell r="AB701" t="e">
            <v>#N/A</v>
          </cell>
        </row>
        <row r="702">
          <cell r="A702">
            <v>700</v>
          </cell>
          <cell r="B702" t="str">
            <v>S019-N93</v>
          </cell>
          <cell r="C702" t="str">
            <v>S019</v>
          </cell>
          <cell r="D702" t="str">
            <v>N93</v>
          </cell>
          <cell r="E702" t="str">
            <v>1022373.97-1043671.48</v>
          </cell>
          <cell r="F702" t="str">
            <v>1022375.07-1043679.21</v>
          </cell>
          <cell r="G702" t="str">
            <v>Proyectado Sumideros</v>
          </cell>
          <cell r="H702">
            <v>1022373.97</v>
          </cell>
          <cell r="I702">
            <v>1043671.48</v>
          </cell>
          <cell r="J702">
            <v>1022375.07</v>
          </cell>
          <cell r="K702">
            <v>1043679.21</v>
          </cell>
          <cell r="L702">
            <v>7.8045220000000004</v>
          </cell>
          <cell r="M702" t="str">
            <v>De Sumidero</v>
          </cell>
          <cell r="N702" t="str">
            <v>PVC</v>
          </cell>
          <cell r="O702">
            <v>0</v>
          </cell>
          <cell r="P702">
            <v>0</v>
          </cell>
          <cell r="Q702">
            <v>2560.9</v>
          </cell>
          <cell r="R702">
            <v>2561</v>
          </cell>
          <cell r="S702">
            <v>0.5</v>
          </cell>
          <cell r="T702">
            <v>1.2</v>
          </cell>
          <cell r="U702">
            <v>2560.4</v>
          </cell>
          <cell r="V702">
            <v>2559.8000000000002</v>
          </cell>
          <cell r="W702">
            <v>2560.4</v>
          </cell>
          <cell r="X702">
            <v>2559.8000000000002</v>
          </cell>
          <cell r="Y702" t="str">
            <v>Proyectado</v>
          </cell>
          <cell r="Z702">
            <v>7.6878507101384175</v>
          </cell>
          <cell r="AB702" t="e">
            <v>#N/A</v>
          </cell>
        </row>
        <row r="703">
          <cell r="A703">
            <v>701</v>
          </cell>
          <cell r="B703" t="str">
            <v>S028-N120</v>
          </cell>
          <cell r="C703" t="str">
            <v>S028</v>
          </cell>
          <cell r="D703" t="str">
            <v>N120</v>
          </cell>
          <cell r="E703" t="str">
            <v>1022481.12-1043719.01</v>
          </cell>
          <cell r="F703" t="str">
            <v>1022472.82-1043722.69</v>
          </cell>
          <cell r="G703" t="str">
            <v>Proyectado Sumideros</v>
          </cell>
          <cell r="H703">
            <v>1022481.12</v>
          </cell>
          <cell r="I703">
            <v>1043719.01</v>
          </cell>
          <cell r="J703">
            <v>1022472.82</v>
          </cell>
          <cell r="K703">
            <v>1043722.69</v>
          </cell>
          <cell r="L703">
            <v>9.0790740000000003</v>
          </cell>
          <cell r="M703" t="str">
            <v>De Sumidero</v>
          </cell>
          <cell r="N703" t="str">
            <v>PVC</v>
          </cell>
          <cell r="O703">
            <v>0</v>
          </cell>
          <cell r="P703">
            <v>0</v>
          </cell>
          <cell r="Q703">
            <v>2563.56</v>
          </cell>
          <cell r="R703">
            <v>2563.5</v>
          </cell>
          <cell r="S703">
            <v>0.5</v>
          </cell>
          <cell r="T703">
            <v>1.2</v>
          </cell>
          <cell r="U703">
            <v>2563.06</v>
          </cell>
          <cell r="V703">
            <v>2562.3000000000002</v>
          </cell>
          <cell r="W703">
            <v>2563.06</v>
          </cell>
          <cell r="X703">
            <v>2562.3000000000002</v>
          </cell>
          <cell r="Y703" t="str">
            <v>Proyectado</v>
          </cell>
          <cell r="Z703">
            <v>8.3708977369251922</v>
          </cell>
          <cell r="AB703" t="e">
            <v>#N/A</v>
          </cell>
        </row>
        <row r="704">
          <cell r="A704">
            <v>702</v>
          </cell>
          <cell r="B704" t="str">
            <v>S029-N120</v>
          </cell>
          <cell r="C704" t="str">
            <v>S029</v>
          </cell>
          <cell r="D704" t="str">
            <v>N120</v>
          </cell>
          <cell r="E704" t="str">
            <v>1022473.14-1043717.74</v>
          </cell>
          <cell r="F704" t="str">
            <v>1022472.82-1043722.69</v>
          </cell>
          <cell r="G704" t="str">
            <v>Proyectado Sumideros</v>
          </cell>
          <cell r="H704">
            <v>1022473.14</v>
          </cell>
          <cell r="I704">
            <v>1043717.74</v>
          </cell>
          <cell r="J704">
            <v>1022472.82</v>
          </cell>
          <cell r="K704">
            <v>1043722.69</v>
          </cell>
          <cell r="L704">
            <v>4.9586009999999998</v>
          </cell>
          <cell r="M704" t="str">
            <v>De Sumidero</v>
          </cell>
          <cell r="N704" t="str">
            <v>PVC</v>
          </cell>
          <cell r="O704">
            <v>0</v>
          </cell>
          <cell r="P704">
            <v>0</v>
          </cell>
          <cell r="Q704">
            <v>2563.4899999999998</v>
          </cell>
          <cell r="R704">
            <v>2563.5</v>
          </cell>
          <cell r="S704">
            <v>0.5</v>
          </cell>
          <cell r="T704">
            <v>1.2</v>
          </cell>
          <cell r="U704">
            <v>2562.9899999999998</v>
          </cell>
          <cell r="V704">
            <v>2562.3000000000002</v>
          </cell>
          <cell r="W704">
            <v>2562.9899999999998</v>
          </cell>
          <cell r="X704">
            <v>2562.3000000000002</v>
          </cell>
          <cell r="Y704" t="str">
            <v>Proyectado</v>
          </cell>
          <cell r="Z704">
            <v>13.91521519879498</v>
          </cell>
          <cell r="AB704" t="e">
            <v>#N/A</v>
          </cell>
        </row>
        <row r="705">
          <cell r="A705">
            <v>703</v>
          </cell>
          <cell r="B705" t="str">
            <v>S027-N120</v>
          </cell>
          <cell r="C705" t="str">
            <v>S027</v>
          </cell>
          <cell r="D705" t="str">
            <v>N120</v>
          </cell>
          <cell r="E705" t="str">
            <v>1022479.44-1043710.92</v>
          </cell>
          <cell r="F705" t="str">
            <v>1022472.82-1043722.69</v>
          </cell>
          <cell r="G705" t="str">
            <v>Proyectado Sumideros</v>
          </cell>
          <cell r="H705">
            <v>1022479.44</v>
          </cell>
          <cell r="I705">
            <v>1043710.92</v>
          </cell>
          <cell r="J705">
            <v>1022472.82</v>
          </cell>
          <cell r="K705">
            <v>1043722.69</v>
          </cell>
          <cell r="L705">
            <v>13.502729</v>
          </cell>
          <cell r="M705" t="str">
            <v>De Sumidero</v>
          </cell>
          <cell r="N705" t="str">
            <v>PVC</v>
          </cell>
          <cell r="O705">
            <v>0</v>
          </cell>
          <cell r="P705">
            <v>0</v>
          </cell>
          <cell r="Q705">
            <v>2563.61</v>
          </cell>
          <cell r="R705">
            <v>2563.5</v>
          </cell>
          <cell r="S705">
            <v>0.5</v>
          </cell>
          <cell r="T705">
            <v>1.2</v>
          </cell>
          <cell r="U705">
            <v>2563.11</v>
          </cell>
          <cell r="V705">
            <v>2562.3000000000002</v>
          </cell>
          <cell r="W705">
            <v>2563.11</v>
          </cell>
          <cell r="X705">
            <v>2562.3000000000002</v>
          </cell>
          <cell r="Y705" t="str">
            <v>Proyectado</v>
          </cell>
          <cell r="Z705">
            <v>5.9987873562443967</v>
          </cell>
          <cell r="AB705" t="e">
            <v>#N/A</v>
          </cell>
        </row>
        <row r="706">
          <cell r="A706">
            <v>704</v>
          </cell>
          <cell r="B706" t="str">
            <v>S026-N120</v>
          </cell>
          <cell r="C706" t="str">
            <v>S026</v>
          </cell>
          <cell r="D706" t="str">
            <v>N120</v>
          </cell>
          <cell r="E706" t="str">
            <v>1022482.43-1043711.04</v>
          </cell>
          <cell r="F706" t="str">
            <v>1022472.82-1043722.69</v>
          </cell>
          <cell r="G706" t="str">
            <v>Proyectado Sumideros</v>
          </cell>
          <cell r="H706">
            <v>1022482.43</v>
          </cell>
          <cell r="I706">
            <v>1043711.04</v>
          </cell>
          <cell r="J706">
            <v>1022472.82</v>
          </cell>
          <cell r="K706">
            <v>1043722.69</v>
          </cell>
          <cell r="L706">
            <v>15.101162</v>
          </cell>
          <cell r="M706" t="str">
            <v>De Sumidero</v>
          </cell>
          <cell r="N706" t="str">
            <v>PVC</v>
          </cell>
          <cell r="O706">
            <v>0</v>
          </cell>
          <cell r="P706">
            <v>0</v>
          </cell>
          <cell r="Q706">
            <v>2563.63</v>
          </cell>
          <cell r="R706">
            <v>2563.5</v>
          </cell>
          <cell r="S706">
            <v>0.5</v>
          </cell>
          <cell r="T706">
            <v>1.2</v>
          </cell>
          <cell r="U706">
            <v>2563.13</v>
          </cell>
          <cell r="V706">
            <v>2562.3000000000002</v>
          </cell>
          <cell r="W706">
            <v>2563.13</v>
          </cell>
          <cell r="X706">
            <v>2562.3000000000002</v>
          </cell>
          <cell r="Y706" t="str">
            <v>Proyectado</v>
          </cell>
          <cell r="Z706">
            <v>5.4962657840497791</v>
          </cell>
          <cell r="AB706" t="e">
            <v>#N/A</v>
          </cell>
        </row>
        <row r="707">
          <cell r="A707">
            <v>705</v>
          </cell>
          <cell r="B707" t="str">
            <v>SN55-N90</v>
          </cell>
          <cell r="C707" t="str">
            <v>SN55</v>
          </cell>
          <cell r="D707" t="str">
            <v>N90</v>
          </cell>
          <cell r="E707" t="str">
            <v>1022381.4-1043642.4</v>
          </cell>
          <cell r="F707" t="str">
            <v>1022378.34-1043644.48</v>
          </cell>
          <cell r="G707" t="str">
            <v>Proyectado Sumideros</v>
          </cell>
          <cell r="H707">
            <v>1022381.4</v>
          </cell>
          <cell r="I707">
            <v>1043642.4</v>
          </cell>
          <cell r="J707">
            <v>1022378.34</v>
          </cell>
          <cell r="K707">
            <v>1043644.48</v>
          </cell>
          <cell r="L707">
            <v>3.702261</v>
          </cell>
          <cell r="M707" t="str">
            <v>De Sumidero</v>
          </cell>
          <cell r="N707" t="str">
            <v>PVC</v>
          </cell>
          <cell r="O707">
            <v>0</v>
          </cell>
          <cell r="P707">
            <v>0</v>
          </cell>
          <cell r="Q707">
            <v>2561.33</v>
          </cell>
          <cell r="R707">
            <v>2561.31</v>
          </cell>
          <cell r="S707">
            <v>0.5</v>
          </cell>
          <cell r="T707">
            <v>1.2</v>
          </cell>
          <cell r="U707">
            <v>2560.83</v>
          </cell>
          <cell r="V707">
            <v>2560.11</v>
          </cell>
          <cell r="W707">
            <v>2560.83</v>
          </cell>
          <cell r="X707">
            <v>2560.11</v>
          </cell>
          <cell r="Y707" t="str">
            <v>Proyectado</v>
          </cell>
          <cell r="Z707">
            <v>19.44757541404563</v>
          </cell>
          <cell r="AB707" t="e">
            <v>#N/A</v>
          </cell>
        </row>
        <row r="708">
          <cell r="A708">
            <v>706</v>
          </cell>
          <cell r="B708" t="str">
            <v>SN56-N90</v>
          </cell>
          <cell r="C708" t="str">
            <v>SN56</v>
          </cell>
          <cell r="D708" t="str">
            <v>N90</v>
          </cell>
          <cell r="E708" t="str">
            <v>1022377.56-1043642.66</v>
          </cell>
          <cell r="F708" t="str">
            <v>1022378.34-1043644.48</v>
          </cell>
          <cell r="G708" t="str">
            <v>Proyectado Sumideros</v>
          </cell>
          <cell r="H708">
            <v>1022377.56</v>
          </cell>
          <cell r="I708">
            <v>1043642.66</v>
          </cell>
          <cell r="J708">
            <v>1022378.34</v>
          </cell>
          <cell r="K708">
            <v>1043644.48</v>
          </cell>
          <cell r="L708">
            <v>1.974537</v>
          </cell>
          <cell r="M708" t="str">
            <v>De Sumidero</v>
          </cell>
          <cell r="N708" t="str">
            <v>PVC</v>
          </cell>
          <cell r="O708">
            <v>0</v>
          </cell>
          <cell r="P708">
            <v>0</v>
          </cell>
          <cell r="Q708">
            <v>2561.36</v>
          </cell>
          <cell r="R708">
            <v>2561.31</v>
          </cell>
          <cell r="S708">
            <v>0.5</v>
          </cell>
          <cell r="T708">
            <v>1.2</v>
          </cell>
          <cell r="U708">
            <v>2560.86</v>
          </cell>
          <cell r="V708">
            <v>2560.11</v>
          </cell>
          <cell r="W708">
            <v>2560.86</v>
          </cell>
          <cell r="X708">
            <v>2560.11</v>
          </cell>
          <cell r="Y708" t="str">
            <v>Proyectado</v>
          </cell>
          <cell r="Z708">
            <v>37.983588051274808</v>
          </cell>
          <cell r="AB708" t="e">
            <v>#N/A</v>
          </cell>
        </row>
        <row r="709">
          <cell r="A709">
            <v>707</v>
          </cell>
          <cell r="B709" t="str">
            <v>S017-N153</v>
          </cell>
          <cell r="C709" t="str">
            <v>S017</v>
          </cell>
          <cell r="D709" t="str">
            <v>N153</v>
          </cell>
          <cell r="E709" t="str">
            <v>1022585.14-1043774.27</v>
          </cell>
          <cell r="F709" t="str">
            <v>1022584.51-1043780.44</v>
          </cell>
          <cell r="G709" t="str">
            <v>Proyectado Sumideros</v>
          </cell>
          <cell r="H709">
            <v>1022585.14</v>
          </cell>
          <cell r="I709">
            <v>1043774.27</v>
          </cell>
          <cell r="J709">
            <v>1022584.51</v>
          </cell>
          <cell r="K709">
            <v>1043780.44</v>
          </cell>
          <cell r="L709">
            <v>6.2015279999999997</v>
          </cell>
          <cell r="M709" t="str">
            <v>De Sumidero</v>
          </cell>
          <cell r="N709" t="str">
            <v>PVC</v>
          </cell>
          <cell r="O709">
            <v>0</v>
          </cell>
          <cell r="P709">
            <v>0</v>
          </cell>
          <cell r="Q709">
            <v>2563.36</v>
          </cell>
          <cell r="R709">
            <v>2563.5</v>
          </cell>
          <cell r="S709">
            <v>0.5</v>
          </cell>
          <cell r="T709">
            <v>1.2</v>
          </cell>
          <cell r="U709">
            <v>2562.86</v>
          </cell>
          <cell r="V709">
            <v>2562.3000000000002</v>
          </cell>
          <cell r="W709">
            <v>2562.86</v>
          </cell>
          <cell r="X709">
            <v>2562.3000000000002</v>
          </cell>
          <cell r="Y709" t="str">
            <v>Proyectado</v>
          </cell>
          <cell r="Z709">
            <v>9.0300325984168008</v>
          </cell>
          <cell r="AB709" t="e">
            <v>#N/A</v>
          </cell>
        </row>
        <row r="710">
          <cell r="A710">
            <v>708</v>
          </cell>
          <cell r="B710" t="str">
            <v>S025-N121</v>
          </cell>
          <cell r="C710" t="str">
            <v>S025</v>
          </cell>
          <cell r="D710" t="str">
            <v>N121</v>
          </cell>
          <cell r="E710" t="str">
            <v>1022416.12-1043740.31</v>
          </cell>
          <cell r="F710" t="str">
            <v>1022418.86-1043744.68</v>
          </cell>
          <cell r="G710" t="str">
            <v>Proyectado Sumideros</v>
          </cell>
          <cell r="H710">
            <v>1022416.12</v>
          </cell>
          <cell r="I710">
            <v>1043740.31</v>
          </cell>
          <cell r="J710">
            <v>1022418.86</v>
          </cell>
          <cell r="K710">
            <v>1043744.68</v>
          </cell>
          <cell r="L710">
            <v>5.1554830000000003</v>
          </cell>
          <cell r="M710" t="str">
            <v>De Sumidero</v>
          </cell>
          <cell r="N710" t="str">
            <v>PVC</v>
          </cell>
          <cell r="O710">
            <v>0</v>
          </cell>
          <cell r="P710">
            <v>0</v>
          </cell>
          <cell r="Q710">
            <v>2561.86</v>
          </cell>
          <cell r="R710">
            <v>2562.1</v>
          </cell>
          <cell r="S710">
            <v>0.5</v>
          </cell>
          <cell r="T710">
            <v>1.2</v>
          </cell>
          <cell r="U710">
            <v>2561.36</v>
          </cell>
          <cell r="V710">
            <v>2560.9</v>
          </cell>
          <cell r="W710">
            <v>2561.36</v>
          </cell>
          <cell r="X710">
            <v>2560.9</v>
          </cell>
          <cell r="Y710" t="str">
            <v>Proyectado</v>
          </cell>
          <cell r="Z710">
            <v>8.9225393624619915</v>
          </cell>
          <cell r="AB710" t="e">
            <v>#N/A</v>
          </cell>
        </row>
        <row r="711">
          <cell r="A711">
            <v>709</v>
          </cell>
          <cell r="B711" t="str">
            <v>S024-N122</v>
          </cell>
          <cell r="C711" t="str">
            <v>S024</v>
          </cell>
          <cell r="D711" t="str">
            <v>N122</v>
          </cell>
          <cell r="E711" t="str">
            <v>1022412.85-1043743.57</v>
          </cell>
          <cell r="F711" t="str">
            <v>1022410.59-1043740.16</v>
          </cell>
          <cell r="G711" t="str">
            <v>Proyectado Sumideros</v>
          </cell>
          <cell r="H711">
            <v>1022412.85</v>
          </cell>
          <cell r="I711">
            <v>1043743.57</v>
          </cell>
          <cell r="J711">
            <v>1022410.59</v>
          </cell>
          <cell r="K711">
            <v>1043740.16</v>
          </cell>
          <cell r="L711">
            <v>4.0927819999999997</v>
          </cell>
          <cell r="M711" t="str">
            <v>De Sumidero</v>
          </cell>
          <cell r="N711" t="str">
            <v>PVC</v>
          </cell>
          <cell r="O711">
            <v>0</v>
          </cell>
          <cell r="P711">
            <v>0</v>
          </cell>
          <cell r="Q711">
            <v>2561.8200000000002</v>
          </cell>
          <cell r="R711">
            <v>2561.91</v>
          </cell>
          <cell r="S711">
            <v>0.5</v>
          </cell>
          <cell r="T711">
            <v>1.2</v>
          </cell>
          <cell r="U711">
            <v>2561.3200000000002</v>
          </cell>
          <cell r="V711">
            <v>2560.71</v>
          </cell>
          <cell r="W711">
            <v>2561.3200000000002</v>
          </cell>
          <cell r="X711">
            <v>2560.71</v>
          </cell>
          <cell r="Y711" t="str">
            <v>Proyectado</v>
          </cell>
          <cell r="Z711">
            <v>14.904287597045906</v>
          </cell>
          <cell r="AB711" t="e">
            <v>#N/A</v>
          </cell>
        </row>
        <row r="712">
          <cell r="A712">
            <v>710</v>
          </cell>
          <cell r="B712" t="str">
            <v>S058-P201B</v>
          </cell>
          <cell r="C712" t="str">
            <v>S058</v>
          </cell>
          <cell r="D712" t="str">
            <v>P201B</v>
          </cell>
          <cell r="E712" t="str">
            <v>1022522.21-1043750.77</v>
          </cell>
          <cell r="F712" t="str">
            <v>1022527.34-1043764.96</v>
          </cell>
          <cell r="G712" t="str">
            <v>Proyectado Sumideros</v>
          </cell>
          <cell r="H712">
            <v>1022522.21</v>
          </cell>
          <cell r="I712">
            <v>1043750.77</v>
          </cell>
          <cell r="J712">
            <v>1022527.34</v>
          </cell>
          <cell r="K712">
            <v>1043764.96</v>
          </cell>
          <cell r="L712">
            <v>15.088837</v>
          </cell>
          <cell r="M712" t="str">
            <v>De Sumidero</v>
          </cell>
          <cell r="N712" t="str">
            <v>PVC</v>
          </cell>
          <cell r="O712">
            <v>0</v>
          </cell>
          <cell r="P712">
            <v>0</v>
          </cell>
          <cell r="Q712">
            <v>2563.7800000000002</v>
          </cell>
          <cell r="R712">
            <v>2563.86</v>
          </cell>
          <cell r="S712">
            <v>0.5</v>
          </cell>
          <cell r="T712">
            <v>1.2</v>
          </cell>
          <cell r="U712">
            <v>2563.2800000000002</v>
          </cell>
          <cell r="V712">
            <v>2562.6600000000003</v>
          </cell>
          <cell r="W712">
            <v>2563.2800000000002</v>
          </cell>
          <cell r="X712">
            <v>2562.6600000000003</v>
          </cell>
          <cell r="Y712" t="str">
            <v>Proyectado</v>
          </cell>
          <cell r="Z712">
            <v>4.1089979300584325</v>
          </cell>
          <cell r="AB712" t="e">
            <v>#N/A</v>
          </cell>
        </row>
        <row r="713">
          <cell r="A713">
            <v>711</v>
          </cell>
          <cell r="B713" t="str">
            <v>S059-P201B</v>
          </cell>
          <cell r="C713" t="str">
            <v>S059</v>
          </cell>
          <cell r="D713" t="str">
            <v>P201B</v>
          </cell>
          <cell r="E713" t="str">
            <v>1022518.98-1043752.07</v>
          </cell>
          <cell r="F713" t="str">
            <v>1022527.34-1043764.96</v>
          </cell>
          <cell r="G713" t="str">
            <v>Proyectado Sumideros</v>
          </cell>
          <cell r="H713">
            <v>1022518.98</v>
          </cell>
          <cell r="I713">
            <v>1043752.07</v>
          </cell>
          <cell r="J713">
            <v>1022527.34</v>
          </cell>
          <cell r="K713">
            <v>1043764.96</v>
          </cell>
          <cell r="L713">
            <v>15.363649000000001</v>
          </cell>
          <cell r="M713" t="str">
            <v>De Sumidero</v>
          </cell>
          <cell r="N713" t="str">
            <v>PVC</v>
          </cell>
          <cell r="O713">
            <v>0</v>
          </cell>
          <cell r="P713">
            <v>0</v>
          </cell>
          <cell r="Q713">
            <v>2563.8200000000002</v>
          </cell>
          <cell r="R713">
            <v>2563.86</v>
          </cell>
          <cell r="S713">
            <v>0.5</v>
          </cell>
          <cell r="T713">
            <v>1.2</v>
          </cell>
          <cell r="U713">
            <v>2563.3200000000002</v>
          </cell>
          <cell r="V713">
            <v>2562.6600000000003</v>
          </cell>
          <cell r="W713">
            <v>2563.3200000000002</v>
          </cell>
          <cell r="X713">
            <v>2562.6600000000003</v>
          </cell>
          <cell r="Y713" t="str">
            <v>Proyectado</v>
          </cell>
          <cell r="Z713">
            <v>4.2958544548879924</v>
          </cell>
          <cell r="AB713" t="e">
            <v>#N/A</v>
          </cell>
        </row>
        <row r="714">
          <cell r="A714">
            <v>712</v>
          </cell>
          <cell r="B714" t="str">
            <v>S035-P201A</v>
          </cell>
          <cell r="C714" t="str">
            <v>S035</v>
          </cell>
          <cell r="D714" t="str">
            <v>P201A</v>
          </cell>
          <cell r="E714" t="str">
            <v>1022539.87-1043788.75</v>
          </cell>
          <cell r="F714" t="str">
            <v>1022542.31-1043791.32</v>
          </cell>
          <cell r="G714" t="str">
            <v>Proyectado Sumideros</v>
          </cell>
          <cell r="H714">
            <v>1022539.87</v>
          </cell>
          <cell r="I714">
            <v>1043788.75</v>
          </cell>
          <cell r="J714">
            <v>1022542.31</v>
          </cell>
          <cell r="K714">
            <v>1043791.32</v>
          </cell>
          <cell r="L714">
            <v>3.5437970000000001</v>
          </cell>
          <cell r="M714" t="str">
            <v>De Sumidero</v>
          </cell>
          <cell r="N714" t="str">
            <v>PVC</v>
          </cell>
          <cell r="O714">
            <v>0</v>
          </cell>
          <cell r="P714">
            <v>0</v>
          </cell>
          <cell r="Q714">
            <v>2563.71</v>
          </cell>
          <cell r="R714">
            <v>2563.5700000000002</v>
          </cell>
          <cell r="S714">
            <v>0.5</v>
          </cell>
          <cell r="T714">
            <v>1.2</v>
          </cell>
          <cell r="U714">
            <v>2563.21</v>
          </cell>
          <cell r="V714">
            <v>2562.3700000000003</v>
          </cell>
          <cell r="W714">
            <v>2563.21</v>
          </cell>
          <cell r="X714">
            <v>2562.3700000000003</v>
          </cell>
          <cell r="Y714" t="str">
            <v>Proyectado</v>
          </cell>
          <cell r="Z714">
            <v>23.703389330700681</v>
          </cell>
          <cell r="AB714" t="e">
            <v>#N/A</v>
          </cell>
        </row>
        <row r="715">
          <cell r="A715">
            <v>713</v>
          </cell>
          <cell r="B715" t="str">
            <v>SN57-N154</v>
          </cell>
          <cell r="C715" t="str">
            <v>SN57</v>
          </cell>
          <cell r="D715" t="str">
            <v>N154</v>
          </cell>
          <cell r="E715" t="str">
            <v>1022543.67-1043802.68</v>
          </cell>
          <cell r="F715" t="str">
            <v>1022540.73-1043798.84</v>
          </cell>
          <cell r="G715" t="str">
            <v>Proyectado Sumideros</v>
          </cell>
          <cell r="H715">
            <v>1022543.67</v>
          </cell>
          <cell r="I715">
            <v>1043802.68</v>
          </cell>
          <cell r="J715">
            <v>1022540.73</v>
          </cell>
          <cell r="K715">
            <v>1043798.84</v>
          </cell>
          <cell r="L715">
            <v>4.8407559999999998</v>
          </cell>
          <cell r="M715" t="str">
            <v>De Sumidero</v>
          </cell>
          <cell r="N715" t="str">
            <v>PVC</v>
          </cell>
          <cell r="O715">
            <v>0</v>
          </cell>
          <cell r="P715">
            <v>0</v>
          </cell>
          <cell r="Q715">
            <v>2563.5</v>
          </cell>
          <cell r="R715">
            <v>2563.5</v>
          </cell>
          <cell r="S715">
            <v>0.5</v>
          </cell>
          <cell r="T715">
            <v>1.2</v>
          </cell>
          <cell r="U715">
            <v>2563</v>
          </cell>
          <cell r="V715">
            <v>2562.3000000000002</v>
          </cell>
          <cell r="W715">
            <v>2563</v>
          </cell>
          <cell r="X715">
            <v>2562.3000000000002</v>
          </cell>
          <cell r="Y715" t="str">
            <v>Proyectado</v>
          </cell>
          <cell r="Z715">
            <v>14.46055120315542</v>
          </cell>
          <cell r="AB715" t="e">
            <v>#N/A</v>
          </cell>
        </row>
        <row r="716">
          <cell r="A716">
            <v>714</v>
          </cell>
          <cell r="B716" t="str">
            <v>S023-N91</v>
          </cell>
          <cell r="C716" t="str">
            <v>S023</v>
          </cell>
          <cell r="D716" t="str">
            <v>N91</v>
          </cell>
          <cell r="E716" t="str">
            <v>1022394.11-1043714.04</v>
          </cell>
          <cell r="F716" t="str">
            <v>1022389.01-1043713.56</v>
          </cell>
          <cell r="G716" t="str">
            <v>Proyectado Sumideros</v>
          </cell>
          <cell r="H716">
            <v>1022394.11</v>
          </cell>
          <cell r="I716">
            <v>1043714.04</v>
          </cell>
          <cell r="J716">
            <v>1022389.01</v>
          </cell>
          <cell r="K716">
            <v>1043713.56</v>
          </cell>
          <cell r="L716">
            <v>5.1215679999999999</v>
          </cell>
          <cell r="M716" t="str">
            <v>De Sumidero</v>
          </cell>
          <cell r="N716" t="str">
            <v>PVC</v>
          </cell>
          <cell r="O716">
            <v>0</v>
          </cell>
          <cell r="P716">
            <v>0</v>
          </cell>
          <cell r="Q716">
            <v>2561.27</v>
          </cell>
          <cell r="R716">
            <v>2561.5</v>
          </cell>
          <cell r="S716">
            <v>0.5</v>
          </cell>
          <cell r="T716">
            <v>1.2</v>
          </cell>
          <cell r="U716">
            <v>2560.77</v>
          </cell>
          <cell r="V716">
            <v>2560.3000000000002</v>
          </cell>
          <cell r="W716">
            <v>2560.77</v>
          </cell>
          <cell r="X716">
            <v>2560.3000000000002</v>
          </cell>
          <cell r="Y716" t="str">
            <v>Proyectado</v>
          </cell>
          <cell r="Z716">
            <v>9.1768770813899163</v>
          </cell>
          <cell r="AB716" t="e">
            <v>#N/A</v>
          </cell>
        </row>
        <row r="717">
          <cell r="A717">
            <v>715</v>
          </cell>
          <cell r="B717" t="str">
            <v>SN59-N131</v>
          </cell>
          <cell r="C717" t="str">
            <v>SN59</v>
          </cell>
          <cell r="D717" t="str">
            <v>N131</v>
          </cell>
          <cell r="E717" t="str">
            <v>1022380.75-1043617.23</v>
          </cell>
          <cell r="F717" t="str">
            <v>1022382.17-1043618.51</v>
          </cell>
          <cell r="G717" t="str">
            <v>Proyectado Sumideros</v>
          </cell>
          <cell r="H717">
            <v>1022380.75</v>
          </cell>
          <cell r="I717">
            <v>1043617.23</v>
          </cell>
          <cell r="J717">
            <v>1022382.17</v>
          </cell>
          <cell r="K717">
            <v>1043618.51</v>
          </cell>
          <cell r="L717">
            <v>1.910989</v>
          </cell>
          <cell r="M717" t="str">
            <v>De Sumidero</v>
          </cell>
          <cell r="N717" t="str">
            <v>PVC</v>
          </cell>
          <cell r="O717">
            <v>0</v>
          </cell>
          <cell r="P717">
            <v>0</v>
          </cell>
          <cell r="Q717">
            <v>2561.5</v>
          </cell>
          <cell r="R717">
            <v>2561.5</v>
          </cell>
          <cell r="S717">
            <v>0.5</v>
          </cell>
          <cell r="T717">
            <v>1.2</v>
          </cell>
          <cell r="U717">
            <v>2561</v>
          </cell>
          <cell r="V717">
            <v>2560.3000000000002</v>
          </cell>
          <cell r="W717">
            <v>2561</v>
          </cell>
          <cell r="X717">
            <v>2560.3000000000002</v>
          </cell>
          <cell r="Y717" t="str">
            <v>Proyectado</v>
          </cell>
          <cell r="Z717">
            <v>36.630247479175345</v>
          </cell>
          <cell r="AB717" t="e">
            <v>#N/A</v>
          </cell>
        </row>
        <row r="718">
          <cell r="A718">
            <v>716</v>
          </cell>
          <cell r="B718" t="str">
            <v>SN58-N89</v>
          </cell>
          <cell r="C718" t="str">
            <v>SN58</v>
          </cell>
          <cell r="D718" t="str">
            <v>N89</v>
          </cell>
          <cell r="E718" t="str">
            <v>1022387.28-1043602.36</v>
          </cell>
          <cell r="F718" t="str">
            <v>1022387.41-1043603.7</v>
          </cell>
          <cell r="G718" t="str">
            <v>Proyectado Sumideros</v>
          </cell>
          <cell r="H718">
            <v>1022387.28</v>
          </cell>
          <cell r="I718">
            <v>1043602.36</v>
          </cell>
          <cell r="J718">
            <v>1022387.41</v>
          </cell>
          <cell r="K718">
            <v>1043603.7</v>
          </cell>
          <cell r="L718">
            <v>1.3491599999999999</v>
          </cell>
          <cell r="M718" t="str">
            <v>De Sumidero</v>
          </cell>
          <cell r="N718" t="str">
            <v>PVC</v>
          </cell>
          <cell r="O718">
            <v>0</v>
          </cell>
          <cell r="P718">
            <v>0</v>
          </cell>
          <cell r="Q718">
            <v>2561.5700000000002</v>
          </cell>
          <cell r="R718">
            <v>2561.5</v>
          </cell>
          <cell r="S718">
            <v>0.5</v>
          </cell>
          <cell r="T718">
            <v>1.2</v>
          </cell>
          <cell r="U718">
            <v>2561.0700000000002</v>
          </cell>
          <cell r="V718">
            <v>2560.3000000000002</v>
          </cell>
          <cell r="W718">
            <v>2561.0700000000002</v>
          </cell>
          <cell r="X718">
            <v>2560.3000000000002</v>
          </cell>
          <cell r="Y718" t="str">
            <v>Proyectado</v>
          </cell>
          <cell r="Z718">
            <v>57.072548845206036</v>
          </cell>
          <cell r="AB718" t="e">
            <v>#N/A</v>
          </cell>
        </row>
        <row r="719">
          <cell r="A719">
            <v>717</v>
          </cell>
          <cell r="B719" t="str">
            <v>SN60-N123</v>
          </cell>
          <cell r="C719" t="str">
            <v>SN60</v>
          </cell>
          <cell r="D719" t="str">
            <v>N123</v>
          </cell>
          <cell r="E719" t="str">
            <v>1022367.73-1043846.5</v>
          </cell>
          <cell r="F719" t="str">
            <v>1022367.49-1043851.6</v>
          </cell>
          <cell r="G719" t="str">
            <v>Proyectado Sumideros</v>
          </cell>
          <cell r="H719">
            <v>1022367.73</v>
          </cell>
          <cell r="I719">
            <v>1043846.5</v>
          </cell>
          <cell r="J719">
            <v>1022367.49</v>
          </cell>
          <cell r="K719">
            <v>1043851.6</v>
          </cell>
          <cell r="L719">
            <v>5.1071549999999997</v>
          </cell>
          <cell r="M719" t="str">
            <v>De Sumidero</v>
          </cell>
          <cell r="N719" t="str">
            <v>PVC</v>
          </cell>
          <cell r="O719">
            <v>0</v>
          </cell>
          <cell r="P719">
            <v>0</v>
          </cell>
          <cell r="Q719">
            <v>2560.5500000000002</v>
          </cell>
          <cell r="R719">
            <v>2560.6</v>
          </cell>
          <cell r="S719">
            <v>0.5</v>
          </cell>
          <cell r="T719">
            <v>1.2</v>
          </cell>
          <cell r="U719">
            <v>2560.0500000000002</v>
          </cell>
          <cell r="V719">
            <v>2559.4</v>
          </cell>
          <cell r="W719">
            <v>2560.0500000000002</v>
          </cell>
          <cell r="X719">
            <v>2559.4</v>
          </cell>
          <cell r="Y719" t="str">
            <v>Proyectado</v>
          </cell>
          <cell r="Z719">
            <v>12.727242466698016</v>
          </cell>
          <cell r="AB719" t="e">
            <v>#N/A</v>
          </cell>
        </row>
        <row r="720">
          <cell r="A720">
            <v>718</v>
          </cell>
          <cell r="B720" t="str">
            <v>SN61-P203A</v>
          </cell>
          <cell r="C720" t="str">
            <v>SN61</v>
          </cell>
          <cell r="D720" t="str">
            <v>P203A</v>
          </cell>
          <cell r="E720" t="str">
            <v>1022374.56-1043825.4</v>
          </cell>
          <cell r="F720" t="str">
            <v>1022374.91-1043831.67</v>
          </cell>
          <cell r="G720" t="str">
            <v>Proyectado Sumideros</v>
          </cell>
          <cell r="H720">
            <v>1022374.56</v>
          </cell>
          <cell r="I720">
            <v>1043825.4</v>
          </cell>
          <cell r="J720">
            <v>1022374.91</v>
          </cell>
          <cell r="K720">
            <v>1043831.67</v>
          </cell>
          <cell r="L720">
            <v>6.2794869999999996</v>
          </cell>
          <cell r="M720" t="str">
            <v>De Sumidero</v>
          </cell>
          <cell r="N720" t="str">
            <v>PVC</v>
          </cell>
          <cell r="O720">
            <v>0</v>
          </cell>
          <cell r="P720">
            <v>0</v>
          </cell>
          <cell r="Q720">
            <v>2560.87</v>
          </cell>
          <cell r="R720">
            <v>2560.94</v>
          </cell>
          <cell r="S720">
            <v>0.5</v>
          </cell>
          <cell r="T720">
            <v>1.2</v>
          </cell>
          <cell r="U720">
            <v>2560.37</v>
          </cell>
          <cell r="V720">
            <v>2559.7400000000002</v>
          </cell>
          <cell r="W720">
            <v>2560.37</v>
          </cell>
          <cell r="X720">
            <v>2559.7400000000002</v>
          </cell>
          <cell r="Y720" t="str">
            <v>Proyectado</v>
          </cell>
          <cell r="Z720">
            <v>10.032666681205876</v>
          </cell>
          <cell r="AB720" t="e">
            <v>#N/A</v>
          </cell>
        </row>
        <row r="721">
          <cell r="A721">
            <v>719</v>
          </cell>
          <cell r="B721" t="str">
            <v>SN62-P215A</v>
          </cell>
          <cell r="C721" t="str">
            <v>SN62</v>
          </cell>
          <cell r="D721" t="str">
            <v>P215A</v>
          </cell>
          <cell r="E721" t="str">
            <v>1022381.4-1043801.32</v>
          </cell>
          <cell r="F721" t="str">
            <v>1022383.94-1043805.45</v>
          </cell>
          <cell r="G721" t="str">
            <v>Proyectado Sumideros</v>
          </cell>
          <cell r="H721">
            <v>1022381.4</v>
          </cell>
          <cell r="I721">
            <v>1043801.32</v>
          </cell>
          <cell r="J721">
            <v>1022383.94</v>
          </cell>
          <cell r="K721">
            <v>1043805.45</v>
          </cell>
          <cell r="L721">
            <v>4.8467729999999998</v>
          </cell>
          <cell r="M721" t="str">
            <v>De Sumidero</v>
          </cell>
          <cell r="N721" t="str">
            <v>PVC</v>
          </cell>
          <cell r="O721">
            <v>0</v>
          </cell>
          <cell r="P721">
            <v>0</v>
          </cell>
          <cell r="Q721">
            <v>2561</v>
          </cell>
          <cell r="R721">
            <v>2560.94</v>
          </cell>
          <cell r="S721">
            <v>0.5</v>
          </cell>
          <cell r="T721">
            <v>1.2</v>
          </cell>
          <cell r="U721">
            <v>2560.5</v>
          </cell>
          <cell r="V721">
            <v>2559.7400000000002</v>
          </cell>
          <cell r="W721">
            <v>2560.5</v>
          </cell>
          <cell r="X721">
            <v>2559.7400000000002</v>
          </cell>
          <cell r="Y721" t="str">
            <v>Proyectado</v>
          </cell>
          <cell r="Z721">
            <v>15.680536307348488</v>
          </cell>
          <cell r="AB721" t="e">
            <v>#N/A</v>
          </cell>
        </row>
        <row r="722">
          <cell r="A722">
            <v>720</v>
          </cell>
          <cell r="B722" t="str">
            <v>SN63-P215A</v>
          </cell>
          <cell r="C722" t="str">
            <v>SN63</v>
          </cell>
          <cell r="D722" t="str">
            <v>P215A</v>
          </cell>
          <cell r="E722" t="str">
            <v>1022386.7-1043802.66</v>
          </cell>
          <cell r="F722" t="str">
            <v>1022383.94-1043805.45</v>
          </cell>
          <cell r="G722" t="str">
            <v>Proyectado Sumideros</v>
          </cell>
          <cell r="H722">
            <v>1022386.7</v>
          </cell>
          <cell r="I722">
            <v>1043802.66</v>
          </cell>
          <cell r="J722">
            <v>1022383.94</v>
          </cell>
          <cell r="K722">
            <v>1043805.45</v>
          </cell>
          <cell r="L722">
            <v>3.9240979999999999</v>
          </cell>
          <cell r="M722" t="str">
            <v>De Sumidero</v>
          </cell>
          <cell r="N722" t="str">
            <v>PVC</v>
          </cell>
          <cell r="O722">
            <v>0</v>
          </cell>
          <cell r="P722">
            <v>0</v>
          </cell>
          <cell r="Q722">
            <v>2561.0100000000002</v>
          </cell>
          <cell r="R722">
            <v>2560.94</v>
          </cell>
          <cell r="S722">
            <v>0.5</v>
          </cell>
          <cell r="T722">
            <v>1.2</v>
          </cell>
          <cell r="U722">
            <v>2560.5100000000002</v>
          </cell>
          <cell r="V722">
            <v>2559.7400000000002</v>
          </cell>
          <cell r="W722">
            <v>2560.5100000000002</v>
          </cell>
          <cell r="X722">
            <v>2559.7400000000002</v>
          </cell>
          <cell r="Y722" t="str">
            <v>Proyectado</v>
          </cell>
          <cell r="Z722">
            <v>19.622343784481984</v>
          </cell>
          <cell r="AB722" t="e">
            <v>#N/A</v>
          </cell>
        </row>
        <row r="723">
          <cell r="A723">
            <v>721</v>
          </cell>
          <cell r="B723" t="str">
            <v>SN64-N124</v>
          </cell>
          <cell r="C723" t="str">
            <v>SN64</v>
          </cell>
          <cell r="D723" t="str">
            <v>N124</v>
          </cell>
          <cell r="E723" t="str">
            <v>1022326.81-1043863.51</v>
          </cell>
          <cell r="F723" t="str">
            <v>1022330.87-1043865.66</v>
          </cell>
          <cell r="G723" t="str">
            <v>Proyectado Sumideros</v>
          </cell>
          <cell r="H723">
            <v>1022326.81</v>
          </cell>
          <cell r="I723">
            <v>1043863.51</v>
          </cell>
          <cell r="J723">
            <v>1022330.87</v>
          </cell>
          <cell r="K723">
            <v>1043865.66</v>
          </cell>
          <cell r="L723">
            <v>4.5931379999999997</v>
          </cell>
          <cell r="M723" t="str">
            <v>De Sumidero</v>
          </cell>
          <cell r="N723" t="str">
            <v>PVC</v>
          </cell>
          <cell r="O723">
            <v>0</v>
          </cell>
          <cell r="P723">
            <v>0</v>
          </cell>
          <cell r="Q723">
            <v>2561.79</v>
          </cell>
          <cell r="R723">
            <v>2561.8200000000002</v>
          </cell>
          <cell r="S723">
            <v>0.5</v>
          </cell>
          <cell r="T723">
            <v>1.2</v>
          </cell>
          <cell r="U723">
            <v>2561.29</v>
          </cell>
          <cell r="V723">
            <v>2560.6200000000003</v>
          </cell>
          <cell r="W723">
            <v>2561.29</v>
          </cell>
          <cell r="X723">
            <v>2560.6200000000003</v>
          </cell>
          <cell r="Y723" t="str">
            <v>Proyectado</v>
          </cell>
          <cell r="Z723">
            <v>14.586977356213074</v>
          </cell>
          <cell r="AB723" t="e">
            <v>#N/A</v>
          </cell>
        </row>
        <row r="724">
          <cell r="A724">
            <v>722</v>
          </cell>
          <cell r="B724" t="str">
            <v>SN65-N124</v>
          </cell>
          <cell r="C724" t="str">
            <v>SN65</v>
          </cell>
          <cell r="D724" t="str">
            <v>N124</v>
          </cell>
          <cell r="E724" t="str">
            <v>1022328.83-1043867.88</v>
          </cell>
          <cell r="F724" t="str">
            <v>1022330.87-1043865.66</v>
          </cell>
          <cell r="G724" t="str">
            <v>Proyectado Sumideros</v>
          </cell>
          <cell r="H724">
            <v>1022328.83</v>
          </cell>
          <cell r="I724">
            <v>1043867.88</v>
          </cell>
          <cell r="J724">
            <v>1022330.87</v>
          </cell>
          <cell r="K724">
            <v>1043865.66</v>
          </cell>
          <cell r="L724">
            <v>3.0129920000000001</v>
          </cell>
          <cell r="M724" t="str">
            <v>De Sumidero</v>
          </cell>
          <cell r="N724" t="str">
            <v>PVC</v>
          </cell>
          <cell r="O724">
            <v>0</v>
          </cell>
          <cell r="P724">
            <v>0</v>
          </cell>
          <cell r="Q724">
            <v>2562</v>
          </cell>
          <cell r="R724">
            <v>2561.8200000000002</v>
          </cell>
          <cell r="S724">
            <v>0.5</v>
          </cell>
          <cell r="T724">
            <v>1.2</v>
          </cell>
          <cell r="U724">
            <v>2561.5</v>
          </cell>
          <cell r="V724">
            <v>2560.6200000000003</v>
          </cell>
          <cell r="W724">
            <v>2561.5</v>
          </cell>
          <cell r="X724">
            <v>2560.6200000000003</v>
          </cell>
          <cell r="Y724" t="str">
            <v>Proyectado</v>
          </cell>
          <cell r="Z724">
            <v>29.206848209343217</v>
          </cell>
          <cell r="AB724" t="e">
            <v>#N/A</v>
          </cell>
        </row>
        <row r="725">
          <cell r="A725">
            <v>723</v>
          </cell>
          <cell r="B725" t="str">
            <v>SN66-N125</v>
          </cell>
          <cell r="C725" t="str">
            <v>SN66</v>
          </cell>
          <cell r="D725" t="str">
            <v>N125</v>
          </cell>
          <cell r="E725" t="str">
            <v>1022305.1-1043873.62</v>
          </cell>
          <cell r="F725" t="str">
            <v>1022307.44-1043876.1</v>
          </cell>
          <cell r="G725" t="str">
            <v>Proyectado Sumideros</v>
          </cell>
          <cell r="H725">
            <v>1022305.1</v>
          </cell>
          <cell r="I725">
            <v>1043873.62</v>
          </cell>
          <cell r="J725">
            <v>1022307.44</v>
          </cell>
          <cell r="K725">
            <v>1043876.1</v>
          </cell>
          <cell r="L725">
            <v>3.410444</v>
          </cell>
          <cell r="M725" t="str">
            <v>De Sumidero</v>
          </cell>
          <cell r="N725" t="str">
            <v>PVC</v>
          </cell>
          <cell r="O725">
            <v>0</v>
          </cell>
          <cell r="P725">
            <v>0</v>
          </cell>
          <cell r="Q725">
            <v>2563</v>
          </cell>
          <cell r="R725">
            <v>2563</v>
          </cell>
          <cell r="S725">
            <v>0.5</v>
          </cell>
          <cell r="T725">
            <v>1.2</v>
          </cell>
          <cell r="U725">
            <v>2562.5</v>
          </cell>
          <cell r="V725">
            <v>2561.8000000000002</v>
          </cell>
          <cell r="W725">
            <v>2562.5</v>
          </cell>
          <cell r="X725">
            <v>2561.8000000000002</v>
          </cell>
          <cell r="Y725" t="str">
            <v>Proyectado</v>
          </cell>
          <cell r="Z725">
            <v>20.525186749872397</v>
          </cell>
          <cell r="AB725" t="e">
            <v>#N/A</v>
          </cell>
        </row>
        <row r="726">
          <cell r="A726">
            <v>724</v>
          </cell>
          <cell r="B726" t="str">
            <v>SN67-N125</v>
          </cell>
          <cell r="C726" t="str">
            <v>SN67</v>
          </cell>
          <cell r="D726" t="str">
            <v>N125</v>
          </cell>
          <cell r="E726" t="str">
            <v>1022307.27-1043877.13</v>
          </cell>
          <cell r="F726" t="str">
            <v>1022307.44-1043876.1</v>
          </cell>
          <cell r="G726" t="str">
            <v>Proyectado Sumideros</v>
          </cell>
          <cell r="H726">
            <v>1022307.27</v>
          </cell>
          <cell r="I726">
            <v>1043877.13</v>
          </cell>
          <cell r="J726">
            <v>1022307.44</v>
          </cell>
          <cell r="K726">
            <v>1043876.1</v>
          </cell>
          <cell r="L726">
            <v>1.036521</v>
          </cell>
          <cell r="M726" t="str">
            <v>De Sumidero</v>
          </cell>
          <cell r="N726" t="str">
            <v>PVC</v>
          </cell>
          <cell r="O726">
            <v>0</v>
          </cell>
          <cell r="P726">
            <v>0</v>
          </cell>
          <cell r="Q726">
            <v>2563</v>
          </cell>
          <cell r="R726">
            <v>2563</v>
          </cell>
          <cell r="S726">
            <v>0.5</v>
          </cell>
          <cell r="T726">
            <v>1.2</v>
          </cell>
          <cell r="U726">
            <v>2562.5</v>
          </cell>
          <cell r="V726">
            <v>2561.8000000000002</v>
          </cell>
          <cell r="W726">
            <v>2562.5</v>
          </cell>
          <cell r="X726">
            <v>2561.8000000000002</v>
          </cell>
          <cell r="Y726" t="str">
            <v>Proyectado</v>
          </cell>
          <cell r="Z726">
            <v>67.533605204315023</v>
          </cell>
          <cell r="AB726" t="e">
            <v>#N/A</v>
          </cell>
        </row>
        <row r="727">
          <cell r="A727">
            <v>725</v>
          </cell>
          <cell r="B727" t="str">
            <v>SN68-P002V</v>
          </cell>
          <cell r="C727" t="str">
            <v>SN68</v>
          </cell>
          <cell r="D727" t="str">
            <v>P002V</v>
          </cell>
          <cell r="E727" t="str">
            <v>1023364.11-1044476.25</v>
          </cell>
          <cell r="F727" t="str">
            <v>1023361.62-1044483.51</v>
          </cell>
          <cell r="G727" t="str">
            <v>Proyectado Sumideros</v>
          </cell>
          <cell r="H727">
            <v>1023364.11</v>
          </cell>
          <cell r="I727">
            <v>1044476.25</v>
          </cell>
          <cell r="J727">
            <v>1023361.62</v>
          </cell>
          <cell r="K727">
            <v>1044483.51</v>
          </cell>
          <cell r="L727">
            <v>7.6724639999999997</v>
          </cell>
          <cell r="M727" t="str">
            <v>De Sumidero</v>
          </cell>
          <cell r="N727" t="str">
            <v>PVC</v>
          </cell>
          <cell r="O727">
            <v>0</v>
          </cell>
          <cell r="P727">
            <v>0</v>
          </cell>
          <cell r="Q727">
            <v>2563</v>
          </cell>
          <cell r="R727">
            <v>2563</v>
          </cell>
          <cell r="S727">
            <v>0.5</v>
          </cell>
          <cell r="T727">
            <v>1.2</v>
          </cell>
          <cell r="U727">
            <v>2562.5</v>
          </cell>
          <cell r="V727">
            <v>2561.8000000000002</v>
          </cell>
          <cell r="W727">
            <v>2562.5</v>
          </cell>
          <cell r="X727">
            <v>2561.8000000000002</v>
          </cell>
          <cell r="Y727" t="str">
            <v>Proyectado</v>
          </cell>
          <cell r="Z727">
            <v>9.1235358028375</v>
          </cell>
          <cell r="AB727" t="e">
            <v>#N/A</v>
          </cell>
        </row>
        <row r="728">
          <cell r="A728">
            <v>726</v>
          </cell>
          <cell r="B728" t="str">
            <v>N170-N171</v>
          </cell>
          <cell r="C728" t="str">
            <v>N170</v>
          </cell>
          <cell r="D728" t="str">
            <v>N171</v>
          </cell>
          <cell r="E728" t="str">
            <v>1022808.3-1043479</v>
          </cell>
          <cell r="F728" t="str">
            <v>1022871.38-1043559.18</v>
          </cell>
          <cell r="G728" t="str">
            <v>Proyectado</v>
          </cell>
          <cell r="H728">
            <v>1022808.3</v>
          </cell>
          <cell r="I728">
            <v>1043479</v>
          </cell>
          <cell r="J728">
            <v>1022871.38</v>
          </cell>
          <cell r="K728">
            <v>1043559.18</v>
          </cell>
          <cell r="L728">
            <v>102.01276799999999</v>
          </cell>
          <cell r="M728" t="str">
            <v>Pluvial</v>
          </cell>
          <cell r="N728" t="str">
            <v>PVC</v>
          </cell>
          <cell r="O728">
            <v>0</v>
          </cell>
          <cell r="P728">
            <v>0</v>
          </cell>
          <cell r="Q728">
            <v>2568.5</v>
          </cell>
          <cell r="R728">
            <v>2566.5</v>
          </cell>
          <cell r="S728">
            <v>1.2</v>
          </cell>
          <cell r="T728">
            <v>1.2</v>
          </cell>
          <cell r="U728">
            <v>2567.3000000000002</v>
          </cell>
          <cell r="V728">
            <v>2565.3000000000002</v>
          </cell>
          <cell r="W728">
            <v>2567.3000000000002</v>
          </cell>
          <cell r="X728">
            <v>2565.3000000000002</v>
          </cell>
          <cell r="Y728" t="str">
            <v>Proyectado</v>
          </cell>
          <cell r="Z728">
            <v>1.9605389003854889</v>
          </cell>
          <cell r="AB728" t="str">
            <v>N170-N171</v>
          </cell>
        </row>
        <row r="729">
          <cell r="A729">
            <v>727</v>
          </cell>
          <cell r="B729" t="str">
            <v>N171-N172</v>
          </cell>
          <cell r="C729" t="str">
            <v>N171</v>
          </cell>
          <cell r="D729" t="str">
            <v>N172</v>
          </cell>
          <cell r="E729" t="str">
            <v>1022871.38-1043559.18</v>
          </cell>
          <cell r="F729" t="str">
            <v>1022933.68-1043640.92</v>
          </cell>
          <cell r="G729" t="str">
            <v>Proyectado</v>
          </cell>
          <cell r="H729">
            <v>1022871.38</v>
          </cell>
          <cell r="I729">
            <v>1043559.18</v>
          </cell>
          <cell r="J729">
            <v>1022933.68</v>
          </cell>
          <cell r="K729">
            <v>1043640.92</v>
          </cell>
          <cell r="L729">
            <v>102.779495</v>
          </cell>
          <cell r="M729" t="str">
            <v>Pluvial</v>
          </cell>
          <cell r="N729" t="str">
            <v>PVC</v>
          </cell>
          <cell r="O729">
            <v>0</v>
          </cell>
          <cell r="P729">
            <v>0</v>
          </cell>
          <cell r="Q729">
            <v>2566.5</v>
          </cell>
          <cell r="R729">
            <v>2566.5</v>
          </cell>
          <cell r="S729">
            <v>1.2</v>
          </cell>
          <cell r="T729">
            <v>1.5</v>
          </cell>
          <cell r="U729">
            <v>2565.3000000000002</v>
          </cell>
          <cell r="V729">
            <v>2565</v>
          </cell>
          <cell r="W729">
            <v>2565.3000000000002</v>
          </cell>
          <cell r="X729">
            <v>2565</v>
          </cell>
          <cell r="Y729" t="str">
            <v>Proyectado</v>
          </cell>
          <cell r="Z729">
            <v>0.29188701501226672</v>
          </cell>
          <cell r="AB729" t="str">
            <v>N171-N172</v>
          </cell>
        </row>
        <row r="730">
          <cell r="A730">
            <v>728</v>
          </cell>
          <cell r="B730" t="str">
            <v>N172-N173</v>
          </cell>
          <cell r="C730" t="str">
            <v>N172</v>
          </cell>
          <cell r="D730" t="str">
            <v>N173</v>
          </cell>
          <cell r="E730" t="str">
            <v>1022933.68-1043640.92</v>
          </cell>
          <cell r="F730" t="str">
            <v>1023007.62-1043738.71</v>
          </cell>
          <cell r="G730" t="str">
            <v>Proyectado</v>
          </cell>
          <cell r="H730">
            <v>1022933.68</v>
          </cell>
          <cell r="I730">
            <v>1043640.92</v>
          </cell>
          <cell r="J730">
            <v>1023007.62</v>
          </cell>
          <cell r="K730">
            <v>1043738.71</v>
          </cell>
          <cell r="L730">
            <v>122.596324</v>
          </cell>
          <cell r="M730" t="str">
            <v>Pluvial</v>
          </cell>
          <cell r="N730" t="str">
            <v>PVC</v>
          </cell>
          <cell r="O730">
            <v>0</v>
          </cell>
          <cell r="P730">
            <v>0</v>
          </cell>
          <cell r="Q730">
            <v>2566.5</v>
          </cell>
          <cell r="R730">
            <v>2563.77</v>
          </cell>
          <cell r="S730">
            <v>1.5</v>
          </cell>
          <cell r="T730">
            <v>1.2</v>
          </cell>
          <cell r="U730">
            <v>2565</v>
          </cell>
          <cell r="V730">
            <v>2562.5700000000002</v>
          </cell>
          <cell r="W730">
            <v>2565</v>
          </cell>
          <cell r="X730">
            <v>2562.5700000000002</v>
          </cell>
          <cell r="Y730" t="str">
            <v>Proyectado</v>
          </cell>
          <cell r="Z730">
            <v>1.9821148960386743</v>
          </cell>
          <cell r="AB730" t="str">
            <v>N172-N173</v>
          </cell>
        </row>
        <row r="731">
          <cell r="A731">
            <v>729</v>
          </cell>
          <cell r="B731" t="str">
            <v>N173-N174</v>
          </cell>
          <cell r="C731" t="str">
            <v>N173</v>
          </cell>
          <cell r="D731" t="str">
            <v>N174</v>
          </cell>
          <cell r="E731" t="str">
            <v>1023007.62-1043738.71</v>
          </cell>
          <cell r="F731" t="str">
            <v>1023096.76-1043852.02</v>
          </cell>
          <cell r="G731" t="str">
            <v>Proyectado</v>
          </cell>
          <cell r="H731">
            <v>1023007.62</v>
          </cell>
          <cell r="I731">
            <v>1043738.71</v>
          </cell>
          <cell r="J731">
            <v>1023096.76</v>
          </cell>
          <cell r="K731">
            <v>1043852.02</v>
          </cell>
          <cell r="L731">
            <v>144.17060900000001</v>
          </cell>
          <cell r="M731" t="str">
            <v>Pluvial</v>
          </cell>
          <cell r="N731" t="str">
            <v>PVC</v>
          </cell>
          <cell r="O731">
            <v>0</v>
          </cell>
          <cell r="P731">
            <v>0</v>
          </cell>
          <cell r="Q731">
            <v>2563.77</v>
          </cell>
          <cell r="R731">
            <v>2562.7600000000002</v>
          </cell>
          <cell r="S731">
            <v>1.2</v>
          </cell>
          <cell r="T731">
            <v>1.2</v>
          </cell>
          <cell r="U731">
            <v>2562.5700000000002</v>
          </cell>
          <cell r="V731">
            <v>2561.5600000000004</v>
          </cell>
          <cell r="W731">
            <v>2562.5700000000002</v>
          </cell>
          <cell r="X731">
            <v>2561.5600000000004</v>
          </cell>
          <cell r="Y731" t="str">
            <v>Proyectado</v>
          </cell>
          <cell r="Z731">
            <v>0.70055887743372403</v>
          </cell>
          <cell r="AB731" t="str">
            <v>N173-N174</v>
          </cell>
        </row>
        <row r="732">
          <cell r="A732">
            <v>730</v>
          </cell>
          <cell r="B732" t="str">
            <v>CANAL 06-N174</v>
          </cell>
          <cell r="C732" t="str">
            <v>CANAL 06</v>
          </cell>
          <cell r="D732" t="str">
            <v>N174</v>
          </cell>
          <cell r="E732" t="str">
            <v>1023099.75-1043849.71</v>
          </cell>
          <cell r="F732" t="str">
            <v>1023096.76-1043852.02</v>
          </cell>
          <cell r="G732" t="str">
            <v>Proyectado</v>
          </cell>
          <cell r="H732">
            <v>1023099.75</v>
          </cell>
          <cell r="I732">
            <v>1043849.71</v>
          </cell>
          <cell r="J732">
            <v>1023096.76</v>
          </cell>
          <cell r="K732">
            <v>1043852.02</v>
          </cell>
          <cell r="L732">
            <v>3.7783190000000002</v>
          </cell>
          <cell r="M732" t="str">
            <v>Pluvial</v>
          </cell>
          <cell r="N732" t="str">
            <v>PVC</v>
          </cell>
          <cell r="O732">
            <v>0</v>
          </cell>
          <cell r="P732">
            <v>0</v>
          </cell>
          <cell r="Q732">
            <v>2562.7456999999999</v>
          </cell>
          <cell r="R732">
            <v>2562.7600000000002</v>
          </cell>
          <cell r="S732">
            <v>0.5</v>
          </cell>
          <cell r="T732">
            <v>1</v>
          </cell>
          <cell r="U732">
            <v>2562.2456999999999</v>
          </cell>
          <cell r="V732">
            <v>2561.7600000000002</v>
          </cell>
          <cell r="W732">
            <v>2562.2456999999999</v>
          </cell>
          <cell r="X732">
            <v>2561.7600000000002</v>
          </cell>
          <cell r="Y732" t="str">
            <v>Proyectado</v>
          </cell>
          <cell r="Z732">
            <v>12.854923049105283</v>
          </cell>
          <cell r="AB732" t="str">
            <v>CANAL 06-N174</v>
          </cell>
        </row>
        <row r="733">
          <cell r="A733">
            <v>731</v>
          </cell>
          <cell r="B733" t="str">
            <v>S122-N51</v>
          </cell>
          <cell r="C733" t="str">
            <v>S122</v>
          </cell>
          <cell r="D733" t="str">
            <v>N51</v>
          </cell>
          <cell r="E733" t="str">
            <v>1023077.86-1043925.61</v>
          </cell>
          <cell r="F733" t="str">
            <v>1023081.91-1043928.43</v>
          </cell>
          <cell r="G733" t="str">
            <v>Proyectado Sumideros</v>
          </cell>
          <cell r="H733">
            <v>1023077.86</v>
          </cell>
          <cell r="I733">
            <v>1043925.61</v>
          </cell>
          <cell r="J733">
            <v>1023081.91</v>
          </cell>
          <cell r="K733">
            <v>1043928.43</v>
          </cell>
          <cell r="L733">
            <v>4.9323949999999996</v>
          </cell>
          <cell r="M733" t="str">
            <v>De Sumidero</v>
          </cell>
          <cell r="N733" t="str">
            <v>PVC</v>
          </cell>
          <cell r="O733">
            <v>0</v>
          </cell>
          <cell r="P733">
            <v>0</v>
          </cell>
          <cell r="Q733">
            <v>2563.6999999999998</v>
          </cell>
          <cell r="R733">
            <v>2564</v>
          </cell>
          <cell r="S733">
            <v>0.5</v>
          </cell>
          <cell r="T733">
            <v>1.2</v>
          </cell>
          <cell r="U733">
            <v>2563.1999999999998</v>
          </cell>
          <cell r="V733">
            <v>2562.8000000000002</v>
          </cell>
          <cell r="W733">
            <v>2563.1999999999998</v>
          </cell>
          <cell r="X733">
            <v>2562.8000000000002</v>
          </cell>
          <cell r="Y733" t="str">
            <v>Proyectado</v>
          </cell>
          <cell r="Z733">
            <v>8.1096505855600824</v>
          </cell>
          <cell r="AB733" t="e">
            <v>#N/A</v>
          </cell>
        </row>
        <row r="734">
          <cell r="A734">
            <v>732</v>
          </cell>
          <cell r="B734" t="str">
            <v>S123-N51</v>
          </cell>
          <cell r="C734" t="str">
            <v>S123</v>
          </cell>
          <cell r="D734" t="str">
            <v>N51</v>
          </cell>
          <cell r="E734" t="str">
            <v>1023085.4-1043922.23</v>
          </cell>
          <cell r="F734" t="str">
            <v>1023081.91-1043928.43</v>
          </cell>
          <cell r="G734" t="str">
            <v>Proyectado Sumideros</v>
          </cell>
          <cell r="H734">
            <v>1023085.4</v>
          </cell>
          <cell r="I734">
            <v>1043922.23</v>
          </cell>
          <cell r="J734">
            <v>1023081.91</v>
          </cell>
          <cell r="K734">
            <v>1043928.43</v>
          </cell>
          <cell r="L734">
            <v>7.111332</v>
          </cell>
          <cell r="M734" t="str">
            <v>De Sumidero</v>
          </cell>
          <cell r="N734" t="str">
            <v>PVC</v>
          </cell>
          <cell r="O734">
            <v>0</v>
          </cell>
          <cell r="P734">
            <v>0</v>
          </cell>
          <cell r="Q734">
            <v>2563.75</v>
          </cell>
          <cell r="R734">
            <v>2564</v>
          </cell>
          <cell r="S734">
            <v>0.5</v>
          </cell>
          <cell r="T734">
            <v>1.2</v>
          </cell>
          <cell r="U734">
            <v>2563.25</v>
          </cell>
          <cell r="V734">
            <v>2562.8000000000002</v>
          </cell>
          <cell r="W734">
            <v>2563.25</v>
          </cell>
          <cell r="X734">
            <v>2562.8000000000002</v>
          </cell>
          <cell r="Y734" t="str">
            <v>Proyectado</v>
          </cell>
          <cell r="Z734">
            <v>6.3279284387203152</v>
          </cell>
          <cell r="AB734" t="e">
            <v>#N/A</v>
          </cell>
        </row>
        <row r="735">
          <cell r="A735">
            <v>733</v>
          </cell>
          <cell r="B735" t="str">
            <v>S119-N49</v>
          </cell>
          <cell r="C735" t="str">
            <v>S119</v>
          </cell>
          <cell r="D735" t="str">
            <v>N49</v>
          </cell>
          <cell r="E735" t="str">
            <v>1023027.83-1043965.93</v>
          </cell>
          <cell r="F735" t="str">
            <v>1023029.46-1043968.4</v>
          </cell>
          <cell r="G735" t="str">
            <v>Proyectado Sumideros</v>
          </cell>
          <cell r="H735">
            <v>1023027.83</v>
          </cell>
          <cell r="I735">
            <v>1043965.93</v>
          </cell>
          <cell r="J735">
            <v>1023029.46</v>
          </cell>
          <cell r="K735">
            <v>1043968.4</v>
          </cell>
          <cell r="L735">
            <v>2.9601130000000002</v>
          </cell>
          <cell r="M735" t="str">
            <v>De Sumidero</v>
          </cell>
          <cell r="N735" t="str">
            <v>PVC</v>
          </cell>
          <cell r="O735">
            <v>0</v>
          </cell>
          <cell r="P735">
            <v>0</v>
          </cell>
          <cell r="Q735">
            <v>2563.0100000000002</v>
          </cell>
          <cell r="R735">
            <v>2563.08</v>
          </cell>
          <cell r="S735">
            <v>0.5</v>
          </cell>
          <cell r="T735">
            <v>1.2</v>
          </cell>
          <cell r="U735">
            <v>2562.5100000000002</v>
          </cell>
          <cell r="V735">
            <v>2561.88</v>
          </cell>
          <cell r="W735">
            <v>2562.5100000000002</v>
          </cell>
          <cell r="X735">
            <v>2561.88</v>
          </cell>
          <cell r="Y735" t="str">
            <v>Proyectado</v>
          </cell>
          <cell r="Z735">
            <v>21.282971291978011</v>
          </cell>
          <cell r="AB735" t="e">
            <v>#N/A</v>
          </cell>
        </row>
        <row r="736">
          <cell r="A736">
            <v>734</v>
          </cell>
          <cell r="B736" t="str">
            <v>S120-N49</v>
          </cell>
          <cell r="C736" t="str">
            <v>S120</v>
          </cell>
          <cell r="D736" t="str">
            <v>N49</v>
          </cell>
          <cell r="E736" t="str">
            <v>1023030.25-1043969.29</v>
          </cell>
          <cell r="F736" t="str">
            <v>1023029.46-1043968.4</v>
          </cell>
          <cell r="G736" t="str">
            <v>Proyectado Sumideros</v>
          </cell>
          <cell r="H736">
            <v>1023030.25</v>
          </cell>
          <cell r="I736">
            <v>1043969.29</v>
          </cell>
          <cell r="J736">
            <v>1023029.46</v>
          </cell>
          <cell r="K736">
            <v>1043968.4</v>
          </cell>
          <cell r="L736">
            <v>1.1889130000000001</v>
          </cell>
          <cell r="M736" t="str">
            <v>De Sumidero</v>
          </cell>
          <cell r="N736" t="str">
            <v>PVC</v>
          </cell>
          <cell r="O736">
            <v>0</v>
          </cell>
          <cell r="P736">
            <v>0</v>
          </cell>
          <cell r="Q736">
            <v>2563.02</v>
          </cell>
          <cell r="R736">
            <v>2563.08</v>
          </cell>
          <cell r="S736">
            <v>0.5</v>
          </cell>
          <cell r="T736">
            <v>1.2</v>
          </cell>
          <cell r="U736">
            <v>2562.52</v>
          </cell>
          <cell r="V736">
            <v>2561.88</v>
          </cell>
          <cell r="W736">
            <v>2562.52</v>
          </cell>
          <cell r="X736">
            <v>2561.88</v>
          </cell>
          <cell r="Y736" t="str">
            <v>Proyectado</v>
          </cell>
          <cell r="Z736">
            <v>53.83068399452884</v>
          </cell>
          <cell r="AB736" t="e">
            <v>#N/A</v>
          </cell>
        </row>
        <row r="737">
          <cell r="A737">
            <v>735</v>
          </cell>
          <cell r="B737" t="str">
            <v>S121-N50</v>
          </cell>
          <cell r="C737" t="str">
            <v>S121</v>
          </cell>
          <cell r="D737" t="str">
            <v>N50</v>
          </cell>
          <cell r="E737" t="str">
            <v>1023053.1-1043947.01</v>
          </cell>
          <cell r="F737" t="str">
            <v>1023054.17-1043950.17</v>
          </cell>
          <cell r="G737" t="str">
            <v>Proyectado Sumideros</v>
          </cell>
          <cell r="H737">
            <v>1023053.1</v>
          </cell>
          <cell r="I737">
            <v>1043947.01</v>
          </cell>
          <cell r="J737">
            <v>1023054.17</v>
          </cell>
          <cell r="K737">
            <v>1043950.17</v>
          </cell>
          <cell r="L737">
            <v>3.3360240000000001</v>
          </cell>
          <cell r="M737" t="str">
            <v>De Sumidero</v>
          </cell>
          <cell r="N737" t="str">
            <v>PVC</v>
          </cell>
          <cell r="O737">
            <v>0</v>
          </cell>
          <cell r="P737">
            <v>0</v>
          </cell>
          <cell r="Q737">
            <v>2563.21</v>
          </cell>
          <cell r="R737">
            <v>2563.5</v>
          </cell>
          <cell r="S737">
            <v>0.5</v>
          </cell>
          <cell r="T737">
            <v>1.2</v>
          </cell>
          <cell r="U737">
            <v>2562.71</v>
          </cell>
          <cell r="V737">
            <v>2562.3000000000002</v>
          </cell>
          <cell r="W737">
            <v>2562.71</v>
          </cell>
          <cell r="X737">
            <v>2562.3000000000002</v>
          </cell>
          <cell r="Y737" t="str">
            <v>Proyectado</v>
          </cell>
          <cell r="Z737">
            <v>12.290079447865317</v>
          </cell>
          <cell r="AB737" t="e">
            <v>#N/A</v>
          </cell>
        </row>
        <row r="738">
          <cell r="A738">
            <v>736</v>
          </cell>
          <cell r="B738" t="str">
            <v>S485-P025AD</v>
          </cell>
          <cell r="C738" t="str">
            <v>S485</v>
          </cell>
          <cell r="D738" t="str">
            <v>P025AD</v>
          </cell>
          <cell r="E738" t="str">
            <v>1023461.93-1044641.73</v>
          </cell>
          <cell r="F738" t="str">
            <v>1023466.7-1044639.93</v>
          </cell>
          <cell r="G738" t="str">
            <v>Proyectado Sumideros</v>
          </cell>
          <cell r="H738">
            <v>1023461.93</v>
          </cell>
          <cell r="I738">
            <v>1044641.73</v>
          </cell>
          <cell r="J738">
            <v>1023466.7</v>
          </cell>
          <cell r="K738">
            <v>1044639.93</v>
          </cell>
          <cell r="L738">
            <v>5.0983229999999997</v>
          </cell>
          <cell r="M738" t="str">
            <v>De Sumidero</v>
          </cell>
          <cell r="N738" t="str">
            <v>PVC</v>
          </cell>
          <cell r="O738">
            <v>0</v>
          </cell>
          <cell r="P738">
            <v>0</v>
          </cell>
          <cell r="Q738">
            <v>2563.9499999999998</v>
          </cell>
          <cell r="R738">
            <v>2563.9899999999998</v>
          </cell>
          <cell r="S738">
            <v>0.5</v>
          </cell>
          <cell r="T738">
            <v>1.2</v>
          </cell>
          <cell r="U738">
            <v>2563.4499999999998</v>
          </cell>
          <cell r="V738">
            <v>2562.79</v>
          </cell>
          <cell r="W738">
            <v>2563.4499999999998</v>
          </cell>
          <cell r="X738">
            <v>2562.79</v>
          </cell>
          <cell r="Y738" t="str">
            <v>Proyectado</v>
          </cell>
          <cell r="Z738">
            <v>12.945433233631029</v>
          </cell>
          <cell r="AB738" t="e">
            <v>#N/A</v>
          </cell>
        </row>
        <row r="739">
          <cell r="A739">
            <v>737</v>
          </cell>
          <cell r="B739" t="str">
            <v>SN69-P025AA</v>
          </cell>
          <cell r="C739" t="str">
            <v>SN69</v>
          </cell>
          <cell r="D739" t="str">
            <v>P025AA</v>
          </cell>
          <cell r="E739" t="str">
            <v>1023524.94-1044708.73</v>
          </cell>
          <cell r="F739" t="str">
            <v>1023524.17-1044704.64</v>
          </cell>
          <cell r="G739" t="str">
            <v>Proyectado Sumideros</v>
          </cell>
          <cell r="H739">
            <v>1023524.94</v>
          </cell>
          <cell r="I739">
            <v>1044708.73</v>
          </cell>
          <cell r="J739">
            <v>1023524.17</v>
          </cell>
          <cell r="K739">
            <v>1044704.64</v>
          </cell>
          <cell r="L739">
            <v>4.1614139999999997</v>
          </cell>
          <cell r="M739" t="str">
            <v>De Sumidero</v>
          </cell>
          <cell r="N739" t="str">
            <v>PVC</v>
          </cell>
          <cell r="O739">
            <v>0</v>
          </cell>
          <cell r="P739">
            <v>0</v>
          </cell>
          <cell r="Q739">
            <v>2564.17</v>
          </cell>
          <cell r="R739">
            <v>2564.08</v>
          </cell>
          <cell r="S739">
            <v>0.5</v>
          </cell>
          <cell r="T739">
            <v>1.2</v>
          </cell>
          <cell r="U739">
            <v>2563.67</v>
          </cell>
          <cell r="V739">
            <v>2562.88</v>
          </cell>
          <cell r="W739">
            <v>2563.67</v>
          </cell>
          <cell r="X739">
            <v>2562.88</v>
          </cell>
          <cell r="Y739" t="str">
            <v>Proyectado</v>
          </cell>
          <cell r="Z739">
            <v>18.983931903914478</v>
          </cell>
          <cell r="AB739" t="e">
            <v>#N/A</v>
          </cell>
        </row>
        <row r="740">
          <cell r="A740">
            <v>738</v>
          </cell>
          <cell r="B740" t="str">
            <v>SN70-P025AM</v>
          </cell>
          <cell r="C740" t="str">
            <v>SN70</v>
          </cell>
          <cell r="D740" t="str">
            <v>P025AM</v>
          </cell>
          <cell r="E740" t="str">
            <v>1023370.1-1044524.35</v>
          </cell>
          <cell r="F740" t="str">
            <v>1023366.19-1044523.51</v>
          </cell>
          <cell r="G740" t="str">
            <v>Proyectado Sumideros</v>
          </cell>
          <cell r="H740">
            <v>1023370.1</v>
          </cell>
          <cell r="I740">
            <v>1044524.35</v>
          </cell>
          <cell r="J740">
            <v>1023366.19</v>
          </cell>
          <cell r="K740">
            <v>1044523.51</v>
          </cell>
          <cell r="L740">
            <v>3.9963609999999998</v>
          </cell>
          <cell r="M740" t="str">
            <v>De Sumidero</v>
          </cell>
          <cell r="N740" t="str">
            <v>PVC</v>
          </cell>
          <cell r="O740">
            <v>0</v>
          </cell>
          <cell r="P740">
            <v>0</v>
          </cell>
          <cell r="Q740">
            <v>2563.5</v>
          </cell>
          <cell r="R740">
            <v>2563.27</v>
          </cell>
          <cell r="S740">
            <v>0.5</v>
          </cell>
          <cell r="T740">
            <v>1.2</v>
          </cell>
          <cell r="U740">
            <v>2563</v>
          </cell>
          <cell r="V740">
            <v>2562.0700000000002</v>
          </cell>
          <cell r="W740">
            <v>2563</v>
          </cell>
          <cell r="X740">
            <v>2562.0700000000002</v>
          </cell>
          <cell r="Y740" t="str">
            <v>Proyectado</v>
          </cell>
          <cell r="Z740">
            <v>23.271170947765636</v>
          </cell>
          <cell r="AB740" t="e">
            <v>#N/A</v>
          </cell>
        </row>
        <row r="741">
          <cell r="A741">
            <v>739</v>
          </cell>
          <cell r="B741" t="str">
            <v>S487-DN7</v>
          </cell>
          <cell r="C741" t="str">
            <v>S487</v>
          </cell>
          <cell r="D741" t="str">
            <v>DN7</v>
          </cell>
          <cell r="E741" t="str">
            <v>1023215.17-1044351.64</v>
          </cell>
          <cell r="F741" t="str">
            <v>1023224.61-1044343.04</v>
          </cell>
          <cell r="G741" t="str">
            <v>Proyectado Sumideros</v>
          </cell>
          <cell r="H741">
            <v>1023215.17</v>
          </cell>
          <cell r="I741">
            <v>1044351.64</v>
          </cell>
          <cell r="J741">
            <v>1023224.61</v>
          </cell>
          <cell r="K741">
            <v>1044343.04</v>
          </cell>
          <cell r="L741">
            <v>12.751056999999999</v>
          </cell>
          <cell r="M741" t="str">
            <v>De Sumidero</v>
          </cell>
          <cell r="N741" t="str">
            <v>PVC</v>
          </cell>
          <cell r="O741">
            <v>0</v>
          </cell>
          <cell r="P741">
            <v>0</v>
          </cell>
          <cell r="Q741">
            <v>2562.4899999999998</v>
          </cell>
          <cell r="R741">
            <v>2562</v>
          </cell>
          <cell r="S741">
            <v>0.5</v>
          </cell>
          <cell r="T741">
            <v>1.2</v>
          </cell>
          <cell r="U741">
            <v>2561.9899999999998</v>
          </cell>
          <cell r="V741">
            <v>2560.8000000000002</v>
          </cell>
          <cell r="W741">
            <v>2561.9899999999998</v>
          </cell>
          <cell r="X741">
            <v>2560.8000000000002</v>
          </cell>
          <cell r="Y741" t="str">
            <v>Proyectado</v>
          </cell>
          <cell r="Z741">
            <v>9.3325596458364188</v>
          </cell>
          <cell r="AB741" t="e">
            <v>#N/A</v>
          </cell>
        </row>
        <row r="742">
          <cell r="A742">
            <v>740</v>
          </cell>
          <cell r="B742" t="str">
            <v>S486-DN6</v>
          </cell>
          <cell r="C742" t="str">
            <v>S486</v>
          </cell>
          <cell r="D742" t="str">
            <v>DN6</v>
          </cell>
          <cell r="E742" t="str">
            <v>1023276.93-1044427.25</v>
          </cell>
          <cell r="F742" t="str">
            <v>1023284.05-1044418.93</v>
          </cell>
          <cell r="G742" t="str">
            <v>Proyectado Sumideros</v>
          </cell>
          <cell r="H742">
            <v>1023276.93</v>
          </cell>
          <cell r="I742">
            <v>1044427.25</v>
          </cell>
          <cell r="J742">
            <v>1023284.05</v>
          </cell>
          <cell r="K742">
            <v>1044418.93</v>
          </cell>
          <cell r="L742">
            <v>10.950151</v>
          </cell>
          <cell r="M742" t="str">
            <v>De Sumidero</v>
          </cell>
          <cell r="N742" t="str">
            <v>PVC</v>
          </cell>
          <cell r="O742">
            <v>0</v>
          </cell>
          <cell r="P742">
            <v>0</v>
          </cell>
          <cell r="Q742">
            <v>2562.71</v>
          </cell>
          <cell r="R742">
            <v>2562.0100000000002</v>
          </cell>
          <cell r="S742">
            <v>0.5</v>
          </cell>
          <cell r="T742">
            <v>1.2</v>
          </cell>
          <cell r="U742">
            <v>2562.21</v>
          </cell>
          <cell r="V742">
            <v>2560.8100000000004</v>
          </cell>
          <cell r="W742">
            <v>2562.21</v>
          </cell>
          <cell r="X742">
            <v>2560.8100000000004</v>
          </cell>
          <cell r="Y742" t="str">
            <v>Proyectado</v>
          </cell>
          <cell r="Z742">
            <v>12.785211820363356</v>
          </cell>
          <cell r="AB742" t="e">
            <v>#N/A</v>
          </cell>
        </row>
        <row r="743">
          <cell r="A743">
            <v>741</v>
          </cell>
          <cell r="B743" t="str">
            <v>S489-CANAL 02</v>
          </cell>
          <cell r="C743" t="str">
            <v>S489</v>
          </cell>
          <cell r="D743" t="str">
            <v>CANAL 02</v>
          </cell>
          <cell r="E743" t="str">
            <v>1023158.91-1044267.02</v>
          </cell>
          <cell r="F743" t="str">
            <v>1023176.1-1044272.75</v>
          </cell>
          <cell r="G743" t="str">
            <v>Proyectado Sumideros</v>
          </cell>
          <cell r="H743">
            <v>1023158.91</v>
          </cell>
          <cell r="I743">
            <v>1044267.02</v>
          </cell>
          <cell r="J743">
            <v>1023176.1</v>
          </cell>
          <cell r="K743">
            <v>1044272.75</v>
          </cell>
          <cell r="L743">
            <v>18.119851000000001</v>
          </cell>
          <cell r="M743" t="str">
            <v>De Sumidero</v>
          </cell>
          <cell r="N743" t="str">
            <v>PVC</v>
          </cell>
          <cell r="O743">
            <v>0</v>
          </cell>
          <cell r="P743">
            <v>0</v>
          </cell>
          <cell r="Q743">
            <v>2562.58</v>
          </cell>
          <cell r="R743">
            <v>2564.3498</v>
          </cell>
          <cell r="S743">
            <v>0.5</v>
          </cell>
          <cell r="T743">
            <v>2.5</v>
          </cell>
          <cell r="U743">
            <v>2562.08</v>
          </cell>
          <cell r="V743">
            <v>2561.8498</v>
          </cell>
          <cell r="W743">
            <v>2562.08</v>
          </cell>
          <cell r="X743">
            <v>2561.8498</v>
          </cell>
          <cell r="Y743" t="str">
            <v>Proyectado</v>
          </cell>
          <cell r="Z743">
            <v>1.2704298727399468</v>
          </cell>
          <cell r="AB743" t="e">
            <v>#N/A</v>
          </cell>
        </row>
        <row r="744">
          <cell r="A744">
            <v>742</v>
          </cell>
          <cell r="B744" t="str">
            <v>SN71-P044</v>
          </cell>
          <cell r="C744" t="str">
            <v>SN71</v>
          </cell>
          <cell r="D744" t="str">
            <v>P044</v>
          </cell>
          <cell r="E744" t="str">
            <v>1023132.92-1044196.64</v>
          </cell>
          <cell r="F744" t="str">
            <v>1023127.58-1044196.94</v>
          </cell>
          <cell r="G744" t="str">
            <v>Proyectado Sumideros</v>
          </cell>
          <cell r="H744">
            <v>1023132.92</v>
          </cell>
          <cell r="I744">
            <v>1044196.64</v>
          </cell>
          <cell r="J744">
            <v>1023127.58</v>
          </cell>
          <cell r="K744">
            <v>1044196.94</v>
          </cell>
          <cell r="L744">
            <v>5.3470209999999998</v>
          </cell>
          <cell r="M744" t="str">
            <v>De Sumidero</v>
          </cell>
          <cell r="N744" t="str">
            <v>PVC</v>
          </cell>
          <cell r="O744">
            <v>0</v>
          </cell>
          <cell r="P744">
            <v>0</v>
          </cell>
          <cell r="Q744">
            <v>2562.86</v>
          </cell>
          <cell r="R744">
            <v>2562.75</v>
          </cell>
          <cell r="S744">
            <v>0.5</v>
          </cell>
          <cell r="T744">
            <v>1.2</v>
          </cell>
          <cell r="U744">
            <v>2562.36</v>
          </cell>
          <cell r="V744">
            <v>2561.5500000000002</v>
          </cell>
          <cell r="W744">
            <v>2562.36</v>
          </cell>
          <cell r="X744">
            <v>2561.5500000000002</v>
          </cell>
          <cell r="Y744" t="str">
            <v>Proyectado</v>
          </cell>
          <cell r="Z744">
            <v>15.148622008403287</v>
          </cell>
          <cell r="AB744" t="e">
            <v>#N/A</v>
          </cell>
        </row>
        <row r="745">
          <cell r="A745">
            <v>743</v>
          </cell>
          <cell r="B745" t="str">
            <v>SN72-P044</v>
          </cell>
          <cell r="C745" t="str">
            <v>SN72</v>
          </cell>
          <cell r="D745" t="str">
            <v>P044</v>
          </cell>
          <cell r="E745" t="str">
            <v>1023129.9-1044192.22</v>
          </cell>
          <cell r="F745" t="str">
            <v>1023127.58-1044196.94</v>
          </cell>
          <cell r="G745" t="str">
            <v>Proyectado Sumideros</v>
          </cell>
          <cell r="H745">
            <v>1023129.9</v>
          </cell>
          <cell r="I745">
            <v>1044192.22</v>
          </cell>
          <cell r="J745">
            <v>1023127.58</v>
          </cell>
          <cell r="K745">
            <v>1044196.94</v>
          </cell>
          <cell r="L745">
            <v>5.2625900000000003</v>
          </cell>
          <cell r="M745" t="str">
            <v>De Sumidero</v>
          </cell>
          <cell r="N745" t="str">
            <v>PVC</v>
          </cell>
          <cell r="O745">
            <v>0</v>
          </cell>
          <cell r="P745">
            <v>0</v>
          </cell>
          <cell r="Q745">
            <v>2562.9899999999998</v>
          </cell>
          <cell r="R745">
            <v>2562.75</v>
          </cell>
          <cell r="S745">
            <v>0.5</v>
          </cell>
          <cell r="T745">
            <v>1.2</v>
          </cell>
          <cell r="U745">
            <v>2562.4899999999998</v>
          </cell>
          <cell r="V745">
            <v>2561.5500000000002</v>
          </cell>
          <cell r="W745">
            <v>2562.4899999999998</v>
          </cell>
          <cell r="X745">
            <v>2561.5500000000002</v>
          </cell>
          <cell r="Y745" t="str">
            <v>Proyectado</v>
          </cell>
          <cell r="Z745">
            <v>17.861927301948274</v>
          </cell>
          <cell r="AB745" t="e">
            <v>#N/A</v>
          </cell>
        </row>
        <row r="746">
          <cell r="A746">
            <v>744</v>
          </cell>
          <cell r="B746" t="str">
            <v>N174-N51</v>
          </cell>
          <cell r="C746" t="str">
            <v>N174</v>
          </cell>
          <cell r="D746" t="str">
            <v>N51</v>
          </cell>
          <cell r="E746" t="str">
            <v>1023096.76-1043852.02</v>
          </cell>
          <cell r="F746" t="str">
            <v>1023081.91-1043928.43</v>
          </cell>
          <cell r="G746" t="str">
            <v>Proyectado</v>
          </cell>
          <cell r="H746">
            <v>1023096.76</v>
          </cell>
          <cell r="I746">
            <v>1043852.02</v>
          </cell>
          <cell r="J746">
            <v>1023081.91</v>
          </cell>
          <cell r="K746">
            <v>1043928.43</v>
          </cell>
          <cell r="L746">
            <v>109.354652</v>
          </cell>
          <cell r="M746" t="str">
            <v>Pluvial</v>
          </cell>
          <cell r="N746" t="str">
            <v>PVC</v>
          </cell>
          <cell r="O746">
            <v>0</v>
          </cell>
          <cell r="P746">
            <v>0</v>
          </cell>
          <cell r="Q746">
            <v>2562.7600000000002</v>
          </cell>
          <cell r="R746">
            <v>2564</v>
          </cell>
          <cell r="S746">
            <v>1.2</v>
          </cell>
          <cell r="T746">
            <v>3</v>
          </cell>
          <cell r="U746">
            <v>2561.5600000000004</v>
          </cell>
          <cell r="V746">
            <v>2561</v>
          </cell>
          <cell r="W746">
            <v>2561.5600000000004</v>
          </cell>
          <cell r="X746">
            <v>2561</v>
          </cell>
          <cell r="Y746" t="str">
            <v>Proyectado</v>
          </cell>
          <cell r="Z746">
            <v>0.51209526961907403</v>
          </cell>
          <cell r="AB746" t="str">
            <v>N174-N51</v>
          </cell>
        </row>
        <row r="747">
          <cell r="A747">
            <v>746</v>
          </cell>
          <cell r="B747" t="str">
            <v>P037-N48</v>
          </cell>
          <cell r="C747" t="str">
            <v>P037</v>
          </cell>
          <cell r="D747" t="str">
            <v>N48</v>
          </cell>
          <cell r="E747" t="str">
            <v>1023048.88-1044095.36</v>
          </cell>
          <cell r="F747" t="str">
            <v>1022986.45-1044000.28</v>
          </cell>
          <cell r="G747" t="str">
            <v>Proyectado</v>
          </cell>
          <cell r="H747">
            <v>1023048.88</v>
          </cell>
          <cell r="I747">
            <v>1044095.36</v>
          </cell>
          <cell r="J747">
            <v>1022986.45</v>
          </cell>
          <cell r="K747">
            <v>1044000.28</v>
          </cell>
          <cell r="L747">
            <v>113.740863</v>
          </cell>
          <cell r="M747" t="str">
            <v>Pluvial</v>
          </cell>
          <cell r="N747" t="str">
            <v>PVC</v>
          </cell>
          <cell r="O747">
            <v>0</v>
          </cell>
          <cell r="P747">
            <v>0</v>
          </cell>
          <cell r="Q747">
            <v>2561.982</v>
          </cell>
          <cell r="R747">
            <v>2563</v>
          </cell>
          <cell r="S747">
            <v>2.1</v>
          </cell>
          <cell r="T747">
            <v>3.3</v>
          </cell>
          <cell r="U747">
            <v>2559.8820000000001</v>
          </cell>
          <cell r="V747">
            <v>2559.6999999999998</v>
          </cell>
          <cell r="W747">
            <v>2559.8820000000001</v>
          </cell>
          <cell r="X747">
            <v>2559.6999999999998</v>
          </cell>
          <cell r="Y747" t="str">
            <v>Proyectado</v>
          </cell>
          <cell r="Z747">
            <v>0.16001285307659724</v>
          </cell>
          <cell r="AB747" t="e">
            <v>#N/A</v>
          </cell>
        </row>
      </sheetData>
      <sheetData sheetId="2">
        <row r="1">
          <cell r="A1" t="str">
            <v>SUMIDERO</v>
          </cell>
          <cell r="B1" t="str">
            <v>AREA</v>
          </cell>
          <cell r="C1" t="str">
            <v>CUENCA</v>
          </cell>
        </row>
        <row r="2">
          <cell r="A2" t="str">
            <v>S001</v>
          </cell>
          <cell r="B2">
            <v>0.26177600000000001</v>
          </cell>
        </row>
        <row r="3">
          <cell r="A3" t="str">
            <v>S002</v>
          </cell>
          <cell r="B3">
            <v>4.3050999999999999E-2</v>
          </cell>
        </row>
        <row r="4">
          <cell r="A4" t="str">
            <v>S003</v>
          </cell>
          <cell r="B4">
            <v>5.8289000000000001E-2</v>
          </cell>
        </row>
        <row r="5">
          <cell r="A5" t="str">
            <v>S004</v>
          </cell>
          <cell r="B5">
            <v>0.35028300000000001</v>
          </cell>
        </row>
        <row r="6">
          <cell r="A6" t="str">
            <v>S005</v>
          </cell>
          <cell r="B6">
            <v>0.22550300000000001</v>
          </cell>
        </row>
        <row r="7">
          <cell r="A7" t="str">
            <v>S006</v>
          </cell>
          <cell r="B7">
            <v>6.4125000000000001E-2</v>
          </cell>
        </row>
        <row r="8">
          <cell r="A8" t="str">
            <v>S007</v>
          </cell>
          <cell r="B8">
            <v>0.55138500000000001</v>
          </cell>
        </row>
        <row r="9">
          <cell r="A9" t="str">
            <v>S008</v>
          </cell>
          <cell r="B9">
            <v>0.16095499999999999</v>
          </cell>
        </row>
        <row r="10">
          <cell r="A10" t="str">
            <v>S009</v>
          </cell>
          <cell r="B10">
            <v>2.3922050000000001</v>
          </cell>
        </row>
        <row r="11">
          <cell r="A11" t="str">
            <v>S010</v>
          </cell>
          <cell r="B11">
            <v>4.229241</v>
          </cell>
        </row>
        <row r="12">
          <cell r="A12" t="str">
            <v>S012</v>
          </cell>
          <cell r="B12">
            <v>0.123405</v>
          </cell>
        </row>
        <row r="13">
          <cell r="A13" t="str">
            <v>S013</v>
          </cell>
          <cell r="B13">
            <v>0.15934000000000001</v>
          </cell>
        </row>
        <row r="14">
          <cell r="A14" t="str">
            <v>S014</v>
          </cell>
          <cell r="B14">
            <v>1.358975</v>
          </cell>
        </row>
        <row r="15">
          <cell r="A15" t="str">
            <v>S015</v>
          </cell>
          <cell r="B15">
            <v>0.11171200000000001</v>
          </cell>
        </row>
        <row r="16">
          <cell r="A16" t="str">
            <v>S016</v>
          </cell>
          <cell r="B16">
            <v>9.2402999999999999E-2</v>
          </cell>
        </row>
        <row r="17">
          <cell r="A17" t="str">
            <v>S017</v>
          </cell>
          <cell r="B17">
            <v>0.12928000000000001</v>
          </cell>
        </row>
        <row r="18">
          <cell r="A18" t="str">
            <v>S018</v>
          </cell>
          <cell r="B18">
            <v>0.227439</v>
          </cell>
        </row>
        <row r="19">
          <cell r="A19" t="str">
            <v>S019</v>
          </cell>
          <cell r="B19">
            <v>0.73237600000000003</v>
          </cell>
        </row>
        <row r="20">
          <cell r="A20" t="str">
            <v>S020</v>
          </cell>
          <cell r="B20">
            <v>0.120369</v>
          </cell>
        </row>
        <row r="21">
          <cell r="A21" t="str">
            <v>S021</v>
          </cell>
          <cell r="B21">
            <v>1.5030520000000001</v>
          </cell>
        </row>
        <row r="22">
          <cell r="A22" t="str">
            <v>S022</v>
          </cell>
          <cell r="B22">
            <v>1.5030520000000001</v>
          </cell>
        </row>
        <row r="23">
          <cell r="A23" t="str">
            <v>S023</v>
          </cell>
          <cell r="B23">
            <v>0.25861099999999998</v>
          </cell>
        </row>
        <row r="24">
          <cell r="A24" t="str">
            <v>S024</v>
          </cell>
          <cell r="B24">
            <v>0.150813</v>
          </cell>
        </row>
        <row r="25">
          <cell r="A25" t="str">
            <v>S025</v>
          </cell>
          <cell r="B25">
            <v>0.19010199999999999</v>
          </cell>
        </row>
        <row r="26">
          <cell r="A26" t="str">
            <v>S026</v>
          </cell>
          <cell r="B26">
            <v>0.13855700000000001</v>
          </cell>
        </row>
        <row r="27">
          <cell r="A27" t="str">
            <v>S027</v>
          </cell>
          <cell r="B27">
            <v>0.185423</v>
          </cell>
        </row>
        <row r="28">
          <cell r="A28" t="str">
            <v>S028</v>
          </cell>
          <cell r="B28">
            <v>0.14715400000000001</v>
          </cell>
        </row>
        <row r="29">
          <cell r="A29" t="str">
            <v>S029</v>
          </cell>
          <cell r="B29">
            <v>0.21301100000000001</v>
          </cell>
        </row>
        <row r="30">
          <cell r="A30" t="str">
            <v>S030</v>
          </cell>
          <cell r="B30">
            <v>1.38331</v>
          </cell>
        </row>
        <row r="31">
          <cell r="A31" t="str">
            <v>S031</v>
          </cell>
          <cell r="B31">
            <v>2.8323999999999998E-2</v>
          </cell>
        </row>
        <row r="32">
          <cell r="A32" t="str">
            <v>S032</v>
          </cell>
          <cell r="B32">
            <v>9.6854999999999997E-2</v>
          </cell>
        </row>
        <row r="33">
          <cell r="A33" t="str">
            <v>S034</v>
          </cell>
          <cell r="B33">
            <v>3.2247999999999999E-2</v>
          </cell>
        </row>
        <row r="34">
          <cell r="A34" t="str">
            <v>S035</v>
          </cell>
          <cell r="B34">
            <v>3.6818999999999998E-2</v>
          </cell>
        </row>
        <row r="35">
          <cell r="A35" t="str">
            <v>S036</v>
          </cell>
          <cell r="B35">
            <v>0.152221</v>
          </cell>
        </row>
        <row r="36">
          <cell r="A36" t="str">
            <v>S037</v>
          </cell>
          <cell r="B36">
            <v>2.0912E-2</v>
          </cell>
        </row>
        <row r="37">
          <cell r="A37" t="str">
            <v>S039</v>
          </cell>
          <cell r="B37">
            <v>0.39283899999999999</v>
          </cell>
        </row>
        <row r="38">
          <cell r="A38" t="str">
            <v>S040</v>
          </cell>
          <cell r="B38">
            <v>0.24482400000000001</v>
          </cell>
        </row>
        <row r="39">
          <cell r="A39" t="str">
            <v>S040A</v>
          </cell>
          <cell r="B39">
            <v>5.9239999999999996E-3</v>
          </cell>
        </row>
        <row r="40">
          <cell r="A40" t="str">
            <v>S041</v>
          </cell>
          <cell r="B40">
            <v>0.35164699999999999</v>
          </cell>
        </row>
        <row r="41">
          <cell r="A41" t="str">
            <v>S042</v>
          </cell>
          <cell r="B41">
            <v>1.8554999999999999E-2</v>
          </cell>
        </row>
        <row r="42">
          <cell r="A42" t="str">
            <v>S043</v>
          </cell>
          <cell r="B42">
            <v>0.16110099999999999</v>
          </cell>
        </row>
        <row r="43">
          <cell r="A43" t="str">
            <v>S044</v>
          </cell>
          <cell r="B43">
            <v>0.38952900000000001</v>
          </cell>
        </row>
        <row r="44">
          <cell r="A44" t="str">
            <v>S045</v>
          </cell>
          <cell r="B44">
            <v>1.4997E-2</v>
          </cell>
        </row>
        <row r="45">
          <cell r="A45" t="str">
            <v>S046</v>
          </cell>
          <cell r="B45">
            <v>0.17144799999999999</v>
          </cell>
        </row>
        <row r="46">
          <cell r="A46" t="str">
            <v>S047</v>
          </cell>
          <cell r="B46">
            <v>0.35734199999999999</v>
          </cell>
        </row>
        <row r="47">
          <cell r="A47" t="str">
            <v>S048</v>
          </cell>
          <cell r="B47">
            <v>1.660944</v>
          </cell>
        </row>
        <row r="48">
          <cell r="A48" t="str">
            <v>S049</v>
          </cell>
          <cell r="B48">
            <v>3.982901</v>
          </cell>
        </row>
        <row r="49">
          <cell r="A49" t="str">
            <v>S050</v>
          </cell>
          <cell r="B49">
            <v>0.14873400000000001</v>
          </cell>
        </row>
        <row r="50">
          <cell r="A50" t="str">
            <v>S051</v>
          </cell>
          <cell r="B50">
            <v>0.31642199999999998</v>
          </cell>
        </row>
        <row r="51">
          <cell r="A51" t="str">
            <v>S052</v>
          </cell>
          <cell r="B51">
            <v>0.28384900000000002</v>
          </cell>
        </row>
        <row r="52">
          <cell r="A52" t="str">
            <v>S053</v>
          </cell>
          <cell r="B52">
            <v>9.1388999999999998E-2</v>
          </cell>
        </row>
        <row r="53">
          <cell r="A53" t="str">
            <v>S054</v>
          </cell>
          <cell r="B53">
            <v>0.54417700000000002</v>
          </cell>
        </row>
        <row r="54">
          <cell r="A54" t="str">
            <v>S055</v>
          </cell>
          <cell r="B54">
            <v>0.23918</v>
          </cell>
        </row>
        <row r="55">
          <cell r="A55" t="str">
            <v>S056</v>
          </cell>
          <cell r="B55">
            <v>0.48588399999999998</v>
          </cell>
        </row>
        <row r="56">
          <cell r="A56" t="str">
            <v>S057</v>
          </cell>
          <cell r="B56">
            <v>1.153E-2</v>
          </cell>
        </row>
        <row r="57">
          <cell r="A57" t="str">
            <v>S058</v>
          </cell>
          <cell r="B57">
            <v>2.1870000000000001E-2</v>
          </cell>
        </row>
        <row r="58">
          <cell r="A58" t="str">
            <v>S059</v>
          </cell>
          <cell r="B58">
            <v>1.9535E-2</v>
          </cell>
        </row>
        <row r="59">
          <cell r="A59" t="str">
            <v>S060</v>
          </cell>
          <cell r="B59">
            <v>0.24476600000000001</v>
          </cell>
        </row>
        <row r="60">
          <cell r="A60" t="str">
            <v>S061</v>
          </cell>
          <cell r="B60">
            <v>0.30194700000000002</v>
          </cell>
        </row>
        <row r="61">
          <cell r="A61" t="str">
            <v>S062</v>
          </cell>
          <cell r="B61">
            <v>0.16056699999999999</v>
          </cell>
        </row>
        <row r="62">
          <cell r="A62" t="str">
            <v>S063</v>
          </cell>
          <cell r="B62">
            <v>5.9381000000000003E-2</v>
          </cell>
        </row>
        <row r="63">
          <cell r="A63" t="str">
            <v>S064</v>
          </cell>
          <cell r="B63">
            <v>2.3414000000000001E-2</v>
          </cell>
        </row>
        <row r="64">
          <cell r="A64" t="str">
            <v>S065</v>
          </cell>
          <cell r="B64">
            <v>0.89519800000000005</v>
          </cell>
        </row>
        <row r="65">
          <cell r="A65" t="str">
            <v>S066</v>
          </cell>
          <cell r="B65">
            <v>0.15420700000000001</v>
          </cell>
        </row>
        <row r="66">
          <cell r="A66" t="str">
            <v>S067</v>
          </cell>
          <cell r="B66">
            <v>0.36232599999999998</v>
          </cell>
        </row>
        <row r="67">
          <cell r="A67" t="str">
            <v>S068</v>
          </cell>
          <cell r="B67">
            <v>0.104756</v>
          </cell>
        </row>
        <row r="68">
          <cell r="A68" t="str">
            <v>S069</v>
          </cell>
          <cell r="B68">
            <v>0.16647100000000001</v>
          </cell>
        </row>
        <row r="69">
          <cell r="A69" t="str">
            <v>S070</v>
          </cell>
          <cell r="B69">
            <v>8.1099999999999998E-4</v>
          </cell>
        </row>
        <row r="70">
          <cell r="A70" t="str">
            <v>S071</v>
          </cell>
          <cell r="B70">
            <v>8.8689000000000004E-2</v>
          </cell>
        </row>
        <row r="71">
          <cell r="A71" t="str">
            <v>S072</v>
          </cell>
          <cell r="B71">
            <v>1.3674E-2</v>
          </cell>
        </row>
        <row r="72">
          <cell r="A72" t="str">
            <v>S073</v>
          </cell>
          <cell r="B72">
            <v>0.17246400000000001</v>
          </cell>
        </row>
        <row r="73">
          <cell r="A73" t="str">
            <v>S074</v>
          </cell>
          <cell r="B73">
            <v>0.270094</v>
          </cell>
        </row>
        <row r="74">
          <cell r="A74" t="str">
            <v>S075</v>
          </cell>
          <cell r="B74">
            <v>4.9213E-2</v>
          </cell>
        </row>
        <row r="75">
          <cell r="A75" t="str">
            <v>S076</v>
          </cell>
          <cell r="B75">
            <v>0.13811999999999999</v>
          </cell>
        </row>
        <row r="76">
          <cell r="A76" t="str">
            <v>S077</v>
          </cell>
          <cell r="B76">
            <v>0.23993300000000001</v>
          </cell>
        </row>
        <row r="77">
          <cell r="A77" t="str">
            <v>S078</v>
          </cell>
          <cell r="B77">
            <v>4.9213E-2</v>
          </cell>
        </row>
        <row r="78">
          <cell r="A78" t="str">
            <v>S079</v>
          </cell>
          <cell r="B78">
            <v>2.2155999999999999E-2</v>
          </cell>
        </row>
        <row r="79">
          <cell r="A79" t="str">
            <v>S080</v>
          </cell>
          <cell r="B79">
            <v>1.4844E-2</v>
          </cell>
        </row>
        <row r="80">
          <cell r="A80" t="str">
            <v>S081</v>
          </cell>
          <cell r="B80">
            <v>6.5589999999999997E-3</v>
          </cell>
        </row>
        <row r="81">
          <cell r="A81" t="str">
            <v>S082</v>
          </cell>
          <cell r="B81">
            <v>1.5730000000000001E-2</v>
          </cell>
        </row>
        <row r="82">
          <cell r="A82" t="str">
            <v>S083</v>
          </cell>
          <cell r="B82">
            <v>8.3289999999999996E-3</v>
          </cell>
        </row>
        <row r="83">
          <cell r="A83" t="str">
            <v>S084</v>
          </cell>
          <cell r="B83">
            <v>5.8510000000000003E-3</v>
          </cell>
        </row>
        <row r="84">
          <cell r="A84" t="str">
            <v>S085</v>
          </cell>
          <cell r="B84">
            <v>3.0884999999999999E-2</v>
          </cell>
        </row>
        <row r="85">
          <cell r="A85" t="str">
            <v>S086</v>
          </cell>
          <cell r="B85">
            <v>0.149261</v>
          </cell>
        </row>
        <row r="86">
          <cell r="A86" t="str">
            <v>S087</v>
          </cell>
          <cell r="B86">
            <v>0.11892999999999999</v>
          </cell>
        </row>
        <row r="87">
          <cell r="A87" t="str">
            <v>S088</v>
          </cell>
          <cell r="B87">
            <v>1.5204629999999999</v>
          </cell>
        </row>
        <row r="88">
          <cell r="A88" t="str">
            <v>S089</v>
          </cell>
          <cell r="B88">
            <v>2.0736999999999998E-2</v>
          </cell>
        </row>
        <row r="89">
          <cell r="A89" t="str">
            <v>S090</v>
          </cell>
          <cell r="B89">
            <v>0.32359900000000003</v>
          </cell>
        </row>
        <row r="90">
          <cell r="A90" t="str">
            <v>S091</v>
          </cell>
          <cell r="B90">
            <v>0.16095499999999999</v>
          </cell>
        </row>
        <row r="91">
          <cell r="A91" t="str">
            <v>S092</v>
          </cell>
          <cell r="B91">
            <v>1.8839000000000002E-2</v>
          </cell>
        </row>
        <row r="92">
          <cell r="A92" t="str">
            <v>S093</v>
          </cell>
          <cell r="B92">
            <v>1.5454000000000001E-2</v>
          </cell>
        </row>
        <row r="93">
          <cell r="A93" t="str">
            <v>S094</v>
          </cell>
          <cell r="B93">
            <v>7.9430000000000004E-3</v>
          </cell>
        </row>
        <row r="94">
          <cell r="A94" t="str">
            <v>S095</v>
          </cell>
          <cell r="B94">
            <v>4.9940000000000002E-3</v>
          </cell>
        </row>
        <row r="95">
          <cell r="A95" t="str">
            <v>S096</v>
          </cell>
          <cell r="B95">
            <v>1.6945999999999999E-2</v>
          </cell>
        </row>
        <row r="96">
          <cell r="A96" t="str">
            <v>S100</v>
          </cell>
          <cell r="B96">
            <v>0.106254</v>
          </cell>
        </row>
        <row r="97">
          <cell r="A97" t="str">
            <v>S101</v>
          </cell>
          <cell r="B97">
            <v>0.287277</v>
          </cell>
        </row>
        <row r="98">
          <cell r="A98" t="str">
            <v>S105</v>
          </cell>
          <cell r="B98">
            <v>4.229241</v>
          </cell>
        </row>
        <row r="99">
          <cell r="A99" t="str">
            <v>S108</v>
          </cell>
          <cell r="B99">
            <v>0.296408</v>
          </cell>
        </row>
        <row r="100">
          <cell r="A100" t="str">
            <v>S109</v>
          </cell>
          <cell r="B100">
            <v>0.13719899999999999</v>
          </cell>
        </row>
        <row r="101">
          <cell r="A101" t="str">
            <v>S115</v>
          </cell>
          <cell r="B101">
            <v>0.29976900000000001</v>
          </cell>
        </row>
        <row r="102">
          <cell r="A102" t="str">
            <v>S116</v>
          </cell>
          <cell r="B102">
            <v>0.29739500000000002</v>
          </cell>
        </row>
        <row r="103">
          <cell r="A103" t="str">
            <v>S117</v>
          </cell>
          <cell r="B103">
            <v>0.17535800000000001</v>
          </cell>
        </row>
        <row r="104">
          <cell r="A104" t="str">
            <v>S118</v>
          </cell>
          <cell r="B104">
            <v>0.165049</v>
          </cell>
        </row>
        <row r="105">
          <cell r="A105" t="str">
            <v>S118a</v>
          </cell>
          <cell r="B105">
            <v>0.32250800000000002</v>
          </cell>
        </row>
        <row r="106">
          <cell r="A106" t="str">
            <v>S119</v>
          </cell>
          <cell r="B106">
            <v>0.204508</v>
          </cell>
        </row>
        <row r="107">
          <cell r="A107" t="str">
            <v>S120</v>
          </cell>
          <cell r="B107">
            <v>0.131968</v>
          </cell>
        </row>
        <row r="108">
          <cell r="A108" t="str">
            <v>S121</v>
          </cell>
          <cell r="B108">
            <v>0.200569</v>
          </cell>
        </row>
        <row r="109">
          <cell r="A109" t="str">
            <v>S122</v>
          </cell>
          <cell r="B109">
            <v>8.1085000000000004E-2</v>
          </cell>
        </row>
        <row r="110">
          <cell r="A110" t="str">
            <v>S123</v>
          </cell>
          <cell r="B110">
            <v>0.31551099999999999</v>
          </cell>
        </row>
        <row r="111">
          <cell r="A111" t="str">
            <v>S126</v>
          </cell>
          <cell r="B111">
            <v>2.7786999999999999E-2</v>
          </cell>
        </row>
        <row r="112">
          <cell r="A112" t="str">
            <v>S128</v>
          </cell>
          <cell r="B112">
            <v>0.12128700000000001</v>
          </cell>
        </row>
        <row r="113">
          <cell r="A113" t="str">
            <v>S129</v>
          </cell>
          <cell r="B113">
            <v>0.17158000000000001</v>
          </cell>
        </row>
        <row r="114">
          <cell r="A114" t="str">
            <v>S130</v>
          </cell>
          <cell r="B114">
            <v>8.6053000000000004E-2</v>
          </cell>
        </row>
        <row r="115">
          <cell r="A115" t="str">
            <v>S132</v>
          </cell>
          <cell r="B115">
            <v>0.461532</v>
          </cell>
        </row>
        <row r="116">
          <cell r="A116" t="str">
            <v>S132A</v>
          </cell>
          <cell r="B116">
            <v>0.129214</v>
          </cell>
        </row>
        <row r="117">
          <cell r="A117" t="str">
            <v>S138</v>
          </cell>
          <cell r="B117">
            <v>0.185701</v>
          </cell>
        </row>
        <row r="118">
          <cell r="A118" t="str">
            <v>S139</v>
          </cell>
          <cell r="B118">
            <v>0.461532</v>
          </cell>
        </row>
        <row r="119">
          <cell r="A119" t="str">
            <v>S140</v>
          </cell>
          <cell r="B119">
            <v>6.9560000000000004E-3</v>
          </cell>
        </row>
        <row r="120">
          <cell r="A120" t="str">
            <v>S141</v>
          </cell>
          <cell r="B120">
            <v>1.6022000000000002E-2</v>
          </cell>
        </row>
        <row r="121">
          <cell r="A121" t="str">
            <v>S145</v>
          </cell>
          <cell r="B121">
            <v>0.29063800000000001</v>
          </cell>
        </row>
        <row r="122">
          <cell r="A122" t="str">
            <v>S146</v>
          </cell>
          <cell r="B122">
            <v>0.40679999999999999</v>
          </cell>
        </row>
        <row r="123">
          <cell r="A123" t="str">
            <v>S147</v>
          </cell>
          <cell r="B123">
            <v>0.16637399999999999</v>
          </cell>
        </row>
        <row r="124">
          <cell r="A124" t="str">
            <v>S152</v>
          </cell>
          <cell r="B124">
            <v>8.7210999999999997E-2</v>
          </cell>
        </row>
        <row r="125">
          <cell r="A125" t="str">
            <v>S153</v>
          </cell>
          <cell r="B125">
            <v>9.4880000000000006E-2</v>
          </cell>
        </row>
        <row r="126">
          <cell r="A126" t="str">
            <v>S154</v>
          </cell>
          <cell r="B126">
            <v>0.40127099999999999</v>
          </cell>
        </row>
        <row r="127">
          <cell r="A127" t="str">
            <v>S159</v>
          </cell>
          <cell r="B127">
            <v>6.8139999999999997E-3</v>
          </cell>
        </row>
        <row r="128">
          <cell r="A128" t="str">
            <v>S161</v>
          </cell>
          <cell r="B128">
            <v>0.113828</v>
          </cell>
        </row>
        <row r="129">
          <cell r="A129" t="str">
            <v>S162</v>
          </cell>
          <cell r="B129">
            <v>0.15598699999999999</v>
          </cell>
        </row>
        <row r="130">
          <cell r="A130" t="str">
            <v>S165</v>
          </cell>
          <cell r="B130">
            <v>6.0227999999999997E-2</v>
          </cell>
        </row>
        <row r="131">
          <cell r="A131" t="str">
            <v>S166</v>
          </cell>
          <cell r="B131">
            <v>0.36445</v>
          </cell>
        </row>
        <row r="132">
          <cell r="A132" t="str">
            <v>S167</v>
          </cell>
          <cell r="B132">
            <v>0.38000600000000001</v>
          </cell>
        </row>
        <row r="133">
          <cell r="A133" t="str">
            <v>S168</v>
          </cell>
          <cell r="B133">
            <v>7.2220000000000001E-3</v>
          </cell>
        </row>
        <row r="134">
          <cell r="A134" t="str">
            <v>S169</v>
          </cell>
          <cell r="B134">
            <v>0.229855</v>
          </cell>
        </row>
        <row r="135">
          <cell r="A135" t="str">
            <v>S170</v>
          </cell>
          <cell r="B135">
            <v>0.204128</v>
          </cell>
        </row>
        <row r="136">
          <cell r="A136" t="str">
            <v>S171</v>
          </cell>
          <cell r="B136">
            <v>0.17756</v>
          </cell>
        </row>
        <row r="137">
          <cell r="A137" t="str">
            <v>S172</v>
          </cell>
          <cell r="B137">
            <v>0.201707</v>
          </cell>
        </row>
        <row r="138">
          <cell r="A138" t="str">
            <v>S173</v>
          </cell>
          <cell r="B138">
            <v>0.17968200000000001</v>
          </cell>
        </row>
        <row r="139">
          <cell r="A139" t="str">
            <v>S174</v>
          </cell>
          <cell r="B139">
            <v>0.44862999999999997</v>
          </cell>
        </row>
        <row r="140">
          <cell r="A140" t="str">
            <v>S175</v>
          </cell>
          <cell r="B140">
            <v>0.21632000000000001</v>
          </cell>
        </row>
        <row r="141">
          <cell r="A141" t="str">
            <v>S176</v>
          </cell>
          <cell r="B141">
            <v>0.27304400000000001</v>
          </cell>
        </row>
        <row r="142">
          <cell r="A142" t="str">
            <v>S177</v>
          </cell>
          <cell r="B142">
            <v>0.15731300000000001</v>
          </cell>
        </row>
        <row r="143">
          <cell r="A143" t="str">
            <v>S178</v>
          </cell>
          <cell r="B143">
            <v>5.2318000000000003E-2</v>
          </cell>
        </row>
        <row r="144">
          <cell r="A144" t="str">
            <v>S180</v>
          </cell>
          <cell r="B144">
            <v>0.18013100000000001</v>
          </cell>
        </row>
        <row r="145">
          <cell r="A145" t="str">
            <v>S188</v>
          </cell>
          <cell r="B145">
            <v>0.56308400000000003</v>
          </cell>
        </row>
        <row r="146">
          <cell r="A146" t="str">
            <v>S189</v>
          </cell>
          <cell r="B146">
            <v>1.050406</v>
          </cell>
        </row>
        <row r="147">
          <cell r="A147" t="str">
            <v>S193</v>
          </cell>
          <cell r="B147">
            <v>0.203988</v>
          </cell>
        </row>
        <row r="148">
          <cell r="A148" t="str">
            <v>S194</v>
          </cell>
          <cell r="B148">
            <v>0.218305</v>
          </cell>
        </row>
        <row r="149">
          <cell r="A149" t="str">
            <v>S195</v>
          </cell>
          <cell r="B149">
            <v>0.117592</v>
          </cell>
        </row>
        <row r="150">
          <cell r="A150" t="str">
            <v>S196</v>
          </cell>
          <cell r="B150">
            <v>1.025E-2</v>
          </cell>
        </row>
        <row r="151">
          <cell r="A151" t="str">
            <v>S197</v>
          </cell>
          <cell r="B151">
            <v>2.6873999999999999E-2</v>
          </cell>
        </row>
        <row r="152">
          <cell r="A152" t="str">
            <v>S198</v>
          </cell>
          <cell r="B152">
            <v>1.3826E-2</v>
          </cell>
        </row>
        <row r="153">
          <cell r="A153" t="str">
            <v>S212</v>
          </cell>
          <cell r="B153">
            <v>0.21673300000000001</v>
          </cell>
        </row>
        <row r="154">
          <cell r="A154" t="str">
            <v>S213</v>
          </cell>
          <cell r="B154">
            <v>0.28272799999999998</v>
          </cell>
        </row>
        <row r="155">
          <cell r="A155" t="str">
            <v>S214</v>
          </cell>
          <cell r="B155">
            <v>9.8918000000000006E-2</v>
          </cell>
        </row>
        <row r="156">
          <cell r="A156" t="str">
            <v>S215</v>
          </cell>
          <cell r="B156">
            <v>0.268843</v>
          </cell>
        </row>
        <row r="157">
          <cell r="A157" t="str">
            <v>S216</v>
          </cell>
          <cell r="B157">
            <v>0.18273400000000001</v>
          </cell>
        </row>
        <row r="158">
          <cell r="A158" t="str">
            <v>S217</v>
          </cell>
          <cell r="B158">
            <v>9.5538999999999999E-2</v>
          </cell>
        </row>
        <row r="159">
          <cell r="A159" t="str">
            <v>S218</v>
          </cell>
          <cell r="B159">
            <v>6.1040000000000001E-3</v>
          </cell>
        </row>
        <row r="160">
          <cell r="A160" t="str">
            <v>S219</v>
          </cell>
          <cell r="B160">
            <v>3.7749999999999999E-2</v>
          </cell>
        </row>
        <row r="161">
          <cell r="A161" t="str">
            <v>S220</v>
          </cell>
          <cell r="B161">
            <v>4.3639999999999998E-2</v>
          </cell>
        </row>
        <row r="162">
          <cell r="A162" t="str">
            <v>S223</v>
          </cell>
          <cell r="B162">
            <v>4.2958999999999997E-2</v>
          </cell>
        </row>
        <row r="163">
          <cell r="A163" t="str">
            <v>S224</v>
          </cell>
          <cell r="B163">
            <v>0.11373</v>
          </cell>
        </row>
        <row r="164">
          <cell r="A164" t="str">
            <v>S225</v>
          </cell>
          <cell r="B164">
            <v>0.16745599999999999</v>
          </cell>
        </row>
        <row r="165">
          <cell r="A165" t="str">
            <v>S226</v>
          </cell>
          <cell r="B165">
            <v>0.32939499999999999</v>
          </cell>
        </row>
        <row r="166">
          <cell r="A166" t="str">
            <v>S227</v>
          </cell>
          <cell r="B166">
            <v>4.3652999999999997E-2</v>
          </cell>
        </row>
        <row r="167">
          <cell r="A167" t="str">
            <v>S228</v>
          </cell>
          <cell r="B167">
            <v>7.3487999999999998E-2</v>
          </cell>
        </row>
        <row r="168">
          <cell r="A168" t="str">
            <v>S229</v>
          </cell>
          <cell r="B168">
            <v>3.3246999999999999E-2</v>
          </cell>
        </row>
        <row r="169">
          <cell r="A169" t="str">
            <v>S230</v>
          </cell>
          <cell r="B169">
            <v>5.9402999999999997E-2</v>
          </cell>
        </row>
        <row r="170">
          <cell r="A170" t="str">
            <v>S233</v>
          </cell>
          <cell r="B170">
            <v>0.17091500000000001</v>
          </cell>
        </row>
        <row r="171">
          <cell r="A171" t="str">
            <v>S234</v>
          </cell>
          <cell r="B171">
            <v>0.120992</v>
          </cell>
        </row>
        <row r="172">
          <cell r="A172" t="str">
            <v>S235</v>
          </cell>
          <cell r="B172">
            <v>2.0108000000000001E-2</v>
          </cell>
        </row>
        <row r="173">
          <cell r="A173" t="str">
            <v>S236</v>
          </cell>
          <cell r="B173">
            <v>7.1558999999999998E-2</v>
          </cell>
        </row>
        <row r="174">
          <cell r="A174" t="str">
            <v>S237</v>
          </cell>
          <cell r="B174">
            <v>7.6913999999999996E-2</v>
          </cell>
        </row>
        <row r="175">
          <cell r="A175" t="str">
            <v>S238</v>
          </cell>
          <cell r="B175">
            <v>1.993E-2</v>
          </cell>
        </row>
        <row r="176">
          <cell r="A176" t="str">
            <v>S239</v>
          </cell>
          <cell r="B176">
            <v>3.3732999999999999E-2</v>
          </cell>
        </row>
        <row r="177">
          <cell r="A177" t="str">
            <v>S240</v>
          </cell>
          <cell r="B177">
            <v>4.816E-3</v>
          </cell>
        </row>
        <row r="178">
          <cell r="A178" t="str">
            <v>S246</v>
          </cell>
          <cell r="B178">
            <v>0.19165299999999999</v>
          </cell>
        </row>
        <row r="179">
          <cell r="A179" t="str">
            <v>S249</v>
          </cell>
          <cell r="B179">
            <v>9.5779999999999997E-3</v>
          </cell>
        </row>
        <row r="180">
          <cell r="A180" t="str">
            <v>S250</v>
          </cell>
          <cell r="B180">
            <v>7.2570000000000004E-3</v>
          </cell>
        </row>
        <row r="181">
          <cell r="A181" t="str">
            <v>S251</v>
          </cell>
          <cell r="B181">
            <v>8.9879999999999995E-3</v>
          </cell>
        </row>
        <row r="182">
          <cell r="A182" t="str">
            <v>S252</v>
          </cell>
          <cell r="B182">
            <v>2.7747999999999998E-2</v>
          </cell>
        </row>
        <row r="183">
          <cell r="A183" t="str">
            <v>S253</v>
          </cell>
          <cell r="B183">
            <v>2.1080999999999999E-2</v>
          </cell>
        </row>
        <row r="184">
          <cell r="A184" t="str">
            <v>S255</v>
          </cell>
          <cell r="B184">
            <v>0.22369700000000001</v>
          </cell>
        </row>
        <row r="185">
          <cell r="A185" t="str">
            <v>S255A</v>
          </cell>
          <cell r="B185">
            <v>1.9628E-2</v>
          </cell>
        </row>
        <row r="186">
          <cell r="A186" t="str">
            <v>S255B</v>
          </cell>
          <cell r="B186">
            <v>0.160051</v>
          </cell>
        </row>
        <row r="187">
          <cell r="A187" t="str">
            <v>S256</v>
          </cell>
          <cell r="B187">
            <v>0.11686299999999999</v>
          </cell>
        </row>
        <row r="188">
          <cell r="A188" t="str">
            <v>S262</v>
          </cell>
          <cell r="B188">
            <v>7.5323000000000001E-2</v>
          </cell>
        </row>
        <row r="189">
          <cell r="A189" t="str">
            <v>S268</v>
          </cell>
          <cell r="B189">
            <v>6.8640999999999994E-2</v>
          </cell>
        </row>
        <row r="190">
          <cell r="A190" t="str">
            <v>S269</v>
          </cell>
          <cell r="B190">
            <v>0.13652400000000001</v>
          </cell>
        </row>
        <row r="191">
          <cell r="A191" t="str">
            <v>S271</v>
          </cell>
          <cell r="B191">
            <v>0.57648900000000003</v>
          </cell>
        </row>
        <row r="192">
          <cell r="A192" t="str">
            <v>S272</v>
          </cell>
          <cell r="B192">
            <v>8.1759999999999992E-3</v>
          </cell>
        </row>
        <row r="193">
          <cell r="A193" t="str">
            <v>S273</v>
          </cell>
          <cell r="B193">
            <v>8.0339999999999995E-3</v>
          </cell>
        </row>
        <row r="194">
          <cell r="A194" t="str">
            <v>S275</v>
          </cell>
          <cell r="B194">
            <v>0.140268</v>
          </cell>
        </row>
        <row r="195">
          <cell r="A195" t="str">
            <v>S276</v>
          </cell>
          <cell r="B195">
            <v>2.2054000000000001E-2</v>
          </cell>
        </row>
        <row r="196">
          <cell r="A196" t="str">
            <v>S278</v>
          </cell>
          <cell r="B196">
            <v>0.22009799999999999</v>
          </cell>
        </row>
        <row r="197">
          <cell r="A197" t="str">
            <v>S279</v>
          </cell>
          <cell r="B197">
            <v>0.140268</v>
          </cell>
        </row>
        <row r="198">
          <cell r="A198" t="str">
            <v>S280</v>
          </cell>
          <cell r="B198">
            <v>0.105963</v>
          </cell>
        </row>
        <row r="199">
          <cell r="A199" t="str">
            <v>S281</v>
          </cell>
          <cell r="B199">
            <v>0.15934000000000001</v>
          </cell>
        </row>
        <row r="200">
          <cell r="A200" t="str">
            <v>S282</v>
          </cell>
          <cell r="B200">
            <v>0.129859</v>
          </cell>
        </row>
        <row r="201">
          <cell r="A201" t="str">
            <v>S283</v>
          </cell>
          <cell r="B201">
            <v>3.5941000000000001E-2</v>
          </cell>
        </row>
        <row r="202">
          <cell r="A202" t="str">
            <v>S284</v>
          </cell>
          <cell r="B202">
            <v>0.126139</v>
          </cell>
        </row>
        <row r="203">
          <cell r="A203" t="str">
            <v>S285</v>
          </cell>
          <cell r="B203">
            <v>9.1627E-2</v>
          </cell>
        </row>
        <row r="204">
          <cell r="A204" t="str">
            <v>S286</v>
          </cell>
          <cell r="B204">
            <v>1.116E-2</v>
          </cell>
        </row>
        <row r="205">
          <cell r="A205" t="str">
            <v>S287</v>
          </cell>
          <cell r="B205">
            <v>2.4929E-2</v>
          </cell>
        </row>
        <row r="206">
          <cell r="A206" t="str">
            <v>S288</v>
          </cell>
          <cell r="B206">
            <v>2.8586E-2</v>
          </cell>
        </row>
        <row r="207">
          <cell r="A207" t="str">
            <v>S289</v>
          </cell>
          <cell r="B207">
            <v>0.102856</v>
          </cell>
        </row>
        <row r="208">
          <cell r="A208" t="str">
            <v>S290</v>
          </cell>
          <cell r="B208">
            <v>1.8315999999999999E-2</v>
          </cell>
        </row>
        <row r="209">
          <cell r="A209" t="str">
            <v>S291</v>
          </cell>
          <cell r="B209">
            <v>5.0132000000000003E-2</v>
          </cell>
        </row>
        <row r="210">
          <cell r="A210" t="str">
            <v>S292</v>
          </cell>
          <cell r="B210">
            <v>1.1972E-2</v>
          </cell>
        </row>
        <row r="211">
          <cell r="A211" t="str">
            <v>S294</v>
          </cell>
          <cell r="B211">
            <v>4.2299000000000003E-2</v>
          </cell>
        </row>
        <row r="212">
          <cell r="A212" t="str">
            <v>S295</v>
          </cell>
          <cell r="B212">
            <v>1.8728000000000002E-2</v>
          </cell>
        </row>
        <row r="213">
          <cell r="A213" t="str">
            <v>S297</v>
          </cell>
          <cell r="B213">
            <v>5.3185999999999997E-2</v>
          </cell>
        </row>
        <row r="214">
          <cell r="A214" t="str">
            <v>S298</v>
          </cell>
          <cell r="B214">
            <v>5.6920999999999999E-2</v>
          </cell>
        </row>
        <row r="215">
          <cell r="A215" t="str">
            <v>S299</v>
          </cell>
          <cell r="B215">
            <v>2.1427999999999999E-2</v>
          </cell>
        </row>
        <row r="216">
          <cell r="A216" t="str">
            <v>S300</v>
          </cell>
          <cell r="B216">
            <v>1.7343000000000001E-2</v>
          </cell>
        </row>
        <row r="217">
          <cell r="A217" t="str">
            <v>S301</v>
          </cell>
          <cell r="B217">
            <v>9.2816999999999997E-2</v>
          </cell>
        </row>
        <row r="218">
          <cell r="A218" t="str">
            <v>S302</v>
          </cell>
          <cell r="B218">
            <v>7.3853000000000002E-2</v>
          </cell>
        </row>
        <row r="219">
          <cell r="A219" t="str">
            <v>S307</v>
          </cell>
          <cell r="B219">
            <v>0.14371800000000001</v>
          </cell>
        </row>
        <row r="220">
          <cell r="A220" t="str">
            <v>S308</v>
          </cell>
          <cell r="B220">
            <v>9.0369000000000005E-2</v>
          </cell>
        </row>
        <row r="221">
          <cell r="A221" t="str">
            <v>S309</v>
          </cell>
          <cell r="B221">
            <v>0.126778</v>
          </cell>
        </row>
        <row r="222">
          <cell r="A222" t="str">
            <v>S310</v>
          </cell>
          <cell r="B222">
            <v>0.13272200000000001</v>
          </cell>
        </row>
        <row r="223">
          <cell r="A223" t="str">
            <v>S311</v>
          </cell>
          <cell r="B223">
            <v>0.10145899999999999</v>
          </cell>
        </row>
        <row r="224">
          <cell r="A224" t="str">
            <v>S319</v>
          </cell>
          <cell r="B224">
            <v>8.9980000000000008E-3</v>
          </cell>
        </row>
        <row r="225">
          <cell r="A225" t="str">
            <v>S331</v>
          </cell>
          <cell r="B225">
            <v>2.4698000000000001E-2</v>
          </cell>
        </row>
        <row r="226">
          <cell r="A226" t="str">
            <v>S332</v>
          </cell>
          <cell r="B226">
            <v>3.8857999999999997E-2</v>
          </cell>
        </row>
        <row r="227">
          <cell r="A227" t="str">
            <v>S334A</v>
          </cell>
          <cell r="B227">
            <v>0.141375</v>
          </cell>
        </row>
        <row r="228">
          <cell r="A228" t="str">
            <v>S335</v>
          </cell>
          <cell r="B228">
            <v>8.9320999999999998E-2</v>
          </cell>
        </row>
        <row r="229">
          <cell r="A229" t="str">
            <v>S336</v>
          </cell>
          <cell r="B229">
            <v>3.5574000000000001E-2</v>
          </cell>
        </row>
        <row r="230">
          <cell r="A230" t="str">
            <v>S337</v>
          </cell>
          <cell r="B230">
            <v>8.3962999999999996E-2</v>
          </cell>
        </row>
        <row r="231">
          <cell r="A231" t="str">
            <v>S338</v>
          </cell>
          <cell r="B231">
            <v>4.9436000000000001E-2</v>
          </cell>
        </row>
        <row r="232">
          <cell r="A232" t="str">
            <v>S339</v>
          </cell>
          <cell r="B232">
            <v>3.3188000000000002E-2</v>
          </cell>
        </row>
        <row r="233">
          <cell r="A233" t="str">
            <v>S340</v>
          </cell>
          <cell r="B233">
            <v>0.12429999999999999</v>
          </cell>
        </row>
        <row r="234">
          <cell r="A234" t="str">
            <v>S341</v>
          </cell>
          <cell r="B234">
            <v>2.7456000000000001E-2</v>
          </cell>
        </row>
        <row r="235">
          <cell r="A235" t="str">
            <v>S342</v>
          </cell>
          <cell r="B235">
            <v>3.2181000000000001E-2</v>
          </cell>
        </row>
        <row r="236">
          <cell r="A236" t="str">
            <v>S344</v>
          </cell>
          <cell r="B236">
            <v>1.7461999999999998E-2</v>
          </cell>
        </row>
        <row r="237">
          <cell r="A237" t="str">
            <v>S345</v>
          </cell>
          <cell r="B237">
            <v>0.11214499999999999</v>
          </cell>
        </row>
        <row r="238">
          <cell r="A238" t="str">
            <v>S346</v>
          </cell>
          <cell r="B238">
            <v>0.13287199999999999</v>
          </cell>
        </row>
        <row r="239">
          <cell r="A239" t="str">
            <v>S349</v>
          </cell>
          <cell r="B239">
            <v>0.28293800000000002</v>
          </cell>
        </row>
        <row r="240">
          <cell r="A240" t="str">
            <v>S349A</v>
          </cell>
          <cell r="B240">
            <v>0.19223899999999999</v>
          </cell>
        </row>
        <row r="241">
          <cell r="A241" t="str">
            <v>S351</v>
          </cell>
          <cell r="B241">
            <v>1.3952000000000001E-2</v>
          </cell>
        </row>
        <row r="242">
          <cell r="A242" t="str">
            <v>S352</v>
          </cell>
          <cell r="B242">
            <v>2.3309E-2</v>
          </cell>
        </row>
        <row r="243">
          <cell r="A243" t="str">
            <v>S353</v>
          </cell>
          <cell r="B243">
            <v>9.6815999999999999E-2</v>
          </cell>
        </row>
        <row r="244">
          <cell r="A244" t="str">
            <v>S354</v>
          </cell>
          <cell r="B244">
            <v>7.6784000000000005E-2</v>
          </cell>
        </row>
        <row r="245">
          <cell r="A245" t="str">
            <v>S359</v>
          </cell>
          <cell r="B245">
            <v>0.50841400000000003</v>
          </cell>
        </row>
        <row r="246">
          <cell r="A246" t="str">
            <v>S360</v>
          </cell>
          <cell r="B246">
            <v>3.1985E-2</v>
          </cell>
        </row>
        <row r="247">
          <cell r="A247" t="str">
            <v>S361</v>
          </cell>
          <cell r="B247">
            <v>9.5837000000000006E-2</v>
          </cell>
        </row>
        <row r="248">
          <cell r="A248" t="str">
            <v>S370</v>
          </cell>
          <cell r="B248">
            <v>4.0845880000000001</v>
          </cell>
        </row>
        <row r="249">
          <cell r="A249" t="str">
            <v>S371</v>
          </cell>
          <cell r="B249">
            <v>6.3313179999999996</v>
          </cell>
        </row>
        <row r="250">
          <cell r="A250" t="str">
            <v>S372</v>
          </cell>
          <cell r="B250">
            <v>6.8776000000000004E-2</v>
          </cell>
        </row>
        <row r="251">
          <cell r="A251" t="str">
            <v>S373</v>
          </cell>
          <cell r="B251">
            <v>9.502E-3</v>
          </cell>
        </row>
        <row r="252">
          <cell r="A252" t="str">
            <v>S374</v>
          </cell>
          <cell r="B252">
            <v>3.9283999999999999E-2</v>
          </cell>
        </row>
        <row r="253">
          <cell r="A253" t="str">
            <v>S375</v>
          </cell>
          <cell r="B253">
            <v>0.48818899999999998</v>
          </cell>
        </row>
        <row r="254">
          <cell r="A254" t="str">
            <v>S376</v>
          </cell>
          <cell r="B254">
            <v>0.32505699999999998</v>
          </cell>
        </row>
        <row r="255">
          <cell r="A255" t="str">
            <v>S380</v>
          </cell>
          <cell r="B255">
            <v>5.0198E-2</v>
          </cell>
        </row>
        <row r="256">
          <cell r="A256" t="str">
            <v>S381</v>
          </cell>
          <cell r="B256">
            <v>6.7669000000000007E-2</v>
          </cell>
        </row>
        <row r="257">
          <cell r="A257" t="str">
            <v>S387</v>
          </cell>
          <cell r="B257">
            <v>8.0699999999999994E-2</v>
          </cell>
        </row>
        <row r="258">
          <cell r="A258" t="str">
            <v>S388</v>
          </cell>
          <cell r="B258">
            <v>3.23312</v>
          </cell>
        </row>
        <row r="259">
          <cell r="A259" t="str">
            <v>S389</v>
          </cell>
          <cell r="B259">
            <v>0.18134900000000001</v>
          </cell>
        </row>
        <row r="260">
          <cell r="A260" t="str">
            <v>S390</v>
          </cell>
          <cell r="B260">
            <v>0.109608</v>
          </cell>
        </row>
        <row r="261">
          <cell r="A261" t="str">
            <v>S391</v>
          </cell>
          <cell r="B261">
            <v>0.60558800000000002</v>
          </cell>
        </row>
        <row r="262">
          <cell r="A262" t="str">
            <v>S394</v>
          </cell>
          <cell r="B262">
            <v>7.8710000000000002E-2</v>
          </cell>
        </row>
        <row r="263">
          <cell r="A263" t="str">
            <v>S395</v>
          </cell>
          <cell r="B263">
            <v>0.29025800000000002</v>
          </cell>
        </row>
        <row r="264">
          <cell r="A264" t="str">
            <v>S397</v>
          </cell>
          <cell r="B264">
            <v>1.0786260000000001</v>
          </cell>
        </row>
        <row r="265">
          <cell r="A265" t="str">
            <v>S399</v>
          </cell>
          <cell r="B265">
            <v>1.0254179999999999</v>
          </cell>
        </row>
        <row r="266">
          <cell r="A266" t="str">
            <v>S400</v>
          </cell>
          <cell r="B266">
            <v>1.2027369999999999</v>
          </cell>
        </row>
        <row r="267">
          <cell r="A267" t="str">
            <v>S401</v>
          </cell>
          <cell r="B267">
            <v>0.14404800000000001</v>
          </cell>
        </row>
        <row r="268">
          <cell r="A268" t="str">
            <v>S402</v>
          </cell>
          <cell r="B268">
            <v>0.25593100000000002</v>
          </cell>
        </row>
        <row r="269">
          <cell r="A269" t="str">
            <v>S403</v>
          </cell>
          <cell r="B269">
            <v>1.6390720000000001</v>
          </cell>
        </row>
        <row r="270">
          <cell r="A270" t="str">
            <v>S405</v>
          </cell>
          <cell r="B270">
            <v>0.37338700000000002</v>
          </cell>
        </row>
        <row r="271">
          <cell r="A271" t="str">
            <v>S406</v>
          </cell>
          <cell r="B271">
            <v>4.6247000000000003E-2</v>
          </cell>
        </row>
        <row r="272">
          <cell r="A272" t="str">
            <v>S410</v>
          </cell>
          <cell r="B272">
            <v>0.25861099999999998</v>
          </cell>
        </row>
        <row r="273">
          <cell r="A273" t="str">
            <v>S411</v>
          </cell>
          <cell r="B273">
            <v>0.94778700000000005</v>
          </cell>
        </row>
        <row r="274">
          <cell r="A274" t="str">
            <v>S433</v>
          </cell>
          <cell r="B274">
            <v>1.8948E-2</v>
          </cell>
        </row>
        <row r="275">
          <cell r="A275" t="str">
            <v>S434</v>
          </cell>
          <cell r="B275">
            <v>0.29983500000000002</v>
          </cell>
        </row>
        <row r="276">
          <cell r="A276" t="str">
            <v>S439</v>
          </cell>
          <cell r="B276">
            <v>3.5156E-2</v>
          </cell>
        </row>
        <row r="277">
          <cell r="A277" t="str">
            <v>S442A</v>
          </cell>
          <cell r="B277">
            <v>0.12928000000000001</v>
          </cell>
        </row>
        <row r="278">
          <cell r="A278" t="str">
            <v>S449</v>
          </cell>
          <cell r="B278">
            <v>3.1199000000000001E-2</v>
          </cell>
        </row>
        <row r="279">
          <cell r="A279" t="str">
            <v>S450</v>
          </cell>
          <cell r="B279">
            <v>3.0381999999999999E-2</v>
          </cell>
        </row>
        <row r="280">
          <cell r="A280" t="str">
            <v>S460</v>
          </cell>
          <cell r="B280">
            <v>0.62787400000000004</v>
          </cell>
        </row>
        <row r="281">
          <cell r="A281" t="str">
            <v>S461</v>
          </cell>
          <cell r="B281">
            <v>0.23200399999999999</v>
          </cell>
        </row>
        <row r="282">
          <cell r="A282" t="str">
            <v>S462</v>
          </cell>
          <cell r="B282">
            <v>8.3457000000000003E-2</v>
          </cell>
        </row>
        <row r="283">
          <cell r="A283" t="str">
            <v>S463</v>
          </cell>
          <cell r="B283">
            <v>0.42203200000000002</v>
          </cell>
        </row>
        <row r="284">
          <cell r="A284" t="str">
            <v>S464</v>
          </cell>
          <cell r="B284">
            <v>3.9903000000000001E-2</v>
          </cell>
        </row>
        <row r="285">
          <cell r="A285" t="str">
            <v>S465</v>
          </cell>
          <cell r="B285">
            <v>0.20891000000000001</v>
          </cell>
        </row>
        <row r="286">
          <cell r="A286" t="str">
            <v>S466</v>
          </cell>
          <cell r="B286">
            <v>0.44389600000000001</v>
          </cell>
        </row>
        <row r="287">
          <cell r="A287" t="str">
            <v>S471</v>
          </cell>
          <cell r="B287">
            <v>0.17232800000000001</v>
          </cell>
        </row>
        <row r="288">
          <cell r="A288" t="str">
            <v>S472</v>
          </cell>
          <cell r="B288">
            <v>0.67611299999999996</v>
          </cell>
        </row>
        <row r="289">
          <cell r="A289" t="str">
            <v>S473</v>
          </cell>
          <cell r="B289">
            <v>0.27721899999999999</v>
          </cell>
        </row>
        <row r="290">
          <cell r="A290" t="str">
            <v>S478</v>
          </cell>
          <cell r="B290">
            <v>1.102508</v>
          </cell>
        </row>
        <row r="291">
          <cell r="A291" t="str">
            <v>S479</v>
          </cell>
          <cell r="B291">
            <v>0.59044799999999997</v>
          </cell>
        </row>
        <row r="292">
          <cell r="A292" t="str">
            <v>S482</v>
          </cell>
          <cell r="B292">
            <v>0.616927</v>
          </cell>
        </row>
        <row r="293">
          <cell r="A293" t="str">
            <v>S483</v>
          </cell>
          <cell r="B293">
            <v>0.57939200000000002</v>
          </cell>
        </row>
        <row r="294">
          <cell r="A294" t="str">
            <v>S484</v>
          </cell>
          <cell r="B294">
            <v>0.443832</v>
          </cell>
        </row>
        <row r="295">
          <cell r="A295" t="str">
            <v>S485</v>
          </cell>
          <cell r="B295">
            <v>1.50993</v>
          </cell>
        </row>
        <row r="296">
          <cell r="A296" t="str">
            <v>S486</v>
          </cell>
          <cell r="B296">
            <v>1.0227109999999999</v>
          </cell>
        </row>
        <row r="297">
          <cell r="A297" t="str">
            <v>S487</v>
          </cell>
          <cell r="B297">
            <v>0.919659</v>
          </cell>
        </row>
        <row r="298">
          <cell r="A298" t="str">
            <v>S489</v>
          </cell>
          <cell r="B298">
            <v>1.0086980000000001</v>
          </cell>
        </row>
        <row r="299">
          <cell r="A299" t="str">
            <v>S500</v>
          </cell>
          <cell r="B299">
            <v>0.16195799999999999</v>
          </cell>
        </row>
        <row r="300">
          <cell r="A300" t="str">
            <v>S501</v>
          </cell>
          <cell r="B300">
            <v>5.8289000000000001E-2</v>
          </cell>
        </row>
        <row r="301">
          <cell r="A301" t="str">
            <v>S502</v>
          </cell>
          <cell r="B301">
            <v>0.35028300000000001</v>
          </cell>
        </row>
        <row r="302">
          <cell r="A302" t="str">
            <v>S506</v>
          </cell>
          <cell r="B302">
            <v>0.188579</v>
          </cell>
        </row>
        <row r="303">
          <cell r="A303" t="str">
            <v>SN1</v>
          </cell>
          <cell r="B303">
            <v>0.146587</v>
          </cell>
        </row>
        <row r="304">
          <cell r="A304" t="str">
            <v>SN10</v>
          </cell>
          <cell r="B304">
            <v>4.8111000000000001E-2</v>
          </cell>
        </row>
        <row r="305">
          <cell r="A305" t="str">
            <v>SN11</v>
          </cell>
          <cell r="B305">
            <v>1.9982E-2</v>
          </cell>
        </row>
        <row r="306">
          <cell r="A306" t="str">
            <v>SN13</v>
          </cell>
          <cell r="B306">
            <v>5.2849E-2</v>
          </cell>
        </row>
        <row r="307">
          <cell r="A307" t="str">
            <v>SN14</v>
          </cell>
          <cell r="B307">
            <v>0.41688599999999998</v>
          </cell>
        </row>
        <row r="308">
          <cell r="A308" t="str">
            <v>SN15</v>
          </cell>
          <cell r="B308">
            <v>0.29303600000000002</v>
          </cell>
        </row>
        <row r="309">
          <cell r="A309" t="str">
            <v>SN16</v>
          </cell>
          <cell r="B309">
            <v>0.20461299999999999</v>
          </cell>
        </row>
        <row r="310">
          <cell r="A310" t="str">
            <v>SN17</v>
          </cell>
          <cell r="B310">
            <v>0.22742499999999999</v>
          </cell>
        </row>
        <row r="311">
          <cell r="A311" t="str">
            <v>SN18</v>
          </cell>
          <cell r="B311">
            <v>0.29613800000000001</v>
          </cell>
        </row>
        <row r="312">
          <cell r="A312" t="str">
            <v>SN19</v>
          </cell>
          <cell r="B312">
            <v>0.26342399999999999</v>
          </cell>
        </row>
        <row r="313">
          <cell r="A313" t="str">
            <v>SN2</v>
          </cell>
          <cell r="B313">
            <v>5.2579000000000001E-2</v>
          </cell>
        </row>
        <row r="314">
          <cell r="A314" t="str">
            <v>SN20</v>
          </cell>
          <cell r="B314">
            <v>9.6647999999999998E-2</v>
          </cell>
        </row>
        <row r="315">
          <cell r="A315" t="str">
            <v>SN24</v>
          </cell>
          <cell r="B315">
            <v>0.38372600000000001</v>
          </cell>
        </row>
        <row r="316">
          <cell r="A316" t="str">
            <v>SN25</v>
          </cell>
          <cell r="B316">
            <v>0.18903700000000001</v>
          </cell>
        </row>
        <row r="317">
          <cell r="A317" t="str">
            <v>SN28</v>
          </cell>
          <cell r="B317">
            <v>0.21498800000000001</v>
          </cell>
        </row>
        <row r="318">
          <cell r="A318" t="str">
            <v>SN29</v>
          </cell>
          <cell r="B318">
            <v>3.3041000000000001E-2</v>
          </cell>
        </row>
        <row r="319">
          <cell r="A319" t="str">
            <v>SN3</v>
          </cell>
          <cell r="B319">
            <v>3.7199999999999997E-2</v>
          </cell>
        </row>
        <row r="320">
          <cell r="A320" t="str">
            <v>SN30</v>
          </cell>
          <cell r="B320">
            <v>3.5575000000000002E-2</v>
          </cell>
        </row>
        <row r="321">
          <cell r="A321" t="str">
            <v>SN31</v>
          </cell>
          <cell r="B321">
            <v>3.2821999999999997E-2</v>
          </cell>
        </row>
        <row r="322">
          <cell r="A322" t="str">
            <v>SN32</v>
          </cell>
          <cell r="B322">
            <v>1.1469999999999999E-2</v>
          </cell>
        </row>
        <row r="323">
          <cell r="A323" t="str">
            <v>SN33</v>
          </cell>
          <cell r="B323">
            <v>3.15E-2</v>
          </cell>
        </row>
        <row r="324">
          <cell r="A324" t="str">
            <v>SN34</v>
          </cell>
          <cell r="B324">
            <v>2.9346000000000001E-2</v>
          </cell>
        </row>
        <row r="325">
          <cell r="A325" t="str">
            <v>SN35</v>
          </cell>
          <cell r="B325">
            <v>2.1840999999999999E-2</v>
          </cell>
        </row>
        <row r="326">
          <cell r="A326" t="str">
            <v>SN36</v>
          </cell>
          <cell r="B326">
            <v>0.226828</v>
          </cell>
        </row>
        <row r="327">
          <cell r="A327" t="str">
            <v>SN37</v>
          </cell>
          <cell r="B327">
            <v>4.0079999999999998E-2</v>
          </cell>
        </row>
        <row r="328">
          <cell r="A328" t="str">
            <v>SN38</v>
          </cell>
          <cell r="B328">
            <v>5.0037999999999999E-2</v>
          </cell>
        </row>
        <row r="329">
          <cell r="A329" t="str">
            <v>SN39</v>
          </cell>
          <cell r="B329">
            <v>5.5416E-2</v>
          </cell>
        </row>
        <row r="330">
          <cell r="A330" t="str">
            <v>SN4</v>
          </cell>
          <cell r="B330">
            <v>0.268148</v>
          </cell>
        </row>
        <row r="331">
          <cell r="A331" t="str">
            <v>SN40</v>
          </cell>
          <cell r="B331">
            <v>0.13450400000000001</v>
          </cell>
        </row>
        <row r="332">
          <cell r="A332" t="str">
            <v>SN41</v>
          </cell>
          <cell r="B332">
            <v>8.1392000000000006E-2</v>
          </cell>
        </row>
        <row r="333">
          <cell r="A333" t="str">
            <v>SN42</v>
          </cell>
          <cell r="B333">
            <v>1.2897E-2</v>
          </cell>
        </row>
        <row r="334">
          <cell r="A334" t="str">
            <v>SN43</v>
          </cell>
          <cell r="B334">
            <v>0.32660899999999998</v>
          </cell>
        </row>
        <row r="335">
          <cell r="A335" t="str">
            <v>SN44</v>
          </cell>
          <cell r="B335">
            <v>9.4305E-2</v>
          </cell>
        </row>
        <row r="336">
          <cell r="A336" t="str">
            <v>SN45</v>
          </cell>
          <cell r="B336">
            <v>0.100949</v>
          </cell>
        </row>
        <row r="337">
          <cell r="A337" t="str">
            <v>SN46</v>
          </cell>
          <cell r="B337">
            <v>8.5606000000000002E-2</v>
          </cell>
        </row>
        <row r="338">
          <cell r="A338" t="str">
            <v>SN47</v>
          </cell>
          <cell r="B338">
            <v>0.169346</v>
          </cell>
        </row>
        <row r="339">
          <cell r="A339" t="str">
            <v>SN47</v>
          </cell>
          <cell r="B339">
            <v>5.0169999999999998E-3</v>
          </cell>
        </row>
        <row r="340">
          <cell r="A340" t="str">
            <v>SN5</v>
          </cell>
          <cell r="B340">
            <v>7.6447000000000001E-2</v>
          </cell>
        </row>
        <row r="341">
          <cell r="A341" t="str">
            <v>SN55</v>
          </cell>
          <cell r="B341">
            <v>6.1733999999999997E-2</v>
          </cell>
        </row>
        <row r="342">
          <cell r="A342" t="str">
            <v>SN56</v>
          </cell>
          <cell r="B342">
            <v>0.68633100000000002</v>
          </cell>
        </row>
        <row r="343">
          <cell r="A343" t="str">
            <v>SN57</v>
          </cell>
          <cell r="B343">
            <v>0.123936</v>
          </cell>
        </row>
        <row r="344">
          <cell r="A344" t="str">
            <v>SN58</v>
          </cell>
          <cell r="B344">
            <v>0.1241</v>
          </cell>
        </row>
        <row r="345">
          <cell r="A345" t="str">
            <v>SN59</v>
          </cell>
          <cell r="B345">
            <v>0.43492999999999998</v>
          </cell>
        </row>
        <row r="346">
          <cell r="A346" t="str">
            <v>SN6</v>
          </cell>
          <cell r="B346">
            <v>4.691E-2</v>
          </cell>
        </row>
        <row r="347">
          <cell r="A347" t="str">
            <v>SN60</v>
          </cell>
          <cell r="B347">
            <v>0.183977</v>
          </cell>
        </row>
        <row r="348">
          <cell r="A348" t="str">
            <v>SN61</v>
          </cell>
          <cell r="B348">
            <v>0.30232700000000001</v>
          </cell>
        </row>
        <row r="349">
          <cell r="A349" t="str">
            <v>SN62</v>
          </cell>
          <cell r="B349">
            <v>0.31679099999999999</v>
          </cell>
        </row>
        <row r="350">
          <cell r="A350" t="str">
            <v>SN63</v>
          </cell>
          <cell r="B350">
            <v>0.193629</v>
          </cell>
        </row>
        <row r="351">
          <cell r="A351" t="str">
            <v>SN64</v>
          </cell>
          <cell r="B351">
            <v>0.13109599999999999</v>
          </cell>
        </row>
        <row r="352">
          <cell r="A352" t="str">
            <v>SN65</v>
          </cell>
          <cell r="B352">
            <v>0.101147</v>
          </cell>
        </row>
        <row r="353">
          <cell r="A353" t="str">
            <v>SN66</v>
          </cell>
          <cell r="B353">
            <v>0.34252899999999997</v>
          </cell>
        </row>
        <row r="354">
          <cell r="A354" t="str">
            <v>SN67</v>
          </cell>
          <cell r="B354">
            <v>0.17413000000000001</v>
          </cell>
        </row>
        <row r="355">
          <cell r="A355" t="str">
            <v>SN68</v>
          </cell>
          <cell r="B355">
            <v>9.7895999999999997E-2</v>
          </cell>
        </row>
        <row r="356">
          <cell r="A356" t="str">
            <v>SN69</v>
          </cell>
          <cell r="B356">
            <v>11.682459</v>
          </cell>
        </row>
        <row r="357">
          <cell r="A357" t="str">
            <v>SN7</v>
          </cell>
          <cell r="B357">
            <v>6.3688999999999996E-2</v>
          </cell>
        </row>
        <row r="358">
          <cell r="A358" t="str">
            <v>SN70</v>
          </cell>
          <cell r="B358">
            <v>1.5573969999999999</v>
          </cell>
        </row>
        <row r="359">
          <cell r="A359" t="str">
            <v>SN71</v>
          </cell>
          <cell r="B359">
            <v>0.26673200000000002</v>
          </cell>
        </row>
        <row r="360">
          <cell r="A360" t="str">
            <v>SN72</v>
          </cell>
          <cell r="B360">
            <v>0.12965599999999999</v>
          </cell>
        </row>
        <row r="361">
          <cell r="A361" t="str">
            <v>SN8</v>
          </cell>
          <cell r="B361">
            <v>5.1766E-2</v>
          </cell>
        </row>
        <row r="362">
          <cell r="A362" t="str">
            <v>SN9</v>
          </cell>
          <cell r="B362">
            <v>7.4690999999999994E-2</v>
          </cell>
        </row>
        <row r="363">
          <cell r="A363" t="str">
            <v>SX01</v>
          </cell>
          <cell r="B363">
            <v>5.6464E-2</v>
          </cell>
        </row>
        <row r="364">
          <cell r="A364" t="str">
            <v>SX02</v>
          </cell>
          <cell r="B364">
            <v>7.5323000000000001E-2</v>
          </cell>
        </row>
        <row r="365">
          <cell r="A365" t="str">
            <v>SX06</v>
          </cell>
          <cell r="B365">
            <v>2.9353000000000001E-2</v>
          </cell>
        </row>
        <row r="366">
          <cell r="A366" t="str">
            <v>SX08</v>
          </cell>
          <cell r="B366">
            <v>2.0811E-2</v>
          </cell>
        </row>
        <row r="367">
          <cell r="A367" t="str">
            <v>SX10</v>
          </cell>
          <cell r="B367">
            <v>0.23528299999999999</v>
          </cell>
        </row>
        <row r="368">
          <cell r="A368" t="str">
            <v>SX19</v>
          </cell>
          <cell r="B368">
            <v>0.39519100000000001</v>
          </cell>
        </row>
        <row r="369">
          <cell r="A369" t="str">
            <v>REJILLA</v>
          </cell>
          <cell r="B369">
            <v>0.218</v>
          </cell>
        </row>
        <row r="371">
          <cell r="B371">
            <v>116.56586099999994</v>
          </cell>
        </row>
      </sheetData>
      <sheetData sheetId="3">
        <row r="1">
          <cell r="A1" t="str">
            <v xml:space="preserve"> </v>
          </cell>
          <cell r="B1">
            <v>1</v>
          </cell>
          <cell r="C1">
            <v>2</v>
          </cell>
          <cell r="D1">
            <v>3</v>
          </cell>
          <cell r="E1">
            <v>4</v>
          </cell>
          <cell r="F1">
            <v>5</v>
          </cell>
          <cell r="G1">
            <v>6</v>
          </cell>
          <cell r="H1">
            <v>7</v>
          </cell>
          <cell r="I1">
            <v>8</v>
          </cell>
          <cell r="J1">
            <v>9</v>
          </cell>
        </row>
        <row r="2">
          <cell r="A2" t="str">
            <v>CANAL 02</v>
          </cell>
          <cell r="B2" t="str">
            <v>S489</v>
          </cell>
        </row>
        <row r="3">
          <cell r="A3" t="str">
            <v>CANAL 04</v>
          </cell>
          <cell r="B3" t="str">
            <v>S063</v>
          </cell>
        </row>
        <row r="4">
          <cell r="A4" t="str">
            <v>DN6</v>
          </cell>
          <cell r="B4" t="str">
            <v>S486</v>
          </cell>
        </row>
        <row r="5">
          <cell r="A5" t="str">
            <v>DN7</v>
          </cell>
          <cell r="B5" t="str">
            <v>S487</v>
          </cell>
        </row>
        <row r="6">
          <cell r="A6" t="str">
            <v>N1</v>
          </cell>
          <cell r="B6" t="str">
            <v>S212</v>
          </cell>
          <cell r="C6" t="str">
            <v>S213</v>
          </cell>
        </row>
        <row r="7">
          <cell r="A7" t="str">
            <v>N10</v>
          </cell>
          <cell r="B7" t="str">
            <v>S374</v>
          </cell>
          <cell r="C7" t="str">
            <v>S373</v>
          </cell>
          <cell r="D7" t="str">
            <v>S388</v>
          </cell>
          <cell r="E7" t="str">
            <v>S387</v>
          </cell>
        </row>
        <row r="8">
          <cell r="A8" t="str">
            <v>N101</v>
          </cell>
          <cell r="B8" t="str">
            <v>S349A</v>
          </cell>
        </row>
        <row r="9">
          <cell r="A9" t="str">
            <v>N102</v>
          </cell>
          <cell r="B9" t="str">
            <v>S349</v>
          </cell>
        </row>
        <row r="10">
          <cell r="A10" t="str">
            <v>N105</v>
          </cell>
          <cell r="B10" t="str">
            <v>S351</v>
          </cell>
          <cell r="C10" t="str">
            <v>S352</v>
          </cell>
        </row>
        <row r="11">
          <cell r="A11" t="str">
            <v>N106</v>
          </cell>
          <cell r="B11" t="str">
            <v>S354</v>
          </cell>
        </row>
        <row r="12">
          <cell r="A12" t="str">
            <v>N108</v>
          </cell>
          <cell r="B12" t="str">
            <v>S401</v>
          </cell>
          <cell r="C12" t="str">
            <v>S400</v>
          </cell>
        </row>
        <row r="13">
          <cell r="A13" t="str">
            <v>N109</v>
          </cell>
          <cell r="B13" t="str">
            <v>S391</v>
          </cell>
          <cell r="C13" t="str">
            <v>S390</v>
          </cell>
          <cell r="D13" t="str">
            <v>S389</v>
          </cell>
        </row>
        <row r="14">
          <cell r="A14" t="str">
            <v>N11</v>
          </cell>
          <cell r="B14" t="str">
            <v>S370</v>
          </cell>
          <cell r="C14" t="str">
            <v>S371</v>
          </cell>
        </row>
        <row r="15">
          <cell r="A15" t="str">
            <v>N112</v>
          </cell>
          <cell r="B15" t="str">
            <v>S380</v>
          </cell>
          <cell r="C15" t="str">
            <v>S381</v>
          </cell>
        </row>
        <row r="16">
          <cell r="A16" t="str">
            <v>N114</v>
          </cell>
          <cell r="B16" t="str">
            <v>S394</v>
          </cell>
        </row>
        <row r="17">
          <cell r="A17" t="str">
            <v>N116</v>
          </cell>
          <cell r="B17" t="str">
            <v>S395</v>
          </cell>
        </row>
        <row r="18">
          <cell r="A18" t="str">
            <v>N118</v>
          </cell>
          <cell r="B18" t="str">
            <v>S376</v>
          </cell>
          <cell r="C18" t="str">
            <v>S375</v>
          </cell>
        </row>
        <row r="19">
          <cell r="A19" t="str">
            <v>N120</v>
          </cell>
          <cell r="B19" t="str">
            <v>S028</v>
          </cell>
          <cell r="C19" t="str">
            <v>S029</v>
          </cell>
          <cell r="D19" t="str">
            <v>S027</v>
          </cell>
          <cell r="E19" t="str">
            <v>S026</v>
          </cell>
        </row>
        <row r="20">
          <cell r="A20" t="str">
            <v>N121</v>
          </cell>
          <cell r="B20" t="str">
            <v>S025</v>
          </cell>
        </row>
        <row r="21">
          <cell r="A21" t="str">
            <v>N122</v>
          </cell>
          <cell r="B21" t="str">
            <v>S024</v>
          </cell>
        </row>
        <row r="22">
          <cell r="A22" t="str">
            <v>N123</v>
          </cell>
          <cell r="B22" t="str">
            <v>S045</v>
          </cell>
          <cell r="C22" t="str">
            <v>S046</v>
          </cell>
          <cell r="D22" t="str">
            <v>SN60</v>
          </cell>
        </row>
        <row r="23">
          <cell r="A23" t="str">
            <v>N124</v>
          </cell>
          <cell r="B23" t="str">
            <v>SN64</v>
          </cell>
          <cell r="C23" t="str">
            <v>SN65</v>
          </cell>
        </row>
        <row r="24">
          <cell r="A24" t="str">
            <v>N125</v>
          </cell>
          <cell r="B24" t="str">
            <v>SN66</v>
          </cell>
          <cell r="C24" t="str">
            <v>SN67</v>
          </cell>
        </row>
        <row r="25">
          <cell r="A25" t="str">
            <v>N131</v>
          </cell>
          <cell r="B25" t="str">
            <v>SN59</v>
          </cell>
        </row>
        <row r="26">
          <cell r="A26" t="str">
            <v>N147</v>
          </cell>
          <cell r="B26" t="str">
            <v>S353</v>
          </cell>
        </row>
        <row r="27">
          <cell r="A27" t="str">
            <v>N150</v>
          </cell>
          <cell r="B27" t="str">
            <v>S402</v>
          </cell>
          <cell r="C27" t="str">
            <v>S403</v>
          </cell>
        </row>
        <row r="28">
          <cell r="A28" t="str">
            <v>N151</v>
          </cell>
          <cell r="B28" t="str">
            <v>S399</v>
          </cell>
          <cell r="C28" t="str">
            <v>REJILLA</v>
          </cell>
        </row>
        <row r="29">
          <cell r="A29" t="str">
            <v>N152</v>
          </cell>
          <cell r="B29" t="str">
            <v>S397</v>
          </cell>
          <cell r="C29" t="str">
            <v>S506</v>
          </cell>
        </row>
        <row r="30">
          <cell r="A30" t="str">
            <v>N153</v>
          </cell>
          <cell r="B30" t="str">
            <v>S442A</v>
          </cell>
          <cell r="C30" t="str">
            <v>S017</v>
          </cell>
        </row>
        <row r="31">
          <cell r="A31" t="str">
            <v>N154</v>
          </cell>
          <cell r="B31" t="str">
            <v>SN57</v>
          </cell>
        </row>
        <row r="32">
          <cell r="A32" t="str">
            <v>N155</v>
          </cell>
          <cell r="B32" t="str">
            <v>S484</v>
          </cell>
        </row>
        <row r="33">
          <cell r="A33" t="str">
            <v>N158</v>
          </cell>
          <cell r="B33" t="str">
            <v>S434</v>
          </cell>
          <cell r="C33" t="str">
            <v>S433</v>
          </cell>
        </row>
        <row r="34">
          <cell r="A34" t="str">
            <v>N162</v>
          </cell>
          <cell r="B34" t="str">
            <v>S214</v>
          </cell>
        </row>
        <row r="35">
          <cell r="A35" t="str">
            <v>N17</v>
          </cell>
          <cell r="B35" t="str">
            <v>S285</v>
          </cell>
          <cell r="C35" t="str">
            <v>S284</v>
          </cell>
          <cell r="D35" t="str">
            <v>S283</v>
          </cell>
        </row>
        <row r="36">
          <cell r="A36" t="str">
            <v>N175</v>
          </cell>
          <cell r="B36" t="str">
            <v>S079</v>
          </cell>
          <cell r="C36" t="str">
            <v>S094</v>
          </cell>
        </row>
        <row r="37">
          <cell r="A37" t="str">
            <v>N18</v>
          </cell>
          <cell r="B37" t="str">
            <v>S280</v>
          </cell>
          <cell r="C37" t="str">
            <v>S279</v>
          </cell>
          <cell r="D37" t="str">
            <v>S282</v>
          </cell>
        </row>
        <row r="38">
          <cell r="A38" t="str">
            <v>N19</v>
          </cell>
          <cell r="B38" t="str">
            <v>S013</v>
          </cell>
          <cell r="C38" t="str">
            <v>S255B</v>
          </cell>
        </row>
        <row r="39">
          <cell r="A39" t="str">
            <v>N20</v>
          </cell>
          <cell r="B39" t="str">
            <v>S256</v>
          </cell>
          <cell r="C39" t="str">
            <v>SX01</v>
          </cell>
          <cell r="D39" t="str">
            <v>SX02</v>
          </cell>
        </row>
        <row r="40">
          <cell r="A40" t="str">
            <v>N23</v>
          </cell>
          <cell r="B40" t="str">
            <v>S302</v>
          </cell>
          <cell r="C40" t="str">
            <v>S301</v>
          </cell>
          <cell r="D40" t="str">
            <v>S439</v>
          </cell>
        </row>
        <row r="41">
          <cell r="A41" t="str">
            <v>N24</v>
          </cell>
          <cell r="B41" t="str">
            <v>S297</v>
          </cell>
          <cell r="C41" t="str">
            <v>S298</v>
          </cell>
          <cell r="D41" t="str">
            <v>S299</v>
          </cell>
          <cell r="E41" t="str">
            <v>S300</v>
          </cell>
        </row>
        <row r="42">
          <cell r="A42" t="str">
            <v>N25</v>
          </cell>
          <cell r="B42" t="str">
            <v>S235</v>
          </cell>
          <cell r="C42" t="str">
            <v>S233</v>
          </cell>
          <cell r="D42" t="str">
            <v>S240</v>
          </cell>
          <cell r="E42" t="str">
            <v>S236</v>
          </cell>
          <cell r="F42" t="str">
            <v>S237</v>
          </cell>
          <cell r="G42" t="str">
            <v>S238</v>
          </cell>
          <cell r="H42" t="str">
            <v>S234</v>
          </cell>
        </row>
        <row r="43">
          <cell r="A43" t="str">
            <v>N26</v>
          </cell>
          <cell r="B43" t="str">
            <v>S255A</v>
          </cell>
          <cell r="C43" t="str">
            <v>S255</v>
          </cell>
          <cell r="D43" t="str">
            <v>S249</v>
          </cell>
          <cell r="E43" t="str">
            <v>S250</v>
          </cell>
          <cell r="F43" t="str">
            <v>S246</v>
          </cell>
          <cell r="G43" t="str">
            <v>S251</v>
          </cell>
          <cell r="H43" t="str">
            <v>S252</v>
          </cell>
          <cell r="I43" t="str">
            <v>S253</v>
          </cell>
        </row>
        <row r="44">
          <cell r="A44" t="str">
            <v>N27</v>
          </cell>
          <cell r="B44" t="str">
            <v>S273</v>
          </cell>
          <cell r="C44" t="str">
            <v>S272</v>
          </cell>
          <cell r="D44" t="str">
            <v>S271</v>
          </cell>
          <cell r="E44" t="str">
            <v>S278</v>
          </cell>
          <cell r="F44" t="str">
            <v>S042</v>
          </cell>
          <cell r="G44" t="str">
            <v>S276</v>
          </cell>
          <cell r="H44" t="str">
            <v>S275</v>
          </cell>
        </row>
        <row r="45">
          <cell r="A45" t="str">
            <v>N28</v>
          </cell>
          <cell r="B45" t="str">
            <v>S295</v>
          </cell>
          <cell r="C45" t="str">
            <v>S294</v>
          </cell>
          <cell r="D45" t="str">
            <v>N175</v>
          </cell>
        </row>
        <row r="46">
          <cell r="A46" t="str">
            <v>N29</v>
          </cell>
          <cell r="B46" t="str">
            <v>S291</v>
          </cell>
          <cell r="C46" t="str">
            <v>S290</v>
          </cell>
          <cell r="D46" t="str">
            <v>S289</v>
          </cell>
          <cell r="E46" t="str">
            <v>S288</v>
          </cell>
          <cell r="F46" t="str">
            <v>S287</v>
          </cell>
          <cell r="G46" t="str">
            <v>S286</v>
          </cell>
          <cell r="H46" t="str">
            <v>S292</v>
          </cell>
        </row>
        <row r="47">
          <cell r="A47" t="str">
            <v>N35</v>
          </cell>
          <cell r="B47" t="str">
            <v>SN46</v>
          </cell>
        </row>
        <row r="48">
          <cell r="A48" t="str">
            <v>N36</v>
          </cell>
          <cell r="B48" t="str">
            <v>SN47</v>
          </cell>
        </row>
        <row r="49">
          <cell r="A49" t="str">
            <v>N38</v>
          </cell>
          <cell r="B49" t="str">
            <v>SN30</v>
          </cell>
          <cell r="C49" t="str">
            <v>SN29</v>
          </cell>
          <cell r="D49" t="str">
            <v>SN44</v>
          </cell>
        </row>
        <row r="50">
          <cell r="A50" t="str">
            <v>N39</v>
          </cell>
          <cell r="B50" t="str">
            <v>SN31</v>
          </cell>
          <cell r="C50" t="str">
            <v>SN32</v>
          </cell>
          <cell r="D50" t="str">
            <v>SN33</v>
          </cell>
          <cell r="E50" t="str">
            <v>SN45</v>
          </cell>
        </row>
        <row r="51">
          <cell r="A51" t="str">
            <v>N4</v>
          </cell>
          <cell r="B51" t="str">
            <v>S219</v>
          </cell>
          <cell r="C51" t="str">
            <v>S217</v>
          </cell>
          <cell r="D51" t="str">
            <v>S216</v>
          </cell>
          <cell r="E51" t="str">
            <v>S220</v>
          </cell>
        </row>
        <row r="52">
          <cell r="A52" t="str">
            <v>N41</v>
          </cell>
          <cell r="B52" t="str">
            <v>S167</v>
          </cell>
        </row>
        <row r="53">
          <cell r="A53" t="str">
            <v>N42</v>
          </cell>
          <cell r="B53" t="str">
            <v>S195</v>
          </cell>
          <cell r="C53" t="str">
            <v>S194</v>
          </cell>
          <cell r="D53" t="str">
            <v>S193</v>
          </cell>
          <cell r="E53" t="str">
            <v>SX19</v>
          </cell>
          <cell r="F53" t="str">
            <v>S198</v>
          </cell>
          <cell r="G53" t="str">
            <v>S197</v>
          </cell>
          <cell r="H53" t="str">
            <v>S196</v>
          </cell>
        </row>
        <row r="54">
          <cell r="A54" t="str">
            <v>N43</v>
          </cell>
          <cell r="B54" t="str">
            <v>SN25</v>
          </cell>
        </row>
        <row r="55">
          <cell r="A55" t="str">
            <v>N44</v>
          </cell>
          <cell r="B55" t="str">
            <v>S189</v>
          </cell>
          <cell r="C55" t="str">
            <v>S188</v>
          </cell>
        </row>
        <row r="56">
          <cell r="A56" t="str">
            <v>N47</v>
          </cell>
          <cell r="B56" t="str">
            <v>S101</v>
          </cell>
          <cell r="C56" t="str">
            <v>S500</v>
          </cell>
        </row>
        <row r="57">
          <cell r="A57" t="str">
            <v>N48</v>
          </cell>
          <cell r="B57" t="str">
            <v>S118</v>
          </cell>
          <cell r="C57" t="str">
            <v>S117</v>
          </cell>
        </row>
        <row r="58">
          <cell r="A58" t="str">
            <v>N49</v>
          </cell>
          <cell r="B58" t="str">
            <v>S119</v>
          </cell>
          <cell r="C58" t="str">
            <v>S120</v>
          </cell>
        </row>
        <row r="59">
          <cell r="A59" t="str">
            <v>N5</v>
          </cell>
          <cell r="B59" t="str">
            <v>S224</v>
          </cell>
          <cell r="C59" t="str">
            <v>S223</v>
          </cell>
        </row>
        <row r="60">
          <cell r="A60" t="str">
            <v>N50</v>
          </cell>
          <cell r="B60" t="str">
            <v>S121</v>
          </cell>
        </row>
        <row r="61">
          <cell r="A61" t="str">
            <v>N51</v>
          </cell>
          <cell r="B61" t="str">
            <v>S122</v>
          </cell>
          <cell r="C61" t="str">
            <v>S123</v>
          </cell>
        </row>
        <row r="62">
          <cell r="A62" t="str">
            <v>N53</v>
          </cell>
          <cell r="B62" t="str">
            <v>S115</v>
          </cell>
          <cell r="C62" t="str">
            <v>S116</v>
          </cell>
        </row>
        <row r="63">
          <cell r="A63" t="str">
            <v>N56</v>
          </cell>
          <cell r="B63" t="str">
            <v>S268</v>
          </cell>
          <cell r="C63" t="str">
            <v>S269</v>
          </cell>
          <cell r="D63" t="str">
            <v>SN6</v>
          </cell>
        </row>
        <row r="64">
          <cell r="A64" t="str">
            <v>N57</v>
          </cell>
          <cell r="B64" t="str">
            <v>S307</v>
          </cell>
          <cell r="C64" t="str">
            <v>S308</v>
          </cell>
          <cell r="D64" t="str">
            <v>SN7</v>
          </cell>
        </row>
        <row r="65">
          <cell r="A65" t="str">
            <v>N58</v>
          </cell>
          <cell r="B65" t="str">
            <v>S311</v>
          </cell>
          <cell r="C65" t="str">
            <v>S310</v>
          </cell>
          <cell r="D65" t="str">
            <v>S309</v>
          </cell>
          <cell r="E65" t="str">
            <v>SN8</v>
          </cell>
          <cell r="F65" t="str">
            <v>SN11</v>
          </cell>
        </row>
        <row r="66">
          <cell r="A66" t="str">
            <v>N59</v>
          </cell>
          <cell r="B66" t="str">
            <v>S464</v>
          </cell>
          <cell r="C66" t="str">
            <v>SN10</v>
          </cell>
          <cell r="D66" t="str">
            <v>SN9</v>
          </cell>
        </row>
        <row r="67">
          <cell r="A67" t="str">
            <v>N6</v>
          </cell>
          <cell r="B67" t="str">
            <v>S226</v>
          </cell>
          <cell r="C67" t="str">
            <v>S225</v>
          </cell>
          <cell r="D67" t="str">
            <v>S227</v>
          </cell>
          <cell r="E67" t="str">
            <v>S228</v>
          </cell>
          <cell r="F67" t="str">
            <v>S230</v>
          </cell>
        </row>
        <row r="68">
          <cell r="A68" t="str">
            <v>N60</v>
          </cell>
          <cell r="B68" t="str">
            <v>SN4</v>
          </cell>
        </row>
        <row r="69">
          <cell r="A69" t="str">
            <v>N61</v>
          </cell>
          <cell r="B69" t="str">
            <v>S132</v>
          </cell>
          <cell r="C69" t="str">
            <v>S132A</v>
          </cell>
          <cell r="D69" t="str">
            <v>S140</v>
          </cell>
          <cell r="E69" t="str">
            <v>S141</v>
          </cell>
          <cell r="F69" t="str">
            <v>S138</v>
          </cell>
          <cell r="G69" t="str">
            <v>SN24</v>
          </cell>
        </row>
        <row r="70">
          <cell r="A70" t="str">
            <v>N62</v>
          </cell>
          <cell r="B70" t="str">
            <v>S146</v>
          </cell>
          <cell r="C70" t="str">
            <v>S147</v>
          </cell>
          <cell r="D70" t="str">
            <v>S145</v>
          </cell>
          <cell r="E70" t="str">
            <v>S166</v>
          </cell>
        </row>
        <row r="71">
          <cell r="A71" t="str">
            <v>N63</v>
          </cell>
          <cell r="B71" t="str">
            <v>S165</v>
          </cell>
        </row>
        <row r="72">
          <cell r="A72" t="str">
            <v>N64</v>
          </cell>
          <cell r="B72" t="str">
            <v>SX10</v>
          </cell>
          <cell r="C72" t="str">
            <v>S057</v>
          </cell>
          <cell r="D72" t="str">
            <v>SN41</v>
          </cell>
          <cell r="E72" t="str">
            <v>SN42</v>
          </cell>
          <cell r="F72" t="str">
            <v>SN43</v>
          </cell>
        </row>
        <row r="73">
          <cell r="A73" t="str">
            <v>N65</v>
          </cell>
          <cell r="B73" t="str">
            <v>SN34</v>
          </cell>
          <cell r="C73" t="str">
            <v>SN35</v>
          </cell>
          <cell r="D73" t="str">
            <v>SN36</v>
          </cell>
        </row>
        <row r="74">
          <cell r="A74" t="str">
            <v>N69</v>
          </cell>
          <cell r="B74" t="str">
            <v>S153</v>
          </cell>
          <cell r="C74" t="str">
            <v>S152</v>
          </cell>
          <cell r="D74" t="str">
            <v>SN37</v>
          </cell>
          <cell r="E74" t="str">
            <v>SN38</v>
          </cell>
        </row>
        <row r="75">
          <cell r="A75" t="str">
            <v>N7</v>
          </cell>
          <cell r="B75" t="str">
            <v>S229</v>
          </cell>
          <cell r="C75" t="str">
            <v>SN3</v>
          </cell>
          <cell r="D75" t="str">
            <v>SN2</v>
          </cell>
          <cell r="E75" t="str">
            <v>SN1</v>
          </cell>
        </row>
        <row r="76">
          <cell r="A76" t="str">
            <v>N70</v>
          </cell>
          <cell r="B76" t="str">
            <v>S108</v>
          </cell>
          <cell r="C76" t="str">
            <v>SN40</v>
          </cell>
          <cell r="D76" t="str">
            <v>SN39</v>
          </cell>
        </row>
        <row r="77">
          <cell r="A77" t="str">
            <v>N71</v>
          </cell>
          <cell r="B77" t="str">
            <v>S111</v>
          </cell>
          <cell r="C77" t="str">
            <v>S112</v>
          </cell>
        </row>
        <row r="78">
          <cell r="A78" t="str">
            <v>N72</v>
          </cell>
          <cell r="B78" t="str">
            <v>SX06</v>
          </cell>
          <cell r="C78" t="str">
            <v>S037</v>
          </cell>
        </row>
        <row r="79">
          <cell r="A79" t="str">
            <v>N73</v>
          </cell>
          <cell r="B79" t="str">
            <v>S012</v>
          </cell>
          <cell r="C79" t="str">
            <v>SN17</v>
          </cell>
          <cell r="D79" t="str">
            <v>SN18</v>
          </cell>
        </row>
        <row r="80">
          <cell r="A80" t="str">
            <v>N75</v>
          </cell>
          <cell r="B80" t="str">
            <v>S174</v>
          </cell>
          <cell r="C80" t="str">
            <v>S175</v>
          </cell>
        </row>
        <row r="81">
          <cell r="A81" t="str">
            <v>N79</v>
          </cell>
          <cell r="B81" t="str">
            <v>S170</v>
          </cell>
          <cell r="C81" t="str">
            <v>S171</v>
          </cell>
        </row>
        <row r="82">
          <cell r="A82" t="str">
            <v>N83</v>
          </cell>
          <cell r="B82" t="str">
            <v>SN14</v>
          </cell>
          <cell r="C82" t="str">
            <v>SN13</v>
          </cell>
          <cell r="D82" t="str">
            <v>SN15</v>
          </cell>
        </row>
        <row r="83">
          <cell r="A83" t="str">
            <v>N88</v>
          </cell>
          <cell r="B83" t="str">
            <v>S405</v>
          </cell>
          <cell r="C83" t="str">
            <v>S406</v>
          </cell>
        </row>
        <row r="84">
          <cell r="A84" t="str">
            <v>N89</v>
          </cell>
          <cell r="B84" t="str">
            <v>S020</v>
          </cell>
          <cell r="C84" t="str">
            <v>SN58</v>
          </cell>
        </row>
        <row r="85">
          <cell r="A85" t="str">
            <v>N9</v>
          </cell>
          <cell r="B85" t="str">
            <v>SN16</v>
          </cell>
        </row>
        <row r="86">
          <cell r="A86" t="str">
            <v>N90</v>
          </cell>
          <cell r="B86" t="str">
            <v>SN55</v>
          </cell>
          <cell r="C86" t="str">
            <v>SN56</v>
          </cell>
        </row>
        <row r="87">
          <cell r="A87" t="str">
            <v>N91</v>
          </cell>
          <cell r="B87" t="str">
            <v>S023</v>
          </cell>
          <cell r="C87" t="str">
            <v>S411</v>
          </cell>
          <cell r="D87" t="str">
            <v>S022</v>
          </cell>
          <cell r="E87" t="str">
            <v>S023</v>
          </cell>
        </row>
        <row r="88">
          <cell r="A88" t="str">
            <v>N93</v>
          </cell>
          <cell r="B88" t="str">
            <v>S018</v>
          </cell>
          <cell r="C88" t="str">
            <v>S019</v>
          </cell>
        </row>
        <row r="89">
          <cell r="A89" t="str">
            <v>N95</v>
          </cell>
          <cell r="B89" t="str">
            <v>S068</v>
          </cell>
          <cell r="C89" t="str">
            <v>S065</v>
          </cell>
        </row>
        <row r="90">
          <cell r="A90" t="str">
            <v>N96</v>
          </cell>
          <cell r="B90" t="str">
            <v>S331</v>
          </cell>
          <cell r="C90" t="str">
            <v>S332</v>
          </cell>
        </row>
        <row r="91">
          <cell r="A91" t="str">
            <v>N99</v>
          </cell>
          <cell r="B91" t="str">
            <v>S016</v>
          </cell>
          <cell r="C91" t="str">
            <v>S015</v>
          </cell>
        </row>
        <row r="92">
          <cell r="A92" t="str">
            <v>P002V</v>
          </cell>
          <cell r="B92" t="str">
            <v>SN68</v>
          </cell>
        </row>
        <row r="93">
          <cell r="A93" t="str">
            <v>P009V</v>
          </cell>
          <cell r="B93" t="str">
            <v>S041</v>
          </cell>
          <cell r="C93" t="str">
            <v>S040</v>
          </cell>
        </row>
        <row r="94">
          <cell r="A94" t="str">
            <v>P011V</v>
          </cell>
          <cell r="B94" t="str">
            <v>S049</v>
          </cell>
          <cell r="C94" t="str">
            <v>S048</v>
          </cell>
        </row>
        <row r="95">
          <cell r="A95" t="str">
            <v>P013V</v>
          </cell>
          <cell r="B95" t="str">
            <v>S051</v>
          </cell>
          <cell r="C95" t="str">
            <v>S050</v>
          </cell>
        </row>
        <row r="96">
          <cell r="A96" t="str">
            <v>P014V</v>
          </cell>
          <cell r="B96" t="str">
            <v>S052</v>
          </cell>
          <cell r="C96" t="str">
            <v>S053</v>
          </cell>
        </row>
        <row r="97">
          <cell r="A97" t="str">
            <v>P017V</v>
          </cell>
          <cell r="B97" t="str">
            <v>S054</v>
          </cell>
          <cell r="C97" t="str">
            <v>S055</v>
          </cell>
        </row>
        <row r="98">
          <cell r="A98" t="str">
            <v>P018V</v>
          </cell>
          <cell r="B98" t="str">
            <v>S001</v>
          </cell>
          <cell r="C98" t="str">
            <v>S056</v>
          </cell>
        </row>
        <row r="99">
          <cell r="A99" t="str">
            <v>P022V</v>
          </cell>
          <cell r="B99" t="str">
            <v>S060</v>
          </cell>
          <cell r="C99" t="str">
            <v>S100</v>
          </cell>
        </row>
        <row r="100">
          <cell r="A100" t="str">
            <v>P024V</v>
          </cell>
          <cell r="B100" t="str">
            <v>S061</v>
          </cell>
          <cell r="C100" t="str">
            <v>S062</v>
          </cell>
        </row>
        <row r="101">
          <cell r="A101" t="str">
            <v>P025AA</v>
          </cell>
          <cell r="B101" t="str">
            <v>SN69</v>
          </cell>
        </row>
        <row r="102">
          <cell r="A102" t="str">
            <v>P025AC</v>
          </cell>
          <cell r="B102" t="str">
            <v>S485</v>
          </cell>
        </row>
        <row r="103">
          <cell r="A103" t="str">
            <v>P025AD</v>
          </cell>
          <cell r="B103" t="str">
            <v>S485</v>
          </cell>
        </row>
        <row r="104">
          <cell r="A104" t="str">
            <v>P025AM</v>
          </cell>
          <cell r="B104" t="str">
            <v>SN70</v>
          </cell>
        </row>
        <row r="105">
          <cell r="A105" t="str">
            <v>P032</v>
          </cell>
          <cell r="B105" t="str">
            <v>S066</v>
          </cell>
          <cell r="C105" t="str">
            <v>S002</v>
          </cell>
          <cell r="D105" t="str">
            <v>S069</v>
          </cell>
          <cell r="E105" t="str">
            <v>S070</v>
          </cell>
        </row>
        <row r="106">
          <cell r="A106" t="str">
            <v>P034</v>
          </cell>
          <cell r="B106" t="str">
            <v>S002</v>
          </cell>
        </row>
        <row r="107">
          <cell r="A107" t="str">
            <v>P037</v>
          </cell>
          <cell r="B107" t="str">
            <v>S072</v>
          </cell>
          <cell r="C107" t="str">
            <v>S071</v>
          </cell>
          <cell r="D107" t="str">
            <v>S073</v>
          </cell>
          <cell r="E107" t="str">
            <v>S074</v>
          </cell>
        </row>
        <row r="108">
          <cell r="A108" t="str">
            <v>P038</v>
          </cell>
          <cell r="B108" t="str">
            <v>S075</v>
          </cell>
          <cell r="C108" t="str">
            <v>S076</v>
          </cell>
        </row>
        <row r="109">
          <cell r="A109" t="str">
            <v>P040</v>
          </cell>
          <cell r="B109" t="str">
            <v>S003</v>
          </cell>
          <cell r="C109" t="str">
            <v>S078</v>
          </cell>
          <cell r="D109" t="str">
            <v>S077</v>
          </cell>
        </row>
        <row r="110">
          <cell r="A110" t="str">
            <v>P042</v>
          </cell>
          <cell r="B110" t="str">
            <v>S004</v>
          </cell>
          <cell r="C110" t="str">
            <v>S005</v>
          </cell>
        </row>
        <row r="111">
          <cell r="A111" t="str">
            <v>P044</v>
          </cell>
          <cell r="B111" t="str">
            <v>SN71</v>
          </cell>
          <cell r="C111" t="str">
            <v>SN72</v>
          </cell>
        </row>
        <row r="112">
          <cell r="A112" t="str">
            <v>P046</v>
          </cell>
          <cell r="B112" t="str">
            <v>S090</v>
          </cell>
          <cell r="C112" t="str">
            <v>S091</v>
          </cell>
        </row>
        <row r="113">
          <cell r="A113" t="str">
            <v>P049</v>
          </cell>
          <cell r="B113" t="str">
            <v>S086</v>
          </cell>
          <cell r="C113" t="str">
            <v>S006</v>
          </cell>
          <cell r="D113" t="str">
            <v>S085</v>
          </cell>
        </row>
        <row r="114">
          <cell r="A114" t="str">
            <v>P054</v>
          </cell>
          <cell r="B114" t="str">
            <v>S087</v>
          </cell>
          <cell r="C114" t="str">
            <v>S088</v>
          </cell>
        </row>
        <row r="115">
          <cell r="A115" t="str">
            <v>P059</v>
          </cell>
          <cell r="B115" t="str">
            <v>S008</v>
          </cell>
          <cell r="C115" t="str">
            <v>S007</v>
          </cell>
          <cell r="D115" t="str">
            <v>S009</v>
          </cell>
        </row>
        <row r="116">
          <cell r="A116" t="str">
            <v>P064</v>
          </cell>
          <cell r="B116" t="str">
            <v>S122</v>
          </cell>
          <cell r="C116" t="str">
            <v>S123</v>
          </cell>
        </row>
        <row r="117">
          <cell r="A117" t="str">
            <v>P068</v>
          </cell>
          <cell r="B117" t="str">
            <v>S128</v>
          </cell>
          <cell r="C117" t="str">
            <v>S129</v>
          </cell>
          <cell r="D117" t="str">
            <v>S130</v>
          </cell>
          <cell r="E117" t="str">
            <v>SN28</v>
          </cell>
        </row>
        <row r="118">
          <cell r="A118" t="str">
            <v>P069</v>
          </cell>
          <cell r="B118" t="str">
            <v>S130</v>
          </cell>
          <cell r="C118" t="str">
            <v>S129</v>
          </cell>
        </row>
        <row r="119">
          <cell r="A119" t="str">
            <v>P071</v>
          </cell>
          <cell r="B119" t="str">
            <v>S121</v>
          </cell>
        </row>
        <row r="120">
          <cell r="A120" t="str">
            <v>P074</v>
          </cell>
          <cell r="B120" t="str">
            <v>S125</v>
          </cell>
          <cell r="C120" t="str">
            <v>S124</v>
          </cell>
        </row>
        <row r="121">
          <cell r="A121" t="str">
            <v>P077</v>
          </cell>
          <cell r="B121" t="str">
            <v>S116</v>
          </cell>
          <cell r="C121" t="str">
            <v>S115</v>
          </cell>
        </row>
        <row r="122">
          <cell r="A122" t="str">
            <v>P078</v>
          </cell>
          <cell r="B122" t="str">
            <v>S118</v>
          </cell>
        </row>
        <row r="123">
          <cell r="A123" t="str">
            <v>P079</v>
          </cell>
          <cell r="B123" t="str">
            <v>S154</v>
          </cell>
          <cell r="C123" t="str">
            <v>S118</v>
          </cell>
        </row>
        <row r="124">
          <cell r="A124" t="str">
            <v>P082</v>
          </cell>
          <cell r="B124" t="str">
            <v>S108</v>
          </cell>
          <cell r="C124" t="str">
            <v>S109</v>
          </cell>
        </row>
        <row r="125">
          <cell r="A125" t="str">
            <v>P086</v>
          </cell>
          <cell r="B125" t="str">
            <v>S010</v>
          </cell>
        </row>
        <row r="126">
          <cell r="A126" t="str">
            <v>P093</v>
          </cell>
          <cell r="B126" t="str">
            <v>S152</v>
          </cell>
          <cell r="C126" t="str">
            <v>S153</v>
          </cell>
        </row>
        <row r="127">
          <cell r="A127" t="str">
            <v>P095</v>
          </cell>
          <cell r="B127" t="str">
            <v>S150</v>
          </cell>
          <cell r="C127" t="str">
            <v>S151</v>
          </cell>
        </row>
        <row r="128">
          <cell r="A128" t="str">
            <v>P096</v>
          </cell>
          <cell r="B128" t="str">
            <v>S504</v>
          </cell>
        </row>
        <row r="129">
          <cell r="A129" t="str">
            <v>P098</v>
          </cell>
          <cell r="B129" t="str">
            <v>S165</v>
          </cell>
        </row>
        <row r="130">
          <cell r="A130" t="str">
            <v>P100</v>
          </cell>
          <cell r="B130" t="str">
            <v>S132A</v>
          </cell>
          <cell r="C130" t="str">
            <v>S138</v>
          </cell>
          <cell r="D130" t="str">
            <v>S140</v>
          </cell>
          <cell r="E130" t="str">
            <v>S132</v>
          </cell>
        </row>
        <row r="131">
          <cell r="A131" t="str">
            <v>P102</v>
          </cell>
          <cell r="B131" t="str">
            <v>S136</v>
          </cell>
          <cell r="C131" t="str">
            <v>S136A</v>
          </cell>
        </row>
        <row r="132">
          <cell r="A132" t="str">
            <v>P103</v>
          </cell>
          <cell r="B132" t="str">
            <v>S135</v>
          </cell>
          <cell r="C132" t="str">
            <v>S135B</v>
          </cell>
          <cell r="D132" t="str">
            <v>S135A</v>
          </cell>
        </row>
        <row r="133">
          <cell r="A133" t="str">
            <v>P106</v>
          </cell>
          <cell r="B133" t="str">
            <v>S057</v>
          </cell>
          <cell r="C133" t="str">
            <v>SX10</v>
          </cell>
        </row>
        <row r="134">
          <cell r="A134" t="str">
            <v>P108</v>
          </cell>
          <cell r="B134" t="str">
            <v>S173</v>
          </cell>
          <cell r="C134" t="str">
            <v>S172</v>
          </cell>
          <cell r="D134" t="str">
            <v>S162</v>
          </cell>
          <cell r="E134" t="str">
            <v>S161</v>
          </cell>
          <cell r="F134" t="str">
            <v>S159</v>
          </cell>
          <cell r="G134" t="str">
            <v>SX08</v>
          </cell>
        </row>
        <row r="135">
          <cell r="A135" t="str">
            <v>P109</v>
          </cell>
          <cell r="B135" t="str">
            <v>S159</v>
          </cell>
          <cell r="C135" t="str">
            <v>S161</v>
          </cell>
          <cell r="D135" t="str">
            <v>SX08</v>
          </cell>
          <cell r="E135" t="str">
            <v>S172</v>
          </cell>
          <cell r="F135" t="str">
            <v>S162</v>
          </cell>
        </row>
        <row r="136">
          <cell r="A136" t="str">
            <v>P113</v>
          </cell>
          <cell r="B136" t="str">
            <v>S176</v>
          </cell>
          <cell r="C136" t="str">
            <v>S177</v>
          </cell>
          <cell r="D136" t="str">
            <v>S178</v>
          </cell>
        </row>
        <row r="137">
          <cell r="A137" t="str">
            <v>P114</v>
          </cell>
          <cell r="B137" t="str">
            <v>S178</v>
          </cell>
          <cell r="C137" t="str">
            <v>S177</v>
          </cell>
          <cell r="D137" t="str">
            <v>S176</v>
          </cell>
        </row>
        <row r="138">
          <cell r="A138" t="str">
            <v>P116</v>
          </cell>
          <cell r="B138" t="str">
            <v>S180</v>
          </cell>
          <cell r="C138" t="str">
            <v>SN19</v>
          </cell>
          <cell r="D138" t="str">
            <v>S351</v>
          </cell>
        </row>
        <row r="139">
          <cell r="A139" t="str">
            <v>P118</v>
          </cell>
          <cell r="B139" t="str">
            <v>S012</v>
          </cell>
        </row>
        <row r="140">
          <cell r="A140" t="str">
            <v>P119A</v>
          </cell>
          <cell r="B140" t="str">
            <v>S218</v>
          </cell>
          <cell r="C140" t="str">
            <v>S216</v>
          </cell>
          <cell r="D140" t="str">
            <v>S217</v>
          </cell>
          <cell r="E140" t="str">
            <v>S220</v>
          </cell>
          <cell r="F140" t="str">
            <v>S219</v>
          </cell>
        </row>
        <row r="141">
          <cell r="A141" t="str">
            <v>P120</v>
          </cell>
          <cell r="B141" t="str">
            <v>SX19</v>
          </cell>
          <cell r="C141" t="str">
            <v>S198</v>
          </cell>
        </row>
        <row r="142">
          <cell r="A142" t="str">
            <v>P120A</v>
          </cell>
          <cell r="B142" t="str">
            <v>S189</v>
          </cell>
          <cell r="C142" t="str">
            <v>S188</v>
          </cell>
        </row>
        <row r="143">
          <cell r="A143" t="str">
            <v>P120AA</v>
          </cell>
          <cell r="B143" t="str">
            <v>S197</v>
          </cell>
          <cell r="C143" t="str">
            <v>S196</v>
          </cell>
          <cell r="D143" t="str">
            <v>S195</v>
          </cell>
          <cell r="E143" t="str">
            <v>S194</v>
          </cell>
          <cell r="F143" t="str">
            <v>S193</v>
          </cell>
        </row>
        <row r="144">
          <cell r="A144" t="str">
            <v>P122</v>
          </cell>
          <cell r="B144" t="str">
            <v>S225</v>
          </cell>
          <cell r="C144" t="str">
            <v>S230</v>
          </cell>
          <cell r="D144" t="str">
            <v>S226</v>
          </cell>
        </row>
        <row r="145">
          <cell r="A145" t="str">
            <v>P122A</v>
          </cell>
          <cell r="B145" t="str">
            <v>S227</v>
          </cell>
          <cell r="C145" t="str">
            <v>S228</v>
          </cell>
        </row>
        <row r="146">
          <cell r="A146" t="str">
            <v>P123</v>
          </cell>
          <cell r="B146" t="str">
            <v>S223</v>
          </cell>
          <cell r="C146" t="str">
            <v>S224</v>
          </cell>
        </row>
        <row r="147">
          <cell r="A147" t="str">
            <v>P127</v>
          </cell>
          <cell r="B147" t="str">
            <v>S211</v>
          </cell>
        </row>
        <row r="148">
          <cell r="A148" t="str">
            <v>P128</v>
          </cell>
          <cell r="B148" t="str">
            <v>S203</v>
          </cell>
        </row>
        <row r="149">
          <cell r="A149" t="str">
            <v>P128A</v>
          </cell>
          <cell r="B149" t="str">
            <v>S205</v>
          </cell>
          <cell r="C149" t="str">
            <v>S206</v>
          </cell>
          <cell r="D149" t="str">
            <v>S207</v>
          </cell>
          <cell r="E149" t="str">
            <v>SX03</v>
          </cell>
        </row>
        <row r="150">
          <cell r="A150" t="str">
            <v>P130</v>
          </cell>
          <cell r="B150" t="str">
            <v>S202</v>
          </cell>
        </row>
        <row r="151">
          <cell r="A151" t="str">
            <v>P131</v>
          </cell>
          <cell r="B151" t="str">
            <v>S231</v>
          </cell>
          <cell r="C151" t="str">
            <v>S232</v>
          </cell>
        </row>
        <row r="152">
          <cell r="A152" t="str">
            <v>P133</v>
          </cell>
          <cell r="B152" t="str">
            <v>S238</v>
          </cell>
          <cell r="C152" t="str">
            <v>S239</v>
          </cell>
          <cell r="D152" t="str">
            <v>S234</v>
          </cell>
          <cell r="E152" t="str">
            <v>S233</v>
          </cell>
          <cell r="F152" t="str">
            <v>S235</v>
          </cell>
          <cell r="G152" t="str">
            <v>S240</v>
          </cell>
          <cell r="H152" t="str">
            <v>S236</v>
          </cell>
          <cell r="I152" t="str">
            <v>S237</v>
          </cell>
        </row>
        <row r="153">
          <cell r="A153" t="str">
            <v>P134</v>
          </cell>
          <cell r="B153" t="str">
            <v>S241</v>
          </cell>
          <cell r="C153" t="str">
            <v>S242</v>
          </cell>
        </row>
        <row r="154">
          <cell r="A154" t="str">
            <v>P135</v>
          </cell>
          <cell r="B154" t="str">
            <v>S253</v>
          </cell>
          <cell r="C154" t="str">
            <v>S252</v>
          </cell>
          <cell r="D154" t="str">
            <v>S251</v>
          </cell>
          <cell r="E154" t="str">
            <v>S250</v>
          </cell>
          <cell r="F154" t="str">
            <v>S249</v>
          </cell>
          <cell r="G154" t="str">
            <v>S255A</v>
          </cell>
          <cell r="H154" t="str">
            <v>S255</v>
          </cell>
          <cell r="I154" t="str">
            <v>S246</v>
          </cell>
        </row>
        <row r="155">
          <cell r="A155" t="str">
            <v>P136</v>
          </cell>
          <cell r="B155" t="str">
            <v>S244</v>
          </cell>
          <cell r="C155" t="str">
            <v>S248</v>
          </cell>
        </row>
        <row r="156">
          <cell r="A156" t="str">
            <v>P137</v>
          </cell>
          <cell r="B156" t="str">
            <v>S255B</v>
          </cell>
          <cell r="C156" t="str">
            <v>S013</v>
          </cell>
        </row>
        <row r="157">
          <cell r="A157" t="str">
            <v>P138</v>
          </cell>
          <cell r="B157" t="str">
            <v>S279</v>
          </cell>
          <cell r="C157" t="str">
            <v>S280</v>
          </cell>
        </row>
        <row r="158">
          <cell r="A158" t="str">
            <v>P139</v>
          </cell>
          <cell r="B158" t="str">
            <v>S276</v>
          </cell>
          <cell r="C158" t="str">
            <v>S275</v>
          </cell>
          <cell r="D158" t="str">
            <v>S273</v>
          </cell>
          <cell r="E158" t="str">
            <v>S272</v>
          </cell>
          <cell r="F158" t="str">
            <v>S271</v>
          </cell>
          <cell r="G158" t="str">
            <v>S278</v>
          </cell>
          <cell r="H158" t="str">
            <v>S042</v>
          </cell>
        </row>
        <row r="159">
          <cell r="A159" t="str">
            <v>P141</v>
          </cell>
          <cell r="B159" t="str">
            <v>S040A</v>
          </cell>
          <cell r="C159" t="str">
            <v>S319</v>
          </cell>
        </row>
        <row r="160">
          <cell r="A160" t="str">
            <v>P142</v>
          </cell>
          <cell r="B160" t="str">
            <v>S286</v>
          </cell>
          <cell r="C160" t="str">
            <v>S292</v>
          </cell>
          <cell r="D160" t="str">
            <v>S291</v>
          </cell>
          <cell r="E160" t="str">
            <v>S290</v>
          </cell>
          <cell r="F160" t="str">
            <v>S289</v>
          </cell>
          <cell r="G160" t="str">
            <v>S288</v>
          </cell>
          <cell r="H160" t="str">
            <v>S287</v>
          </cell>
        </row>
        <row r="161">
          <cell r="A161" t="str">
            <v>P143</v>
          </cell>
          <cell r="B161" t="str">
            <v>S283</v>
          </cell>
          <cell r="C161" t="str">
            <v>S284</v>
          </cell>
          <cell r="D161" t="str">
            <v>S285</v>
          </cell>
        </row>
        <row r="162">
          <cell r="A162" t="str">
            <v>P144</v>
          </cell>
          <cell r="B162" t="str">
            <v>S301</v>
          </cell>
          <cell r="C162" t="str">
            <v>S302</v>
          </cell>
        </row>
        <row r="163">
          <cell r="A163" t="str">
            <v>P145</v>
          </cell>
          <cell r="B163" t="str">
            <v>S299</v>
          </cell>
          <cell r="C163" t="str">
            <v>S298</v>
          </cell>
          <cell r="D163" t="str">
            <v>S297</v>
          </cell>
        </row>
        <row r="164">
          <cell r="A164" t="str">
            <v>P146</v>
          </cell>
          <cell r="B164" t="str">
            <v>S294</v>
          </cell>
          <cell r="C164" t="str">
            <v>S295</v>
          </cell>
        </row>
        <row r="165">
          <cell r="A165" t="str">
            <v>P147</v>
          </cell>
          <cell r="B165" t="str">
            <v>S039</v>
          </cell>
          <cell r="C165" t="str">
            <v>S359</v>
          </cell>
        </row>
        <row r="166">
          <cell r="A166" t="str">
            <v>P147B</v>
          </cell>
          <cell r="B166" t="str">
            <v>S361</v>
          </cell>
          <cell r="C166" t="str">
            <v>S359</v>
          </cell>
          <cell r="D166" t="str">
            <v>S360</v>
          </cell>
          <cell r="E166" t="str">
            <v>S039</v>
          </cell>
        </row>
        <row r="167">
          <cell r="A167" t="str">
            <v>P149</v>
          </cell>
          <cell r="B167" t="str">
            <v>S357</v>
          </cell>
        </row>
        <row r="168">
          <cell r="A168" t="str">
            <v>P150A</v>
          </cell>
          <cell r="B168" t="str">
            <v>S364</v>
          </cell>
        </row>
        <row r="169">
          <cell r="A169" t="str">
            <v>P151</v>
          </cell>
          <cell r="B169" t="str">
            <v>S366</v>
          </cell>
        </row>
        <row r="170">
          <cell r="A170" t="str">
            <v>P156</v>
          </cell>
          <cell r="B170" t="str">
            <v>S372</v>
          </cell>
        </row>
        <row r="171">
          <cell r="A171" t="str">
            <v>P158</v>
          </cell>
          <cell r="B171" t="str">
            <v>S373</v>
          </cell>
          <cell r="C171" t="str">
            <v>S388</v>
          </cell>
          <cell r="D171" t="str">
            <v>S387</v>
          </cell>
          <cell r="E171" t="str">
            <v>S374</v>
          </cell>
        </row>
        <row r="172">
          <cell r="A172" t="str">
            <v>P159</v>
          </cell>
          <cell r="B172" t="str">
            <v>S390</v>
          </cell>
          <cell r="C172" t="str">
            <v>S389</v>
          </cell>
          <cell r="D172" t="str">
            <v>S391</v>
          </cell>
        </row>
        <row r="173">
          <cell r="A173" t="str">
            <v>P163</v>
          </cell>
          <cell r="B173" t="str">
            <v>S402</v>
          </cell>
          <cell r="C173" t="str">
            <v>S403</v>
          </cell>
        </row>
        <row r="174">
          <cell r="A174" t="str">
            <v>P164</v>
          </cell>
          <cell r="B174" t="str">
            <v>S394</v>
          </cell>
        </row>
        <row r="175">
          <cell r="A175" t="str">
            <v>P164A</v>
          </cell>
          <cell r="B175" t="str">
            <v>S433</v>
          </cell>
          <cell r="C175" t="str">
            <v>S434</v>
          </cell>
        </row>
        <row r="176">
          <cell r="A176" t="str">
            <v>P165</v>
          </cell>
          <cell r="B176" t="str">
            <v>S386</v>
          </cell>
          <cell r="C176" t="str">
            <v>S385</v>
          </cell>
          <cell r="D176" t="str">
            <v>S384</v>
          </cell>
        </row>
        <row r="177">
          <cell r="A177" t="str">
            <v>P167</v>
          </cell>
          <cell r="B177" t="str">
            <v>S381</v>
          </cell>
          <cell r="C177" t="str">
            <v>S380</v>
          </cell>
        </row>
        <row r="178">
          <cell r="A178" t="str">
            <v>P167A</v>
          </cell>
          <cell r="B178" t="str">
            <v>S378</v>
          </cell>
        </row>
        <row r="179">
          <cell r="A179" t="str">
            <v>P170</v>
          </cell>
          <cell r="B179" t="str">
            <v>S376</v>
          </cell>
          <cell r="C179" t="str">
            <v>S375</v>
          </cell>
        </row>
        <row r="180">
          <cell r="A180" t="str">
            <v>P173</v>
          </cell>
          <cell r="B180" t="str">
            <v>S342</v>
          </cell>
        </row>
        <row r="181">
          <cell r="A181" t="str">
            <v>P175</v>
          </cell>
          <cell r="B181" t="str">
            <v>S341</v>
          </cell>
          <cell r="C181" t="str">
            <v>S340</v>
          </cell>
        </row>
        <row r="182">
          <cell r="A182" t="str">
            <v>P176</v>
          </cell>
          <cell r="B182" t="str">
            <v>S337</v>
          </cell>
          <cell r="C182" t="str">
            <v>S338</v>
          </cell>
          <cell r="D182" t="str">
            <v>S339</v>
          </cell>
          <cell r="E182" t="str">
            <v>S336</v>
          </cell>
        </row>
        <row r="183">
          <cell r="A183" t="str">
            <v>P179</v>
          </cell>
          <cell r="B183" t="str">
            <v>S345</v>
          </cell>
          <cell r="C183" t="str">
            <v>S335</v>
          </cell>
        </row>
        <row r="184">
          <cell r="A184" t="str">
            <v>P179A</v>
          </cell>
          <cell r="B184" t="str">
            <v>S335</v>
          </cell>
          <cell r="C184" t="str">
            <v>S344</v>
          </cell>
        </row>
        <row r="185">
          <cell r="A185" t="str">
            <v>P180</v>
          </cell>
          <cell r="B185" t="str">
            <v>S334A</v>
          </cell>
          <cell r="C185" t="str">
            <v>S346</v>
          </cell>
          <cell r="D185" t="str">
            <v>S344</v>
          </cell>
        </row>
        <row r="186">
          <cell r="A186" t="str">
            <v>P182</v>
          </cell>
          <cell r="B186" t="str">
            <v>S346</v>
          </cell>
        </row>
        <row r="187">
          <cell r="A187" t="str">
            <v>P185</v>
          </cell>
          <cell r="B187" t="str">
            <v>S332</v>
          </cell>
          <cell r="C187" t="str">
            <v>S331</v>
          </cell>
        </row>
        <row r="188">
          <cell r="A188" t="str">
            <v>P186</v>
          </cell>
          <cell r="B188" t="str">
            <v>S330A</v>
          </cell>
        </row>
        <row r="189">
          <cell r="A189" t="str">
            <v>P187</v>
          </cell>
          <cell r="B189" t="str">
            <v>S038</v>
          </cell>
          <cell r="C189" t="str">
            <v>S325</v>
          </cell>
          <cell r="D189" t="str">
            <v>S327</v>
          </cell>
        </row>
        <row r="190">
          <cell r="A190" t="str">
            <v>P188</v>
          </cell>
          <cell r="B190" t="str">
            <v>S322</v>
          </cell>
          <cell r="C190" t="str">
            <v>S328</v>
          </cell>
        </row>
        <row r="191">
          <cell r="A191" t="str">
            <v>P189</v>
          </cell>
          <cell r="B191" t="str">
            <v>S321</v>
          </cell>
        </row>
        <row r="192">
          <cell r="A192" t="str">
            <v>P190</v>
          </cell>
          <cell r="B192" t="str">
            <v>S314</v>
          </cell>
          <cell r="C192" t="str">
            <v>S312</v>
          </cell>
          <cell r="D192" t="str">
            <v>S313</v>
          </cell>
        </row>
        <row r="193">
          <cell r="A193" t="str">
            <v>P191</v>
          </cell>
          <cell r="B193" t="str">
            <v>S309</v>
          </cell>
          <cell r="C193" t="str">
            <v>S310</v>
          </cell>
          <cell r="D193" t="str">
            <v>S311</v>
          </cell>
        </row>
        <row r="194">
          <cell r="A194" t="str">
            <v>P192</v>
          </cell>
          <cell r="B194" t="str">
            <v>S308</v>
          </cell>
          <cell r="C194" t="str">
            <v>S307</v>
          </cell>
        </row>
        <row r="195">
          <cell r="A195" t="str">
            <v>P193</v>
          </cell>
          <cell r="B195" t="str">
            <v>S303</v>
          </cell>
        </row>
        <row r="196">
          <cell r="A196" t="str">
            <v>P194</v>
          </cell>
          <cell r="B196" t="str">
            <v>S269</v>
          </cell>
          <cell r="C196" t="str">
            <v>S268</v>
          </cell>
        </row>
        <row r="197">
          <cell r="A197" t="str">
            <v>P195</v>
          </cell>
          <cell r="B197" t="str">
            <v>SX06</v>
          </cell>
          <cell r="C197" t="str">
            <v>S262</v>
          </cell>
        </row>
        <row r="198">
          <cell r="A198" t="str">
            <v>P197</v>
          </cell>
          <cell r="B198" t="str">
            <v>S256</v>
          </cell>
          <cell r="C198" t="str">
            <v>SX01</v>
          </cell>
          <cell r="D198" t="str">
            <v>SX02</v>
          </cell>
        </row>
        <row r="199">
          <cell r="A199" t="str">
            <v>P198</v>
          </cell>
          <cell r="B199" t="str">
            <v>S229</v>
          </cell>
        </row>
        <row r="200">
          <cell r="A200" t="str">
            <v>P201</v>
          </cell>
          <cell r="B200" t="str">
            <v>S035</v>
          </cell>
        </row>
        <row r="201">
          <cell r="A201" t="str">
            <v>P201A</v>
          </cell>
          <cell r="B201" t="str">
            <v>S034</v>
          </cell>
          <cell r="C201" t="str">
            <v>S036</v>
          </cell>
          <cell r="D201" t="str">
            <v>S035</v>
          </cell>
        </row>
        <row r="202">
          <cell r="A202" t="str">
            <v>P201B</v>
          </cell>
          <cell r="B202" t="str">
            <v>S449</v>
          </cell>
          <cell r="C202" t="str">
            <v>S450</v>
          </cell>
          <cell r="D202" t="str">
            <v>S058</v>
          </cell>
          <cell r="E202" t="str">
            <v>S059</v>
          </cell>
        </row>
        <row r="203">
          <cell r="A203" t="str">
            <v>P201C</v>
          </cell>
          <cell r="B203" t="str">
            <v>S031</v>
          </cell>
          <cell r="C203" t="str">
            <v>S032</v>
          </cell>
        </row>
        <row r="204">
          <cell r="A204" t="str">
            <v>P202</v>
          </cell>
          <cell r="B204" t="str">
            <v>S484</v>
          </cell>
        </row>
        <row r="205">
          <cell r="A205" t="str">
            <v>P203A</v>
          </cell>
          <cell r="B205" t="str">
            <v>S030</v>
          </cell>
          <cell r="C205" t="str">
            <v>SN61</v>
          </cell>
        </row>
        <row r="206">
          <cell r="A206" t="str">
            <v>P212A</v>
          </cell>
          <cell r="B206" t="str">
            <v>S421</v>
          </cell>
          <cell r="C206" t="str">
            <v>S420</v>
          </cell>
          <cell r="D206" t="str">
            <v>SX12</v>
          </cell>
        </row>
        <row r="207">
          <cell r="A207" t="str">
            <v>P213</v>
          </cell>
          <cell r="B207" t="str">
            <v>S029</v>
          </cell>
          <cell r="C207" t="str">
            <v>S027</v>
          </cell>
        </row>
        <row r="208">
          <cell r="A208" t="str">
            <v>P215A</v>
          </cell>
          <cell r="B208" t="str">
            <v>SN62</v>
          </cell>
          <cell r="C208" t="str">
            <v>SN63</v>
          </cell>
        </row>
        <row r="209">
          <cell r="A209" t="str">
            <v>P216</v>
          </cell>
          <cell r="B209" t="str">
            <v>S022</v>
          </cell>
        </row>
        <row r="210">
          <cell r="A210" t="str">
            <v>P216A</v>
          </cell>
          <cell r="B210" t="str">
            <v>S021</v>
          </cell>
        </row>
        <row r="211">
          <cell r="A211" t="str">
            <v>P222</v>
          </cell>
          <cell r="B211" t="str">
            <v>S405</v>
          </cell>
          <cell r="C211" t="str">
            <v>S406</v>
          </cell>
        </row>
        <row r="212">
          <cell r="A212" t="str">
            <v>P223</v>
          </cell>
          <cell r="B212" t="str">
            <v>S020</v>
          </cell>
        </row>
        <row r="213">
          <cell r="A213" t="str">
            <v>P233B</v>
          </cell>
          <cell r="B213" t="str">
            <v>S460</v>
          </cell>
        </row>
        <row r="214">
          <cell r="A214" t="str">
            <v>P233D</v>
          </cell>
          <cell r="B214" t="str">
            <v>S461</v>
          </cell>
        </row>
        <row r="215">
          <cell r="A215" t="str">
            <v>P234</v>
          </cell>
          <cell r="B215" t="str">
            <v>S442A</v>
          </cell>
        </row>
        <row r="216">
          <cell r="A216" t="str">
            <v>P243</v>
          </cell>
          <cell r="B216" t="str">
            <v>S329</v>
          </cell>
        </row>
        <row r="217">
          <cell r="A217" t="str">
            <v>P286</v>
          </cell>
          <cell r="B217" t="str">
            <v>S016</v>
          </cell>
          <cell r="C217" t="str">
            <v>S015</v>
          </cell>
        </row>
        <row r="218">
          <cell r="A218" t="str">
            <v>P600</v>
          </cell>
          <cell r="B218" t="str">
            <v>S466</v>
          </cell>
        </row>
        <row r="219">
          <cell r="A219" t="str">
            <v>P605</v>
          </cell>
          <cell r="B219" t="str">
            <v>S471</v>
          </cell>
          <cell r="C219" t="str">
            <v>S014</v>
          </cell>
        </row>
        <row r="220">
          <cell r="A220" t="str">
            <v>P608</v>
          </cell>
          <cell r="B220" t="str">
            <v>S473</v>
          </cell>
          <cell r="C220" t="str">
            <v>S472</v>
          </cell>
        </row>
        <row r="221">
          <cell r="A221" t="str">
            <v>P612</v>
          </cell>
          <cell r="B221" t="str">
            <v>S479</v>
          </cell>
          <cell r="C221" t="str">
            <v>S478</v>
          </cell>
        </row>
        <row r="222">
          <cell r="A222" t="str">
            <v>P616</v>
          </cell>
          <cell r="B222" t="str">
            <v>S483</v>
          </cell>
          <cell r="C222" t="str">
            <v>S482</v>
          </cell>
        </row>
        <row r="223">
          <cell r="A223" t="str">
            <v>P617</v>
          </cell>
          <cell r="B223" t="str">
            <v>S043</v>
          </cell>
          <cell r="C223" t="str">
            <v>S044</v>
          </cell>
        </row>
        <row r="224">
          <cell r="A224" t="str">
            <v>QUEBRADA 2</v>
          </cell>
          <cell r="B224" t="str">
            <v>S463</v>
          </cell>
        </row>
        <row r="225">
          <cell r="A225" t="str">
            <v>S010</v>
          </cell>
          <cell r="B225" t="str">
            <v>S105</v>
          </cell>
        </row>
        <row r="226">
          <cell r="A226" t="str">
            <v>S027</v>
          </cell>
          <cell r="B226" t="str">
            <v>S026</v>
          </cell>
        </row>
        <row r="227">
          <cell r="A227" t="str">
            <v>S037</v>
          </cell>
          <cell r="B227" t="str">
            <v>S262</v>
          </cell>
        </row>
        <row r="228">
          <cell r="A228" t="str">
            <v>S038</v>
          </cell>
          <cell r="B228" t="str">
            <v>S324</v>
          </cell>
        </row>
        <row r="229">
          <cell r="A229" t="str">
            <v>S040A</v>
          </cell>
          <cell r="B229" t="str">
            <v>S319</v>
          </cell>
        </row>
        <row r="230">
          <cell r="A230" t="str">
            <v>S045</v>
          </cell>
          <cell r="B230" t="str">
            <v>S047</v>
          </cell>
        </row>
        <row r="231">
          <cell r="A231" t="str">
            <v>S063</v>
          </cell>
          <cell r="B231" t="str">
            <v>S064</v>
          </cell>
        </row>
        <row r="232">
          <cell r="A232" t="str">
            <v>S064</v>
          </cell>
          <cell r="B232" t="str">
            <v>S067</v>
          </cell>
        </row>
        <row r="233">
          <cell r="A233" t="str">
            <v>S079</v>
          </cell>
          <cell r="B233" t="str">
            <v>S089</v>
          </cell>
          <cell r="C233" t="str">
            <v>S083</v>
          </cell>
          <cell r="D233" t="str">
            <v>S092</v>
          </cell>
        </row>
        <row r="234">
          <cell r="A234" t="str">
            <v>S081</v>
          </cell>
          <cell r="B234" t="str">
            <v>S095</v>
          </cell>
        </row>
        <row r="235">
          <cell r="A235" t="str">
            <v>S083</v>
          </cell>
          <cell r="B235" t="str">
            <v>S084</v>
          </cell>
        </row>
        <row r="236">
          <cell r="A236" t="str">
            <v>S084</v>
          </cell>
          <cell r="B236" t="str">
            <v>S081</v>
          </cell>
        </row>
        <row r="237">
          <cell r="A237" t="str">
            <v>S089</v>
          </cell>
          <cell r="B237" t="str">
            <v>S080</v>
          </cell>
        </row>
        <row r="238">
          <cell r="A238" t="str">
            <v>S092</v>
          </cell>
          <cell r="B238" t="str">
            <v>S082</v>
          </cell>
        </row>
        <row r="239">
          <cell r="A239" t="str">
            <v>S093</v>
          </cell>
          <cell r="B239" t="str">
            <v>S040A</v>
          </cell>
        </row>
        <row r="240">
          <cell r="A240" t="str">
            <v>S094</v>
          </cell>
          <cell r="B240" t="str">
            <v>S093</v>
          </cell>
        </row>
        <row r="241">
          <cell r="A241" t="str">
            <v>S108</v>
          </cell>
          <cell r="B241" t="str">
            <v>S109</v>
          </cell>
        </row>
        <row r="242">
          <cell r="A242" t="str">
            <v>S132</v>
          </cell>
          <cell r="B242" t="str">
            <v>S139</v>
          </cell>
        </row>
        <row r="243">
          <cell r="A243" t="str">
            <v>S218</v>
          </cell>
          <cell r="B243" t="str">
            <v>S217</v>
          </cell>
        </row>
        <row r="244">
          <cell r="A244" t="str">
            <v>S219</v>
          </cell>
          <cell r="B244" t="str">
            <v>S218</v>
          </cell>
        </row>
        <row r="245">
          <cell r="A245" t="str">
            <v>S234</v>
          </cell>
          <cell r="B245" t="str">
            <v>S239</v>
          </cell>
        </row>
        <row r="246">
          <cell r="A246" t="str">
            <v>S299</v>
          </cell>
          <cell r="B246" t="str">
            <v>S300</v>
          </cell>
        </row>
        <row r="247">
          <cell r="A247" t="str">
            <v>S319</v>
          </cell>
          <cell r="B247" t="str">
            <v>S096</v>
          </cell>
        </row>
        <row r="248">
          <cell r="A248" t="str">
            <v>S374</v>
          </cell>
          <cell r="B248" t="str">
            <v>S372</v>
          </cell>
        </row>
        <row r="249">
          <cell r="A249" t="str">
            <v>S378</v>
          </cell>
          <cell r="B249" t="str">
            <v>S377</v>
          </cell>
        </row>
        <row r="250">
          <cell r="A250" t="str">
            <v>S461</v>
          </cell>
          <cell r="B250" t="str">
            <v>S462</v>
          </cell>
        </row>
        <row r="251">
          <cell r="A251" t="str">
            <v>S466</v>
          </cell>
          <cell r="B251" t="str">
            <v>S465</v>
          </cell>
        </row>
      </sheetData>
      <sheetData sheetId="4" refreshError="1"/>
      <sheetData sheetId="5" refreshError="1"/>
      <sheetData sheetId="6" refreshError="1"/>
      <sheetData sheetId="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Book"/>
      <sheetName val="Budget 2009"/>
      <sheetName val="Pivot"/>
      <sheetName val="Hoja1"/>
      <sheetName val="2009 Jagua"/>
      <sheetName val="Carry Over Jagua"/>
      <sheetName val="M1-229- 2009"/>
      <sheetName val="M1-229-2010"/>
      <sheetName val="M1-229-2011"/>
      <sheetName val="M3-026-2009"/>
      <sheetName val="M3-026-2010"/>
      <sheetName val="M3-026-2011"/>
      <sheetName val="M2-312"/>
      <sheetName val="M2-313"/>
      <sheetName val="M2-314"/>
      <sheetName val="M2-315"/>
      <sheetName val="M2-110"/>
      <sheetName val="M2-162"/>
      <sheetName val="M2-165"/>
      <sheetName val="M2-169"/>
      <sheetName val="M2-180"/>
      <sheetName val="M2-203"/>
      <sheetName val="M2-219"/>
      <sheetName val="M2-280"/>
      <sheetName val="M2-281"/>
      <sheetName val="M2-282"/>
      <sheetName val="M2-283"/>
      <sheetName val="M2-284"/>
      <sheetName val="M2-285"/>
      <sheetName val="M2-286"/>
      <sheetName val="M2-287"/>
      <sheetName val="M2-288"/>
      <sheetName val="M2-289"/>
      <sheetName val="M2-290"/>
      <sheetName val="M2-291"/>
      <sheetName val="M2-292"/>
      <sheetName val="M2-293"/>
      <sheetName val="M2-294"/>
      <sheetName val="M2-295"/>
      <sheetName val="M2-296"/>
      <sheetName val="M2-297"/>
      <sheetName val="M2-298"/>
      <sheetName val="M2-299"/>
      <sheetName val="M2-300"/>
      <sheetName val="M2-301"/>
      <sheetName val="M2-302"/>
      <sheetName val="M2-303"/>
      <sheetName val="M2-304"/>
      <sheetName val="M2-305"/>
      <sheetName val="M2-306"/>
      <sheetName val="M2-307"/>
      <sheetName val="M2-308"/>
      <sheetName val="M2-309"/>
      <sheetName val="M2-310"/>
      <sheetName val="M2-311"/>
      <sheetName val="REF - Listas"/>
      <sheetName val="% aprobados"/>
      <sheetName val="M2-210"/>
      <sheetName val="M2-231"/>
      <sheetName val="Forecas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ión"/>
      <sheetName val="Sanitaria"/>
      <sheetName val="CPVC"/>
      <sheetName val="CANALES"/>
      <sheetName val="Conduit"/>
      <sheetName val="Union-Z"/>
      <sheetName val="NOVAFORT"/>
      <sheetName val="Alcantarillado"/>
      <sheetName val="Cobre"/>
      <sheetName val="Galvanizado"/>
      <sheetName val="PRES.AGRI"/>
      <sheetName val="CORR.DREN"/>
      <sheetName val="POZOS."/>
      <sheetName val="RIEGO-CONDUCC."/>
      <sheetName val="RIEGO MOVIL"/>
      <sheetName val="GEOMECANICO"/>
      <sheetName val="POLIETILENO "/>
      <sheetName val="GAS "/>
      <sheetName val="REFERENCIAS BANN"/>
      <sheetName val="Vitelma"/>
      <sheetName val="Piedra Herrada"/>
      <sheetName val="Vitelma3"/>
      <sheetName val="Vitelma2"/>
      <sheetName val="Piedra Herrada2"/>
      <sheetName val="Vitelma4"/>
      <sheetName val="PiedraHerrada "/>
      <sheetName val="PiedraHerrada3"/>
      <sheetName val="Tanque Fiscala"/>
      <sheetName val="Form 1| VALOR OFERTA"/>
      <sheetName val="Por Proyecto"/>
      <sheetName val="AIU"/>
      <sheetName val="Cronograma"/>
      <sheetName val="Excavacion_Rotura"/>
      <sheetName val="ALTERNATIVAS"/>
      <sheetName val="APU_DERIVACIÓNVitelma"/>
      <sheetName val="APU_EMPATEVitelma"/>
      <sheetName val="APU_EMPATEVitelma (V3)"/>
      <sheetName val="APU_EMPATEVitelma (V2)"/>
      <sheetName val="APU_DERIVACIÓNPiedraHerrada"/>
      <sheetName val="APU_EMPATEPiedraHerrada"/>
      <sheetName val="REFERENCIAAPU"/>
      <sheetName val="CATALOGOS"/>
      <sheetName val="APU"/>
      <sheetName val="APU (2)"/>
      <sheetName val="Items"/>
      <sheetName val="SAI 2016"/>
      <sheetName val="Insumos"/>
      <sheetName val="Imp Urbano"/>
      <sheetName val="Pto PMT Vitelma"/>
      <sheetName val="Pto PMT PH-La Fiscala"/>
      <sheetName val="Plan de Gestión Social"/>
      <sheetName val="FACTOR_PRESTACIONAL"/>
      <sheetName val="SAI 2015 (2)"/>
      <sheetName val="Hoja1"/>
      <sheetName val="Hoja3"/>
      <sheetName val="Hoja2"/>
      <sheetName val="PRES_AGRI"/>
      <sheetName val="CORR_DREN"/>
      <sheetName val="POZOS_"/>
      <sheetName val="RIEGO-CONDUCC_"/>
      <sheetName val="RIEGO_MOVIL"/>
      <sheetName val="POLIETILENO_"/>
      <sheetName val="GAS_"/>
      <sheetName val="REFERENCIAS_BANN"/>
      <sheetName val="PRES_AGRI2"/>
      <sheetName val="CORR_DREN2"/>
      <sheetName val="POZOS_2"/>
      <sheetName val="RIEGO-CONDUCC_2"/>
      <sheetName val="RIEGO_MOVIL2"/>
      <sheetName val="POLIETILENO_2"/>
      <sheetName val="GAS_2"/>
      <sheetName val="REFERENCIAS_BANN2"/>
      <sheetName val="PRES_AGRI1"/>
      <sheetName val="CORR_DREN1"/>
      <sheetName val="POZOS_1"/>
      <sheetName val="RIEGO-CONDUCC_1"/>
      <sheetName val="RIEGO_MOVIL1"/>
      <sheetName val="POLIETILENO_1"/>
      <sheetName val="GAS_1"/>
      <sheetName val="REFERENCIAS_BAN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Sistema de Tubería y Accesorios</v>
          </cell>
        </row>
        <row r="2">
          <cell r="B2" t="str">
            <v>Presión Uso Agricola PAVCO</v>
          </cell>
        </row>
        <row r="3">
          <cell r="B3" t="str">
            <v>Lista de Precios</v>
          </cell>
        </row>
        <row r="5">
          <cell r="B5">
            <v>1</v>
          </cell>
        </row>
        <row r="6">
          <cell r="B6" t="str">
            <v>PRECIOS: NO INCLUYEN I.V.A.</v>
          </cell>
          <cell r="I6" t="str">
            <v>FECHA:</v>
          </cell>
          <cell r="J6" t="str">
            <v>Septiembre 1 de 1998</v>
          </cell>
        </row>
        <row r="9">
          <cell r="B9" t="str">
            <v>Tuberías</v>
          </cell>
          <cell r="D9" t="str">
            <v>Referencia</v>
          </cell>
          <cell r="E9" t="str">
            <v>Diámetro</v>
          </cell>
          <cell r="F9" t="str">
            <v>Precio por Metro</v>
          </cell>
        </row>
        <row r="10">
          <cell r="B10" t="str">
            <v>Tramos de 6 metros</v>
          </cell>
        </row>
        <row r="11">
          <cell r="B11" t="str">
            <v>Extremos lisos</v>
          </cell>
        </row>
        <row r="12">
          <cell r="B12" t="str">
            <v>RDE   Presión de</v>
          </cell>
        </row>
        <row r="13">
          <cell r="B13" t="str">
            <v xml:space="preserve">      trabajo a</v>
          </cell>
        </row>
        <row r="14">
          <cell r="B14" t="str">
            <v xml:space="preserve">      23°C psi</v>
          </cell>
        </row>
        <row r="15">
          <cell r="B15" t="str">
            <v>21    200</v>
          </cell>
          <cell r="D15" t="str">
            <v>0150201001</v>
          </cell>
          <cell r="E15" t="str">
            <v>1/2</v>
          </cell>
          <cell r="F15" t="str">
            <v>$</v>
          </cell>
          <cell r="G15">
            <v>602.85714285714289</v>
          </cell>
        </row>
        <row r="16">
          <cell r="B16" t="str">
            <v>26    160</v>
          </cell>
          <cell r="D16" t="str">
            <v>0150301001</v>
          </cell>
          <cell r="E16" t="str">
            <v>3/4</v>
          </cell>
          <cell r="F16" t="str">
            <v>$</v>
          </cell>
          <cell r="G16">
            <v>765.71428571428578</v>
          </cell>
        </row>
        <row r="17">
          <cell r="D17" t="str">
            <v>0150401001</v>
          </cell>
          <cell r="E17" t="str">
            <v>1</v>
          </cell>
          <cell r="G17">
            <v>1088.5714285714287</v>
          </cell>
        </row>
        <row r="18">
          <cell r="D18" t="str">
            <v>0150501001</v>
          </cell>
          <cell r="E18" t="str">
            <v>1-1/4</v>
          </cell>
          <cell r="G18">
            <v>1588.5714285714287</v>
          </cell>
        </row>
        <row r="19">
          <cell r="D19" t="str">
            <v>0150601001</v>
          </cell>
          <cell r="E19" t="str">
            <v>1-1/2</v>
          </cell>
          <cell r="G19">
            <v>2017.1428571428573</v>
          </cell>
        </row>
        <row r="21">
          <cell r="B21" t="str">
            <v>Tuberías</v>
          </cell>
          <cell r="D21" t="str">
            <v>Referencia</v>
          </cell>
          <cell r="E21" t="str">
            <v>Diámetro</v>
          </cell>
          <cell r="F21" t="str">
            <v>Precio por Metro</v>
          </cell>
        </row>
        <row r="22">
          <cell r="B22" t="str">
            <v>Tramos de 6 metros</v>
          </cell>
        </row>
        <row r="23">
          <cell r="B23" t="str">
            <v>campana Union Z</v>
          </cell>
        </row>
        <row r="24">
          <cell r="B24" t="str">
            <v>RDE   Presión de</v>
          </cell>
        </row>
        <row r="25">
          <cell r="B25" t="str">
            <v xml:space="preserve">      trabajo a</v>
          </cell>
        </row>
        <row r="26">
          <cell r="B26" t="str">
            <v xml:space="preserve">      23°C psi</v>
          </cell>
        </row>
        <row r="27">
          <cell r="B27" t="str">
            <v>32.5  125</v>
          </cell>
          <cell r="D27" t="str">
            <v>0210702003</v>
          </cell>
          <cell r="E27" t="str">
            <v>2</v>
          </cell>
          <cell r="F27" t="str">
            <v>$</v>
          </cell>
          <cell r="G27">
            <v>2650</v>
          </cell>
        </row>
        <row r="28">
          <cell r="B28" t="str">
            <v>41    100</v>
          </cell>
          <cell r="D28" t="str">
            <v>0210702004</v>
          </cell>
          <cell r="E28" t="str">
            <v>2</v>
          </cell>
          <cell r="F28" t="str">
            <v>$</v>
          </cell>
          <cell r="G28">
            <v>2208.5714285714289</v>
          </cell>
        </row>
        <row r="29">
          <cell r="D29" t="str">
            <v>0210902004</v>
          </cell>
          <cell r="E29" t="str">
            <v>3</v>
          </cell>
          <cell r="G29">
            <v>4531.4285714285716</v>
          </cell>
        </row>
        <row r="30">
          <cell r="B30" t="str">
            <v>51     80</v>
          </cell>
          <cell r="D30" t="str">
            <v>0210902005</v>
          </cell>
          <cell r="E30" t="str">
            <v>3</v>
          </cell>
          <cell r="F30" t="str">
            <v>$</v>
          </cell>
          <cell r="G30">
            <v>3794.2857142857147</v>
          </cell>
        </row>
        <row r="31">
          <cell r="D31" t="str">
            <v>0211002005</v>
          </cell>
          <cell r="E31" t="str">
            <v>4</v>
          </cell>
          <cell r="G31">
            <v>6082.8571428571431</v>
          </cell>
        </row>
        <row r="32">
          <cell r="D32" t="str">
            <v>0211202005</v>
          </cell>
          <cell r="E32" t="str">
            <v>6</v>
          </cell>
          <cell r="G32">
            <v>13038.571428571429</v>
          </cell>
        </row>
        <row r="33">
          <cell r="D33" t="str">
            <v>0211302005</v>
          </cell>
          <cell r="E33" t="str">
            <v>8</v>
          </cell>
          <cell r="G33">
            <v>22107.142857142859</v>
          </cell>
        </row>
        <row r="34">
          <cell r="D34" t="str">
            <v>0211402005</v>
          </cell>
          <cell r="E34" t="str">
            <v>10</v>
          </cell>
          <cell r="G34">
            <v>34177.142857142862</v>
          </cell>
        </row>
        <row r="35">
          <cell r="D35" t="str">
            <v>0211502005</v>
          </cell>
          <cell r="E35" t="str">
            <v>12</v>
          </cell>
          <cell r="G35">
            <v>48884.285714285717</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1">
          <cell r="B1" t="str">
            <v>Sistema de Tubería y Accesorios</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 RESUMEN"/>
      <sheetName val="PROGRAMACION"/>
      <sheetName val="Presupuesto"/>
      <sheetName val="AIU obra"/>
      <sheetName val="Interventoria"/>
      <sheetName val="AIU Interventoria"/>
      <sheetName val="Costo socioambiental obra"/>
      <sheetName val="Analisis d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ES_ALDO"/>
      <sheetName val="APU COLECTOR NORTE."/>
      <sheetName val="FORMULARIO AIU"/>
      <sheetName val="PRESTA"/>
      <sheetName val="BASE"/>
      <sheetName val="BASE CTOS"/>
      <sheetName val="1. SISTEMA  MEDIA FALDA"/>
      <sheetName val="APU MEDIA FALDA"/>
      <sheetName val="2. SISTEMA LOS GILES"/>
      <sheetName val="APU LOS GILES"/>
      <sheetName val="3. SISTEMA BATEA MOJADA"/>
      <sheetName val="APU BATEA MOJADA"/>
      <sheetName val="4.PTAP "/>
      <sheetName val="APU PTAP"/>
      <sheetName val="5. OPTIM TANQUES"/>
      <sheetName val="APU TANQUE"/>
      <sheetName val="6. REDES"/>
      <sheetName val="APU REDES"/>
      <sheetName val="7. MICROCUENCAS"/>
      <sheetName val="APU MICRO"/>
      <sheetName val="RESUMEN OBRAS"/>
      <sheetName val="ANEXO 4 PRESUPUESTO ACUEDUCTO_1"/>
      <sheetName val="Aspecto General Obras"/>
    </sheetNames>
    <sheetDataSet>
      <sheetData sheetId="0"/>
      <sheetData sheetId="1"/>
      <sheetData sheetId="2">
        <row r="48">
          <cell r="G48">
            <v>0.22</v>
          </cell>
        </row>
      </sheetData>
      <sheetData sheetId="3"/>
      <sheetData sheetId="4">
        <row r="137">
          <cell r="D137">
            <v>45820</v>
          </cell>
        </row>
        <row r="234">
          <cell r="D234">
            <v>91640</v>
          </cell>
        </row>
        <row r="503">
          <cell r="D503">
            <v>1500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CIONES"/>
      <sheetName val="BASE"/>
      <sheetName val="ACUEDUCTO"/>
      <sheetName val="APU Acueducto"/>
      <sheetName val="ALCANTARILLADO"/>
      <sheetName val="APU REDES ALDO "/>
    </sheetNames>
    <sheetDataSet>
      <sheetData sheetId="0" refreshError="1">
        <row r="44">
          <cell r="G44">
            <v>0.3</v>
          </cell>
        </row>
      </sheetData>
      <sheetData sheetId="1" refreshError="1"/>
      <sheetData sheetId="2" refreshError="1">
        <row r="11">
          <cell r="D11">
            <v>65310.349866666686</v>
          </cell>
        </row>
        <row r="12">
          <cell r="D12">
            <v>48982.762400000014</v>
          </cell>
        </row>
        <row r="76">
          <cell r="D76">
            <v>10324</v>
          </cell>
        </row>
        <row r="86">
          <cell r="D86">
            <v>26284</v>
          </cell>
        </row>
        <row r="446">
          <cell r="D446">
            <v>37332</v>
          </cell>
        </row>
        <row r="460">
          <cell r="D460">
            <v>2550</v>
          </cell>
        </row>
        <row r="478">
          <cell r="D478">
            <v>1000000</v>
          </cell>
        </row>
        <row r="479">
          <cell r="D479">
            <v>1000000</v>
          </cell>
        </row>
      </sheetData>
      <sheetData sheetId="3" refreshError="1"/>
      <sheetData sheetId="4" refreshError="1"/>
      <sheetData sheetId="5" refreshError="1"/>
      <sheetData sheetId="6"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CIONES"/>
      <sheetName val="BASE_Concretos"/>
      <sheetName val="BASE"/>
      <sheetName val="COLECTOR-NORTE"/>
      <sheetName val="APU COLECTOR-NORTE"/>
      <sheetName val="COLECTOR-SUR"/>
      <sheetName val="APU COLECTOR-SUR"/>
      <sheetName val="REDES SECUND SUR"/>
      <sheetName val="APU Redes Secundarias  SUR"/>
      <sheetName val="DOMICILIARES"/>
      <sheetName val="PRESUPUESTO PTAR"/>
      <sheetName val="APU PTAR"/>
      <sheetName val="CANAL CRIBADO"/>
      <sheetName val="APU CANAL CRIBADO"/>
    </sheetNames>
    <sheetDataSet>
      <sheetData sheetId="0"/>
      <sheetData sheetId="1"/>
      <sheetData sheetId="2"/>
      <sheetData sheetId="3">
        <row r="3">
          <cell r="C3">
            <v>0.3</v>
          </cell>
        </row>
        <row r="44">
          <cell r="D44">
            <v>371475.46752499999</v>
          </cell>
        </row>
        <row r="138">
          <cell r="D138">
            <v>35142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G2. Sur - LOS PARRAS  3472"/>
      <sheetName val="SABANETA 3335"/>
      <sheetName val="AJIZAL 3335"/>
      <sheetName val="BASE"/>
      <sheetName val="4__G2__Sur_-_LOS_PARRAS__3472"/>
      <sheetName val="SABANETA_3335"/>
      <sheetName val="AJIZAL_3335"/>
    </sheetNames>
    <sheetDataSet>
      <sheetData sheetId="0" refreshError="1"/>
      <sheetData sheetId="1" refreshError="1">
        <row r="7">
          <cell r="C7" t="str">
            <v>301, 301.A1</v>
          </cell>
          <cell r="D7">
            <v>1</v>
          </cell>
          <cell r="E7" t="str">
            <v>Corte, retiro y botada de pavimento:</v>
          </cell>
        </row>
        <row r="8">
          <cell r="C8" t="str">
            <v xml:space="preserve"> </v>
          </cell>
        </row>
        <row r="9">
          <cell r="B9">
            <v>4030101</v>
          </cell>
          <cell r="D9" t="str">
            <v>1.1</v>
          </cell>
          <cell r="E9" t="str">
            <v>Asfaltico (flexible)</v>
          </cell>
          <cell r="F9" t="str">
            <v>m3</v>
          </cell>
          <cell r="G9">
            <v>381</v>
          </cell>
          <cell r="I9">
            <v>43791</v>
          </cell>
          <cell r="J9">
            <v>58395.298499999997</v>
          </cell>
          <cell r="K9">
            <v>16684371</v>
          </cell>
        </row>
        <row r="10">
          <cell r="G10">
            <v>0</v>
          </cell>
        </row>
        <row r="11">
          <cell r="B11">
            <v>4030103</v>
          </cell>
          <cell r="D11" t="str">
            <v>1.2</v>
          </cell>
          <cell r="E11" t="str">
            <v>Concreto (rigido), incluye rieles o piedra pegada</v>
          </cell>
          <cell r="F11" t="str">
            <v>m3</v>
          </cell>
          <cell r="G11">
            <v>10</v>
          </cell>
          <cell r="I11">
            <v>56124</v>
          </cell>
          <cell r="J11">
            <v>74841.353999999992</v>
          </cell>
          <cell r="K11">
            <v>561240</v>
          </cell>
        </row>
        <row r="12">
          <cell r="G12">
            <v>0</v>
          </cell>
        </row>
        <row r="13">
          <cell r="B13">
            <v>4040345</v>
          </cell>
          <cell r="C13" t="str">
            <v>309, 309.A1</v>
          </cell>
          <cell r="D13">
            <v>2</v>
          </cell>
          <cell r="E13" t="str">
            <v>Retiro, almacenamiento y colocación de adoquines de concreto (no incluye suministro)</v>
          </cell>
          <cell r="F13" t="str">
            <v>m2</v>
          </cell>
          <cell r="G13">
            <v>42</v>
          </cell>
          <cell r="I13">
            <v>13527</v>
          </cell>
          <cell r="J13">
            <v>18038.254499999999</v>
          </cell>
          <cell r="K13">
            <v>568134</v>
          </cell>
        </row>
        <row r="14">
          <cell r="B14">
            <v>4040215</v>
          </cell>
          <cell r="C14" t="str">
            <v>105, 105.A2</v>
          </cell>
          <cell r="D14">
            <v>3</v>
          </cell>
          <cell r="E14" t="str">
            <v>Retiro, almacenamiento y colocación de cordones de concreto (no incluye suministro)</v>
          </cell>
          <cell r="F14" t="str">
            <v>m</v>
          </cell>
          <cell r="G14">
            <v>25</v>
          </cell>
          <cell r="I14">
            <v>13280</v>
          </cell>
          <cell r="J14">
            <v>17708.879999999997</v>
          </cell>
          <cell r="K14">
            <v>332000</v>
          </cell>
        </row>
        <row r="15">
          <cell r="G15">
            <v>0</v>
          </cell>
        </row>
        <row r="16">
          <cell r="C16" t="str">
            <v>100, 105</v>
          </cell>
          <cell r="D16">
            <v>4</v>
          </cell>
          <cell r="E16" t="str">
            <v>Demolición, cargue, retiro y botada de:</v>
          </cell>
          <cell r="F16" t="str">
            <v xml:space="preserve"> </v>
          </cell>
          <cell r="G16">
            <v>0</v>
          </cell>
        </row>
        <row r="17">
          <cell r="G17">
            <v>0</v>
          </cell>
        </row>
        <row r="18">
          <cell r="B18">
            <v>4015201</v>
          </cell>
          <cell r="C18" t="str">
            <v xml:space="preserve"> 105.2, 105.2.A1</v>
          </cell>
          <cell r="D18">
            <v>4.0999999999999996</v>
          </cell>
          <cell r="E18" t="str">
            <v>Andenes con y sin escalas, en cualquier material (simples o reforzado)</v>
          </cell>
          <cell r="F18" t="str">
            <v xml:space="preserve"> m3</v>
          </cell>
          <cell r="G18">
            <v>8</v>
          </cell>
          <cell r="I18">
            <v>44732</v>
          </cell>
          <cell r="J18">
            <v>59650.121999999996</v>
          </cell>
          <cell r="K18">
            <v>357856</v>
          </cell>
        </row>
        <row r="19">
          <cell r="G19">
            <v>0</v>
          </cell>
        </row>
        <row r="20">
          <cell r="B20">
            <v>4015103</v>
          </cell>
          <cell r="C20" t="str">
            <v xml:space="preserve"> 105.1, 105.1.A1</v>
          </cell>
          <cell r="D20">
            <v>4.2</v>
          </cell>
          <cell r="E20" t="str">
            <v>Cordones (retiro si son prefabricados)</v>
          </cell>
          <cell r="F20" t="str">
            <v xml:space="preserve"> m3</v>
          </cell>
          <cell r="G20">
            <v>3</v>
          </cell>
          <cell r="I20">
            <v>49008</v>
          </cell>
          <cell r="J20">
            <v>65352.167999999998</v>
          </cell>
          <cell r="K20">
            <v>147024</v>
          </cell>
        </row>
        <row r="21">
          <cell r="K21">
            <v>0</v>
          </cell>
        </row>
        <row r="22">
          <cell r="B22">
            <v>4015536</v>
          </cell>
          <cell r="C22" t="str">
            <v xml:space="preserve"> 105.2, 105.1.A3</v>
          </cell>
          <cell r="D22">
            <v>4.3</v>
          </cell>
          <cell r="E22" t="str">
            <v>Concreto simple o reforzado</v>
          </cell>
          <cell r="F22" t="str">
            <v xml:space="preserve"> m3</v>
          </cell>
          <cell r="G22">
            <v>3</v>
          </cell>
          <cell r="I22">
            <v>65047</v>
          </cell>
          <cell r="J22">
            <v>86740.174499999994</v>
          </cell>
          <cell r="K22">
            <v>195141</v>
          </cell>
        </row>
        <row r="24">
          <cell r="C24" t="str">
            <v xml:space="preserve"> 103, 104, 107, 107.1, 107.A1, 201, 201.A1</v>
          </cell>
          <cell r="D24">
            <v>5</v>
          </cell>
          <cell r="E24" t="str">
            <v>Excavación, manual o mecánica, en cualquier material y grado de humedad, a las siguientes profundidades:</v>
          </cell>
          <cell r="G24">
            <v>0</v>
          </cell>
        </row>
        <row r="25">
          <cell r="G25">
            <v>0</v>
          </cell>
        </row>
        <row r="26">
          <cell r="B26">
            <v>4021103</v>
          </cell>
          <cell r="D26">
            <v>5.0999999999999996</v>
          </cell>
          <cell r="E26" t="str">
            <v>Entre 0 y 2,0 m de profundidad</v>
          </cell>
          <cell r="F26" t="str">
            <v>m3</v>
          </cell>
          <cell r="G26">
            <v>3585</v>
          </cell>
          <cell r="I26">
            <v>7189</v>
          </cell>
          <cell r="J26">
            <v>9586.5314999999991</v>
          </cell>
          <cell r="K26">
            <v>25772565</v>
          </cell>
        </row>
        <row r="27">
          <cell r="G27">
            <v>0</v>
          </cell>
        </row>
        <row r="28">
          <cell r="B28">
            <v>4021303</v>
          </cell>
          <cell r="C28">
            <v>107.2</v>
          </cell>
          <cell r="D28">
            <v>5.2</v>
          </cell>
          <cell r="E28" t="str">
            <v>En roca, a cualquier profundidad</v>
          </cell>
          <cell r="F28" t="str">
            <v>m3</v>
          </cell>
          <cell r="G28">
            <v>7</v>
          </cell>
          <cell r="I28">
            <v>53529</v>
          </cell>
          <cell r="J28">
            <v>71380.921499999997</v>
          </cell>
          <cell r="K28">
            <v>374703</v>
          </cell>
        </row>
        <row r="29">
          <cell r="G29">
            <v>0</v>
          </cell>
        </row>
        <row r="30">
          <cell r="B30">
            <v>4021503</v>
          </cell>
          <cell r="D30">
            <v>5.3</v>
          </cell>
          <cell r="E30" t="str">
            <v>Para nichos de investigación entre 0 y 2 m (incluye lleno con material de la escavación y botada de escombros)</v>
          </cell>
          <cell r="F30" t="str">
            <v>m3</v>
          </cell>
          <cell r="G30">
            <v>150</v>
          </cell>
          <cell r="I30">
            <v>18551</v>
          </cell>
          <cell r="J30">
            <v>24737.7585</v>
          </cell>
          <cell r="K30">
            <v>2782650</v>
          </cell>
        </row>
        <row r="31">
          <cell r="C31" t="str">
            <v xml:space="preserve"> </v>
          </cell>
          <cell r="G31">
            <v>0</v>
          </cell>
        </row>
        <row r="32">
          <cell r="B32">
            <v>4025001</v>
          </cell>
          <cell r="C32">
            <v>205</v>
          </cell>
          <cell r="D32">
            <v>6</v>
          </cell>
          <cell r="E32" t="str">
            <v>Cargue, retiro y botada de material sobrante y escombros, a cualquier distancia (incluye acarreo en sitio sin acceso vehicular)</v>
          </cell>
          <cell r="F32" t="str">
            <v>m3</v>
          </cell>
          <cell r="G32">
            <v>2257</v>
          </cell>
          <cell r="I32">
            <v>16625</v>
          </cell>
          <cell r="J32">
            <v>22169.4375</v>
          </cell>
          <cell r="K32">
            <v>37522625</v>
          </cell>
        </row>
        <row r="33">
          <cell r="G33">
            <v>0</v>
          </cell>
        </row>
        <row r="34">
          <cell r="C34" t="str">
            <v>204, 204.A1, 206</v>
          </cell>
          <cell r="D34">
            <v>7</v>
          </cell>
          <cell r="E34" t="str">
            <v>Llenos compactados en zanjas y apiques:</v>
          </cell>
          <cell r="G34">
            <v>0</v>
          </cell>
        </row>
        <row r="35">
          <cell r="G35">
            <v>0</v>
          </cell>
        </row>
        <row r="36">
          <cell r="B36">
            <v>4024103</v>
          </cell>
          <cell r="D36">
            <v>7.1</v>
          </cell>
          <cell r="E36" t="str">
            <v>Con material selecto de excavación</v>
          </cell>
          <cell r="F36" t="str">
            <v>m3</v>
          </cell>
          <cell r="G36">
            <v>1330</v>
          </cell>
          <cell r="I36">
            <v>8051</v>
          </cell>
          <cell r="J36">
            <v>10736.0085</v>
          </cell>
          <cell r="K36">
            <v>10707830</v>
          </cell>
        </row>
        <row r="37">
          <cell r="G37">
            <v>0</v>
          </cell>
        </row>
        <row r="38">
          <cell r="B38">
            <v>4024112</v>
          </cell>
          <cell r="D38">
            <v>7.2</v>
          </cell>
          <cell r="E38" t="str">
            <v>Con material de préstamo (arenilla o similar)</v>
          </cell>
          <cell r="F38" t="str">
            <v>m3</v>
          </cell>
          <cell r="G38">
            <v>1015</v>
          </cell>
          <cell r="I38">
            <v>15712</v>
          </cell>
          <cell r="J38">
            <v>20951.951999999997</v>
          </cell>
          <cell r="K38">
            <v>15947680</v>
          </cell>
        </row>
        <row r="39">
          <cell r="G39">
            <v>0</v>
          </cell>
        </row>
        <row r="40">
          <cell r="B40">
            <v>4030301</v>
          </cell>
          <cell r="C40">
            <v>303</v>
          </cell>
          <cell r="D40">
            <v>7.3</v>
          </cell>
          <cell r="E40" t="str">
            <v>Con material granular para base</v>
          </cell>
          <cell r="F40" t="str">
            <v>m3</v>
          </cell>
          <cell r="G40">
            <v>951</v>
          </cell>
          <cell r="I40">
            <v>41911</v>
          </cell>
          <cell r="J40">
            <v>55888.318499999994</v>
          </cell>
          <cell r="K40">
            <v>39857361</v>
          </cell>
        </row>
        <row r="41">
          <cell r="G41">
            <v>0</v>
          </cell>
        </row>
        <row r="42">
          <cell r="B42">
            <v>4040401</v>
          </cell>
          <cell r="C42">
            <v>404</v>
          </cell>
          <cell r="D42">
            <v>8</v>
          </cell>
          <cell r="E42" t="str">
            <v>Suministro, transporte e instalación de entresuelo para apoyo de tubería, en arenilla</v>
          </cell>
          <cell r="F42" t="str">
            <v>m3</v>
          </cell>
          <cell r="G42">
            <v>220</v>
          </cell>
          <cell r="I42">
            <v>37094</v>
          </cell>
          <cell r="J42">
            <v>49464.848999999995</v>
          </cell>
          <cell r="K42">
            <v>8160680</v>
          </cell>
        </row>
        <row r="43">
          <cell r="G43">
            <v>0</v>
          </cell>
        </row>
        <row r="44">
          <cell r="B44">
            <v>4040301</v>
          </cell>
          <cell r="C44" t="str">
            <v>403, 403.A2, 501, 506, 507</v>
          </cell>
          <cell r="D44">
            <v>9</v>
          </cell>
          <cell r="E44" t="str">
            <v>Reconstrucción de andenes en concreto, con y sin escalas</v>
          </cell>
          <cell r="F44" t="str">
            <v>m2</v>
          </cell>
          <cell r="G44">
            <v>70</v>
          </cell>
          <cell r="I44">
            <v>32102</v>
          </cell>
          <cell r="J44">
            <v>42808.017</v>
          </cell>
          <cell r="K44">
            <v>2247140</v>
          </cell>
        </row>
        <row r="45">
          <cell r="G45">
            <v>0</v>
          </cell>
        </row>
        <row r="46">
          <cell r="B46">
            <v>4040220</v>
          </cell>
          <cell r="C46">
            <v>402</v>
          </cell>
          <cell r="D46">
            <v>10</v>
          </cell>
          <cell r="E46" t="str">
            <v>Reconstrucción de cordones simples, de dos o tres caras, prefabricados o vaciados  en el sitio de cualquier dimensión.</v>
          </cell>
          <cell r="F46" t="str">
            <v>m</v>
          </cell>
          <cell r="G46">
            <v>50</v>
          </cell>
          <cell r="I46">
            <v>16358</v>
          </cell>
          <cell r="J46">
            <v>21813.393</v>
          </cell>
          <cell r="K46">
            <v>817900</v>
          </cell>
        </row>
        <row r="48">
          <cell r="B48">
            <v>4040130</v>
          </cell>
          <cell r="C48" t="str">
            <v>401, 401.A1, 501, 506, 507</v>
          </cell>
          <cell r="D48">
            <v>11</v>
          </cell>
          <cell r="E48" t="str">
            <v>Reconstrucción de cunetas o cordón cuneta, cualquier tipo de sección</v>
          </cell>
          <cell r="F48" t="str">
            <v>m</v>
          </cell>
          <cell r="G48">
            <v>5</v>
          </cell>
          <cell r="I48">
            <v>21714</v>
          </cell>
          <cell r="J48">
            <v>28955.618999999999</v>
          </cell>
          <cell r="K48">
            <v>108570</v>
          </cell>
        </row>
        <row r="49">
          <cell r="G49">
            <v>0</v>
          </cell>
        </row>
        <row r="50">
          <cell r="C50" t="str">
            <v>406, 406.A1, 407.A1</v>
          </cell>
          <cell r="D50">
            <v>12</v>
          </cell>
          <cell r="E50" t="str">
            <v>Reconstrucción de engramados</v>
          </cell>
          <cell r="G50">
            <v>0</v>
          </cell>
        </row>
        <row r="51">
          <cell r="G51">
            <v>0</v>
          </cell>
        </row>
        <row r="52">
          <cell r="B52">
            <v>4040601</v>
          </cell>
          <cell r="D52">
            <v>12.1</v>
          </cell>
          <cell r="E52" t="str">
            <v>Con reutilización de grama existente:</v>
          </cell>
          <cell r="F52" t="str">
            <v>m2</v>
          </cell>
          <cell r="G52">
            <v>5</v>
          </cell>
          <cell r="I52">
            <v>3997</v>
          </cell>
          <cell r="J52">
            <v>5329.9994999999999</v>
          </cell>
          <cell r="K52">
            <v>19985</v>
          </cell>
        </row>
        <row r="53">
          <cell r="G53">
            <v>0</v>
          </cell>
        </row>
        <row r="54">
          <cell r="B54">
            <v>4040603</v>
          </cell>
          <cell r="D54">
            <v>12.2</v>
          </cell>
          <cell r="E54" t="str">
            <v>Con suministro, transporte y colocación de grama</v>
          </cell>
          <cell r="F54" t="str">
            <v>m2</v>
          </cell>
          <cell r="G54">
            <v>30</v>
          </cell>
          <cell r="I54">
            <v>6637</v>
          </cell>
          <cell r="J54">
            <v>8850.4394999999986</v>
          </cell>
          <cell r="K54">
            <v>199110</v>
          </cell>
        </row>
        <row r="56">
          <cell r="B56">
            <v>4051101</v>
          </cell>
          <cell r="C56" t="str">
            <v xml:space="preserve"> 306, 306.A1, 307</v>
          </cell>
          <cell r="D56">
            <v>13</v>
          </cell>
          <cell r="E56" t="str">
            <v>Suministro, transporte, colocación  de concreto de 21  Mpa  para el vaciado de fundaciones, apoyo de anclajes y  elementos de confinación de pavimentos.</v>
          </cell>
          <cell r="F56" t="str">
            <v>m3</v>
          </cell>
          <cell r="G56">
            <v>15</v>
          </cell>
          <cell r="I56">
            <v>203228</v>
          </cell>
          <cell r="J56">
            <v>271004.538</v>
          </cell>
          <cell r="K56">
            <v>3048420</v>
          </cell>
        </row>
        <row r="57">
          <cell r="G57">
            <v>0</v>
          </cell>
        </row>
        <row r="58">
          <cell r="C58" t="str">
            <v>305, 306, 306.A1, 307</v>
          </cell>
          <cell r="D58">
            <v>14</v>
          </cell>
          <cell r="E58" t="str">
            <v xml:space="preserve">Suministro, transporte, colocación y compactación de pavimento asfáltico, para: </v>
          </cell>
          <cell r="G58">
            <v>0</v>
          </cell>
        </row>
        <row r="60">
          <cell r="B60">
            <v>4030701</v>
          </cell>
          <cell r="D60">
            <v>14.1</v>
          </cell>
          <cell r="E60" t="str">
            <v>Pavimentación total de la vía</v>
          </cell>
          <cell r="F60" t="str">
            <v>m3</v>
          </cell>
          <cell r="G60">
            <v>5</v>
          </cell>
          <cell r="I60">
            <v>293063</v>
          </cell>
          <cell r="J60">
            <v>390799.51049999997</v>
          </cell>
          <cell r="K60">
            <v>1465315</v>
          </cell>
        </row>
        <row r="61">
          <cell r="G61">
            <v>0</v>
          </cell>
        </row>
        <row r="62">
          <cell r="B62">
            <v>4030705</v>
          </cell>
          <cell r="D62">
            <v>14.2</v>
          </cell>
          <cell r="E62" t="str">
            <v>Para parcheo</v>
          </cell>
          <cell r="F62" t="str">
            <v>m3</v>
          </cell>
          <cell r="G62">
            <v>496</v>
          </cell>
          <cell r="I62">
            <v>368064</v>
          </cell>
          <cell r="J62">
            <v>490813.34399999998</v>
          </cell>
          <cell r="K62">
            <v>182559744</v>
          </cell>
        </row>
        <row r="63">
          <cell r="G63">
            <v>0</v>
          </cell>
        </row>
        <row r="64">
          <cell r="B64" t="str">
            <v xml:space="preserve">TUBERIAS Y ACCESORIOS  PARA REDES DE ACUEDUCTO </v>
          </cell>
        </row>
        <row r="65">
          <cell r="C65" t="str">
            <v>701, 701.1, 701.1.A1, 704</v>
          </cell>
          <cell r="D65">
            <v>15</v>
          </cell>
          <cell r="E65" t="str">
            <v>Suministro, transporte y colocación de tubería de acero para acueducto schedule 40 (incluye protección y tratamiento), en los siguientes diámetros:</v>
          </cell>
          <cell r="G65">
            <v>0</v>
          </cell>
        </row>
        <row r="66">
          <cell r="B66">
            <v>4071008</v>
          </cell>
          <cell r="D66">
            <v>15.1</v>
          </cell>
          <cell r="E66" t="str">
            <v>75 mm (3")</v>
          </cell>
          <cell r="F66" t="str">
            <v>m</v>
          </cell>
          <cell r="G66">
            <v>4</v>
          </cell>
          <cell r="I66">
            <v>62066</v>
          </cell>
          <cell r="J66">
            <v>82765.010999999999</v>
          </cell>
          <cell r="K66">
            <v>248264</v>
          </cell>
        </row>
        <row r="67">
          <cell r="G67">
            <v>0</v>
          </cell>
        </row>
        <row r="68">
          <cell r="B68">
            <v>4071010</v>
          </cell>
          <cell r="D68">
            <v>15.2</v>
          </cell>
          <cell r="E68" t="str">
            <v>100 mm (4")</v>
          </cell>
          <cell r="F68" t="str">
            <v>m</v>
          </cell>
          <cell r="G68">
            <v>40</v>
          </cell>
          <cell r="I68">
            <v>78590</v>
          </cell>
          <cell r="J68">
            <v>104799.765</v>
          </cell>
          <cell r="K68">
            <v>3143600</v>
          </cell>
        </row>
        <row r="69">
          <cell r="G69">
            <v>0</v>
          </cell>
        </row>
        <row r="70">
          <cell r="B70">
            <v>4071014</v>
          </cell>
          <cell r="D70">
            <v>15.3</v>
          </cell>
          <cell r="E70" t="str">
            <v>150 mm (6")</v>
          </cell>
          <cell r="F70" t="str">
            <v>m</v>
          </cell>
          <cell r="G70">
            <v>9</v>
          </cell>
          <cell r="I70">
            <v>121932</v>
          </cell>
          <cell r="J70">
            <v>162596.32199999999</v>
          </cell>
          <cell r="K70">
            <v>1097388</v>
          </cell>
        </row>
        <row r="72">
          <cell r="B72">
            <v>4071018</v>
          </cell>
          <cell r="D72">
            <v>15.4</v>
          </cell>
          <cell r="E72" t="str">
            <v>250 mm (10")</v>
          </cell>
          <cell r="F72" t="str">
            <v>m</v>
          </cell>
          <cell r="G72">
            <v>3</v>
          </cell>
          <cell r="I72">
            <v>280343</v>
          </cell>
          <cell r="J72">
            <v>373837.39049999998</v>
          </cell>
          <cell r="K72">
            <v>841029</v>
          </cell>
        </row>
        <row r="74">
          <cell r="C74" t="str">
            <v>701, 701.3, 701.3.A1, 704</v>
          </cell>
          <cell r="D74">
            <v>16</v>
          </cell>
          <cell r="E74" t="str">
            <v>Transporte y colocación  tubería   PVC-P  RDE 13.5  para acueducto ( Las Empresas suministran la tubería,  los empaques y el lubricante requerido, en los siguientes diámetros:</v>
          </cell>
          <cell r="G74">
            <v>0</v>
          </cell>
        </row>
        <row r="75">
          <cell r="B75">
            <v>4073012</v>
          </cell>
          <cell r="D75">
            <v>16.100000000000001</v>
          </cell>
          <cell r="E75" t="str">
            <v>100 mm (4")</v>
          </cell>
          <cell r="F75" t="str">
            <v>m</v>
          </cell>
          <cell r="G75">
            <v>3200</v>
          </cell>
          <cell r="I75">
            <v>11091</v>
          </cell>
          <cell r="J75">
            <v>14789.848499999998</v>
          </cell>
          <cell r="K75">
            <v>35491200</v>
          </cell>
        </row>
        <row r="76">
          <cell r="G76">
            <v>0</v>
          </cell>
        </row>
        <row r="77">
          <cell r="B77">
            <v>4073014</v>
          </cell>
          <cell r="D77">
            <v>16.2</v>
          </cell>
          <cell r="E77" t="str">
            <v>150 mm (6")</v>
          </cell>
          <cell r="F77" t="str">
            <v>m</v>
          </cell>
          <cell r="G77">
            <v>900</v>
          </cell>
          <cell r="I77">
            <v>12377</v>
          </cell>
          <cell r="J77">
            <v>16504.729499999998</v>
          </cell>
          <cell r="K77">
            <v>11139300</v>
          </cell>
        </row>
        <row r="79">
          <cell r="C79" t="str">
            <v>701, 701.1, 701.1.A1, 704</v>
          </cell>
          <cell r="D79">
            <v>17</v>
          </cell>
          <cell r="E79" t="str">
            <v>Transporte y colocación de tubería de hierro dúctil para acueducto  TK9 unión mécanica  ( Las empresas suministran  la tubería ,los empaques y el lubricante, en los siguientes diámetros:</v>
          </cell>
          <cell r="G79">
            <v>0</v>
          </cell>
        </row>
        <row r="80">
          <cell r="B80">
            <v>4072012</v>
          </cell>
          <cell r="D80">
            <v>17.100000000000001</v>
          </cell>
          <cell r="E80" t="str">
            <v>300 mm (12")</v>
          </cell>
          <cell r="F80" t="str">
            <v>m</v>
          </cell>
          <cell r="G80">
            <v>500</v>
          </cell>
          <cell r="I80">
            <v>22472</v>
          </cell>
          <cell r="J80">
            <v>29966.411999999997</v>
          </cell>
          <cell r="K80">
            <v>11236000</v>
          </cell>
        </row>
        <row r="82">
          <cell r="B82">
            <v>4072014</v>
          </cell>
          <cell r="D82">
            <v>17.2</v>
          </cell>
          <cell r="E82" t="str">
            <v>350 mm (14")</v>
          </cell>
          <cell r="F82" t="str">
            <v>m</v>
          </cell>
          <cell r="G82">
            <v>450</v>
          </cell>
          <cell r="I82">
            <v>27858</v>
          </cell>
          <cell r="J82">
            <v>37148.642999999996</v>
          </cell>
          <cell r="K82">
            <v>12536100</v>
          </cell>
        </row>
        <row r="83">
          <cell r="G83">
            <v>0</v>
          </cell>
        </row>
        <row r="84">
          <cell r="B84">
            <v>4071068</v>
          </cell>
          <cell r="C84" t="str">
            <v>706, 701.N1</v>
          </cell>
          <cell r="D84">
            <v>18</v>
          </cell>
          <cell r="E84" t="str">
            <v>Suministro, transporte y colocación de tubería galvanizada de 37.5 mm (1 1/2") para atraque de tuberias (incluye cortes y soldaduras)</v>
          </cell>
          <cell r="F84" t="str">
            <v>m</v>
          </cell>
          <cell r="G84">
            <v>20</v>
          </cell>
          <cell r="I84">
            <v>12099</v>
          </cell>
          <cell r="J84">
            <v>16134.0165</v>
          </cell>
          <cell r="K84">
            <v>241980</v>
          </cell>
        </row>
        <row r="86">
          <cell r="C86" t="str">
            <v>803, 707, 707.A2</v>
          </cell>
          <cell r="D86">
            <v>19</v>
          </cell>
          <cell r="E86" t="str">
            <v>Suministro, transporte y colocación de tubería PVC-Sanitaria para desagües de cajas de válvulas, incluye suministro, transporte e instalación de rejilla en aluminio en la caja y las perforaciones, emboquilladas y resanes tanto en la caja como en la cámara</v>
          </cell>
        </row>
        <row r="87">
          <cell r="B87">
            <v>4083178</v>
          </cell>
          <cell r="D87">
            <v>19.100000000000001</v>
          </cell>
          <cell r="E87" t="str">
            <v>100 mm (4")</v>
          </cell>
          <cell r="F87" t="str">
            <v>m</v>
          </cell>
          <cell r="G87">
            <v>80</v>
          </cell>
          <cell r="I87">
            <v>24899</v>
          </cell>
          <cell r="J87">
            <v>33202.816500000001</v>
          </cell>
          <cell r="K87">
            <v>1991920</v>
          </cell>
        </row>
        <row r="88">
          <cell r="G88">
            <v>0</v>
          </cell>
        </row>
        <row r="89">
          <cell r="C89">
            <v>601</v>
          </cell>
          <cell r="D89">
            <v>20</v>
          </cell>
          <cell r="E89" t="str">
            <v>Suministro, transporte, figuración y colocación de  acero de refuerzo en los siguientes diámetros :</v>
          </cell>
        </row>
        <row r="90">
          <cell r="B90">
            <v>4060122</v>
          </cell>
          <cell r="D90">
            <v>20.100000000000001</v>
          </cell>
          <cell r="E90" t="str">
            <v>9.52 mm  (3/8")  grado 60</v>
          </cell>
          <cell r="F90" t="str">
            <v>kg</v>
          </cell>
          <cell r="G90">
            <v>75</v>
          </cell>
          <cell r="I90">
            <v>3162</v>
          </cell>
          <cell r="J90">
            <v>4216.527</v>
          </cell>
          <cell r="K90">
            <v>237150</v>
          </cell>
        </row>
        <row r="92">
          <cell r="B92">
            <v>4060120</v>
          </cell>
          <cell r="D92">
            <v>20.2</v>
          </cell>
          <cell r="E92" t="str">
            <v>12.70 mm  (1/2")  grado 60</v>
          </cell>
          <cell r="F92" t="str">
            <v>kg</v>
          </cell>
          <cell r="G92">
            <v>16</v>
          </cell>
          <cell r="I92">
            <v>2244</v>
          </cell>
          <cell r="J92">
            <v>2992.3739999999998</v>
          </cell>
          <cell r="K92">
            <v>35904</v>
          </cell>
        </row>
        <row r="94">
          <cell r="B94">
            <v>4060124</v>
          </cell>
          <cell r="D94">
            <v>20.3</v>
          </cell>
          <cell r="E94" t="str">
            <v>12.70 mm  (5/8")  grado 60</v>
          </cell>
          <cell r="F94" t="str">
            <v>kg</v>
          </cell>
          <cell r="G94">
            <v>20</v>
          </cell>
          <cell r="I94">
            <v>2261</v>
          </cell>
          <cell r="J94">
            <v>3015.0434999999998</v>
          </cell>
          <cell r="K94">
            <v>45220</v>
          </cell>
        </row>
        <row r="95">
          <cell r="E95" t="str">
            <v>ACCESORIOS</v>
          </cell>
        </row>
        <row r="96">
          <cell r="G96">
            <v>0</v>
          </cell>
        </row>
        <row r="97">
          <cell r="C97" t="str">
            <v>705, 706</v>
          </cell>
          <cell r="D97">
            <v>21</v>
          </cell>
          <cell r="E97" t="str">
            <v>Suministro, transporte y colocación de unión de reparación universal, en los siguientes diámetros:</v>
          </cell>
          <cell r="G97">
            <v>0</v>
          </cell>
        </row>
        <row r="98">
          <cell r="B98">
            <v>4079150</v>
          </cell>
          <cell r="D98">
            <v>21.1</v>
          </cell>
          <cell r="E98" t="str">
            <v>De 75 mm (3") - Rango de atención en extemos de 88.1 mm a 102.4</v>
          </cell>
          <cell r="F98" t="str">
            <v>un</v>
          </cell>
          <cell r="G98">
            <v>6</v>
          </cell>
          <cell r="I98">
            <v>79749</v>
          </cell>
          <cell r="J98">
            <v>106345.29149999999</v>
          </cell>
          <cell r="K98">
            <v>478494</v>
          </cell>
        </row>
        <row r="99">
          <cell r="G99">
            <v>0</v>
          </cell>
        </row>
        <row r="100">
          <cell r="B100">
            <v>4079152</v>
          </cell>
          <cell r="D100">
            <v>21.2</v>
          </cell>
          <cell r="E100" t="str">
            <v>De 100 mm (4") - Rango de atención en extremos de 109 mm a 127.8 mm</v>
          </cell>
          <cell r="F100" t="str">
            <v>un</v>
          </cell>
          <cell r="G100">
            <v>58</v>
          </cell>
          <cell r="I100">
            <v>81189</v>
          </cell>
          <cell r="J100">
            <v>108265.5315</v>
          </cell>
          <cell r="K100">
            <v>4708962</v>
          </cell>
        </row>
        <row r="101">
          <cell r="G101">
            <v>0</v>
          </cell>
        </row>
        <row r="102">
          <cell r="B102">
            <v>4079154</v>
          </cell>
          <cell r="D102">
            <v>21.3</v>
          </cell>
          <cell r="E102" t="str">
            <v>De 150 mm (6") - Rango de atención en extremos de 159.2 mm a 181.6 mm</v>
          </cell>
          <cell r="F102" t="str">
            <v>un</v>
          </cell>
          <cell r="G102">
            <v>17</v>
          </cell>
          <cell r="I102">
            <v>131600</v>
          </cell>
          <cell r="J102">
            <v>175488.59999999998</v>
          </cell>
          <cell r="K102">
            <v>2237200</v>
          </cell>
        </row>
        <row r="103">
          <cell r="G103">
            <v>0</v>
          </cell>
        </row>
        <row r="104">
          <cell r="B104">
            <v>4079156</v>
          </cell>
          <cell r="D104">
            <v>21.4</v>
          </cell>
          <cell r="E104" t="str">
            <v>De 200 mm (8") - Rango de atención en extremos de 218.1 mm a 235.0 mm</v>
          </cell>
          <cell r="F104" t="str">
            <v>un</v>
          </cell>
          <cell r="G104">
            <v>1</v>
          </cell>
          <cell r="I104">
            <v>206927</v>
          </cell>
          <cell r="J104">
            <v>275937.1545</v>
          </cell>
          <cell r="K104">
            <v>206927</v>
          </cell>
        </row>
        <row r="105">
          <cell r="G105">
            <v>0</v>
          </cell>
        </row>
        <row r="106">
          <cell r="B106">
            <v>4079158</v>
          </cell>
          <cell r="D106">
            <v>21.5</v>
          </cell>
          <cell r="E106" t="str">
            <v>De 250 mm (10") - Rango de atención en extremos de 272 mm a 289 mm</v>
          </cell>
          <cell r="F106" t="str">
            <v>un</v>
          </cell>
          <cell r="G106">
            <v>2</v>
          </cell>
          <cell r="I106">
            <v>309361</v>
          </cell>
          <cell r="J106">
            <v>412532.89349999995</v>
          </cell>
          <cell r="K106">
            <v>618722</v>
          </cell>
        </row>
        <row r="108">
          <cell r="B108">
            <v>4079160</v>
          </cell>
          <cell r="D108">
            <v>21.6</v>
          </cell>
          <cell r="E108" t="str">
            <v>De 300 mm (12") - Rango de atención en extremos de XXX  mm   a  XXX mm</v>
          </cell>
          <cell r="F108" t="str">
            <v>un</v>
          </cell>
          <cell r="G108">
            <v>5</v>
          </cell>
          <cell r="I108">
            <v>443745</v>
          </cell>
          <cell r="J108">
            <v>591733.9574999999</v>
          </cell>
          <cell r="K108">
            <v>2218725</v>
          </cell>
        </row>
        <row r="110">
          <cell r="D110">
            <v>21.7</v>
          </cell>
          <cell r="E110" t="str">
            <v>De 350 mm (14") - Rango de atención en extremos de XXX mm a  XXX mm</v>
          </cell>
          <cell r="F110" t="str">
            <v>un</v>
          </cell>
          <cell r="G110">
            <v>4</v>
          </cell>
          <cell r="I110">
            <v>580000</v>
          </cell>
          <cell r="J110">
            <v>773430</v>
          </cell>
          <cell r="K110">
            <v>2320000</v>
          </cell>
        </row>
        <row r="112">
          <cell r="C112" t="str">
            <v>701, 701.2, 701.7, 704, 706</v>
          </cell>
          <cell r="D112">
            <v>22</v>
          </cell>
          <cell r="E112" t="str">
            <v>Suministro, transporte y colocación de tees en hierro fundido o hierro ductil para tubería PVC RDE 13.5, en los siguientes diámetros:</v>
          </cell>
        </row>
        <row r="113">
          <cell r="B113">
            <v>4072360</v>
          </cell>
          <cell r="D113">
            <v>22.1</v>
          </cell>
          <cell r="E113" t="str">
            <v>De 100 mm x 100 mm (4" x 4")</v>
          </cell>
          <cell r="F113" t="str">
            <v>un</v>
          </cell>
          <cell r="G113">
            <v>8</v>
          </cell>
          <cell r="I113">
            <v>110895</v>
          </cell>
          <cell r="J113">
            <v>147878.48249999998</v>
          </cell>
          <cell r="K113">
            <v>887160</v>
          </cell>
        </row>
        <row r="114">
          <cell r="G114">
            <v>0</v>
          </cell>
        </row>
        <row r="115">
          <cell r="B115">
            <v>4072343</v>
          </cell>
          <cell r="D115">
            <v>22.2</v>
          </cell>
          <cell r="E115" t="str">
            <v>De 150 mm x 75 mm (6" x 3")</v>
          </cell>
          <cell r="F115" t="str">
            <v>un</v>
          </cell>
          <cell r="G115">
            <v>1</v>
          </cell>
          <cell r="I115">
            <v>173198</v>
          </cell>
          <cell r="J115">
            <v>230959.533</v>
          </cell>
          <cell r="K115">
            <v>173198</v>
          </cell>
        </row>
        <row r="116">
          <cell r="G116">
            <v>0</v>
          </cell>
        </row>
        <row r="117">
          <cell r="B117">
            <v>4072366</v>
          </cell>
          <cell r="D117">
            <v>22.3</v>
          </cell>
          <cell r="E117" t="str">
            <v>De 150 mm x 100 mm (6" x 4")</v>
          </cell>
          <cell r="F117" t="str">
            <v>un</v>
          </cell>
          <cell r="G117">
            <v>9</v>
          </cell>
          <cell r="I117">
            <v>205678</v>
          </cell>
          <cell r="J117">
            <v>274271.61299999995</v>
          </cell>
          <cell r="K117">
            <v>1851102</v>
          </cell>
        </row>
        <row r="118">
          <cell r="G118">
            <v>0</v>
          </cell>
        </row>
        <row r="119">
          <cell r="C119" t="str">
            <v>706.A2</v>
          </cell>
          <cell r="D119">
            <v>24</v>
          </cell>
          <cell r="E119" t="str">
            <v>Suministro, transporte y colocación de de tee partida para  intercalado de hidrantes ( el hidrante y el codo lo suministran las Empresas ), incluye válvula de compuerta elástica bridada, adaptador de transicón brida x unta rápida y anclaje de la válvula ,</v>
          </cell>
          <cell r="G119">
            <v>0</v>
          </cell>
        </row>
        <row r="120">
          <cell r="B120">
            <v>4071559</v>
          </cell>
          <cell r="D120">
            <v>24.1</v>
          </cell>
          <cell r="E120" t="str">
            <v>75 mm x  75 mm (3" x 3")</v>
          </cell>
          <cell r="F120" t="str">
            <v>un</v>
          </cell>
          <cell r="G120">
            <v>1</v>
          </cell>
          <cell r="I120">
            <v>1939239</v>
          </cell>
          <cell r="J120">
            <v>2585975.2064999999</v>
          </cell>
          <cell r="K120">
            <v>1939239</v>
          </cell>
        </row>
        <row r="122">
          <cell r="B122">
            <v>4071563</v>
          </cell>
          <cell r="D122">
            <v>24.2</v>
          </cell>
          <cell r="E122" t="str">
            <v>150 mm x 150 mm ( 6" x  6")</v>
          </cell>
          <cell r="F122" t="str">
            <v>un</v>
          </cell>
          <cell r="G122">
            <v>6</v>
          </cell>
          <cell r="I122">
            <v>3504563</v>
          </cell>
          <cell r="J122">
            <v>4673334.7604999999</v>
          </cell>
          <cell r="K122">
            <v>21027378</v>
          </cell>
        </row>
        <row r="123">
          <cell r="G123">
            <v>0</v>
          </cell>
        </row>
        <row r="124">
          <cell r="C124" t="str">
            <v>701, 701.2, 701.3, 701.7, 704, 706</v>
          </cell>
          <cell r="D124">
            <v>25</v>
          </cell>
          <cell r="E124" t="str">
            <v>Suministro, transporte y colocación de codos de hierro fundido o hierro dúctil para hierro dúctil, en los siguientes diámetros:</v>
          </cell>
          <cell r="G124">
            <v>0</v>
          </cell>
        </row>
        <row r="125">
          <cell r="B125">
            <v>4076072</v>
          </cell>
          <cell r="D125">
            <v>25.1</v>
          </cell>
          <cell r="E125" t="str">
            <v>300 mm (12") de 90°</v>
          </cell>
          <cell r="F125" t="str">
            <v>un</v>
          </cell>
          <cell r="G125">
            <v>1</v>
          </cell>
          <cell r="I125">
            <v>1108425</v>
          </cell>
          <cell r="J125">
            <v>1478084.7374999998</v>
          </cell>
          <cell r="K125">
            <v>1108425</v>
          </cell>
        </row>
        <row r="126">
          <cell r="G126">
            <v>0</v>
          </cell>
        </row>
        <row r="127">
          <cell r="B127">
            <v>4076124</v>
          </cell>
          <cell r="D127">
            <v>25.2</v>
          </cell>
          <cell r="E127" t="str">
            <v>300 mm (12") de 45°</v>
          </cell>
          <cell r="F127" t="str">
            <v>un</v>
          </cell>
          <cell r="G127">
            <v>2</v>
          </cell>
          <cell r="I127">
            <v>893825</v>
          </cell>
          <cell r="J127">
            <v>1191915.6375</v>
          </cell>
          <cell r="K127">
            <v>1787650</v>
          </cell>
        </row>
        <row r="128">
          <cell r="G128">
            <v>0</v>
          </cell>
        </row>
        <row r="129">
          <cell r="B129">
            <v>4076160</v>
          </cell>
          <cell r="D129">
            <v>25.3</v>
          </cell>
          <cell r="E129" t="str">
            <v>300 mm (12") de 22.5°</v>
          </cell>
          <cell r="F129" t="str">
            <v>un</v>
          </cell>
          <cell r="G129">
            <v>7</v>
          </cell>
          <cell r="I129">
            <v>747665</v>
          </cell>
          <cell r="J129">
            <v>997011.27749999997</v>
          </cell>
          <cell r="K129">
            <v>5233655</v>
          </cell>
        </row>
        <row r="130">
          <cell r="G130">
            <v>0</v>
          </cell>
        </row>
        <row r="131">
          <cell r="B131">
            <v>4076204</v>
          </cell>
          <cell r="D131">
            <v>25.4</v>
          </cell>
          <cell r="E131" t="str">
            <v>300 mm (12") de 11.25°</v>
          </cell>
          <cell r="F131" t="str">
            <v>un</v>
          </cell>
          <cell r="G131">
            <v>5</v>
          </cell>
          <cell r="I131">
            <v>747665</v>
          </cell>
          <cell r="J131">
            <v>997011.27749999997</v>
          </cell>
          <cell r="K131">
            <v>3738325</v>
          </cell>
        </row>
        <row r="133">
          <cell r="B133">
            <v>4076101</v>
          </cell>
          <cell r="D133">
            <v>25.5</v>
          </cell>
          <cell r="E133" t="str">
            <v>350 mm (14") de 90°</v>
          </cell>
          <cell r="F133" t="str">
            <v>un</v>
          </cell>
          <cell r="G133">
            <v>3</v>
          </cell>
          <cell r="I133">
            <v>1867519</v>
          </cell>
          <cell r="J133">
            <v>2490336.5864999997</v>
          </cell>
          <cell r="K133">
            <v>5602557</v>
          </cell>
        </row>
        <row r="134">
          <cell r="G134">
            <v>0</v>
          </cell>
        </row>
        <row r="135">
          <cell r="B135">
            <v>4076126</v>
          </cell>
          <cell r="D135">
            <v>25.6</v>
          </cell>
          <cell r="E135" t="str">
            <v>350 mm (14") de 45°</v>
          </cell>
          <cell r="F135" t="str">
            <v>un</v>
          </cell>
          <cell r="G135">
            <v>4</v>
          </cell>
          <cell r="I135">
            <v>1303574</v>
          </cell>
          <cell r="J135">
            <v>1738315.9289999998</v>
          </cell>
          <cell r="K135">
            <v>5214296</v>
          </cell>
        </row>
        <row r="136">
          <cell r="G136">
            <v>0</v>
          </cell>
        </row>
        <row r="137">
          <cell r="B137">
            <v>4076214</v>
          </cell>
          <cell r="D137">
            <v>25.7</v>
          </cell>
          <cell r="E137" t="str">
            <v>350 mm (14") de 22.5°</v>
          </cell>
          <cell r="F137" t="str">
            <v>un</v>
          </cell>
          <cell r="G137">
            <v>1</v>
          </cell>
          <cell r="I137">
            <v>1303574</v>
          </cell>
          <cell r="J137">
            <v>1738315.9289999998</v>
          </cell>
          <cell r="K137">
            <v>1303574</v>
          </cell>
        </row>
        <row r="138">
          <cell r="G138">
            <v>0</v>
          </cell>
        </row>
        <row r="139">
          <cell r="B139">
            <v>4076214</v>
          </cell>
          <cell r="D139">
            <v>25.8</v>
          </cell>
          <cell r="E139" t="str">
            <v>350 mm (14") de 11.25°</v>
          </cell>
          <cell r="F139" t="str">
            <v>un</v>
          </cell>
          <cell r="G139">
            <v>1</v>
          </cell>
          <cell r="I139">
            <v>1303574</v>
          </cell>
          <cell r="J139">
            <v>1738315.9289999998</v>
          </cell>
          <cell r="K139">
            <v>1303574</v>
          </cell>
        </row>
        <row r="140">
          <cell r="G140">
            <v>0</v>
          </cell>
        </row>
        <row r="141">
          <cell r="C141" t="str">
            <v>701, 701.2, 701.3, 701.7, 704, 706</v>
          </cell>
          <cell r="D141">
            <v>26</v>
          </cell>
          <cell r="E141" t="str">
            <v>Suministro, transporte y colocación de codos de PVC-P, hierro fundido o hierro dúctil para tubería PVC  RDE 13.5  , en los siguientes diámetros:</v>
          </cell>
        </row>
        <row r="142">
          <cell r="B142">
            <v>4072124</v>
          </cell>
          <cell r="D142">
            <v>26.1</v>
          </cell>
          <cell r="E142" t="str">
            <v>150 mm (6") de 90°</v>
          </cell>
          <cell r="F142" t="str">
            <v>un</v>
          </cell>
          <cell r="G142">
            <v>1</v>
          </cell>
          <cell r="I142">
            <v>256880</v>
          </cell>
          <cell r="J142">
            <v>342549.48</v>
          </cell>
          <cell r="K142">
            <v>256880</v>
          </cell>
        </row>
        <row r="144">
          <cell r="B144">
            <v>4072152</v>
          </cell>
          <cell r="D144">
            <v>26.2</v>
          </cell>
          <cell r="E144" t="str">
            <v>150 mm (6") de 45°</v>
          </cell>
          <cell r="F144" t="str">
            <v>un</v>
          </cell>
          <cell r="G144">
            <v>4</v>
          </cell>
          <cell r="I144">
            <v>181480</v>
          </cell>
          <cell r="J144">
            <v>242003.58</v>
          </cell>
          <cell r="K144">
            <v>725920</v>
          </cell>
        </row>
        <row r="146">
          <cell r="B146">
            <v>4072174</v>
          </cell>
          <cell r="D146">
            <v>26.3</v>
          </cell>
          <cell r="E146" t="str">
            <v>150 mm (6") de 22.5°</v>
          </cell>
          <cell r="F146" t="str">
            <v>un</v>
          </cell>
          <cell r="G146">
            <v>4</v>
          </cell>
          <cell r="I146">
            <v>165240</v>
          </cell>
          <cell r="J146">
            <v>220347.53999999998</v>
          </cell>
          <cell r="K146">
            <v>660960</v>
          </cell>
        </row>
        <row r="148">
          <cell r="B148">
            <v>4072192</v>
          </cell>
          <cell r="D148">
            <v>26.4</v>
          </cell>
          <cell r="E148" t="str">
            <v>150 mm (6") de 11.25°</v>
          </cell>
          <cell r="F148" t="str">
            <v>un</v>
          </cell>
          <cell r="G148">
            <v>6</v>
          </cell>
          <cell r="I148">
            <v>154047</v>
          </cell>
          <cell r="J148">
            <v>205421.67449999999</v>
          </cell>
          <cell r="K148">
            <v>924282</v>
          </cell>
        </row>
        <row r="150">
          <cell r="B150">
            <v>4072122</v>
          </cell>
          <cell r="D150">
            <v>26.5</v>
          </cell>
          <cell r="E150" t="str">
            <v>100 mm (4") de 90°</v>
          </cell>
          <cell r="F150" t="str">
            <v>un</v>
          </cell>
          <cell r="G150">
            <v>2</v>
          </cell>
          <cell r="I150">
            <v>104389</v>
          </cell>
          <cell r="J150">
            <v>139202.73149999999</v>
          </cell>
          <cell r="K150">
            <v>208778</v>
          </cell>
        </row>
        <row r="152">
          <cell r="B152">
            <v>4072150</v>
          </cell>
          <cell r="D152">
            <v>26.6</v>
          </cell>
          <cell r="E152" t="str">
            <v>100 mm (4") de 45°</v>
          </cell>
          <cell r="F152" t="str">
            <v>un</v>
          </cell>
          <cell r="G152">
            <v>5</v>
          </cell>
          <cell r="I152">
            <v>86989</v>
          </cell>
          <cell r="J152">
            <v>115999.83149999999</v>
          </cell>
          <cell r="K152">
            <v>434945</v>
          </cell>
        </row>
        <row r="154">
          <cell r="B154">
            <v>4072173</v>
          </cell>
          <cell r="D154">
            <v>26.7</v>
          </cell>
          <cell r="E154" t="str">
            <v>100 mm (4") de 22.5°</v>
          </cell>
          <cell r="F154" t="str">
            <v>un</v>
          </cell>
          <cell r="G154">
            <v>4</v>
          </cell>
          <cell r="I154">
            <v>74229</v>
          </cell>
          <cell r="J154">
            <v>98984.371499999994</v>
          </cell>
          <cell r="K154">
            <v>296916</v>
          </cell>
        </row>
        <row r="156">
          <cell r="B156">
            <v>4072194</v>
          </cell>
          <cell r="D156">
            <v>26.8</v>
          </cell>
          <cell r="E156" t="str">
            <v>100 mm (4") de 11,2.5°</v>
          </cell>
          <cell r="F156" t="str">
            <v>un</v>
          </cell>
          <cell r="G156">
            <v>4</v>
          </cell>
          <cell r="I156">
            <v>74229</v>
          </cell>
          <cell r="J156">
            <v>98984.371499999994</v>
          </cell>
          <cell r="K156">
            <v>296916</v>
          </cell>
        </row>
        <row r="158">
          <cell r="C158" t="str">
            <v>701, 701.1.A1, 701.2, 701.7, 704, 706</v>
          </cell>
          <cell r="D158">
            <v>27</v>
          </cell>
          <cell r="E158" t="str">
            <v>Suministro, transporte y colocación de reducciones hierro fundido, hierro dúctil o acero, J.R en los siguientes diametros:</v>
          </cell>
          <cell r="G158">
            <v>0</v>
          </cell>
        </row>
        <row r="159">
          <cell r="B159">
            <v>4076652</v>
          </cell>
          <cell r="D159">
            <v>27.1</v>
          </cell>
          <cell r="E159" t="str">
            <v>150 mm x 100 mm (6" x 4")</v>
          </cell>
          <cell r="F159" t="str">
            <v>un</v>
          </cell>
          <cell r="G159">
            <v>2</v>
          </cell>
          <cell r="I159">
            <v>127958</v>
          </cell>
          <cell r="J159">
            <v>170631.99299999999</v>
          </cell>
          <cell r="K159">
            <v>255916</v>
          </cell>
        </row>
        <row r="161">
          <cell r="B161">
            <v>4079811</v>
          </cell>
          <cell r="C161">
            <v>711</v>
          </cell>
          <cell r="D161">
            <v>28</v>
          </cell>
          <cell r="E161" t="str">
            <v>Retiro de válvulas de compuerta e hidrantes, tal y como se encuentren en el terreno, en cualquier diámetro</v>
          </cell>
          <cell r="F161" t="str">
            <v>un</v>
          </cell>
          <cell r="G161">
            <v>11</v>
          </cell>
          <cell r="I161">
            <v>41969</v>
          </cell>
          <cell r="J161">
            <v>55965.661499999995</v>
          </cell>
          <cell r="K161">
            <v>461659</v>
          </cell>
        </row>
        <row r="162">
          <cell r="G162">
            <v>0</v>
          </cell>
        </row>
        <row r="163">
          <cell r="C163" t="str">
            <v>703, 703.A1</v>
          </cell>
          <cell r="D163">
            <v>29</v>
          </cell>
          <cell r="E163" t="str">
            <v>Transporte y colocación de hidrantes en los siguientes diámetros:</v>
          </cell>
          <cell r="G163">
            <v>0</v>
          </cell>
        </row>
        <row r="164">
          <cell r="B164">
            <v>4078706</v>
          </cell>
          <cell r="D164">
            <v>30.1</v>
          </cell>
          <cell r="E164" t="str">
            <v>De 75 mm (3")</v>
          </cell>
          <cell r="F164" t="str">
            <v>un</v>
          </cell>
          <cell r="G164">
            <v>1</v>
          </cell>
          <cell r="I164">
            <v>67049</v>
          </cell>
          <cell r="J164">
            <v>89409.841499999995</v>
          </cell>
          <cell r="K164">
            <v>67049</v>
          </cell>
        </row>
        <row r="166">
          <cell r="B166">
            <v>4078728</v>
          </cell>
          <cell r="D166">
            <v>30.2</v>
          </cell>
          <cell r="E166" t="str">
            <v>De 150 mm (6")</v>
          </cell>
          <cell r="F166" t="str">
            <v>un</v>
          </cell>
          <cell r="G166">
            <v>6</v>
          </cell>
          <cell r="I166">
            <v>200173</v>
          </cell>
          <cell r="J166">
            <v>266930.69549999997</v>
          </cell>
          <cell r="K166">
            <v>1201038</v>
          </cell>
        </row>
        <row r="167">
          <cell r="G167">
            <v>0</v>
          </cell>
        </row>
        <row r="168">
          <cell r="C168" t="str">
            <v>702, 702.1 y 702.1.A1</v>
          </cell>
          <cell r="D168">
            <v>31</v>
          </cell>
          <cell r="E168" t="str">
            <v>Transporte y colocación de válvulas de compuerta elásticas de vástago no ascendente  CxC  en los siguientes diámetros:</v>
          </cell>
          <cell r="G168">
            <v>0</v>
          </cell>
        </row>
        <row r="169">
          <cell r="B169">
            <v>4078204</v>
          </cell>
          <cell r="D169">
            <v>31.1</v>
          </cell>
          <cell r="E169" t="str">
            <v>75 mm (3")</v>
          </cell>
          <cell r="F169" t="str">
            <v>un</v>
          </cell>
          <cell r="G169">
            <v>1</v>
          </cell>
          <cell r="I169">
            <v>13556.01</v>
          </cell>
          <cell r="J169">
            <v>18076.939334999999</v>
          </cell>
          <cell r="K169">
            <v>13556.01</v>
          </cell>
        </row>
        <row r="170">
          <cell r="G170">
            <v>0</v>
          </cell>
        </row>
        <row r="171">
          <cell r="B171">
            <v>4078206</v>
          </cell>
          <cell r="D171">
            <v>31.2</v>
          </cell>
          <cell r="E171" t="str">
            <v>100 mm (4")</v>
          </cell>
          <cell r="F171" t="str">
            <v>un</v>
          </cell>
          <cell r="G171">
            <v>5</v>
          </cell>
          <cell r="I171">
            <v>16947.759999999998</v>
          </cell>
          <cell r="J171">
            <v>22599.837959999997</v>
          </cell>
          <cell r="K171">
            <v>84738.799999999988</v>
          </cell>
        </row>
        <row r="172">
          <cell r="G172">
            <v>0</v>
          </cell>
        </row>
        <row r="173">
          <cell r="B173">
            <v>4078208</v>
          </cell>
          <cell r="D173">
            <v>31.3</v>
          </cell>
          <cell r="E173" t="str">
            <v>150 mm (6")</v>
          </cell>
          <cell r="F173" t="str">
            <v>un</v>
          </cell>
          <cell r="G173">
            <v>14</v>
          </cell>
          <cell r="I173">
            <v>40161.769999999997</v>
          </cell>
          <cell r="J173">
            <v>53555.720294999992</v>
          </cell>
          <cell r="K173">
            <v>562264.77999999991</v>
          </cell>
        </row>
        <row r="174">
          <cell r="G174">
            <v>0</v>
          </cell>
        </row>
        <row r="175">
          <cell r="B175">
            <v>4078210</v>
          </cell>
          <cell r="D175">
            <v>31.4</v>
          </cell>
          <cell r="E175" t="str">
            <v>200 mm (8")</v>
          </cell>
          <cell r="F175" t="str">
            <v>un</v>
          </cell>
          <cell r="G175">
            <v>0</v>
          </cell>
          <cell r="I175">
            <v>50270.95</v>
          </cell>
          <cell r="J175">
            <v>67036.311824999997</v>
          </cell>
        </row>
        <row r="176">
          <cell r="G176">
            <v>0</v>
          </cell>
        </row>
        <row r="177">
          <cell r="B177">
            <v>4078282</v>
          </cell>
          <cell r="D177">
            <v>31.5</v>
          </cell>
          <cell r="E177" t="str">
            <v>250 mm (10")</v>
          </cell>
          <cell r="F177" t="str">
            <v>un</v>
          </cell>
          <cell r="G177">
            <v>0</v>
          </cell>
          <cell r="I177">
            <v>55994.62</v>
          </cell>
          <cell r="J177">
            <v>74668.825769999996</v>
          </cell>
        </row>
        <row r="179">
          <cell r="B179">
            <v>4078284</v>
          </cell>
          <cell r="D179">
            <v>31.6</v>
          </cell>
          <cell r="E179" t="str">
            <v>300 mm (12")</v>
          </cell>
          <cell r="F179" t="str">
            <v>un</v>
          </cell>
          <cell r="G179">
            <v>2</v>
          </cell>
          <cell r="I179">
            <v>62933</v>
          </cell>
          <cell r="J179">
            <v>83921.155499999993</v>
          </cell>
          <cell r="K179">
            <v>125866</v>
          </cell>
        </row>
        <row r="180">
          <cell r="G180">
            <v>0</v>
          </cell>
        </row>
        <row r="181">
          <cell r="C181" t="str">
            <v>702, 702.1, 702.1.A2, 704</v>
          </cell>
          <cell r="D181">
            <v>32</v>
          </cell>
          <cell r="E181" t="str">
            <v>Transporte e intercalado de válvulas de compuerta en redes existentes, incluye niples y uniones, en los siguientes diametros:</v>
          </cell>
          <cell r="G181">
            <v>0</v>
          </cell>
        </row>
        <row r="182">
          <cell r="B182">
            <v>4078371</v>
          </cell>
          <cell r="D182">
            <v>32.1</v>
          </cell>
          <cell r="E182" t="str">
            <v>De 75 mm (3")</v>
          </cell>
          <cell r="F182" t="str">
            <v>un</v>
          </cell>
          <cell r="G182">
            <v>2</v>
          </cell>
          <cell r="I182">
            <v>166343</v>
          </cell>
          <cell r="J182">
            <v>221818.39049999998</v>
          </cell>
          <cell r="K182">
            <v>332686</v>
          </cell>
        </row>
        <row r="183">
          <cell r="G183">
            <v>0</v>
          </cell>
        </row>
        <row r="184">
          <cell r="B184">
            <v>4078372</v>
          </cell>
          <cell r="D184">
            <v>32.200000000000003</v>
          </cell>
          <cell r="E184" t="str">
            <v>De 100 mm (4")</v>
          </cell>
          <cell r="F184" t="str">
            <v>un</v>
          </cell>
          <cell r="G184">
            <v>8</v>
          </cell>
          <cell r="I184">
            <v>184800</v>
          </cell>
          <cell r="J184">
            <v>246430.8</v>
          </cell>
          <cell r="K184">
            <v>1478400</v>
          </cell>
        </row>
        <row r="185">
          <cell r="G185">
            <v>0</v>
          </cell>
        </row>
        <row r="186">
          <cell r="B186">
            <v>4078373</v>
          </cell>
          <cell r="D186">
            <v>32.299999999999997</v>
          </cell>
          <cell r="E186" t="str">
            <v>De 150 mm (6")</v>
          </cell>
          <cell r="F186" t="str">
            <v>un</v>
          </cell>
          <cell r="G186">
            <v>2</v>
          </cell>
          <cell r="I186">
            <v>280633</v>
          </cell>
          <cell r="J186">
            <v>374224.10549999995</v>
          </cell>
          <cell r="K186">
            <v>561266</v>
          </cell>
        </row>
        <row r="188">
          <cell r="B188">
            <v>4078374</v>
          </cell>
          <cell r="D188">
            <v>32.4</v>
          </cell>
          <cell r="E188" t="str">
            <v>De 200 mm (8")</v>
          </cell>
          <cell r="F188" t="str">
            <v>un</v>
          </cell>
          <cell r="G188">
            <v>4</v>
          </cell>
          <cell r="I188">
            <v>422153</v>
          </cell>
          <cell r="J188">
            <v>562941.02549999999</v>
          </cell>
          <cell r="K188">
            <v>1688612</v>
          </cell>
        </row>
        <row r="190">
          <cell r="B190">
            <v>4078375</v>
          </cell>
          <cell r="D190">
            <v>32.5</v>
          </cell>
          <cell r="E190" t="str">
            <v>De 250 mm ( 10")</v>
          </cell>
          <cell r="F190" t="str">
            <v>un</v>
          </cell>
          <cell r="G190">
            <v>1</v>
          </cell>
          <cell r="I190">
            <v>639337</v>
          </cell>
          <cell r="J190">
            <v>852555.88949999993</v>
          </cell>
          <cell r="K190">
            <v>639337</v>
          </cell>
        </row>
        <row r="192">
          <cell r="B192">
            <v>4079302</v>
          </cell>
          <cell r="C192" t="str">
            <v>707, 707.A1</v>
          </cell>
          <cell r="D192">
            <v>33</v>
          </cell>
          <cell r="E192" t="str">
            <v>Construcción de cajas para válvulas, según esquema 1, incluye suministro y transporte de materiales y marco de concreto</v>
          </cell>
          <cell r="F192" t="str">
            <v>un</v>
          </cell>
          <cell r="G192">
            <v>43</v>
          </cell>
          <cell r="I192">
            <v>134381</v>
          </cell>
          <cell r="J192">
            <v>179197.06349999999</v>
          </cell>
          <cell r="K192">
            <v>5778383</v>
          </cell>
        </row>
        <row r="194">
          <cell r="C194" t="str">
            <v>702, 702.1 y 702.1.A1</v>
          </cell>
          <cell r="D194">
            <v>34</v>
          </cell>
          <cell r="E194" t="str">
            <v>Transporte y colocación de válvulas mariposa   en los siguientes diámetros:</v>
          </cell>
          <cell r="G194">
            <v>0</v>
          </cell>
        </row>
        <row r="195">
          <cell r="B195">
            <v>4078414</v>
          </cell>
          <cell r="D195">
            <v>34.1</v>
          </cell>
          <cell r="E195" t="str">
            <v>De 350 mm (14")</v>
          </cell>
          <cell r="F195" t="str">
            <v>un</v>
          </cell>
          <cell r="G195">
            <v>2</v>
          </cell>
          <cell r="I195">
            <v>250000</v>
          </cell>
          <cell r="J195">
            <v>333375</v>
          </cell>
          <cell r="K195">
            <v>500000</v>
          </cell>
        </row>
        <row r="197">
          <cell r="C197" t="str">
            <v>702, 702.1 y 702.1.A1</v>
          </cell>
          <cell r="D197">
            <v>35</v>
          </cell>
          <cell r="E197" t="str">
            <v>Transporte y colocación de válvulas reguladoras de presión,  la Empresa suminitrará las válvulas  reguladoras y  el contratista suministrará las reduciones, los niples de acero soldados  y roscados, las bridas , ventosas, manometros , filtro en y y las de</v>
          </cell>
          <cell r="G197">
            <v>0</v>
          </cell>
        </row>
        <row r="198">
          <cell r="B198">
            <v>4078414</v>
          </cell>
          <cell r="D198">
            <v>35.1</v>
          </cell>
          <cell r="E198" t="str">
            <v>100 mm (4")</v>
          </cell>
          <cell r="F198" t="str">
            <v>un</v>
          </cell>
          <cell r="G198">
            <v>1</v>
          </cell>
          <cell r="I198">
            <v>2319080</v>
          </cell>
          <cell r="J198">
            <v>3092493.1799999997</v>
          </cell>
          <cell r="K198">
            <v>2319080</v>
          </cell>
        </row>
        <row r="200">
          <cell r="C200" t="str">
            <v>702, 702.1 y 702.1.A1</v>
          </cell>
          <cell r="D200">
            <v>36</v>
          </cell>
          <cell r="E200" t="str">
            <v>Construción de las  cajas  para la estación reguladora de presión en donde se alojarán las VRP,  en los siguientes diámetros, segun plano ACC-02-05-0119-16, e incluye la excavación, llenos y la botada de  los ecombros:</v>
          </cell>
          <cell r="G200">
            <v>0</v>
          </cell>
        </row>
        <row r="201">
          <cell r="B201">
            <v>4079320</v>
          </cell>
          <cell r="D201">
            <v>36.1</v>
          </cell>
          <cell r="E201" t="str">
            <v>100 mm (4")</v>
          </cell>
          <cell r="F201" t="str">
            <v>un</v>
          </cell>
          <cell r="G201">
            <v>1</v>
          </cell>
          <cell r="I201">
            <v>1439463</v>
          </cell>
          <cell r="J201">
            <v>1919523.9104999998</v>
          </cell>
          <cell r="K201">
            <v>1439463</v>
          </cell>
        </row>
        <row r="203">
          <cell r="B203" t="str">
            <v xml:space="preserve">                                OTROS ACCESORIOS </v>
          </cell>
        </row>
        <row r="204">
          <cell r="C204" t="str">
            <v>708, 708.A1</v>
          </cell>
          <cell r="D204">
            <v>37</v>
          </cell>
          <cell r="E204" t="str">
            <v xml:space="preserve">  Suministro,transporte y colocación de collares de derivación en hierro dúctil para tubería PVC-P, en los siguientes diámetros:</v>
          </cell>
          <cell r="G204">
            <v>0</v>
          </cell>
        </row>
        <row r="205">
          <cell r="B205">
            <v>4079460</v>
          </cell>
          <cell r="D205">
            <v>37.1</v>
          </cell>
          <cell r="E205" t="str">
            <v xml:space="preserve"> De 100 mm (4") a 13 mm (1/2")</v>
          </cell>
          <cell r="F205" t="str">
            <v>un</v>
          </cell>
          <cell r="G205">
            <v>175</v>
          </cell>
          <cell r="I205">
            <v>27249</v>
          </cell>
          <cell r="J205">
            <v>36336.541499999999</v>
          </cell>
          <cell r="K205">
            <v>4768575</v>
          </cell>
        </row>
        <row r="206">
          <cell r="G206">
            <v>0</v>
          </cell>
        </row>
        <row r="207">
          <cell r="B207">
            <v>4079461</v>
          </cell>
          <cell r="D207">
            <v>37.200000000000003</v>
          </cell>
          <cell r="E207" t="str">
            <v xml:space="preserve"> De 150 mm (6") a 13 mm (1/2")</v>
          </cell>
          <cell r="F207" t="str">
            <v>un</v>
          </cell>
          <cell r="G207">
            <v>65</v>
          </cell>
          <cell r="I207">
            <v>38220</v>
          </cell>
          <cell r="J207">
            <v>50966.369999999995</v>
          </cell>
          <cell r="K207">
            <v>2484300</v>
          </cell>
        </row>
        <row r="209">
          <cell r="D209">
            <v>38</v>
          </cell>
          <cell r="E209" t="str">
            <v>Cortes de tubería (incluye biselada):</v>
          </cell>
          <cell r="G209">
            <v>0</v>
          </cell>
        </row>
        <row r="210">
          <cell r="B210">
            <v>4041101</v>
          </cell>
          <cell r="C210">
            <v>411</v>
          </cell>
          <cell r="D210">
            <v>38.1</v>
          </cell>
          <cell r="E210" t="str">
            <v>Con acetileno</v>
          </cell>
          <cell r="F210" t="str">
            <v xml:space="preserve"> cm</v>
          </cell>
          <cell r="G210">
            <v>4276</v>
          </cell>
          <cell r="I210">
            <v>604</v>
          </cell>
          <cell r="J210">
            <v>805.43399999999997</v>
          </cell>
          <cell r="K210">
            <v>2582704</v>
          </cell>
        </row>
        <row r="211">
          <cell r="G211">
            <v>0</v>
          </cell>
        </row>
        <row r="212">
          <cell r="B212">
            <v>4041201</v>
          </cell>
          <cell r="C212">
            <v>412</v>
          </cell>
          <cell r="D212">
            <v>38.200000000000003</v>
          </cell>
          <cell r="E212" t="str">
            <v>Sin acetileno</v>
          </cell>
          <cell r="F212" t="str">
            <v xml:space="preserve"> cm</v>
          </cell>
          <cell r="G212">
            <v>2076</v>
          </cell>
          <cell r="I212">
            <v>604</v>
          </cell>
          <cell r="J212">
            <v>805.43399999999997</v>
          </cell>
          <cell r="K212">
            <v>1253904</v>
          </cell>
        </row>
        <row r="213">
          <cell r="G213">
            <v>0</v>
          </cell>
        </row>
        <row r="214">
          <cell r="B214">
            <v>4041301</v>
          </cell>
          <cell r="C214">
            <v>413</v>
          </cell>
          <cell r="D214">
            <v>39</v>
          </cell>
          <cell r="E214" t="str">
            <v>Suministro, transporte y colocación de cordón de soldadura completo</v>
          </cell>
          <cell r="F214" t="str">
            <v>cm</v>
          </cell>
          <cell r="G214">
            <v>3600</v>
          </cell>
          <cell r="I214">
            <v>881</v>
          </cell>
          <cell r="J214">
            <v>1174.8135</v>
          </cell>
          <cell r="K214">
            <v>3171600</v>
          </cell>
        </row>
        <row r="216">
          <cell r="B216">
            <v>4042294</v>
          </cell>
          <cell r="C216" t="str">
            <v>411,411,A1,413</v>
          </cell>
          <cell r="D216">
            <v>40</v>
          </cell>
          <cell r="E216" t="str">
            <v>Suministro transporte y  figuración. Corte y biselado de lámina de acero, espesor 6.25 mm. ( 1/4 ")</v>
          </cell>
          <cell r="F216" t="str">
            <v>un</v>
          </cell>
          <cell r="G216">
            <v>200</v>
          </cell>
          <cell r="I216">
            <v>186</v>
          </cell>
          <cell r="J216">
            <v>248.03099999999998</v>
          </cell>
          <cell r="K216">
            <v>37200</v>
          </cell>
        </row>
        <row r="218">
          <cell r="B218" t="str">
            <v xml:space="preserve">                                                                                                                       TUBERIAS Y ACCESORIOS PARA LAS ACOMETIDAS DE ACUEDUCTO</v>
          </cell>
        </row>
        <row r="220">
          <cell r="B220">
            <v>4079545</v>
          </cell>
          <cell r="C220" t="str">
            <v>704, 708.A1</v>
          </cell>
          <cell r="D220">
            <v>41</v>
          </cell>
          <cell r="E220" t="str">
            <v xml:space="preserve"> Suministro, transporte y colocación de tubería domiciliaria de acueducto en cualquier material, utilizando barreno para su instalaión, diámetro 12.7 mm (1/2")</v>
          </cell>
          <cell r="F220" t="str">
            <v>m</v>
          </cell>
          <cell r="G220">
            <v>60</v>
          </cell>
          <cell r="I220">
            <v>24350</v>
          </cell>
          <cell r="J220">
            <v>32470.724999999999</v>
          </cell>
          <cell r="K220">
            <v>1461000</v>
          </cell>
        </row>
        <row r="222">
          <cell r="C222">
            <v>708</v>
          </cell>
          <cell r="D222">
            <v>42</v>
          </cell>
          <cell r="E222" t="str">
            <v>Suministro, transporte y colocación de uniones dos y tres partes de 13 mm (1/2") para acometidas de acueducto en tubería de polietileno con alma de aluminio, de:</v>
          </cell>
        </row>
        <row r="223">
          <cell r="B223">
            <v>4075520</v>
          </cell>
          <cell r="D223">
            <v>42.1</v>
          </cell>
          <cell r="E223" t="str">
            <v>Tres partes</v>
          </cell>
          <cell r="F223" t="str">
            <v>un</v>
          </cell>
          <cell r="G223">
            <v>232</v>
          </cell>
          <cell r="I223">
            <v>4073</v>
          </cell>
          <cell r="J223">
            <v>5431.3454999999994</v>
          </cell>
          <cell r="K223">
            <v>944936</v>
          </cell>
        </row>
        <row r="225">
          <cell r="B225">
            <v>4079414</v>
          </cell>
          <cell r="C225" t="str">
            <v>708, 708.A1</v>
          </cell>
          <cell r="D225">
            <v>43</v>
          </cell>
          <cell r="E225" t="str">
            <v>Suministro , transporte y colocación de llaves de acera, diámetro 13 mm (1/2"), con racor, para tuberías de cobre, PE-AL-PE o polietileno (20 mm)</v>
          </cell>
          <cell r="F225" t="str">
            <v>un</v>
          </cell>
          <cell r="G225">
            <v>15</v>
          </cell>
          <cell r="I225">
            <v>18171</v>
          </cell>
          <cell r="J225">
            <v>24231.028499999997</v>
          </cell>
          <cell r="K225">
            <v>272565</v>
          </cell>
        </row>
        <row r="227">
          <cell r="C227" t="str">
            <v>708, 708.A1</v>
          </cell>
          <cell r="D227">
            <v>44</v>
          </cell>
          <cell r="E227" t="str">
            <v>Suministro, transporte y colocación de llaves de contención, en los siguientes diámetros:</v>
          </cell>
        </row>
        <row r="228">
          <cell r="B228">
            <v>4079449</v>
          </cell>
          <cell r="D228">
            <v>44.1</v>
          </cell>
          <cell r="E228" t="str">
            <v>13 mm (1/2")</v>
          </cell>
          <cell r="F228" t="str">
            <v>un</v>
          </cell>
          <cell r="G228">
            <v>10</v>
          </cell>
          <cell r="I228">
            <v>22886</v>
          </cell>
          <cell r="J228">
            <v>30518.480999999996</v>
          </cell>
          <cell r="K228">
            <v>228860</v>
          </cell>
        </row>
        <row r="230">
          <cell r="B230">
            <v>4079451</v>
          </cell>
          <cell r="D230">
            <v>44.2</v>
          </cell>
          <cell r="E230" t="str">
            <v>25 mm (1")</v>
          </cell>
          <cell r="F230" t="str">
            <v>un</v>
          </cell>
          <cell r="G230">
            <v>3</v>
          </cell>
          <cell r="I230">
            <v>48404</v>
          </cell>
          <cell r="J230">
            <v>64546.733999999997</v>
          </cell>
          <cell r="K230">
            <v>145212</v>
          </cell>
        </row>
        <row r="231">
          <cell r="K231">
            <v>0</v>
          </cell>
        </row>
        <row r="232">
          <cell r="B232">
            <v>4079426</v>
          </cell>
          <cell r="C232" t="str">
            <v>708, 708.A1</v>
          </cell>
          <cell r="D232">
            <v>45</v>
          </cell>
          <cell r="E232" t="str">
            <v xml:space="preserve"> Suministro, transporte y colocación de llaves de incorporación cónica o cilíndrica, diámetro 13 mm (1/2"), con racor, para tuberías de cobre, PE-AL-PE o polietileno (20 mm)</v>
          </cell>
          <cell r="F232" t="str">
            <v>un</v>
          </cell>
          <cell r="G232">
            <v>375</v>
          </cell>
          <cell r="I232">
            <v>21666.03</v>
          </cell>
          <cell r="J232">
            <v>28891.651004999996</v>
          </cell>
          <cell r="K232">
            <v>8124761.25</v>
          </cell>
        </row>
        <row r="234">
          <cell r="C234">
            <v>708</v>
          </cell>
          <cell r="D234">
            <v>46</v>
          </cell>
          <cell r="E234" t="str">
            <v>Cambio de toma (no necesita unión de tres partes ni cobre)</v>
          </cell>
        </row>
        <row r="235">
          <cell r="B235">
            <v>4250103</v>
          </cell>
          <cell r="D235">
            <v>46.1</v>
          </cell>
          <cell r="E235" t="str">
            <v xml:space="preserve"> 13 mm (1/2")</v>
          </cell>
          <cell r="F235" t="str">
            <v>un</v>
          </cell>
          <cell r="G235">
            <v>260</v>
          </cell>
          <cell r="I235">
            <v>8685</v>
          </cell>
          <cell r="J235">
            <v>11581.447499999998</v>
          </cell>
          <cell r="K235">
            <v>2258100</v>
          </cell>
        </row>
        <row r="237">
          <cell r="C237" t="str">
            <v>ACTIVIDADES COMPLEMENTARIAS</v>
          </cell>
        </row>
        <row r="238">
          <cell r="B238">
            <v>4042117</v>
          </cell>
          <cell r="C238" t="str">
            <v>423.N1</v>
          </cell>
          <cell r="D238">
            <v>47</v>
          </cell>
          <cell r="E238" t="str">
            <v>Suministro, transporte e instalación de cinta en polietileno para señalización de redes de acueducto</v>
          </cell>
          <cell r="F238" t="str">
            <v>m</v>
          </cell>
          <cell r="G238">
            <v>3950</v>
          </cell>
          <cell r="I238">
            <v>1082</v>
          </cell>
          <cell r="J238">
            <v>1442.847</v>
          </cell>
          <cell r="K238">
            <v>4273900</v>
          </cell>
        </row>
        <row r="240">
          <cell r="C240" t="str">
            <v>422.N1</v>
          </cell>
          <cell r="D240">
            <v>48</v>
          </cell>
          <cell r="E240" t="str">
            <v>Mano de obra (incluye prestaciones sociales)</v>
          </cell>
        </row>
        <row r="241">
          <cell r="B241">
            <v>4042152</v>
          </cell>
          <cell r="D241">
            <v>48.1</v>
          </cell>
          <cell r="E241" t="str">
            <v>Oficial</v>
          </cell>
          <cell r="F241" t="str">
            <v>h</v>
          </cell>
          <cell r="G241">
            <v>40</v>
          </cell>
          <cell r="I241">
            <v>8395.14</v>
          </cell>
          <cell r="J241">
            <v>11194.919189999999</v>
          </cell>
          <cell r="K241">
            <v>335805.6</v>
          </cell>
        </row>
        <row r="243">
          <cell r="B243">
            <v>4042150</v>
          </cell>
          <cell r="D243">
            <v>48.2</v>
          </cell>
          <cell r="E243" t="str">
            <v>Ayudante</v>
          </cell>
          <cell r="F243" t="str">
            <v>h</v>
          </cell>
          <cell r="G243">
            <v>40</v>
          </cell>
          <cell r="I243">
            <v>4095.26</v>
          </cell>
          <cell r="J243">
            <v>5461.0292099999997</v>
          </cell>
          <cell r="K243">
            <v>163810.40000000002</v>
          </cell>
        </row>
        <row r="246">
          <cell r="E246" t="str">
            <v xml:space="preserve">VALOR TOTAL DE LAS OBRAS EN NUMEROS </v>
          </cell>
          <cell r="K246">
            <v>546504406.83999991</v>
          </cell>
        </row>
        <row r="248">
          <cell r="E248" t="str">
            <v>VALOR TOTAL DE LAS OBRAS EN  LETRAS</v>
          </cell>
        </row>
        <row r="249">
          <cell r="C249" t="str">
            <v>Total suma AIUI</v>
          </cell>
          <cell r="E249">
            <v>0.33350000000000002</v>
          </cell>
        </row>
        <row r="251">
          <cell r="C251" t="str">
            <v xml:space="preserve">Además.              </v>
          </cell>
          <cell r="E251" t="str">
            <v xml:space="preserve">  _____________________%  (Especificar y soportar)</v>
          </cell>
        </row>
        <row r="253">
          <cell r="C253" t="str">
            <v>Firma del proponente. __________________________________________________________________________________</v>
          </cell>
        </row>
        <row r="255">
          <cell r="C255" t="str">
            <v>Nota:  El proponente  debe estudiar  todas y cada  una de  la especificaciones señaladas en los  ítem, para la elaboración de su oferta.</v>
          </cell>
        </row>
      </sheetData>
      <sheetData sheetId="2" refreshError="1">
        <row r="7">
          <cell r="D7" t="str">
            <v>ACTIVIDADES PRELIMINARES</v>
          </cell>
        </row>
        <row r="8">
          <cell r="B8" t="str">
            <v>103, 104,107 ,107A1, 201</v>
          </cell>
          <cell r="C8">
            <v>1</v>
          </cell>
          <cell r="D8" t="str">
            <v xml:space="preserve">Excavación manual o mecánica, en cualquier material y cualquier grado de humedad a las siguientes profundidades </v>
          </cell>
        </row>
        <row r="9">
          <cell r="A9">
            <v>4021103</v>
          </cell>
          <cell r="C9">
            <v>1.1000000000000001</v>
          </cell>
          <cell r="D9" t="str">
            <v>Excavación de zanjas entre 0 y 2,00 m de profundidad para redes de acueducto</v>
          </cell>
          <cell r="E9" t="str">
            <v>m3</v>
          </cell>
          <cell r="F9">
            <v>158</v>
          </cell>
          <cell r="G9">
            <v>11798</v>
          </cell>
          <cell r="H9">
            <v>7189</v>
          </cell>
          <cell r="I9">
            <v>9586.5314999999991</v>
          </cell>
          <cell r="J9">
            <v>1514671.977</v>
          </cell>
        </row>
        <row r="10">
          <cell r="A10">
            <v>4021130</v>
          </cell>
          <cell r="C10">
            <v>1.2</v>
          </cell>
          <cell r="D10" t="str">
            <v>Excavación de zanjas entre  2,00 y 4.00  m de profundidad para redes de acueducto</v>
          </cell>
          <cell r="E10" t="str">
            <v>m3</v>
          </cell>
          <cell r="F10">
            <v>65</v>
          </cell>
          <cell r="G10">
            <v>11798</v>
          </cell>
          <cell r="H10">
            <v>7962</v>
          </cell>
          <cell r="I10">
            <v>10617.326999999999</v>
          </cell>
          <cell r="J10">
            <v>690126.255</v>
          </cell>
        </row>
        <row r="11">
          <cell r="A11">
            <v>4021503</v>
          </cell>
          <cell r="C11">
            <v>1.3</v>
          </cell>
          <cell r="D11" t="str">
            <v>Excavaciòn para nichos de investigaciòn entre 0 y 2.00 metros  de profundidad (incluye lleno con material sobrante de la excavación y botada de los escombros)</v>
          </cell>
          <cell r="E11" t="str">
            <v>m3</v>
          </cell>
          <cell r="F11">
            <v>12</v>
          </cell>
          <cell r="G11">
            <v>15761</v>
          </cell>
          <cell r="H11">
            <v>18551</v>
          </cell>
          <cell r="I11">
            <v>24737.7585</v>
          </cell>
          <cell r="J11">
            <v>296853.10200000001</v>
          </cell>
        </row>
        <row r="12">
          <cell r="A12">
            <v>4021303</v>
          </cell>
          <cell r="C12">
            <v>1.4</v>
          </cell>
          <cell r="D12" t="str">
            <v>Excavación en roca, a cualquier profundidad</v>
          </cell>
          <cell r="E12" t="str">
            <v>m3</v>
          </cell>
          <cell r="F12">
            <v>5</v>
          </cell>
          <cell r="G12">
            <v>48891</v>
          </cell>
          <cell r="H12">
            <v>55428</v>
          </cell>
          <cell r="I12">
            <v>73913.237999999998</v>
          </cell>
          <cell r="J12">
            <v>369566.19</v>
          </cell>
        </row>
        <row r="14">
          <cell r="B14" t="str">
            <v>204, 204.A1,206,303,404</v>
          </cell>
          <cell r="C14">
            <v>2</v>
          </cell>
          <cell r="D14" t="str">
            <v>Llenos compactados en  zanjas y apiques:</v>
          </cell>
        </row>
        <row r="15">
          <cell r="A15">
            <v>4024103</v>
          </cell>
          <cell r="C15">
            <v>2.1</v>
          </cell>
          <cell r="D15" t="str">
            <v>Con material selecto de la excavación</v>
          </cell>
          <cell r="E15" t="str">
            <v>m3</v>
          </cell>
          <cell r="F15">
            <v>135</v>
          </cell>
          <cell r="G15">
            <v>6847</v>
          </cell>
          <cell r="H15">
            <v>8147</v>
          </cell>
          <cell r="I15">
            <v>10864.0245</v>
          </cell>
          <cell r="J15">
            <v>1466643.3074999999</v>
          </cell>
        </row>
        <row r="16">
          <cell r="A16">
            <v>4024112</v>
          </cell>
          <cell r="C16">
            <v>2.2000000000000002</v>
          </cell>
          <cell r="D16" t="str">
            <v>Con material de préstamo (arenilla o similar)</v>
          </cell>
          <cell r="E16" t="str">
            <v>m3</v>
          </cell>
          <cell r="F16">
            <v>90</v>
          </cell>
          <cell r="G16">
            <v>14409</v>
          </cell>
          <cell r="H16">
            <v>16896</v>
          </cell>
          <cell r="I16">
            <v>22530.815999999999</v>
          </cell>
          <cell r="J16">
            <v>2027773.44</v>
          </cell>
        </row>
        <row r="18">
          <cell r="A18">
            <v>4040401</v>
          </cell>
          <cell r="B18">
            <v>404</v>
          </cell>
          <cell r="C18">
            <v>3</v>
          </cell>
          <cell r="D18" t="str">
            <v>Suministro, transporte e instalación de entresuelo en arenilla, para apoyo de tubería.</v>
          </cell>
          <cell r="E18" t="str">
            <v>m3</v>
          </cell>
          <cell r="F18">
            <v>33</v>
          </cell>
          <cell r="G18">
            <v>30914</v>
          </cell>
          <cell r="H18">
            <v>40308</v>
          </cell>
          <cell r="I18">
            <v>53750.717999999993</v>
          </cell>
          <cell r="J18">
            <v>1773773.6939999997</v>
          </cell>
        </row>
        <row r="20">
          <cell r="A20">
            <v>4025001</v>
          </cell>
          <cell r="B20">
            <v>205</v>
          </cell>
          <cell r="C20">
            <v>4</v>
          </cell>
          <cell r="D20" t="str">
            <v>Cargue, retiro y botada de material sobrante y escombros, a cualquier distancia (incluye acarreo en sitio sin acceso vehicular)</v>
          </cell>
          <cell r="E20" t="str">
            <v>m3</v>
          </cell>
          <cell r="F20">
            <v>130</v>
          </cell>
          <cell r="G20">
            <v>19849</v>
          </cell>
          <cell r="H20">
            <v>16765</v>
          </cell>
          <cell r="I20">
            <v>22356.127499999999</v>
          </cell>
          <cell r="J20">
            <v>2906296.5749999997</v>
          </cell>
        </row>
        <row r="22">
          <cell r="B22">
            <v>202</v>
          </cell>
          <cell r="C22">
            <v>5</v>
          </cell>
          <cell r="D22" t="str">
            <v>Entibado de madera:</v>
          </cell>
        </row>
        <row r="23">
          <cell r="A23">
            <v>4022120</v>
          </cell>
          <cell r="C23">
            <v>5.0999999999999996</v>
          </cell>
          <cell r="D23" t="str">
            <v>Temporal</v>
          </cell>
          <cell r="E23" t="str">
            <v>m2</v>
          </cell>
          <cell r="F23">
            <v>30</v>
          </cell>
          <cell r="H23">
            <v>9932</v>
          </cell>
          <cell r="I23">
            <v>13244.321999999998</v>
          </cell>
          <cell r="J23">
            <v>397329.66</v>
          </cell>
        </row>
        <row r="25">
          <cell r="A25">
            <v>4023003</v>
          </cell>
          <cell r="B25">
            <v>203</v>
          </cell>
          <cell r="C25">
            <v>6</v>
          </cell>
          <cell r="D25" t="str">
            <v>Trinchos de madera permanente</v>
          </cell>
          <cell r="E25" t="str">
            <v>m2</v>
          </cell>
          <cell r="F25">
            <v>15</v>
          </cell>
          <cell r="H25">
            <v>7888</v>
          </cell>
          <cell r="I25">
            <v>10518.647999999999</v>
          </cell>
          <cell r="J25">
            <v>157779.72</v>
          </cell>
        </row>
        <row r="27">
          <cell r="B27" t="str">
            <v>701, 701.2, 704</v>
          </cell>
          <cell r="C27">
            <v>7</v>
          </cell>
          <cell r="D27" t="str">
            <v>Transporte y colocación de tubería de hierro dúctil TK9, unión mecánica, incluye el suministro y aplicación del lubricante requerido, en los siguientes diámetros:</v>
          </cell>
        </row>
        <row r="28">
          <cell r="A28">
            <v>4072006</v>
          </cell>
          <cell r="C28">
            <v>7.1</v>
          </cell>
          <cell r="D28" t="str">
            <v>De 150mm (6")</v>
          </cell>
          <cell r="E28" t="str">
            <v>m</v>
          </cell>
          <cell r="F28">
            <v>273</v>
          </cell>
          <cell r="G28">
            <v>16000</v>
          </cell>
          <cell r="H28">
            <v>10166</v>
          </cell>
          <cell r="I28">
            <v>13556.360999999999</v>
          </cell>
          <cell r="J28">
            <v>3700886.5529999998</v>
          </cell>
        </row>
        <row r="30">
          <cell r="A30">
            <v>4071068</v>
          </cell>
          <cell r="B30" t="str">
            <v>701, 701.N1</v>
          </cell>
          <cell r="C30">
            <v>8</v>
          </cell>
          <cell r="D30" t="str">
            <v xml:space="preserve">Suministro, transporte y colocación de tubería galvanizada de 37.5 mm (1 1/2") para atraque de tuberías ( incluye cortes y soldaduras) </v>
          </cell>
          <cell r="E30" t="str">
            <v>m</v>
          </cell>
          <cell r="F30">
            <v>25</v>
          </cell>
          <cell r="G30">
            <v>11908</v>
          </cell>
          <cell r="H30">
            <v>12099</v>
          </cell>
          <cell r="I30">
            <v>16134.0165</v>
          </cell>
          <cell r="J30">
            <v>403350.41249999998</v>
          </cell>
        </row>
        <row r="32">
          <cell r="B32" t="str">
            <v>705, 706, 701, 701.3</v>
          </cell>
          <cell r="C32">
            <v>9</v>
          </cell>
          <cell r="D32" t="str">
            <v>Suministro, transporte y colocación de unión de reparación universal , en los siguientes diámetros:</v>
          </cell>
        </row>
        <row r="33">
          <cell r="A33">
            <v>4079154</v>
          </cell>
          <cell r="C33">
            <v>9.1</v>
          </cell>
          <cell r="D33" t="str">
            <v>De 150 mm (6") - Rango de atención en extremos de 159.2 mm a 181.6 mm</v>
          </cell>
          <cell r="E33" t="str">
            <v>un</v>
          </cell>
          <cell r="F33">
            <v>6</v>
          </cell>
          <cell r="G33">
            <v>89697</v>
          </cell>
          <cell r="H33">
            <v>131600</v>
          </cell>
          <cell r="I33">
            <v>175488.59999999998</v>
          </cell>
          <cell r="J33">
            <v>1052931.5999999999</v>
          </cell>
        </row>
        <row r="35">
          <cell r="B35" t="str">
            <v>705, 706, 701, 701.3.A1</v>
          </cell>
          <cell r="C35">
            <v>10</v>
          </cell>
          <cell r="D35" t="str">
            <v>Suministro, transporte y colocación de unión de construcción  ( unión mecánica) en PVC RDE 21, en los siguientes diámetros:</v>
          </cell>
        </row>
        <row r="36">
          <cell r="A36">
            <v>4078992</v>
          </cell>
          <cell r="C36">
            <v>10.1</v>
          </cell>
          <cell r="D36" t="str">
            <v>De 150 mm (6")</v>
          </cell>
          <cell r="E36" t="str">
            <v>un</v>
          </cell>
          <cell r="F36">
            <v>4</v>
          </cell>
          <cell r="G36">
            <v>58514</v>
          </cell>
          <cell r="H36">
            <v>142805</v>
          </cell>
          <cell r="I36">
            <v>190430.4675</v>
          </cell>
          <cell r="J36">
            <v>761721.87</v>
          </cell>
        </row>
        <row r="37">
          <cell r="A37">
            <v>4078990</v>
          </cell>
          <cell r="B37" t="str">
            <v>701, 706, 701.2, 701.3, 701.7</v>
          </cell>
          <cell r="C37">
            <v>12</v>
          </cell>
          <cell r="D37" t="str">
            <v>Suministro, transporte y colocación de codos en hierro fundido o hierro dúctil, en los siguientes diámetros y ángulos</v>
          </cell>
          <cell r="I37">
            <v>0</v>
          </cell>
          <cell r="J37">
            <v>0</v>
          </cell>
        </row>
        <row r="38">
          <cell r="A38">
            <v>4078990</v>
          </cell>
          <cell r="C38">
            <v>12.1</v>
          </cell>
          <cell r="D38" t="str">
            <v>De 100 mm (4"), 90 grados</v>
          </cell>
          <cell r="E38" t="str">
            <v>un</v>
          </cell>
          <cell r="G38">
            <v>84875</v>
          </cell>
          <cell r="H38">
            <v>103265</v>
          </cell>
          <cell r="I38">
            <v>137703.8775</v>
          </cell>
          <cell r="J38">
            <v>0</v>
          </cell>
        </row>
        <row r="39">
          <cell r="A39">
            <v>4078990</v>
          </cell>
          <cell r="C39">
            <v>12.2</v>
          </cell>
          <cell r="D39" t="str">
            <v>De 100 mm (4"), 45 grados</v>
          </cell>
          <cell r="E39" t="str">
            <v>un</v>
          </cell>
          <cell r="G39">
            <v>178309</v>
          </cell>
          <cell r="H39">
            <v>85865</v>
          </cell>
          <cell r="I39">
            <v>114500.97749999999</v>
          </cell>
          <cell r="J39">
            <v>0</v>
          </cell>
        </row>
        <row r="40">
          <cell r="A40">
            <v>4078990</v>
          </cell>
          <cell r="C40">
            <v>12.3</v>
          </cell>
          <cell r="D40" t="str">
            <v>De 100 mm (4"), 22,50 grados</v>
          </cell>
          <cell r="E40" t="str">
            <v>un</v>
          </cell>
          <cell r="G40">
            <v>61225</v>
          </cell>
          <cell r="H40">
            <v>73105</v>
          </cell>
          <cell r="I40">
            <v>97485.517499999987</v>
          </cell>
          <cell r="J40">
            <v>0</v>
          </cell>
        </row>
        <row r="41">
          <cell r="A41">
            <v>4078990</v>
          </cell>
          <cell r="C41">
            <v>12.4</v>
          </cell>
          <cell r="D41" t="str">
            <v>De 100 mm (4"), 11,25 grados</v>
          </cell>
          <cell r="E41" t="str">
            <v>un</v>
          </cell>
          <cell r="G41">
            <v>61095</v>
          </cell>
          <cell r="H41">
            <v>73105</v>
          </cell>
          <cell r="I41">
            <v>97485.517499999987</v>
          </cell>
          <cell r="J41">
            <v>0</v>
          </cell>
        </row>
        <row r="42">
          <cell r="A42">
            <v>4078990</v>
          </cell>
          <cell r="C42">
            <v>12.5</v>
          </cell>
          <cell r="D42" t="str">
            <v>De 150 mm (6"), 90 grados</v>
          </cell>
          <cell r="E42" t="str">
            <v>un</v>
          </cell>
          <cell r="G42">
            <v>84875</v>
          </cell>
          <cell r="H42">
            <v>255194</v>
          </cell>
          <cell r="I42">
            <v>340301.19899999996</v>
          </cell>
          <cell r="J42">
            <v>0</v>
          </cell>
        </row>
        <row r="43">
          <cell r="A43">
            <v>4078990</v>
          </cell>
          <cell r="C43">
            <v>12.6</v>
          </cell>
          <cell r="D43" t="str">
            <v>De 150 mm (6"), 45 grados</v>
          </cell>
          <cell r="E43" t="str">
            <v>un</v>
          </cell>
          <cell r="G43">
            <v>178309</v>
          </cell>
          <cell r="H43">
            <v>179794</v>
          </cell>
          <cell r="I43">
            <v>239755.29899999997</v>
          </cell>
          <cell r="J43">
            <v>0</v>
          </cell>
        </row>
        <row r="44">
          <cell r="A44">
            <v>4078990</v>
          </cell>
          <cell r="C44">
            <v>12.7</v>
          </cell>
          <cell r="D44" t="str">
            <v>De 150 mm (6"), 22,50 grados</v>
          </cell>
          <cell r="E44" t="str">
            <v>un</v>
          </cell>
          <cell r="G44">
            <v>61225</v>
          </cell>
          <cell r="H44">
            <v>163554</v>
          </cell>
          <cell r="I44">
            <v>218099.25899999999</v>
          </cell>
          <cell r="J44">
            <v>0</v>
          </cell>
        </row>
        <row r="45">
          <cell r="A45">
            <v>4078990</v>
          </cell>
          <cell r="C45">
            <v>12.8</v>
          </cell>
          <cell r="D45" t="str">
            <v>De 150 mm (6"), 11,25 grados</v>
          </cell>
          <cell r="E45" t="str">
            <v>un</v>
          </cell>
          <cell r="G45">
            <v>61095</v>
          </cell>
          <cell r="H45">
            <v>153204</v>
          </cell>
          <cell r="I45">
            <v>204297.53399999999</v>
          </cell>
          <cell r="J45">
            <v>0</v>
          </cell>
        </row>
        <row r="46">
          <cell r="A46">
            <v>4078990</v>
          </cell>
          <cell r="C46">
            <v>12.9</v>
          </cell>
          <cell r="D46" t="str">
            <v>De 200 mm (8"), 90 grados</v>
          </cell>
          <cell r="E46" t="str">
            <v>un</v>
          </cell>
          <cell r="G46">
            <v>84875</v>
          </cell>
          <cell r="H46">
            <v>443863</v>
          </cell>
          <cell r="I46">
            <v>591891.31049999991</v>
          </cell>
          <cell r="J46">
            <v>0</v>
          </cell>
        </row>
        <row r="47">
          <cell r="A47">
            <v>4078990</v>
          </cell>
          <cell r="C47">
            <v>12.1</v>
          </cell>
          <cell r="D47" t="str">
            <v>De 200 mm (8"), 45 grados</v>
          </cell>
          <cell r="E47" t="str">
            <v>un</v>
          </cell>
          <cell r="G47">
            <v>178309</v>
          </cell>
          <cell r="H47">
            <v>359183</v>
          </cell>
          <cell r="I47">
            <v>478970.53049999999</v>
          </cell>
          <cell r="J47">
            <v>0</v>
          </cell>
        </row>
        <row r="48">
          <cell r="A48">
            <v>4078990</v>
          </cell>
          <cell r="C48">
            <v>12.11</v>
          </cell>
          <cell r="D48" t="str">
            <v>De 200 mm (8"), 22,50 grados</v>
          </cell>
          <cell r="E48" t="str">
            <v>un</v>
          </cell>
          <cell r="G48">
            <v>61225</v>
          </cell>
          <cell r="I48">
            <v>0</v>
          </cell>
          <cell r="J48">
            <v>0</v>
          </cell>
        </row>
        <row r="49">
          <cell r="A49">
            <v>4078990</v>
          </cell>
          <cell r="C49">
            <v>12.12</v>
          </cell>
          <cell r="D49" t="str">
            <v>De 200 mm (8"), 11,25 grados</v>
          </cell>
          <cell r="E49" t="str">
            <v>un</v>
          </cell>
          <cell r="G49">
            <v>61095</v>
          </cell>
          <cell r="I49">
            <v>0</v>
          </cell>
          <cell r="J49">
            <v>0</v>
          </cell>
        </row>
        <row r="50">
          <cell r="A50">
            <v>4078990</v>
          </cell>
          <cell r="B50" t="str">
            <v>701, 701.2, 706</v>
          </cell>
          <cell r="C50">
            <v>13</v>
          </cell>
          <cell r="D50" t="str">
            <v>Suministro, transporte y colocación de tees en hierro dúctil en los siguientes diámetros:</v>
          </cell>
          <cell r="I50">
            <v>0</v>
          </cell>
          <cell r="J50">
            <v>0</v>
          </cell>
        </row>
        <row r="51">
          <cell r="A51">
            <v>4078990</v>
          </cell>
          <cell r="C51">
            <v>13.1</v>
          </cell>
          <cell r="D51" t="str">
            <v>De 100mm x 100mm (4"x4")</v>
          </cell>
          <cell r="E51" t="str">
            <v>un</v>
          </cell>
          <cell r="G51">
            <v>79073</v>
          </cell>
          <cell r="H51">
            <v>109630</v>
          </cell>
          <cell r="I51">
            <v>146191.60499999998</v>
          </cell>
          <cell r="J51">
            <v>0</v>
          </cell>
        </row>
        <row r="52">
          <cell r="A52">
            <v>4078990</v>
          </cell>
          <cell r="C52">
            <v>13.2</v>
          </cell>
          <cell r="D52" t="str">
            <v>De 100 mm x 75 mm (4" x 3")</v>
          </cell>
          <cell r="E52" t="str">
            <v>un</v>
          </cell>
          <cell r="G52">
            <v>168813</v>
          </cell>
          <cell r="H52">
            <v>90287</v>
          </cell>
          <cell r="I52">
            <v>120397.71449999999</v>
          </cell>
          <cell r="J52">
            <v>0</v>
          </cell>
        </row>
        <row r="53">
          <cell r="A53">
            <v>4078990</v>
          </cell>
          <cell r="C53">
            <v>13.3</v>
          </cell>
          <cell r="D53" t="str">
            <v>De 150 mm x 150 mm (6" x 6")</v>
          </cell>
          <cell r="E53" t="str">
            <v>un</v>
          </cell>
          <cell r="G53">
            <v>168813</v>
          </cell>
          <cell r="H53">
            <v>228014</v>
          </cell>
          <cell r="I53">
            <v>304056.66899999999</v>
          </cell>
          <cell r="J53">
            <v>0</v>
          </cell>
        </row>
        <row r="54">
          <cell r="A54">
            <v>4078990</v>
          </cell>
          <cell r="C54">
            <v>13.4</v>
          </cell>
          <cell r="D54" t="str">
            <v>De 150 mm x 100 mm (6" x 4")</v>
          </cell>
          <cell r="E54" t="str">
            <v>un</v>
          </cell>
          <cell r="G54">
            <v>168813</v>
          </cell>
          <cell r="H54">
            <v>215254</v>
          </cell>
          <cell r="I54">
            <v>287041.20899999997</v>
          </cell>
          <cell r="J54">
            <v>0</v>
          </cell>
        </row>
        <row r="55">
          <cell r="A55">
            <v>4078990</v>
          </cell>
          <cell r="C55">
            <v>13.5</v>
          </cell>
          <cell r="D55" t="str">
            <v>De 200 mm x 200 mm (8" x 8")</v>
          </cell>
          <cell r="E55" t="str">
            <v>un</v>
          </cell>
          <cell r="H55">
            <v>0</v>
          </cell>
          <cell r="I55">
            <v>0</v>
          </cell>
          <cell r="J55">
            <v>0</v>
          </cell>
        </row>
        <row r="56">
          <cell r="A56">
            <v>4078990</v>
          </cell>
          <cell r="C56">
            <v>13.6</v>
          </cell>
          <cell r="D56" t="str">
            <v>De 200 mm x 150 mm (8" x 6")</v>
          </cell>
          <cell r="E56" t="str">
            <v>un</v>
          </cell>
          <cell r="H56">
            <v>365394</v>
          </cell>
          <cell r="I56">
            <v>487252.89899999998</v>
          </cell>
          <cell r="J56">
            <v>0</v>
          </cell>
        </row>
        <row r="57">
          <cell r="A57">
            <v>4078990</v>
          </cell>
          <cell r="C57">
            <v>13.7</v>
          </cell>
          <cell r="D57" t="str">
            <v>De 200 mm x 100 mm (8" x 4")</v>
          </cell>
          <cell r="E57" t="str">
            <v>un</v>
          </cell>
          <cell r="H57">
            <v>365394</v>
          </cell>
          <cell r="I57">
            <v>487252.89899999998</v>
          </cell>
          <cell r="J57">
            <v>0</v>
          </cell>
        </row>
        <row r="59">
          <cell r="B59" t="str">
            <v>701, 701.2, 701.7, 706</v>
          </cell>
          <cell r="C59">
            <v>11</v>
          </cell>
          <cell r="D59" t="str">
            <v>Suministro, transporte y colocación de tees en hierro fundido o hierro ductil para hierro dúctil, en los siguientes diámetros:</v>
          </cell>
          <cell r="F59">
            <v>0</v>
          </cell>
        </row>
        <row r="60">
          <cell r="F60">
            <v>0</v>
          </cell>
        </row>
        <row r="61">
          <cell r="A61">
            <v>4072345</v>
          </cell>
          <cell r="C61">
            <v>11.1</v>
          </cell>
          <cell r="D61" t="str">
            <v>150 mm x 150 mm (6" x 6")</v>
          </cell>
          <cell r="E61" t="str">
            <v>un</v>
          </cell>
          <cell r="F61">
            <v>2</v>
          </cell>
          <cell r="H61">
            <v>230038</v>
          </cell>
          <cell r="I61">
            <v>306755.67299999995</v>
          </cell>
          <cell r="J61">
            <v>613511.3459999999</v>
          </cell>
        </row>
        <row r="62">
          <cell r="F62">
            <v>0</v>
          </cell>
        </row>
        <row r="63">
          <cell r="B63" t="str">
            <v>701, 701.2,  701.3,  701.7, 706</v>
          </cell>
          <cell r="C63">
            <v>12</v>
          </cell>
          <cell r="D63" t="str">
            <v>Suministro, transporte y colocación de codos de hierro fundido o hierro dúctil para hierro dúctil, en los siguientes diámetros:</v>
          </cell>
        </row>
        <row r="64">
          <cell r="A64">
            <v>4072174</v>
          </cell>
          <cell r="C64">
            <v>12.1</v>
          </cell>
          <cell r="D64" t="str">
            <v>150  mm (6") de 22.5°</v>
          </cell>
          <cell r="E64" t="str">
            <v>un</v>
          </cell>
          <cell r="F64">
            <v>7</v>
          </cell>
          <cell r="H64">
            <v>165240</v>
          </cell>
          <cell r="I64">
            <v>220347.53999999998</v>
          </cell>
          <cell r="J64">
            <v>1542432.7799999998</v>
          </cell>
        </row>
        <row r="66">
          <cell r="A66">
            <v>4072192</v>
          </cell>
          <cell r="C66">
            <v>12.2</v>
          </cell>
          <cell r="D66" t="str">
            <v>150  mm  (6") de 11.25°</v>
          </cell>
          <cell r="E66" t="str">
            <v>un</v>
          </cell>
          <cell r="F66">
            <v>6</v>
          </cell>
          <cell r="H66">
            <v>154047</v>
          </cell>
          <cell r="I66">
            <v>205421.67449999999</v>
          </cell>
          <cell r="J66">
            <v>1232530.047</v>
          </cell>
        </row>
        <row r="68">
          <cell r="A68">
            <v>4072124</v>
          </cell>
          <cell r="C68">
            <v>12.3</v>
          </cell>
          <cell r="D68" t="str">
            <v>150 mm (16") de 90°</v>
          </cell>
          <cell r="E68" t="str">
            <v>un</v>
          </cell>
          <cell r="F68">
            <v>1</v>
          </cell>
          <cell r="H68">
            <v>256880</v>
          </cell>
          <cell r="I68">
            <v>342549.48</v>
          </cell>
          <cell r="J68">
            <v>342549.48</v>
          </cell>
        </row>
        <row r="70">
          <cell r="A70">
            <v>4072152</v>
          </cell>
          <cell r="C70">
            <v>12.4</v>
          </cell>
          <cell r="D70" t="str">
            <v>150 mm  (6") de 45°</v>
          </cell>
          <cell r="E70" t="str">
            <v>un</v>
          </cell>
          <cell r="F70">
            <v>9</v>
          </cell>
          <cell r="H70">
            <v>181480</v>
          </cell>
          <cell r="I70">
            <v>242003.58</v>
          </cell>
          <cell r="J70">
            <v>2178032.2199999997</v>
          </cell>
        </row>
        <row r="72">
          <cell r="B72" t="str">
            <v>707, 707.A1</v>
          </cell>
          <cell r="C72">
            <v>13</v>
          </cell>
          <cell r="D72" t="str">
            <v>Construcción de cajas para  válvulas incluye tapa y marco, según esquema No.1 de la norma 707</v>
          </cell>
        </row>
        <row r="73">
          <cell r="A73">
            <v>4079302</v>
          </cell>
          <cell r="C73">
            <v>13.1</v>
          </cell>
          <cell r="D73" t="str">
            <v xml:space="preserve">Para válvulas de  diámetro  6 "  </v>
          </cell>
          <cell r="E73" t="str">
            <v>un</v>
          </cell>
          <cell r="F73">
            <v>2</v>
          </cell>
          <cell r="G73">
            <v>140354</v>
          </cell>
          <cell r="H73">
            <v>134682</v>
          </cell>
          <cell r="I73">
            <v>179598.44699999999</v>
          </cell>
          <cell r="J73">
            <v>359196.89399999997</v>
          </cell>
        </row>
        <row r="74">
          <cell r="A74">
            <v>4079302</v>
          </cell>
          <cell r="C74">
            <v>13.2</v>
          </cell>
          <cell r="D74" t="str">
            <v xml:space="preserve">Para válvulas de  diámetro  2 "  </v>
          </cell>
          <cell r="E74" t="str">
            <v>un</v>
          </cell>
          <cell r="F74">
            <v>2</v>
          </cell>
          <cell r="G74">
            <v>140354</v>
          </cell>
          <cell r="H74">
            <v>134682</v>
          </cell>
          <cell r="I74">
            <v>179598.44699999999</v>
          </cell>
          <cell r="J74">
            <v>359196.89399999997</v>
          </cell>
        </row>
        <row r="76">
          <cell r="B76" t="str">
            <v>702, 702.1 y 702.1.A1</v>
          </cell>
          <cell r="C76">
            <v>14</v>
          </cell>
          <cell r="D76" t="str">
            <v>Transporte y colocación de válvulas de compuerta elástica de vástago no ascendente extremo CxC (junta perdida con empaque), en los siguientes diámetros:</v>
          </cell>
        </row>
        <row r="77">
          <cell r="A77">
            <v>4077725</v>
          </cell>
          <cell r="C77">
            <v>24.1</v>
          </cell>
          <cell r="D77" t="str">
            <v xml:space="preserve">De 50 mm (2") </v>
          </cell>
          <cell r="E77" t="str">
            <v>un</v>
          </cell>
          <cell r="F77">
            <v>2</v>
          </cell>
          <cell r="H77">
            <v>23200</v>
          </cell>
          <cell r="I77">
            <v>30937.199999999997</v>
          </cell>
          <cell r="J77">
            <v>61874.399999999994</v>
          </cell>
        </row>
        <row r="78">
          <cell r="A78">
            <v>4078208</v>
          </cell>
          <cell r="C78">
            <v>14.1</v>
          </cell>
          <cell r="D78" t="str">
            <v xml:space="preserve">De 150 mm (6") </v>
          </cell>
          <cell r="E78" t="str">
            <v>un</v>
          </cell>
          <cell r="F78">
            <v>2</v>
          </cell>
          <cell r="H78">
            <v>40162</v>
          </cell>
          <cell r="I78">
            <v>53556.026999999995</v>
          </cell>
          <cell r="J78">
            <v>107112.05399999999</v>
          </cell>
        </row>
        <row r="79">
          <cell r="B79" t="str">
            <v>411,    411.A1</v>
          </cell>
          <cell r="C79">
            <v>15</v>
          </cell>
          <cell r="D79" t="str">
            <v>Cortes de tubería  (incluye biselada)</v>
          </cell>
          <cell r="I79">
            <v>0</v>
          </cell>
          <cell r="J79">
            <v>0</v>
          </cell>
        </row>
        <row r="80">
          <cell r="C80">
            <v>15.1</v>
          </cell>
          <cell r="D80" t="str">
            <v>Con acetileno</v>
          </cell>
          <cell r="E80" t="str">
            <v>cm</v>
          </cell>
          <cell r="G80">
            <v>611</v>
          </cell>
          <cell r="I80">
            <v>0</v>
          </cell>
          <cell r="J80">
            <v>0</v>
          </cell>
        </row>
        <row r="81">
          <cell r="C81">
            <v>15.2</v>
          </cell>
          <cell r="D81" t="str">
            <v>Sin acetileno</v>
          </cell>
          <cell r="E81" t="str">
            <v>cm</v>
          </cell>
          <cell r="G81">
            <v>611</v>
          </cell>
          <cell r="I81">
            <v>0</v>
          </cell>
          <cell r="J81">
            <v>0</v>
          </cell>
        </row>
        <row r="82">
          <cell r="I82">
            <v>0</v>
          </cell>
          <cell r="J82">
            <v>0</v>
          </cell>
        </row>
        <row r="83">
          <cell r="B83" t="str">
            <v>411, 411.A.1</v>
          </cell>
          <cell r="C83">
            <v>16</v>
          </cell>
          <cell r="D83" t="str">
            <v>Suministro, transporte y colocación de cordón de soldadura completo</v>
          </cell>
          <cell r="E83" t="str">
            <v>cm</v>
          </cell>
          <cell r="G83">
            <v>826</v>
          </cell>
          <cell r="I83">
            <v>0</v>
          </cell>
          <cell r="J83">
            <v>0</v>
          </cell>
        </row>
        <row r="84">
          <cell r="B84" t="str">
            <v>711, 702.N4</v>
          </cell>
          <cell r="C84">
            <v>27</v>
          </cell>
          <cell r="D84" t="str">
            <v>Retiro de válvulas de compuerta e hidrantes y reintegro al almacén de EPM en Guayabal, tal y como se encuentren en el terreno, en cualquier diámetro</v>
          </cell>
          <cell r="E84" t="str">
            <v>un</v>
          </cell>
          <cell r="I84">
            <v>0</v>
          </cell>
          <cell r="J84">
            <v>0</v>
          </cell>
        </row>
        <row r="86">
          <cell r="B86" t="str">
            <v>703, 703.A1</v>
          </cell>
          <cell r="C86">
            <v>17</v>
          </cell>
          <cell r="D86" t="str">
            <v xml:space="preserve">Transporte y colocación de hidrante suministrado por EPM (no incluye la válvula), en los siguientes diámetros. </v>
          </cell>
        </row>
        <row r="87">
          <cell r="A87">
            <v>4078716</v>
          </cell>
          <cell r="C87">
            <v>15.1</v>
          </cell>
          <cell r="D87" t="str">
            <v xml:space="preserve">De  100 mm (4") </v>
          </cell>
          <cell r="E87" t="str">
            <v>un</v>
          </cell>
          <cell r="F87">
            <v>3</v>
          </cell>
          <cell r="G87">
            <v>30104</v>
          </cell>
          <cell r="H87">
            <v>67049</v>
          </cell>
          <cell r="I87">
            <v>89409.841499999995</v>
          </cell>
          <cell r="J87">
            <v>268229.5245</v>
          </cell>
        </row>
        <row r="89">
          <cell r="A89">
            <v>4042117</v>
          </cell>
          <cell r="B89" t="str">
            <v>423.N1</v>
          </cell>
          <cell r="C89">
            <v>16</v>
          </cell>
          <cell r="D89" t="str">
            <v>Suministro, transporte e instalación de cinta en polietileno para señalización de redes de acueducto</v>
          </cell>
          <cell r="E89" t="str">
            <v>m</v>
          </cell>
          <cell r="F89">
            <v>280</v>
          </cell>
          <cell r="H89">
            <v>1082</v>
          </cell>
          <cell r="I89">
            <v>1442.847</v>
          </cell>
          <cell r="J89">
            <v>403997.16</v>
          </cell>
        </row>
        <row r="91">
          <cell r="B91" t="str">
            <v>702.2, 702.2A1</v>
          </cell>
          <cell r="C91">
            <v>17</v>
          </cell>
          <cell r="D91" t="str">
            <v>Suministro, transporte y colocación de válvulas reguladoras de presión, incluye las reducciones niples de acero soldados y roscados, bridas, válvula de admisión y expulsión de aire, válvula de guarda, manómetros, filtro en Y, válvulas auxiliares de entrad</v>
          </cell>
        </row>
        <row r="92">
          <cell r="A92">
            <v>4078414</v>
          </cell>
          <cell r="C92">
            <v>17.100000000000001</v>
          </cell>
          <cell r="D92" t="str">
            <v>75 mm (3")</v>
          </cell>
          <cell r="E92" t="str">
            <v>un</v>
          </cell>
          <cell r="F92">
            <v>2</v>
          </cell>
          <cell r="H92">
            <v>2319080</v>
          </cell>
          <cell r="I92">
            <v>3092493.1799999997</v>
          </cell>
          <cell r="J92">
            <v>6184986.3599999994</v>
          </cell>
        </row>
        <row r="94">
          <cell r="B94">
            <v>707</v>
          </cell>
          <cell r="C94">
            <v>18</v>
          </cell>
          <cell r="D94" t="str">
            <v>Construcción de cajas para estación reguladora de presión según plano ACC-02-05-0119-16, se incluye excavación, lleno y botada de escombros, en los siguientes diámetros:</v>
          </cell>
        </row>
        <row r="95">
          <cell r="A95">
            <v>4079320</v>
          </cell>
          <cell r="C95">
            <v>18.100000000000001</v>
          </cell>
          <cell r="D95" t="str">
            <v>75 mm (3")</v>
          </cell>
          <cell r="E95" t="str">
            <v>un</v>
          </cell>
          <cell r="F95">
            <v>2</v>
          </cell>
          <cell r="H95">
            <v>1451620</v>
          </cell>
          <cell r="I95">
            <v>1935735.2699999998</v>
          </cell>
          <cell r="J95">
            <v>3871470.5399999996</v>
          </cell>
        </row>
        <row r="97">
          <cell r="D97" t="str">
            <v>ACTIVIDADES COMPLEMENTARIAS</v>
          </cell>
        </row>
        <row r="98">
          <cell r="A98">
            <v>4051101</v>
          </cell>
          <cell r="B98" t="str">
            <v>306, 306.A1,   307</v>
          </cell>
          <cell r="C98">
            <v>19</v>
          </cell>
          <cell r="D98" t="str">
            <v>Suministro, transporte y colocación de concreto (incluye aditivos requeridos por la mezcla), de f'c=21 MPa (210 kg/cm2) para vaciado de anclajes, fundaciones, apoyos de la tubería</v>
          </cell>
          <cell r="E98" t="str">
            <v>m3</v>
          </cell>
          <cell r="F98">
            <v>10</v>
          </cell>
          <cell r="G98">
            <v>201419</v>
          </cell>
          <cell r="H98">
            <v>206324</v>
          </cell>
          <cell r="I98">
            <v>275133.054</v>
          </cell>
          <cell r="J98">
            <v>2751330.54</v>
          </cell>
        </row>
        <row r="100">
          <cell r="B100">
            <v>601</v>
          </cell>
          <cell r="C100">
            <v>20</v>
          </cell>
          <cell r="D100" t="str">
            <v>Suministro, transporte, figuración y colocación de acero de refuerzo, en los siguientes diametros:</v>
          </cell>
        </row>
        <row r="101">
          <cell r="A101">
            <v>4060122</v>
          </cell>
          <cell r="C101">
            <v>20.100000000000001</v>
          </cell>
          <cell r="D101" t="str">
            <v>9,52 mm  (3/8"), grado 60</v>
          </cell>
          <cell r="E101" t="str">
            <v>Kg</v>
          </cell>
          <cell r="F101">
            <v>50</v>
          </cell>
          <cell r="G101">
            <v>0</v>
          </cell>
          <cell r="H101">
            <v>3162</v>
          </cell>
          <cell r="I101">
            <v>4216.527</v>
          </cell>
          <cell r="J101">
            <v>210826.35</v>
          </cell>
        </row>
        <row r="102">
          <cell r="A102">
            <v>4060120</v>
          </cell>
          <cell r="C102">
            <v>20.2</v>
          </cell>
          <cell r="D102" t="str">
            <v>12,70 mm  (1/2"), grado 60</v>
          </cell>
          <cell r="E102" t="str">
            <v>Kg</v>
          </cell>
          <cell r="F102">
            <v>250</v>
          </cell>
          <cell r="G102">
            <v>0</v>
          </cell>
          <cell r="H102">
            <v>2244</v>
          </cell>
          <cell r="I102">
            <v>2992.3739999999998</v>
          </cell>
          <cell r="J102">
            <v>748093.5</v>
          </cell>
        </row>
        <row r="104">
          <cell r="B104" t="str">
            <v>422.N1</v>
          </cell>
          <cell r="C104">
            <v>21</v>
          </cell>
          <cell r="D104" t="str">
            <v>Mano de obra (incluye prestaciones sociales, y herramienta menor)</v>
          </cell>
        </row>
        <row r="105">
          <cell r="A105">
            <v>4042152</v>
          </cell>
          <cell r="C105">
            <v>21.1</v>
          </cell>
          <cell r="D105" t="str">
            <v>Oficial</v>
          </cell>
          <cell r="E105" t="str">
            <v>h</v>
          </cell>
          <cell r="F105">
            <v>56</v>
          </cell>
          <cell r="G105">
            <v>6500</v>
          </cell>
          <cell r="H105">
            <v>8395</v>
          </cell>
          <cell r="I105">
            <v>11194.7325</v>
          </cell>
          <cell r="J105">
            <v>626905.02</v>
          </cell>
        </row>
        <row r="106">
          <cell r="A106">
            <v>4042150</v>
          </cell>
          <cell r="C106">
            <v>21.2</v>
          </cell>
          <cell r="D106" t="str">
            <v>Ayudante</v>
          </cell>
          <cell r="E106" t="str">
            <v>h</v>
          </cell>
          <cell r="F106">
            <v>150</v>
          </cell>
          <cell r="G106">
            <v>12000</v>
          </cell>
          <cell r="H106">
            <v>4095</v>
          </cell>
          <cell r="I106">
            <v>5460.6824999999999</v>
          </cell>
          <cell r="J106">
            <v>819102.375</v>
          </cell>
        </row>
        <row r="107">
          <cell r="G107" t="str">
            <v>SUBTOTAL     $</v>
          </cell>
          <cell r="J107">
            <v>40201081.840500005</v>
          </cell>
        </row>
        <row r="109">
          <cell r="D109" t="str">
            <v>VALOR TOTAL DE LAS OBRAS ( en números)</v>
          </cell>
        </row>
        <row r="110">
          <cell r="D110" t="str">
            <v xml:space="preserve">VALOR TOTAL DE LAS OBRAS ( en letras) </v>
          </cell>
        </row>
        <row r="111">
          <cell r="D111" t="str">
            <v xml:space="preserve">PLAZO (en días comunes o solares, cuarenta y cinco dias) </v>
          </cell>
        </row>
        <row r="113">
          <cell r="D113" t="str">
            <v>LOS PRECIOS ANTERIORES SON A TODO COSTO (incluyen costos directos más indirectos)</v>
          </cell>
        </row>
        <row r="114">
          <cell r="D114" t="str">
            <v>ADMINISTRACIÓN                                        21.50  %</v>
          </cell>
        </row>
        <row r="115">
          <cell r="D115" t="str">
            <v>IMPREVISTOS                                                 2.00  %</v>
          </cell>
        </row>
        <row r="116">
          <cell r="D116" t="str">
            <v>UTILIDADES                                                    6.00   %</v>
          </cell>
        </row>
        <row r="117">
          <cell r="D117" t="str">
            <v>IMPACTO COMUNITARIO                            47.85  %</v>
          </cell>
        </row>
        <row r="118">
          <cell r="D118" t="str">
            <v xml:space="preserve">TOTAL SUMA AIU                                          33.35  %               </v>
          </cell>
        </row>
        <row r="119">
          <cell r="D119" t="str">
            <v>OTROS (especificar y soportar)                             %</v>
          </cell>
        </row>
        <row r="124">
          <cell r="C124" t="str">
            <v>FIRMA DEL PROPONENTE</v>
          </cell>
          <cell r="E124" t="str">
            <v>FIRMA DEL INGENIERO QUE ABONA LA PROPUESTA</v>
          </cell>
        </row>
        <row r="129">
          <cell r="D129" t="str">
            <v xml:space="preserve">Zona Sur </v>
          </cell>
        </row>
        <row r="130">
          <cell r="D130" t="str">
            <v>Plan de la Infraestructura</v>
          </cell>
        </row>
        <row r="131">
          <cell r="D131" t="str">
            <v>En abril 21 de 2004 :</v>
          </cell>
        </row>
        <row r="133">
          <cell r="H133">
            <v>40201082</v>
          </cell>
        </row>
        <row r="134">
          <cell r="H134">
            <v>1126112260</v>
          </cell>
        </row>
        <row r="135">
          <cell r="H135">
            <v>728763626</v>
          </cell>
        </row>
        <row r="136">
          <cell r="D136" t="str">
            <v xml:space="preserve">Lo que vale actualmente </v>
          </cell>
          <cell r="H136">
            <v>1895076968</v>
          </cell>
        </row>
        <row r="140">
          <cell r="H140">
            <v>580859771</v>
          </cell>
        </row>
        <row r="141">
          <cell r="H141">
            <v>83769871</v>
          </cell>
        </row>
        <row r="142">
          <cell r="H142">
            <v>31130992</v>
          </cell>
        </row>
      </sheetData>
      <sheetData sheetId="3" refreshError="1"/>
      <sheetData sheetId="4"/>
      <sheetData sheetId="5" refreshError="1"/>
      <sheetData sheetId="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med"/>
      <sheetName val="ANCLAJES PENDIENTE"/>
      <sheetName val="Caudales"/>
      <sheetName val="IDF"/>
      <sheetName val="TABLA"/>
      <sheetName val="Base de Diagnóstico"/>
      <sheetName val="Diseño"/>
      <sheetName val="Impresion diseño"/>
      <sheetName val="BALANCE DE TRAMOS"/>
      <sheetName val="Resumen tubería"/>
      <sheetName val="Cant Obra"/>
      <sheetName val="Cant Obra (imp)"/>
      <sheetName val="Plantilla C.O "/>
      <sheetName val="Plantilla C.O ALDO"/>
      <sheetName val="C.O-PPTO total"/>
      <sheetName val="C.O-PPTO Interceptor"/>
      <sheetName val="C.O-PPTO Rdes 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 val="MC SF GAVIONES"/>
      <sheetName val="AiuApoSaraBrut2000.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LDO. FRENTE"/>
      <sheetName val="FORMATO ACOM ALDO REVES"/>
      <sheetName val="Formulario N° 4"/>
      <sheetName val="EQUIPO"/>
      <sheetName val="MATERIALES"/>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Cant y costos"/>
      <sheetName val="ACTA"/>
      <sheetName val="VALOR DE OBRAS"/>
      <sheetName val="Batea COMEHUEVO"/>
      <sheetName val="Batea La Montana"/>
      <sheetName val="Alcantarillas"/>
      <sheetName val="Otros Concreto"/>
      <sheetName val="cunetas"/>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Datos Gener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s>
    <sheetDataSet>
      <sheetData sheetId="0" refreshError="1"/>
      <sheetData sheetId="1"/>
      <sheetData sheetId="2"/>
      <sheetData sheetId="3"/>
      <sheetData sheetId="4"/>
      <sheetData sheetId="5"/>
      <sheetData sheetId="6"/>
      <sheetData sheetId="7"/>
      <sheetData sheetId="8"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ontenido"/>
      <sheetName val="Generalidades 1"/>
      <sheetName val="Generalidades 2,3"/>
      <sheetName val="Mapa estado 4"/>
      <sheetName val="Semáforo 5"/>
      <sheetName val="Semáforo 6"/>
      <sheetName val="Tortas 7"/>
      <sheetName val="Acciden-Señal 7A"/>
      <sheetName val="Puentes 8"/>
      <sheetName val="Críticos 9"/>
      <sheetName val="Emerg 9A"/>
      <sheetName val="Res-Accide-10"/>
      <sheetName val="Acci-Ago-11"/>
      <sheetName val="Acc-Ago-11a"/>
      <sheetName val="Acci-Sep-12"/>
      <sheetName val="Acci-Sep-12 (2)"/>
      <sheetName val="ACCI-JUL-13"/>
      <sheetName val="BASES"/>
      <sheetName val="Acc Ago-Sep"/>
      <sheetName val="CDItem"/>
      <sheetName val="ESTADO RED"/>
      <sheetName val="Plan auditoría"/>
      <sheetName val="Presupues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Res-Accide-10"/>
      <sheetName val="Informe"/>
    </sheetNames>
    <sheetDataSet>
      <sheetData sheetId="0" refreshError="1"/>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S"/>
      <sheetName val="LOCALIZACION"/>
      <sheetName val="CTO BOCA 300 PSI"/>
      <sheetName val="CTO CICLOP "/>
      <sheetName val="AC 3 D 8&quot;"/>
      <sheetName val="AC 1 D 2"/>
      <sheetName val="AC 5 D 8"/>
      <sheetName val="REJILLA"/>
      <sheetName val="PVC BOC 4&quot; "/>
      <sheetName val="ADAPTADOR 4&quot;"/>
      <sheetName val="VAL CORT 4"/>
      <sheetName val="UN ION 4&quot;"/>
      <sheetName val="SUMINISTRO TUB 4"/>
      <sheetName val="INSTALACION TUB 4&quot;"/>
      <sheetName val="INST TUB 3&quot;"/>
      <sheetName val="INST TUB 2 1,2 - 2&quot;"/>
      <sheetName val="INST TUB 1 1,2&quot; - 1 1,4&quot;"/>
      <sheetName val="INST TUB 1&quot; - 3,4&quot;"/>
      <sheetName val="INST TUB 1,2&quot;"/>
      <sheetName val="localizacion des"/>
      <sheetName val="CTO DESAR"/>
      <sheetName val="CTO 2000PSI SOLADO"/>
      <sheetName val="PTE IMP Y ESM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s"/>
      <sheetName val="ctb"/>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Unit costs"/>
      <sheetName val="Mat,Sum"/>
      <sheetName val="Civil work summary"/>
      <sheetName val="Civil work"/>
      <sheetName val="Totals"/>
      <sheetName val="Graph"/>
      <sheetName val="Graph-Source"/>
      <sheetName val="C41"/>
      <sheetName val="Blank Category Sheet"/>
      <sheetName val="Blank Work Sheet"/>
      <sheetName val="Pre-defined items"/>
      <sheetName val="Item y cantidades"/>
      <sheetName val="Calculo del AIU"/>
      <sheetName val="Prestaciones"/>
      <sheetName val="Relacion de personal"/>
      <sheetName val="Equipo"/>
      <sheetName val="Lista de materiales"/>
      <sheetName val="Lista de Mano de obra"/>
      <sheetName val="Hoja1"/>
      <sheetName val="Hoja3"/>
      <sheetName val="Licita"/>
      <sheetName val="Insumos"/>
      <sheetName val="Item 1"/>
      <sheetName val="Item 3,1"/>
      <sheetName val="Item 3.3"/>
      <sheetName val="Item 6,2"/>
      <sheetName val="Item 6,5"/>
      <sheetName val="Item 7.3"/>
      <sheetName val="Item 7.4"/>
      <sheetName val="Item 7.6"/>
      <sheetName val="Conversiòn"/>
      <sheetName val="Item 11.4-5"/>
      <sheetName val="Item 11.7-8-9"/>
      <sheetName val="Item 11.13 a15"/>
      <sheetName val="Item 11.17 a19"/>
      <sheetName val="11.21"/>
      <sheetName val="MALLA ADIC"/>
      <sheetName val="Item 11.22"/>
      <sheetName val="Item 11.23"/>
      <sheetName val="Item 11.24"/>
      <sheetName val="Item 11.28"/>
      <sheetName val="Item 11.31"/>
      <sheetName val="Item 11.33"/>
      <sheetName val="Item 11.37"/>
      <sheetName val="Item 11.38"/>
      <sheetName val="concreto 3000"/>
      <sheetName val="Relleno Fluido"/>
      <sheetName val="Item 11.39"/>
      <sheetName val="Item 11.40"/>
      <sheetName val="Item 11.41-42"/>
      <sheetName val="Item pernos 4 m"/>
      <sheetName val="Item 11.43-45"/>
      <sheetName val="Item 11.46"/>
      <sheetName val="Item 11.47 a 52 FIBRA dRAMIX"/>
      <sheetName val="Item 11.53 a58 FIBRA maccaferri"/>
      <sheetName val="Solera lanzado"/>
      <sheetName val="Item 11.20"/>
      <sheetName val="Hoja2"/>
      <sheetName val="Item 11.20 CON FIBRA"/>
      <sheetName val="Item 12.1"/>
      <sheetName val="Item 12.3"/>
      <sheetName val="Item 12.5"/>
      <sheetName val="Item 12.6"/>
      <sheetName val="Item 12.7"/>
      <sheetName val="Item 12.17"/>
      <sheetName val="Item 12.19"/>
      <sheetName val="Item 12.27a"/>
      <sheetName val="Item 12.28a "/>
      <sheetName val="Item 12.27C cinta"/>
      <sheetName val="Item 14.1"/>
      <sheetName val="Item 14.3"/>
      <sheetName val="Item 14.4"/>
      <sheetName val="Item 14.5"/>
      <sheetName val="Item 14.7"/>
      <sheetName val="Item 14.8"/>
      <sheetName val="Item CARGA PUNTUAL"/>
      <sheetName val="Item Perf Instr"/>
      <sheetName val="Item 14.9"/>
      <sheetName val="Item 14.11"/>
      <sheetName val="Item 14.13"/>
      <sheetName val="Item 14.17"/>
      <sheetName val="Standard V1.4"/>
      <sheetName val="Standard%20V1.4.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Seguim-16"/>
      <sheetName val="Informe"/>
      <sheetName val="Hoja1"/>
      <sheetName val="AMC"/>
      <sheetName val="Basico"/>
      <sheetName val="Iva"/>
      <sheetName val="Total"/>
      <sheetName val="amc_acta"/>
      <sheetName val="amc_bas"/>
      <sheetName val="amc_iva"/>
      <sheetName val="amc_total"/>
      <sheetName val="amc_anticip"/>
      <sheetName val="aCCIDENTES DE 1995 - 1996.xls"/>
      <sheetName val="CONT_ADI"/>
      <sheetName val="aCCIDENTES%20DE%201995%20-%2019"/>
      <sheetName val="Informacion"/>
      <sheetName val="Datos"/>
      <sheetName val="MATERIALES"/>
      <sheetName val="items"/>
      <sheetName val="ACTA DE MODIFICACION  (2)"/>
      <sheetName val="#¡REF"/>
    </sheetNames>
    <definedNames>
      <definedName name="absc"/>
    </defined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SALARIO"/>
      <sheetName val="AIU "/>
      <sheetName val="APU 315 LLANTA"/>
      <sheetName val="APU PATECABRA"/>
      <sheetName val="APU D5G"/>
      <sheetName val="APU A25"/>
      <sheetName val="APU A30"/>
      <sheetName val="APU TRITU"/>
      <sheetName val="APU CG950"/>
      <sheetName val="APU HORMIGONERA"/>
      <sheetName val="APU MINICARGA"/>
      <sheetName val="APU MINIEXCAVA"/>
      <sheetName val="APU MINIDUMPER"/>
      <sheetName val="APU VIBRO15TN"/>
      <sheetName val="APU MANIPULADOR TELES"/>
      <sheetName val="APU GRUA"/>
      <sheetName val="APU VOL SENCILA"/>
      <sheetName val="APU VOL DTRQUE"/>
      <sheetName val="APU DC 4X4"/>
      <sheetName val="APU CONCRETO 4000"/>
      <sheetName val="APU CONCRETO 3500"/>
      <sheetName val="APU CONCRETO 2500"/>
      <sheetName val="APU CONCRETO 2000"/>
      <sheetName val="APU CONCRETO 1500"/>
      <sheetName val="PRECIOS"/>
      <sheetName val="PPTO  OFICIAL P5"/>
      <sheetName val="1.1.1"/>
      <sheetName val="1.1.2"/>
      <sheetName val="1.1.3"/>
      <sheetName val="1.1.4"/>
      <sheetName val="1.1.5"/>
      <sheetName val="1.1.6"/>
      <sheetName val="1.1.7"/>
      <sheetName val="1.1.8"/>
      <sheetName val="2.1"/>
      <sheetName val="2.2"/>
      <sheetName val="3.3"/>
      <sheetName val="3.4"/>
      <sheetName val="3.5"/>
      <sheetName val="3.6"/>
      <sheetName val="4.1"/>
      <sheetName val="5.1"/>
      <sheetName val="5.2"/>
      <sheetName val="5.3"/>
      <sheetName val="6.1"/>
      <sheetName val="6.2"/>
      <sheetName val="6.3"/>
      <sheetName val="6.4"/>
      <sheetName val="6.5"/>
      <sheetName val="6.6"/>
      <sheetName val="6.7"/>
      <sheetName val="6.8"/>
      <sheetName val="6.9"/>
      <sheetName val="6.10"/>
      <sheetName val="6.11"/>
      <sheetName val="7.1"/>
      <sheetName val="7.2"/>
      <sheetName val="7.3"/>
      <sheetName val="7.4"/>
      <sheetName val="7.5"/>
      <sheetName val="7.6"/>
      <sheetName val="7.1.1"/>
      <sheetName val="7.1.2"/>
      <sheetName val="7.1.3"/>
      <sheetName val="7.1.4"/>
      <sheetName val="7.1.5"/>
      <sheetName val="7.1.6"/>
      <sheetName val="7.1.7"/>
      <sheetName val="7.1.8"/>
      <sheetName val="7.1.9"/>
      <sheetName val="7.1.11"/>
      <sheetName val="7.1.10"/>
      <sheetName val="7.2.1"/>
      <sheetName val="7.2.2"/>
      <sheetName val="7.2.3"/>
      <sheetName val="7.2.4"/>
      <sheetName val="7.2.5"/>
      <sheetName val="7.3.1"/>
      <sheetName val="7.3.2"/>
      <sheetName val="7.3.3"/>
      <sheetName val="7.4.1"/>
      <sheetName val="7.4.2"/>
      <sheetName val="7.5.1"/>
      <sheetName val="7.5.2"/>
      <sheetName val="7.5.3"/>
      <sheetName val="7.5.4"/>
      <sheetName val="7.5.5"/>
      <sheetName val="7.6.1"/>
      <sheetName val="7.6.2"/>
      <sheetName val="7.7.1"/>
      <sheetName val="7.7.2"/>
      <sheetName val="7.7.3"/>
      <sheetName val="7.7.4"/>
      <sheetName val="7.7.5"/>
      <sheetName val="3.1"/>
      <sheetName val="APU D8R"/>
      <sheetName val="3.2"/>
      <sheetName val="EXC EX 200"/>
      <sheetName val="CANT SIN MATERIAL"/>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Constantes Generales"/>
      <sheetName val="Prestaciones Soci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8">
          <cell r="B18" t="str">
            <v>EQUIPO PESADO</v>
          </cell>
        </row>
        <row r="20">
          <cell r="D20" t="str">
            <v>TARIFA</v>
          </cell>
        </row>
        <row r="21">
          <cell r="D21">
            <v>70000</v>
          </cell>
        </row>
        <row r="22">
          <cell r="D22">
            <v>131475</v>
          </cell>
        </row>
        <row r="23">
          <cell r="D23">
            <v>160000</v>
          </cell>
        </row>
        <row r="24">
          <cell r="D24">
            <v>324961</v>
          </cell>
        </row>
        <row r="25">
          <cell r="D25">
            <v>80000</v>
          </cell>
        </row>
        <row r="26">
          <cell r="D26">
            <v>133725</v>
          </cell>
        </row>
        <row r="27">
          <cell r="D27">
            <v>75000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s>
    <sheetDataSet>
      <sheetData sheetId="0">
        <row r="2">
          <cell r="B2" t="str">
            <v xml:space="preserve">LICITACION  PUBLICA DE PROPUESTAS PARA LA CONSTRUCCION </v>
          </cell>
        </row>
        <row r="3">
          <cell r="B3" t="str">
            <v>DEL CAMI SUBA</v>
          </cell>
        </row>
        <row r="6">
          <cell r="B6" t="str">
            <v>PRESUPUESTO  DE OBRA</v>
          </cell>
        </row>
        <row r="8">
          <cell r="B8" t="str">
            <v>DESCRIPCIÓN</v>
          </cell>
          <cell r="C8" t="str">
            <v>UN</v>
          </cell>
          <cell r="D8" t="str">
            <v>CANT.</v>
          </cell>
          <cell r="E8" t="str">
            <v>VALOR    UNITARIO</v>
          </cell>
          <cell r="F8" t="str">
            <v>VALOR    PARCIAL</v>
          </cell>
          <cell r="G8" t="str">
            <v>VALOR    TOTAL</v>
          </cell>
        </row>
        <row r="9">
          <cell r="A9" t="str">
            <v>1,0</v>
          </cell>
          <cell r="B9" t="str">
            <v>PRELIMINARES</v>
          </cell>
        </row>
        <row r="10">
          <cell r="A10" t="str">
            <v>1,1</v>
          </cell>
          <cell r="B10" t="str">
            <v>PRELIMINARES  GENERALES</v>
          </cell>
        </row>
        <row r="11">
          <cell r="A11" t="str">
            <v>1,1,1</v>
          </cell>
          <cell r="B11" t="str">
            <v>CAMPAMENTO</v>
          </cell>
          <cell r="C11" t="str">
            <v>UN</v>
          </cell>
          <cell r="D11">
            <v>1</v>
          </cell>
          <cell r="E11">
            <v>859600</v>
          </cell>
          <cell r="F11">
            <v>859600</v>
          </cell>
        </row>
        <row r="12">
          <cell r="A12" t="str">
            <v>1.1.2</v>
          </cell>
          <cell r="B12" t="str">
            <v>ADECUACION VALLA INFORMACION LICENCIA 200*100 CMS</v>
          </cell>
          <cell r="C12" t="str">
            <v>UN</v>
          </cell>
          <cell r="D12">
            <v>1</v>
          </cell>
          <cell r="E12">
            <v>62500</v>
          </cell>
          <cell r="F12">
            <v>62500</v>
          </cell>
        </row>
        <row r="13">
          <cell r="A13" t="str">
            <v>1,2</v>
          </cell>
          <cell r="B13" t="str">
            <v>INSTALACION DE SERVICIOS PROVISIONALES</v>
          </cell>
        </row>
        <row r="14">
          <cell r="A14" t="str">
            <v>1.2.1</v>
          </cell>
          <cell r="B14" t="str">
            <v>SERVICIO PROVISIONAL DE AGUA</v>
          </cell>
          <cell r="C14" t="str">
            <v>UN</v>
          </cell>
          <cell r="D14">
            <v>1</v>
          </cell>
          <cell r="E14">
            <v>209164</v>
          </cell>
          <cell r="F14">
            <v>209164</v>
          </cell>
        </row>
        <row r="15">
          <cell r="A15" t="str">
            <v>1.2.2</v>
          </cell>
          <cell r="B15" t="str">
            <v>SERVICIO PROVISIONAL DE ENERGIA</v>
          </cell>
          <cell r="C15" t="str">
            <v>UN</v>
          </cell>
          <cell r="D15">
            <v>1</v>
          </cell>
          <cell r="E15">
            <v>239490</v>
          </cell>
          <cell r="F15">
            <v>239490</v>
          </cell>
        </row>
        <row r="16">
          <cell r="A16" t="str">
            <v>1.2.3</v>
          </cell>
          <cell r="B16" t="str">
            <v>SERVICIO PROVISIONAL DE TELEFONO</v>
          </cell>
          <cell r="C16" t="str">
            <v>UN</v>
          </cell>
          <cell r="D16">
            <v>1</v>
          </cell>
          <cell r="E16">
            <v>127440</v>
          </cell>
          <cell r="F16">
            <v>127440</v>
          </cell>
        </row>
        <row r="17">
          <cell r="B17" t="str">
            <v>VALOR CAPITULO</v>
          </cell>
          <cell r="G17">
            <v>1498194</v>
          </cell>
        </row>
        <row r="18">
          <cell r="A18" t="str">
            <v>2,0</v>
          </cell>
          <cell r="B18" t="str">
            <v>ESTRUCTURA</v>
          </cell>
        </row>
        <row r="19">
          <cell r="A19" t="str">
            <v>2,1</v>
          </cell>
          <cell r="B19" t="str">
            <v>REFORZAMIENTO ELEMENTOS NO ESTRUCTURALES</v>
          </cell>
        </row>
        <row r="20">
          <cell r="A20" t="str">
            <v>2,1,1</v>
          </cell>
          <cell r="B20" t="str">
            <v>DILATACION MUROS</v>
          </cell>
          <cell r="C20" t="str">
            <v>ML</v>
          </cell>
          <cell r="D20">
            <v>1784.7</v>
          </cell>
          <cell r="E20">
            <v>8292</v>
          </cell>
          <cell r="F20">
            <v>14798732.4</v>
          </cell>
        </row>
        <row r="21">
          <cell r="B21" t="str">
            <v>VALOR CAPITULO</v>
          </cell>
          <cell r="G21">
            <v>14798732.4</v>
          </cell>
        </row>
        <row r="22">
          <cell r="A22" t="str">
            <v>3,0</v>
          </cell>
          <cell r="B22" t="str">
            <v xml:space="preserve">ELEMENTOS PREFABRICADOS EN CONCRETO </v>
          </cell>
        </row>
        <row r="23">
          <cell r="A23" t="str">
            <v>3,1</v>
          </cell>
          <cell r="B23" t="str">
            <v>PLAQUETAS REMATE DE DUCTOS</v>
          </cell>
          <cell r="C23" t="str">
            <v>M2</v>
          </cell>
          <cell r="D23">
            <v>7.29</v>
          </cell>
          <cell r="E23">
            <v>19523</v>
          </cell>
          <cell r="F23">
            <v>142322.67000000001</v>
          </cell>
        </row>
        <row r="24">
          <cell r="A24" t="str">
            <v>3,2</v>
          </cell>
          <cell r="B24" t="str">
            <v>MESON EN CONCRETO PARA LABORATORIO</v>
          </cell>
          <cell r="C24" t="str">
            <v>ML</v>
          </cell>
          <cell r="D24">
            <v>14.8</v>
          </cell>
          <cell r="E24">
            <v>20443.55</v>
          </cell>
          <cell r="F24">
            <v>302564.53999999998</v>
          </cell>
        </row>
        <row r="25">
          <cell r="B25" t="str">
            <v>VALOR CAPITULO</v>
          </cell>
          <cell r="G25">
            <v>444887.20999999996</v>
          </cell>
        </row>
        <row r="26">
          <cell r="A26" t="str">
            <v>4,0</v>
          </cell>
          <cell r="B26" t="str">
            <v>CIELO RASOS</v>
          </cell>
        </row>
        <row r="27">
          <cell r="A27" t="str">
            <v>4,1</v>
          </cell>
          <cell r="B27" t="str">
            <v>YESO DRY WALL</v>
          </cell>
          <cell r="C27" t="str">
            <v>M2</v>
          </cell>
          <cell r="D27">
            <v>185.8</v>
          </cell>
          <cell r="E27">
            <v>27600</v>
          </cell>
          <cell r="F27">
            <v>5128080</v>
          </cell>
        </row>
        <row r="28">
          <cell r="A28" t="str">
            <v>4,2</v>
          </cell>
          <cell r="B28" t="str">
            <v>PLYCEM CON DILATACION</v>
          </cell>
          <cell r="C28" t="str">
            <v>M2</v>
          </cell>
          <cell r="D28">
            <v>1291.57</v>
          </cell>
          <cell r="E28">
            <v>26450</v>
          </cell>
          <cell r="F28">
            <v>34162026.5</v>
          </cell>
        </row>
        <row r="29">
          <cell r="A29" t="str">
            <v>4,3</v>
          </cell>
          <cell r="B29" t="str">
            <v>MALLA Y PAÑETE</v>
          </cell>
          <cell r="C29" t="str">
            <v>M2</v>
          </cell>
          <cell r="D29">
            <v>57.64</v>
          </cell>
          <cell r="E29">
            <v>12750.080000000002</v>
          </cell>
          <cell r="F29">
            <v>734914.61120000016</v>
          </cell>
        </row>
        <row r="30">
          <cell r="A30" t="str">
            <v>4,4</v>
          </cell>
          <cell r="B30" t="str">
            <v>DURACUSTIC (SEMISOTANO)</v>
          </cell>
          <cell r="C30" t="str">
            <v>M2</v>
          </cell>
          <cell r="D30">
            <v>90.83</v>
          </cell>
          <cell r="E30">
            <v>25300</v>
          </cell>
          <cell r="F30">
            <v>2297999</v>
          </cell>
        </row>
        <row r="31">
          <cell r="A31" t="str">
            <v>4.5</v>
          </cell>
          <cell r="B31" t="str">
            <v>MEDIA CAÑA EN YESO</v>
          </cell>
          <cell r="C31" t="str">
            <v>ML</v>
          </cell>
          <cell r="D31">
            <v>76.099999999999994</v>
          </cell>
          <cell r="E31">
            <v>27600</v>
          </cell>
          <cell r="F31">
            <v>2100360</v>
          </cell>
        </row>
        <row r="32">
          <cell r="B32" t="str">
            <v>VALOR CAPITULO</v>
          </cell>
          <cell r="G32">
            <v>44423380.111199997</v>
          </cell>
        </row>
        <row r="33">
          <cell r="A33" t="str">
            <v>5,0</v>
          </cell>
          <cell r="B33" t="str">
            <v>INSTALACIONES HIDRAULICAS, SANITARIAS Y DE GAS</v>
          </cell>
        </row>
        <row r="34">
          <cell r="A34" t="str">
            <v>5,1</v>
          </cell>
          <cell r="B34" t="str">
            <v>TUBERIA SANITARIA CONTROL RESIDUOS</v>
          </cell>
        </row>
        <row r="35">
          <cell r="A35" t="str">
            <v>5,1,1</v>
          </cell>
          <cell r="B35" t="str">
            <v>TUBERIA PVC SANITARIA 4"</v>
          </cell>
          <cell r="C35" t="str">
            <v>ML</v>
          </cell>
          <cell r="D35">
            <v>18.3</v>
          </cell>
          <cell r="E35">
            <v>28300</v>
          </cell>
          <cell r="F35">
            <v>517890</v>
          </cell>
        </row>
        <row r="36">
          <cell r="A36" t="str">
            <v>5,1,2</v>
          </cell>
          <cell r="B36" t="str">
            <v>TUBERIA PVC SANITARIA 6"</v>
          </cell>
          <cell r="C36" t="str">
            <v>ML</v>
          </cell>
          <cell r="D36">
            <v>57.85</v>
          </cell>
          <cell r="E36">
            <v>51100</v>
          </cell>
          <cell r="F36">
            <v>2956135</v>
          </cell>
        </row>
        <row r="37">
          <cell r="A37" t="str">
            <v>5,2</v>
          </cell>
          <cell r="B37" t="str">
            <v>REVENTILACIONES Y VENTILACIONES HUMEDAS</v>
          </cell>
        </row>
        <row r="38">
          <cell r="A38" t="str">
            <v>5,2,1</v>
          </cell>
          <cell r="B38" t="str">
            <v>TUBERIA PVC VENTILACION 4"</v>
          </cell>
          <cell r="C38" t="str">
            <v>ML</v>
          </cell>
          <cell r="D38">
            <v>6</v>
          </cell>
          <cell r="E38">
            <v>24650</v>
          </cell>
          <cell r="F38">
            <v>147900</v>
          </cell>
        </row>
        <row r="39">
          <cell r="A39" t="str">
            <v>5,2,2</v>
          </cell>
          <cell r="B39" t="str">
            <v>TUBERIA PVC VENTILACION 3"</v>
          </cell>
          <cell r="C39" t="str">
            <v>ML</v>
          </cell>
          <cell r="D39">
            <v>6</v>
          </cell>
          <cell r="E39">
            <v>14200</v>
          </cell>
          <cell r="F39">
            <v>85200</v>
          </cell>
        </row>
        <row r="40">
          <cell r="A40" t="str">
            <v>5,2,3</v>
          </cell>
          <cell r="B40" t="str">
            <v>TUBERIA PVC VENTILACION 2"</v>
          </cell>
          <cell r="C40" t="str">
            <v>ML</v>
          </cell>
          <cell r="D40">
            <v>30</v>
          </cell>
          <cell r="E40">
            <v>9100</v>
          </cell>
          <cell r="F40">
            <v>273000</v>
          </cell>
        </row>
        <row r="41">
          <cell r="A41" t="str">
            <v>5,2,4</v>
          </cell>
          <cell r="B41" t="str">
            <v>ACCESORIOS PVC VENTILACIONES HUMEDAS 4"</v>
          </cell>
          <cell r="C41" t="str">
            <v>UN</v>
          </cell>
          <cell r="D41">
            <v>6</v>
          </cell>
          <cell r="E41">
            <v>9351</v>
          </cell>
          <cell r="F41">
            <v>56106</v>
          </cell>
        </row>
        <row r="42">
          <cell r="A42" t="str">
            <v>5,2,5</v>
          </cell>
          <cell r="B42" t="str">
            <v>ACCESORIOS PVC VENTILACIONES HUMEDAS 3"</v>
          </cell>
          <cell r="C42" t="str">
            <v>UN</v>
          </cell>
          <cell r="D42">
            <v>6</v>
          </cell>
          <cell r="E42">
            <v>5110</v>
          </cell>
          <cell r="F42">
            <v>30660</v>
          </cell>
        </row>
        <row r="43">
          <cell r="A43" t="str">
            <v>5,3</v>
          </cell>
          <cell r="B43" t="str">
            <v>PRUEBAS Y OTROS</v>
          </cell>
        </row>
        <row r="44">
          <cell r="A44" t="str">
            <v>5,3,1</v>
          </cell>
          <cell r="B44" t="str">
            <v>PRUEBAS DE TUBERIA EXISTENTE CON REPARACIONES</v>
          </cell>
          <cell r="C44" t="str">
            <v>GL</v>
          </cell>
          <cell r="D44">
            <v>1</v>
          </cell>
          <cell r="E44">
            <v>500000</v>
          </cell>
          <cell r="F44">
            <v>500000</v>
          </cell>
        </row>
        <row r="45">
          <cell r="A45" t="str">
            <v>5,3,2</v>
          </cell>
          <cell r="B45" t="str">
            <v>LIMPIEZA Y ADECUACION DEL TANQUE DE AGUA POTABLE</v>
          </cell>
          <cell r="C45" t="str">
            <v>GL</v>
          </cell>
          <cell r="D45">
            <v>1</v>
          </cell>
          <cell r="E45">
            <v>300000</v>
          </cell>
          <cell r="F45">
            <v>300000</v>
          </cell>
        </row>
        <row r="46">
          <cell r="A46" t="str">
            <v>5,4</v>
          </cell>
          <cell r="B46" t="str">
            <v>MONTAJE DE APARATOS</v>
          </cell>
        </row>
        <row r="47">
          <cell r="A47" t="str">
            <v>5,4,1</v>
          </cell>
          <cell r="B47" t="str">
            <v>SANITARIOS CON FLUXOMETRO</v>
          </cell>
          <cell r="C47" t="str">
            <v>UN</v>
          </cell>
          <cell r="D47">
            <v>42</v>
          </cell>
          <cell r="E47">
            <v>29650</v>
          </cell>
          <cell r="F47">
            <v>1245300</v>
          </cell>
        </row>
        <row r="48">
          <cell r="A48" t="str">
            <v>5,4,2</v>
          </cell>
          <cell r="B48" t="str">
            <v>LAVAMANOS DE SOBREPONER</v>
          </cell>
          <cell r="C48" t="str">
            <v>UN</v>
          </cell>
          <cell r="D48">
            <v>6</v>
          </cell>
          <cell r="E48">
            <v>29650</v>
          </cell>
          <cell r="F48">
            <v>177900</v>
          </cell>
        </row>
        <row r="49">
          <cell r="A49" t="str">
            <v>5,4,3</v>
          </cell>
          <cell r="B49" t="str">
            <v>LAVAMANOS DE COLGAR</v>
          </cell>
          <cell r="C49" t="str">
            <v>UN</v>
          </cell>
          <cell r="D49">
            <v>38</v>
          </cell>
          <cell r="E49">
            <v>29650</v>
          </cell>
          <cell r="F49">
            <v>1126700</v>
          </cell>
        </row>
        <row r="50">
          <cell r="A50" t="str">
            <v>5,4,4</v>
          </cell>
          <cell r="B50" t="str">
            <v>DUCHAS</v>
          </cell>
          <cell r="C50" t="str">
            <v>UN</v>
          </cell>
          <cell r="D50">
            <v>12</v>
          </cell>
          <cell r="E50">
            <v>29650</v>
          </cell>
          <cell r="F50">
            <v>355800</v>
          </cell>
        </row>
        <row r="51">
          <cell r="A51" t="str">
            <v>5,4,5</v>
          </cell>
          <cell r="B51" t="str">
            <v>LAVADOS QUIRURGICOS CON GRIFERIA</v>
          </cell>
          <cell r="C51" t="str">
            <v>UN</v>
          </cell>
          <cell r="D51">
            <v>2</v>
          </cell>
          <cell r="E51">
            <v>29650</v>
          </cell>
          <cell r="F51">
            <v>59300</v>
          </cell>
        </row>
        <row r="52">
          <cell r="A52" t="str">
            <v>5,4,6</v>
          </cell>
          <cell r="B52" t="str">
            <v>GRIFERIA MESONES DE ACERO INOXIDABLE</v>
          </cell>
          <cell r="C52" t="str">
            <v>UN</v>
          </cell>
          <cell r="D52">
            <v>22</v>
          </cell>
          <cell r="E52">
            <v>15200</v>
          </cell>
          <cell r="F52">
            <v>334400</v>
          </cell>
        </row>
        <row r="53">
          <cell r="A53" t="str">
            <v>5.5</v>
          </cell>
          <cell r="B53" t="str">
            <v>INSTALACIONES DE GAS</v>
          </cell>
        </row>
        <row r="54">
          <cell r="A54" t="str">
            <v>5.5.1</v>
          </cell>
          <cell r="B54" t="str">
            <v>TUBERIA DE ACERO GALVANIZADO SCH.40 DE 3/4"</v>
          </cell>
          <cell r="C54" t="str">
            <v>ML</v>
          </cell>
          <cell r="D54">
            <v>36.5</v>
          </cell>
          <cell r="E54">
            <v>14520</v>
          </cell>
          <cell r="F54">
            <v>529980</v>
          </cell>
        </row>
        <row r="55">
          <cell r="A55" t="str">
            <v>5.5.2</v>
          </cell>
          <cell r="B55" t="str">
            <v>REGISTRO DE BOLA DE 3/4"</v>
          </cell>
          <cell r="C55" t="str">
            <v>UN</v>
          </cell>
          <cell r="D55">
            <v>1</v>
          </cell>
          <cell r="E55">
            <v>21520</v>
          </cell>
          <cell r="F55">
            <v>21520</v>
          </cell>
        </row>
        <row r="56">
          <cell r="B56" t="str">
            <v>VALOR CAPITULO</v>
          </cell>
          <cell r="G56">
            <v>8717791</v>
          </cell>
        </row>
        <row r="57">
          <cell r="A57" t="str">
            <v>6,0</v>
          </cell>
          <cell r="B57" t="str">
            <v>INSTALACIONES ELECTRICAS</v>
          </cell>
        </row>
        <row r="58">
          <cell r="A58" t="str">
            <v>6,1</v>
          </cell>
          <cell r="B58" t="str">
            <v>SALIDAS PARA ALUMBRADO INCLUYE ALAMBRE, INTERRUPTORES Y ROSETAS SEGÚN EL ITEM</v>
          </cell>
        </row>
        <row r="59">
          <cell r="A59" t="str">
            <v>6,1,1</v>
          </cell>
          <cell r="B59" t="str">
            <v>CABLEADO SALIDA DE ILUMINACION PARA BALA INCANDESCENTE</v>
          </cell>
          <cell r="C59" t="str">
            <v>UN</v>
          </cell>
          <cell r="D59">
            <v>57</v>
          </cell>
          <cell r="E59">
            <v>26961.999999999996</v>
          </cell>
          <cell r="F59">
            <v>1536833.9999999998</v>
          </cell>
        </row>
        <row r="60">
          <cell r="A60" t="str">
            <v>6,1,2</v>
          </cell>
          <cell r="B60" t="str">
            <v>CABLEADO SALIDA DE ILUMINACION PARA BALA HALOGENA</v>
          </cell>
          <cell r="C60" t="str">
            <v>UN</v>
          </cell>
          <cell r="D60">
            <v>30</v>
          </cell>
          <cell r="E60">
            <v>28761.999999999996</v>
          </cell>
          <cell r="F60">
            <v>862859.99999999988</v>
          </cell>
        </row>
        <row r="61">
          <cell r="A61" t="str">
            <v>6,1,3</v>
          </cell>
          <cell r="B61" t="str">
            <v>CABLEADO SALIDA DE ILUMINACION ROSETA</v>
          </cell>
          <cell r="C61" t="str">
            <v>UN</v>
          </cell>
          <cell r="D61">
            <v>52</v>
          </cell>
          <cell r="E61">
            <v>26961.999999999996</v>
          </cell>
          <cell r="F61">
            <v>1402023.9999999998</v>
          </cell>
        </row>
        <row r="62">
          <cell r="A62" t="str">
            <v>6,1,4</v>
          </cell>
          <cell r="B62" t="str">
            <v>CABLEADO SALIDA DE ILUMINACION TIPO PENUMBRA</v>
          </cell>
          <cell r="C62" t="str">
            <v>UN</v>
          </cell>
          <cell r="D62">
            <v>12</v>
          </cell>
          <cell r="E62">
            <v>26152</v>
          </cell>
          <cell r="F62">
            <v>313824</v>
          </cell>
        </row>
        <row r="63">
          <cell r="A63" t="str">
            <v>6,1,5</v>
          </cell>
          <cell r="B63" t="str">
            <v>CABLEADO SALIDA DE ILUMINACION PARA LAMPARA  CIELITICA</v>
          </cell>
          <cell r="C63" t="str">
            <v>UN</v>
          </cell>
          <cell r="D63">
            <v>5</v>
          </cell>
          <cell r="E63">
            <v>27706</v>
          </cell>
          <cell r="F63">
            <v>138530</v>
          </cell>
        </row>
        <row r="64">
          <cell r="A64" t="str">
            <v>6,1,6</v>
          </cell>
          <cell r="B64" t="str">
            <v>CABLEADO SALIDA  ILUMINACION LAMPARA FLUORESCENTE DE 2X48" DE INCRUSTAR</v>
          </cell>
          <cell r="C64" t="str">
            <v>UN</v>
          </cell>
          <cell r="D64">
            <v>151</v>
          </cell>
          <cell r="E64">
            <v>26752</v>
          </cell>
          <cell r="F64">
            <v>4039552</v>
          </cell>
        </row>
        <row r="65">
          <cell r="A65" t="str">
            <v>6,1,7</v>
          </cell>
          <cell r="B65" t="str">
            <v>CABLEADO SALIDA  ILUMINACION LAMPARA FLUORESCENTE LUZ DIRECTA</v>
          </cell>
          <cell r="C65" t="str">
            <v>UN</v>
          </cell>
          <cell r="D65">
            <v>9</v>
          </cell>
          <cell r="E65">
            <v>26752</v>
          </cell>
          <cell r="F65">
            <v>240768</v>
          </cell>
        </row>
        <row r="66">
          <cell r="A66" t="str">
            <v>6,1,8</v>
          </cell>
          <cell r="B66" t="str">
            <v>CABLEADO SALIDA  ILUMINACION LAMPARA ASEPTICA  60X60</v>
          </cell>
          <cell r="C66" t="str">
            <v>UN</v>
          </cell>
          <cell r="D66">
            <v>10</v>
          </cell>
          <cell r="E66">
            <v>26061.999999999996</v>
          </cell>
          <cell r="F66">
            <v>260619.99999999997</v>
          </cell>
        </row>
        <row r="67">
          <cell r="A67" t="str">
            <v>6,1,9</v>
          </cell>
          <cell r="B67" t="str">
            <v>CABLEADO PUNTO DE  ILUMINACION PARA FAROL</v>
          </cell>
          <cell r="C67" t="str">
            <v>UN</v>
          </cell>
          <cell r="D67">
            <v>4</v>
          </cell>
          <cell r="E67">
            <v>41398</v>
          </cell>
          <cell r="F67">
            <v>165592</v>
          </cell>
        </row>
        <row r="68">
          <cell r="A68" t="str">
            <v>6,1,10</v>
          </cell>
          <cell r="B68" t="str">
            <v>CABLEADO SALIDA LAMPARA TIPO ESPECULAR 60X60</v>
          </cell>
          <cell r="C68" t="str">
            <v>UN</v>
          </cell>
          <cell r="D68">
            <v>82</v>
          </cell>
          <cell r="E68">
            <v>26061.999999999996</v>
          </cell>
          <cell r="F68">
            <v>2137083.9999999995</v>
          </cell>
        </row>
        <row r="69">
          <cell r="A69" t="str">
            <v>6,1,11</v>
          </cell>
          <cell r="B69" t="str">
            <v>CABLEADO SALIDA APLIQUE EXTERIOR</v>
          </cell>
          <cell r="C69" t="str">
            <v>UN</v>
          </cell>
          <cell r="D69">
            <v>10</v>
          </cell>
          <cell r="E69">
            <v>28863</v>
          </cell>
          <cell r="F69">
            <v>288630</v>
          </cell>
        </row>
        <row r="70">
          <cell r="A70" t="str">
            <v>6,1,12</v>
          </cell>
          <cell r="B70" t="str">
            <v>INTERRUPTOR DIMER</v>
          </cell>
          <cell r="C70" t="str">
            <v>UN</v>
          </cell>
          <cell r="D70">
            <v>1</v>
          </cell>
          <cell r="E70">
            <v>30599.999999999996</v>
          </cell>
          <cell r="F70">
            <v>30599.999999999996</v>
          </cell>
        </row>
        <row r="71">
          <cell r="A71" t="str">
            <v>6,1,13</v>
          </cell>
          <cell r="B71" t="str">
            <v>INTERRUPTOR TEMPORIZADO TIPO CLIK, INCLUYE TEMPORIZADOR</v>
          </cell>
          <cell r="C71" t="str">
            <v>UN</v>
          </cell>
          <cell r="D71">
            <v>26</v>
          </cell>
          <cell r="E71">
            <v>37700</v>
          </cell>
          <cell r="F71">
            <v>980200</v>
          </cell>
        </row>
        <row r="72">
          <cell r="A72" t="str">
            <v>6,1,14</v>
          </cell>
          <cell r="B72" t="str">
            <v>CAJA PARA CONTROL DE ALUMBRADO SEGÚN PLANOS</v>
          </cell>
          <cell r="C72" t="str">
            <v>UN</v>
          </cell>
          <cell r="D72">
            <v>3</v>
          </cell>
          <cell r="E72">
            <v>96299.999999999985</v>
          </cell>
          <cell r="F72">
            <v>288899.99999999994</v>
          </cell>
        </row>
        <row r="73">
          <cell r="A73" t="str">
            <v>6,2</v>
          </cell>
          <cell r="B73" t="str">
            <v>SALIDAS PARA TOMACORRIENTES, INCLUYE ALAMBRE O CABLE Y EL APARATO SEGUN EL ITEM</v>
          </cell>
        </row>
        <row r="74">
          <cell r="A74" t="str">
            <v>6,2,1</v>
          </cell>
          <cell r="B74" t="str">
            <v>CABLEADO SALIDA DE TOMACORRIENTE MONOFASICO DOBLE POLO A TIERRA</v>
          </cell>
          <cell r="C74" t="str">
            <v>UN</v>
          </cell>
          <cell r="D74">
            <v>234</v>
          </cell>
          <cell r="E74">
            <v>26264.999999999996</v>
          </cell>
          <cell r="F74">
            <v>6146009.9999999991</v>
          </cell>
        </row>
        <row r="75">
          <cell r="A75" t="str">
            <v>6,2,2</v>
          </cell>
          <cell r="B75" t="str">
            <v>CABLEADO SALIDA TOMACORRIENTE MONOFASICO REGULADO CON POLO A TIERRA AISLADO</v>
          </cell>
          <cell r="C75" t="str">
            <v>UN</v>
          </cell>
          <cell r="D75">
            <v>98</v>
          </cell>
          <cell r="E75">
            <v>38200</v>
          </cell>
          <cell r="F75">
            <v>3743600</v>
          </cell>
        </row>
        <row r="76">
          <cell r="A76" t="str">
            <v>6,2,3</v>
          </cell>
          <cell r="B76" t="str">
            <v>CABLEADO SALIDA TOMACORRIENTE BIFASICO 208V.- 20A</v>
          </cell>
          <cell r="C76" t="str">
            <v>UN</v>
          </cell>
          <cell r="D76">
            <v>5</v>
          </cell>
          <cell r="E76">
            <v>39640</v>
          </cell>
          <cell r="F76">
            <v>198200</v>
          </cell>
        </row>
        <row r="77">
          <cell r="A77" t="str">
            <v>6,2,4</v>
          </cell>
          <cell r="B77" t="str">
            <v>CABLEADO SALIDA TOMACORRIENTE TRIFASICO 50A</v>
          </cell>
          <cell r="C77" t="str">
            <v>UN</v>
          </cell>
          <cell r="D77">
            <v>9</v>
          </cell>
          <cell r="E77">
            <v>238520</v>
          </cell>
          <cell r="F77">
            <v>2146680</v>
          </cell>
        </row>
        <row r="78">
          <cell r="A78" t="str">
            <v>6,2,5</v>
          </cell>
          <cell r="B78" t="str">
            <v>CABLEADO SALIDA TOMACORREINTE MONOFASICO GFCI</v>
          </cell>
          <cell r="C78" t="str">
            <v>UN</v>
          </cell>
          <cell r="D78">
            <v>14</v>
          </cell>
          <cell r="E78">
            <v>55059.999999999993</v>
          </cell>
          <cell r="F78">
            <v>770839.99999999988</v>
          </cell>
        </row>
        <row r="79">
          <cell r="A79" t="str">
            <v>6,3</v>
          </cell>
          <cell r="B79" t="str">
            <v>DUCTERIAS Y ACOMETIDAS</v>
          </cell>
        </row>
        <row r="80">
          <cell r="A80" t="str">
            <v>6,3,1</v>
          </cell>
          <cell r="B80" t="str">
            <v>PVC  EN 6 ø DE 4" PARA CRUCE DE CALZADA, SEGÚN NORMA CS205 CS 210 DE CODENSA</v>
          </cell>
          <cell r="C80" t="str">
            <v>ML</v>
          </cell>
          <cell r="D80">
            <v>10</v>
          </cell>
          <cell r="E80">
            <v>115119.99999999999</v>
          </cell>
          <cell r="F80">
            <v>1151199.9999999998</v>
          </cell>
        </row>
        <row r="81">
          <cell r="A81" t="str">
            <v>6,3,2</v>
          </cell>
          <cell r="B81" t="str">
            <v>SUMINISTRO, TRANSPORTE E INSTALACION DE BANCO DE DUCTOS PVC EN 6  ø DE 4" PARA CUBRIR FRENTE DEL PREDIO SEGUN NORMA CS 205, CS 210 DE CODENSA</v>
          </cell>
          <cell r="C81" t="str">
            <v>ML</v>
          </cell>
          <cell r="D81">
            <v>25</v>
          </cell>
          <cell r="E81">
            <v>115119.99999999999</v>
          </cell>
          <cell r="F81">
            <v>2877999.9999999995</v>
          </cell>
        </row>
        <row r="82">
          <cell r="A82" t="str">
            <v>6,3,3</v>
          </cell>
          <cell r="B82" t="str">
            <v>ELABORACION DE CAJA DE MAMPOSTERIA DOBLE TIPO NORMA CS 276 DE CODENSA</v>
          </cell>
          <cell r="C82" t="str">
            <v>UN</v>
          </cell>
          <cell r="D82">
            <v>2</v>
          </cell>
          <cell r="E82">
            <v>832499.99999999988</v>
          </cell>
          <cell r="F82">
            <v>1664999.9999999998</v>
          </cell>
        </row>
        <row r="83">
          <cell r="A83" t="str">
            <v>6,3,4</v>
          </cell>
          <cell r="B83" t="str">
            <v>ELABORACION DE CAJA DE MAMPOSTERIA SENCILLA TIPO NORMA CS 275 DE CODENSA</v>
          </cell>
          <cell r="C83" t="str">
            <v>UN</v>
          </cell>
          <cell r="D83">
            <v>1</v>
          </cell>
          <cell r="E83">
            <v>600400</v>
          </cell>
          <cell r="F83">
            <v>600400</v>
          </cell>
        </row>
        <row r="84">
          <cell r="A84" t="str">
            <v>6,3,5</v>
          </cell>
          <cell r="B84" t="str">
            <v>SUMINISTRO, TRANSPORTE E INSTALACION DE ACOMETIDA DE ALIMENTACION EN M.T. EN 3X2/0 XLP-E PARA 15 KV HOMOLOGADO POR CODENSA</v>
          </cell>
          <cell r="C84" t="str">
            <v>ML</v>
          </cell>
          <cell r="D84">
            <v>50</v>
          </cell>
          <cell r="E84">
            <v>115964.99999999999</v>
          </cell>
          <cell r="F84">
            <v>5798249.9999999991</v>
          </cell>
        </row>
        <row r="85">
          <cell r="A85" t="str">
            <v>6,3,6</v>
          </cell>
          <cell r="B85" t="str">
            <v>SUMINISTRO Y ELABORACION DE TERMINAL PREMOLDEADO  USO INTERIOR 3M PARA CONEXION EN ENTRADA SUBESTACION</v>
          </cell>
          <cell r="C85" t="str">
            <v>JG</v>
          </cell>
          <cell r="D85">
            <v>1</v>
          </cell>
          <cell r="E85">
            <v>439499.99999999994</v>
          </cell>
          <cell r="F85">
            <v>439499.99999999994</v>
          </cell>
        </row>
        <row r="86">
          <cell r="A86" t="str">
            <v>6,3,7</v>
          </cell>
          <cell r="B86" t="str">
            <v>SUMINISTRO, TRANSPORTE E INSTALACION DE ESTRUCTURA PARA BAJANTE CIRCUITO DE MT SEGUN NORMA CODENSA LA-218 CON TODOS LOS ELEMENTOS HOMOLOGADOS</v>
          </cell>
          <cell r="C86" t="str">
            <v>GL</v>
          </cell>
          <cell r="D86">
            <v>1</v>
          </cell>
          <cell r="E86">
            <v>1577399.9999999998</v>
          </cell>
          <cell r="F86">
            <v>1577399.9999999998</v>
          </cell>
        </row>
        <row r="87">
          <cell r="A87" t="str">
            <v>6,3,8</v>
          </cell>
          <cell r="B87" t="str">
            <v>PVC  EN 4 FI DE 4" PARA CRUCE DE CALZADA, SEGÚN NORMA CS205, CS210 DE CODENSA</v>
          </cell>
          <cell r="C87" t="str">
            <v>ML</v>
          </cell>
          <cell r="D87">
            <v>10</v>
          </cell>
          <cell r="E87">
            <v>87080</v>
          </cell>
          <cell r="F87">
            <v>870800</v>
          </cell>
        </row>
        <row r="88">
          <cell r="A88" t="str">
            <v>6,4</v>
          </cell>
          <cell r="B88" t="str">
            <v>CABLEADOS</v>
          </cell>
        </row>
        <row r="89">
          <cell r="A89" t="str">
            <v>6,4,1</v>
          </cell>
          <cell r="B89" t="str">
            <v>CABLEADO DE TBT A T-AL- 1P VA 1 ø  1" CON 3X8+1X10+1X10T</v>
          </cell>
          <cell r="C89" t="str">
            <v>ML</v>
          </cell>
          <cell r="D89">
            <v>27</v>
          </cell>
          <cell r="E89">
            <v>11098.999999999998</v>
          </cell>
          <cell r="F89">
            <v>299672.99999999994</v>
          </cell>
        </row>
        <row r="90">
          <cell r="A90" t="str">
            <v>6,4,2</v>
          </cell>
          <cell r="B90" t="str">
            <v>CABLEADO DE TBT A T-TOM - 1P VA 1 ø  1-1/2" CON 3X4+1X6+1X8T</v>
          </cell>
          <cell r="C90" t="str">
            <v>ML</v>
          </cell>
          <cell r="D90">
            <v>27</v>
          </cell>
          <cell r="E90">
            <v>27806</v>
          </cell>
          <cell r="F90">
            <v>750762</v>
          </cell>
        </row>
        <row r="91">
          <cell r="A91" t="str">
            <v>6,4,3</v>
          </cell>
          <cell r="B91" t="str">
            <v>CABLEADO DE TBT A T-AL- 2P VA 1 ø  1" CON 3X8+1X10+1X10T</v>
          </cell>
          <cell r="C91" t="str">
            <v>ML</v>
          </cell>
          <cell r="D91">
            <v>30</v>
          </cell>
          <cell r="E91">
            <v>11098.999999999998</v>
          </cell>
          <cell r="F91">
            <v>332969.99999999994</v>
          </cell>
        </row>
        <row r="92">
          <cell r="A92" t="str">
            <v>6,4,4</v>
          </cell>
          <cell r="B92" t="str">
            <v>CABLEADO DE TBT A T-TOM - 2P VA 1 ø  1-1/2" CON 3X4+1X6+1X8T</v>
          </cell>
          <cell r="C92" t="str">
            <v>ML</v>
          </cell>
          <cell r="D92">
            <v>30</v>
          </cell>
          <cell r="E92">
            <v>27806</v>
          </cell>
          <cell r="F92">
            <v>834180</v>
          </cell>
        </row>
        <row r="93">
          <cell r="A93" t="str">
            <v>6,4,5</v>
          </cell>
          <cell r="B93" t="str">
            <v>CABLEADO DE TBT A T-AL- 3P VA 1 ø  1" CON 3X8+1X10+1X10T</v>
          </cell>
          <cell r="C93" t="str">
            <v>ML</v>
          </cell>
          <cell r="D93">
            <v>33</v>
          </cell>
          <cell r="E93">
            <v>11098.999999999998</v>
          </cell>
          <cell r="F93">
            <v>366266.99999999994</v>
          </cell>
        </row>
        <row r="94">
          <cell r="A94" t="str">
            <v>6,4,6</v>
          </cell>
          <cell r="B94" t="str">
            <v>CABLEADO DE TBT A T-TOM - 3P VA 1 ø  1-1/2" CON 3X4+1X6+1X8T</v>
          </cell>
          <cell r="C94" t="str">
            <v>ML</v>
          </cell>
          <cell r="D94">
            <v>33</v>
          </cell>
          <cell r="E94">
            <v>27806</v>
          </cell>
          <cell r="F94">
            <v>917598</v>
          </cell>
        </row>
        <row r="95">
          <cell r="A95" t="str">
            <v>6,4,7</v>
          </cell>
          <cell r="B95" t="str">
            <v>CABLEADO DE TBT A T-RX1 VA 1 ø  1-1/4" CON 3X8+1X10+1X10T</v>
          </cell>
          <cell r="C95" t="str">
            <v>ML</v>
          </cell>
          <cell r="D95">
            <v>45</v>
          </cell>
          <cell r="E95">
            <v>11098.999999999998</v>
          </cell>
          <cell r="F95">
            <v>499454.99999999994</v>
          </cell>
        </row>
        <row r="96">
          <cell r="A96" t="str">
            <v>6,4,8</v>
          </cell>
          <cell r="B96" t="str">
            <v>CABLEADO DE TBT A T-RX2 VA 1 ø  1-1/4" CON 3X8+1X10+1X10T</v>
          </cell>
          <cell r="C96" t="str">
            <v>ML</v>
          </cell>
          <cell r="D96">
            <v>40</v>
          </cell>
          <cell r="E96">
            <v>11098.999999999998</v>
          </cell>
          <cell r="F96">
            <v>443959.99999999994</v>
          </cell>
        </row>
        <row r="97">
          <cell r="A97" t="str">
            <v>6,4,9</v>
          </cell>
          <cell r="B97" t="str">
            <v>CABLEADO DE TBT A T-SC VA 1 ø  1" CON 3X8+1X10+1X10T</v>
          </cell>
          <cell r="C97" t="str">
            <v>ML</v>
          </cell>
          <cell r="D97">
            <v>48</v>
          </cell>
          <cell r="E97">
            <v>11098.999999999998</v>
          </cell>
          <cell r="F97">
            <v>532751.99999999988</v>
          </cell>
        </row>
        <row r="98">
          <cell r="A98" t="str">
            <v>6,4,10</v>
          </cell>
          <cell r="B98" t="str">
            <v>CABLEADO DE TBT A TR-1P VA 1 ø  1" CON 3X8+1X10+1X10T(1X10T AIS)</v>
          </cell>
          <cell r="C98" t="str">
            <v>ML</v>
          </cell>
          <cell r="D98">
            <v>27</v>
          </cell>
          <cell r="E98">
            <v>12164.999999999998</v>
          </cell>
          <cell r="F98">
            <v>328454.99999999994</v>
          </cell>
        </row>
        <row r="99">
          <cell r="A99" t="str">
            <v>6,4,11</v>
          </cell>
          <cell r="B99" t="str">
            <v>CABLEADO DE TBT A TR-2P VA 1 ø  1" CON 3X8+1X10+1X10T(1X10T AIS)</v>
          </cell>
          <cell r="C99" t="str">
            <v>ML</v>
          </cell>
          <cell r="D99">
            <v>30</v>
          </cell>
          <cell r="E99">
            <v>12164.999999999998</v>
          </cell>
          <cell r="F99">
            <v>364949.99999999994</v>
          </cell>
        </row>
        <row r="100">
          <cell r="A100" t="str">
            <v>6,4,12</v>
          </cell>
          <cell r="B100" t="str">
            <v>CABLEADO DE TBT A TR-3P VA 1 ø  1" CON 3X8+1X10+1X10T(1X10T AIS)</v>
          </cell>
          <cell r="C100" t="str">
            <v>ML</v>
          </cell>
          <cell r="D100">
            <v>33</v>
          </cell>
          <cell r="E100">
            <v>12164.999999999998</v>
          </cell>
          <cell r="F100">
            <v>401444.99999999994</v>
          </cell>
        </row>
        <row r="101">
          <cell r="A101" t="str">
            <v>6,4,13</v>
          </cell>
          <cell r="B101" t="str">
            <v>CABLEADO DE TBT A T-SOT VA 1 ø  1" CON 3X8+1X10+1X10T</v>
          </cell>
          <cell r="C101" t="str">
            <v>ML</v>
          </cell>
          <cell r="D101">
            <v>12</v>
          </cell>
          <cell r="E101">
            <v>11098.999999999998</v>
          </cell>
          <cell r="F101">
            <v>133187.99999999997</v>
          </cell>
        </row>
        <row r="102">
          <cell r="A102" t="str">
            <v>6,4,14</v>
          </cell>
          <cell r="B102" t="str">
            <v>CABLEADO DE TBT A TE-AP VA 1 ø  1" CON 3X8+1X10+1X10T</v>
          </cell>
          <cell r="C102" t="str">
            <v>ML</v>
          </cell>
          <cell r="D102">
            <v>26</v>
          </cell>
          <cell r="E102">
            <v>11098.999999999998</v>
          </cell>
          <cell r="F102">
            <v>288573.99999999994</v>
          </cell>
        </row>
        <row r="103">
          <cell r="A103" t="str">
            <v>6,4,15</v>
          </cell>
          <cell r="B103" t="str">
            <v>CABLEADO DE TBT A T-COM VA 1 ø  1" CON 3X8+1X10+1X10T</v>
          </cell>
          <cell r="C103" t="str">
            <v>ML</v>
          </cell>
          <cell r="D103">
            <v>15</v>
          </cell>
          <cell r="E103">
            <v>11098.999999999998</v>
          </cell>
          <cell r="F103">
            <v>166484.99999999997</v>
          </cell>
        </row>
        <row r="104">
          <cell r="A104" t="str">
            <v>6,4,16</v>
          </cell>
          <cell r="B104" t="str">
            <v>CABLEADO DE TBT A BOMBA INCENDIO VA 1 ø  3" CON 3X1/0+1X2+1X4T</v>
          </cell>
          <cell r="C104" t="str">
            <v>ML</v>
          </cell>
          <cell r="D104">
            <v>15</v>
          </cell>
          <cell r="E104">
            <v>65333.999999999993</v>
          </cell>
          <cell r="F104">
            <v>980009.99999999988</v>
          </cell>
        </row>
        <row r="105">
          <cell r="A105" t="str">
            <v>6,4,17</v>
          </cell>
          <cell r="B105" t="str">
            <v>CABLEADO DE TBT A BOMBA EYECTORA VA 1 ø  1-1/4" CON 3X8+1X10+1X10T</v>
          </cell>
          <cell r="C105" t="str">
            <v>ML</v>
          </cell>
          <cell r="D105">
            <v>30</v>
          </cell>
          <cell r="E105">
            <v>11098.999999999998</v>
          </cell>
          <cell r="F105">
            <v>332969.99999999994</v>
          </cell>
        </row>
        <row r="106">
          <cell r="A106" t="str">
            <v>6,4,18</v>
          </cell>
          <cell r="B106" t="str">
            <v>CABLEADO DE TBT A BOMBA PRESION  VA 1 ø  1-1/4" CON 3X6+1X8+1X10T</v>
          </cell>
          <cell r="C106" t="str">
            <v>ML</v>
          </cell>
          <cell r="D106">
            <v>30</v>
          </cell>
          <cell r="E106">
            <v>17396</v>
          </cell>
          <cell r="F106">
            <v>521880</v>
          </cell>
        </row>
        <row r="107">
          <cell r="A107" t="str">
            <v>6,4,19</v>
          </cell>
          <cell r="B107" t="str">
            <v>CABLEADO DE TBT AT- VENT -FORZADA VA 1 ø  3" CON 3X1/0"+1X2+1X4T</v>
          </cell>
          <cell r="C107" t="str">
            <v>ML</v>
          </cell>
          <cell r="D107">
            <v>40</v>
          </cell>
          <cell r="E107">
            <v>65333.999999999993</v>
          </cell>
          <cell r="F107">
            <v>2613359.9999999995</v>
          </cell>
        </row>
        <row r="108">
          <cell r="A108" t="str">
            <v>6,4,20</v>
          </cell>
          <cell r="B108" t="str">
            <v>CABLEADO DE TBT AT- CENTRO GERIATRICO VA 1 ø  1-1/4" CON  3X6"+1X8+1X8T</v>
          </cell>
          <cell r="C108" t="str">
            <v>ML</v>
          </cell>
          <cell r="D108">
            <v>50</v>
          </cell>
          <cell r="E108">
            <v>19367</v>
          </cell>
          <cell r="F108">
            <v>968350</v>
          </cell>
        </row>
        <row r="109">
          <cell r="A109" t="str">
            <v>6,4,21</v>
          </cell>
          <cell r="B109" t="str">
            <v>CABLEADO DE TBT AT- ASCENSOR 1 ø  1-1/2" CON 3X4"+1X6+1X8T</v>
          </cell>
          <cell r="C109" t="str">
            <v>ML</v>
          </cell>
          <cell r="D109">
            <v>35</v>
          </cell>
          <cell r="E109">
            <v>27806</v>
          </cell>
          <cell r="F109">
            <v>973210</v>
          </cell>
        </row>
        <row r="110">
          <cell r="A110" t="str">
            <v>6,4,22</v>
          </cell>
          <cell r="B110" t="str">
            <v>CABLEADO DE T VENT- FOR A VS-1 VA 1 ø  1-1/4" CON 3X6+1X10T</v>
          </cell>
          <cell r="C110" t="str">
            <v>ML</v>
          </cell>
          <cell r="D110">
            <v>31</v>
          </cell>
          <cell r="E110">
            <v>14822.999999999996</v>
          </cell>
          <cell r="F110">
            <v>459512.99999999988</v>
          </cell>
        </row>
        <row r="111">
          <cell r="A111" t="str">
            <v>6,4,23</v>
          </cell>
          <cell r="B111" t="str">
            <v>CABLEADO DE T VENT- FOR A VS-2 VA 1 ø  3/4" CON 3X12+1X12T</v>
          </cell>
          <cell r="C111" t="str">
            <v>ML</v>
          </cell>
          <cell r="D111">
            <v>17</v>
          </cell>
          <cell r="E111">
            <v>3092.9999999999995</v>
          </cell>
          <cell r="F111">
            <v>52580.999999999993</v>
          </cell>
        </row>
        <row r="112">
          <cell r="A112" t="str">
            <v>6,4,24</v>
          </cell>
          <cell r="B112" t="str">
            <v>CABLEADO DE T VENT- FOR A VE-1 VA 1 ø  3/4" CON 3X12+1X12T</v>
          </cell>
          <cell r="C112" t="str">
            <v>ML</v>
          </cell>
          <cell r="D112">
            <v>21</v>
          </cell>
          <cell r="E112">
            <v>3092.9999999999995</v>
          </cell>
          <cell r="F112">
            <v>64952.999999999993</v>
          </cell>
        </row>
        <row r="113">
          <cell r="A113" t="str">
            <v>6,4,25</v>
          </cell>
          <cell r="B113" t="str">
            <v>CABLEADO DE T VENT- FOR A VE-2 VA 1 ø  3/4" CON 3X12+1X12T</v>
          </cell>
          <cell r="C113" t="str">
            <v>ML</v>
          </cell>
          <cell r="D113">
            <v>38</v>
          </cell>
          <cell r="E113">
            <v>3092.9999999999995</v>
          </cell>
          <cell r="F113">
            <v>117533.99999999999</v>
          </cell>
        </row>
        <row r="114">
          <cell r="A114" t="str">
            <v>6,4,26</v>
          </cell>
          <cell r="B114" t="str">
            <v>CABLEADO DE T VENT- FOR A VE-3 VA 1 ø  3/4" CON 3X12+1X12T</v>
          </cell>
          <cell r="C114" t="str">
            <v>ML</v>
          </cell>
          <cell r="D114">
            <v>68</v>
          </cell>
          <cell r="E114">
            <v>3092.9999999999995</v>
          </cell>
          <cell r="F114">
            <v>210323.99999999997</v>
          </cell>
        </row>
        <row r="115">
          <cell r="A115" t="str">
            <v>6,4,27</v>
          </cell>
          <cell r="B115" t="str">
            <v>CABLEADO DE T VENT- FOR A VE-4 VA 1 ø  3/4" CON 2X12+1X12T</v>
          </cell>
          <cell r="C115" t="str">
            <v>ML</v>
          </cell>
          <cell r="D115">
            <v>52</v>
          </cell>
          <cell r="E115">
            <v>3092.9999999999995</v>
          </cell>
          <cell r="F115">
            <v>160835.99999999997</v>
          </cell>
        </row>
        <row r="116">
          <cell r="A116" t="str">
            <v>6,4,28</v>
          </cell>
          <cell r="B116" t="str">
            <v>CABLEADO DE T VENT- FOR A VE-5 VA 1 ø  3/4" CON 3X12+1X12T</v>
          </cell>
          <cell r="C116" t="str">
            <v>ML</v>
          </cell>
          <cell r="D116">
            <v>210</v>
          </cell>
          <cell r="E116">
            <v>3092.9999999999995</v>
          </cell>
          <cell r="F116">
            <v>649529.99999999988</v>
          </cell>
        </row>
        <row r="117">
          <cell r="A117" t="str">
            <v>6,4,29</v>
          </cell>
          <cell r="B117" t="str">
            <v>CABLEADO DE TE - SOT-A TE - AL 1P VA  1 ø  1-1/4" CON 3X6 + 1X8 +1X10T</v>
          </cell>
          <cell r="C117" t="str">
            <v>ML</v>
          </cell>
          <cell r="D117">
            <v>27</v>
          </cell>
          <cell r="E117">
            <v>17396</v>
          </cell>
          <cell r="F117">
            <v>469692</v>
          </cell>
        </row>
        <row r="118">
          <cell r="A118" t="str">
            <v>6,4,30</v>
          </cell>
          <cell r="B118" t="str">
            <v>CABLEADO DE TE - SOT-A TE - AL 3P VA  1 ø  1-1/4" CON 3X6 + 1X8 +1X10T</v>
          </cell>
          <cell r="C118" t="str">
            <v>ML</v>
          </cell>
          <cell r="D118">
            <v>33</v>
          </cell>
          <cell r="E118">
            <v>17396</v>
          </cell>
          <cell r="F118">
            <v>574068</v>
          </cell>
        </row>
        <row r="119">
          <cell r="A119" t="str">
            <v>6,4,31</v>
          </cell>
          <cell r="B119" t="str">
            <v>CABLEADO DE TE - SOT-A ALUMBRADO -CALDERAS VA  1 ø  1/2"CON -2X12 +1X10T</v>
          </cell>
          <cell r="C119" t="str">
            <v>ML</v>
          </cell>
          <cell r="D119">
            <v>20</v>
          </cell>
          <cell r="E119">
            <v>2420.9999999999995</v>
          </cell>
          <cell r="F119">
            <v>48419.999999999993</v>
          </cell>
        </row>
        <row r="120">
          <cell r="A120" t="str">
            <v>6,4,32</v>
          </cell>
          <cell r="B120" t="str">
            <v>CABLEADO DE TE - SOT-A ALUMBRADO -PLANTA VA  1 ø  1/2" CON -2X12 +1X10T</v>
          </cell>
          <cell r="C120" t="str">
            <v>ML</v>
          </cell>
          <cell r="D120">
            <v>18</v>
          </cell>
          <cell r="E120">
            <v>2420.9999999999995</v>
          </cell>
          <cell r="F120">
            <v>43577.999999999993</v>
          </cell>
        </row>
        <row r="121">
          <cell r="A121" t="str">
            <v>6,4,33</v>
          </cell>
          <cell r="B121" t="str">
            <v>CABLEADO DE TE - SOT-A ALUMBRADO -EXTERIOR VA  1 ø  1/2"CON -2X12 +1X10T</v>
          </cell>
          <cell r="C121" t="str">
            <v>ML</v>
          </cell>
          <cell r="D121">
            <v>25</v>
          </cell>
          <cell r="E121">
            <v>2420.9999999999995</v>
          </cell>
          <cell r="F121">
            <v>60524.999999999985</v>
          </cell>
        </row>
        <row r="122">
          <cell r="A122" t="str">
            <v>6,4,34</v>
          </cell>
          <cell r="B122" t="str">
            <v>CABLEADO DE TRANSFORMADOR A TG 3(3X300MCM+1X3/0)</v>
          </cell>
          <cell r="C122" t="str">
            <v>ML</v>
          </cell>
          <cell r="D122">
            <v>8</v>
          </cell>
          <cell r="E122">
            <v>509983.99999999994</v>
          </cell>
          <cell r="F122">
            <v>4079871.9999999995</v>
          </cell>
        </row>
        <row r="123">
          <cell r="A123" t="str">
            <v>6,4,35</v>
          </cell>
          <cell r="B123" t="str">
            <v xml:space="preserve">CABLEADO DE PLANTA ELECTRICA A TRANSFERENCIA 2(2X4/0+1X2/0) </v>
          </cell>
          <cell r="C123" t="str">
            <v>ML</v>
          </cell>
          <cell r="D123">
            <v>10</v>
          </cell>
          <cell r="E123">
            <v>239234</v>
          </cell>
          <cell r="F123">
            <v>2392340</v>
          </cell>
        </row>
        <row r="124">
          <cell r="A124" t="str">
            <v>6,4,36</v>
          </cell>
          <cell r="B124" t="str">
            <v>CABLEADO DE TG A TE SOT 3N2+1N4+1N6T</v>
          </cell>
          <cell r="C124" t="str">
            <v>ML</v>
          </cell>
          <cell r="D124">
            <v>14</v>
          </cell>
          <cell r="E124">
            <v>44685.999999999993</v>
          </cell>
          <cell r="F124">
            <v>625603.99999999988</v>
          </cell>
        </row>
        <row r="125">
          <cell r="A125" t="str">
            <v>6,5</v>
          </cell>
          <cell r="B125" t="str">
            <v>SISTEMA DE ALARMAS Y LLAMADOS ENFERMERAS, INCLUYE  APARATOS Y DEMAS ACCESORIOS</v>
          </cell>
        </row>
        <row r="126">
          <cell r="A126" t="str">
            <v>6,5,1</v>
          </cell>
          <cell r="B126" t="str">
            <v>CABLEADO DE ILUMINACION  PARA APLIQUE SEÑAL LLAMADO ENFERMERAS</v>
          </cell>
          <cell r="C126" t="str">
            <v>UN</v>
          </cell>
          <cell r="D126">
            <v>11</v>
          </cell>
          <cell r="E126">
            <v>26292</v>
          </cell>
          <cell r="F126">
            <v>289212</v>
          </cell>
        </row>
        <row r="127">
          <cell r="A127" t="str">
            <v>6,5,2</v>
          </cell>
          <cell r="B127" t="str">
            <v>CABLEADO PARA PULSADOR DE LLAMADO ENFERMERAS INCLUYE PULSADOR</v>
          </cell>
          <cell r="C127" t="str">
            <v>UN</v>
          </cell>
          <cell r="D127">
            <v>36</v>
          </cell>
          <cell r="E127">
            <v>45446.999999999993</v>
          </cell>
          <cell r="F127">
            <v>1636091.9999999998</v>
          </cell>
        </row>
        <row r="128">
          <cell r="A128" t="str">
            <v>6,5,3</v>
          </cell>
          <cell r="B128" t="str">
            <v>CONSOLA PARA LLAMADO DE ENFERMERAS DE 36 POSICIONES</v>
          </cell>
          <cell r="C128" t="str">
            <v>UN</v>
          </cell>
          <cell r="D128">
            <v>1</v>
          </cell>
          <cell r="E128">
            <v>376899.99999999994</v>
          </cell>
          <cell r="F128">
            <v>376899.99999999994</v>
          </cell>
        </row>
        <row r="129">
          <cell r="A129" t="str">
            <v>6,5,4</v>
          </cell>
          <cell r="B129" t="str">
            <v>CABLEADO PARA ALARMA SONORA O VISUAL DE ATRACO INCLUYE LUZ ESTROBOSCOPICA 24 V. CON FUENTE Y RELEVO DE 10  PINES</v>
          </cell>
          <cell r="C129" t="str">
            <v>UN</v>
          </cell>
          <cell r="D129">
            <v>5</v>
          </cell>
          <cell r="E129">
            <v>273899</v>
          </cell>
          <cell r="F129">
            <v>1369495</v>
          </cell>
        </row>
        <row r="130">
          <cell r="A130" t="str">
            <v>6,5,5</v>
          </cell>
          <cell r="B130" t="str">
            <v>CABLEADO SALIDA PULSADOR DE ALARMA ATRACO O ROBO EN 2X18 INC. PULS</v>
          </cell>
          <cell r="C130" t="str">
            <v>UN</v>
          </cell>
          <cell r="D130">
            <v>21</v>
          </cell>
          <cell r="E130">
            <v>92874.999999999985</v>
          </cell>
          <cell r="F130">
            <v>1950374.9999999998</v>
          </cell>
        </row>
        <row r="131">
          <cell r="A131" t="str">
            <v>6,5,6</v>
          </cell>
          <cell r="B131" t="str">
            <v>CABLEADO SALIDA PARA EQUIPO SONIDO AM-FM</v>
          </cell>
          <cell r="C131" t="str">
            <v>UN</v>
          </cell>
          <cell r="D131">
            <v>5</v>
          </cell>
          <cell r="E131">
            <v>53974.999999999993</v>
          </cell>
          <cell r="F131">
            <v>269874.99999999994</v>
          </cell>
        </row>
        <row r="132">
          <cell r="A132" t="str">
            <v>6,5,7</v>
          </cell>
          <cell r="B132" t="str">
            <v>CABLEADO SALIDA PARA MICROFONO</v>
          </cell>
          <cell r="C132" t="str">
            <v>UN</v>
          </cell>
          <cell r="D132">
            <v>5</v>
          </cell>
          <cell r="E132">
            <v>24849.999999999996</v>
          </cell>
          <cell r="F132">
            <v>124249.99999999999</v>
          </cell>
        </row>
        <row r="133">
          <cell r="A133" t="str">
            <v>6,5,8</v>
          </cell>
          <cell r="B133" t="str">
            <v>CABLEADO PARA SONIDO O PARLANTE</v>
          </cell>
          <cell r="C133" t="str">
            <v>UN</v>
          </cell>
          <cell r="D133">
            <v>44</v>
          </cell>
          <cell r="E133">
            <v>78744.999999999985</v>
          </cell>
          <cell r="F133">
            <v>3464779.9999999995</v>
          </cell>
        </row>
        <row r="134">
          <cell r="A134" t="str">
            <v>6,5,9</v>
          </cell>
          <cell r="B134" t="str">
            <v>CABLEADO SALIDA PARA CENTRAL DE ALARMAS (LLAMADO)</v>
          </cell>
          <cell r="C134" t="str">
            <v>UN</v>
          </cell>
          <cell r="D134">
            <v>2</v>
          </cell>
          <cell r="E134">
            <v>30749.999999999996</v>
          </cell>
          <cell r="F134">
            <v>61499.999999999993</v>
          </cell>
        </row>
        <row r="135">
          <cell r="A135" t="str">
            <v>6,6</v>
          </cell>
          <cell r="B135" t="str">
            <v>PROTECCIONES</v>
          </cell>
        </row>
        <row r="136">
          <cell r="A136" t="str">
            <v>6,6,1</v>
          </cell>
          <cell r="B136" t="str">
            <v>INTERRUPTOR AUTOMATICO 3X150A IND CON SU CAJA</v>
          </cell>
          <cell r="C136" t="str">
            <v>UN</v>
          </cell>
          <cell r="D136">
            <v>2</v>
          </cell>
          <cell r="E136">
            <v>410539.99999999994</v>
          </cell>
          <cell r="F136">
            <v>821079.99999999988</v>
          </cell>
        </row>
        <row r="137">
          <cell r="A137" t="str">
            <v>6,6,2</v>
          </cell>
          <cell r="B137" t="str">
            <v>INTERRUPTOR AUTOMATICO 3X125A IND CON SU CAJA</v>
          </cell>
          <cell r="C137" t="str">
            <v>UN</v>
          </cell>
          <cell r="D137">
            <v>1</v>
          </cell>
          <cell r="E137">
            <v>405411.99999999994</v>
          </cell>
          <cell r="F137">
            <v>405411.99999999994</v>
          </cell>
        </row>
        <row r="138">
          <cell r="A138" t="str">
            <v>6,6,3</v>
          </cell>
          <cell r="B138" t="str">
            <v>INTERRUPTOR AUTOMATICO 3X70A IND CON SU CAJA</v>
          </cell>
          <cell r="C138" t="str">
            <v>UN</v>
          </cell>
          <cell r="D138">
            <v>4</v>
          </cell>
          <cell r="E138">
            <v>236949.99999999997</v>
          </cell>
          <cell r="F138">
            <v>947799.99999999988</v>
          </cell>
        </row>
        <row r="139">
          <cell r="A139" t="str">
            <v>6,6,4</v>
          </cell>
          <cell r="B139" t="str">
            <v>INTERRUPTOR AUTOMATICO 3X50A IND CON SU CAJA</v>
          </cell>
          <cell r="C139" t="str">
            <v>UN</v>
          </cell>
          <cell r="D139">
            <v>4</v>
          </cell>
          <cell r="E139">
            <v>195349.99999999997</v>
          </cell>
          <cell r="F139">
            <v>781399.99999999988</v>
          </cell>
        </row>
        <row r="140">
          <cell r="A140" t="str">
            <v>6,6,5</v>
          </cell>
          <cell r="B140" t="str">
            <v>INTERRUPTOR AUTOMATICO 3X40A IND CON SU CAJA</v>
          </cell>
          <cell r="C140" t="str">
            <v>UN</v>
          </cell>
          <cell r="D140">
            <v>2</v>
          </cell>
          <cell r="E140">
            <v>195349.99999999997</v>
          </cell>
          <cell r="F140">
            <v>390699.99999999994</v>
          </cell>
        </row>
        <row r="141">
          <cell r="A141" t="str">
            <v>6,6,6</v>
          </cell>
          <cell r="B141" t="str">
            <v>INTERRUPTOR AUTOMATICO 3X70A ENCHUFABLE</v>
          </cell>
          <cell r="C141" t="str">
            <v>UN</v>
          </cell>
          <cell r="D141">
            <v>4</v>
          </cell>
          <cell r="E141">
            <v>49974.999999999993</v>
          </cell>
          <cell r="F141">
            <v>199899.99999999997</v>
          </cell>
        </row>
        <row r="142">
          <cell r="A142" t="str">
            <v>6,6,7</v>
          </cell>
          <cell r="B142" t="str">
            <v>INTERRUPTOR AUTOMATICO 3X60A ENCHUFABLE</v>
          </cell>
          <cell r="C142" t="str">
            <v>UN</v>
          </cell>
          <cell r="D142">
            <v>4</v>
          </cell>
          <cell r="E142">
            <v>40874.999999999993</v>
          </cell>
          <cell r="F142">
            <v>163499.99999999997</v>
          </cell>
        </row>
        <row r="143">
          <cell r="A143" t="str">
            <v>6,6,8</v>
          </cell>
          <cell r="B143" t="str">
            <v>INTERRUPTOR AUTOMATICO 3X50A ENCHUFABLE</v>
          </cell>
          <cell r="C143" t="str">
            <v>UN</v>
          </cell>
          <cell r="D143">
            <v>6</v>
          </cell>
          <cell r="E143">
            <v>40874.999999999993</v>
          </cell>
          <cell r="F143">
            <v>245249.99999999994</v>
          </cell>
        </row>
        <row r="144">
          <cell r="A144" t="str">
            <v>6,6,9</v>
          </cell>
          <cell r="B144" t="str">
            <v>INTERRUPTOR AUTOMATICO 3X40A ENCHUFABLE</v>
          </cell>
          <cell r="C144" t="str">
            <v>UN</v>
          </cell>
          <cell r="D144">
            <v>5</v>
          </cell>
          <cell r="E144">
            <v>40874.999999999993</v>
          </cell>
          <cell r="F144">
            <v>204374.99999999997</v>
          </cell>
        </row>
        <row r="145">
          <cell r="A145" t="str">
            <v>6,6,10</v>
          </cell>
          <cell r="B145" t="str">
            <v>INTERRUPTOR AUTOMATICO 3X30A ENCHUFABLE</v>
          </cell>
          <cell r="C145" t="str">
            <v>UN</v>
          </cell>
          <cell r="D145">
            <v>11</v>
          </cell>
          <cell r="E145">
            <v>40874.999999999993</v>
          </cell>
          <cell r="F145">
            <v>449624.99999999994</v>
          </cell>
        </row>
        <row r="146">
          <cell r="A146" t="str">
            <v>6,6,11</v>
          </cell>
          <cell r="B146" t="str">
            <v>INTERRUPTOR AUTOMATICO 3X15A ENCHUFABLE</v>
          </cell>
          <cell r="C146" t="str">
            <v>UN</v>
          </cell>
          <cell r="D146">
            <v>5</v>
          </cell>
          <cell r="E146">
            <v>40874.999999999993</v>
          </cell>
          <cell r="F146">
            <v>204374.99999999997</v>
          </cell>
        </row>
        <row r="147">
          <cell r="A147" t="str">
            <v>6,6,12</v>
          </cell>
          <cell r="B147" t="str">
            <v>INTERRUPTOR AUTOMATICO 2X30A ENCHUFABLE</v>
          </cell>
          <cell r="C147" t="str">
            <v>UN</v>
          </cell>
          <cell r="D147">
            <v>2</v>
          </cell>
          <cell r="E147">
            <v>17150</v>
          </cell>
          <cell r="F147">
            <v>34300</v>
          </cell>
        </row>
        <row r="148">
          <cell r="A148" t="str">
            <v>6,6,13</v>
          </cell>
          <cell r="B148" t="str">
            <v>INTERRUPTOR AUTOMATICO 2X20A ENCHUFABLE</v>
          </cell>
          <cell r="C148" t="str">
            <v>UN</v>
          </cell>
          <cell r="D148">
            <v>4</v>
          </cell>
          <cell r="E148">
            <v>17150</v>
          </cell>
          <cell r="F148">
            <v>68600</v>
          </cell>
        </row>
        <row r="149">
          <cell r="A149" t="str">
            <v>6,6,14</v>
          </cell>
          <cell r="B149" t="str">
            <v>INTERRUPTOR AUTOMATICO 1X20A ENCHUFABLE</v>
          </cell>
          <cell r="C149" t="str">
            <v>UN</v>
          </cell>
          <cell r="D149">
            <v>17</v>
          </cell>
          <cell r="E149">
            <v>5984.9999999999991</v>
          </cell>
          <cell r="F149">
            <v>101744.99999999999</v>
          </cell>
        </row>
        <row r="150">
          <cell r="A150" t="str">
            <v>6,6,15</v>
          </cell>
          <cell r="B150" t="str">
            <v>INTERRUPTOR AUTOMATICO 1X15A ENCHUFABLE</v>
          </cell>
          <cell r="C150" t="str">
            <v>UN</v>
          </cell>
          <cell r="D150">
            <v>148</v>
          </cell>
          <cell r="E150">
            <v>5984.9999999999991</v>
          </cell>
          <cell r="F150">
            <v>885779.99999999988</v>
          </cell>
        </row>
        <row r="151">
          <cell r="A151" t="str">
            <v>6,7</v>
          </cell>
          <cell r="B151" t="str">
            <v>SUBESTACIÓN Y TABLERO GENERAL</v>
          </cell>
        </row>
        <row r="152">
          <cell r="A152" t="str">
            <v>6,7,1</v>
          </cell>
          <cell r="B152" t="str">
            <v>SUBESTACION ELECTRICA CAPSULADA 300KVA CON CELDA DE ENTRADA Y SALIDA, CELDA DE GRUPO DE MEDIDA, INCLUYE GRUPO DE MEDIDA, CELDA DE PROTECCION, CELDA DE TRANSFORMADOR Y TRANSFORMADOR 300 KVA TIPO SECO SEGUN ESPECIFICACIONES</v>
          </cell>
          <cell r="C152" t="str">
            <v>GL</v>
          </cell>
          <cell r="D152">
            <v>1</v>
          </cell>
          <cell r="E152">
            <v>54609749.999999993</v>
          </cell>
          <cell r="F152">
            <v>54609749.999999993</v>
          </cell>
        </row>
        <row r="153">
          <cell r="A153" t="str">
            <v>6,7,2</v>
          </cell>
          <cell r="B153" t="str">
            <v>TABLERO GENERAL DE BAJA TENSIÓN INCLUYE BARRAJE PARA NORMAL Y EMERGENCIA CON SUS PROTECCIONES SEGUN DIAGRAMA UNIFILAR EN PLANOS</v>
          </cell>
          <cell r="C153" t="str">
            <v>GL</v>
          </cell>
          <cell r="D153">
            <v>1</v>
          </cell>
          <cell r="E153">
            <v>15147499.999999998</v>
          </cell>
          <cell r="F153">
            <v>15147499.999999998</v>
          </cell>
        </row>
        <row r="154">
          <cell r="A154" t="str">
            <v>6,7,3</v>
          </cell>
          <cell r="B154" t="str">
            <v>TABLERO DE BAJA TENSIÓN TE- SOT SEGÚN DIAGRAMA UNIFILAR EN PLANO</v>
          </cell>
          <cell r="C154" t="str">
            <v>GL</v>
          </cell>
          <cell r="D154">
            <v>1</v>
          </cell>
          <cell r="E154">
            <v>1783999.9999999998</v>
          </cell>
          <cell r="F154">
            <v>1783999.9999999998</v>
          </cell>
        </row>
        <row r="155">
          <cell r="A155" t="str">
            <v>6,7,4</v>
          </cell>
          <cell r="B155" t="str">
            <v>TRANSFERENCIA AUTOMATICA 450A</v>
          </cell>
          <cell r="C155" t="str">
            <v>GL</v>
          </cell>
          <cell r="D155">
            <v>1</v>
          </cell>
          <cell r="E155">
            <v>8715100</v>
          </cell>
          <cell r="F155">
            <v>8715100</v>
          </cell>
        </row>
        <row r="156">
          <cell r="A156" t="str">
            <v>6,8</v>
          </cell>
          <cell r="B156" t="str">
            <v>PLANTA DE EMERGENCIA Y TRANSFERENCIA</v>
          </cell>
        </row>
        <row r="157">
          <cell r="A157" t="str">
            <v>6,8,1</v>
          </cell>
          <cell r="B157" t="str">
            <v>PLANTA DE EMERGENCIA  150KW 208 V 60 HZ CON CERTIFICADO DE CALIDAD ISO 9001 ICONTEC SEGUN ESPECIFICACION TECNICA INCLUYE PANEL DE CONTROL CON ARRANQUE AUTOMATICO, CON TANQUE SUB-BASE DE 92 A 100 GALONES CON NIVEL. BOMBA INDICADOR (INCLUYE CABINA INSONORIZ</v>
          </cell>
          <cell r="C157" t="str">
            <v>GL</v>
          </cell>
          <cell r="D157">
            <v>1</v>
          </cell>
          <cell r="E157">
            <v>83594500</v>
          </cell>
          <cell r="F157">
            <v>83594500</v>
          </cell>
        </row>
        <row r="158">
          <cell r="A158" t="str">
            <v>6,9</v>
          </cell>
          <cell r="B158" t="str">
            <v>LAMPARAS</v>
          </cell>
        </row>
        <row r="159">
          <cell r="A159" t="str">
            <v>6,9,1</v>
          </cell>
          <cell r="B159" t="str">
            <v>APLIQUE PARA SEÑAL ENFERMEROS EN CUARTO</v>
          </cell>
          <cell r="C159" t="str">
            <v>UN</v>
          </cell>
          <cell r="D159">
            <v>11</v>
          </cell>
          <cell r="E159">
            <v>54299.999999999993</v>
          </cell>
          <cell r="F159">
            <v>597299.99999999988</v>
          </cell>
        </row>
        <row r="160">
          <cell r="A160" t="str">
            <v>6,9,2</v>
          </cell>
          <cell r="B160" t="str">
            <v>BALA INCANDESCENTE ARO INYECTADO BLANCO</v>
          </cell>
          <cell r="C160" t="str">
            <v>UN</v>
          </cell>
          <cell r="D160">
            <v>57</v>
          </cell>
          <cell r="E160">
            <v>58599.999999999993</v>
          </cell>
          <cell r="F160">
            <v>3340199.9999999995</v>
          </cell>
        </row>
        <row r="161">
          <cell r="A161" t="str">
            <v>6,9,3</v>
          </cell>
          <cell r="B161" t="str">
            <v>BALA DE INCRUSTAR HALÓGENA</v>
          </cell>
          <cell r="C161" t="str">
            <v>UN</v>
          </cell>
          <cell r="D161">
            <v>30</v>
          </cell>
          <cell r="E161">
            <v>63199.999999999993</v>
          </cell>
          <cell r="F161">
            <v>1895999.9999999998</v>
          </cell>
        </row>
        <row r="162">
          <cell r="A162" t="str">
            <v>6,9,4</v>
          </cell>
          <cell r="B162" t="str">
            <v>LÁMPARA APLIQUE TIPO TORTUGA EXTERIOR</v>
          </cell>
          <cell r="C162" t="str">
            <v>UN</v>
          </cell>
          <cell r="D162">
            <v>10</v>
          </cell>
          <cell r="E162">
            <v>64299.999999999993</v>
          </cell>
          <cell r="F162">
            <v>642999.99999999988</v>
          </cell>
        </row>
        <row r="163">
          <cell r="A163" t="str">
            <v>6,9,5</v>
          </cell>
          <cell r="B163" t="str">
            <v>LÁMPARA TIPO PENUMBRA</v>
          </cell>
          <cell r="C163" t="str">
            <v>UN</v>
          </cell>
          <cell r="D163">
            <v>12</v>
          </cell>
          <cell r="E163">
            <v>63699.999999999993</v>
          </cell>
          <cell r="F163">
            <v>764399.99999999988</v>
          </cell>
        </row>
        <row r="164">
          <cell r="A164" t="str">
            <v>6,9,6</v>
          </cell>
          <cell r="B164" t="str">
            <v>LÁMPARA TIPO ESPECULAR 60X60 9 CELDAS</v>
          </cell>
          <cell r="C164" t="str">
            <v>UN</v>
          </cell>
          <cell r="D164">
            <v>82</v>
          </cell>
          <cell r="E164">
            <v>178599.99999999997</v>
          </cell>
          <cell r="F164">
            <v>14645199.999999998</v>
          </cell>
        </row>
        <row r="165">
          <cell r="A165" t="str">
            <v>6,9,7</v>
          </cell>
          <cell r="B165" t="str">
            <v>LÁMPARA FLUORESCENTE 2X48" DE INCRUSTAR</v>
          </cell>
          <cell r="C165" t="str">
            <v>UN</v>
          </cell>
          <cell r="D165">
            <v>151</v>
          </cell>
          <cell r="E165">
            <v>72100</v>
          </cell>
          <cell r="F165">
            <v>10887100</v>
          </cell>
        </row>
        <row r="166">
          <cell r="A166" t="str">
            <v>6,9,8</v>
          </cell>
          <cell r="B166" t="str">
            <v>LÁMPARA FLUORESCENTE LUZ DIRECTA 1X48"</v>
          </cell>
          <cell r="C166" t="str">
            <v>UN</v>
          </cell>
          <cell r="D166">
            <v>7</v>
          </cell>
          <cell r="E166">
            <v>41149.999999999993</v>
          </cell>
          <cell r="F166">
            <v>288049.99999999994</v>
          </cell>
        </row>
        <row r="167">
          <cell r="A167" t="str">
            <v>6,10</v>
          </cell>
          <cell r="B167" t="str">
            <v>VARIOS</v>
          </cell>
        </row>
        <row r="168">
          <cell r="A168" t="str">
            <v>6,10,1</v>
          </cell>
          <cell r="B168" t="str">
            <v>SEPARADOR DE BANDEJA PARA CABLEADO ESTRUCTURADO Y FUERZA  REMACHADA A LA BANDEJA</v>
          </cell>
          <cell r="C168" t="str">
            <v>ML</v>
          </cell>
          <cell r="D168">
            <v>145</v>
          </cell>
          <cell r="E168">
            <v>6290</v>
          </cell>
          <cell r="F168">
            <v>912050</v>
          </cell>
        </row>
        <row r="169">
          <cell r="A169" t="str">
            <v>6,10,2</v>
          </cell>
          <cell r="B169" t="str">
            <v xml:space="preserve">REUBICACIÓN SALIDA TRIFASICA SOLO TUBERIA PVC 3/4"  </v>
          </cell>
          <cell r="C169" t="str">
            <v>UN</v>
          </cell>
          <cell r="D169">
            <v>1</v>
          </cell>
          <cell r="E169">
            <v>19149.999999999996</v>
          </cell>
          <cell r="F169">
            <v>19149.999999999996</v>
          </cell>
        </row>
        <row r="170">
          <cell r="A170" t="str">
            <v>6,10,3</v>
          </cell>
          <cell r="B170" t="str">
            <v>SALIDA DE T.V.  SOLO TUBERIA PVC DE 1/2"</v>
          </cell>
          <cell r="C170" t="str">
            <v>UN</v>
          </cell>
          <cell r="D170">
            <v>1</v>
          </cell>
          <cell r="E170">
            <v>24749.999999999996</v>
          </cell>
          <cell r="F170">
            <v>24749.999999999996</v>
          </cell>
        </row>
        <row r="171">
          <cell r="A171" t="str">
            <v>6,10,4</v>
          </cell>
          <cell r="B171" t="str">
            <v>SALIDA TOMACORRIENTE SOLO TUBERIA PVC DE 1/2"  Y CAJA</v>
          </cell>
          <cell r="C171" t="str">
            <v>UN</v>
          </cell>
          <cell r="D171">
            <v>10</v>
          </cell>
          <cell r="E171">
            <v>25349.999999999996</v>
          </cell>
          <cell r="F171">
            <v>253499.99999999997</v>
          </cell>
        </row>
        <row r="172">
          <cell r="A172" t="str">
            <v>6,10,5</v>
          </cell>
          <cell r="B172" t="str">
            <v>REUBICACIÓN INTERRUPTOR BAÑO DE HOMBRES SEGUNDO PISO</v>
          </cell>
          <cell r="C172" t="str">
            <v>UN</v>
          </cell>
          <cell r="D172">
            <v>5</v>
          </cell>
          <cell r="E172">
            <v>7349.9999999999991</v>
          </cell>
          <cell r="F172">
            <v>36749.999999999993</v>
          </cell>
        </row>
        <row r="173">
          <cell r="A173" t="str">
            <v>6,10,6</v>
          </cell>
          <cell r="B173" t="str">
            <v>SALIDA VOZ Y DATOS SOLO TUBERÍA PVC DE 1/2"  Y CAJA</v>
          </cell>
          <cell r="C173" t="str">
            <v>UN</v>
          </cell>
          <cell r="D173">
            <v>4</v>
          </cell>
          <cell r="E173">
            <v>20599.999999999996</v>
          </cell>
          <cell r="F173">
            <v>82399.999999999985</v>
          </cell>
        </row>
        <row r="174">
          <cell r="A174" t="str">
            <v>6,10,7</v>
          </cell>
          <cell r="B174" t="str">
            <v>TUBERIA PVC DE 1.1/2" TABLERO REGULADO</v>
          </cell>
          <cell r="C174" t="str">
            <v>ML</v>
          </cell>
          <cell r="D174">
            <v>60</v>
          </cell>
          <cell r="E174">
            <v>5474.9999999999991</v>
          </cell>
          <cell r="F174">
            <v>328499.99999999994</v>
          </cell>
        </row>
        <row r="175">
          <cell r="A175" t="str">
            <v>6,10,8</v>
          </cell>
          <cell r="B175" t="str">
            <v>CAUCHO PARA AISLAR LAS CAJAS DE ALUMBRADO DE LAS PLATINAS DE REFUERZO DE LA ESTRUCTURA 10X10 CMS</v>
          </cell>
          <cell r="C175" t="str">
            <v>UN</v>
          </cell>
          <cell r="D175">
            <v>100</v>
          </cell>
          <cell r="E175">
            <v>970</v>
          </cell>
          <cell r="F175">
            <v>97000</v>
          </cell>
        </row>
        <row r="176">
          <cell r="A176" t="str">
            <v>6,10,9</v>
          </cell>
          <cell r="B176" t="str">
            <v>CAJA DE PASO DE 40X40</v>
          </cell>
          <cell r="C176" t="str">
            <v>UN</v>
          </cell>
          <cell r="D176">
            <v>1</v>
          </cell>
          <cell r="E176">
            <v>74550</v>
          </cell>
          <cell r="F176">
            <v>74550</v>
          </cell>
        </row>
        <row r="177">
          <cell r="A177" t="str">
            <v>6,10,10</v>
          </cell>
          <cell r="B177" t="str">
            <v>TUBERÍA PVC 3" INCLUYE UNA CURVA Y DOS TERMINALES DE 3"</v>
          </cell>
          <cell r="C177" t="str">
            <v>UN</v>
          </cell>
          <cell r="D177">
            <v>3</v>
          </cell>
          <cell r="E177">
            <v>95480</v>
          </cell>
          <cell r="F177">
            <v>286440</v>
          </cell>
        </row>
        <row r="178">
          <cell r="A178" t="str">
            <v>6,10,11</v>
          </cell>
          <cell r="B178" t="str">
            <v>SOPORTERÍA PARA BANDEJA</v>
          </cell>
          <cell r="C178" t="str">
            <v>UN</v>
          </cell>
          <cell r="D178">
            <v>45</v>
          </cell>
          <cell r="E178">
            <v>4500</v>
          </cell>
          <cell r="F178">
            <v>202500</v>
          </cell>
        </row>
        <row r="179">
          <cell r="A179" t="str">
            <v>6,10,12</v>
          </cell>
          <cell r="B179" t="str">
            <v>SOPORTERÍA PARA TUBERÍA DE 1/2" Y 3/4"</v>
          </cell>
          <cell r="C179" t="str">
            <v>UN</v>
          </cell>
          <cell r="D179">
            <v>250</v>
          </cell>
          <cell r="E179">
            <v>437.99999999999994</v>
          </cell>
          <cell r="F179">
            <v>109499.99999999999</v>
          </cell>
        </row>
        <row r="180">
          <cell r="A180" t="str">
            <v>6,10,13</v>
          </cell>
          <cell r="B180" t="str">
            <v>CARGA Y TIRO PARA SOPORTAR CAJAS DE ALUMBRADO</v>
          </cell>
          <cell r="C180" t="str">
            <v>UN</v>
          </cell>
          <cell r="D180">
            <v>220</v>
          </cell>
          <cell r="E180">
            <v>1100</v>
          </cell>
          <cell r="F180">
            <v>242000</v>
          </cell>
        </row>
        <row r="181">
          <cell r="A181" t="str">
            <v>6,10,14</v>
          </cell>
          <cell r="B181" t="str">
            <v>DISEÑO SISTEMA CONTRA INCENDIO</v>
          </cell>
          <cell r="C181" t="str">
            <v>GL</v>
          </cell>
          <cell r="D181">
            <v>1</v>
          </cell>
          <cell r="E181">
            <v>619999.99999999988</v>
          </cell>
          <cell r="F181">
            <v>619999.99999999988</v>
          </cell>
        </row>
        <row r="182">
          <cell r="A182" t="str">
            <v>6,10,15</v>
          </cell>
          <cell r="B182" t="str">
            <v>NIVELAR  SALIDAS EN MUROS</v>
          </cell>
          <cell r="C182" t="str">
            <v>UN</v>
          </cell>
          <cell r="D182">
            <v>50</v>
          </cell>
          <cell r="E182">
            <v>3749.9999999999995</v>
          </cell>
          <cell r="F182">
            <v>187499.99999999997</v>
          </cell>
        </row>
        <row r="183">
          <cell r="A183" t="str">
            <v>6,10,16</v>
          </cell>
          <cell r="B183" t="str">
            <v>SALIDA TELEFONOS PUBLICOS EN PVC  PRIMER  PISO</v>
          </cell>
          <cell r="C183" t="str">
            <v>UN</v>
          </cell>
          <cell r="D183">
            <v>1</v>
          </cell>
          <cell r="E183">
            <v>14399.999999999998</v>
          </cell>
          <cell r="F183">
            <v>14399.999999999998</v>
          </cell>
        </row>
        <row r="184">
          <cell r="A184" t="str">
            <v>6,10,17</v>
          </cell>
          <cell r="B184" t="str">
            <v>SALIDA DE INTERRUPTOR EN CUARTO ROPA  SUCIA</v>
          </cell>
          <cell r="C184" t="str">
            <v>UN</v>
          </cell>
          <cell r="D184">
            <v>1</v>
          </cell>
          <cell r="E184">
            <v>10369.999999999998</v>
          </cell>
          <cell r="F184">
            <v>10369.999999999998</v>
          </cell>
        </row>
        <row r="185">
          <cell r="A185" t="str">
            <v>6,10,18</v>
          </cell>
          <cell r="B185" t="str">
            <v>CAJA DE PASO PARA ACOMETIDAS 20X20</v>
          </cell>
          <cell r="C185" t="str">
            <v>UN</v>
          </cell>
          <cell r="D185">
            <v>2</v>
          </cell>
          <cell r="E185">
            <v>22899.999999999996</v>
          </cell>
          <cell r="F185">
            <v>45799.999999999993</v>
          </cell>
        </row>
        <row r="186">
          <cell r="A186" t="str">
            <v>6,11</v>
          </cell>
          <cell r="B186" t="str">
            <v>SISTEMA DE TELEVISION Y CCTV INCLUYE ACCESORIOS.</v>
          </cell>
        </row>
        <row r="187">
          <cell r="A187" t="str">
            <v>6,11,1</v>
          </cell>
          <cell r="B187" t="str">
            <v>CABLEADO SALIDA PARA TELEVISIÓN INCLUYE APARATO Y DERIVADORES</v>
          </cell>
          <cell r="C187" t="str">
            <v>UN</v>
          </cell>
          <cell r="D187">
            <v>19</v>
          </cell>
          <cell r="E187">
            <v>40780</v>
          </cell>
          <cell r="F187">
            <v>774820</v>
          </cell>
        </row>
        <row r="188">
          <cell r="A188" t="str">
            <v>6,11,2</v>
          </cell>
          <cell r="B188" t="str">
            <v>CABLE RG 59</v>
          </cell>
          <cell r="C188" t="str">
            <v>ML</v>
          </cell>
          <cell r="D188">
            <v>220</v>
          </cell>
          <cell r="E188">
            <v>1264.9999999999998</v>
          </cell>
          <cell r="F188">
            <v>278299.99999999994</v>
          </cell>
        </row>
        <row r="189">
          <cell r="A189" t="str">
            <v>6,11,3</v>
          </cell>
          <cell r="B189" t="str">
            <v>ANTENA DE TELEVISION 18 ELEMENTOS INCLUYE ACCESORIOS FIJACION</v>
          </cell>
          <cell r="C189" t="str">
            <v>UN</v>
          </cell>
          <cell r="D189">
            <v>1</v>
          </cell>
          <cell r="E189">
            <v>131950</v>
          </cell>
          <cell r="F189">
            <v>131950</v>
          </cell>
        </row>
        <row r="190">
          <cell r="A190" t="str">
            <v>6,11,4</v>
          </cell>
          <cell r="B190" t="str">
            <v>AMPLIFICADOR DE 30DB CON SU CAJA</v>
          </cell>
          <cell r="C190" t="str">
            <v>UN</v>
          </cell>
          <cell r="D190">
            <v>1</v>
          </cell>
          <cell r="E190">
            <v>324449.99999999994</v>
          </cell>
          <cell r="F190">
            <v>324449.99999999994</v>
          </cell>
        </row>
        <row r="191">
          <cell r="A191" t="str">
            <v>6,11,5</v>
          </cell>
          <cell r="B191" t="str">
            <v>CORAZA PVC DE 1.1/2"</v>
          </cell>
          <cell r="C191" t="str">
            <v>ML</v>
          </cell>
          <cell r="D191">
            <v>20</v>
          </cell>
          <cell r="E191">
            <v>9030</v>
          </cell>
          <cell r="F191">
            <v>180600</v>
          </cell>
        </row>
        <row r="192">
          <cell r="A192" t="str">
            <v>6,11,6</v>
          </cell>
          <cell r="B192" t="str">
            <v xml:space="preserve">CAJA DE PASO 10X10 GALVANIZADA </v>
          </cell>
          <cell r="C192" t="str">
            <v>UN</v>
          </cell>
          <cell r="D192">
            <v>5</v>
          </cell>
          <cell r="E192">
            <v>4700</v>
          </cell>
          <cell r="F192">
            <v>23500</v>
          </cell>
        </row>
        <row r="193">
          <cell r="A193" t="str">
            <v>6,11,7</v>
          </cell>
          <cell r="B193" t="str">
            <v>TUBERÍA PVC DE 1"</v>
          </cell>
          <cell r="C193" t="str">
            <v>ML</v>
          </cell>
          <cell r="D193">
            <v>30</v>
          </cell>
          <cell r="E193">
            <v>3249.9999999999995</v>
          </cell>
          <cell r="F193">
            <v>97499.999999999985</v>
          </cell>
        </row>
        <row r="194">
          <cell r="A194" t="str">
            <v>6,12</v>
          </cell>
          <cell r="B194" t="str">
            <v>SISTEMA DE INCENDIO</v>
          </cell>
        </row>
        <row r="195">
          <cell r="A195" t="str">
            <v>6,12,1</v>
          </cell>
          <cell r="B195" t="str">
            <v>SALIDA RED DE INCENDIO EN TUBERÍA E.M.T.</v>
          </cell>
          <cell r="C195" t="str">
            <v>UN</v>
          </cell>
          <cell r="D195">
            <v>101</v>
          </cell>
          <cell r="E195">
            <v>67300</v>
          </cell>
          <cell r="F195">
            <v>6797300</v>
          </cell>
        </row>
        <row r="196">
          <cell r="A196" t="str">
            <v>6,12,2</v>
          </cell>
          <cell r="B196" t="str">
            <v>TUBERÍA E.M.T. DE 2"</v>
          </cell>
          <cell r="C196" t="str">
            <v>ML</v>
          </cell>
          <cell r="D196">
            <v>60</v>
          </cell>
          <cell r="E196">
            <v>15599.999999999998</v>
          </cell>
          <cell r="F196">
            <v>935999.99999999988</v>
          </cell>
        </row>
        <row r="197">
          <cell r="A197" t="str">
            <v>6,12,3</v>
          </cell>
          <cell r="B197" t="str">
            <v>CAJA DE PASO15X15 DE PISO</v>
          </cell>
          <cell r="C197" t="str">
            <v>UN</v>
          </cell>
          <cell r="D197">
            <v>4</v>
          </cell>
          <cell r="E197">
            <v>14149.999999999998</v>
          </cell>
          <cell r="F197">
            <v>56599.999999999993</v>
          </cell>
        </row>
        <row r="198">
          <cell r="A198" t="str">
            <v>6,12,4</v>
          </cell>
          <cell r="B198" t="str">
            <v>CAJA 40X45 METÁLICA</v>
          </cell>
          <cell r="C198" t="str">
            <v>UN</v>
          </cell>
          <cell r="D198">
            <v>3</v>
          </cell>
          <cell r="E198">
            <v>118749.99999999999</v>
          </cell>
          <cell r="F198">
            <v>356249.99999999994</v>
          </cell>
        </row>
        <row r="199">
          <cell r="A199" t="str">
            <v>6,12,5</v>
          </cell>
          <cell r="B199" t="str">
            <v>SALIDA PARA SEÑAL DE GABINETES DE INCENDIO TUBERÍA MT 1/2" (50ML.)</v>
          </cell>
          <cell r="C199" t="str">
            <v>UN</v>
          </cell>
          <cell r="D199">
            <v>3</v>
          </cell>
          <cell r="E199">
            <v>195499.99999999997</v>
          </cell>
          <cell r="F199">
            <v>586499.99999999988</v>
          </cell>
        </row>
        <row r="200">
          <cell r="A200" t="str">
            <v>6,12,6</v>
          </cell>
          <cell r="B200" t="str">
            <v>DETECTOR DE HUMO FOTOELÉCTRICO CON BASE</v>
          </cell>
          <cell r="C200" t="str">
            <v>UN</v>
          </cell>
          <cell r="D200">
            <v>101</v>
          </cell>
          <cell r="E200">
            <v>225999.99999999997</v>
          </cell>
          <cell r="F200">
            <v>22825999.999999996</v>
          </cell>
        </row>
        <row r="201">
          <cell r="A201" t="str">
            <v>6,12,7</v>
          </cell>
          <cell r="B201" t="str">
            <v>MODULO TRANSPONDER DE CONEXIÓN</v>
          </cell>
          <cell r="C201" t="str">
            <v>UN</v>
          </cell>
          <cell r="D201">
            <v>101</v>
          </cell>
          <cell r="E201">
            <v>215999.99999999997</v>
          </cell>
          <cell r="F201">
            <v>21815999.999999996</v>
          </cell>
        </row>
        <row r="202">
          <cell r="A202" t="str">
            <v>6,12,8</v>
          </cell>
          <cell r="B202" t="str">
            <v>SALIDA PARA ESTACIÓN MANUAL DE INCENDIO INCLUYE APARATO, TUBERIA EMT 1/2" Y CAJA 10X10 DOBLE FONDO GALVANIZADA</v>
          </cell>
          <cell r="C202" t="str">
            <v>UN</v>
          </cell>
          <cell r="D202">
            <v>3</v>
          </cell>
          <cell r="E202">
            <v>416499.99999999994</v>
          </cell>
          <cell r="F202">
            <v>1249499.9999999998</v>
          </cell>
        </row>
        <row r="203">
          <cell r="A203" t="str">
            <v>6,12,9</v>
          </cell>
          <cell r="B203" t="str">
            <v>SALIDA PARA LUZ ESTROBOSCOPICA CON SIRENA INCORPORADA INCLUYE TUBERIA EMT 1/2" Y CAJA 10X10 DOBLE FONDO GALVANIZADA</v>
          </cell>
          <cell r="C203" t="str">
            <v>UN</v>
          </cell>
          <cell r="D203">
            <v>3</v>
          </cell>
          <cell r="E203">
            <v>324499.99999999994</v>
          </cell>
          <cell r="F203">
            <v>973499.99999999977</v>
          </cell>
        </row>
        <row r="204">
          <cell r="A204" t="str">
            <v>6,12,10</v>
          </cell>
          <cell r="B204" t="str">
            <v>FUENTES CON BATERÍA</v>
          </cell>
          <cell r="C204" t="str">
            <v>UN</v>
          </cell>
          <cell r="D204">
            <v>2</v>
          </cell>
          <cell r="E204">
            <v>312999.99999999994</v>
          </cell>
          <cell r="F204">
            <v>625999.99999999988</v>
          </cell>
        </row>
        <row r="205">
          <cell r="A205" t="str">
            <v>6,12,11</v>
          </cell>
          <cell r="B205" t="str">
            <v>CABLEADO PARA SALIDA DE INCENDIO DUPLEX</v>
          </cell>
          <cell r="C205" t="str">
            <v>ML</v>
          </cell>
          <cell r="D205">
            <v>2800</v>
          </cell>
          <cell r="E205">
            <v>813.99999999999989</v>
          </cell>
          <cell r="F205">
            <v>2279199.9999999995</v>
          </cell>
        </row>
        <row r="206">
          <cell r="A206" t="str">
            <v>6,12,12</v>
          </cell>
          <cell r="B206" t="str">
            <v>SALIDA PARA SEÑAL DE GABINETES PARA INCENDIO</v>
          </cell>
          <cell r="C206" t="str">
            <v>UN</v>
          </cell>
          <cell r="D206">
            <v>3</v>
          </cell>
          <cell r="E206">
            <v>131650</v>
          </cell>
          <cell r="F206">
            <v>394950</v>
          </cell>
        </row>
        <row r="207">
          <cell r="A207" t="str">
            <v>6,12,13</v>
          </cell>
          <cell r="B207" t="str">
            <v xml:space="preserve">CONSOLA DE OPERACIÓN </v>
          </cell>
          <cell r="C207" t="str">
            <v>UN</v>
          </cell>
          <cell r="D207">
            <v>1</v>
          </cell>
          <cell r="E207">
            <v>775499.99999999988</v>
          </cell>
          <cell r="F207">
            <v>775499.99999999988</v>
          </cell>
        </row>
        <row r="208">
          <cell r="A208" t="str">
            <v>6,12,14</v>
          </cell>
          <cell r="B208" t="str">
            <v>SIRENA GENERAL</v>
          </cell>
          <cell r="C208" t="str">
            <v>UN</v>
          </cell>
          <cell r="D208">
            <v>1</v>
          </cell>
          <cell r="E208">
            <v>134000</v>
          </cell>
          <cell r="F208">
            <v>134000</v>
          </cell>
        </row>
        <row r="209">
          <cell r="A209" t="str">
            <v>6,12,15</v>
          </cell>
          <cell r="B209" t="str">
            <v>CONTROL CENTRAL</v>
          </cell>
          <cell r="C209" t="str">
            <v>UN</v>
          </cell>
          <cell r="D209">
            <v>1</v>
          </cell>
          <cell r="E209">
            <v>2000499.9999999998</v>
          </cell>
          <cell r="F209">
            <v>2000499.9999999998</v>
          </cell>
        </row>
        <row r="210">
          <cell r="A210" t="str">
            <v>6,13</v>
          </cell>
          <cell r="B210" t="str">
            <v>PARARRAYOS</v>
          </cell>
        </row>
        <row r="211">
          <cell r="A211" t="str">
            <v>6,13,1</v>
          </cell>
          <cell r="B211" t="str">
            <v>PARARRAYOS IONOCAPTOR CON RADIO DE PROTECCION DE 50M CON SU BASE Y TUBO GALVANIZADO DE 2" POR 6 M Y FLEJES, CAJA DE 15X15 Y 15 M DE CABLE 2/0 DESNUDO</v>
          </cell>
          <cell r="C211" t="str">
            <v>UN</v>
          </cell>
          <cell r="D211">
            <v>1</v>
          </cell>
          <cell r="E211">
            <v>3358799.9999999995</v>
          </cell>
          <cell r="F211">
            <v>3358799.9999999995</v>
          </cell>
        </row>
        <row r="212">
          <cell r="A212" t="str">
            <v>6,14</v>
          </cell>
          <cell r="B212" t="str">
            <v>VOZ Y DATOS</v>
          </cell>
        </row>
        <row r="213">
          <cell r="A213" t="str">
            <v>6,14,1</v>
          </cell>
          <cell r="B213" t="str">
            <v>SALIDA DE VOZ Y DATOS EN CABLE UTP 5 INCLUYE TOMA RJ45</v>
          </cell>
          <cell r="C213" t="str">
            <v>UN</v>
          </cell>
          <cell r="D213">
            <v>35</v>
          </cell>
          <cell r="E213">
            <v>138000</v>
          </cell>
          <cell r="F213">
            <v>4830000</v>
          </cell>
        </row>
        <row r="214">
          <cell r="A214" t="str">
            <v>6,14,2</v>
          </cell>
          <cell r="B214" t="str">
            <v>SALIDA TELEFONOS PUBLICOS  CABLE UTP CUATRO PARES  CATEGORIA 5</v>
          </cell>
          <cell r="C214" t="str">
            <v>UN</v>
          </cell>
          <cell r="D214">
            <v>13</v>
          </cell>
          <cell r="E214">
            <v>80999.999999999985</v>
          </cell>
          <cell r="F214">
            <v>1052999.9999999998</v>
          </cell>
        </row>
        <row r="215">
          <cell r="B215" t="str">
            <v>VALOR CAPITULO</v>
          </cell>
          <cell r="G215">
            <v>352498063</v>
          </cell>
        </row>
        <row r="216">
          <cell r="A216" t="str">
            <v>7,0</v>
          </cell>
          <cell r="B216" t="str">
            <v>PAÑETES Y MAMPOSTERIA</v>
          </cell>
        </row>
        <row r="217">
          <cell r="A217" t="str">
            <v>7,1</v>
          </cell>
          <cell r="B217" t="str">
            <v>PAÑETE IMPERMEABILIZADO INTEGRALMENTE</v>
          </cell>
          <cell r="C217" t="str">
            <v>M2</v>
          </cell>
          <cell r="D217">
            <v>10</v>
          </cell>
          <cell r="E217">
            <v>8178</v>
          </cell>
          <cell r="F217">
            <v>81780</v>
          </cell>
        </row>
        <row r="218">
          <cell r="A218" t="str">
            <v>7,2</v>
          </cell>
          <cell r="B218" t="str">
            <v>PAÑETE LISO MUROS</v>
          </cell>
          <cell r="C218" t="str">
            <v>M2</v>
          </cell>
          <cell r="D218">
            <v>40.020000000000003</v>
          </cell>
          <cell r="E218">
            <v>6988</v>
          </cell>
          <cell r="F218">
            <v>279659.76</v>
          </cell>
        </row>
        <row r="219">
          <cell r="A219" t="str">
            <v>7,3</v>
          </cell>
          <cell r="B219" t="str">
            <v>MAMPOSTERIA EN BLOQUE No.5</v>
          </cell>
          <cell r="C219" t="str">
            <v>M2</v>
          </cell>
          <cell r="D219">
            <v>21.72</v>
          </cell>
          <cell r="E219">
            <v>11223</v>
          </cell>
          <cell r="F219">
            <v>243763.56</v>
          </cell>
        </row>
        <row r="220">
          <cell r="A220" t="str">
            <v>7,4</v>
          </cell>
          <cell r="B220" t="str">
            <v>RESANE DE PAÑETES EXISTENTES</v>
          </cell>
          <cell r="C220" t="str">
            <v>M2</v>
          </cell>
          <cell r="D220">
            <v>120</v>
          </cell>
          <cell r="E220">
            <v>4605</v>
          </cell>
          <cell r="F220">
            <v>552600</v>
          </cell>
        </row>
        <row r="221">
          <cell r="A221" t="str">
            <v>7,5</v>
          </cell>
          <cell r="B221" t="str">
            <v>ENCAMISAR PASES DE TUBOS EN MUROS</v>
          </cell>
          <cell r="C221" t="str">
            <v>UN</v>
          </cell>
          <cell r="D221">
            <v>50</v>
          </cell>
          <cell r="E221">
            <v>10000</v>
          </cell>
          <cell r="F221">
            <v>500000</v>
          </cell>
        </row>
        <row r="222">
          <cell r="B222" t="str">
            <v>VALOR CAPITULO</v>
          </cell>
          <cell r="G222">
            <v>1657803.32</v>
          </cell>
        </row>
        <row r="223">
          <cell r="A223" t="str">
            <v>8,0</v>
          </cell>
          <cell r="B223" t="str">
            <v>CERRAMIENTO</v>
          </cell>
        </row>
        <row r="224">
          <cell r="A224" t="str">
            <v>8,1</v>
          </cell>
          <cell r="B224" t="str">
            <v>LOCALIZACION Y REPLANTEO</v>
          </cell>
          <cell r="C224" t="str">
            <v>M2</v>
          </cell>
          <cell r="D224">
            <v>75</v>
          </cell>
          <cell r="E224">
            <v>1207</v>
          </cell>
          <cell r="F224">
            <v>90525</v>
          </cell>
        </row>
        <row r="225">
          <cell r="A225" t="str">
            <v>8,2</v>
          </cell>
          <cell r="B225" t="str">
            <v>DESMONTE DE REJA A REUTILIZAR</v>
          </cell>
          <cell r="C225" t="str">
            <v>GL</v>
          </cell>
          <cell r="D225">
            <v>1</v>
          </cell>
          <cell r="E225">
            <v>150000</v>
          </cell>
          <cell r="F225">
            <v>150000</v>
          </cell>
        </row>
        <row r="226">
          <cell r="A226" t="str">
            <v>8,3</v>
          </cell>
          <cell r="B226" t="str">
            <v>DEMOLICION DE MURO EXISTENTE</v>
          </cell>
          <cell r="C226" t="str">
            <v>M2</v>
          </cell>
          <cell r="D226">
            <v>11</v>
          </cell>
          <cell r="E226">
            <v>5800</v>
          </cell>
          <cell r="F226">
            <v>63800</v>
          </cell>
        </row>
        <row r="227">
          <cell r="A227" t="str">
            <v>8,4</v>
          </cell>
          <cell r="B227" t="str">
            <v>DEMOLICION DE PORTICO ENTRADA</v>
          </cell>
          <cell r="C227" t="str">
            <v>M3</v>
          </cell>
          <cell r="D227">
            <v>4</v>
          </cell>
          <cell r="E227">
            <v>28500</v>
          </cell>
          <cell r="F227">
            <v>114000</v>
          </cell>
        </row>
        <row r="228">
          <cell r="A228" t="str">
            <v>8,5</v>
          </cell>
          <cell r="B228" t="str">
            <v>VIGA DE AMARRE EN CONCRETO 3000 PSI, 25*25 CMS</v>
          </cell>
          <cell r="C228" t="str">
            <v>M3</v>
          </cell>
          <cell r="D228">
            <v>1.47</v>
          </cell>
          <cell r="E228">
            <v>322720</v>
          </cell>
          <cell r="F228">
            <v>474398.39999999997</v>
          </cell>
        </row>
        <row r="229">
          <cell r="A229" t="str">
            <v>8,6</v>
          </cell>
          <cell r="B229" t="str">
            <v>ZAPATA EN CONCRETO 3000 PSI</v>
          </cell>
          <cell r="C229" t="str">
            <v>M3</v>
          </cell>
          <cell r="D229">
            <v>0.69</v>
          </cell>
          <cell r="E229">
            <v>305920</v>
          </cell>
          <cell r="F229">
            <v>211084.79999999999</v>
          </cell>
        </row>
        <row r="230">
          <cell r="A230" t="str">
            <v>8,7</v>
          </cell>
          <cell r="B230" t="str">
            <v>MURO EN LADRILLO REJILLA, E= 25 CMS (SEGUN DETALLE)</v>
          </cell>
          <cell r="C230" t="str">
            <v>ML</v>
          </cell>
          <cell r="D230">
            <v>11.65</v>
          </cell>
          <cell r="E230">
            <v>48800</v>
          </cell>
          <cell r="F230">
            <v>568520</v>
          </cell>
        </row>
        <row r="231">
          <cell r="A231" t="str">
            <v>8,8</v>
          </cell>
          <cell r="B231" t="str">
            <v>COLUMNA EN CONCRETO 20*20 CMS</v>
          </cell>
          <cell r="C231" t="str">
            <v>M3</v>
          </cell>
          <cell r="D231">
            <v>0.68</v>
          </cell>
          <cell r="E231">
            <v>389720</v>
          </cell>
          <cell r="F231">
            <v>265009.60000000003</v>
          </cell>
        </row>
        <row r="232">
          <cell r="A232" t="str">
            <v>8,9</v>
          </cell>
          <cell r="B232" t="str">
            <v>ENCHAPE EN LADRILLO PARA COLUMNAS</v>
          </cell>
          <cell r="C232" t="str">
            <v>ML</v>
          </cell>
          <cell r="D232">
            <v>68</v>
          </cell>
          <cell r="E232">
            <v>16520</v>
          </cell>
          <cell r="F232">
            <v>1123360</v>
          </cell>
        </row>
        <row r="233">
          <cell r="A233" t="str">
            <v>8,10</v>
          </cell>
          <cell r="B233" t="str">
            <v>REJA EN TUBO CUADRADO DE 1"</v>
          </cell>
          <cell r="C233" t="str">
            <v>M2</v>
          </cell>
          <cell r="D233">
            <v>4.8</v>
          </cell>
          <cell r="E233">
            <v>38000</v>
          </cell>
          <cell r="F233">
            <v>182400</v>
          </cell>
        </row>
        <row r="234">
          <cell r="A234" t="str">
            <v>8,11</v>
          </cell>
          <cell r="B234" t="str">
            <v>INSTALACION REJA EXISTENTE</v>
          </cell>
          <cell r="C234" t="str">
            <v>M2</v>
          </cell>
          <cell r="D234">
            <v>32.1</v>
          </cell>
          <cell r="E234">
            <v>12000</v>
          </cell>
          <cell r="F234">
            <v>385200</v>
          </cell>
        </row>
        <row r="235">
          <cell r="A235" t="str">
            <v>8,12</v>
          </cell>
          <cell r="B235" t="str">
            <v>PUERTA EN REJA ENTRADA VEHICULAR 350*240 CMS</v>
          </cell>
          <cell r="C235" t="str">
            <v>UN</v>
          </cell>
          <cell r="D235">
            <v>2</v>
          </cell>
          <cell r="E235">
            <v>352800</v>
          </cell>
          <cell r="F235">
            <v>705600</v>
          </cell>
        </row>
        <row r="236">
          <cell r="A236" t="str">
            <v>8,13</v>
          </cell>
          <cell r="B236" t="str">
            <v>PUERTA EN REJA ENTRADA PEATONAL 120*240 CMS</v>
          </cell>
          <cell r="C236" t="str">
            <v>UN</v>
          </cell>
          <cell r="D236">
            <v>1</v>
          </cell>
          <cell r="E236">
            <v>120960</v>
          </cell>
          <cell r="F236">
            <v>120960</v>
          </cell>
        </row>
        <row r="237">
          <cell r="A237" t="str">
            <v>8,14</v>
          </cell>
          <cell r="B237" t="str">
            <v>PUERTA EN LAMINA CR, CAL.18 130*220 CMS</v>
          </cell>
          <cell r="C237" t="str">
            <v>UN</v>
          </cell>
          <cell r="D237">
            <v>1</v>
          </cell>
          <cell r="E237">
            <v>328700</v>
          </cell>
          <cell r="F237">
            <v>328700</v>
          </cell>
        </row>
        <row r="238">
          <cell r="B238" t="str">
            <v>VALOR CAPITULO</v>
          </cell>
          <cell r="G238">
            <v>4783557.8</v>
          </cell>
        </row>
        <row r="239">
          <cell r="A239" t="str">
            <v>9,0</v>
          </cell>
          <cell r="B239" t="str">
            <v>PISOS</v>
          </cell>
        </row>
        <row r="240">
          <cell r="A240" t="str">
            <v>9,1</v>
          </cell>
          <cell r="B240" t="str">
            <v>BASES PISOS Y AFINADOS</v>
          </cell>
        </row>
        <row r="241">
          <cell r="A241" t="str">
            <v>9,1,1</v>
          </cell>
          <cell r="B241" t="str">
            <v>POYOS MUEBLES</v>
          </cell>
          <cell r="C241" t="str">
            <v>ML</v>
          </cell>
          <cell r="D241">
            <v>146.9</v>
          </cell>
          <cell r="E241">
            <v>13685</v>
          </cell>
          <cell r="F241">
            <v>2010326.5</v>
          </cell>
        </row>
        <row r="242">
          <cell r="A242" t="str">
            <v>9,1,2</v>
          </cell>
          <cell r="B242" t="str">
            <v>AFINADO DE PISOS</v>
          </cell>
          <cell r="C242" t="str">
            <v>M2</v>
          </cell>
          <cell r="D242">
            <v>198.9</v>
          </cell>
          <cell r="E242">
            <v>8840</v>
          </cell>
          <cell r="F242">
            <v>1758276</v>
          </cell>
        </row>
        <row r="243">
          <cell r="A243" t="str">
            <v>9,2</v>
          </cell>
          <cell r="B243" t="str">
            <v>ACABADOS DE PISOS</v>
          </cell>
        </row>
        <row r="244">
          <cell r="A244" t="str">
            <v>9,2,1</v>
          </cell>
          <cell r="B244" t="str">
            <v>ENCHAPE PISOS 20*20</v>
          </cell>
          <cell r="C244" t="str">
            <v>M2</v>
          </cell>
          <cell r="D244">
            <v>134.34</v>
          </cell>
          <cell r="E244">
            <v>22984</v>
          </cell>
          <cell r="F244">
            <v>3087670.56</v>
          </cell>
        </row>
        <row r="245">
          <cell r="A245" t="str">
            <v>9,2,2</v>
          </cell>
          <cell r="B245" t="str">
            <v>EMINENT CONDUCTIVE EL TORO 2 MM REF 802</v>
          </cell>
          <cell r="C245" t="str">
            <v>M2</v>
          </cell>
          <cell r="D245">
            <v>51.92</v>
          </cell>
          <cell r="E245">
            <v>126180</v>
          </cell>
          <cell r="F245">
            <v>6551265.6000000006</v>
          </cell>
        </row>
        <row r="246">
          <cell r="A246" t="str">
            <v>9,2,3</v>
          </cell>
          <cell r="B246" t="str">
            <v>GRANITO PULIDO</v>
          </cell>
          <cell r="C246" t="str">
            <v>M2</v>
          </cell>
          <cell r="D246">
            <v>10.66</v>
          </cell>
          <cell r="E246">
            <v>58400</v>
          </cell>
          <cell r="F246">
            <v>622544</v>
          </cell>
        </row>
        <row r="247">
          <cell r="A247" t="str">
            <v>9,2,4</v>
          </cell>
          <cell r="B247" t="str">
            <v>BALDOSIN GRANITO DE MARMOL VIBROPRENSADO 33*33 CMS</v>
          </cell>
          <cell r="C247" t="str">
            <v>M2</v>
          </cell>
          <cell r="D247">
            <v>1502</v>
          </cell>
          <cell r="E247">
            <v>36300</v>
          </cell>
          <cell r="F247">
            <v>54522600</v>
          </cell>
        </row>
        <row r="248">
          <cell r="A248" t="str">
            <v>9.2.5</v>
          </cell>
          <cell r="B248" t="str">
            <v>TABLETA ALFAGRES</v>
          </cell>
          <cell r="C248" t="str">
            <v>M2</v>
          </cell>
          <cell r="D248">
            <v>72.8</v>
          </cell>
          <cell r="E248">
            <v>18000</v>
          </cell>
          <cell r="F248">
            <v>1310400</v>
          </cell>
        </row>
        <row r="249">
          <cell r="A249" t="str">
            <v>9.2.6</v>
          </cell>
          <cell r="B249" t="str">
            <v>ALISTADO ENDURECIDO CON ROCKTOP</v>
          </cell>
          <cell r="C249" t="str">
            <v>M2</v>
          </cell>
          <cell r="D249">
            <v>70.599999999999994</v>
          </cell>
          <cell r="E249">
            <v>15650</v>
          </cell>
          <cell r="F249">
            <v>1104890</v>
          </cell>
        </row>
        <row r="250">
          <cell r="A250" t="str">
            <v>9.2.7</v>
          </cell>
          <cell r="B250" t="str">
            <v>CENEFAS EN GRAVILLA LAVADA</v>
          </cell>
          <cell r="C250" t="str">
            <v>ML</v>
          </cell>
          <cell r="D250">
            <v>48.5</v>
          </cell>
          <cell r="E250">
            <v>12230</v>
          </cell>
          <cell r="F250">
            <v>593155</v>
          </cell>
        </row>
        <row r="251">
          <cell r="A251" t="str">
            <v>9,3</v>
          </cell>
          <cell r="B251" t="str">
            <v>GUARDAESCOBAS</v>
          </cell>
        </row>
        <row r="252">
          <cell r="A252" t="str">
            <v>9,3,1</v>
          </cell>
          <cell r="B252" t="str">
            <v>MEDIA CAÑA EN GRANITO PULIDO</v>
          </cell>
          <cell r="C252" t="str">
            <v>ML</v>
          </cell>
          <cell r="D252">
            <v>45.35</v>
          </cell>
          <cell r="E252">
            <v>23475</v>
          </cell>
          <cell r="F252">
            <v>1064591.25</v>
          </cell>
        </row>
        <row r="253">
          <cell r="A253" t="str">
            <v>9,3,2</v>
          </cell>
          <cell r="B253" t="str">
            <v>GUARDAESCOBAS EN BALDOSA DE GRANITO VIBROPRENSADO 7*33 CMS</v>
          </cell>
          <cell r="C253" t="str">
            <v>ML</v>
          </cell>
          <cell r="D253">
            <v>744.73</v>
          </cell>
          <cell r="E253">
            <v>9500</v>
          </cell>
          <cell r="F253">
            <v>7074935</v>
          </cell>
        </row>
        <row r="254">
          <cell r="A254" t="str">
            <v>9.3.3</v>
          </cell>
          <cell r="B254" t="str">
            <v>MEDIA CAÑA EN MORTERO</v>
          </cell>
          <cell r="C254" t="str">
            <v>ML</v>
          </cell>
          <cell r="D254">
            <v>80.900000000000006</v>
          </cell>
          <cell r="E254">
            <v>5533</v>
          </cell>
          <cell r="F254">
            <v>447619.7</v>
          </cell>
        </row>
        <row r="255">
          <cell r="A255" t="str">
            <v>9,4</v>
          </cell>
          <cell r="B255" t="str">
            <v>ESCALERAS</v>
          </cell>
        </row>
        <row r="256">
          <cell r="A256" t="str">
            <v>9,4,1</v>
          </cell>
          <cell r="B256" t="str">
            <v>GRADAS GRANITO PULIDO 1,55 M</v>
          </cell>
          <cell r="C256" t="str">
            <v>PASO</v>
          </cell>
          <cell r="D256">
            <v>66</v>
          </cell>
          <cell r="E256">
            <v>92680</v>
          </cell>
          <cell r="F256">
            <v>6116880</v>
          </cell>
        </row>
        <row r="257">
          <cell r="A257" t="str">
            <v>9,4,2</v>
          </cell>
          <cell r="B257" t="str">
            <v>GRADAS GRANITO PULIDO 1,10 M</v>
          </cell>
          <cell r="C257" t="str">
            <v>PASO</v>
          </cell>
          <cell r="D257">
            <v>16</v>
          </cell>
          <cell r="E257">
            <v>72880</v>
          </cell>
          <cell r="F257">
            <v>1166080</v>
          </cell>
        </row>
        <row r="258">
          <cell r="A258" t="str">
            <v>9,4,3</v>
          </cell>
          <cell r="B258" t="str">
            <v>DESCANSOS ESCALERA EN GRANITO PULIDO</v>
          </cell>
          <cell r="C258" t="str">
            <v>M2</v>
          </cell>
          <cell r="D258">
            <v>11.44</v>
          </cell>
          <cell r="E258">
            <v>58400</v>
          </cell>
          <cell r="F258">
            <v>668096</v>
          </cell>
        </row>
        <row r="259">
          <cell r="A259" t="str">
            <v>9.4.4</v>
          </cell>
          <cell r="B259" t="str">
            <v>GRADAS TABLETA ALFAGRES Y GRAVILLA LAVADA</v>
          </cell>
          <cell r="C259" t="str">
            <v>ML</v>
          </cell>
          <cell r="D259">
            <v>89.8</v>
          </cell>
          <cell r="E259">
            <v>64300</v>
          </cell>
          <cell r="F259">
            <v>5774140</v>
          </cell>
        </row>
        <row r="260">
          <cell r="B260" t="str">
            <v>VALOR CAPITULO</v>
          </cell>
          <cell r="G260">
            <v>93873469.609999999</v>
          </cell>
        </row>
        <row r="261">
          <cell r="A261" t="str">
            <v>10,0</v>
          </cell>
          <cell r="B261" t="str">
            <v>CUBIERTAS E IMPERMEABILIZACIONES</v>
          </cell>
          <cell r="G261" t="str">
            <v xml:space="preserve"> </v>
          </cell>
        </row>
        <row r="262">
          <cell r="A262" t="str">
            <v>10,1</v>
          </cell>
          <cell r="B262" t="str">
            <v>IMPERMEABILIZACIONES</v>
          </cell>
        </row>
        <row r="263">
          <cell r="A263" t="str">
            <v>10,1,1</v>
          </cell>
          <cell r="B263" t="str">
            <v>IMPERMEABILIZACION DUCHAS Y POCETAS</v>
          </cell>
          <cell r="C263" t="str">
            <v>M2</v>
          </cell>
          <cell r="D263">
            <v>24.9</v>
          </cell>
          <cell r="E263">
            <v>9800</v>
          </cell>
          <cell r="F263">
            <v>244020</v>
          </cell>
        </row>
        <row r="264">
          <cell r="A264" t="str">
            <v>10,2</v>
          </cell>
          <cell r="B264" t="str">
            <v>CUBIERTAS</v>
          </cell>
        </row>
        <row r="265">
          <cell r="A265" t="str">
            <v>10,2,1</v>
          </cell>
          <cell r="B265" t="str">
            <v>DOMOS BURBUJA</v>
          </cell>
          <cell r="C265" t="str">
            <v>M2</v>
          </cell>
          <cell r="D265">
            <v>74.23</v>
          </cell>
          <cell r="E265">
            <v>120433</v>
          </cell>
          <cell r="F265">
            <v>8939741.5899999999</v>
          </cell>
        </row>
        <row r="266">
          <cell r="A266" t="str">
            <v>10,2,2</v>
          </cell>
          <cell r="B266" t="str">
            <v>ESTRUCTURA METALICA DOMOS</v>
          </cell>
          <cell r="C266" t="str">
            <v>KG</v>
          </cell>
          <cell r="D266">
            <v>890.76</v>
          </cell>
          <cell r="E266">
            <v>3235</v>
          </cell>
          <cell r="F266">
            <v>2881608.6</v>
          </cell>
        </row>
        <row r="267">
          <cell r="A267" t="str">
            <v>10,2,3</v>
          </cell>
          <cell r="B267" t="str">
            <v>MARQUESINA</v>
          </cell>
          <cell r="C267" t="str">
            <v>M2</v>
          </cell>
          <cell r="D267">
            <v>10.89</v>
          </cell>
          <cell r="E267">
            <v>100350</v>
          </cell>
          <cell r="F267">
            <v>1092811.5</v>
          </cell>
        </row>
        <row r="268">
          <cell r="B268" t="str">
            <v>VALOR CAPITULO</v>
          </cell>
          <cell r="G268">
            <v>13158181.689999999</v>
          </cell>
        </row>
        <row r="269">
          <cell r="A269" t="str">
            <v>11,0</v>
          </cell>
          <cell r="B269" t="str">
            <v>CARPINTERÍA METALICA</v>
          </cell>
        </row>
        <row r="270">
          <cell r="A270" t="str">
            <v>11,1</v>
          </cell>
          <cell r="B270" t="str">
            <v>CARPINTERIA EN ALUMINIO</v>
          </cell>
        </row>
        <row r="271">
          <cell r="A271" t="str">
            <v>11,1,1</v>
          </cell>
          <cell r="B271" t="str">
            <v>PUERTA EN VIDRIO DE SEGURIDAD TEMPLADO, 330*220 CM</v>
          </cell>
          <cell r="C271" t="str">
            <v>UN</v>
          </cell>
          <cell r="D271">
            <v>1</v>
          </cell>
          <cell r="E271">
            <v>1610000</v>
          </cell>
          <cell r="F271">
            <v>1610000</v>
          </cell>
        </row>
        <row r="272">
          <cell r="A272" t="str">
            <v>11,1,2</v>
          </cell>
          <cell r="B272" t="str">
            <v>PUERTA EN VIDRIO DE SEGURIDAD TEMPLADO, 180*220 CM</v>
          </cell>
          <cell r="C272" t="str">
            <v>UN</v>
          </cell>
          <cell r="D272">
            <v>1</v>
          </cell>
          <cell r="E272">
            <v>1127000</v>
          </cell>
          <cell r="F272">
            <v>1127000</v>
          </cell>
        </row>
        <row r="273">
          <cell r="A273" t="str">
            <v>11,1,3</v>
          </cell>
          <cell r="B273" t="str">
            <v>PUERTA EN VIDRIO TEMPLADO 340*260 CMS</v>
          </cell>
          <cell r="C273" t="str">
            <v>UN</v>
          </cell>
          <cell r="D273">
            <v>1</v>
          </cell>
          <cell r="E273">
            <v>1484075</v>
          </cell>
          <cell r="F273">
            <v>1484075</v>
          </cell>
        </row>
        <row r="274">
          <cell r="A274" t="str">
            <v>11,1,4</v>
          </cell>
          <cell r="B274" t="str">
            <v>SILICONA PARA VENTANERIA EXISTENTE</v>
          </cell>
          <cell r="C274" t="str">
            <v>GL</v>
          </cell>
          <cell r="D274">
            <v>1</v>
          </cell>
          <cell r="E274">
            <v>300000</v>
          </cell>
          <cell r="F274">
            <v>300000</v>
          </cell>
        </row>
        <row r="275">
          <cell r="A275" t="str">
            <v>11.1.5</v>
          </cell>
          <cell r="B275" t="str">
            <v>VENTANERIA PERFIL PROYECTANTE CON VIDRIO DE 5 MM, PARA OFICINAS</v>
          </cell>
          <cell r="C275" t="str">
            <v>M2</v>
          </cell>
          <cell r="D275">
            <v>29.46</v>
          </cell>
          <cell r="E275">
            <v>99620</v>
          </cell>
          <cell r="F275">
            <v>2934805.2</v>
          </cell>
        </row>
        <row r="276">
          <cell r="A276" t="str">
            <v>11.1.6</v>
          </cell>
          <cell r="B276" t="str">
            <v>VENTANA RAYOS X</v>
          </cell>
          <cell r="C276" t="str">
            <v>M2</v>
          </cell>
          <cell r="D276">
            <v>1.3</v>
          </cell>
          <cell r="E276">
            <v>7390000</v>
          </cell>
          <cell r="F276">
            <v>9607000</v>
          </cell>
        </row>
        <row r="277">
          <cell r="A277" t="str">
            <v>11.1.7</v>
          </cell>
          <cell r="B277" t="str">
            <v>DIVISIONES ACRILICAS PARA BAÑOS</v>
          </cell>
          <cell r="C277" t="str">
            <v>M2</v>
          </cell>
          <cell r="D277">
            <v>29.88</v>
          </cell>
          <cell r="E277">
            <v>55680</v>
          </cell>
          <cell r="F277">
            <v>1663718.3999999999</v>
          </cell>
        </row>
        <row r="278">
          <cell r="A278" t="str">
            <v>11.1.8</v>
          </cell>
          <cell r="B278" t="str">
            <v>DIVISIONES TIPO OFICINA (CONSULTORIOS, CAJA, INFORMACION)</v>
          </cell>
          <cell r="C278" t="str">
            <v>M2</v>
          </cell>
          <cell r="D278">
            <v>58.61</v>
          </cell>
          <cell r="E278">
            <v>138000</v>
          </cell>
          <cell r="F278">
            <v>8088180</v>
          </cell>
        </row>
        <row r="279">
          <cell r="A279" t="str">
            <v>11,2</v>
          </cell>
          <cell r="B279" t="str">
            <v>CARPINTERIA EN LAMINA</v>
          </cell>
          <cell r="G279" t="str">
            <v xml:space="preserve"> </v>
          </cell>
        </row>
        <row r="280">
          <cell r="A280" t="str">
            <v>11,2,1</v>
          </cell>
          <cell r="B280" t="str">
            <v>PUERTA P-9  205*100 CMS</v>
          </cell>
          <cell r="C280" t="str">
            <v>UN</v>
          </cell>
          <cell r="D280">
            <v>4</v>
          </cell>
          <cell r="E280">
            <v>206600</v>
          </cell>
          <cell r="F280">
            <v>826400</v>
          </cell>
        </row>
        <row r="281">
          <cell r="A281" t="str">
            <v>11,2,2</v>
          </cell>
          <cell r="B281" t="str">
            <v>PUERTA P-10  230*150 CMS</v>
          </cell>
          <cell r="C281" t="str">
            <v>UN</v>
          </cell>
          <cell r="D281">
            <v>3</v>
          </cell>
          <cell r="E281">
            <v>362400</v>
          </cell>
          <cell r="F281">
            <v>1087200</v>
          </cell>
        </row>
        <row r="282">
          <cell r="A282" t="str">
            <v>11,2,3</v>
          </cell>
          <cell r="B282" t="str">
            <v>PUERTA P-11  250*350 CMS</v>
          </cell>
          <cell r="C282" t="str">
            <v>UN</v>
          </cell>
          <cell r="D282">
            <v>1</v>
          </cell>
          <cell r="E282">
            <v>918000</v>
          </cell>
          <cell r="F282">
            <v>918000</v>
          </cell>
        </row>
        <row r="283">
          <cell r="A283" t="str">
            <v>11,2,4</v>
          </cell>
          <cell r="B283" t="str">
            <v>PUERTA P-12 ( DUCTOS )  200*60 CMS</v>
          </cell>
          <cell r="C283" t="str">
            <v>UN</v>
          </cell>
          <cell r="D283">
            <v>2</v>
          </cell>
          <cell r="E283">
            <v>126400</v>
          </cell>
          <cell r="F283">
            <v>252800</v>
          </cell>
        </row>
        <row r="284">
          <cell r="A284" t="str">
            <v>11,2,5</v>
          </cell>
          <cell r="B284" t="str">
            <v>PISAVIDRIOS PARA VENTANAS INTERIORES</v>
          </cell>
          <cell r="C284" t="str">
            <v>ML</v>
          </cell>
          <cell r="D284">
            <v>27.1</v>
          </cell>
          <cell r="E284">
            <v>1050</v>
          </cell>
          <cell r="F284">
            <v>28455</v>
          </cell>
        </row>
        <row r="285">
          <cell r="A285" t="str">
            <v>11,2,6</v>
          </cell>
          <cell r="B285" t="str">
            <v>DIVISIONES METALICAS PARA BAÑO, CAL.18 PINTURA ELECTROSTATICA</v>
          </cell>
          <cell r="C285" t="str">
            <v>M2</v>
          </cell>
          <cell r="D285">
            <v>39.619999999999997</v>
          </cell>
          <cell r="E285">
            <v>99250</v>
          </cell>
          <cell r="F285">
            <v>3932284.9999999995</v>
          </cell>
        </row>
        <row r="286">
          <cell r="A286" t="str">
            <v>11.2.7</v>
          </cell>
          <cell r="B286" t="str">
            <v>PUERTA ENTAMBORADA CUARTO DE BASURAS 220*100 CMS</v>
          </cell>
          <cell r="C286" t="str">
            <v>UN</v>
          </cell>
          <cell r="D286">
            <v>1</v>
          </cell>
          <cell r="E286">
            <v>253000</v>
          </cell>
          <cell r="F286">
            <v>253000</v>
          </cell>
        </row>
        <row r="287">
          <cell r="A287" t="str">
            <v>11,3</v>
          </cell>
          <cell r="B287" t="str">
            <v>BARANDAS Y PASAMANOS</v>
          </cell>
        </row>
        <row r="288">
          <cell r="A288" t="str">
            <v>11,3,1</v>
          </cell>
          <cell r="B288" t="str">
            <v>BARANDA EN TUBO HG DE 2" (INCLUYE PASAMANOS 2" EN FLORMORADO)</v>
          </cell>
          <cell r="C288" t="str">
            <v>ML</v>
          </cell>
          <cell r="D288">
            <v>25.35</v>
          </cell>
          <cell r="E288">
            <v>85370</v>
          </cell>
          <cell r="F288">
            <v>2164129.5</v>
          </cell>
        </row>
        <row r="289">
          <cell r="A289" t="str">
            <v>11,3,2</v>
          </cell>
          <cell r="B289" t="str">
            <v>PASAMANOS BAÑOS PACIENTES Y MINUSVALIDOS</v>
          </cell>
          <cell r="C289" t="str">
            <v>ML</v>
          </cell>
          <cell r="D289">
            <v>60</v>
          </cell>
          <cell r="E289">
            <v>29300</v>
          </cell>
          <cell r="F289">
            <v>1758000</v>
          </cell>
        </row>
        <row r="290">
          <cell r="A290" t="str">
            <v>11,3,3</v>
          </cell>
          <cell r="B290" t="str">
            <v>REJAS TIPO BANCO</v>
          </cell>
          <cell r="C290" t="str">
            <v>M2</v>
          </cell>
          <cell r="D290">
            <v>38.36</v>
          </cell>
          <cell r="E290">
            <v>31450</v>
          </cell>
          <cell r="F290">
            <v>1206422</v>
          </cell>
        </row>
        <row r="291">
          <cell r="A291">
            <v>11.4</v>
          </cell>
          <cell r="B291" t="str">
            <v>OTROS</v>
          </cell>
        </row>
        <row r="292">
          <cell r="A292" t="str">
            <v>11,4,1</v>
          </cell>
          <cell r="B292" t="str">
            <v>ARCHIVADOR DE HISTORIAS CLINICAS</v>
          </cell>
          <cell r="C292" t="str">
            <v>UN</v>
          </cell>
          <cell r="D292">
            <v>1</v>
          </cell>
          <cell r="E292">
            <v>5520000</v>
          </cell>
          <cell r="F292">
            <v>5520000</v>
          </cell>
        </row>
        <row r="293">
          <cell r="B293" t="str">
            <v>VALOR CAPITULO</v>
          </cell>
          <cell r="G293">
            <v>44761470.099999994</v>
          </cell>
        </row>
        <row r="294">
          <cell r="A294" t="str">
            <v>12,0</v>
          </cell>
          <cell r="B294" t="str">
            <v>CARPINTERIA DE MADERA</v>
          </cell>
          <cell r="G294" t="str">
            <v xml:space="preserve"> </v>
          </cell>
        </row>
        <row r="295">
          <cell r="A295" t="str">
            <v>12,1</v>
          </cell>
          <cell r="B295" t="str">
            <v xml:space="preserve">MUEBLES  </v>
          </cell>
        </row>
        <row r="296">
          <cell r="A296" t="str">
            <v>12,1,1</v>
          </cell>
          <cell r="B296" t="str">
            <v>MUEBLE M-1 MODULAR EN AGLOMERADO RECUBIERTO EN MELAMINICO POSTFORMABLE, TAPA EN ACERO INOXIDABLE CON POCETA INTEGRAL</v>
          </cell>
          <cell r="C296" t="str">
            <v>ML</v>
          </cell>
          <cell r="D296">
            <v>30.7</v>
          </cell>
          <cell r="E296">
            <v>410000</v>
          </cell>
          <cell r="F296">
            <v>12587000</v>
          </cell>
        </row>
        <row r="297">
          <cell r="A297" t="str">
            <v>12,1,2</v>
          </cell>
          <cell r="B297" t="str">
            <v>MUEBLE M-2  MODULAR EN AGLOMERADO RECUBIERTO EN MELAMINICO POSTFORMABLE, TAPA EN FIBRA DE VIDRIO IMITACION MARMOL. PROFUNDIDAD 60 CMS</v>
          </cell>
          <cell r="C297" t="str">
            <v>ML</v>
          </cell>
          <cell r="D297">
            <v>22.2</v>
          </cell>
          <cell r="E297">
            <v>370000</v>
          </cell>
          <cell r="F297">
            <v>8214000</v>
          </cell>
        </row>
        <row r="298">
          <cell r="A298" t="str">
            <v>12,1,3</v>
          </cell>
          <cell r="B298" t="str">
            <v>MUEBLE M-3 MODULAR EN AGLOMERADO RECUBIERTO EN MELAMINICO POSTFORMABLE, TAPA EN ACERO INOXIDABLE (BAÑOS)</v>
          </cell>
          <cell r="C298" t="str">
            <v>ML</v>
          </cell>
          <cell r="D298">
            <v>9</v>
          </cell>
          <cell r="E298">
            <v>390000</v>
          </cell>
          <cell r="F298">
            <v>3510000</v>
          </cell>
        </row>
        <row r="299">
          <cell r="A299" t="str">
            <v>12,1,4</v>
          </cell>
          <cell r="B299" t="str">
            <v>MUEBLE  M-4-A TIPO LINOS, EN AGLOMERADO RECUBIERTO EN MELAMINICO POSTFORMABLE, PROFUNDIDAD 40 CMS</v>
          </cell>
          <cell r="C299" t="str">
            <v>ML</v>
          </cell>
          <cell r="D299">
            <v>10.35</v>
          </cell>
          <cell r="E299">
            <v>460000</v>
          </cell>
          <cell r="F299">
            <v>4761000</v>
          </cell>
        </row>
        <row r="300">
          <cell r="A300" t="str">
            <v>12,1,5</v>
          </cell>
          <cell r="B300" t="str">
            <v>MUEBLE  M-4-B TIPO LINOS, EN AGLOMERADO RECUBIERTO EN MELAMINICO POSTFORMABLE, PROFUNDIDAD 60 CMS</v>
          </cell>
          <cell r="C300" t="str">
            <v>ML</v>
          </cell>
          <cell r="D300">
            <v>4.55</v>
          </cell>
          <cell r="E300">
            <v>500000</v>
          </cell>
          <cell r="F300">
            <v>2275000</v>
          </cell>
        </row>
        <row r="301">
          <cell r="A301" t="str">
            <v>12,1,6</v>
          </cell>
          <cell r="B301" t="str">
            <v>MUEBLE M-5 TAPA Y MUEBLE BAJO MODULAR EN AGLOMERADO RECUBIERTO EN MELAMINICO POSTFORMABLE, SIN PUERTAS, PROFUNDIDAD 60 CMS</v>
          </cell>
          <cell r="C301" t="str">
            <v>ML</v>
          </cell>
          <cell r="D301">
            <v>33.65</v>
          </cell>
          <cell r="E301">
            <v>370000</v>
          </cell>
          <cell r="F301">
            <v>12450500</v>
          </cell>
        </row>
        <row r="302">
          <cell r="A302" t="str">
            <v>12,1,7</v>
          </cell>
          <cell r="B302" t="str">
            <v>MUEBLES M-6 TIPO LOCKERS, EN AGLOMERADO RECUBIERTO EN MELAMINICO POSTFORMABLE</v>
          </cell>
          <cell r="C302" t="str">
            <v>ML</v>
          </cell>
          <cell r="D302">
            <v>2</v>
          </cell>
          <cell r="E302">
            <v>300000</v>
          </cell>
          <cell r="F302">
            <v>600000</v>
          </cell>
        </row>
        <row r="303">
          <cell r="A303" t="str">
            <v>12,1,8</v>
          </cell>
          <cell r="B303" t="str">
            <v>MUEBLE M-7 BAJO MODULAR EN AGLOMERADO RECUBIERTO EN MELAMINICO POSTFORMABLE, TAPA EN FIBRA DE VIDRIO IMITACION MARMOL, PROFUNDIDAD 50 CMS</v>
          </cell>
          <cell r="C303" t="str">
            <v>ML</v>
          </cell>
          <cell r="D303">
            <v>16.149999999999999</v>
          </cell>
          <cell r="E303">
            <v>345000</v>
          </cell>
          <cell r="F303">
            <v>5571749.9999999991</v>
          </cell>
        </row>
        <row r="304">
          <cell r="A304" t="str">
            <v>12,1,9</v>
          </cell>
          <cell r="B304" t="str">
            <v>BANCA EN CEDRO 85*40</v>
          </cell>
          <cell r="C304" t="str">
            <v>UN</v>
          </cell>
          <cell r="D304">
            <v>2</v>
          </cell>
          <cell r="E304">
            <v>87353</v>
          </cell>
          <cell r="F304">
            <v>174706</v>
          </cell>
        </row>
        <row r="305">
          <cell r="A305" t="str">
            <v>12,1,10</v>
          </cell>
          <cell r="B305" t="str">
            <v>GUARDACAMILLA EN CEDRO</v>
          </cell>
          <cell r="C305" t="str">
            <v>ML</v>
          </cell>
          <cell r="D305">
            <v>270.60000000000002</v>
          </cell>
          <cell r="E305">
            <v>24750</v>
          </cell>
          <cell r="F305">
            <v>6697350.0000000009</v>
          </cell>
        </row>
        <row r="306">
          <cell r="A306" t="str">
            <v>12,1,11</v>
          </cell>
          <cell r="B306" t="str">
            <v>PASAMANOS EN FLORMORADO PARA ESCALERAS</v>
          </cell>
          <cell r="C306" t="str">
            <v>ML</v>
          </cell>
          <cell r="D306">
            <v>40</v>
          </cell>
          <cell r="E306">
            <v>24750</v>
          </cell>
          <cell r="F306">
            <v>990000</v>
          </cell>
        </row>
        <row r="307">
          <cell r="A307" t="str">
            <v>12,1,12</v>
          </cell>
          <cell r="B307" t="str">
            <v>SOBREPISO ESCENARIO SALON DE CONFERENCIAS</v>
          </cell>
          <cell r="C307" t="str">
            <v>M2</v>
          </cell>
          <cell r="D307">
            <v>7.6</v>
          </cell>
          <cell r="E307">
            <v>92714</v>
          </cell>
          <cell r="F307">
            <v>704626.4</v>
          </cell>
        </row>
        <row r="308">
          <cell r="A308" t="str">
            <v>12,1,13</v>
          </cell>
          <cell r="B308" t="str">
            <v>ESCALONES DE 120*30*15</v>
          </cell>
          <cell r="C308" t="str">
            <v>UN</v>
          </cell>
          <cell r="D308">
            <v>2</v>
          </cell>
          <cell r="E308">
            <v>33377</v>
          </cell>
          <cell r="F308">
            <v>66754</v>
          </cell>
        </row>
        <row r="309">
          <cell r="A309" t="str">
            <v>12,2</v>
          </cell>
          <cell r="B309" t="str">
            <v>PUERTAS</v>
          </cell>
        </row>
        <row r="310">
          <cell r="A310" t="str">
            <v>12,2,1</v>
          </cell>
          <cell r="B310" t="str">
            <v>PUERTAS  P1   205*70</v>
          </cell>
          <cell r="C310" t="str">
            <v>UN</v>
          </cell>
          <cell r="D310">
            <v>10</v>
          </cell>
          <cell r="E310">
            <v>126500.00000000001</v>
          </cell>
          <cell r="F310">
            <v>1265000.0000000002</v>
          </cell>
        </row>
        <row r="311">
          <cell r="A311" t="str">
            <v>12,2,2</v>
          </cell>
          <cell r="B311" t="str">
            <v>PUERTAS  P2   205*80</v>
          </cell>
          <cell r="C311" t="str">
            <v>UN</v>
          </cell>
          <cell r="D311">
            <v>51</v>
          </cell>
          <cell r="E311">
            <v>137170</v>
          </cell>
          <cell r="F311">
            <v>6995670</v>
          </cell>
        </row>
        <row r="312">
          <cell r="A312" t="str">
            <v>12,2,3</v>
          </cell>
          <cell r="B312" t="str">
            <v>PUERTAS  P3   205*85</v>
          </cell>
          <cell r="C312" t="str">
            <v>UN</v>
          </cell>
          <cell r="D312">
            <v>16</v>
          </cell>
          <cell r="E312">
            <v>178146.1</v>
          </cell>
          <cell r="F312">
            <v>2850337.6</v>
          </cell>
        </row>
        <row r="313">
          <cell r="A313" t="str">
            <v>12,2,4</v>
          </cell>
          <cell r="B313" t="str">
            <v>PUERTAS  P4   205*90</v>
          </cell>
          <cell r="C313" t="str">
            <v>UN</v>
          </cell>
          <cell r="D313">
            <v>32</v>
          </cell>
          <cell r="E313">
            <v>186732</v>
          </cell>
          <cell r="F313">
            <v>5975424</v>
          </cell>
        </row>
        <row r="314">
          <cell r="A314" t="str">
            <v>12,2,5</v>
          </cell>
          <cell r="B314" t="str">
            <v>PUERTAS  P5   205*100</v>
          </cell>
          <cell r="C314" t="str">
            <v>UN</v>
          </cell>
          <cell r="D314">
            <v>8</v>
          </cell>
          <cell r="E314">
            <v>234732</v>
          </cell>
          <cell r="F314">
            <v>1877856</v>
          </cell>
        </row>
        <row r="315">
          <cell r="A315" t="str">
            <v>12,2,6</v>
          </cell>
          <cell r="B315" t="str">
            <v>PUERTAS  P6   205*105</v>
          </cell>
          <cell r="C315" t="str">
            <v>UN</v>
          </cell>
          <cell r="D315">
            <v>9</v>
          </cell>
          <cell r="E315">
            <v>240732</v>
          </cell>
          <cell r="F315">
            <v>2166588</v>
          </cell>
        </row>
        <row r="316">
          <cell r="A316" t="str">
            <v>12,2,7</v>
          </cell>
          <cell r="B316" t="str">
            <v>PUERTAS  P7   205*120</v>
          </cell>
          <cell r="C316" t="str">
            <v>UN</v>
          </cell>
          <cell r="D316">
            <v>6</v>
          </cell>
          <cell r="E316">
            <v>290732</v>
          </cell>
          <cell r="F316">
            <v>1744392</v>
          </cell>
        </row>
        <row r="317">
          <cell r="A317" t="str">
            <v>12,2,8</v>
          </cell>
          <cell r="B317" t="str">
            <v>PUERTAS  P8   205*150   (DOS HOJAS, VAIVEN)</v>
          </cell>
          <cell r="C317" t="str">
            <v>UN</v>
          </cell>
          <cell r="D317">
            <v>3</v>
          </cell>
          <cell r="E317">
            <v>345800</v>
          </cell>
          <cell r="F317">
            <v>1037400</v>
          </cell>
        </row>
        <row r="318">
          <cell r="A318" t="str">
            <v>12,2,9</v>
          </cell>
          <cell r="B318" t="str">
            <v>PUERTA TIPO FUELLE  210*135 (DUCHA CAMILLAS)</v>
          </cell>
          <cell r="C318" t="str">
            <v>UN</v>
          </cell>
          <cell r="D318">
            <v>1</v>
          </cell>
          <cell r="E318">
            <v>382725.00000000006</v>
          </cell>
          <cell r="F318">
            <v>382725.00000000006</v>
          </cell>
        </row>
        <row r="319">
          <cell r="A319" t="str">
            <v>12,2,10</v>
          </cell>
          <cell r="B319" t="str">
            <v>PUERTA EN MADERA CON ALMA DE PLOMO</v>
          </cell>
          <cell r="C319" t="str">
            <v>UN</v>
          </cell>
          <cell r="D319">
            <v>3</v>
          </cell>
          <cell r="E319">
            <v>610450</v>
          </cell>
          <cell r="F319">
            <v>1831350</v>
          </cell>
        </row>
        <row r="320">
          <cell r="A320" t="str">
            <v>12.3</v>
          </cell>
          <cell r="B320" t="str">
            <v>VARIOS</v>
          </cell>
        </row>
        <row r="321">
          <cell r="A321" t="str">
            <v>12.3.1</v>
          </cell>
          <cell r="B321" t="str">
            <v xml:space="preserve">VENTANAS </v>
          </cell>
          <cell r="C321" t="str">
            <v>M2</v>
          </cell>
          <cell r="D321">
            <v>8.32</v>
          </cell>
          <cell r="E321">
            <v>49600</v>
          </cell>
          <cell r="F321">
            <v>412672</v>
          </cell>
        </row>
        <row r="322">
          <cell r="A322" t="str">
            <v>12.3.2</v>
          </cell>
          <cell r="B322" t="str">
            <v>REPISAS EN AGLOMERADO CON RECUBRIMIENTO EN MELAMINICO POSTFORMADO 100*20 CMS.</v>
          </cell>
          <cell r="C322" t="str">
            <v>UN</v>
          </cell>
          <cell r="D322">
            <v>3</v>
          </cell>
          <cell r="E322">
            <v>43500</v>
          </cell>
          <cell r="F322">
            <v>130500</v>
          </cell>
        </row>
        <row r="323">
          <cell r="B323" t="str">
            <v>VALOR CAPITULO</v>
          </cell>
          <cell r="G323">
            <v>85272601</v>
          </cell>
        </row>
        <row r="324">
          <cell r="A324" t="str">
            <v>13,0</v>
          </cell>
          <cell r="B324" t="str">
            <v>ENCHAPES</v>
          </cell>
        </row>
        <row r="325">
          <cell r="A325" t="str">
            <v>13,1</v>
          </cell>
          <cell r="B325" t="str">
            <v>SOBRE MUROS</v>
          </cell>
        </row>
        <row r="326">
          <cell r="A326" t="str">
            <v>13,1,1</v>
          </cell>
          <cell r="B326" t="str">
            <v>ENCHAPE CERAMICA 20*20</v>
          </cell>
          <cell r="C326" t="str">
            <v>M2</v>
          </cell>
          <cell r="D326">
            <v>1200.2</v>
          </cell>
          <cell r="E326">
            <v>23963</v>
          </cell>
          <cell r="F326">
            <v>28760392.600000001</v>
          </cell>
        </row>
        <row r="327">
          <cell r="A327" t="str">
            <v>13,1,2</v>
          </cell>
          <cell r="B327" t="str">
            <v>LAMINAS DE PLOMO</v>
          </cell>
          <cell r="C327" t="str">
            <v>M2</v>
          </cell>
          <cell r="D327">
            <v>96.41</v>
          </cell>
          <cell r="E327">
            <v>49750</v>
          </cell>
          <cell r="F327">
            <v>4796397.5</v>
          </cell>
        </row>
        <row r="328">
          <cell r="A328" t="str">
            <v>13,2</v>
          </cell>
          <cell r="B328" t="str">
            <v>SOBRE MESONES</v>
          </cell>
        </row>
        <row r="329">
          <cell r="A329" t="str">
            <v>13,2,1</v>
          </cell>
          <cell r="B329" t="str">
            <v>GRANITO PULIDO PARA MESON DE LABORATORIO</v>
          </cell>
          <cell r="C329" t="str">
            <v>ML</v>
          </cell>
          <cell r="D329">
            <v>14.8</v>
          </cell>
          <cell r="E329">
            <v>39350</v>
          </cell>
          <cell r="F329">
            <v>582380</v>
          </cell>
        </row>
        <row r="330">
          <cell r="A330" t="str">
            <v>13,3</v>
          </cell>
          <cell r="B330" t="str">
            <v>VARIOS</v>
          </cell>
        </row>
        <row r="331">
          <cell r="A331" t="str">
            <v>13,3,1</v>
          </cell>
          <cell r="B331" t="str">
            <v>BORDILLO DUCHA</v>
          </cell>
          <cell r="C331" t="str">
            <v>ML</v>
          </cell>
          <cell r="D331">
            <v>16.600000000000001</v>
          </cell>
          <cell r="E331">
            <v>43246</v>
          </cell>
          <cell r="F331">
            <v>717883.60000000009</v>
          </cell>
        </row>
        <row r="332">
          <cell r="A332" t="str">
            <v>13,3,2</v>
          </cell>
          <cell r="B332" t="str">
            <v>BORDILLO ASEO</v>
          </cell>
          <cell r="C332" t="str">
            <v>ML</v>
          </cell>
          <cell r="D332">
            <v>8.3000000000000007</v>
          </cell>
          <cell r="E332">
            <v>46638</v>
          </cell>
          <cell r="F332">
            <v>387095.4</v>
          </cell>
        </row>
        <row r="333">
          <cell r="B333" t="str">
            <v>VALOR CAPITULO</v>
          </cell>
          <cell r="G333">
            <v>35244149.100000001</v>
          </cell>
        </row>
        <row r="334">
          <cell r="A334" t="str">
            <v>14,0</v>
          </cell>
          <cell r="B334" t="str">
            <v>EQUIPOS ESPECIALES</v>
          </cell>
        </row>
        <row r="335">
          <cell r="A335" t="str">
            <v>14,1</v>
          </cell>
          <cell r="B335" t="str">
            <v>ASCENSOR</v>
          </cell>
          <cell r="C335" t="str">
            <v>UN</v>
          </cell>
          <cell r="D335">
            <v>1</v>
          </cell>
          <cell r="E335">
            <v>84180000</v>
          </cell>
          <cell r="F335">
            <v>84180000</v>
          </cell>
        </row>
        <row r="336">
          <cell r="A336" t="str">
            <v>14,2</v>
          </cell>
          <cell r="B336" t="str">
            <v xml:space="preserve">EQUIPO DE PRESION </v>
          </cell>
          <cell r="C336" t="str">
            <v>UN</v>
          </cell>
          <cell r="D336">
            <v>1</v>
          </cell>
          <cell r="E336">
            <v>4462862.5</v>
          </cell>
          <cell r="F336">
            <v>4462862.5</v>
          </cell>
        </row>
        <row r="337">
          <cell r="A337" t="str">
            <v>14.3</v>
          </cell>
          <cell r="B337" t="str">
            <v>EQUIPO DE PRESION DE INCENDIO</v>
          </cell>
          <cell r="C337" t="str">
            <v>UN</v>
          </cell>
          <cell r="D337">
            <v>1</v>
          </cell>
          <cell r="E337">
            <v>6937811.9999999991</v>
          </cell>
          <cell r="F337">
            <v>6937811.9999999991</v>
          </cell>
        </row>
        <row r="338">
          <cell r="A338" t="str">
            <v>14.4</v>
          </cell>
          <cell r="B338" t="str">
            <v>EQUIPOS DE INCENDIO GABINETES TIPO 1</v>
          </cell>
          <cell r="C338" t="str">
            <v>UN</v>
          </cell>
          <cell r="D338">
            <v>6</v>
          </cell>
          <cell r="E338">
            <v>513000</v>
          </cell>
          <cell r="F338">
            <v>3078000</v>
          </cell>
        </row>
        <row r="339">
          <cell r="A339" t="str">
            <v>14.5</v>
          </cell>
          <cell r="B339" t="str">
            <v>SIAMESA 3"*2 1/2"*2 1/2"</v>
          </cell>
          <cell r="C339" t="str">
            <v>UN</v>
          </cell>
          <cell r="D339">
            <v>1</v>
          </cell>
          <cell r="E339">
            <v>690000</v>
          </cell>
          <cell r="F339">
            <v>690000</v>
          </cell>
        </row>
        <row r="340">
          <cell r="A340" t="str">
            <v>14.6</v>
          </cell>
          <cell r="B340" t="str">
            <v>COCINA INTEGRAL MODULAR EN AGLOMERADO RECUBIERTO EN MELAMINICO POSTFORMABLE, TAPA EN ACERO INOXIDABLE CON POCETA INTEGRAL Y ESTUFA DE 4 PUESTOS, ALACENA Y CAMPANA EXTRACTORA 225*60 CMS</v>
          </cell>
          <cell r="C340" t="str">
            <v>UN</v>
          </cell>
          <cell r="D340">
            <v>1</v>
          </cell>
          <cell r="E340">
            <v>2900000</v>
          </cell>
          <cell r="F340">
            <v>2900000</v>
          </cell>
        </row>
        <row r="341">
          <cell r="B341" t="str">
            <v>VALOR CAPITULO</v>
          </cell>
          <cell r="G341">
            <v>102248674.5</v>
          </cell>
        </row>
        <row r="342">
          <cell r="A342" t="str">
            <v>15,0</v>
          </cell>
          <cell r="B342" t="str">
            <v>APARATOS SANITARIOS Y ACCESORIOS</v>
          </cell>
        </row>
        <row r="343">
          <cell r="A343" t="str">
            <v>15.1</v>
          </cell>
          <cell r="B343" t="str">
            <v>APARATOS SANITARIOS</v>
          </cell>
        </row>
        <row r="344">
          <cell r="A344" t="str">
            <v>15,1,1</v>
          </cell>
          <cell r="B344" t="str">
            <v>LAVAMANOS DE SOBREPONER CON GRIFERIA</v>
          </cell>
          <cell r="C344" t="str">
            <v>UN</v>
          </cell>
          <cell r="D344">
            <v>6</v>
          </cell>
          <cell r="E344">
            <v>116550</v>
          </cell>
          <cell r="F344">
            <v>699300</v>
          </cell>
        </row>
        <row r="345">
          <cell r="A345" t="str">
            <v>15,1,2</v>
          </cell>
          <cell r="B345" t="str">
            <v>LAVAMANOS DE COLGAR CON GRIFERIA</v>
          </cell>
          <cell r="C345" t="str">
            <v>UN</v>
          </cell>
          <cell r="D345">
            <v>38</v>
          </cell>
          <cell r="E345">
            <v>78550</v>
          </cell>
          <cell r="F345">
            <v>2984900</v>
          </cell>
        </row>
        <row r="346">
          <cell r="A346" t="str">
            <v>15,1,3</v>
          </cell>
          <cell r="B346" t="str">
            <v>ORINAL FLUXOMETRO</v>
          </cell>
          <cell r="C346" t="str">
            <v>UN</v>
          </cell>
          <cell r="D346">
            <v>5</v>
          </cell>
          <cell r="E346">
            <v>175700</v>
          </cell>
          <cell r="F346">
            <v>878500</v>
          </cell>
        </row>
        <row r="347">
          <cell r="A347" t="str">
            <v>15,1,4</v>
          </cell>
          <cell r="B347" t="str">
            <v>SANITARIO CON FLUXOMETRO</v>
          </cell>
          <cell r="C347" t="str">
            <v>UN</v>
          </cell>
          <cell r="D347">
            <v>42</v>
          </cell>
          <cell r="E347">
            <v>461399</v>
          </cell>
          <cell r="F347">
            <v>19378758</v>
          </cell>
        </row>
        <row r="348">
          <cell r="A348" t="str">
            <v>15,1,5</v>
          </cell>
          <cell r="B348" t="str">
            <v>DUCHAS</v>
          </cell>
          <cell r="C348" t="str">
            <v>UN</v>
          </cell>
          <cell r="D348">
            <v>12</v>
          </cell>
          <cell r="E348">
            <v>71088</v>
          </cell>
          <cell r="F348">
            <v>853056</v>
          </cell>
        </row>
        <row r="349">
          <cell r="A349" t="str">
            <v>15,1,6</v>
          </cell>
          <cell r="B349" t="str">
            <v>DUCHAS TELEFONO</v>
          </cell>
          <cell r="C349" t="str">
            <v>UN</v>
          </cell>
          <cell r="D349">
            <v>2</v>
          </cell>
          <cell r="E349">
            <v>72400</v>
          </cell>
          <cell r="F349">
            <v>144800</v>
          </cell>
          <cell r="G349" t="str">
            <v xml:space="preserve"> </v>
          </cell>
        </row>
        <row r="350">
          <cell r="A350" t="str">
            <v>15,1,7</v>
          </cell>
          <cell r="B350" t="str">
            <v>GRIFERIA PARA MESONES EN ACERO INOXIDABLE</v>
          </cell>
          <cell r="C350" t="str">
            <v>UN</v>
          </cell>
          <cell r="D350">
            <v>22</v>
          </cell>
          <cell r="E350">
            <v>44200</v>
          </cell>
          <cell r="F350">
            <v>972400</v>
          </cell>
        </row>
        <row r="351">
          <cell r="A351" t="str">
            <v>15,1,8</v>
          </cell>
          <cell r="B351" t="str">
            <v>LLAVES MANGUERA</v>
          </cell>
          <cell r="C351" t="str">
            <v>UN</v>
          </cell>
          <cell r="D351">
            <v>11</v>
          </cell>
          <cell r="E351">
            <v>15200</v>
          </cell>
          <cell r="F351">
            <v>167200</v>
          </cell>
        </row>
        <row r="352">
          <cell r="A352" t="str">
            <v>15,1,9</v>
          </cell>
          <cell r="B352" t="str">
            <v>POCETAS EN ACERO INOXIDABLE (LABORATORIO)</v>
          </cell>
          <cell r="C352" t="str">
            <v>UN</v>
          </cell>
          <cell r="D352">
            <v>4</v>
          </cell>
          <cell r="E352">
            <v>95000</v>
          </cell>
          <cell r="F352">
            <v>380000</v>
          </cell>
        </row>
        <row r="353">
          <cell r="A353" t="str">
            <v>15,2</v>
          </cell>
          <cell r="B353" t="str">
            <v>ACCESORIOS</v>
          </cell>
        </row>
        <row r="354">
          <cell r="A354" t="str">
            <v>15,2,1</v>
          </cell>
          <cell r="B354" t="str">
            <v>JABONERAS QUIRURGICAS REF. B-119</v>
          </cell>
          <cell r="C354" t="str">
            <v>UN</v>
          </cell>
          <cell r="D354">
            <v>2</v>
          </cell>
          <cell r="E354">
            <v>521050</v>
          </cell>
          <cell r="F354">
            <v>1042100</v>
          </cell>
        </row>
        <row r="355">
          <cell r="A355" t="str">
            <v>15,2,2</v>
          </cell>
          <cell r="B355" t="str">
            <v>DISPENSADOR DE JABON REF. B-155</v>
          </cell>
          <cell r="C355" t="str">
            <v>UN</v>
          </cell>
          <cell r="D355">
            <v>8</v>
          </cell>
          <cell r="E355">
            <v>52405</v>
          </cell>
          <cell r="F355">
            <v>419240</v>
          </cell>
        </row>
        <row r="356">
          <cell r="A356" t="str">
            <v>15,2,3</v>
          </cell>
          <cell r="B356" t="str">
            <v>DISPENSADOR DE TOALLAS REF. FA-GO2A</v>
          </cell>
          <cell r="C356" t="str">
            <v>UN</v>
          </cell>
          <cell r="D356">
            <v>8</v>
          </cell>
          <cell r="E356">
            <v>57800</v>
          </cell>
          <cell r="F356">
            <v>462400</v>
          </cell>
        </row>
        <row r="357">
          <cell r="A357" t="str">
            <v>15,2,4</v>
          </cell>
          <cell r="B357" t="str">
            <v>PAPELERAS EN ACERO INOXIDABLE REF. JAE-21</v>
          </cell>
          <cell r="C357" t="str">
            <v>UN</v>
          </cell>
          <cell r="D357">
            <v>14</v>
          </cell>
          <cell r="E357">
            <v>55000</v>
          </cell>
          <cell r="F357">
            <v>770000</v>
          </cell>
        </row>
        <row r="358">
          <cell r="A358" t="str">
            <v>15,2,5</v>
          </cell>
          <cell r="B358" t="str">
            <v>PAPELERAS EN PORCELANA</v>
          </cell>
          <cell r="C358" t="str">
            <v>UN</v>
          </cell>
          <cell r="D358">
            <v>28</v>
          </cell>
          <cell r="E358">
            <v>10000</v>
          </cell>
          <cell r="F358">
            <v>280000</v>
          </cell>
        </row>
        <row r="359">
          <cell r="A359" t="str">
            <v>15,2,6</v>
          </cell>
          <cell r="B359" t="str">
            <v>JABONERAS EN PORCELANA</v>
          </cell>
          <cell r="C359" t="str">
            <v>UN</v>
          </cell>
          <cell r="D359">
            <v>40</v>
          </cell>
          <cell r="E359">
            <v>10000</v>
          </cell>
          <cell r="F359">
            <v>400000</v>
          </cell>
        </row>
        <row r="360">
          <cell r="A360" t="str">
            <v>15,2,7</v>
          </cell>
          <cell r="B360" t="str">
            <v xml:space="preserve">GANCHOS EN PORCELANA PARA TOALLAS </v>
          </cell>
          <cell r="C360" t="str">
            <v>UN</v>
          </cell>
          <cell r="D360">
            <v>40</v>
          </cell>
          <cell r="E360">
            <v>10000</v>
          </cell>
          <cell r="F360">
            <v>400000</v>
          </cell>
        </row>
        <row r="361">
          <cell r="A361" t="str">
            <v>15,2,8</v>
          </cell>
          <cell r="B361" t="str">
            <v>TAPAREGISTROS EN ACERO INOXIDABLE CON CERRADURA</v>
          </cell>
          <cell r="C361" t="str">
            <v>UN</v>
          </cell>
          <cell r="D361">
            <v>6</v>
          </cell>
          <cell r="E361">
            <v>34100</v>
          </cell>
          <cell r="F361">
            <v>204600</v>
          </cell>
        </row>
        <row r="362">
          <cell r="A362" t="str">
            <v>15,2,9</v>
          </cell>
          <cell r="B362" t="str">
            <v>TAPAREGISTROS PLASTICOS</v>
          </cell>
          <cell r="C362" t="str">
            <v>UN</v>
          </cell>
          <cell r="D362">
            <v>28</v>
          </cell>
          <cell r="E362">
            <v>10000</v>
          </cell>
          <cell r="F362">
            <v>280000</v>
          </cell>
        </row>
        <row r="363">
          <cell r="A363" t="str">
            <v>15,2,10</v>
          </cell>
          <cell r="B363" t="str">
            <v>REJILLAS DE PISO</v>
          </cell>
          <cell r="C363" t="str">
            <v>UN</v>
          </cell>
          <cell r="D363">
            <v>55</v>
          </cell>
          <cell r="E363">
            <v>4269</v>
          </cell>
          <cell r="F363">
            <v>234795</v>
          </cell>
        </row>
        <row r="364">
          <cell r="A364" t="str">
            <v>15,2,11</v>
          </cell>
          <cell r="B364" t="str">
            <v>REJILLAS DE VENTILACION</v>
          </cell>
          <cell r="C364" t="str">
            <v>UN</v>
          </cell>
          <cell r="D364">
            <v>4</v>
          </cell>
          <cell r="E364">
            <v>7000</v>
          </cell>
          <cell r="F364">
            <v>28000</v>
          </cell>
        </row>
        <row r="365">
          <cell r="B365" t="str">
            <v>VALOR CAPITULO</v>
          </cell>
          <cell r="G365">
            <v>30980049</v>
          </cell>
        </row>
        <row r="366">
          <cell r="A366" t="str">
            <v>16,0</v>
          </cell>
          <cell r="B366" t="str">
            <v>GASES MEDICINALES</v>
          </cell>
        </row>
        <row r="367">
          <cell r="A367" t="str">
            <v>16,1</v>
          </cell>
          <cell r="B367" t="str">
            <v>MANGUERAS CIELITICAS</v>
          </cell>
          <cell r="C367" t="str">
            <v>UN</v>
          </cell>
          <cell r="D367">
            <v>7</v>
          </cell>
          <cell r="E367">
            <v>563500</v>
          </cell>
          <cell r="F367">
            <v>3944500</v>
          </cell>
        </row>
        <row r="368">
          <cell r="A368" t="str">
            <v>16,2</v>
          </cell>
          <cell r="B368" t="str">
            <v>SWITCH DE PRESION Y VACIO</v>
          </cell>
          <cell r="C368" t="str">
            <v>UN</v>
          </cell>
          <cell r="D368">
            <v>3</v>
          </cell>
          <cell r="E368">
            <v>747500</v>
          </cell>
          <cell r="F368">
            <v>2242500</v>
          </cell>
        </row>
        <row r="369">
          <cell r="A369" t="str">
            <v>16,3</v>
          </cell>
          <cell r="B369" t="str">
            <v>COMPRESOR DE AIRE DUPLEX, SECADOR, FILTRO Y REGULADOR DE 2 HP</v>
          </cell>
          <cell r="C369" t="str">
            <v>UN</v>
          </cell>
          <cell r="D369">
            <v>1</v>
          </cell>
          <cell r="E369">
            <v>20700000</v>
          </cell>
          <cell r="F369">
            <v>20700000</v>
          </cell>
        </row>
        <row r="370">
          <cell r="A370" t="str">
            <v>16,4</v>
          </cell>
          <cell r="B370" t="str">
            <v>BOMBA VACIO DUPLEX, COLECTOR DE SECRECIONES, FILTRO BACTERIAS, DESFOGUE ATMOSFERA 3 HP</v>
          </cell>
          <cell r="C370" t="str">
            <v>UN</v>
          </cell>
          <cell r="D370">
            <v>1</v>
          </cell>
          <cell r="E370">
            <v>22425000</v>
          </cell>
          <cell r="F370">
            <v>22425000</v>
          </cell>
        </row>
        <row r="371">
          <cell r="A371" t="str">
            <v>16,5</v>
          </cell>
          <cell r="B371" t="str">
            <v>MANIFOLD OXIGENO 2*8, SEMIAUTOMATICO</v>
          </cell>
          <cell r="C371" t="str">
            <v>UN</v>
          </cell>
          <cell r="D371">
            <v>1</v>
          </cell>
          <cell r="E371">
            <v>10925000</v>
          </cell>
          <cell r="F371">
            <v>10925000</v>
          </cell>
        </row>
        <row r="372">
          <cell r="A372" t="str">
            <v>16,6</v>
          </cell>
          <cell r="B372" t="str">
            <v>TOMA DE PARED OXIGENO</v>
          </cell>
          <cell r="C372" t="str">
            <v>UN</v>
          </cell>
          <cell r="D372">
            <v>38</v>
          </cell>
          <cell r="E372">
            <v>207000</v>
          </cell>
          <cell r="F372">
            <v>7866000</v>
          </cell>
        </row>
        <row r="373">
          <cell r="A373" t="str">
            <v>16,7</v>
          </cell>
          <cell r="B373" t="str">
            <v>TOMA DE PARED AIRE COMPRIMIDO</v>
          </cell>
          <cell r="C373" t="str">
            <v>UN</v>
          </cell>
          <cell r="D373">
            <v>3</v>
          </cell>
          <cell r="E373">
            <v>207000</v>
          </cell>
          <cell r="F373">
            <v>621000</v>
          </cell>
        </row>
        <row r="374">
          <cell r="A374" t="str">
            <v>16,8</v>
          </cell>
          <cell r="B374" t="str">
            <v>TOMA DE PARED VACIO</v>
          </cell>
          <cell r="C374" t="str">
            <v>UN</v>
          </cell>
          <cell r="D374">
            <v>37</v>
          </cell>
          <cell r="E374">
            <v>207000</v>
          </cell>
          <cell r="F374">
            <v>7659000</v>
          </cell>
        </row>
        <row r="375">
          <cell r="A375" t="str">
            <v>16,9</v>
          </cell>
          <cell r="B375" t="str">
            <v>TOMA CIELITICA DE OXIGENO</v>
          </cell>
          <cell r="C375" t="str">
            <v>UN</v>
          </cell>
          <cell r="D375">
            <v>3</v>
          </cell>
          <cell r="E375">
            <v>166750</v>
          </cell>
          <cell r="F375">
            <v>500250</v>
          </cell>
        </row>
        <row r="376">
          <cell r="A376" t="str">
            <v>16,10</v>
          </cell>
          <cell r="B376" t="str">
            <v>TOMA CIELITICA DE AIRE</v>
          </cell>
          <cell r="C376" t="str">
            <v>UN</v>
          </cell>
          <cell r="D376">
            <v>1</v>
          </cell>
          <cell r="E376">
            <v>166750</v>
          </cell>
          <cell r="F376">
            <v>166750</v>
          </cell>
        </row>
        <row r="377">
          <cell r="A377" t="str">
            <v>16,11</v>
          </cell>
          <cell r="B377" t="str">
            <v>TOMA CIELITICA DE VACIO</v>
          </cell>
          <cell r="C377" t="str">
            <v>UN</v>
          </cell>
          <cell r="D377">
            <v>3</v>
          </cell>
          <cell r="E377">
            <v>166750</v>
          </cell>
          <cell r="F377">
            <v>500250</v>
          </cell>
        </row>
        <row r="378">
          <cell r="A378" t="str">
            <v>16,12</v>
          </cell>
          <cell r="B378" t="str">
            <v>CAJA DE VALVULAS TRIPLES OXIGENO, AIRE, VACIO</v>
          </cell>
          <cell r="C378" t="str">
            <v>UN</v>
          </cell>
          <cell r="D378">
            <v>5</v>
          </cell>
          <cell r="E378">
            <v>460000</v>
          </cell>
          <cell r="F378">
            <v>2300000</v>
          </cell>
        </row>
        <row r="379">
          <cell r="A379" t="str">
            <v>16,13</v>
          </cell>
          <cell r="B379" t="str">
            <v>CAJA DE VALVULAS DOBLES OXIGENO, AIRE</v>
          </cell>
          <cell r="C379" t="str">
            <v>UN</v>
          </cell>
          <cell r="D379">
            <v>4</v>
          </cell>
          <cell r="E379">
            <v>402500</v>
          </cell>
          <cell r="F379">
            <v>1610000</v>
          </cell>
        </row>
        <row r="380">
          <cell r="A380" t="str">
            <v>16,14</v>
          </cell>
          <cell r="B380" t="str">
            <v>ALARMAS DOBLES</v>
          </cell>
          <cell r="C380" t="str">
            <v>UN</v>
          </cell>
          <cell r="D380">
            <v>1</v>
          </cell>
          <cell r="E380">
            <v>4025000</v>
          </cell>
          <cell r="F380">
            <v>4025000</v>
          </cell>
        </row>
        <row r="381">
          <cell r="A381" t="str">
            <v>16,15</v>
          </cell>
          <cell r="B381" t="str">
            <v>ALARMAS TRIPLES</v>
          </cell>
          <cell r="C381" t="str">
            <v>UN</v>
          </cell>
          <cell r="D381">
            <v>1</v>
          </cell>
          <cell r="E381">
            <v>4427500</v>
          </cell>
          <cell r="F381">
            <v>4427500</v>
          </cell>
        </row>
        <row r="382">
          <cell r="A382" t="str">
            <v>16,16</v>
          </cell>
          <cell r="B382" t="str">
            <v>ARRANQUE Y CALIBRACION DEL SISTEMA</v>
          </cell>
          <cell r="C382" t="str">
            <v>GL</v>
          </cell>
          <cell r="D382">
            <v>1</v>
          </cell>
          <cell r="E382">
            <v>1725000</v>
          </cell>
          <cell r="F382">
            <v>1725000</v>
          </cell>
        </row>
        <row r="383">
          <cell r="A383" t="str">
            <v>16,17</v>
          </cell>
          <cell r="B383" t="str">
            <v>TUBERIA DE COBRE L DE 3/4"</v>
          </cell>
          <cell r="C383" t="str">
            <v>ML</v>
          </cell>
          <cell r="D383">
            <v>30</v>
          </cell>
          <cell r="E383">
            <v>19310</v>
          </cell>
          <cell r="F383">
            <v>579300</v>
          </cell>
        </row>
        <row r="384">
          <cell r="A384" t="str">
            <v>16,18</v>
          </cell>
          <cell r="B384" t="str">
            <v>TUBERIA DE COBRE L DE 1/2"</v>
          </cell>
          <cell r="C384" t="str">
            <v>ML</v>
          </cell>
          <cell r="D384">
            <v>3</v>
          </cell>
          <cell r="E384">
            <v>14500</v>
          </cell>
          <cell r="F384">
            <v>43500</v>
          </cell>
        </row>
        <row r="385">
          <cell r="A385" t="str">
            <v>16,19</v>
          </cell>
          <cell r="B385" t="str">
            <v xml:space="preserve">PRUEBAS DE TUBERIA </v>
          </cell>
          <cell r="C385" t="str">
            <v>GL</v>
          </cell>
          <cell r="D385">
            <v>1</v>
          </cell>
          <cell r="E385">
            <v>1025000</v>
          </cell>
          <cell r="F385">
            <v>1025000</v>
          </cell>
        </row>
        <row r="386">
          <cell r="B386" t="str">
            <v>VALOR CAPITULO</v>
          </cell>
          <cell r="G386">
            <v>93285550</v>
          </cell>
        </row>
        <row r="387">
          <cell r="A387" t="str">
            <v>17,0</v>
          </cell>
          <cell r="B387" t="str">
            <v>SISTEMA DE CALENTAMIENTO DE AGUA</v>
          </cell>
        </row>
        <row r="388">
          <cell r="A388" t="str">
            <v>17,1</v>
          </cell>
          <cell r="B388" t="str">
            <v>TANQUE LAMINA DE ACERO 280 GLS</v>
          </cell>
          <cell r="C388" t="str">
            <v>UN</v>
          </cell>
          <cell r="D388">
            <v>2</v>
          </cell>
          <cell r="E388">
            <v>1800000</v>
          </cell>
          <cell r="F388">
            <v>3600000</v>
          </cell>
        </row>
        <row r="389">
          <cell r="A389" t="str">
            <v>17,2</v>
          </cell>
          <cell r="B389" t="str">
            <v>CALENTADOR DE AGUA A GAS 580.000 BTU/H</v>
          </cell>
          <cell r="C389" t="str">
            <v>UN</v>
          </cell>
          <cell r="D389">
            <v>1</v>
          </cell>
          <cell r="E389">
            <v>1400000</v>
          </cell>
          <cell r="F389">
            <v>1400000</v>
          </cell>
        </row>
        <row r="390">
          <cell r="A390" t="str">
            <v>17,3</v>
          </cell>
          <cell r="B390" t="str">
            <v>CHIMENEA EN LAMINA PARA EVACUACION DE HUMOS</v>
          </cell>
          <cell r="C390" t="str">
            <v>ML</v>
          </cell>
          <cell r="D390">
            <v>15</v>
          </cell>
          <cell r="E390">
            <v>30000</v>
          </cell>
          <cell r="F390">
            <v>450000</v>
          </cell>
        </row>
        <row r="391">
          <cell r="A391" t="str">
            <v>17,4</v>
          </cell>
          <cell r="B391" t="str">
            <v>TUBERIA ACERO GALVANIZADO SCH 40 DE 1" (ACOMETIDA GAS)</v>
          </cell>
          <cell r="C391" t="str">
            <v>ML</v>
          </cell>
          <cell r="D391">
            <v>30</v>
          </cell>
          <cell r="E391">
            <v>18800</v>
          </cell>
          <cell r="F391">
            <v>564000</v>
          </cell>
        </row>
        <row r="392">
          <cell r="A392" t="str">
            <v>17,5</v>
          </cell>
          <cell r="B392" t="str">
            <v>REGISTRO BOLA GAS 1"</v>
          </cell>
          <cell r="C392" t="str">
            <v>UN</v>
          </cell>
          <cell r="D392">
            <v>1</v>
          </cell>
          <cell r="E392">
            <v>41800</v>
          </cell>
          <cell r="F392">
            <v>41800</v>
          </cell>
        </row>
        <row r="393">
          <cell r="A393" t="str">
            <v>17.6</v>
          </cell>
          <cell r="B393" t="str">
            <v>MONTAJE DE MEDIDOR DE GAS</v>
          </cell>
          <cell r="C393" t="str">
            <v>GL</v>
          </cell>
          <cell r="D393">
            <v>1</v>
          </cell>
          <cell r="E393">
            <v>30000</v>
          </cell>
          <cell r="F393">
            <v>30000</v>
          </cell>
        </row>
        <row r="394">
          <cell r="A394" t="str">
            <v>17.7</v>
          </cell>
          <cell r="B394" t="str">
            <v>MONTAJE DE CALENTADOR DE GAS</v>
          </cell>
          <cell r="C394" t="str">
            <v>GL</v>
          </cell>
          <cell r="D394">
            <v>1</v>
          </cell>
          <cell r="E394">
            <v>70000</v>
          </cell>
          <cell r="F394">
            <v>70000</v>
          </cell>
        </row>
        <row r="395">
          <cell r="B395" t="str">
            <v>VALOR CAPITULO</v>
          </cell>
          <cell r="G395">
            <v>6155800</v>
          </cell>
        </row>
        <row r="396">
          <cell r="A396" t="str">
            <v>18,0</v>
          </cell>
          <cell r="B396" t="str">
            <v>PINTURA</v>
          </cell>
        </row>
        <row r="397">
          <cell r="A397" t="str">
            <v>18,1</v>
          </cell>
          <cell r="B397" t="str">
            <v>SOBRE MAMPOSTERIA</v>
          </cell>
        </row>
        <row r="398">
          <cell r="A398" t="str">
            <v>18,1,1</v>
          </cell>
          <cell r="B398" t="str">
            <v>ESTUCO MAS VINILO</v>
          </cell>
          <cell r="C398" t="str">
            <v>M2</v>
          </cell>
          <cell r="D398">
            <v>737.84</v>
          </cell>
          <cell r="E398">
            <v>6330</v>
          </cell>
          <cell r="F398">
            <v>4670527.2</v>
          </cell>
        </row>
        <row r="399">
          <cell r="A399" t="str">
            <v>18,1,2</v>
          </cell>
          <cell r="B399" t="str">
            <v>PINTURA EPOXICA</v>
          </cell>
          <cell r="C399" t="str">
            <v>M2</v>
          </cell>
          <cell r="D399">
            <v>2088.13</v>
          </cell>
          <cell r="E399">
            <v>10034</v>
          </cell>
          <cell r="F399">
            <v>20952296.420000002</v>
          </cell>
        </row>
        <row r="400">
          <cell r="A400" t="str">
            <v>18,2</v>
          </cell>
          <cell r="B400" t="str">
            <v>SOBRE METAL</v>
          </cell>
        </row>
        <row r="401">
          <cell r="A401" t="str">
            <v>18,2,1</v>
          </cell>
          <cell r="B401" t="str">
            <v>PARA VENTANAS Y PUERTAS METALICAS</v>
          </cell>
          <cell r="C401" t="str">
            <v>M2</v>
          </cell>
          <cell r="D401">
            <v>63.62</v>
          </cell>
          <cell r="E401">
            <v>8472</v>
          </cell>
          <cell r="F401">
            <v>538988.64</v>
          </cell>
        </row>
        <row r="402">
          <cell r="A402" t="str">
            <v>18,2,2</v>
          </cell>
          <cell r="B402" t="str">
            <v>PARA BARANDAS Y PASAMANOS</v>
          </cell>
          <cell r="C402" t="str">
            <v>ML</v>
          </cell>
          <cell r="D402">
            <v>125.5</v>
          </cell>
          <cell r="E402">
            <v>4846</v>
          </cell>
          <cell r="F402">
            <v>608173</v>
          </cell>
        </row>
        <row r="403">
          <cell r="A403" t="str">
            <v>18,2,3</v>
          </cell>
          <cell r="B403" t="str">
            <v>PARA MARCOS METALICOS</v>
          </cell>
          <cell r="C403" t="str">
            <v>ML</v>
          </cell>
          <cell r="D403">
            <v>672.85</v>
          </cell>
          <cell r="E403">
            <v>3946</v>
          </cell>
          <cell r="F403">
            <v>2655066.1</v>
          </cell>
        </row>
        <row r="404">
          <cell r="A404" t="str">
            <v>18,3</v>
          </cell>
          <cell r="B404" t="str">
            <v>SOBRE MADERA</v>
          </cell>
        </row>
        <row r="405">
          <cell r="A405" t="str">
            <v>18,3,1</v>
          </cell>
          <cell r="B405" t="str">
            <v>PARA PUERTAS</v>
          </cell>
          <cell r="C405" t="str">
            <v>M2</v>
          </cell>
          <cell r="D405">
            <v>489.34</v>
          </cell>
          <cell r="E405">
            <v>10346</v>
          </cell>
          <cell r="F405">
            <v>5062711.6399999997</v>
          </cell>
        </row>
        <row r="406">
          <cell r="A406" t="str">
            <v>18,3,2</v>
          </cell>
          <cell r="B406" t="str">
            <v>PARA GUARDACAMILLAS</v>
          </cell>
          <cell r="C406" t="str">
            <v>ML</v>
          </cell>
          <cell r="D406">
            <v>270.60000000000002</v>
          </cell>
          <cell r="E406">
            <v>7697</v>
          </cell>
          <cell r="F406">
            <v>2082808.2000000002</v>
          </cell>
        </row>
        <row r="407">
          <cell r="A407" t="str">
            <v>18,3,3</v>
          </cell>
          <cell r="B407" t="str">
            <v>PARA PASAMANOS</v>
          </cell>
          <cell r="C407" t="str">
            <v>ML</v>
          </cell>
          <cell r="D407">
            <v>65.349999999999994</v>
          </cell>
          <cell r="E407">
            <v>7666</v>
          </cell>
          <cell r="F407">
            <v>500973.1</v>
          </cell>
        </row>
        <row r="408">
          <cell r="A408" t="str">
            <v>18,4</v>
          </cell>
          <cell r="B408" t="str">
            <v>VARIOS</v>
          </cell>
        </row>
        <row r="409">
          <cell r="A409" t="str">
            <v>18.4.1</v>
          </cell>
          <cell r="B409" t="str">
            <v>PINTURA PROTECCION ACERO A LA VISTA</v>
          </cell>
          <cell r="C409" t="str">
            <v>ML</v>
          </cell>
          <cell r="D409">
            <v>1416</v>
          </cell>
          <cell r="E409">
            <v>350</v>
          </cell>
          <cell r="F409">
            <v>495600</v>
          </cell>
        </row>
        <row r="410">
          <cell r="B410" t="str">
            <v>VALOR CAPITULO</v>
          </cell>
          <cell r="G410">
            <v>37567144.300000004</v>
          </cell>
        </row>
        <row r="411">
          <cell r="A411" t="str">
            <v>19,0</v>
          </cell>
          <cell r="B411" t="str">
            <v>CERRADURAS , VIDRIOS  Y OTROS</v>
          </cell>
        </row>
        <row r="412">
          <cell r="A412" t="str">
            <v>19,1</v>
          </cell>
          <cell r="B412" t="str">
            <v>CERRADURAS</v>
          </cell>
        </row>
        <row r="413">
          <cell r="A413" t="str">
            <v>19,1,1</v>
          </cell>
          <cell r="B413" t="str">
            <v>CERRADURAS BAÑOS Y VESTIERES</v>
          </cell>
          <cell r="C413" t="str">
            <v>UN</v>
          </cell>
          <cell r="D413">
            <v>77</v>
          </cell>
          <cell r="E413">
            <v>36575</v>
          </cell>
          <cell r="F413">
            <v>2816275</v>
          </cell>
        </row>
        <row r="414">
          <cell r="A414" t="str">
            <v>19,1,2</v>
          </cell>
          <cell r="B414" t="str">
            <v>CERRADURAS OFICINAS Y CONSULTORIOS</v>
          </cell>
          <cell r="C414" t="str">
            <v>UN</v>
          </cell>
          <cell r="D414">
            <v>55</v>
          </cell>
          <cell r="E414">
            <v>42555</v>
          </cell>
          <cell r="F414">
            <v>2340525</v>
          </cell>
        </row>
        <row r="415">
          <cell r="A415" t="str">
            <v>19,1,3</v>
          </cell>
          <cell r="B415" t="str">
            <v>CERRADURAS PARA PUERTAS PRINCIPALES</v>
          </cell>
          <cell r="C415" t="str">
            <v>UN</v>
          </cell>
          <cell r="D415">
            <v>2</v>
          </cell>
          <cell r="E415">
            <v>69750</v>
          </cell>
          <cell r="F415">
            <v>139500</v>
          </cell>
        </row>
        <row r="416">
          <cell r="A416" t="str">
            <v>19,2</v>
          </cell>
          <cell r="B416" t="str">
            <v>VIDRIOS Y ESPEJOS</v>
          </cell>
        </row>
        <row r="417">
          <cell r="A417" t="str">
            <v>19,2,1</v>
          </cell>
          <cell r="B417" t="str">
            <v>ESPEJOS BISELADOS DE 5 MM* 50 CMS* 60 CMS</v>
          </cell>
          <cell r="C417" t="str">
            <v>UN</v>
          </cell>
          <cell r="D417">
            <v>37</v>
          </cell>
          <cell r="E417">
            <v>28950</v>
          </cell>
          <cell r="F417">
            <v>1071150</v>
          </cell>
        </row>
        <row r="418">
          <cell r="A418" t="str">
            <v>19,2,2</v>
          </cell>
          <cell r="B418" t="str">
            <v>VIDRIOS LISOS 4 MM</v>
          </cell>
          <cell r="C418" t="str">
            <v>M2</v>
          </cell>
          <cell r="D418">
            <v>7.77</v>
          </cell>
          <cell r="E418">
            <v>19560</v>
          </cell>
          <cell r="F418">
            <v>151981.19999999998</v>
          </cell>
        </row>
        <row r="419">
          <cell r="B419" t="str">
            <v>VALOR CAPITULO</v>
          </cell>
          <cell r="G419">
            <v>6519431.2000000002</v>
          </cell>
        </row>
        <row r="420">
          <cell r="A420" t="str">
            <v>20,0</v>
          </cell>
          <cell r="B420" t="str">
            <v>VENTILACION Y AIRE ACONDICIONADO</v>
          </cell>
        </row>
        <row r="421">
          <cell r="A421" t="str">
            <v>20,1</v>
          </cell>
          <cell r="B421" t="str">
            <v>CONDENSADORA 3,5 TON</v>
          </cell>
          <cell r="C421" t="str">
            <v>UN</v>
          </cell>
          <cell r="D421">
            <v>1</v>
          </cell>
          <cell r="E421">
            <v>1927055</v>
          </cell>
          <cell r="F421">
            <v>1927055</v>
          </cell>
        </row>
        <row r="422">
          <cell r="A422" t="str">
            <v>20,2</v>
          </cell>
          <cell r="B422" t="str">
            <v>REFRIGERANTE 22</v>
          </cell>
          <cell r="C422" t="str">
            <v>LB</v>
          </cell>
          <cell r="D422">
            <v>12</v>
          </cell>
          <cell r="E422">
            <v>7475</v>
          </cell>
          <cell r="F422">
            <v>89700</v>
          </cell>
        </row>
        <row r="423">
          <cell r="A423" t="str">
            <v>20,3</v>
          </cell>
          <cell r="B423" t="str">
            <v>SERPENTIN EVAPORADOR (5TR)</v>
          </cell>
          <cell r="C423" t="str">
            <v>UN</v>
          </cell>
          <cell r="D423">
            <v>1</v>
          </cell>
          <cell r="E423">
            <v>644000</v>
          </cell>
          <cell r="F423">
            <v>644000</v>
          </cell>
        </row>
        <row r="424">
          <cell r="A424" t="str">
            <v>20,4</v>
          </cell>
          <cell r="B424" t="str">
            <v>UNIDAD CALEFACTORA DE 10 KW</v>
          </cell>
          <cell r="C424" t="str">
            <v>UN</v>
          </cell>
          <cell r="D424">
            <v>1</v>
          </cell>
          <cell r="E424">
            <v>212750</v>
          </cell>
          <cell r="F424">
            <v>212750</v>
          </cell>
        </row>
        <row r="425">
          <cell r="A425" t="str">
            <v>20,5</v>
          </cell>
          <cell r="B425" t="str">
            <v>UNIDAD CALEFACTORA DE 5 KW</v>
          </cell>
          <cell r="C425" t="str">
            <v>UN</v>
          </cell>
          <cell r="D425">
            <v>1</v>
          </cell>
          <cell r="E425">
            <v>109250</v>
          </cell>
          <cell r="F425">
            <v>109250</v>
          </cell>
        </row>
        <row r="426">
          <cell r="A426" t="str">
            <v>20,6</v>
          </cell>
          <cell r="B426" t="str">
            <v>UNIDAD CALEFACTORA DE 3 KW</v>
          </cell>
          <cell r="C426" t="str">
            <v>UN</v>
          </cell>
          <cell r="D426">
            <v>3</v>
          </cell>
          <cell r="E426">
            <v>80500</v>
          </cell>
          <cell r="F426">
            <v>241500</v>
          </cell>
        </row>
        <row r="427">
          <cell r="A427" t="str">
            <v>20,7</v>
          </cell>
          <cell r="B427" t="str">
            <v>UNIDAD CALEFACTORA DE 1 KW</v>
          </cell>
          <cell r="C427" t="str">
            <v>UN</v>
          </cell>
          <cell r="D427">
            <v>1</v>
          </cell>
          <cell r="E427">
            <v>40250</v>
          </cell>
          <cell r="F427">
            <v>40250</v>
          </cell>
        </row>
        <row r="428">
          <cell r="A428" t="str">
            <v>20,8</v>
          </cell>
          <cell r="B428" t="str">
            <v>TERMOSTATO ELECTRONICO PROGRAMABLE</v>
          </cell>
          <cell r="C428" t="str">
            <v>UN</v>
          </cell>
          <cell r="D428">
            <v>6</v>
          </cell>
          <cell r="E428">
            <v>168935</v>
          </cell>
          <cell r="F428">
            <v>1013610</v>
          </cell>
        </row>
        <row r="429">
          <cell r="A429" t="str">
            <v>20,9</v>
          </cell>
          <cell r="B429" t="str">
            <v>INTERRUPTOR DE FLUJO DE AIRE</v>
          </cell>
          <cell r="C429" t="str">
            <v>UN</v>
          </cell>
          <cell r="D429">
            <v>2</v>
          </cell>
          <cell r="E429">
            <v>143750</v>
          </cell>
          <cell r="F429">
            <v>287500</v>
          </cell>
        </row>
        <row r="430">
          <cell r="A430" t="str">
            <v>20,10</v>
          </cell>
          <cell r="B430" t="str">
            <v>FILTRO DE AIRE HEPA 99.97% 24*24*11.5"</v>
          </cell>
          <cell r="C430" t="str">
            <v>UN</v>
          </cell>
          <cell r="D430">
            <v>4</v>
          </cell>
          <cell r="E430">
            <v>952200</v>
          </cell>
          <cell r="F430">
            <v>3808800</v>
          </cell>
        </row>
        <row r="431">
          <cell r="A431" t="str">
            <v>20,11</v>
          </cell>
          <cell r="B431" t="str">
            <v>FILTRO DE AIRE HEPA 95% 24*24*11.5"</v>
          </cell>
          <cell r="C431" t="str">
            <v>UN</v>
          </cell>
          <cell r="D431">
            <v>4</v>
          </cell>
          <cell r="E431">
            <v>201825</v>
          </cell>
          <cell r="F431">
            <v>807300</v>
          </cell>
        </row>
        <row r="432">
          <cell r="A432" t="str">
            <v>20,12</v>
          </cell>
          <cell r="B432" t="str">
            <v>FILTRO DE AIRE 80-85% 24*24*4"</v>
          </cell>
          <cell r="C432" t="str">
            <v>UN</v>
          </cell>
          <cell r="D432">
            <v>6</v>
          </cell>
          <cell r="E432">
            <v>194350</v>
          </cell>
          <cell r="F432">
            <v>1166100</v>
          </cell>
        </row>
        <row r="433">
          <cell r="A433" t="str">
            <v>20,13</v>
          </cell>
          <cell r="B433" t="str">
            <v>PREFILTRO 25-30% 24*24*2"</v>
          </cell>
          <cell r="C433" t="str">
            <v>UN</v>
          </cell>
          <cell r="D433">
            <v>12</v>
          </cell>
          <cell r="E433">
            <v>37375</v>
          </cell>
          <cell r="F433">
            <v>448500</v>
          </cell>
        </row>
        <row r="434">
          <cell r="A434" t="str">
            <v>20,14</v>
          </cell>
          <cell r="B434" t="str">
            <v>GABINETE PARA FILTRO 48*24*16" PARA 2 FILTROS 85% Y 2 FILTROS 95% DOP</v>
          </cell>
          <cell r="C434" t="str">
            <v>UN</v>
          </cell>
          <cell r="D434">
            <v>1</v>
          </cell>
          <cell r="E434">
            <v>212750</v>
          </cell>
          <cell r="F434">
            <v>212750</v>
          </cell>
        </row>
        <row r="435">
          <cell r="A435" t="str">
            <v>20,15</v>
          </cell>
          <cell r="B435" t="str">
            <v xml:space="preserve">GABINETE PARA FILTRO 24*24*4" PARA 1 FILTRO 85% </v>
          </cell>
          <cell r="C435" t="str">
            <v>UN</v>
          </cell>
          <cell r="D435">
            <v>1</v>
          </cell>
          <cell r="E435">
            <v>97750</v>
          </cell>
          <cell r="F435">
            <v>97750</v>
          </cell>
        </row>
        <row r="436">
          <cell r="A436" t="str">
            <v>20,16</v>
          </cell>
          <cell r="B436" t="str">
            <v>GABINETE PARA FILTRO 48*24*12" PARA 2 FILTROS 99.97%</v>
          </cell>
          <cell r="C436" t="str">
            <v>UN</v>
          </cell>
          <cell r="D436">
            <v>1</v>
          </cell>
          <cell r="E436">
            <v>155250</v>
          </cell>
          <cell r="F436">
            <v>155250</v>
          </cell>
        </row>
        <row r="437">
          <cell r="A437" t="str">
            <v>20,17</v>
          </cell>
          <cell r="B437" t="str">
            <v>GABINETE PARA PREFILTRO 24*24*2"</v>
          </cell>
          <cell r="C437" t="str">
            <v>UN</v>
          </cell>
          <cell r="D437">
            <v>1</v>
          </cell>
          <cell r="E437">
            <v>80500</v>
          </cell>
          <cell r="F437">
            <v>80500</v>
          </cell>
        </row>
        <row r="438">
          <cell r="A438" t="str">
            <v>20,18</v>
          </cell>
          <cell r="B438" t="str">
            <v>GABINETE PARA PREFILTRO 48*24*2"</v>
          </cell>
          <cell r="C438" t="str">
            <v>UN</v>
          </cell>
          <cell r="D438">
            <v>1</v>
          </cell>
          <cell r="E438">
            <v>97750</v>
          </cell>
          <cell r="F438">
            <v>97750</v>
          </cell>
        </row>
        <row r="439">
          <cell r="A439" t="str">
            <v>20,19</v>
          </cell>
          <cell r="B439" t="str">
            <v>PERSIANA TOMA DE AIRE FRESCO 24*24"</v>
          </cell>
          <cell r="C439" t="str">
            <v>UN</v>
          </cell>
          <cell r="D439">
            <v>1</v>
          </cell>
          <cell r="E439">
            <v>103502</v>
          </cell>
          <cell r="F439">
            <v>103502</v>
          </cell>
        </row>
        <row r="440">
          <cell r="A440" t="str">
            <v>20,20</v>
          </cell>
          <cell r="B440" t="str">
            <v>PERSIANA TOMA DE AIRE FRESCO 48*24"</v>
          </cell>
          <cell r="C440" t="str">
            <v>UN</v>
          </cell>
          <cell r="D440">
            <v>1</v>
          </cell>
          <cell r="E440">
            <v>219432</v>
          </cell>
          <cell r="F440">
            <v>219432</v>
          </cell>
        </row>
        <row r="441">
          <cell r="A441" t="str">
            <v>20,21</v>
          </cell>
          <cell r="B441" t="str">
            <v>TUBERIA DE COBRE REFRIGERANTE 3/8"</v>
          </cell>
          <cell r="C441" t="str">
            <v>ML</v>
          </cell>
          <cell r="D441">
            <v>6</v>
          </cell>
          <cell r="E441">
            <v>10316</v>
          </cell>
          <cell r="F441">
            <v>61896</v>
          </cell>
        </row>
        <row r="442">
          <cell r="A442" t="str">
            <v>20,22</v>
          </cell>
          <cell r="B442" t="str">
            <v>TUBERIA DE COBRE REFRIGERANTE 3/4"</v>
          </cell>
          <cell r="C442" t="str">
            <v>ML</v>
          </cell>
          <cell r="D442">
            <v>6</v>
          </cell>
          <cell r="E442">
            <v>14602</v>
          </cell>
          <cell r="F442">
            <v>87612</v>
          </cell>
        </row>
        <row r="443">
          <cell r="A443" t="str">
            <v>20,23</v>
          </cell>
          <cell r="B443" t="str">
            <v>RUBATEX 3/4"</v>
          </cell>
          <cell r="C443" t="str">
            <v>ML</v>
          </cell>
          <cell r="D443">
            <v>6</v>
          </cell>
          <cell r="E443">
            <v>4983</v>
          </cell>
          <cell r="F443">
            <v>29898</v>
          </cell>
        </row>
        <row r="444">
          <cell r="A444" t="str">
            <v>20,24</v>
          </cell>
          <cell r="B444" t="str">
            <v>ACCESORIOS: FILTRO SECADOR 3/8", MIRILLA, RACORES, TRANSFORMADOR, SECUENCIADOR, CONTACTOR, PRESOSTATO DE BAJA Y GUSANILLO</v>
          </cell>
          <cell r="C444" t="str">
            <v>UN</v>
          </cell>
          <cell r="D444">
            <v>1</v>
          </cell>
          <cell r="E444">
            <v>265213</v>
          </cell>
          <cell r="F444">
            <v>265213</v>
          </cell>
        </row>
        <row r="445">
          <cell r="A445" t="str">
            <v>20,25</v>
          </cell>
          <cell r="B445" t="str">
            <v>VENTILADOR TIPO HONGO VE-1, 18,25", 1,5 HP</v>
          </cell>
          <cell r="C445" t="str">
            <v>UN</v>
          </cell>
          <cell r="D445">
            <v>1</v>
          </cell>
          <cell r="E445">
            <v>5494183</v>
          </cell>
          <cell r="F445">
            <v>5494183</v>
          </cell>
        </row>
        <row r="446">
          <cell r="A446" t="str">
            <v>20,26</v>
          </cell>
          <cell r="B446" t="str">
            <v>VENTILADOR TIPO HONGO VE-2, 10,5", 0,25 HP</v>
          </cell>
          <cell r="C446" t="str">
            <v>UN</v>
          </cell>
          <cell r="D446">
            <v>1</v>
          </cell>
          <cell r="E446">
            <v>2387297</v>
          </cell>
          <cell r="F446">
            <v>2387297</v>
          </cell>
        </row>
        <row r="447">
          <cell r="A447" t="str">
            <v>20,27</v>
          </cell>
          <cell r="B447" t="str">
            <v>VENTILADOR TIPO HONGO VE-3, 13,5, 0,5 HP</v>
          </cell>
          <cell r="C447" t="str">
            <v>UN</v>
          </cell>
          <cell r="D447">
            <v>1</v>
          </cell>
          <cell r="E447">
            <v>3279967</v>
          </cell>
          <cell r="F447">
            <v>3279967</v>
          </cell>
        </row>
        <row r="448">
          <cell r="A448" t="str">
            <v>20,28</v>
          </cell>
          <cell r="B448" t="str">
            <v>VENTILADOR TIPO HONGO VE-4, 10,5, 1/6 HP</v>
          </cell>
          <cell r="C448" t="str">
            <v>UN</v>
          </cell>
          <cell r="D448">
            <v>1</v>
          </cell>
          <cell r="E448">
            <v>2387297</v>
          </cell>
          <cell r="F448">
            <v>2387297</v>
          </cell>
        </row>
        <row r="449">
          <cell r="A449" t="str">
            <v>20,29</v>
          </cell>
          <cell r="B449" t="str">
            <v>VENTILADOR TIPO HONGO VE-5, 15", 0,5 HP</v>
          </cell>
          <cell r="C449" t="str">
            <v>UN</v>
          </cell>
          <cell r="D449">
            <v>1</v>
          </cell>
          <cell r="E449">
            <v>3795058</v>
          </cell>
          <cell r="F449">
            <v>3795058</v>
          </cell>
        </row>
        <row r="450">
          <cell r="A450" t="str">
            <v>20,30</v>
          </cell>
          <cell r="B450" t="str">
            <v>MONTAJE DE VENTILADOR TIPO HONGO</v>
          </cell>
          <cell r="C450" t="str">
            <v>UN</v>
          </cell>
          <cell r="D450">
            <v>5</v>
          </cell>
          <cell r="E450">
            <v>161000</v>
          </cell>
          <cell r="F450">
            <v>805000</v>
          </cell>
        </row>
        <row r="451">
          <cell r="A451" t="str">
            <v>20,31</v>
          </cell>
          <cell r="B451" t="str">
            <v>CENTRIFUGOS VS-1, 15", 3 HP</v>
          </cell>
          <cell r="C451" t="str">
            <v>UN</v>
          </cell>
          <cell r="D451">
            <v>1</v>
          </cell>
          <cell r="E451">
            <v>4855053</v>
          </cell>
          <cell r="F451">
            <v>4855053</v>
          </cell>
        </row>
        <row r="452">
          <cell r="A452" t="str">
            <v>20,32</v>
          </cell>
          <cell r="B452" t="str">
            <v>CENTRIFUGOS VS-2, 12,25", 1 HP</v>
          </cell>
          <cell r="C452" t="str">
            <v>UN</v>
          </cell>
          <cell r="D452">
            <v>1</v>
          </cell>
          <cell r="E452">
            <v>3337139</v>
          </cell>
          <cell r="F452">
            <v>3337139</v>
          </cell>
        </row>
        <row r="453">
          <cell r="A453" t="str">
            <v>20,33</v>
          </cell>
          <cell r="B453" t="str">
            <v>VENTILADOR AXIAL PARA BAÑO</v>
          </cell>
          <cell r="C453" t="str">
            <v>UN</v>
          </cell>
          <cell r="D453">
            <v>1</v>
          </cell>
          <cell r="E453">
            <v>94185</v>
          </cell>
          <cell r="F453">
            <v>94185</v>
          </cell>
        </row>
        <row r="454">
          <cell r="A454" t="str">
            <v>20,34</v>
          </cell>
          <cell r="B454" t="str">
            <v>DUCTO EN LAMINA GALVANIZADA CALIBRE 22</v>
          </cell>
          <cell r="C454" t="str">
            <v>M2</v>
          </cell>
          <cell r="D454">
            <v>9</v>
          </cell>
          <cell r="E454">
            <v>30523</v>
          </cell>
          <cell r="F454">
            <v>274707</v>
          </cell>
        </row>
        <row r="455">
          <cell r="A455" t="str">
            <v>20,35</v>
          </cell>
          <cell r="B455" t="str">
            <v>AISLAMIENTO TERMICO PARA DUCTO</v>
          </cell>
          <cell r="C455" t="str">
            <v>M2</v>
          </cell>
          <cell r="D455">
            <v>32</v>
          </cell>
          <cell r="E455">
            <v>1794</v>
          </cell>
          <cell r="F455">
            <v>57408</v>
          </cell>
        </row>
        <row r="456">
          <cell r="A456" t="str">
            <v>20,36</v>
          </cell>
          <cell r="B456" t="str">
            <v>DIFUSOR DE SUMINISTRO 9*6"</v>
          </cell>
          <cell r="C456" t="str">
            <v>UN</v>
          </cell>
          <cell r="D456">
            <v>2</v>
          </cell>
          <cell r="E456">
            <v>42820</v>
          </cell>
          <cell r="F456">
            <v>85640</v>
          </cell>
        </row>
        <row r="457">
          <cell r="A457" t="str">
            <v>20,37</v>
          </cell>
          <cell r="B457" t="str">
            <v>DIFUSOR DE SUMINISTRO 9*9"</v>
          </cell>
          <cell r="C457" t="str">
            <v>UN</v>
          </cell>
          <cell r="D457">
            <v>1</v>
          </cell>
          <cell r="E457">
            <v>52268</v>
          </cell>
          <cell r="F457">
            <v>52268</v>
          </cell>
        </row>
        <row r="458">
          <cell r="A458" t="str">
            <v>20,38</v>
          </cell>
          <cell r="B458" t="str">
            <v>DIFUSOR DE SUMINISTRO 12*9"</v>
          </cell>
          <cell r="C458" t="str">
            <v>UN</v>
          </cell>
          <cell r="D458">
            <v>3</v>
          </cell>
          <cell r="E458">
            <v>54779</v>
          </cell>
          <cell r="F458">
            <v>164337</v>
          </cell>
        </row>
        <row r="459">
          <cell r="A459" t="str">
            <v>20,39</v>
          </cell>
          <cell r="B459" t="str">
            <v>DIFUSOR DE SUMINISTRO 15*12"</v>
          </cell>
          <cell r="C459" t="str">
            <v>UN</v>
          </cell>
          <cell r="D459">
            <v>2</v>
          </cell>
          <cell r="E459">
            <v>84608</v>
          </cell>
          <cell r="F459">
            <v>169216</v>
          </cell>
        </row>
        <row r="460">
          <cell r="A460" t="str">
            <v>20,40</v>
          </cell>
          <cell r="B460" t="str">
            <v>DIFUSOR DE FLUJO LAMINAR 48*24" ANILLO 12"</v>
          </cell>
          <cell r="C460" t="str">
            <v>UN</v>
          </cell>
          <cell r="D460">
            <v>2</v>
          </cell>
          <cell r="E460">
            <v>127432</v>
          </cell>
          <cell r="F460">
            <v>254864</v>
          </cell>
        </row>
        <row r="461">
          <cell r="A461" t="str">
            <v>20,41</v>
          </cell>
          <cell r="B461" t="str">
            <v>DIFUSOR DE FLUJO LAMINAR 48*24" ANILLO 14"</v>
          </cell>
          <cell r="C461" t="str">
            <v>UN</v>
          </cell>
          <cell r="D461">
            <v>1</v>
          </cell>
          <cell r="E461">
            <v>127432</v>
          </cell>
          <cell r="F461">
            <v>127432</v>
          </cell>
        </row>
        <row r="462">
          <cell r="A462" t="str">
            <v>20,42</v>
          </cell>
          <cell r="B462" t="str">
            <v>REJILLA DE EXTRACCION 6*4"</v>
          </cell>
          <cell r="C462" t="str">
            <v>UN</v>
          </cell>
          <cell r="D462">
            <v>17</v>
          </cell>
          <cell r="E462">
            <v>16445</v>
          </cell>
          <cell r="F462">
            <v>279565</v>
          </cell>
        </row>
        <row r="463">
          <cell r="A463" t="str">
            <v>20,43</v>
          </cell>
          <cell r="B463" t="str">
            <v>REJILLA DE EXTRACCION 8*4"</v>
          </cell>
          <cell r="C463" t="str">
            <v>UN</v>
          </cell>
          <cell r="D463">
            <v>10</v>
          </cell>
          <cell r="E463">
            <v>17940</v>
          </cell>
          <cell r="F463">
            <v>179400</v>
          </cell>
        </row>
        <row r="464">
          <cell r="A464" t="str">
            <v>20,44</v>
          </cell>
          <cell r="B464" t="str">
            <v>REJILLA DE EXTRACCION 10*4"</v>
          </cell>
          <cell r="C464" t="str">
            <v>UN</v>
          </cell>
          <cell r="D464">
            <v>5</v>
          </cell>
          <cell r="E464">
            <v>20183</v>
          </cell>
          <cell r="F464">
            <v>100915</v>
          </cell>
        </row>
        <row r="465">
          <cell r="A465" t="str">
            <v>20,45</v>
          </cell>
          <cell r="B465" t="str">
            <v>REJILLA DE EXTRACCION  8*6"</v>
          </cell>
          <cell r="C465" t="str">
            <v>UN</v>
          </cell>
          <cell r="D465">
            <v>2</v>
          </cell>
          <cell r="E465">
            <v>21528</v>
          </cell>
          <cell r="F465">
            <v>43056</v>
          </cell>
        </row>
        <row r="466">
          <cell r="A466" t="str">
            <v>20,46</v>
          </cell>
          <cell r="B466" t="str">
            <v>REJILLA DE EXTRACCION 10*6"</v>
          </cell>
          <cell r="C466" t="str">
            <v>UN</v>
          </cell>
          <cell r="D466">
            <v>6</v>
          </cell>
          <cell r="E466">
            <v>21827</v>
          </cell>
          <cell r="F466">
            <v>130962</v>
          </cell>
        </row>
        <row r="467">
          <cell r="A467" t="str">
            <v>20,47</v>
          </cell>
          <cell r="B467" t="str">
            <v>REJILLA DE EXTRACCION 10*8"</v>
          </cell>
          <cell r="C467" t="str">
            <v>UN</v>
          </cell>
          <cell r="D467">
            <v>3</v>
          </cell>
          <cell r="E467">
            <v>29063</v>
          </cell>
          <cell r="F467">
            <v>87189</v>
          </cell>
        </row>
        <row r="468">
          <cell r="A468" t="str">
            <v>20,48</v>
          </cell>
          <cell r="B468" t="str">
            <v>REJILLA DE EXTRACCION 12*6"</v>
          </cell>
          <cell r="C468" t="str">
            <v>UN</v>
          </cell>
          <cell r="D468">
            <v>4</v>
          </cell>
          <cell r="E468">
            <v>29153</v>
          </cell>
          <cell r="F468">
            <v>116612</v>
          </cell>
        </row>
        <row r="469">
          <cell r="A469" t="str">
            <v>20,49</v>
          </cell>
          <cell r="B469" t="str">
            <v>REJILLA DE EXTRACCION 12*8"</v>
          </cell>
          <cell r="C469" t="str">
            <v>UN</v>
          </cell>
          <cell r="D469">
            <v>5</v>
          </cell>
          <cell r="E469">
            <v>33099</v>
          </cell>
          <cell r="F469">
            <v>165495</v>
          </cell>
        </row>
        <row r="470">
          <cell r="A470" t="str">
            <v>20,50</v>
          </cell>
          <cell r="B470" t="str">
            <v>REJILLA DE EXTRACCION 16*10"</v>
          </cell>
          <cell r="C470" t="str">
            <v>UN</v>
          </cell>
          <cell r="D470">
            <v>3</v>
          </cell>
          <cell r="E470">
            <v>51009</v>
          </cell>
          <cell r="F470">
            <v>153027</v>
          </cell>
        </row>
        <row r="471">
          <cell r="A471" t="str">
            <v>20,51</v>
          </cell>
          <cell r="B471" t="str">
            <v>REJILLA DE EXTRACCION 18*12"</v>
          </cell>
          <cell r="C471" t="str">
            <v>UN</v>
          </cell>
          <cell r="D471">
            <v>1</v>
          </cell>
          <cell r="E471">
            <v>60861</v>
          </cell>
          <cell r="F471">
            <v>60861</v>
          </cell>
        </row>
        <row r="472">
          <cell r="A472" t="str">
            <v>20,52</v>
          </cell>
          <cell r="B472" t="str">
            <v>REJILLA DE EXTRACCION 18*14"</v>
          </cell>
          <cell r="C472" t="str">
            <v>UN</v>
          </cell>
          <cell r="D472">
            <v>1</v>
          </cell>
          <cell r="E472">
            <v>72328</v>
          </cell>
          <cell r="F472">
            <v>72328</v>
          </cell>
        </row>
        <row r="473">
          <cell r="A473" t="str">
            <v>20,53</v>
          </cell>
          <cell r="B473" t="str">
            <v>REJILLA DE EXTRACCION 22*14"</v>
          </cell>
          <cell r="C473" t="str">
            <v>UN</v>
          </cell>
          <cell r="D473">
            <v>1</v>
          </cell>
          <cell r="E473">
            <v>84924</v>
          </cell>
          <cell r="F473">
            <v>84924</v>
          </cell>
        </row>
        <row r="474">
          <cell r="A474" t="str">
            <v>20,54</v>
          </cell>
          <cell r="B474" t="str">
            <v>CAJAS PARA REJILLAS DE EXTRACCION</v>
          </cell>
          <cell r="C474" t="str">
            <v>UN</v>
          </cell>
          <cell r="D474">
            <v>58</v>
          </cell>
          <cell r="E474">
            <v>21034</v>
          </cell>
          <cell r="F474">
            <v>1219972</v>
          </cell>
        </row>
        <row r="475">
          <cell r="A475" t="str">
            <v>20,55</v>
          </cell>
          <cell r="B475" t="str">
            <v>ARRANQUE Y CALIBRACION DEL SISTEMA</v>
          </cell>
          <cell r="C475" t="str">
            <v>GL</v>
          </cell>
          <cell r="D475">
            <v>1</v>
          </cell>
          <cell r="E475">
            <v>1610000</v>
          </cell>
          <cell r="F475">
            <v>1610000</v>
          </cell>
        </row>
        <row r="476">
          <cell r="B476" t="str">
            <v>VALOR CAPITULO</v>
          </cell>
          <cell r="G476">
            <v>44133225</v>
          </cell>
        </row>
        <row r="477">
          <cell r="A477" t="str">
            <v>21,0</v>
          </cell>
          <cell r="B477" t="str">
            <v>CONTROL VERTIMIENTO RESIDUOS</v>
          </cell>
        </row>
        <row r="478">
          <cell r="A478" t="str">
            <v>21,1</v>
          </cell>
          <cell r="B478" t="str">
            <v>TANQUE SEPTICO 460*230</v>
          </cell>
          <cell r="C478" t="str">
            <v>UN</v>
          </cell>
          <cell r="D478">
            <v>1</v>
          </cell>
          <cell r="E478">
            <v>1697200</v>
          </cell>
          <cell r="F478">
            <v>1697200</v>
          </cell>
        </row>
        <row r="479">
          <cell r="A479" t="str">
            <v>21,2</v>
          </cell>
          <cell r="B479" t="str">
            <v>CAJA DE REJILLA 160*120</v>
          </cell>
          <cell r="C479" t="str">
            <v>UN</v>
          </cell>
          <cell r="D479">
            <v>1</v>
          </cell>
          <cell r="E479">
            <v>315335</v>
          </cell>
          <cell r="F479">
            <v>315335</v>
          </cell>
        </row>
        <row r="480">
          <cell r="A480" t="str">
            <v>21,3</v>
          </cell>
          <cell r="B480" t="str">
            <v>TRAMPA DE GRASAS 150*100</v>
          </cell>
          <cell r="C480" t="str">
            <v>UN</v>
          </cell>
          <cell r="D480">
            <v>1</v>
          </cell>
          <cell r="E480">
            <v>175080</v>
          </cell>
          <cell r="F480">
            <v>175080</v>
          </cell>
        </row>
        <row r="481">
          <cell r="A481" t="str">
            <v>21,4</v>
          </cell>
          <cell r="B481" t="str">
            <v>CAJA DE AFORO E INSPECCION 100*100</v>
          </cell>
          <cell r="C481" t="str">
            <v>UN</v>
          </cell>
          <cell r="D481">
            <v>1</v>
          </cell>
          <cell r="E481">
            <v>269165</v>
          </cell>
          <cell r="F481">
            <v>269165</v>
          </cell>
        </row>
        <row r="482">
          <cell r="A482" t="str">
            <v>21,5</v>
          </cell>
          <cell r="B482" t="str">
            <v>CAJAS DE INSPECCION 60*60</v>
          </cell>
          <cell r="C482" t="str">
            <v>UN</v>
          </cell>
          <cell r="D482">
            <v>10</v>
          </cell>
          <cell r="E482">
            <v>130000</v>
          </cell>
          <cell r="F482">
            <v>1300000</v>
          </cell>
        </row>
        <row r="483">
          <cell r="A483" t="str">
            <v>21,6</v>
          </cell>
          <cell r="B483" t="str">
            <v>CONEXION AL SISTEMA DE ALCANTARILLADO</v>
          </cell>
          <cell r="C483" t="str">
            <v>GL</v>
          </cell>
          <cell r="D483">
            <v>1</v>
          </cell>
          <cell r="E483">
            <v>1500000</v>
          </cell>
          <cell r="F483">
            <v>1500000</v>
          </cell>
        </row>
        <row r="484">
          <cell r="B484" t="str">
            <v>VALOR CAPITULO</v>
          </cell>
          <cell r="G484">
            <v>5256780</v>
          </cell>
        </row>
        <row r="485">
          <cell r="A485" t="str">
            <v>22,0</v>
          </cell>
          <cell r="B485" t="str">
            <v>OBRAS EXTERIORES</v>
          </cell>
        </row>
        <row r="486">
          <cell r="A486" t="str">
            <v>22,1</v>
          </cell>
          <cell r="B486" t="str">
            <v>MOVIMIENTOS DE TIERRAS Y REMPLAZOS</v>
          </cell>
        </row>
        <row r="487">
          <cell r="A487" t="str">
            <v>22,1,1</v>
          </cell>
          <cell r="B487" t="str">
            <v>LOCALIZACION Y REPLANTEO DE ZONA EXTERIOR</v>
          </cell>
          <cell r="C487" t="str">
            <v>M2</v>
          </cell>
          <cell r="D487">
            <v>292.15999999999997</v>
          </cell>
          <cell r="E487">
            <v>1207</v>
          </cell>
          <cell r="F487">
            <v>352637.11999999994</v>
          </cell>
        </row>
        <row r="488">
          <cell r="A488" t="str">
            <v>22,1,2</v>
          </cell>
          <cell r="B488" t="str">
            <v>EXCAVACION MANUAL EN MATERIAL COMUN</v>
          </cell>
          <cell r="C488" t="str">
            <v>M3</v>
          </cell>
          <cell r="D488">
            <v>37.980799999999995</v>
          </cell>
          <cell r="E488">
            <v>21790</v>
          </cell>
          <cell r="F488">
            <v>827601.63199999987</v>
          </cell>
        </row>
        <row r="489">
          <cell r="A489" t="str">
            <v>22,1,3</v>
          </cell>
          <cell r="B489" t="str">
            <v>RELLENOS EN RECEBO COMPACTADO</v>
          </cell>
          <cell r="C489" t="str">
            <v>M3</v>
          </cell>
          <cell r="D489">
            <v>8.4</v>
          </cell>
          <cell r="E489">
            <v>22410</v>
          </cell>
          <cell r="F489">
            <v>188244</v>
          </cell>
        </row>
        <row r="490">
          <cell r="A490" t="str">
            <v>22,2</v>
          </cell>
          <cell r="B490" t="str">
            <v>ZONAS DURAS</v>
          </cell>
        </row>
        <row r="491">
          <cell r="A491" t="str">
            <v>22,2,1</v>
          </cell>
          <cell r="B491" t="str">
            <v>ANDEN PERIMETRAL EN CONCRETO</v>
          </cell>
          <cell r="C491" t="str">
            <v>M2</v>
          </cell>
          <cell r="D491">
            <v>41.93</v>
          </cell>
          <cell r="E491">
            <v>27890</v>
          </cell>
          <cell r="F491">
            <v>1169427.7</v>
          </cell>
        </row>
        <row r="492">
          <cell r="A492" t="str">
            <v>22,2,2</v>
          </cell>
          <cell r="B492" t="str">
            <v xml:space="preserve">PLACA EN CONCRETO 3000 PSI, E= 10 CMS </v>
          </cell>
          <cell r="C492" t="str">
            <v>M2</v>
          </cell>
          <cell r="D492">
            <v>160.99</v>
          </cell>
          <cell r="E492">
            <v>31190</v>
          </cell>
          <cell r="F492">
            <v>5021278.1000000006</v>
          </cell>
        </row>
        <row r="493">
          <cell r="A493" t="str">
            <v>22,2,3</v>
          </cell>
          <cell r="B493" t="str">
            <v>DILATACION EN LADRILLO</v>
          </cell>
          <cell r="C493" t="str">
            <v>ML</v>
          </cell>
          <cell r="D493">
            <v>103.2</v>
          </cell>
          <cell r="E493">
            <v>9750</v>
          </cell>
          <cell r="F493">
            <v>1006200</v>
          </cell>
        </row>
        <row r="494">
          <cell r="B494" t="str">
            <v>VALOR CAPITULO</v>
          </cell>
          <cell r="G494">
            <v>8565388.5520000011</v>
          </cell>
        </row>
        <row r="495">
          <cell r="A495" t="str">
            <v>23,0</v>
          </cell>
          <cell r="B495" t="str">
            <v>SERVICIOS PUBLICOS</v>
          </cell>
        </row>
        <row r="496">
          <cell r="A496" t="str">
            <v>23,1</v>
          </cell>
          <cell r="B496" t="str">
            <v>DERECHOS DE CONEXIÓN ENERGIA</v>
          </cell>
          <cell r="C496" t="str">
            <v>GL</v>
          </cell>
          <cell r="D496">
            <v>1</v>
          </cell>
          <cell r="E496">
            <v>1980000</v>
          </cell>
          <cell r="F496">
            <v>1980000</v>
          </cell>
        </row>
        <row r="497">
          <cell r="A497" t="str">
            <v>23,2</v>
          </cell>
          <cell r="B497" t="str">
            <v>DERECHOS DE CONEXIÓN EAAB</v>
          </cell>
          <cell r="C497" t="str">
            <v>GL</v>
          </cell>
          <cell r="D497">
            <v>1</v>
          </cell>
          <cell r="E497">
            <v>1455500</v>
          </cell>
          <cell r="F497">
            <v>1455500</v>
          </cell>
        </row>
        <row r="498">
          <cell r="A498" t="str">
            <v>23,3</v>
          </cell>
          <cell r="B498" t="str">
            <v>DERECHOS DE CONEXIÓN TELEFONO</v>
          </cell>
          <cell r="C498" t="str">
            <v>LINEA</v>
          </cell>
          <cell r="D498">
            <v>30</v>
          </cell>
          <cell r="E498">
            <v>380000</v>
          </cell>
          <cell r="F498">
            <v>11400000</v>
          </cell>
        </row>
        <row r="499">
          <cell r="A499" t="str">
            <v>23,4</v>
          </cell>
          <cell r="B499" t="str">
            <v>DERECHOS DE CONEXIÓN GAS NATURAL</v>
          </cell>
          <cell r="C499" t="str">
            <v>UN</v>
          </cell>
          <cell r="D499">
            <v>1</v>
          </cell>
          <cell r="E499">
            <v>719145.28</v>
          </cell>
          <cell r="F499">
            <v>719145.28</v>
          </cell>
        </row>
        <row r="500">
          <cell r="B500" t="str">
            <v>VALOR CAPITULO</v>
          </cell>
          <cell r="G500">
            <v>15554645.279999999</v>
          </cell>
        </row>
        <row r="501">
          <cell r="A501" t="str">
            <v>24,0</v>
          </cell>
          <cell r="B501" t="str">
            <v>SEÑALIZACION</v>
          </cell>
        </row>
        <row r="502">
          <cell r="A502" t="str">
            <v>24,1</v>
          </cell>
          <cell r="B502" t="str">
            <v>INTERNA 130 AVISOS 20*15 APROX.</v>
          </cell>
          <cell r="C502" t="str">
            <v>UN</v>
          </cell>
          <cell r="D502">
            <v>130</v>
          </cell>
          <cell r="E502">
            <v>20457</v>
          </cell>
          <cell r="F502">
            <v>2659410</v>
          </cell>
        </row>
        <row r="503">
          <cell r="A503" t="str">
            <v>24,2</v>
          </cell>
          <cell r="B503" t="str">
            <v>INTERNA DESCOLGADOS 90*30</v>
          </cell>
          <cell r="C503" t="str">
            <v>UN</v>
          </cell>
          <cell r="D503">
            <v>7</v>
          </cell>
          <cell r="E503">
            <v>50000</v>
          </cell>
          <cell r="F503">
            <v>350000</v>
          </cell>
        </row>
        <row r="504">
          <cell r="A504" t="str">
            <v>24,3</v>
          </cell>
          <cell r="B504" t="str">
            <v>ENTRADA Y SALIDA 125*130</v>
          </cell>
          <cell r="C504" t="str">
            <v>UN</v>
          </cell>
          <cell r="D504">
            <v>2</v>
          </cell>
          <cell r="E504">
            <v>423800</v>
          </cell>
          <cell r="F504">
            <v>847600</v>
          </cell>
        </row>
        <row r="505">
          <cell r="A505" t="str">
            <v>24,4</v>
          </cell>
          <cell r="B505" t="str">
            <v>PRINCIPAL 500*80</v>
          </cell>
          <cell r="C505" t="str">
            <v>UN</v>
          </cell>
          <cell r="D505">
            <v>1</v>
          </cell>
          <cell r="E505">
            <v>1040000</v>
          </cell>
          <cell r="F505">
            <v>1040000</v>
          </cell>
        </row>
        <row r="506">
          <cell r="B506" t="str">
            <v>VALOR CAPITULO</v>
          </cell>
          <cell r="G506">
            <v>4897010</v>
          </cell>
        </row>
        <row r="507">
          <cell r="A507" t="str">
            <v>25,0</v>
          </cell>
          <cell r="B507" t="str">
            <v>ASEO Y LIMPIEZA</v>
          </cell>
        </row>
        <row r="508">
          <cell r="A508" t="str">
            <v>25,1</v>
          </cell>
          <cell r="B508" t="str">
            <v>ASEO GENERAL</v>
          </cell>
          <cell r="C508" t="str">
            <v>M2</v>
          </cell>
          <cell r="D508">
            <v>2488</v>
          </cell>
          <cell r="E508">
            <v>2350</v>
          </cell>
          <cell r="F508">
            <v>5846800</v>
          </cell>
        </row>
        <row r="509">
          <cell r="A509" t="str">
            <v>25,2</v>
          </cell>
          <cell r="B509" t="str">
            <v>LAVADA E IMPERMEABILIZACION LADRILLO</v>
          </cell>
          <cell r="C509" t="str">
            <v>M2</v>
          </cell>
          <cell r="D509">
            <v>1333.82</v>
          </cell>
          <cell r="E509">
            <v>2500</v>
          </cell>
          <cell r="F509">
            <v>3334550</v>
          </cell>
        </row>
        <row r="510">
          <cell r="B510" t="str">
            <v>VALOR CAPITULO</v>
          </cell>
          <cell r="G510">
            <v>9181350</v>
          </cell>
        </row>
        <row r="512">
          <cell r="B512" t="str">
            <v>COSTOS DIRECTOS</v>
          </cell>
          <cell r="G512">
            <v>1065477328.1732</v>
          </cell>
        </row>
        <row r="514">
          <cell r="B514" t="str">
            <v>COSTOS INDIRECTOS  A._11.5_% I._4_% U._7_%</v>
          </cell>
          <cell r="D514">
            <v>0.22500000000000001</v>
          </cell>
          <cell r="G514">
            <v>239732398.83897001</v>
          </cell>
        </row>
        <row r="516">
          <cell r="B516" t="str">
            <v>TOTAL</v>
          </cell>
          <cell r="G516">
            <v>1305209727.0121701</v>
          </cell>
        </row>
      </sheetData>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s>
    <sheetDataSet>
      <sheetData sheetId="0">
        <row r="2">
          <cell r="B2" t="str">
            <v xml:space="preserve">LICITACION  PUBLICA DE PROPUESTAS PARA LA CONSTRUCCION </v>
          </cell>
        </row>
        <row r="3">
          <cell r="B3" t="str">
            <v>DEL CAMI SUBA</v>
          </cell>
        </row>
        <row r="6">
          <cell r="B6" t="str">
            <v>PRESUPUESTO  DE OBRA</v>
          </cell>
        </row>
        <row r="8">
          <cell r="B8" t="str">
            <v>DESCRIPCIÓN</v>
          </cell>
          <cell r="C8" t="str">
            <v>UN</v>
          </cell>
          <cell r="D8" t="str">
            <v>CANT.</v>
          </cell>
          <cell r="E8" t="str">
            <v>VALOR    UNITARIO</v>
          </cell>
          <cell r="F8" t="str">
            <v>VALOR    PARCIAL</v>
          </cell>
          <cell r="G8" t="str">
            <v>VALOR    TOTAL</v>
          </cell>
        </row>
        <row r="9">
          <cell r="A9" t="str">
            <v>1,0</v>
          </cell>
          <cell r="B9" t="str">
            <v>PRELIMINARES</v>
          </cell>
        </row>
        <row r="10">
          <cell r="A10" t="str">
            <v>1,1</v>
          </cell>
          <cell r="B10" t="str">
            <v>PRELIMINARES  GENERALES</v>
          </cell>
        </row>
        <row r="11">
          <cell r="A11" t="str">
            <v>1,1,1</v>
          </cell>
          <cell r="B11" t="str">
            <v>CAMPAMENTO</v>
          </cell>
          <cell r="C11" t="str">
            <v>UN</v>
          </cell>
          <cell r="D11">
            <v>1</v>
          </cell>
          <cell r="E11">
            <v>859600</v>
          </cell>
          <cell r="F11">
            <v>859600</v>
          </cell>
        </row>
        <row r="12">
          <cell r="A12" t="str">
            <v>1.1.2</v>
          </cell>
          <cell r="B12" t="str">
            <v>ADECUACION VALLA INFORMACION LICENCIA 200*100 CMS</v>
          </cell>
          <cell r="C12" t="str">
            <v>UN</v>
          </cell>
          <cell r="D12">
            <v>1</v>
          </cell>
          <cell r="E12">
            <v>62500</v>
          </cell>
          <cell r="F12">
            <v>62500</v>
          </cell>
        </row>
        <row r="13">
          <cell r="A13" t="str">
            <v>1,2</v>
          </cell>
          <cell r="B13" t="str">
            <v>INSTALACION DE SERVICIOS PROVISIONALES</v>
          </cell>
        </row>
        <row r="14">
          <cell r="A14" t="str">
            <v>1.2.1</v>
          </cell>
          <cell r="B14" t="str">
            <v>SERVICIO PROVISIONAL DE AGUA</v>
          </cell>
          <cell r="C14" t="str">
            <v>UN</v>
          </cell>
          <cell r="D14">
            <v>1</v>
          </cell>
          <cell r="E14">
            <v>209164</v>
          </cell>
          <cell r="F14">
            <v>209164</v>
          </cell>
        </row>
        <row r="15">
          <cell r="A15" t="str">
            <v>1.2.2</v>
          </cell>
          <cell r="B15" t="str">
            <v>SERVICIO PROVISIONAL DE ENERGIA</v>
          </cell>
          <cell r="C15" t="str">
            <v>UN</v>
          </cell>
          <cell r="D15">
            <v>1</v>
          </cell>
          <cell r="E15">
            <v>239490</v>
          </cell>
          <cell r="F15">
            <v>239490</v>
          </cell>
        </row>
        <row r="16">
          <cell r="A16" t="str">
            <v>1.2.3</v>
          </cell>
          <cell r="B16" t="str">
            <v>SERVICIO PROVISIONAL DE TELEFONO</v>
          </cell>
          <cell r="C16" t="str">
            <v>UN</v>
          </cell>
          <cell r="D16">
            <v>1</v>
          </cell>
          <cell r="E16">
            <v>127440</v>
          </cell>
          <cell r="F16">
            <v>127440</v>
          </cell>
        </row>
        <row r="17">
          <cell r="B17" t="str">
            <v>VALOR CAPITULO</v>
          </cell>
          <cell r="G17">
            <v>1498194</v>
          </cell>
        </row>
        <row r="18">
          <cell r="A18" t="str">
            <v>2,0</v>
          </cell>
          <cell r="B18" t="str">
            <v>ESTRUCTURA</v>
          </cell>
        </row>
        <row r="19">
          <cell r="A19" t="str">
            <v>2,1</v>
          </cell>
          <cell r="B19" t="str">
            <v>REFORZAMIENTO ELEMENTOS NO ESTRUCTURALES</v>
          </cell>
        </row>
        <row r="20">
          <cell r="A20" t="str">
            <v>2,1,1</v>
          </cell>
          <cell r="B20" t="str">
            <v>DILATACION MUROS</v>
          </cell>
          <cell r="C20" t="str">
            <v>ML</v>
          </cell>
          <cell r="D20">
            <v>1784.7</v>
          </cell>
          <cell r="E20">
            <v>8292</v>
          </cell>
          <cell r="F20">
            <v>14798732.4</v>
          </cell>
        </row>
        <row r="21">
          <cell r="B21" t="str">
            <v>VALOR CAPITULO</v>
          </cell>
          <cell r="G21">
            <v>14798732.4</v>
          </cell>
        </row>
        <row r="22">
          <cell r="A22" t="str">
            <v>3,0</v>
          </cell>
          <cell r="B22" t="str">
            <v xml:space="preserve">ELEMENTOS PREFABRICADOS EN CONCRETO </v>
          </cell>
        </row>
        <row r="23">
          <cell r="A23" t="str">
            <v>3,1</v>
          </cell>
          <cell r="B23" t="str">
            <v>PLAQUETAS REMATE DE DUCTOS</v>
          </cell>
          <cell r="C23" t="str">
            <v>M2</v>
          </cell>
          <cell r="D23">
            <v>7.29</v>
          </cell>
          <cell r="E23">
            <v>19523</v>
          </cell>
          <cell r="F23">
            <v>142322.67000000001</v>
          </cell>
        </row>
        <row r="24">
          <cell r="A24" t="str">
            <v>3,2</v>
          </cell>
          <cell r="B24" t="str">
            <v>MESON EN CONCRETO PARA LABORATORIO</v>
          </cell>
          <cell r="C24" t="str">
            <v>ML</v>
          </cell>
          <cell r="D24">
            <v>14.8</v>
          </cell>
          <cell r="E24">
            <v>20443.55</v>
          </cell>
          <cell r="F24">
            <v>302564.53999999998</v>
          </cell>
        </row>
        <row r="25">
          <cell r="B25" t="str">
            <v>VALOR CAPITULO</v>
          </cell>
          <cell r="G25">
            <v>444887.20999999996</v>
          </cell>
        </row>
        <row r="26">
          <cell r="A26" t="str">
            <v>4,0</v>
          </cell>
          <cell r="B26" t="str">
            <v>CIELO RASOS</v>
          </cell>
        </row>
        <row r="27">
          <cell r="A27" t="str">
            <v>4,1</v>
          </cell>
          <cell r="B27" t="str">
            <v>YESO DRY WALL</v>
          </cell>
          <cell r="C27" t="str">
            <v>M2</v>
          </cell>
          <cell r="D27">
            <v>185.8</v>
          </cell>
          <cell r="E27">
            <v>27600</v>
          </cell>
          <cell r="F27">
            <v>5128080</v>
          </cell>
        </row>
        <row r="28">
          <cell r="A28" t="str">
            <v>4,2</v>
          </cell>
          <cell r="B28" t="str">
            <v>PLYCEM CON DILATACION</v>
          </cell>
          <cell r="C28" t="str">
            <v>M2</v>
          </cell>
          <cell r="D28">
            <v>1291.57</v>
          </cell>
          <cell r="E28">
            <v>26450</v>
          </cell>
          <cell r="F28">
            <v>34162026.5</v>
          </cell>
        </row>
        <row r="29">
          <cell r="A29" t="str">
            <v>4,3</v>
          </cell>
          <cell r="B29" t="str">
            <v>MALLA Y PAÑETE</v>
          </cell>
          <cell r="C29" t="str">
            <v>M2</v>
          </cell>
          <cell r="D29">
            <v>57.64</v>
          </cell>
          <cell r="E29">
            <v>12750.080000000002</v>
          </cell>
          <cell r="F29">
            <v>734914.61120000016</v>
          </cell>
        </row>
        <row r="30">
          <cell r="A30" t="str">
            <v>4,4</v>
          </cell>
          <cell r="B30" t="str">
            <v>DURACUSTIC (SEMISOTANO)</v>
          </cell>
          <cell r="C30" t="str">
            <v>M2</v>
          </cell>
          <cell r="D30">
            <v>90.83</v>
          </cell>
          <cell r="E30">
            <v>25300</v>
          </cell>
          <cell r="F30">
            <v>2297999</v>
          </cell>
        </row>
        <row r="31">
          <cell r="A31" t="str">
            <v>4.5</v>
          </cell>
          <cell r="B31" t="str">
            <v>MEDIA CAÑA EN YESO</v>
          </cell>
          <cell r="C31" t="str">
            <v>ML</v>
          </cell>
          <cell r="D31">
            <v>76.099999999999994</v>
          </cell>
          <cell r="E31">
            <v>27600</v>
          </cell>
          <cell r="F31">
            <v>2100360</v>
          </cell>
        </row>
        <row r="32">
          <cell r="B32" t="str">
            <v>VALOR CAPITULO</v>
          </cell>
          <cell r="G32">
            <v>44423380.111199997</v>
          </cell>
        </row>
        <row r="33">
          <cell r="A33" t="str">
            <v>5,0</v>
          </cell>
          <cell r="B33" t="str">
            <v>INSTALACIONES HIDRAULICAS, SANITARIAS Y DE GAS</v>
          </cell>
        </row>
        <row r="34">
          <cell r="A34" t="str">
            <v>5,1</v>
          </cell>
          <cell r="B34" t="str">
            <v>TUBERIA SANITARIA CONTROL RESIDUOS</v>
          </cell>
        </row>
        <row r="35">
          <cell r="A35" t="str">
            <v>5,1,1</v>
          </cell>
          <cell r="B35" t="str">
            <v>TUBERIA PVC SANITARIA 4"</v>
          </cell>
          <cell r="C35" t="str">
            <v>ML</v>
          </cell>
          <cell r="D35">
            <v>18.3</v>
          </cell>
          <cell r="E35">
            <v>28300</v>
          </cell>
          <cell r="F35">
            <v>517890</v>
          </cell>
        </row>
        <row r="36">
          <cell r="A36" t="str">
            <v>5,1,2</v>
          </cell>
          <cell r="B36" t="str">
            <v>TUBERIA PVC SANITARIA 6"</v>
          </cell>
          <cell r="C36" t="str">
            <v>ML</v>
          </cell>
          <cell r="D36">
            <v>57.85</v>
          </cell>
          <cell r="E36">
            <v>51100</v>
          </cell>
          <cell r="F36">
            <v>2956135</v>
          </cell>
        </row>
        <row r="37">
          <cell r="A37" t="str">
            <v>5,2</v>
          </cell>
          <cell r="B37" t="str">
            <v>REVENTILACIONES Y VENTILACIONES HUMEDAS</v>
          </cell>
        </row>
        <row r="38">
          <cell r="A38" t="str">
            <v>5,2,1</v>
          </cell>
          <cell r="B38" t="str">
            <v>TUBERIA PVC VENTILACION 4"</v>
          </cell>
          <cell r="C38" t="str">
            <v>ML</v>
          </cell>
          <cell r="D38">
            <v>6</v>
          </cell>
          <cell r="E38">
            <v>24650</v>
          </cell>
          <cell r="F38">
            <v>147900</v>
          </cell>
        </row>
        <row r="39">
          <cell r="A39" t="str">
            <v>5,2,2</v>
          </cell>
          <cell r="B39" t="str">
            <v>TUBERIA PVC VENTILACION 3"</v>
          </cell>
          <cell r="C39" t="str">
            <v>ML</v>
          </cell>
          <cell r="D39">
            <v>6</v>
          </cell>
          <cell r="E39">
            <v>14200</v>
          </cell>
          <cell r="F39">
            <v>85200</v>
          </cell>
        </row>
        <row r="40">
          <cell r="A40" t="str">
            <v>5,2,3</v>
          </cell>
          <cell r="B40" t="str">
            <v>TUBERIA PVC VENTILACION 2"</v>
          </cell>
          <cell r="C40" t="str">
            <v>ML</v>
          </cell>
          <cell r="D40">
            <v>30</v>
          </cell>
          <cell r="E40">
            <v>9100</v>
          </cell>
          <cell r="F40">
            <v>273000</v>
          </cell>
        </row>
        <row r="41">
          <cell r="A41" t="str">
            <v>5,2,4</v>
          </cell>
          <cell r="B41" t="str">
            <v>ACCESORIOS PVC VENTILACIONES HUMEDAS 4"</v>
          </cell>
          <cell r="C41" t="str">
            <v>UN</v>
          </cell>
          <cell r="D41">
            <v>6</v>
          </cell>
          <cell r="E41">
            <v>9351</v>
          </cell>
          <cell r="F41">
            <v>56106</v>
          </cell>
        </row>
        <row r="42">
          <cell r="A42" t="str">
            <v>5,2,5</v>
          </cell>
          <cell r="B42" t="str">
            <v>ACCESORIOS PVC VENTILACIONES HUMEDAS 3"</v>
          </cell>
          <cell r="C42" t="str">
            <v>UN</v>
          </cell>
          <cell r="D42">
            <v>6</v>
          </cell>
          <cell r="E42">
            <v>5110</v>
          </cell>
          <cell r="F42">
            <v>30660</v>
          </cell>
        </row>
        <row r="43">
          <cell r="A43" t="str">
            <v>5,3</v>
          </cell>
          <cell r="B43" t="str">
            <v>PRUEBAS Y OTROS</v>
          </cell>
        </row>
        <row r="44">
          <cell r="A44" t="str">
            <v>5,3,1</v>
          </cell>
          <cell r="B44" t="str">
            <v>PRUEBAS DE TUBERIA EXISTENTE CON REPARACIONES</v>
          </cell>
          <cell r="C44" t="str">
            <v>GL</v>
          </cell>
          <cell r="D44">
            <v>1</v>
          </cell>
          <cell r="E44">
            <v>500000</v>
          </cell>
          <cell r="F44">
            <v>500000</v>
          </cell>
        </row>
        <row r="45">
          <cell r="A45" t="str">
            <v>5,3,2</v>
          </cell>
          <cell r="B45" t="str">
            <v>LIMPIEZA Y ADECUACION DEL TANQUE DE AGUA POTABLE</v>
          </cell>
          <cell r="C45" t="str">
            <v>GL</v>
          </cell>
          <cell r="D45">
            <v>1</v>
          </cell>
          <cell r="E45">
            <v>300000</v>
          </cell>
          <cell r="F45">
            <v>300000</v>
          </cell>
        </row>
        <row r="46">
          <cell r="A46" t="str">
            <v>5,4</v>
          </cell>
          <cell r="B46" t="str">
            <v>MONTAJE DE APARATOS</v>
          </cell>
        </row>
        <row r="47">
          <cell r="A47" t="str">
            <v>5,4,1</v>
          </cell>
          <cell r="B47" t="str">
            <v>SANITARIOS CON FLUXOMETRO</v>
          </cell>
          <cell r="C47" t="str">
            <v>UN</v>
          </cell>
          <cell r="D47">
            <v>42</v>
          </cell>
          <cell r="E47">
            <v>29650</v>
          </cell>
          <cell r="F47">
            <v>1245300</v>
          </cell>
        </row>
        <row r="48">
          <cell r="A48" t="str">
            <v>5,4,2</v>
          </cell>
          <cell r="B48" t="str">
            <v>LAVAMANOS DE SOBREPONER</v>
          </cell>
          <cell r="C48" t="str">
            <v>UN</v>
          </cell>
          <cell r="D48">
            <v>6</v>
          </cell>
          <cell r="E48">
            <v>29650</v>
          </cell>
          <cell r="F48">
            <v>177900</v>
          </cell>
        </row>
        <row r="49">
          <cell r="A49" t="str">
            <v>5,4,3</v>
          </cell>
          <cell r="B49" t="str">
            <v>LAVAMANOS DE COLGAR</v>
          </cell>
          <cell r="C49" t="str">
            <v>UN</v>
          </cell>
          <cell r="D49">
            <v>38</v>
          </cell>
          <cell r="E49">
            <v>29650</v>
          </cell>
          <cell r="F49">
            <v>1126700</v>
          </cell>
        </row>
        <row r="50">
          <cell r="A50" t="str">
            <v>5,4,4</v>
          </cell>
          <cell r="B50" t="str">
            <v>DUCHAS</v>
          </cell>
          <cell r="C50" t="str">
            <v>UN</v>
          </cell>
          <cell r="D50">
            <v>12</v>
          </cell>
          <cell r="E50">
            <v>29650</v>
          </cell>
          <cell r="F50">
            <v>355800</v>
          </cell>
        </row>
        <row r="51">
          <cell r="A51" t="str">
            <v>5,4,5</v>
          </cell>
          <cell r="B51" t="str">
            <v>LAVADOS QUIRURGICOS CON GRIFERIA</v>
          </cell>
          <cell r="C51" t="str">
            <v>UN</v>
          </cell>
          <cell r="D51">
            <v>2</v>
          </cell>
          <cell r="E51">
            <v>29650</v>
          </cell>
          <cell r="F51">
            <v>59300</v>
          </cell>
        </row>
        <row r="52">
          <cell r="A52" t="str">
            <v>5,4,6</v>
          </cell>
          <cell r="B52" t="str">
            <v>GRIFERIA MESONES DE ACERO INOXIDABLE</v>
          </cell>
          <cell r="C52" t="str">
            <v>UN</v>
          </cell>
          <cell r="D52">
            <v>22</v>
          </cell>
          <cell r="E52">
            <v>15200</v>
          </cell>
          <cell r="F52">
            <v>334400</v>
          </cell>
        </row>
        <row r="53">
          <cell r="A53" t="str">
            <v>5.5</v>
          </cell>
          <cell r="B53" t="str">
            <v>INSTALACIONES DE GAS</v>
          </cell>
        </row>
        <row r="54">
          <cell r="A54" t="str">
            <v>5.5.1</v>
          </cell>
          <cell r="B54" t="str">
            <v>TUBERIA DE ACERO GALVANIZADO SCH.40 DE 3/4"</v>
          </cell>
          <cell r="C54" t="str">
            <v>ML</v>
          </cell>
          <cell r="D54">
            <v>36.5</v>
          </cell>
          <cell r="E54">
            <v>14520</v>
          </cell>
          <cell r="F54">
            <v>529980</v>
          </cell>
        </row>
        <row r="55">
          <cell r="A55" t="str">
            <v>5.5.2</v>
          </cell>
          <cell r="B55" t="str">
            <v>REGISTRO DE BOLA DE 3/4"</v>
          </cell>
          <cell r="C55" t="str">
            <v>UN</v>
          </cell>
          <cell r="D55">
            <v>1</v>
          </cell>
          <cell r="E55">
            <v>21520</v>
          </cell>
          <cell r="F55">
            <v>21520</v>
          </cell>
        </row>
        <row r="56">
          <cell r="B56" t="str">
            <v>VALOR CAPITULO</v>
          </cell>
          <cell r="G56">
            <v>8717791</v>
          </cell>
        </row>
        <row r="57">
          <cell r="A57" t="str">
            <v>6,0</v>
          </cell>
          <cell r="B57" t="str">
            <v>INSTALACIONES ELECTRICAS</v>
          </cell>
        </row>
        <row r="58">
          <cell r="A58" t="str">
            <v>6,1</v>
          </cell>
          <cell r="B58" t="str">
            <v>SALIDAS PARA ALUMBRADO INCLUYE ALAMBRE, INTERRUPTORES Y ROSETAS SEGÚN EL ITEM</v>
          </cell>
        </row>
        <row r="59">
          <cell r="A59" t="str">
            <v>6,1,1</v>
          </cell>
          <cell r="B59" t="str">
            <v>CABLEADO SALIDA DE ILUMINACION PARA BALA INCANDESCENTE</v>
          </cell>
          <cell r="C59" t="str">
            <v>UN</v>
          </cell>
          <cell r="D59">
            <v>57</v>
          </cell>
          <cell r="E59">
            <v>26961.999999999996</v>
          </cell>
          <cell r="F59">
            <v>1536833.9999999998</v>
          </cell>
        </row>
        <row r="60">
          <cell r="A60" t="str">
            <v>6,1,2</v>
          </cell>
          <cell r="B60" t="str">
            <v>CABLEADO SALIDA DE ILUMINACION PARA BALA HALOGENA</v>
          </cell>
          <cell r="C60" t="str">
            <v>UN</v>
          </cell>
          <cell r="D60">
            <v>30</v>
          </cell>
          <cell r="E60">
            <v>28761.999999999996</v>
          </cell>
          <cell r="F60">
            <v>862859.99999999988</v>
          </cell>
        </row>
        <row r="61">
          <cell r="A61" t="str">
            <v>6,1,3</v>
          </cell>
          <cell r="B61" t="str">
            <v>CABLEADO SALIDA DE ILUMINACION ROSETA</v>
          </cell>
          <cell r="C61" t="str">
            <v>UN</v>
          </cell>
          <cell r="D61">
            <v>52</v>
          </cell>
          <cell r="E61">
            <v>26961.999999999996</v>
          </cell>
          <cell r="F61">
            <v>1402023.9999999998</v>
          </cell>
        </row>
        <row r="62">
          <cell r="A62" t="str">
            <v>6,1,4</v>
          </cell>
          <cell r="B62" t="str">
            <v>CABLEADO SALIDA DE ILUMINACION TIPO PENUMBRA</v>
          </cell>
          <cell r="C62" t="str">
            <v>UN</v>
          </cell>
          <cell r="D62">
            <v>12</v>
          </cell>
          <cell r="E62">
            <v>26152</v>
          </cell>
          <cell r="F62">
            <v>313824</v>
          </cell>
        </row>
        <row r="63">
          <cell r="A63" t="str">
            <v>6,1,5</v>
          </cell>
          <cell r="B63" t="str">
            <v>CABLEADO SALIDA DE ILUMINACION PARA LAMPARA  CIELITICA</v>
          </cell>
          <cell r="C63" t="str">
            <v>UN</v>
          </cell>
          <cell r="D63">
            <v>5</v>
          </cell>
          <cell r="E63">
            <v>27706</v>
          </cell>
          <cell r="F63">
            <v>138530</v>
          </cell>
        </row>
        <row r="64">
          <cell r="A64" t="str">
            <v>6,1,6</v>
          </cell>
          <cell r="B64" t="str">
            <v>CABLEADO SALIDA  ILUMINACION LAMPARA FLUORESCENTE DE 2X48" DE INCRUSTAR</v>
          </cell>
          <cell r="C64" t="str">
            <v>UN</v>
          </cell>
          <cell r="D64">
            <v>151</v>
          </cell>
          <cell r="E64">
            <v>26752</v>
          </cell>
          <cell r="F64">
            <v>4039552</v>
          </cell>
        </row>
        <row r="65">
          <cell r="A65" t="str">
            <v>6,1,7</v>
          </cell>
          <cell r="B65" t="str">
            <v>CABLEADO SALIDA  ILUMINACION LAMPARA FLUORESCENTE LUZ DIRECTA</v>
          </cell>
          <cell r="C65" t="str">
            <v>UN</v>
          </cell>
          <cell r="D65">
            <v>9</v>
          </cell>
          <cell r="E65">
            <v>26752</v>
          </cell>
          <cell r="F65">
            <v>240768</v>
          </cell>
        </row>
        <row r="66">
          <cell r="A66" t="str">
            <v>6,1,8</v>
          </cell>
          <cell r="B66" t="str">
            <v>CABLEADO SALIDA  ILUMINACION LAMPARA ASEPTICA  60X60</v>
          </cell>
          <cell r="C66" t="str">
            <v>UN</v>
          </cell>
          <cell r="D66">
            <v>10</v>
          </cell>
          <cell r="E66">
            <v>26061.999999999996</v>
          </cell>
          <cell r="F66">
            <v>260619.99999999997</v>
          </cell>
        </row>
        <row r="67">
          <cell r="A67" t="str">
            <v>6,1,9</v>
          </cell>
          <cell r="B67" t="str">
            <v>CABLEADO PUNTO DE  ILUMINACION PARA FAROL</v>
          </cell>
          <cell r="C67" t="str">
            <v>UN</v>
          </cell>
          <cell r="D67">
            <v>4</v>
          </cell>
          <cell r="E67">
            <v>41398</v>
          </cell>
          <cell r="F67">
            <v>165592</v>
          </cell>
        </row>
        <row r="68">
          <cell r="A68" t="str">
            <v>6,1,10</v>
          </cell>
          <cell r="B68" t="str">
            <v>CABLEADO SALIDA LAMPARA TIPO ESPECULAR 60X60</v>
          </cell>
          <cell r="C68" t="str">
            <v>UN</v>
          </cell>
          <cell r="D68">
            <v>82</v>
          </cell>
          <cell r="E68">
            <v>26061.999999999996</v>
          </cell>
          <cell r="F68">
            <v>2137083.9999999995</v>
          </cell>
        </row>
        <row r="69">
          <cell r="A69" t="str">
            <v>6,1,11</v>
          </cell>
          <cell r="B69" t="str">
            <v>CABLEADO SALIDA APLIQUE EXTERIOR</v>
          </cell>
          <cell r="C69" t="str">
            <v>UN</v>
          </cell>
          <cell r="D69">
            <v>10</v>
          </cell>
          <cell r="E69">
            <v>28863</v>
          </cell>
          <cell r="F69">
            <v>288630</v>
          </cell>
        </row>
        <row r="70">
          <cell r="A70" t="str">
            <v>6,1,12</v>
          </cell>
          <cell r="B70" t="str">
            <v>INTERRUPTOR DIMER</v>
          </cell>
          <cell r="C70" t="str">
            <v>UN</v>
          </cell>
          <cell r="D70">
            <v>1</v>
          </cell>
          <cell r="E70">
            <v>30599.999999999996</v>
          </cell>
          <cell r="F70">
            <v>30599.999999999996</v>
          </cell>
        </row>
        <row r="71">
          <cell r="A71" t="str">
            <v>6,1,13</v>
          </cell>
          <cell r="B71" t="str">
            <v>INTERRUPTOR TEMPORIZADO TIPO CLIK, INCLUYE TEMPORIZADOR</v>
          </cell>
          <cell r="C71" t="str">
            <v>UN</v>
          </cell>
          <cell r="D71">
            <v>26</v>
          </cell>
          <cell r="E71">
            <v>37700</v>
          </cell>
          <cell r="F71">
            <v>980200</v>
          </cell>
        </row>
        <row r="72">
          <cell r="A72" t="str">
            <v>6,1,14</v>
          </cell>
          <cell r="B72" t="str">
            <v>CAJA PARA CONTROL DE ALUMBRADO SEGÚN PLANOS</v>
          </cell>
          <cell r="C72" t="str">
            <v>UN</v>
          </cell>
          <cell r="D72">
            <v>3</v>
          </cell>
          <cell r="E72">
            <v>96299.999999999985</v>
          </cell>
          <cell r="F72">
            <v>288899.99999999994</v>
          </cell>
        </row>
        <row r="73">
          <cell r="A73" t="str">
            <v>6,2</v>
          </cell>
          <cell r="B73" t="str">
            <v>SALIDAS PARA TOMACORRIENTES, INCLUYE ALAMBRE O CABLE Y EL APARATO SEGUN EL ITEM</v>
          </cell>
        </row>
        <row r="74">
          <cell r="A74" t="str">
            <v>6,2,1</v>
          </cell>
          <cell r="B74" t="str">
            <v>CABLEADO SALIDA DE TOMACORRIENTE MONOFASICO DOBLE POLO A TIERRA</v>
          </cell>
          <cell r="C74" t="str">
            <v>UN</v>
          </cell>
          <cell r="D74">
            <v>234</v>
          </cell>
          <cell r="E74">
            <v>26264.999999999996</v>
          </cell>
          <cell r="F74">
            <v>6146009.9999999991</v>
          </cell>
        </row>
        <row r="75">
          <cell r="A75" t="str">
            <v>6,2,2</v>
          </cell>
          <cell r="B75" t="str">
            <v>CABLEADO SALIDA TOMACORRIENTE MONOFASICO REGULADO CON POLO A TIERRA AISLADO</v>
          </cell>
          <cell r="C75" t="str">
            <v>UN</v>
          </cell>
          <cell r="D75">
            <v>98</v>
          </cell>
          <cell r="E75">
            <v>38200</v>
          </cell>
          <cell r="F75">
            <v>3743600</v>
          </cell>
        </row>
        <row r="76">
          <cell r="A76" t="str">
            <v>6,2,3</v>
          </cell>
          <cell r="B76" t="str">
            <v>CABLEADO SALIDA TOMACORRIENTE BIFASICO 208V.- 20A</v>
          </cell>
          <cell r="C76" t="str">
            <v>UN</v>
          </cell>
          <cell r="D76">
            <v>5</v>
          </cell>
          <cell r="E76">
            <v>39640</v>
          </cell>
          <cell r="F76">
            <v>198200</v>
          </cell>
        </row>
        <row r="77">
          <cell r="A77" t="str">
            <v>6,2,4</v>
          </cell>
          <cell r="B77" t="str">
            <v>CABLEADO SALIDA TOMACORRIENTE TRIFASICO 50A</v>
          </cell>
          <cell r="C77" t="str">
            <v>UN</v>
          </cell>
          <cell r="D77">
            <v>9</v>
          </cell>
          <cell r="E77">
            <v>238520</v>
          </cell>
          <cell r="F77">
            <v>2146680</v>
          </cell>
        </row>
        <row r="78">
          <cell r="A78" t="str">
            <v>6,2,5</v>
          </cell>
          <cell r="B78" t="str">
            <v>CABLEADO SALIDA TOMACORREINTE MONOFASICO GFCI</v>
          </cell>
          <cell r="C78" t="str">
            <v>UN</v>
          </cell>
          <cell r="D78">
            <v>14</v>
          </cell>
          <cell r="E78">
            <v>55059.999999999993</v>
          </cell>
          <cell r="F78">
            <v>770839.99999999988</v>
          </cell>
        </row>
        <row r="79">
          <cell r="A79" t="str">
            <v>6,3</v>
          </cell>
          <cell r="B79" t="str">
            <v>DUCTERIAS Y ACOMETIDAS</v>
          </cell>
        </row>
        <row r="80">
          <cell r="A80" t="str">
            <v>6,3,1</v>
          </cell>
          <cell r="B80" t="str">
            <v>PVC  EN 6 ø DE 4" PARA CRUCE DE CALZADA, SEGÚN NORMA CS205 CS 210 DE CODENSA</v>
          </cell>
          <cell r="C80" t="str">
            <v>ML</v>
          </cell>
          <cell r="D80">
            <v>10</v>
          </cell>
          <cell r="E80">
            <v>115119.99999999999</v>
          </cell>
          <cell r="F80">
            <v>1151199.9999999998</v>
          </cell>
        </row>
        <row r="81">
          <cell r="A81" t="str">
            <v>6,3,2</v>
          </cell>
          <cell r="B81" t="str">
            <v>SUMINISTRO, TRANSPORTE E INSTALACION DE BANCO DE DUCTOS PVC EN 6  ø DE 4" PARA CUBRIR FRENTE DEL PREDIO SEGUN NORMA CS 205, CS 210 DE CODENSA</v>
          </cell>
          <cell r="C81" t="str">
            <v>ML</v>
          </cell>
          <cell r="D81">
            <v>25</v>
          </cell>
          <cell r="E81">
            <v>115119.99999999999</v>
          </cell>
          <cell r="F81">
            <v>2877999.9999999995</v>
          </cell>
        </row>
        <row r="82">
          <cell r="A82" t="str">
            <v>6,3,3</v>
          </cell>
          <cell r="B82" t="str">
            <v>ELABORACION DE CAJA DE MAMPOSTERIA DOBLE TIPO NORMA CS 276 DE CODENSA</v>
          </cell>
          <cell r="C82" t="str">
            <v>UN</v>
          </cell>
          <cell r="D82">
            <v>2</v>
          </cell>
          <cell r="E82">
            <v>832499.99999999988</v>
          </cell>
          <cell r="F82">
            <v>1664999.9999999998</v>
          </cell>
        </row>
        <row r="83">
          <cell r="A83" t="str">
            <v>6,3,4</v>
          </cell>
          <cell r="B83" t="str">
            <v>ELABORACION DE CAJA DE MAMPOSTERIA SENCILLA TIPO NORMA CS 275 DE CODENSA</v>
          </cell>
          <cell r="C83" t="str">
            <v>UN</v>
          </cell>
          <cell r="D83">
            <v>1</v>
          </cell>
          <cell r="E83">
            <v>600400</v>
          </cell>
          <cell r="F83">
            <v>600400</v>
          </cell>
        </row>
        <row r="84">
          <cell r="A84" t="str">
            <v>6,3,5</v>
          </cell>
          <cell r="B84" t="str">
            <v>SUMINISTRO, TRANSPORTE E INSTALACION DE ACOMETIDA DE ALIMENTACION EN M.T. EN 3X2/0 XLP-E PARA 15 KV HOMOLOGADO POR CODENSA</v>
          </cell>
          <cell r="C84" t="str">
            <v>ML</v>
          </cell>
          <cell r="D84">
            <v>50</v>
          </cell>
          <cell r="E84">
            <v>115964.99999999999</v>
          </cell>
          <cell r="F84">
            <v>5798249.9999999991</v>
          </cell>
        </row>
        <row r="85">
          <cell r="A85" t="str">
            <v>6,3,6</v>
          </cell>
          <cell r="B85" t="str">
            <v>SUMINISTRO Y ELABORACION DE TERMINAL PREMOLDEADO  USO INTERIOR 3M PARA CONEXION EN ENTRADA SUBESTACION</v>
          </cell>
          <cell r="C85" t="str">
            <v>JG</v>
          </cell>
          <cell r="D85">
            <v>1</v>
          </cell>
          <cell r="E85">
            <v>439499.99999999994</v>
          </cell>
          <cell r="F85">
            <v>439499.99999999994</v>
          </cell>
        </row>
        <row r="86">
          <cell r="A86" t="str">
            <v>6,3,7</v>
          </cell>
          <cell r="B86" t="str">
            <v>SUMINISTRO, TRANSPORTE E INSTALACION DE ESTRUCTURA PARA BAJANTE CIRCUITO DE MT SEGUN NORMA CODENSA LA-218 CON TODOS LOS ELEMENTOS HOMOLOGADOS</v>
          </cell>
          <cell r="C86" t="str">
            <v>GL</v>
          </cell>
          <cell r="D86">
            <v>1</v>
          </cell>
          <cell r="E86">
            <v>1577399.9999999998</v>
          </cell>
          <cell r="F86">
            <v>1577399.9999999998</v>
          </cell>
        </row>
        <row r="87">
          <cell r="A87" t="str">
            <v>6,3,8</v>
          </cell>
          <cell r="B87" t="str">
            <v>PVC  EN 4 FI DE 4" PARA CRUCE DE CALZADA, SEGÚN NORMA CS205, CS210 DE CODENSA</v>
          </cell>
          <cell r="C87" t="str">
            <v>ML</v>
          </cell>
          <cell r="D87">
            <v>10</v>
          </cell>
          <cell r="E87">
            <v>87080</v>
          </cell>
          <cell r="F87">
            <v>870800</v>
          </cell>
        </row>
        <row r="88">
          <cell r="A88" t="str">
            <v>6,4</v>
          </cell>
          <cell r="B88" t="str">
            <v>CABLEADOS</v>
          </cell>
        </row>
        <row r="89">
          <cell r="A89" t="str">
            <v>6,4,1</v>
          </cell>
          <cell r="B89" t="str">
            <v>CABLEADO DE TBT A T-AL- 1P VA 1 ø  1" CON 3X8+1X10+1X10T</v>
          </cell>
          <cell r="C89" t="str">
            <v>ML</v>
          </cell>
          <cell r="D89">
            <v>27</v>
          </cell>
          <cell r="E89">
            <v>11098.999999999998</v>
          </cell>
          <cell r="F89">
            <v>299672.99999999994</v>
          </cell>
        </row>
        <row r="90">
          <cell r="A90" t="str">
            <v>6,4,2</v>
          </cell>
          <cell r="B90" t="str">
            <v>CABLEADO DE TBT A T-TOM - 1P VA 1 ø  1-1/2" CON 3X4+1X6+1X8T</v>
          </cell>
          <cell r="C90" t="str">
            <v>ML</v>
          </cell>
          <cell r="D90">
            <v>27</v>
          </cell>
          <cell r="E90">
            <v>27806</v>
          </cell>
          <cell r="F90">
            <v>750762</v>
          </cell>
        </row>
        <row r="91">
          <cell r="A91" t="str">
            <v>6,4,3</v>
          </cell>
          <cell r="B91" t="str">
            <v>CABLEADO DE TBT A T-AL- 2P VA 1 ø  1" CON 3X8+1X10+1X10T</v>
          </cell>
          <cell r="C91" t="str">
            <v>ML</v>
          </cell>
          <cell r="D91">
            <v>30</v>
          </cell>
          <cell r="E91">
            <v>11098.999999999998</v>
          </cell>
          <cell r="F91">
            <v>332969.99999999994</v>
          </cell>
        </row>
        <row r="92">
          <cell r="A92" t="str">
            <v>6,4,4</v>
          </cell>
          <cell r="B92" t="str">
            <v>CABLEADO DE TBT A T-TOM - 2P VA 1 ø  1-1/2" CON 3X4+1X6+1X8T</v>
          </cell>
          <cell r="C92" t="str">
            <v>ML</v>
          </cell>
          <cell r="D92">
            <v>30</v>
          </cell>
          <cell r="E92">
            <v>27806</v>
          </cell>
          <cell r="F92">
            <v>834180</v>
          </cell>
        </row>
        <row r="93">
          <cell r="A93" t="str">
            <v>6,4,5</v>
          </cell>
          <cell r="B93" t="str">
            <v>CABLEADO DE TBT A T-AL- 3P VA 1 ø  1" CON 3X8+1X10+1X10T</v>
          </cell>
          <cell r="C93" t="str">
            <v>ML</v>
          </cell>
          <cell r="D93">
            <v>33</v>
          </cell>
          <cell r="E93">
            <v>11098.999999999998</v>
          </cell>
          <cell r="F93">
            <v>366266.99999999994</v>
          </cell>
        </row>
        <row r="94">
          <cell r="A94" t="str">
            <v>6,4,6</v>
          </cell>
          <cell r="B94" t="str">
            <v>CABLEADO DE TBT A T-TOM - 3P VA 1 ø  1-1/2" CON 3X4+1X6+1X8T</v>
          </cell>
          <cell r="C94" t="str">
            <v>ML</v>
          </cell>
          <cell r="D94">
            <v>33</v>
          </cell>
          <cell r="E94">
            <v>27806</v>
          </cell>
          <cell r="F94">
            <v>917598</v>
          </cell>
        </row>
        <row r="95">
          <cell r="A95" t="str">
            <v>6,4,7</v>
          </cell>
          <cell r="B95" t="str">
            <v>CABLEADO DE TBT A T-RX1 VA 1 ø  1-1/4" CON 3X8+1X10+1X10T</v>
          </cell>
          <cell r="C95" t="str">
            <v>ML</v>
          </cell>
          <cell r="D95">
            <v>45</v>
          </cell>
          <cell r="E95">
            <v>11098.999999999998</v>
          </cell>
          <cell r="F95">
            <v>499454.99999999994</v>
          </cell>
        </row>
        <row r="96">
          <cell r="A96" t="str">
            <v>6,4,8</v>
          </cell>
          <cell r="B96" t="str">
            <v>CABLEADO DE TBT A T-RX2 VA 1 ø  1-1/4" CON 3X8+1X10+1X10T</v>
          </cell>
          <cell r="C96" t="str">
            <v>ML</v>
          </cell>
          <cell r="D96">
            <v>40</v>
          </cell>
          <cell r="E96">
            <v>11098.999999999998</v>
          </cell>
          <cell r="F96">
            <v>443959.99999999994</v>
          </cell>
        </row>
        <row r="97">
          <cell r="A97" t="str">
            <v>6,4,9</v>
          </cell>
          <cell r="B97" t="str">
            <v>CABLEADO DE TBT A T-SC VA 1 ø  1" CON 3X8+1X10+1X10T</v>
          </cell>
          <cell r="C97" t="str">
            <v>ML</v>
          </cell>
          <cell r="D97">
            <v>48</v>
          </cell>
          <cell r="E97">
            <v>11098.999999999998</v>
          </cell>
          <cell r="F97">
            <v>532751.99999999988</v>
          </cell>
        </row>
        <row r="98">
          <cell r="A98" t="str">
            <v>6,4,10</v>
          </cell>
          <cell r="B98" t="str">
            <v>CABLEADO DE TBT A TR-1P VA 1 ø  1" CON 3X8+1X10+1X10T(1X10T AIS)</v>
          </cell>
          <cell r="C98" t="str">
            <v>ML</v>
          </cell>
          <cell r="D98">
            <v>27</v>
          </cell>
          <cell r="E98">
            <v>12164.999999999998</v>
          </cell>
          <cell r="F98">
            <v>328454.99999999994</v>
          </cell>
        </row>
        <row r="99">
          <cell r="A99" t="str">
            <v>6,4,11</v>
          </cell>
          <cell r="B99" t="str">
            <v>CABLEADO DE TBT A TR-2P VA 1 ø  1" CON 3X8+1X10+1X10T(1X10T AIS)</v>
          </cell>
          <cell r="C99" t="str">
            <v>ML</v>
          </cell>
          <cell r="D99">
            <v>30</v>
          </cell>
          <cell r="E99">
            <v>12164.999999999998</v>
          </cell>
          <cell r="F99">
            <v>364949.99999999994</v>
          </cell>
        </row>
        <row r="100">
          <cell r="A100" t="str">
            <v>6,4,12</v>
          </cell>
          <cell r="B100" t="str">
            <v>CABLEADO DE TBT A TR-3P VA 1 ø  1" CON 3X8+1X10+1X10T(1X10T AIS)</v>
          </cell>
          <cell r="C100" t="str">
            <v>ML</v>
          </cell>
          <cell r="D100">
            <v>33</v>
          </cell>
          <cell r="E100">
            <v>12164.999999999998</v>
          </cell>
          <cell r="F100">
            <v>401444.99999999994</v>
          </cell>
        </row>
        <row r="101">
          <cell r="A101" t="str">
            <v>6,4,13</v>
          </cell>
          <cell r="B101" t="str">
            <v>CABLEADO DE TBT A T-SOT VA 1 ø  1" CON 3X8+1X10+1X10T</v>
          </cell>
          <cell r="C101" t="str">
            <v>ML</v>
          </cell>
          <cell r="D101">
            <v>12</v>
          </cell>
          <cell r="E101">
            <v>11098.999999999998</v>
          </cell>
          <cell r="F101">
            <v>133187.99999999997</v>
          </cell>
        </row>
        <row r="102">
          <cell r="A102" t="str">
            <v>6,4,14</v>
          </cell>
          <cell r="B102" t="str">
            <v>CABLEADO DE TBT A TE-AP VA 1 ø  1" CON 3X8+1X10+1X10T</v>
          </cell>
          <cell r="C102" t="str">
            <v>ML</v>
          </cell>
          <cell r="D102">
            <v>26</v>
          </cell>
          <cell r="E102">
            <v>11098.999999999998</v>
          </cell>
          <cell r="F102">
            <v>288573.99999999994</v>
          </cell>
        </row>
        <row r="103">
          <cell r="A103" t="str">
            <v>6,4,15</v>
          </cell>
          <cell r="B103" t="str">
            <v>CABLEADO DE TBT A T-COM VA 1 ø  1" CON 3X8+1X10+1X10T</v>
          </cell>
          <cell r="C103" t="str">
            <v>ML</v>
          </cell>
          <cell r="D103">
            <v>15</v>
          </cell>
          <cell r="E103">
            <v>11098.999999999998</v>
          </cell>
          <cell r="F103">
            <v>166484.99999999997</v>
          </cell>
        </row>
        <row r="104">
          <cell r="A104" t="str">
            <v>6,4,16</v>
          </cell>
          <cell r="B104" t="str">
            <v>CABLEADO DE TBT A BOMBA INCENDIO VA 1 ø  3" CON 3X1/0+1X2+1X4T</v>
          </cell>
          <cell r="C104" t="str">
            <v>ML</v>
          </cell>
          <cell r="D104">
            <v>15</v>
          </cell>
          <cell r="E104">
            <v>65333.999999999993</v>
          </cell>
          <cell r="F104">
            <v>980009.99999999988</v>
          </cell>
        </row>
        <row r="105">
          <cell r="A105" t="str">
            <v>6,4,17</v>
          </cell>
          <cell r="B105" t="str">
            <v>CABLEADO DE TBT A BOMBA EYECTORA VA 1 ø  1-1/4" CON 3X8+1X10+1X10T</v>
          </cell>
          <cell r="C105" t="str">
            <v>ML</v>
          </cell>
          <cell r="D105">
            <v>30</v>
          </cell>
          <cell r="E105">
            <v>11098.999999999998</v>
          </cell>
          <cell r="F105">
            <v>332969.99999999994</v>
          </cell>
        </row>
        <row r="106">
          <cell r="A106" t="str">
            <v>6,4,18</v>
          </cell>
          <cell r="B106" t="str">
            <v>CABLEADO DE TBT A BOMBA PRESION  VA 1 ø  1-1/4" CON 3X6+1X8+1X10T</v>
          </cell>
          <cell r="C106" t="str">
            <v>ML</v>
          </cell>
          <cell r="D106">
            <v>30</v>
          </cell>
          <cell r="E106">
            <v>17396</v>
          </cell>
          <cell r="F106">
            <v>521880</v>
          </cell>
        </row>
        <row r="107">
          <cell r="A107" t="str">
            <v>6,4,19</v>
          </cell>
          <cell r="B107" t="str">
            <v>CABLEADO DE TBT AT- VENT -FORZADA VA 1 ø  3" CON 3X1/0"+1X2+1X4T</v>
          </cell>
          <cell r="C107" t="str">
            <v>ML</v>
          </cell>
          <cell r="D107">
            <v>40</v>
          </cell>
          <cell r="E107">
            <v>65333.999999999993</v>
          </cell>
          <cell r="F107">
            <v>2613359.9999999995</v>
          </cell>
        </row>
        <row r="108">
          <cell r="A108" t="str">
            <v>6,4,20</v>
          </cell>
          <cell r="B108" t="str">
            <v>CABLEADO DE TBT AT- CENTRO GERIATRICO VA 1 ø  1-1/4" CON  3X6"+1X8+1X8T</v>
          </cell>
          <cell r="C108" t="str">
            <v>ML</v>
          </cell>
          <cell r="D108">
            <v>50</v>
          </cell>
          <cell r="E108">
            <v>19367</v>
          </cell>
          <cell r="F108">
            <v>968350</v>
          </cell>
        </row>
        <row r="109">
          <cell r="A109" t="str">
            <v>6,4,21</v>
          </cell>
          <cell r="B109" t="str">
            <v>CABLEADO DE TBT AT- ASCENSOR 1 ø  1-1/2" CON 3X4"+1X6+1X8T</v>
          </cell>
          <cell r="C109" t="str">
            <v>ML</v>
          </cell>
          <cell r="D109">
            <v>35</v>
          </cell>
          <cell r="E109">
            <v>27806</v>
          </cell>
          <cell r="F109">
            <v>973210</v>
          </cell>
        </row>
        <row r="110">
          <cell r="A110" t="str">
            <v>6,4,22</v>
          </cell>
          <cell r="B110" t="str">
            <v>CABLEADO DE T VENT- FOR A VS-1 VA 1 ø  1-1/4" CON 3X6+1X10T</v>
          </cell>
          <cell r="C110" t="str">
            <v>ML</v>
          </cell>
          <cell r="D110">
            <v>31</v>
          </cell>
          <cell r="E110">
            <v>14822.999999999996</v>
          </cell>
          <cell r="F110">
            <v>459512.99999999988</v>
          </cell>
        </row>
        <row r="111">
          <cell r="A111" t="str">
            <v>6,4,23</v>
          </cell>
          <cell r="B111" t="str">
            <v>CABLEADO DE T VENT- FOR A VS-2 VA 1 ø  3/4" CON 3X12+1X12T</v>
          </cell>
          <cell r="C111" t="str">
            <v>ML</v>
          </cell>
          <cell r="D111">
            <v>17</v>
          </cell>
          <cell r="E111">
            <v>3092.9999999999995</v>
          </cell>
          <cell r="F111">
            <v>52580.999999999993</v>
          </cell>
        </row>
        <row r="112">
          <cell r="A112" t="str">
            <v>6,4,24</v>
          </cell>
          <cell r="B112" t="str">
            <v>CABLEADO DE T VENT- FOR A VE-1 VA 1 ø  3/4" CON 3X12+1X12T</v>
          </cell>
          <cell r="C112" t="str">
            <v>ML</v>
          </cell>
          <cell r="D112">
            <v>21</v>
          </cell>
          <cell r="E112">
            <v>3092.9999999999995</v>
          </cell>
          <cell r="F112">
            <v>64952.999999999993</v>
          </cell>
        </row>
        <row r="113">
          <cell r="A113" t="str">
            <v>6,4,25</v>
          </cell>
          <cell r="B113" t="str">
            <v>CABLEADO DE T VENT- FOR A VE-2 VA 1 ø  3/4" CON 3X12+1X12T</v>
          </cell>
          <cell r="C113" t="str">
            <v>ML</v>
          </cell>
          <cell r="D113">
            <v>38</v>
          </cell>
          <cell r="E113">
            <v>3092.9999999999995</v>
          </cell>
          <cell r="F113">
            <v>117533.99999999999</v>
          </cell>
        </row>
        <row r="114">
          <cell r="A114" t="str">
            <v>6,4,26</v>
          </cell>
          <cell r="B114" t="str">
            <v>CABLEADO DE T VENT- FOR A VE-3 VA 1 ø  3/4" CON 3X12+1X12T</v>
          </cell>
          <cell r="C114" t="str">
            <v>ML</v>
          </cell>
          <cell r="D114">
            <v>68</v>
          </cell>
          <cell r="E114">
            <v>3092.9999999999995</v>
          </cell>
          <cell r="F114">
            <v>210323.99999999997</v>
          </cell>
        </row>
        <row r="115">
          <cell r="A115" t="str">
            <v>6,4,27</v>
          </cell>
          <cell r="B115" t="str">
            <v>CABLEADO DE T VENT- FOR A VE-4 VA 1 ø  3/4" CON 2X12+1X12T</v>
          </cell>
          <cell r="C115" t="str">
            <v>ML</v>
          </cell>
          <cell r="D115">
            <v>52</v>
          </cell>
          <cell r="E115">
            <v>3092.9999999999995</v>
          </cell>
          <cell r="F115">
            <v>160835.99999999997</v>
          </cell>
        </row>
        <row r="116">
          <cell r="A116" t="str">
            <v>6,4,28</v>
          </cell>
          <cell r="B116" t="str">
            <v>CABLEADO DE T VENT- FOR A VE-5 VA 1 ø  3/4" CON 3X12+1X12T</v>
          </cell>
          <cell r="C116" t="str">
            <v>ML</v>
          </cell>
          <cell r="D116">
            <v>210</v>
          </cell>
          <cell r="E116">
            <v>3092.9999999999995</v>
          </cell>
          <cell r="F116">
            <v>649529.99999999988</v>
          </cell>
        </row>
        <row r="117">
          <cell r="A117" t="str">
            <v>6,4,29</v>
          </cell>
          <cell r="B117" t="str">
            <v>CABLEADO DE TE - SOT-A TE - AL 1P VA  1 ø  1-1/4" CON 3X6 + 1X8 +1X10T</v>
          </cell>
          <cell r="C117" t="str">
            <v>ML</v>
          </cell>
          <cell r="D117">
            <v>27</v>
          </cell>
          <cell r="E117">
            <v>17396</v>
          </cell>
          <cell r="F117">
            <v>469692</v>
          </cell>
        </row>
        <row r="118">
          <cell r="A118" t="str">
            <v>6,4,30</v>
          </cell>
          <cell r="B118" t="str">
            <v>CABLEADO DE TE - SOT-A TE - AL 3P VA  1 ø  1-1/4" CON 3X6 + 1X8 +1X10T</v>
          </cell>
          <cell r="C118" t="str">
            <v>ML</v>
          </cell>
          <cell r="D118">
            <v>33</v>
          </cell>
          <cell r="E118">
            <v>17396</v>
          </cell>
          <cell r="F118">
            <v>574068</v>
          </cell>
        </row>
        <row r="119">
          <cell r="A119" t="str">
            <v>6,4,31</v>
          </cell>
          <cell r="B119" t="str">
            <v>CABLEADO DE TE - SOT-A ALUMBRADO -CALDERAS VA  1 ø  1/2"CON -2X12 +1X10T</v>
          </cell>
          <cell r="C119" t="str">
            <v>ML</v>
          </cell>
          <cell r="D119">
            <v>20</v>
          </cell>
          <cell r="E119">
            <v>2420.9999999999995</v>
          </cell>
          <cell r="F119">
            <v>48419.999999999993</v>
          </cell>
        </row>
        <row r="120">
          <cell r="A120" t="str">
            <v>6,4,32</v>
          </cell>
          <cell r="B120" t="str">
            <v>CABLEADO DE TE - SOT-A ALUMBRADO -PLANTA VA  1 ø  1/2" CON -2X12 +1X10T</v>
          </cell>
          <cell r="C120" t="str">
            <v>ML</v>
          </cell>
          <cell r="D120">
            <v>18</v>
          </cell>
          <cell r="E120">
            <v>2420.9999999999995</v>
          </cell>
          <cell r="F120">
            <v>43577.999999999993</v>
          </cell>
        </row>
        <row r="121">
          <cell r="A121" t="str">
            <v>6,4,33</v>
          </cell>
          <cell r="B121" t="str">
            <v>CABLEADO DE TE - SOT-A ALUMBRADO -EXTERIOR VA  1 ø  1/2"CON -2X12 +1X10T</v>
          </cell>
          <cell r="C121" t="str">
            <v>ML</v>
          </cell>
          <cell r="D121">
            <v>25</v>
          </cell>
          <cell r="E121">
            <v>2420.9999999999995</v>
          </cell>
          <cell r="F121">
            <v>60524.999999999985</v>
          </cell>
        </row>
        <row r="122">
          <cell r="A122" t="str">
            <v>6,4,34</v>
          </cell>
          <cell r="B122" t="str">
            <v>CABLEADO DE TRANSFORMADOR A TG 3(3X300MCM+1X3/0)</v>
          </cell>
          <cell r="C122" t="str">
            <v>ML</v>
          </cell>
          <cell r="D122">
            <v>8</v>
          </cell>
          <cell r="E122">
            <v>509983.99999999994</v>
          </cell>
          <cell r="F122">
            <v>4079871.9999999995</v>
          </cell>
        </row>
        <row r="123">
          <cell r="A123" t="str">
            <v>6,4,35</v>
          </cell>
          <cell r="B123" t="str">
            <v xml:space="preserve">CABLEADO DE PLANTA ELECTRICA A TRANSFERENCIA 2(2X4/0+1X2/0) </v>
          </cell>
          <cell r="C123" t="str">
            <v>ML</v>
          </cell>
          <cell r="D123">
            <v>10</v>
          </cell>
          <cell r="E123">
            <v>239234</v>
          </cell>
          <cell r="F123">
            <v>2392340</v>
          </cell>
        </row>
        <row r="124">
          <cell r="A124" t="str">
            <v>6,4,36</v>
          </cell>
          <cell r="B124" t="str">
            <v>CABLEADO DE TG A TE SOT 3N2+1N4+1N6T</v>
          </cell>
          <cell r="C124" t="str">
            <v>ML</v>
          </cell>
          <cell r="D124">
            <v>14</v>
          </cell>
          <cell r="E124">
            <v>44685.999999999993</v>
          </cell>
          <cell r="F124">
            <v>625603.99999999988</v>
          </cell>
        </row>
        <row r="125">
          <cell r="A125" t="str">
            <v>6,5</v>
          </cell>
          <cell r="B125" t="str">
            <v>SISTEMA DE ALARMAS Y LLAMADOS ENFERMERAS, INCLUYE  APARATOS Y DEMAS ACCESORIOS</v>
          </cell>
        </row>
        <row r="126">
          <cell r="A126" t="str">
            <v>6,5,1</v>
          </cell>
          <cell r="B126" t="str">
            <v>CABLEADO DE ILUMINACION  PARA APLIQUE SEÑAL LLAMADO ENFERMERAS</v>
          </cell>
          <cell r="C126" t="str">
            <v>UN</v>
          </cell>
          <cell r="D126">
            <v>11</v>
          </cell>
          <cell r="E126">
            <v>26292</v>
          </cell>
          <cell r="F126">
            <v>289212</v>
          </cell>
        </row>
        <row r="127">
          <cell r="A127" t="str">
            <v>6,5,2</v>
          </cell>
          <cell r="B127" t="str">
            <v>CABLEADO PARA PULSADOR DE LLAMADO ENFERMERAS INCLUYE PULSADOR</v>
          </cell>
          <cell r="C127" t="str">
            <v>UN</v>
          </cell>
          <cell r="D127">
            <v>36</v>
          </cell>
          <cell r="E127">
            <v>45446.999999999993</v>
          </cell>
          <cell r="F127">
            <v>1636091.9999999998</v>
          </cell>
        </row>
        <row r="128">
          <cell r="A128" t="str">
            <v>6,5,3</v>
          </cell>
          <cell r="B128" t="str">
            <v>CONSOLA PARA LLAMADO DE ENFERMERAS DE 36 POSICIONES</v>
          </cell>
          <cell r="C128" t="str">
            <v>UN</v>
          </cell>
          <cell r="D128">
            <v>1</v>
          </cell>
          <cell r="E128">
            <v>376899.99999999994</v>
          </cell>
          <cell r="F128">
            <v>376899.99999999994</v>
          </cell>
        </row>
        <row r="129">
          <cell r="A129" t="str">
            <v>6,5,4</v>
          </cell>
          <cell r="B129" t="str">
            <v>CABLEADO PARA ALARMA SONORA O VISUAL DE ATRACO INCLUYE LUZ ESTROBOSCOPICA 24 V. CON FUENTE Y RELEVO DE 10  PINES</v>
          </cell>
          <cell r="C129" t="str">
            <v>UN</v>
          </cell>
          <cell r="D129">
            <v>5</v>
          </cell>
          <cell r="E129">
            <v>273899</v>
          </cell>
          <cell r="F129">
            <v>1369495</v>
          </cell>
        </row>
        <row r="130">
          <cell r="A130" t="str">
            <v>6,5,5</v>
          </cell>
          <cell r="B130" t="str">
            <v>CABLEADO SALIDA PULSADOR DE ALARMA ATRACO O ROBO EN 2X18 INC. PULS</v>
          </cell>
          <cell r="C130" t="str">
            <v>UN</v>
          </cell>
          <cell r="D130">
            <v>21</v>
          </cell>
          <cell r="E130">
            <v>92874.999999999985</v>
          </cell>
          <cell r="F130">
            <v>1950374.9999999998</v>
          </cell>
        </row>
        <row r="131">
          <cell r="A131" t="str">
            <v>6,5,6</v>
          </cell>
          <cell r="B131" t="str">
            <v>CABLEADO SALIDA PARA EQUIPO SONIDO AM-FM</v>
          </cell>
          <cell r="C131" t="str">
            <v>UN</v>
          </cell>
          <cell r="D131">
            <v>5</v>
          </cell>
          <cell r="E131">
            <v>53974.999999999993</v>
          </cell>
          <cell r="F131">
            <v>269874.99999999994</v>
          </cell>
        </row>
        <row r="132">
          <cell r="A132" t="str">
            <v>6,5,7</v>
          </cell>
          <cell r="B132" t="str">
            <v>CABLEADO SALIDA PARA MICROFONO</v>
          </cell>
          <cell r="C132" t="str">
            <v>UN</v>
          </cell>
          <cell r="D132">
            <v>5</v>
          </cell>
          <cell r="E132">
            <v>24849.999999999996</v>
          </cell>
          <cell r="F132">
            <v>124249.99999999999</v>
          </cell>
        </row>
        <row r="133">
          <cell r="A133" t="str">
            <v>6,5,8</v>
          </cell>
          <cell r="B133" t="str">
            <v>CABLEADO PARA SONIDO O PARLANTE</v>
          </cell>
          <cell r="C133" t="str">
            <v>UN</v>
          </cell>
          <cell r="D133">
            <v>44</v>
          </cell>
          <cell r="E133">
            <v>78744.999999999985</v>
          </cell>
          <cell r="F133">
            <v>3464779.9999999995</v>
          </cell>
        </row>
        <row r="134">
          <cell r="A134" t="str">
            <v>6,5,9</v>
          </cell>
          <cell r="B134" t="str">
            <v>CABLEADO SALIDA PARA CENTRAL DE ALARMAS (LLAMADO)</v>
          </cell>
          <cell r="C134" t="str">
            <v>UN</v>
          </cell>
          <cell r="D134">
            <v>2</v>
          </cell>
          <cell r="E134">
            <v>30749.999999999996</v>
          </cell>
          <cell r="F134">
            <v>61499.999999999993</v>
          </cell>
        </row>
        <row r="135">
          <cell r="A135" t="str">
            <v>6,6</v>
          </cell>
          <cell r="B135" t="str">
            <v>PROTECCIONES</v>
          </cell>
        </row>
        <row r="136">
          <cell r="A136" t="str">
            <v>6,6,1</v>
          </cell>
          <cell r="B136" t="str">
            <v>INTERRUPTOR AUTOMATICO 3X150A IND CON SU CAJA</v>
          </cell>
          <cell r="C136" t="str">
            <v>UN</v>
          </cell>
          <cell r="D136">
            <v>2</v>
          </cell>
          <cell r="E136">
            <v>410539.99999999994</v>
          </cell>
          <cell r="F136">
            <v>821079.99999999988</v>
          </cell>
        </row>
        <row r="137">
          <cell r="A137" t="str">
            <v>6,6,2</v>
          </cell>
          <cell r="B137" t="str">
            <v>INTERRUPTOR AUTOMATICO 3X125A IND CON SU CAJA</v>
          </cell>
          <cell r="C137" t="str">
            <v>UN</v>
          </cell>
          <cell r="D137">
            <v>1</v>
          </cell>
          <cell r="E137">
            <v>405411.99999999994</v>
          </cell>
          <cell r="F137">
            <v>405411.99999999994</v>
          </cell>
        </row>
        <row r="138">
          <cell r="A138" t="str">
            <v>6,6,3</v>
          </cell>
          <cell r="B138" t="str">
            <v>INTERRUPTOR AUTOMATICO 3X70A IND CON SU CAJA</v>
          </cell>
          <cell r="C138" t="str">
            <v>UN</v>
          </cell>
          <cell r="D138">
            <v>4</v>
          </cell>
          <cell r="E138">
            <v>236949.99999999997</v>
          </cell>
          <cell r="F138">
            <v>947799.99999999988</v>
          </cell>
        </row>
        <row r="139">
          <cell r="A139" t="str">
            <v>6,6,4</v>
          </cell>
          <cell r="B139" t="str">
            <v>INTERRUPTOR AUTOMATICO 3X50A IND CON SU CAJA</v>
          </cell>
          <cell r="C139" t="str">
            <v>UN</v>
          </cell>
          <cell r="D139">
            <v>4</v>
          </cell>
          <cell r="E139">
            <v>195349.99999999997</v>
          </cell>
          <cell r="F139">
            <v>781399.99999999988</v>
          </cell>
        </row>
        <row r="140">
          <cell r="A140" t="str">
            <v>6,6,5</v>
          </cell>
          <cell r="B140" t="str">
            <v>INTERRUPTOR AUTOMATICO 3X40A IND CON SU CAJA</v>
          </cell>
          <cell r="C140" t="str">
            <v>UN</v>
          </cell>
          <cell r="D140">
            <v>2</v>
          </cell>
          <cell r="E140">
            <v>195349.99999999997</v>
          </cell>
          <cell r="F140">
            <v>390699.99999999994</v>
          </cell>
        </row>
        <row r="141">
          <cell r="A141" t="str">
            <v>6,6,6</v>
          </cell>
          <cell r="B141" t="str">
            <v>INTERRUPTOR AUTOMATICO 3X70A ENCHUFABLE</v>
          </cell>
          <cell r="C141" t="str">
            <v>UN</v>
          </cell>
          <cell r="D141">
            <v>4</v>
          </cell>
          <cell r="E141">
            <v>49974.999999999993</v>
          </cell>
          <cell r="F141">
            <v>199899.99999999997</v>
          </cell>
        </row>
        <row r="142">
          <cell r="A142" t="str">
            <v>6,6,7</v>
          </cell>
          <cell r="B142" t="str">
            <v>INTERRUPTOR AUTOMATICO 3X60A ENCHUFABLE</v>
          </cell>
          <cell r="C142" t="str">
            <v>UN</v>
          </cell>
          <cell r="D142">
            <v>4</v>
          </cell>
          <cell r="E142">
            <v>40874.999999999993</v>
          </cell>
          <cell r="F142">
            <v>163499.99999999997</v>
          </cell>
        </row>
        <row r="143">
          <cell r="A143" t="str">
            <v>6,6,8</v>
          </cell>
          <cell r="B143" t="str">
            <v>INTERRUPTOR AUTOMATICO 3X50A ENCHUFABLE</v>
          </cell>
          <cell r="C143" t="str">
            <v>UN</v>
          </cell>
          <cell r="D143">
            <v>6</v>
          </cell>
          <cell r="E143">
            <v>40874.999999999993</v>
          </cell>
          <cell r="F143">
            <v>245249.99999999994</v>
          </cell>
        </row>
        <row r="144">
          <cell r="A144" t="str">
            <v>6,6,9</v>
          </cell>
          <cell r="B144" t="str">
            <v>INTERRUPTOR AUTOMATICO 3X40A ENCHUFABLE</v>
          </cell>
          <cell r="C144" t="str">
            <v>UN</v>
          </cell>
          <cell r="D144">
            <v>5</v>
          </cell>
          <cell r="E144">
            <v>40874.999999999993</v>
          </cell>
          <cell r="F144">
            <v>204374.99999999997</v>
          </cell>
        </row>
        <row r="145">
          <cell r="A145" t="str">
            <v>6,6,10</v>
          </cell>
          <cell r="B145" t="str">
            <v>INTERRUPTOR AUTOMATICO 3X30A ENCHUFABLE</v>
          </cell>
          <cell r="C145" t="str">
            <v>UN</v>
          </cell>
          <cell r="D145">
            <v>11</v>
          </cell>
          <cell r="E145">
            <v>40874.999999999993</v>
          </cell>
          <cell r="F145">
            <v>449624.99999999994</v>
          </cell>
        </row>
        <row r="146">
          <cell r="A146" t="str">
            <v>6,6,11</v>
          </cell>
          <cell r="B146" t="str">
            <v>INTERRUPTOR AUTOMATICO 3X15A ENCHUFABLE</v>
          </cell>
          <cell r="C146" t="str">
            <v>UN</v>
          </cell>
          <cell r="D146">
            <v>5</v>
          </cell>
          <cell r="E146">
            <v>40874.999999999993</v>
          </cell>
          <cell r="F146">
            <v>204374.99999999997</v>
          </cell>
        </row>
        <row r="147">
          <cell r="A147" t="str">
            <v>6,6,12</v>
          </cell>
          <cell r="B147" t="str">
            <v>INTERRUPTOR AUTOMATICO 2X30A ENCHUFABLE</v>
          </cell>
          <cell r="C147" t="str">
            <v>UN</v>
          </cell>
          <cell r="D147">
            <v>2</v>
          </cell>
          <cell r="E147">
            <v>17150</v>
          </cell>
          <cell r="F147">
            <v>34300</v>
          </cell>
        </row>
        <row r="148">
          <cell r="A148" t="str">
            <v>6,6,13</v>
          </cell>
          <cell r="B148" t="str">
            <v>INTERRUPTOR AUTOMATICO 2X20A ENCHUFABLE</v>
          </cell>
          <cell r="C148" t="str">
            <v>UN</v>
          </cell>
          <cell r="D148">
            <v>4</v>
          </cell>
          <cell r="E148">
            <v>17150</v>
          </cell>
          <cell r="F148">
            <v>68600</v>
          </cell>
        </row>
        <row r="149">
          <cell r="A149" t="str">
            <v>6,6,14</v>
          </cell>
          <cell r="B149" t="str">
            <v>INTERRUPTOR AUTOMATICO 1X20A ENCHUFABLE</v>
          </cell>
          <cell r="C149" t="str">
            <v>UN</v>
          </cell>
          <cell r="D149">
            <v>17</v>
          </cell>
          <cell r="E149">
            <v>5984.9999999999991</v>
          </cell>
          <cell r="F149">
            <v>101744.99999999999</v>
          </cell>
        </row>
        <row r="150">
          <cell r="A150" t="str">
            <v>6,6,15</v>
          </cell>
          <cell r="B150" t="str">
            <v>INTERRUPTOR AUTOMATICO 1X15A ENCHUFABLE</v>
          </cell>
          <cell r="C150" t="str">
            <v>UN</v>
          </cell>
          <cell r="D150">
            <v>148</v>
          </cell>
          <cell r="E150">
            <v>5984.9999999999991</v>
          </cell>
          <cell r="F150">
            <v>885779.99999999988</v>
          </cell>
        </row>
        <row r="151">
          <cell r="A151" t="str">
            <v>6,7</v>
          </cell>
          <cell r="B151" t="str">
            <v>SUBESTACIÓN Y TABLERO GENERAL</v>
          </cell>
        </row>
        <row r="152">
          <cell r="A152" t="str">
            <v>6,7,1</v>
          </cell>
          <cell r="B152" t="str">
            <v>SUBESTACION ELECTRICA CAPSULADA 300KVA CON CELDA DE ENTRADA Y SALIDA, CELDA DE GRUPO DE MEDIDA, INCLUYE GRUPO DE MEDIDA, CELDA DE PROTECCION, CELDA DE TRANSFORMADOR Y TRANSFORMADOR 300 KVA TIPO SECO SEGUN ESPECIFICACIONES</v>
          </cell>
          <cell r="C152" t="str">
            <v>GL</v>
          </cell>
          <cell r="D152">
            <v>1</v>
          </cell>
          <cell r="E152">
            <v>54609749.999999993</v>
          </cell>
          <cell r="F152">
            <v>54609749.999999993</v>
          </cell>
        </row>
        <row r="153">
          <cell r="A153" t="str">
            <v>6,7,2</v>
          </cell>
          <cell r="B153" t="str">
            <v>TABLERO GENERAL DE BAJA TENSIÓN INCLUYE BARRAJE PARA NORMAL Y EMERGENCIA CON SUS PROTECCIONES SEGUN DIAGRAMA UNIFILAR EN PLANOS</v>
          </cell>
          <cell r="C153" t="str">
            <v>GL</v>
          </cell>
          <cell r="D153">
            <v>1</v>
          </cell>
          <cell r="E153">
            <v>15147499.999999998</v>
          </cell>
          <cell r="F153">
            <v>15147499.999999998</v>
          </cell>
        </row>
        <row r="154">
          <cell r="A154" t="str">
            <v>6,7,3</v>
          </cell>
          <cell r="B154" t="str">
            <v>TABLERO DE BAJA TENSIÓN TE- SOT SEGÚN DIAGRAMA UNIFILAR EN PLANO</v>
          </cell>
          <cell r="C154" t="str">
            <v>GL</v>
          </cell>
          <cell r="D154">
            <v>1</v>
          </cell>
          <cell r="E154">
            <v>1783999.9999999998</v>
          </cell>
          <cell r="F154">
            <v>1783999.9999999998</v>
          </cell>
        </row>
        <row r="155">
          <cell r="A155" t="str">
            <v>6,7,4</v>
          </cell>
          <cell r="B155" t="str">
            <v>TRANSFERENCIA AUTOMATICA 450A</v>
          </cell>
          <cell r="C155" t="str">
            <v>GL</v>
          </cell>
          <cell r="D155">
            <v>1</v>
          </cell>
          <cell r="E155">
            <v>8715100</v>
          </cell>
          <cell r="F155">
            <v>8715100</v>
          </cell>
        </row>
        <row r="156">
          <cell r="A156" t="str">
            <v>6,8</v>
          </cell>
          <cell r="B156" t="str">
            <v>PLANTA DE EMERGENCIA Y TRANSFERENCIA</v>
          </cell>
        </row>
        <row r="157">
          <cell r="A157" t="str">
            <v>6,8,1</v>
          </cell>
          <cell r="B157" t="str">
            <v>PLANTA DE EMERGENCIA  150KW 208 V 60 HZ CON CERTIFICADO DE CALIDAD ISO 9001 ICONTEC SEGUN ESPECIFICACION TECNICA INCLUYE PANEL DE CONTROL CON ARRANQUE AUTOMATICO, CON TANQUE SUB-BASE DE 92 A 100 GALONES CON NIVEL. BOMBA INDICADOR (INCLUYE CABINA INSONORIZ</v>
          </cell>
          <cell r="C157" t="str">
            <v>GL</v>
          </cell>
          <cell r="D157">
            <v>1</v>
          </cell>
          <cell r="E157">
            <v>83594500</v>
          </cell>
          <cell r="F157">
            <v>83594500</v>
          </cell>
        </row>
        <row r="158">
          <cell r="A158" t="str">
            <v>6,9</v>
          </cell>
          <cell r="B158" t="str">
            <v>LAMPARAS</v>
          </cell>
        </row>
        <row r="159">
          <cell r="A159" t="str">
            <v>6,9,1</v>
          </cell>
          <cell r="B159" t="str">
            <v>APLIQUE PARA SEÑAL ENFERMEROS EN CUARTO</v>
          </cell>
          <cell r="C159" t="str">
            <v>UN</v>
          </cell>
          <cell r="D159">
            <v>11</v>
          </cell>
          <cell r="E159">
            <v>54299.999999999993</v>
          </cell>
          <cell r="F159">
            <v>597299.99999999988</v>
          </cell>
        </row>
        <row r="160">
          <cell r="A160" t="str">
            <v>6,9,2</v>
          </cell>
          <cell r="B160" t="str">
            <v>BALA INCANDESCENTE ARO INYECTADO BLANCO</v>
          </cell>
          <cell r="C160" t="str">
            <v>UN</v>
          </cell>
          <cell r="D160">
            <v>57</v>
          </cell>
          <cell r="E160">
            <v>58599.999999999993</v>
          </cell>
          <cell r="F160">
            <v>3340199.9999999995</v>
          </cell>
        </row>
        <row r="161">
          <cell r="A161" t="str">
            <v>6,9,3</v>
          </cell>
          <cell r="B161" t="str">
            <v>BALA DE INCRUSTAR HALÓGENA</v>
          </cell>
          <cell r="C161" t="str">
            <v>UN</v>
          </cell>
          <cell r="D161">
            <v>30</v>
          </cell>
          <cell r="E161">
            <v>63199.999999999993</v>
          </cell>
          <cell r="F161">
            <v>1895999.9999999998</v>
          </cell>
        </row>
        <row r="162">
          <cell r="A162" t="str">
            <v>6,9,4</v>
          </cell>
          <cell r="B162" t="str">
            <v>LÁMPARA APLIQUE TIPO TORTUGA EXTERIOR</v>
          </cell>
          <cell r="C162" t="str">
            <v>UN</v>
          </cell>
          <cell r="D162">
            <v>10</v>
          </cell>
          <cell r="E162">
            <v>64299.999999999993</v>
          </cell>
          <cell r="F162">
            <v>642999.99999999988</v>
          </cell>
        </row>
        <row r="163">
          <cell r="A163" t="str">
            <v>6,9,5</v>
          </cell>
          <cell r="B163" t="str">
            <v>LÁMPARA TIPO PENUMBRA</v>
          </cell>
          <cell r="C163" t="str">
            <v>UN</v>
          </cell>
          <cell r="D163">
            <v>12</v>
          </cell>
          <cell r="E163">
            <v>63699.999999999993</v>
          </cell>
          <cell r="F163">
            <v>764399.99999999988</v>
          </cell>
        </row>
        <row r="164">
          <cell r="A164" t="str">
            <v>6,9,6</v>
          </cell>
          <cell r="B164" t="str">
            <v>LÁMPARA TIPO ESPECULAR 60X60 9 CELDAS</v>
          </cell>
          <cell r="C164" t="str">
            <v>UN</v>
          </cell>
          <cell r="D164">
            <v>82</v>
          </cell>
          <cell r="E164">
            <v>178599.99999999997</v>
          </cell>
          <cell r="F164">
            <v>14645199.999999998</v>
          </cell>
        </row>
        <row r="165">
          <cell r="A165" t="str">
            <v>6,9,7</v>
          </cell>
          <cell r="B165" t="str">
            <v>LÁMPARA FLUORESCENTE 2X48" DE INCRUSTAR</v>
          </cell>
          <cell r="C165" t="str">
            <v>UN</v>
          </cell>
          <cell r="D165">
            <v>151</v>
          </cell>
          <cell r="E165">
            <v>72100</v>
          </cell>
          <cell r="F165">
            <v>10887100</v>
          </cell>
        </row>
        <row r="166">
          <cell r="A166" t="str">
            <v>6,9,8</v>
          </cell>
          <cell r="B166" t="str">
            <v>LÁMPARA FLUORESCENTE LUZ DIRECTA 1X48"</v>
          </cell>
          <cell r="C166" t="str">
            <v>UN</v>
          </cell>
          <cell r="D166">
            <v>7</v>
          </cell>
          <cell r="E166">
            <v>41149.999999999993</v>
          </cell>
          <cell r="F166">
            <v>288049.99999999994</v>
          </cell>
        </row>
        <row r="167">
          <cell r="A167" t="str">
            <v>6,10</v>
          </cell>
          <cell r="B167" t="str">
            <v>VARIOS</v>
          </cell>
        </row>
        <row r="168">
          <cell r="A168" t="str">
            <v>6,10,1</v>
          </cell>
          <cell r="B168" t="str">
            <v>SEPARADOR DE BANDEJA PARA CABLEADO ESTRUCTURADO Y FUERZA  REMACHADA A LA BANDEJA</v>
          </cell>
          <cell r="C168" t="str">
            <v>ML</v>
          </cell>
          <cell r="D168">
            <v>145</v>
          </cell>
          <cell r="E168">
            <v>6290</v>
          </cell>
          <cell r="F168">
            <v>912050</v>
          </cell>
        </row>
        <row r="169">
          <cell r="A169" t="str">
            <v>6,10,2</v>
          </cell>
          <cell r="B169" t="str">
            <v xml:space="preserve">REUBICACIÓN SALIDA TRIFASICA SOLO TUBERIA PVC 3/4"  </v>
          </cell>
          <cell r="C169" t="str">
            <v>UN</v>
          </cell>
          <cell r="D169">
            <v>1</v>
          </cell>
          <cell r="E169">
            <v>19149.999999999996</v>
          </cell>
          <cell r="F169">
            <v>19149.999999999996</v>
          </cell>
        </row>
        <row r="170">
          <cell r="A170" t="str">
            <v>6,10,3</v>
          </cell>
          <cell r="B170" t="str">
            <v>SALIDA DE T.V.  SOLO TUBERIA PVC DE 1/2"</v>
          </cell>
          <cell r="C170" t="str">
            <v>UN</v>
          </cell>
          <cell r="D170">
            <v>1</v>
          </cell>
          <cell r="E170">
            <v>24749.999999999996</v>
          </cell>
          <cell r="F170">
            <v>24749.999999999996</v>
          </cell>
        </row>
        <row r="171">
          <cell r="A171" t="str">
            <v>6,10,4</v>
          </cell>
          <cell r="B171" t="str">
            <v>SALIDA TOMACORRIENTE SOLO TUBERIA PVC DE 1/2"  Y CAJA</v>
          </cell>
          <cell r="C171" t="str">
            <v>UN</v>
          </cell>
          <cell r="D171">
            <v>10</v>
          </cell>
          <cell r="E171">
            <v>25349.999999999996</v>
          </cell>
          <cell r="F171">
            <v>253499.99999999997</v>
          </cell>
        </row>
        <row r="172">
          <cell r="A172" t="str">
            <v>6,10,5</v>
          </cell>
          <cell r="B172" t="str">
            <v>REUBICACIÓN INTERRUPTOR BAÑO DE HOMBRES SEGUNDO PISO</v>
          </cell>
          <cell r="C172" t="str">
            <v>UN</v>
          </cell>
          <cell r="D172">
            <v>5</v>
          </cell>
          <cell r="E172">
            <v>7349.9999999999991</v>
          </cell>
          <cell r="F172">
            <v>36749.999999999993</v>
          </cell>
        </row>
        <row r="173">
          <cell r="A173" t="str">
            <v>6,10,6</v>
          </cell>
          <cell r="B173" t="str">
            <v>SALIDA VOZ Y DATOS SOLO TUBERÍA PVC DE 1/2"  Y CAJA</v>
          </cell>
          <cell r="C173" t="str">
            <v>UN</v>
          </cell>
          <cell r="D173">
            <v>4</v>
          </cell>
          <cell r="E173">
            <v>20599.999999999996</v>
          </cell>
          <cell r="F173">
            <v>82399.999999999985</v>
          </cell>
        </row>
        <row r="174">
          <cell r="A174" t="str">
            <v>6,10,7</v>
          </cell>
          <cell r="B174" t="str">
            <v>TUBERIA PVC DE 1.1/2" TABLERO REGULADO</v>
          </cell>
          <cell r="C174" t="str">
            <v>ML</v>
          </cell>
          <cell r="D174">
            <v>60</v>
          </cell>
          <cell r="E174">
            <v>5474.9999999999991</v>
          </cell>
          <cell r="F174">
            <v>328499.99999999994</v>
          </cell>
        </row>
        <row r="175">
          <cell r="A175" t="str">
            <v>6,10,8</v>
          </cell>
          <cell r="B175" t="str">
            <v>CAUCHO PARA AISLAR LAS CAJAS DE ALUMBRADO DE LAS PLATINAS DE REFUERZO DE LA ESTRUCTURA 10X10 CMS</v>
          </cell>
          <cell r="C175" t="str">
            <v>UN</v>
          </cell>
          <cell r="D175">
            <v>100</v>
          </cell>
          <cell r="E175">
            <v>970</v>
          </cell>
          <cell r="F175">
            <v>97000</v>
          </cell>
        </row>
        <row r="176">
          <cell r="A176" t="str">
            <v>6,10,9</v>
          </cell>
          <cell r="B176" t="str">
            <v>CAJA DE PASO DE 40X40</v>
          </cell>
          <cell r="C176" t="str">
            <v>UN</v>
          </cell>
          <cell r="D176">
            <v>1</v>
          </cell>
          <cell r="E176">
            <v>74550</v>
          </cell>
          <cell r="F176">
            <v>74550</v>
          </cell>
        </row>
        <row r="177">
          <cell r="A177" t="str">
            <v>6,10,10</v>
          </cell>
          <cell r="B177" t="str">
            <v>TUBERÍA PVC 3" INCLUYE UNA CURVA Y DOS TERMINALES DE 3"</v>
          </cell>
          <cell r="C177" t="str">
            <v>UN</v>
          </cell>
          <cell r="D177">
            <v>3</v>
          </cell>
          <cell r="E177">
            <v>95480</v>
          </cell>
          <cell r="F177">
            <v>286440</v>
          </cell>
        </row>
        <row r="178">
          <cell r="A178" t="str">
            <v>6,10,11</v>
          </cell>
          <cell r="B178" t="str">
            <v>SOPORTERÍA PARA BANDEJA</v>
          </cell>
          <cell r="C178" t="str">
            <v>UN</v>
          </cell>
          <cell r="D178">
            <v>45</v>
          </cell>
          <cell r="E178">
            <v>4500</v>
          </cell>
          <cell r="F178">
            <v>202500</v>
          </cell>
        </row>
        <row r="179">
          <cell r="A179" t="str">
            <v>6,10,12</v>
          </cell>
          <cell r="B179" t="str">
            <v>SOPORTERÍA PARA TUBERÍA DE 1/2" Y 3/4"</v>
          </cell>
          <cell r="C179" t="str">
            <v>UN</v>
          </cell>
          <cell r="D179">
            <v>250</v>
          </cell>
          <cell r="E179">
            <v>437.99999999999994</v>
          </cell>
          <cell r="F179">
            <v>109499.99999999999</v>
          </cell>
        </row>
        <row r="180">
          <cell r="A180" t="str">
            <v>6,10,13</v>
          </cell>
          <cell r="B180" t="str">
            <v>CARGA Y TIRO PARA SOPORTAR CAJAS DE ALUMBRADO</v>
          </cell>
          <cell r="C180" t="str">
            <v>UN</v>
          </cell>
          <cell r="D180">
            <v>220</v>
          </cell>
          <cell r="E180">
            <v>1100</v>
          </cell>
          <cell r="F180">
            <v>242000</v>
          </cell>
        </row>
        <row r="181">
          <cell r="A181" t="str">
            <v>6,10,14</v>
          </cell>
          <cell r="B181" t="str">
            <v>DISEÑO SISTEMA CONTRA INCENDIO</v>
          </cell>
          <cell r="C181" t="str">
            <v>GL</v>
          </cell>
          <cell r="D181">
            <v>1</v>
          </cell>
          <cell r="E181">
            <v>619999.99999999988</v>
          </cell>
          <cell r="F181">
            <v>619999.99999999988</v>
          </cell>
        </row>
        <row r="182">
          <cell r="A182" t="str">
            <v>6,10,15</v>
          </cell>
          <cell r="B182" t="str">
            <v>NIVELAR  SALIDAS EN MUROS</v>
          </cell>
          <cell r="C182" t="str">
            <v>UN</v>
          </cell>
          <cell r="D182">
            <v>50</v>
          </cell>
          <cell r="E182">
            <v>3749.9999999999995</v>
          </cell>
          <cell r="F182">
            <v>187499.99999999997</v>
          </cell>
        </row>
        <row r="183">
          <cell r="A183" t="str">
            <v>6,10,16</v>
          </cell>
          <cell r="B183" t="str">
            <v>SALIDA TELEFONOS PUBLICOS EN PVC  PRIMER  PISO</v>
          </cell>
          <cell r="C183" t="str">
            <v>UN</v>
          </cell>
          <cell r="D183">
            <v>1</v>
          </cell>
          <cell r="E183">
            <v>14399.999999999998</v>
          </cell>
          <cell r="F183">
            <v>14399.999999999998</v>
          </cell>
        </row>
        <row r="184">
          <cell r="A184" t="str">
            <v>6,10,17</v>
          </cell>
          <cell r="B184" t="str">
            <v>SALIDA DE INTERRUPTOR EN CUARTO ROPA  SUCIA</v>
          </cell>
          <cell r="C184" t="str">
            <v>UN</v>
          </cell>
          <cell r="D184">
            <v>1</v>
          </cell>
          <cell r="E184">
            <v>10369.999999999998</v>
          </cell>
          <cell r="F184">
            <v>10369.999999999998</v>
          </cell>
        </row>
        <row r="185">
          <cell r="A185" t="str">
            <v>6,10,18</v>
          </cell>
          <cell r="B185" t="str">
            <v>CAJA DE PASO PARA ACOMETIDAS 20X20</v>
          </cell>
          <cell r="C185" t="str">
            <v>UN</v>
          </cell>
          <cell r="D185">
            <v>2</v>
          </cell>
          <cell r="E185">
            <v>22899.999999999996</v>
          </cell>
          <cell r="F185">
            <v>45799.999999999993</v>
          </cell>
        </row>
        <row r="186">
          <cell r="A186" t="str">
            <v>6,11</v>
          </cell>
          <cell r="B186" t="str">
            <v>SISTEMA DE TELEVISION Y CCTV INCLUYE ACCESORIOS.</v>
          </cell>
        </row>
        <row r="187">
          <cell r="A187" t="str">
            <v>6,11,1</v>
          </cell>
          <cell r="B187" t="str">
            <v>CABLEADO SALIDA PARA TELEVISIÓN INCLUYE APARATO Y DERIVADORES</v>
          </cell>
          <cell r="C187" t="str">
            <v>UN</v>
          </cell>
          <cell r="D187">
            <v>19</v>
          </cell>
          <cell r="E187">
            <v>40780</v>
          </cell>
          <cell r="F187">
            <v>774820</v>
          </cell>
        </row>
        <row r="188">
          <cell r="A188" t="str">
            <v>6,11,2</v>
          </cell>
          <cell r="B188" t="str">
            <v>CABLE RG 59</v>
          </cell>
          <cell r="C188" t="str">
            <v>ML</v>
          </cell>
          <cell r="D188">
            <v>220</v>
          </cell>
          <cell r="E188">
            <v>1264.9999999999998</v>
          </cell>
          <cell r="F188">
            <v>278299.99999999994</v>
          </cell>
        </row>
        <row r="189">
          <cell r="A189" t="str">
            <v>6,11,3</v>
          </cell>
          <cell r="B189" t="str">
            <v>ANTENA DE TELEVISION 18 ELEMENTOS INCLUYE ACCESORIOS FIJACION</v>
          </cell>
          <cell r="C189" t="str">
            <v>UN</v>
          </cell>
          <cell r="D189">
            <v>1</v>
          </cell>
          <cell r="E189">
            <v>131950</v>
          </cell>
          <cell r="F189">
            <v>131950</v>
          </cell>
        </row>
        <row r="190">
          <cell r="A190" t="str">
            <v>6,11,4</v>
          </cell>
          <cell r="B190" t="str">
            <v>AMPLIFICADOR DE 30DB CON SU CAJA</v>
          </cell>
          <cell r="C190" t="str">
            <v>UN</v>
          </cell>
          <cell r="D190">
            <v>1</v>
          </cell>
          <cell r="E190">
            <v>324449.99999999994</v>
          </cell>
          <cell r="F190">
            <v>324449.99999999994</v>
          </cell>
        </row>
        <row r="191">
          <cell r="A191" t="str">
            <v>6,11,5</v>
          </cell>
          <cell r="B191" t="str">
            <v>CORAZA PVC DE 1.1/2"</v>
          </cell>
          <cell r="C191" t="str">
            <v>ML</v>
          </cell>
          <cell r="D191">
            <v>20</v>
          </cell>
          <cell r="E191">
            <v>9030</v>
          </cell>
          <cell r="F191">
            <v>180600</v>
          </cell>
        </row>
        <row r="192">
          <cell r="A192" t="str">
            <v>6,11,6</v>
          </cell>
          <cell r="B192" t="str">
            <v xml:space="preserve">CAJA DE PASO 10X10 GALVANIZADA </v>
          </cell>
          <cell r="C192" t="str">
            <v>UN</v>
          </cell>
          <cell r="D192">
            <v>5</v>
          </cell>
          <cell r="E192">
            <v>4700</v>
          </cell>
          <cell r="F192">
            <v>23500</v>
          </cell>
        </row>
        <row r="193">
          <cell r="A193" t="str">
            <v>6,11,7</v>
          </cell>
          <cell r="B193" t="str">
            <v>TUBERÍA PVC DE 1"</v>
          </cell>
          <cell r="C193" t="str">
            <v>ML</v>
          </cell>
          <cell r="D193">
            <v>30</v>
          </cell>
          <cell r="E193">
            <v>3249.9999999999995</v>
          </cell>
          <cell r="F193">
            <v>97499.999999999985</v>
          </cell>
        </row>
        <row r="194">
          <cell r="A194" t="str">
            <v>6,12</v>
          </cell>
          <cell r="B194" t="str">
            <v>SISTEMA DE INCENDIO</v>
          </cell>
        </row>
        <row r="195">
          <cell r="A195" t="str">
            <v>6,12,1</v>
          </cell>
          <cell r="B195" t="str">
            <v>SALIDA RED DE INCENDIO EN TUBERÍA E.M.T.</v>
          </cell>
          <cell r="C195" t="str">
            <v>UN</v>
          </cell>
          <cell r="D195">
            <v>101</v>
          </cell>
          <cell r="E195">
            <v>67300</v>
          </cell>
          <cell r="F195">
            <v>6797300</v>
          </cell>
        </row>
        <row r="196">
          <cell r="A196" t="str">
            <v>6,12,2</v>
          </cell>
          <cell r="B196" t="str">
            <v>TUBERÍA E.M.T. DE 2"</v>
          </cell>
          <cell r="C196" t="str">
            <v>ML</v>
          </cell>
          <cell r="D196">
            <v>60</v>
          </cell>
          <cell r="E196">
            <v>15599.999999999998</v>
          </cell>
          <cell r="F196">
            <v>935999.99999999988</v>
          </cell>
        </row>
        <row r="197">
          <cell r="A197" t="str">
            <v>6,12,3</v>
          </cell>
          <cell r="B197" t="str">
            <v>CAJA DE PASO15X15 DE PISO</v>
          </cell>
          <cell r="C197" t="str">
            <v>UN</v>
          </cell>
          <cell r="D197">
            <v>4</v>
          </cell>
          <cell r="E197">
            <v>14149.999999999998</v>
          </cell>
          <cell r="F197">
            <v>56599.999999999993</v>
          </cell>
        </row>
        <row r="198">
          <cell r="A198" t="str">
            <v>6,12,4</v>
          </cell>
          <cell r="B198" t="str">
            <v>CAJA 40X45 METÁLICA</v>
          </cell>
          <cell r="C198" t="str">
            <v>UN</v>
          </cell>
          <cell r="D198">
            <v>3</v>
          </cell>
          <cell r="E198">
            <v>118749.99999999999</v>
          </cell>
          <cell r="F198">
            <v>356249.99999999994</v>
          </cell>
        </row>
        <row r="199">
          <cell r="A199" t="str">
            <v>6,12,5</v>
          </cell>
          <cell r="B199" t="str">
            <v>SALIDA PARA SEÑAL DE GABINETES DE INCENDIO TUBERÍA MT 1/2" (50ML.)</v>
          </cell>
          <cell r="C199" t="str">
            <v>UN</v>
          </cell>
          <cell r="D199">
            <v>3</v>
          </cell>
          <cell r="E199">
            <v>195499.99999999997</v>
          </cell>
          <cell r="F199">
            <v>586499.99999999988</v>
          </cell>
        </row>
        <row r="200">
          <cell r="A200" t="str">
            <v>6,12,6</v>
          </cell>
          <cell r="B200" t="str">
            <v>DETECTOR DE HUMO FOTOELÉCTRICO CON BASE</v>
          </cell>
          <cell r="C200" t="str">
            <v>UN</v>
          </cell>
          <cell r="D200">
            <v>101</v>
          </cell>
          <cell r="E200">
            <v>225999.99999999997</v>
          </cell>
          <cell r="F200">
            <v>22825999.999999996</v>
          </cell>
        </row>
        <row r="201">
          <cell r="A201" t="str">
            <v>6,12,7</v>
          </cell>
          <cell r="B201" t="str">
            <v>MODULO TRANSPONDER DE CONEXIÓN</v>
          </cell>
          <cell r="C201" t="str">
            <v>UN</v>
          </cell>
          <cell r="D201">
            <v>101</v>
          </cell>
          <cell r="E201">
            <v>215999.99999999997</v>
          </cell>
          <cell r="F201">
            <v>21815999.999999996</v>
          </cell>
        </row>
        <row r="202">
          <cell r="A202" t="str">
            <v>6,12,8</v>
          </cell>
          <cell r="B202" t="str">
            <v>SALIDA PARA ESTACIÓN MANUAL DE INCENDIO INCLUYE APARATO, TUBERIA EMT 1/2" Y CAJA 10X10 DOBLE FONDO GALVANIZADA</v>
          </cell>
          <cell r="C202" t="str">
            <v>UN</v>
          </cell>
          <cell r="D202">
            <v>3</v>
          </cell>
          <cell r="E202">
            <v>416499.99999999994</v>
          </cell>
          <cell r="F202">
            <v>1249499.9999999998</v>
          </cell>
        </row>
        <row r="203">
          <cell r="A203" t="str">
            <v>6,12,9</v>
          </cell>
          <cell r="B203" t="str">
            <v>SALIDA PARA LUZ ESTROBOSCOPICA CON SIRENA INCORPORADA INCLUYE TUBERIA EMT 1/2" Y CAJA 10X10 DOBLE FONDO GALVANIZADA</v>
          </cell>
          <cell r="C203" t="str">
            <v>UN</v>
          </cell>
          <cell r="D203">
            <v>3</v>
          </cell>
          <cell r="E203">
            <v>324499.99999999994</v>
          </cell>
          <cell r="F203">
            <v>973499.99999999977</v>
          </cell>
        </row>
        <row r="204">
          <cell r="A204" t="str">
            <v>6,12,10</v>
          </cell>
          <cell r="B204" t="str">
            <v>FUENTES CON BATERÍA</v>
          </cell>
          <cell r="C204" t="str">
            <v>UN</v>
          </cell>
          <cell r="D204">
            <v>2</v>
          </cell>
          <cell r="E204">
            <v>312999.99999999994</v>
          </cell>
          <cell r="F204">
            <v>625999.99999999988</v>
          </cell>
        </row>
        <row r="205">
          <cell r="A205" t="str">
            <v>6,12,11</v>
          </cell>
          <cell r="B205" t="str">
            <v>CABLEADO PARA SALIDA DE INCENDIO DUPLEX</v>
          </cell>
          <cell r="C205" t="str">
            <v>ML</v>
          </cell>
          <cell r="D205">
            <v>2800</v>
          </cell>
          <cell r="E205">
            <v>813.99999999999989</v>
          </cell>
          <cell r="F205">
            <v>2279199.9999999995</v>
          </cell>
        </row>
        <row r="206">
          <cell r="A206" t="str">
            <v>6,12,12</v>
          </cell>
          <cell r="B206" t="str">
            <v>SALIDA PARA SEÑAL DE GABINETES PARA INCENDIO</v>
          </cell>
          <cell r="C206" t="str">
            <v>UN</v>
          </cell>
          <cell r="D206">
            <v>3</v>
          </cell>
          <cell r="E206">
            <v>131650</v>
          </cell>
          <cell r="F206">
            <v>394950</v>
          </cell>
        </row>
        <row r="207">
          <cell r="A207" t="str">
            <v>6,12,13</v>
          </cell>
          <cell r="B207" t="str">
            <v xml:space="preserve">CONSOLA DE OPERACIÓN </v>
          </cell>
          <cell r="C207" t="str">
            <v>UN</v>
          </cell>
          <cell r="D207">
            <v>1</v>
          </cell>
          <cell r="E207">
            <v>775499.99999999988</v>
          </cell>
          <cell r="F207">
            <v>775499.99999999988</v>
          </cell>
        </row>
        <row r="208">
          <cell r="A208" t="str">
            <v>6,12,14</v>
          </cell>
          <cell r="B208" t="str">
            <v>SIRENA GENERAL</v>
          </cell>
          <cell r="C208" t="str">
            <v>UN</v>
          </cell>
          <cell r="D208">
            <v>1</v>
          </cell>
          <cell r="E208">
            <v>134000</v>
          </cell>
          <cell r="F208">
            <v>134000</v>
          </cell>
        </row>
        <row r="209">
          <cell r="A209" t="str">
            <v>6,12,15</v>
          </cell>
          <cell r="B209" t="str">
            <v>CONTROL CENTRAL</v>
          </cell>
          <cell r="C209" t="str">
            <v>UN</v>
          </cell>
          <cell r="D209">
            <v>1</v>
          </cell>
          <cell r="E209">
            <v>2000499.9999999998</v>
          </cell>
          <cell r="F209">
            <v>2000499.9999999998</v>
          </cell>
        </row>
        <row r="210">
          <cell r="A210" t="str">
            <v>6,13</v>
          </cell>
          <cell r="B210" t="str">
            <v>PARARRAYOS</v>
          </cell>
        </row>
        <row r="211">
          <cell r="A211" t="str">
            <v>6,13,1</v>
          </cell>
          <cell r="B211" t="str">
            <v>PARARRAYOS IONOCAPTOR CON RADIO DE PROTECCION DE 50M CON SU BASE Y TUBO GALVANIZADO DE 2" POR 6 M Y FLEJES, CAJA DE 15X15 Y 15 M DE CABLE 2/0 DESNUDO</v>
          </cell>
          <cell r="C211" t="str">
            <v>UN</v>
          </cell>
          <cell r="D211">
            <v>1</v>
          </cell>
          <cell r="E211">
            <v>3358799.9999999995</v>
          </cell>
          <cell r="F211">
            <v>3358799.9999999995</v>
          </cell>
        </row>
        <row r="212">
          <cell r="A212" t="str">
            <v>6,14</v>
          </cell>
          <cell r="B212" t="str">
            <v>VOZ Y DATOS</v>
          </cell>
        </row>
        <row r="213">
          <cell r="A213" t="str">
            <v>6,14,1</v>
          </cell>
          <cell r="B213" t="str">
            <v>SALIDA DE VOZ Y DATOS EN CABLE UTP 5 INCLUYE TOMA RJ45</v>
          </cell>
          <cell r="C213" t="str">
            <v>UN</v>
          </cell>
          <cell r="D213">
            <v>35</v>
          </cell>
          <cell r="E213">
            <v>138000</v>
          </cell>
          <cell r="F213">
            <v>4830000</v>
          </cell>
        </row>
        <row r="214">
          <cell r="A214" t="str">
            <v>6,14,2</v>
          </cell>
          <cell r="B214" t="str">
            <v>SALIDA TELEFONOS PUBLICOS  CABLE UTP CUATRO PARES  CATEGORIA 5</v>
          </cell>
          <cell r="C214" t="str">
            <v>UN</v>
          </cell>
          <cell r="D214">
            <v>13</v>
          </cell>
          <cell r="E214">
            <v>80999.999999999985</v>
          </cell>
          <cell r="F214">
            <v>1052999.9999999998</v>
          </cell>
        </row>
        <row r="215">
          <cell r="B215" t="str">
            <v>VALOR CAPITULO</v>
          </cell>
          <cell r="G215">
            <v>352498063</v>
          </cell>
        </row>
        <row r="216">
          <cell r="A216" t="str">
            <v>7,0</v>
          </cell>
          <cell r="B216" t="str">
            <v>PAÑETES Y MAMPOSTERIA</v>
          </cell>
        </row>
        <row r="217">
          <cell r="A217" t="str">
            <v>7,1</v>
          </cell>
          <cell r="B217" t="str">
            <v>PAÑETE IMPERMEABILIZADO INTEGRALMENTE</v>
          </cell>
          <cell r="C217" t="str">
            <v>M2</v>
          </cell>
          <cell r="D217">
            <v>10</v>
          </cell>
          <cell r="E217">
            <v>8178</v>
          </cell>
          <cell r="F217">
            <v>81780</v>
          </cell>
        </row>
        <row r="218">
          <cell r="A218" t="str">
            <v>7,2</v>
          </cell>
          <cell r="B218" t="str">
            <v>PAÑETE LISO MUROS</v>
          </cell>
          <cell r="C218" t="str">
            <v>M2</v>
          </cell>
          <cell r="D218">
            <v>40.020000000000003</v>
          </cell>
          <cell r="E218">
            <v>6988</v>
          </cell>
          <cell r="F218">
            <v>279659.76</v>
          </cell>
        </row>
        <row r="219">
          <cell r="A219" t="str">
            <v>7,3</v>
          </cell>
          <cell r="B219" t="str">
            <v>MAMPOSTERIA EN BLOQUE No.5</v>
          </cell>
          <cell r="C219" t="str">
            <v>M2</v>
          </cell>
          <cell r="D219">
            <v>21.72</v>
          </cell>
          <cell r="E219">
            <v>11223</v>
          </cell>
          <cell r="F219">
            <v>243763.56</v>
          </cell>
        </row>
        <row r="220">
          <cell r="A220" t="str">
            <v>7,4</v>
          </cell>
          <cell r="B220" t="str">
            <v>RESANE DE PAÑETES EXISTENTES</v>
          </cell>
          <cell r="C220" t="str">
            <v>M2</v>
          </cell>
          <cell r="D220">
            <v>120</v>
          </cell>
          <cell r="E220">
            <v>4605</v>
          </cell>
          <cell r="F220">
            <v>552600</v>
          </cell>
        </row>
        <row r="221">
          <cell r="A221" t="str">
            <v>7,5</v>
          </cell>
          <cell r="B221" t="str">
            <v>ENCAMISAR PASES DE TUBOS EN MUROS</v>
          </cell>
          <cell r="C221" t="str">
            <v>UN</v>
          </cell>
          <cell r="D221">
            <v>50</v>
          </cell>
          <cell r="E221">
            <v>10000</v>
          </cell>
          <cell r="F221">
            <v>500000</v>
          </cell>
        </row>
        <row r="222">
          <cell r="B222" t="str">
            <v>VALOR CAPITULO</v>
          </cell>
          <cell r="G222">
            <v>1657803.32</v>
          </cell>
        </row>
        <row r="223">
          <cell r="A223" t="str">
            <v>8,0</v>
          </cell>
          <cell r="B223" t="str">
            <v>CERRAMIENTO</v>
          </cell>
        </row>
        <row r="224">
          <cell r="A224" t="str">
            <v>8,1</v>
          </cell>
          <cell r="B224" t="str">
            <v>LOCALIZACION Y REPLANTEO</v>
          </cell>
          <cell r="C224" t="str">
            <v>M2</v>
          </cell>
          <cell r="D224">
            <v>75</v>
          </cell>
          <cell r="E224">
            <v>1207</v>
          </cell>
          <cell r="F224">
            <v>90525</v>
          </cell>
        </row>
        <row r="225">
          <cell r="A225" t="str">
            <v>8,2</v>
          </cell>
          <cell r="B225" t="str">
            <v>DESMONTE DE REJA A REUTILIZAR</v>
          </cell>
          <cell r="C225" t="str">
            <v>GL</v>
          </cell>
          <cell r="D225">
            <v>1</v>
          </cell>
          <cell r="E225">
            <v>150000</v>
          </cell>
          <cell r="F225">
            <v>150000</v>
          </cell>
        </row>
        <row r="226">
          <cell r="A226" t="str">
            <v>8,3</v>
          </cell>
          <cell r="B226" t="str">
            <v>DEMOLICION DE MURO EXISTENTE</v>
          </cell>
          <cell r="C226" t="str">
            <v>M2</v>
          </cell>
          <cell r="D226">
            <v>11</v>
          </cell>
          <cell r="E226">
            <v>5800</v>
          </cell>
          <cell r="F226">
            <v>63800</v>
          </cell>
        </row>
        <row r="227">
          <cell r="A227" t="str">
            <v>8,4</v>
          </cell>
          <cell r="B227" t="str">
            <v>DEMOLICION DE PORTICO ENTRADA</v>
          </cell>
          <cell r="C227" t="str">
            <v>M3</v>
          </cell>
          <cell r="D227">
            <v>4</v>
          </cell>
          <cell r="E227">
            <v>28500</v>
          </cell>
          <cell r="F227">
            <v>114000</v>
          </cell>
        </row>
        <row r="228">
          <cell r="A228" t="str">
            <v>8,5</v>
          </cell>
          <cell r="B228" t="str">
            <v>VIGA DE AMARRE EN CONCRETO 3000 PSI, 25*25 CMS</v>
          </cell>
          <cell r="C228" t="str">
            <v>M3</v>
          </cell>
          <cell r="D228">
            <v>1.47</v>
          </cell>
          <cell r="E228">
            <v>322720</v>
          </cell>
          <cell r="F228">
            <v>474398.39999999997</v>
          </cell>
        </row>
        <row r="229">
          <cell r="A229" t="str">
            <v>8,6</v>
          </cell>
          <cell r="B229" t="str">
            <v>ZAPATA EN CONCRETO 3000 PSI</v>
          </cell>
          <cell r="C229" t="str">
            <v>M3</v>
          </cell>
          <cell r="D229">
            <v>0.69</v>
          </cell>
          <cell r="E229">
            <v>305920</v>
          </cell>
          <cell r="F229">
            <v>211084.79999999999</v>
          </cell>
        </row>
        <row r="230">
          <cell r="A230" t="str">
            <v>8,7</v>
          </cell>
          <cell r="B230" t="str">
            <v>MURO EN LADRILLO REJILLA, E= 25 CMS (SEGUN DETALLE)</v>
          </cell>
          <cell r="C230" t="str">
            <v>ML</v>
          </cell>
          <cell r="D230">
            <v>11.65</v>
          </cell>
          <cell r="E230">
            <v>48800</v>
          </cell>
          <cell r="F230">
            <v>568520</v>
          </cell>
        </row>
        <row r="231">
          <cell r="A231" t="str">
            <v>8,8</v>
          </cell>
          <cell r="B231" t="str">
            <v>COLUMNA EN CONCRETO 20*20 CMS</v>
          </cell>
          <cell r="C231" t="str">
            <v>M3</v>
          </cell>
          <cell r="D231">
            <v>0.68</v>
          </cell>
          <cell r="E231">
            <v>389720</v>
          </cell>
          <cell r="F231">
            <v>265009.60000000003</v>
          </cell>
        </row>
        <row r="232">
          <cell r="A232" t="str">
            <v>8,9</v>
          </cell>
          <cell r="B232" t="str">
            <v>ENCHAPE EN LADRILLO PARA COLUMNAS</v>
          </cell>
          <cell r="C232" t="str">
            <v>ML</v>
          </cell>
          <cell r="D232">
            <v>68</v>
          </cell>
          <cell r="E232">
            <v>16520</v>
          </cell>
          <cell r="F232">
            <v>1123360</v>
          </cell>
        </row>
        <row r="233">
          <cell r="A233" t="str">
            <v>8,10</v>
          </cell>
          <cell r="B233" t="str">
            <v>REJA EN TUBO CUADRADO DE 1"</v>
          </cell>
          <cell r="C233" t="str">
            <v>M2</v>
          </cell>
          <cell r="D233">
            <v>4.8</v>
          </cell>
          <cell r="E233">
            <v>38000</v>
          </cell>
          <cell r="F233">
            <v>182400</v>
          </cell>
        </row>
        <row r="234">
          <cell r="A234" t="str">
            <v>8,11</v>
          </cell>
          <cell r="B234" t="str">
            <v>INSTALACION REJA EXISTENTE</v>
          </cell>
          <cell r="C234" t="str">
            <v>M2</v>
          </cell>
          <cell r="D234">
            <v>32.1</v>
          </cell>
          <cell r="E234">
            <v>12000</v>
          </cell>
          <cell r="F234">
            <v>385200</v>
          </cell>
        </row>
        <row r="235">
          <cell r="A235" t="str">
            <v>8,12</v>
          </cell>
          <cell r="B235" t="str">
            <v>PUERTA EN REJA ENTRADA VEHICULAR 350*240 CMS</v>
          </cell>
          <cell r="C235" t="str">
            <v>UN</v>
          </cell>
          <cell r="D235">
            <v>2</v>
          </cell>
          <cell r="E235">
            <v>352800</v>
          </cell>
          <cell r="F235">
            <v>705600</v>
          </cell>
        </row>
        <row r="236">
          <cell r="A236" t="str">
            <v>8,13</v>
          </cell>
          <cell r="B236" t="str">
            <v>PUERTA EN REJA ENTRADA PEATONAL 120*240 CMS</v>
          </cell>
          <cell r="C236" t="str">
            <v>UN</v>
          </cell>
          <cell r="D236">
            <v>1</v>
          </cell>
          <cell r="E236">
            <v>120960</v>
          </cell>
          <cell r="F236">
            <v>120960</v>
          </cell>
        </row>
        <row r="237">
          <cell r="A237" t="str">
            <v>8,14</v>
          </cell>
          <cell r="B237" t="str">
            <v>PUERTA EN LAMINA CR, CAL.18 130*220 CMS</v>
          </cell>
          <cell r="C237" t="str">
            <v>UN</v>
          </cell>
          <cell r="D237">
            <v>1</v>
          </cell>
          <cell r="E237">
            <v>328700</v>
          </cell>
          <cell r="F237">
            <v>328700</v>
          </cell>
        </row>
        <row r="238">
          <cell r="B238" t="str">
            <v>VALOR CAPITULO</v>
          </cell>
          <cell r="G238">
            <v>4783557.8</v>
          </cell>
        </row>
        <row r="239">
          <cell r="A239" t="str">
            <v>9,0</v>
          </cell>
          <cell r="B239" t="str">
            <v>PISOS</v>
          </cell>
        </row>
        <row r="240">
          <cell r="A240" t="str">
            <v>9,1</v>
          </cell>
          <cell r="B240" t="str">
            <v>BASES PISOS Y AFINADOS</v>
          </cell>
        </row>
        <row r="241">
          <cell r="A241" t="str">
            <v>9,1,1</v>
          </cell>
          <cell r="B241" t="str">
            <v>POYOS MUEBLES</v>
          </cell>
          <cell r="C241" t="str">
            <v>ML</v>
          </cell>
          <cell r="D241">
            <v>146.9</v>
          </cell>
          <cell r="E241">
            <v>13685</v>
          </cell>
          <cell r="F241">
            <v>2010326.5</v>
          </cell>
        </row>
        <row r="242">
          <cell r="A242" t="str">
            <v>9,1,2</v>
          </cell>
          <cell r="B242" t="str">
            <v>AFINADO DE PISOS</v>
          </cell>
          <cell r="C242" t="str">
            <v>M2</v>
          </cell>
          <cell r="D242">
            <v>198.9</v>
          </cell>
          <cell r="E242">
            <v>8840</v>
          </cell>
          <cell r="F242">
            <v>1758276</v>
          </cell>
        </row>
        <row r="243">
          <cell r="A243" t="str">
            <v>9,2</v>
          </cell>
          <cell r="B243" t="str">
            <v>ACABADOS DE PISOS</v>
          </cell>
        </row>
        <row r="244">
          <cell r="A244" t="str">
            <v>9,2,1</v>
          </cell>
          <cell r="B244" t="str">
            <v>ENCHAPE PISOS 20*20</v>
          </cell>
          <cell r="C244" t="str">
            <v>M2</v>
          </cell>
          <cell r="D244">
            <v>134.34</v>
          </cell>
          <cell r="E244">
            <v>22984</v>
          </cell>
          <cell r="F244">
            <v>3087670.56</v>
          </cell>
        </row>
        <row r="245">
          <cell r="A245" t="str">
            <v>9,2,2</v>
          </cell>
          <cell r="B245" t="str">
            <v>EMINENT CONDUCTIVE EL TORO 2 MM REF 802</v>
          </cell>
          <cell r="C245" t="str">
            <v>M2</v>
          </cell>
          <cell r="D245">
            <v>51.92</v>
          </cell>
          <cell r="E245">
            <v>126180</v>
          </cell>
          <cell r="F245">
            <v>6551265.6000000006</v>
          </cell>
        </row>
        <row r="246">
          <cell r="A246" t="str">
            <v>9,2,3</v>
          </cell>
          <cell r="B246" t="str">
            <v>GRANITO PULIDO</v>
          </cell>
          <cell r="C246" t="str">
            <v>M2</v>
          </cell>
          <cell r="D246">
            <v>10.66</v>
          </cell>
          <cell r="E246">
            <v>58400</v>
          </cell>
          <cell r="F246">
            <v>622544</v>
          </cell>
        </row>
        <row r="247">
          <cell r="A247" t="str">
            <v>9,2,4</v>
          </cell>
          <cell r="B247" t="str">
            <v>BALDOSIN GRANITO DE MARMOL VIBROPRENSADO 33*33 CMS</v>
          </cell>
          <cell r="C247" t="str">
            <v>M2</v>
          </cell>
          <cell r="D247">
            <v>1502</v>
          </cell>
          <cell r="E247">
            <v>36300</v>
          </cell>
          <cell r="F247">
            <v>54522600</v>
          </cell>
        </row>
        <row r="248">
          <cell r="A248" t="str">
            <v>9.2.5</v>
          </cell>
          <cell r="B248" t="str">
            <v>TABLETA ALFAGRES</v>
          </cell>
          <cell r="C248" t="str">
            <v>M2</v>
          </cell>
          <cell r="D248">
            <v>72.8</v>
          </cell>
          <cell r="E248">
            <v>18000</v>
          </cell>
          <cell r="F248">
            <v>1310400</v>
          </cell>
        </row>
        <row r="249">
          <cell r="A249" t="str">
            <v>9.2.6</v>
          </cell>
          <cell r="B249" t="str">
            <v>ALISTADO ENDURECIDO CON ROCKTOP</v>
          </cell>
          <cell r="C249" t="str">
            <v>M2</v>
          </cell>
          <cell r="D249">
            <v>70.599999999999994</v>
          </cell>
          <cell r="E249">
            <v>15650</v>
          </cell>
          <cell r="F249">
            <v>1104890</v>
          </cell>
        </row>
        <row r="250">
          <cell r="A250" t="str">
            <v>9.2.7</v>
          </cell>
          <cell r="B250" t="str">
            <v>CENEFAS EN GRAVILLA LAVADA</v>
          </cell>
          <cell r="C250" t="str">
            <v>ML</v>
          </cell>
          <cell r="D250">
            <v>48.5</v>
          </cell>
          <cell r="E250">
            <v>12230</v>
          </cell>
          <cell r="F250">
            <v>593155</v>
          </cell>
        </row>
        <row r="251">
          <cell r="A251" t="str">
            <v>9,3</v>
          </cell>
          <cell r="B251" t="str">
            <v>GUARDAESCOBAS</v>
          </cell>
        </row>
        <row r="252">
          <cell r="A252" t="str">
            <v>9,3,1</v>
          </cell>
          <cell r="B252" t="str">
            <v>MEDIA CAÑA EN GRANITO PULIDO</v>
          </cell>
          <cell r="C252" t="str">
            <v>ML</v>
          </cell>
          <cell r="D252">
            <v>45.35</v>
          </cell>
          <cell r="E252">
            <v>23475</v>
          </cell>
          <cell r="F252">
            <v>1064591.25</v>
          </cell>
        </row>
        <row r="253">
          <cell r="A253" t="str">
            <v>9,3,2</v>
          </cell>
          <cell r="B253" t="str">
            <v>GUARDAESCOBAS EN BALDOSA DE GRANITO VIBROPRENSADO 7*33 CMS</v>
          </cell>
          <cell r="C253" t="str">
            <v>ML</v>
          </cell>
          <cell r="D253">
            <v>744.73</v>
          </cell>
          <cell r="E253">
            <v>9500</v>
          </cell>
          <cell r="F253">
            <v>7074935</v>
          </cell>
        </row>
        <row r="254">
          <cell r="A254" t="str">
            <v>9.3.3</v>
          </cell>
          <cell r="B254" t="str">
            <v>MEDIA CAÑA EN MORTERO</v>
          </cell>
          <cell r="C254" t="str">
            <v>ML</v>
          </cell>
          <cell r="D254">
            <v>80.900000000000006</v>
          </cell>
          <cell r="E254">
            <v>5533</v>
          </cell>
          <cell r="F254">
            <v>447619.7</v>
          </cell>
        </row>
        <row r="255">
          <cell r="A255" t="str">
            <v>9,4</v>
          </cell>
          <cell r="B255" t="str">
            <v>ESCALERAS</v>
          </cell>
        </row>
        <row r="256">
          <cell r="A256" t="str">
            <v>9,4,1</v>
          </cell>
          <cell r="B256" t="str">
            <v>GRADAS GRANITO PULIDO 1,55 M</v>
          </cell>
          <cell r="C256" t="str">
            <v>PASO</v>
          </cell>
          <cell r="D256">
            <v>66</v>
          </cell>
          <cell r="E256">
            <v>92680</v>
          </cell>
          <cell r="F256">
            <v>6116880</v>
          </cell>
        </row>
        <row r="257">
          <cell r="A257" t="str">
            <v>9,4,2</v>
          </cell>
          <cell r="B257" t="str">
            <v>GRADAS GRANITO PULIDO 1,10 M</v>
          </cell>
          <cell r="C257" t="str">
            <v>PASO</v>
          </cell>
          <cell r="D257">
            <v>16</v>
          </cell>
          <cell r="E257">
            <v>72880</v>
          </cell>
          <cell r="F257">
            <v>1166080</v>
          </cell>
        </row>
        <row r="258">
          <cell r="A258" t="str">
            <v>9,4,3</v>
          </cell>
          <cell r="B258" t="str">
            <v>DESCANSOS ESCALERA EN GRANITO PULIDO</v>
          </cell>
          <cell r="C258" t="str">
            <v>M2</v>
          </cell>
          <cell r="D258">
            <v>11.44</v>
          </cell>
          <cell r="E258">
            <v>58400</v>
          </cell>
          <cell r="F258">
            <v>668096</v>
          </cell>
        </row>
        <row r="259">
          <cell r="A259" t="str">
            <v>9.4.4</v>
          </cell>
          <cell r="B259" t="str">
            <v>GRADAS TABLETA ALFAGRES Y GRAVILLA LAVADA</v>
          </cell>
          <cell r="C259" t="str">
            <v>ML</v>
          </cell>
          <cell r="D259">
            <v>89.8</v>
          </cell>
          <cell r="E259">
            <v>64300</v>
          </cell>
          <cell r="F259">
            <v>5774140</v>
          </cell>
        </row>
        <row r="260">
          <cell r="B260" t="str">
            <v>VALOR CAPITULO</v>
          </cell>
          <cell r="G260">
            <v>93873469.609999999</v>
          </cell>
        </row>
        <row r="261">
          <cell r="A261" t="str">
            <v>10,0</v>
          </cell>
          <cell r="B261" t="str">
            <v>CUBIERTAS E IMPERMEABILIZACIONES</v>
          </cell>
          <cell r="G261" t="str">
            <v xml:space="preserve"> </v>
          </cell>
        </row>
        <row r="262">
          <cell r="A262" t="str">
            <v>10,1</v>
          </cell>
          <cell r="B262" t="str">
            <v>IMPERMEABILIZACIONES</v>
          </cell>
        </row>
        <row r="263">
          <cell r="A263" t="str">
            <v>10,1,1</v>
          </cell>
          <cell r="B263" t="str">
            <v>IMPERMEABILIZACION DUCHAS Y POCETAS</v>
          </cell>
          <cell r="C263" t="str">
            <v>M2</v>
          </cell>
          <cell r="D263">
            <v>24.9</v>
          </cell>
          <cell r="E263">
            <v>9800</v>
          </cell>
          <cell r="F263">
            <v>244020</v>
          </cell>
        </row>
        <row r="264">
          <cell r="A264" t="str">
            <v>10,2</v>
          </cell>
          <cell r="B264" t="str">
            <v>CUBIERTAS</v>
          </cell>
        </row>
        <row r="265">
          <cell r="A265" t="str">
            <v>10,2,1</v>
          </cell>
          <cell r="B265" t="str">
            <v>DOMOS BURBUJA</v>
          </cell>
          <cell r="C265" t="str">
            <v>M2</v>
          </cell>
          <cell r="D265">
            <v>74.23</v>
          </cell>
          <cell r="E265">
            <v>120433</v>
          </cell>
          <cell r="F265">
            <v>8939741.5899999999</v>
          </cell>
        </row>
        <row r="266">
          <cell r="A266" t="str">
            <v>10,2,2</v>
          </cell>
          <cell r="B266" t="str">
            <v>ESTRUCTURA METALICA DOMOS</v>
          </cell>
          <cell r="C266" t="str">
            <v>KG</v>
          </cell>
          <cell r="D266">
            <v>890.76</v>
          </cell>
          <cell r="E266">
            <v>3235</v>
          </cell>
          <cell r="F266">
            <v>2881608.6</v>
          </cell>
        </row>
        <row r="267">
          <cell r="A267" t="str">
            <v>10,2,3</v>
          </cell>
          <cell r="B267" t="str">
            <v>MARQUESINA</v>
          </cell>
          <cell r="C267" t="str">
            <v>M2</v>
          </cell>
          <cell r="D267">
            <v>10.89</v>
          </cell>
          <cell r="E267">
            <v>100350</v>
          </cell>
          <cell r="F267">
            <v>1092811.5</v>
          </cell>
        </row>
        <row r="268">
          <cell r="B268" t="str">
            <v>VALOR CAPITULO</v>
          </cell>
          <cell r="G268">
            <v>13158181.689999999</v>
          </cell>
        </row>
        <row r="269">
          <cell r="A269" t="str">
            <v>11,0</v>
          </cell>
          <cell r="B269" t="str">
            <v>CARPINTERÍA METALICA</v>
          </cell>
        </row>
        <row r="270">
          <cell r="A270" t="str">
            <v>11,1</v>
          </cell>
          <cell r="B270" t="str">
            <v>CARPINTERIA EN ALUMINIO</v>
          </cell>
        </row>
        <row r="271">
          <cell r="A271" t="str">
            <v>11,1,1</v>
          </cell>
          <cell r="B271" t="str">
            <v>PUERTA EN VIDRIO DE SEGURIDAD TEMPLADO, 330*220 CM</v>
          </cell>
          <cell r="C271" t="str">
            <v>UN</v>
          </cell>
          <cell r="D271">
            <v>1</v>
          </cell>
          <cell r="E271">
            <v>1610000</v>
          </cell>
          <cell r="F271">
            <v>1610000</v>
          </cell>
        </row>
        <row r="272">
          <cell r="A272" t="str">
            <v>11,1,2</v>
          </cell>
          <cell r="B272" t="str">
            <v>PUERTA EN VIDRIO DE SEGURIDAD TEMPLADO, 180*220 CM</v>
          </cell>
          <cell r="C272" t="str">
            <v>UN</v>
          </cell>
          <cell r="D272">
            <v>1</v>
          </cell>
          <cell r="E272">
            <v>1127000</v>
          </cell>
          <cell r="F272">
            <v>1127000</v>
          </cell>
        </row>
        <row r="273">
          <cell r="A273" t="str">
            <v>11,1,3</v>
          </cell>
          <cell r="B273" t="str">
            <v>PUERTA EN VIDRIO TEMPLADO 340*260 CMS</v>
          </cell>
          <cell r="C273" t="str">
            <v>UN</v>
          </cell>
          <cell r="D273">
            <v>1</v>
          </cell>
          <cell r="E273">
            <v>1484075</v>
          </cell>
          <cell r="F273">
            <v>1484075</v>
          </cell>
        </row>
        <row r="274">
          <cell r="A274" t="str">
            <v>11,1,4</v>
          </cell>
          <cell r="B274" t="str">
            <v>SILICONA PARA VENTANERIA EXISTENTE</v>
          </cell>
          <cell r="C274" t="str">
            <v>GL</v>
          </cell>
          <cell r="D274">
            <v>1</v>
          </cell>
          <cell r="E274">
            <v>300000</v>
          </cell>
          <cell r="F274">
            <v>300000</v>
          </cell>
        </row>
        <row r="275">
          <cell r="A275" t="str">
            <v>11.1.5</v>
          </cell>
          <cell r="B275" t="str">
            <v>VENTANERIA PERFIL PROYECTANTE CON VIDRIO DE 5 MM, PARA OFICINAS</v>
          </cell>
          <cell r="C275" t="str">
            <v>M2</v>
          </cell>
          <cell r="D275">
            <v>29.46</v>
          </cell>
          <cell r="E275">
            <v>99620</v>
          </cell>
          <cell r="F275">
            <v>2934805.2</v>
          </cell>
        </row>
        <row r="276">
          <cell r="A276" t="str">
            <v>11.1.6</v>
          </cell>
          <cell r="B276" t="str">
            <v>VENTANA RAYOS X</v>
          </cell>
          <cell r="C276" t="str">
            <v>M2</v>
          </cell>
          <cell r="D276">
            <v>1.3</v>
          </cell>
          <cell r="E276">
            <v>7390000</v>
          </cell>
          <cell r="F276">
            <v>9607000</v>
          </cell>
        </row>
        <row r="277">
          <cell r="A277" t="str">
            <v>11.1.7</v>
          </cell>
          <cell r="B277" t="str">
            <v>DIVISIONES ACRILICAS PARA BAÑOS</v>
          </cell>
          <cell r="C277" t="str">
            <v>M2</v>
          </cell>
          <cell r="D277">
            <v>29.88</v>
          </cell>
          <cell r="E277">
            <v>55680</v>
          </cell>
          <cell r="F277">
            <v>1663718.3999999999</v>
          </cell>
        </row>
        <row r="278">
          <cell r="A278" t="str">
            <v>11.1.8</v>
          </cell>
          <cell r="B278" t="str">
            <v>DIVISIONES TIPO OFICINA (CONSULTORIOS, CAJA, INFORMACION)</v>
          </cell>
          <cell r="C278" t="str">
            <v>M2</v>
          </cell>
          <cell r="D278">
            <v>58.61</v>
          </cell>
          <cell r="E278">
            <v>138000</v>
          </cell>
          <cell r="F278">
            <v>8088180</v>
          </cell>
        </row>
        <row r="279">
          <cell r="A279" t="str">
            <v>11,2</v>
          </cell>
          <cell r="B279" t="str">
            <v>CARPINTERIA EN LAMINA</v>
          </cell>
          <cell r="G279" t="str">
            <v xml:space="preserve"> </v>
          </cell>
        </row>
        <row r="280">
          <cell r="A280" t="str">
            <v>11,2,1</v>
          </cell>
          <cell r="B280" t="str">
            <v>PUERTA P-9  205*100 CMS</v>
          </cell>
          <cell r="C280" t="str">
            <v>UN</v>
          </cell>
          <cell r="D280">
            <v>4</v>
          </cell>
          <cell r="E280">
            <v>206600</v>
          </cell>
          <cell r="F280">
            <v>826400</v>
          </cell>
        </row>
        <row r="281">
          <cell r="A281" t="str">
            <v>11,2,2</v>
          </cell>
          <cell r="B281" t="str">
            <v>PUERTA P-10  230*150 CMS</v>
          </cell>
          <cell r="C281" t="str">
            <v>UN</v>
          </cell>
          <cell r="D281">
            <v>3</v>
          </cell>
          <cell r="E281">
            <v>362400</v>
          </cell>
          <cell r="F281">
            <v>1087200</v>
          </cell>
        </row>
        <row r="282">
          <cell r="A282" t="str">
            <v>11,2,3</v>
          </cell>
          <cell r="B282" t="str">
            <v>PUERTA P-11  250*350 CMS</v>
          </cell>
          <cell r="C282" t="str">
            <v>UN</v>
          </cell>
          <cell r="D282">
            <v>1</v>
          </cell>
          <cell r="E282">
            <v>918000</v>
          </cell>
          <cell r="F282">
            <v>918000</v>
          </cell>
        </row>
        <row r="283">
          <cell r="A283" t="str">
            <v>11,2,4</v>
          </cell>
          <cell r="B283" t="str">
            <v>PUERTA P-12 ( DUCTOS )  200*60 CMS</v>
          </cell>
          <cell r="C283" t="str">
            <v>UN</v>
          </cell>
          <cell r="D283">
            <v>2</v>
          </cell>
          <cell r="E283">
            <v>126400</v>
          </cell>
          <cell r="F283">
            <v>252800</v>
          </cell>
        </row>
        <row r="284">
          <cell r="A284" t="str">
            <v>11,2,5</v>
          </cell>
          <cell r="B284" t="str">
            <v>PISAVIDRIOS PARA VENTANAS INTERIORES</v>
          </cell>
          <cell r="C284" t="str">
            <v>ML</v>
          </cell>
          <cell r="D284">
            <v>27.1</v>
          </cell>
          <cell r="E284">
            <v>1050</v>
          </cell>
          <cell r="F284">
            <v>28455</v>
          </cell>
        </row>
        <row r="285">
          <cell r="A285" t="str">
            <v>11,2,6</v>
          </cell>
          <cell r="B285" t="str">
            <v>DIVISIONES METALICAS PARA BAÑO, CAL.18 PINTURA ELECTROSTATICA</v>
          </cell>
          <cell r="C285" t="str">
            <v>M2</v>
          </cell>
          <cell r="D285">
            <v>39.619999999999997</v>
          </cell>
          <cell r="E285">
            <v>99250</v>
          </cell>
          <cell r="F285">
            <v>3932284.9999999995</v>
          </cell>
        </row>
        <row r="286">
          <cell r="A286" t="str">
            <v>11.2.7</v>
          </cell>
          <cell r="B286" t="str">
            <v>PUERTA ENTAMBORADA CUARTO DE BASURAS 220*100 CMS</v>
          </cell>
          <cell r="C286" t="str">
            <v>UN</v>
          </cell>
          <cell r="D286">
            <v>1</v>
          </cell>
          <cell r="E286">
            <v>253000</v>
          </cell>
          <cell r="F286">
            <v>253000</v>
          </cell>
        </row>
        <row r="287">
          <cell r="A287" t="str">
            <v>11,3</v>
          </cell>
          <cell r="B287" t="str">
            <v>BARANDAS Y PASAMANOS</v>
          </cell>
        </row>
        <row r="288">
          <cell r="A288" t="str">
            <v>11,3,1</v>
          </cell>
          <cell r="B288" t="str">
            <v>BARANDA EN TUBO HG DE 2" (INCLUYE PASAMANOS 2" EN FLORMORADO)</v>
          </cell>
          <cell r="C288" t="str">
            <v>ML</v>
          </cell>
          <cell r="D288">
            <v>25.35</v>
          </cell>
          <cell r="E288">
            <v>85370</v>
          </cell>
          <cell r="F288">
            <v>2164129.5</v>
          </cell>
        </row>
        <row r="289">
          <cell r="A289" t="str">
            <v>11,3,2</v>
          </cell>
          <cell r="B289" t="str">
            <v>PASAMANOS BAÑOS PACIENTES Y MINUSVALIDOS</v>
          </cell>
          <cell r="C289" t="str">
            <v>ML</v>
          </cell>
          <cell r="D289">
            <v>60</v>
          </cell>
          <cell r="E289">
            <v>29300</v>
          </cell>
          <cell r="F289">
            <v>1758000</v>
          </cell>
        </row>
        <row r="290">
          <cell r="A290" t="str">
            <v>11,3,3</v>
          </cell>
          <cell r="B290" t="str">
            <v>REJAS TIPO BANCO</v>
          </cell>
          <cell r="C290" t="str">
            <v>M2</v>
          </cell>
          <cell r="D290">
            <v>38.36</v>
          </cell>
          <cell r="E290">
            <v>31450</v>
          </cell>
          <cell r="F290">
            <v>1206422</v>
          </cell>
        </row>
        <row r="291">
          <cell r="A291">
            <v>11.4</v>
          </cell>
          <cell r="B291" t="str">
            <v>OTROS</v>
          </cell>
        </row>
        <row r="292">
          <cell r="A292" t="str">
            <v>11,4,1</v>
          </cell>
          <cell r="B292" t="str">
            <v>ARCHIVADOR DE HISTORIAS CLINICAS</v>
          </cell>
          <cell r="C292" t="str">
            <v>UN</v>
          </cell>
          <cell r="D292">
            <v>1</v>
          </cell>
          <cell r="E292">
            <v>5520000</v>
          </cell>
          <cell r="F292">
            <v>5520000</v>
          </cell>
        </row>
        <row r="293">
          <cell r="B293" t="str">
            <v>VALOR CAPITULO</v>
          </cell>
          <cell r="G293">
            <v>44761470.099999994</v>
          </cell>
        </row>
        <row r="294">
          <cell r="A294" t="str">
            <v>12,0</v>
          </cell>
          <cell r="B294" t="str">
            <v>CARPINTERIA DE MADERA</v>
          </cell>
          <cell r="G294" t="str">
            <v xml:space="preserve"> </v>
          </cell>
        </row>
        <row r="295">
          <cell r="A295" t="str">
            <v>12,1</v>
          </cell>
          <cell r="B295" t="str">
            <v xml:space="preserve">MUEBLES  </v>
          </cell>
        </row>
        <row r="296">
          <cell r="A296" t="str">
            <v>12,1,1</v>
          </cell>
          <cell r="B296" t="str">
            <v>MUEBLE M-1 MODULAR EN AGLOMERADO RECUBIERTO EN MELAMINICO POSTFORMABLE, TAPA EN ACERO INOXIDABLE CON POCETA INTEGRAL</v>
          </cell>
          <cell r="C296" t="str">
            <v>ML</v>
          </cell>
          <cell r="D296">
            <v>30.7</v>
          </cell>
          <cell r="E296">
            <v>410000</v>
          </cell>
          <cell r="F296">
            <v>12587000</v>
          </cell>
        </row>
        <row r="297">
          <cell r="A297" t="str">
            <v>12,1,2</v>
          </cell>
          <cell r="B297" t="str">
            <v>MUEBLE M-2  MODULAR EN AGLOMERADO RECUBIERTO EN MELAMINICO POSTFORMABLE, TAPA EN FIBRA DE VIDRIO IMITACION MARMOL. PROFUNDIDAD 60 CMS</v>
          </cell>
          <cell r="C297" t="str">
            <v>ML</v>
          </cell>
          <cell r="D297">
            <v>22.2</v>
          </cell>
          <cell r="E297">
            <v>370000</v>
          </cell>
          <cell r="F297">
            <v>8214000</v>
          </cell>
        </row>
        <row r="298">
          <cell r="A298" t="str">
            <v>12,1,3</v>
          </cell>
          <cell r="B298" t="str">
            <v>MUEBLE M-3 MODULAR EN AGLOMERADO RECUBIERTO EN MELAMINICO POSTFORMABLE, TAPA EN ACERO INOXIDABLE (BAÑOS)</v>
          </cell>
          <cell r="C298" t="str">
            <v>ML</v>
          </cell>
          <cell r="D298">
            <v>9</v>
          </cell>
          <cell r="E298">
            <v>390000</v>
          </cell>
          <cell r="F298">
            <v>3510000</v>
          </cell>
        </row>
        <row r="299">
          <cell r="A299" t="str">
            <v>12,1,4</v>
          </cell>
          <cell r="B299" t="str">
            <v>MUEBLE  M-4-A TIPO LINOS, EN AGLOMERADO RECUBIERTO EN MELAMINICO POSTFORMABLE, PROFUNDIDAD 40 CMS</v>
          </cell>
          <cell r="C299" t="str">
            <v>ML</v>
          </cell>
          <cell r="D299">
            <v>10.35</v>
          </cell>
          <cell r="E299">
            <v>460000</v>
          </cell>
          <cell r="F299">
            <v>4761000</v>
          </cell>
        </row>
        <row r="300">
          <cell r="A300" t="str">
            <v>12,1,5</v>
          </cell>
          <cell r="B300" t="str">
            <v>MUEBLE  M-4-B TIPO LINOS, EN AGLOMERADO RECUBIERTO EN MELAMINICO POSTFORMABLE, PROFUNDIDAD 60 CMS</v>
          </cell>
          <cell r="C300" t="str">
            <v>ML</v>
          </cell>
          <cell r="D300">
            <v>4.55</v>
          </cell>
          <cell r="E300">
            <v>500000</v>
          </cell>
          <cell r="F300">
            <v>2275000</v>
          </cell>
        </row>
        <row r="301">
          <cell r="A301" t="str">
            <v>12,1,6</v>
          </cell>
          <cell r="B301" t="str">
            <v>MUEBLE M-5 TAPA Y MUEBLE BAJO MODULAR EN AGLOMERADO RECUBIERTO EN MELAMINICO POSTFORMABLE, SIN PUERTAS, PROFUNDIDAD 60 CMS</v>
          </cell>
          <cell r="C301" t="str">
            <v>ML</v>
          </cell>
          <cell r="D301">
            <v>33.65</v>
          </cell>
          <cell r="E301">
            <v>370000</v>
          </cell>
          <cell r="F301">
            <v>12450500</v>
          </cell>
        </row>
        <row r="302">
          <cell r="A302" t="str">
            <v>12,1,7</v>
          </cell>
          <cell r="B302" t="str">
            <v>MUEBLES M-6 TIPO LOCKERS, EN AGLOMERADO RECUBIERTO EN MELAMINICO POSTFORMABLE</v>
          </cell>
          <cell r="C302" t="str">
            <v>ML</v>
          </cell>
          <cell r="D302">
            <v>2</v>
          </cell>
          <cell r="E302">
            <v>300000</v>
          </cell>
          <cell r="F302">
            <v>600000</v>
          </cell>
        </row>
        <row r="303">
          <cell r="A303" t="str">
            <v>12,1,8</v>
          </cell>
          <cell r="B303" t="str">
            <v>MUEBLE M-7 BAJO MODULAR EN AGLOMERADO RECUBIERTO EN MELAMINICO POSTFORMABLE, TAPA EN FIBRA DE VIDRIO IMITACION MARMOL, PROFUNDIDAD 50 CMS</v>
          </cell>
          <cell r="C303" t="str">
            <v>ML</v>
          </cell>
          <cell r="D303">
            <v>16.149999999999999</v>
          </cell>
          <cell r="E303">
            <v>345000</v>
          </cell>
          <cell r="F303">
            <v>5571749.9999999991</v>
          </cell>
        </row>
        <row r="304">
          <cell r="A304" t="str">
            <v>12,1,9</v>
          </cell>
          <cell r="B304" t="str">
            <v>BANCA EN CEDRO 85*40</v>
          </cell>
          <cell r="C304" t="str">
            <v>UN</v>
          </cell>
          <cell r="D304">
            <v>2</v>
          </cell>
          <cell r="E304">
            <v>87353</v>
          </cell>
          <cell r="F304">
            <v>174706</v>
          </cell>
        </row>
        <row r="305">
          <cell r="A305" t="str">
            <v>12,1,10</v>
          </cell>
          <cell r="B305" t="str">
            <v>GUARDACAMILLA EN CEDRO</v>
          </cell>
          <cell r="C305" t="str">
            <v>ML</v>
          </cell>
          <cell r="D305">
            <v>270.60000000000002</v>
          </cell>
          <cell r="E305">
            <v>24750</v>
          </cell>
          <cell r="F305">
            <v>6697350.0000000009</v>
          </cell>
        </row>
        <row r="306">
          <cell r="A306" t="str">
            <v>12,1,11</v>
          </cell>
          <cell r="B306" t="str">
            <v>PASAMANOS EN FLORMORADO PARA ESCALERAS</v>
          </cell>
          <cell r="C306" t="str">
            <v>ML</v>
          </cell>
          <cell r="D306">
            <v>40</v>
          </cell>
          <cell r="E306">
            <v>24750</v>
          </cell>
          <cell r="F306">
            <v>990000</v>
          </cell>
        </row>
        <row r="307">
          <cell r="A307" t="str">
            <v>12,1,12</v>
          </cell>
          <cell r="B307" t="str">
            <v>SOBREPISO ESCENARIO SALON DE CONFERENCIAS</v>
          </cell>
          <cell r="C307" t="str">
            <v>M2</v>
          </cell>
          <cell r="D307">
            <v>7.6</v>
          </cell>
          <cell r="E307">
            <v>92714</v>
          </cell>
          <cell r="F307">
            <v>704626.4</v>
          </cell>
        </row>
        <row r="308">
          <cell r="A308" t="str">
            <v>12,1,13</v>
          </cell>
          <cell r="B308" t="str">
            <v>ESCALONES DE 120*30*15</v>
          </cell>
          <cell r="C308" t="str">
            <v>UN</v>
          </cell>
          <cell r="D308">
            <v>2</v>
          </cell>
          <cell r="E308">
            <v>33377</v>
          </cell>
          <cell r="F308">
            <v>66754</v>
          </cell>
        </row>
        <row r="309">
          <cell r="A309" t="str">
            <v>12,2</v>
          </cell>
          <cell r="B309" t="str">
            <v>PUERTAS</v>
          </cell>
        </row>
        <row r="310">
          <cell r="A310" t="str">
            <v>12,2,1</v>
          </cell>
          <cell r="B310" t="str">
            <v>PUERTAS  P1   205*70</v>
          </cell>
          <cell r="C310" t="str">
            <v>UN</v>
          </cell>
          <cell r="D310">
            <v>10</v>
          </cell>
          <cell r="E310">
            <v>126500.00000000001</v>
          </cell>
          <cell r="F310">
            <v>1265000.0000000002</v>
          </cell>
        </row>
        <row r="311">
          <cell r="A311" t="str">
            <v>12,2,2</v>
          </cell>
          <cell r="B311" t="str">
            <v>PUERTAS  P2   205*80</v>
          </cell>
          <cell r="C311" t="str">
            <v>UN</v>
          </cell>
          <cell r="D311">
            <v>51</v>
          </cell>
          <cell r="E311">
            <v>137170</v>
          </cell>
          <cell r="F311">
            <v>6995670</v>
          </cell>
        </row>
        <row r="312">
          <cell r="A312" t="str">
            <v>12,2,3</v>
          </cell>
          <cell r="B312" t="str">
            <v>PUERTAS  P3   205*85</v>
          </cell>
          <cell r="C312" t="str">
            <v>UN</v>
          </cell>
          <cell r="D312">
            <v>16</v>
          </cell>
          <cell r="E312">
            <v>178146.1</v>
          </cell>
          <cell r="F312">
            <v>2850337.6</v>
          </cell>
        </row>
        <row r="313">
          <cell r="A313" t="str">
            <v>12,2,4</v>
          </cell>
          <cell r="B313" t="str">
            <v>PUERTAS  P4   205*90</v>
          </cell>
          <cell r="C313" t="str">
            <v>UN</v>
          </cell>
          <cell r="D313">
            <v>32</v>
          </cell>
          <cell r="E313">
            <v>186732</v>
          </cell>
          <cell r="F313">
            <v>5975424</v>
          </cell>
        </row>
        <row r="314">
          <cell r="A314" t="str">
            <v>12,2,5</v>
          </cell>
          <cell r="B314" t="str">
            <v>PUERTAS  P5   205*100</v>
          </cell>
          <cell r="C314" t="str">
            <v>UN</v>
          </cell>
          <cell r="D314">
            <v>8</v>
          </cell>
          <cell r="E314">
            <v>234732</v>
          </cell>
          <cell r="F314">
            <v>1877856</v>
          </cell>
        </row>
        <row r="315">
          <cell r="A315" t="str">
            <v>12,2,6</v>
          </cell>
          <cell r="B315" t="str">
            <v>PUERTAS  P6   205*105</v>
          </cell>
          <cell r="C315" t="str">
            <v>UN</v>
          </cell>
          <cell r="D315">
            <v>9</v>
          </cell>
          <cell r="E315">
            <v>240732</v>
          </cell>
          <cell r="F315">
            <v>2166588</v>
          </cell>
        </row>
        <row r="316">
          <cell r="A316" t="str">
            <v>12,2,7</v>
          </cell>
          <cell r="B316" t="str">
            <v>PUERTAS  P7   205*120</v>
          </cell>
          <cell r="C316" t="str">
            <v>UN</v>
          </cell>
          <cell r="D316">
            <v>6</v>
          </cell>
          <cell r="E316">
            <v>290732</v>
          </cell>
          <cell r="F316">
            <v>1744392</v>
          </cell>
        </row>
        <row r="317">
          <cell r="A317" t="str">
            <v>12,2,8</v>
          </cell>
          <cell r="B317" t="str">
            <v>PUERTAS  P8   205*150   (DOS HOJAS, VAIVEN)</v>
          </cell>
          <cell r="C317" t="str">
            <v>UN</v>
          </cell>
          <cell r="D317">
            <v>3</v>
          </cell>
          <cell r="E317">
            <v>345800</v>
          </cell>
          <cell r="F317">
            <v>1037400</v>
          </cell>
        </row>
        <row r="318">
          <cell r="A318" t="str">
            <v>12,2,9</v>
          </cell>
          <cell r="B318" t="str">
            <v>PUERTA TIPO FUELLE  210*135 (DUCHA CAMILLAS)</v>
          </cell>
          <cell r="C318" t="str">
            <v>UN</v>
          </cell>
          <cell r="D318">
            <v>1</v>
          </cell>
          <cell r="E318">
            <v>382725.00000000006</v>
          </cell>
          <cell r="F318">
            <v>382725.00000000006</v>
          </cell>
        </row>
        <row r="319">
          <cell r="A319" t="str">
            <v>12,2,10</v>
          </cell>
          <cell r="B319" t="str">
            <v>PUERTA EN MADERA CON ALMA DE PLOMO</v>
          </cell>
          <cell r="C319" t="str">
            <v>UN</v>
          </cell>
          <cell r="D319">
            <v>3</v>
          </cell>
          <cell r="E319">
            <v>610450</v>
          </cell>
          <cell r="F319">
            <v>1831350</v>
          </cell>
        </row>
        <row r="320">
          <cell r="A320" t="str">
            <v>12.3</v>
          </cell>
          <cell r="B320" t="str">
            <v>VARIOS</v>
          </cell>
        </row>
        <row r="321">
          <cell r="A321" t="str">
            <v>12.3.1</v>
          </cell>
          <cell r="B321" t="str">
            <v xml:space="preserve">VENTANAS </v>
          </cell>
          <cell r="C321" t="str">
            <v>M2</v>
          </cell>
          <cell r="D321">
            <v>8.32</v>
          </cell>
          <cell r="E321">
            <v>49600</v>
          </cell>
          <cell r="F321">
            <v>412672</v>
          </cell>
        </row>
        <row r="322">
          <cell r="A322" t="str">
            <v>12.3.2</v>
          </cell>
          <cell r="B322" t="str">
            <v>REPISAS EN AGLOMERADO CON RECUBRIMIENTO EN MELAMINICO POSTFORMADO 100*20 CMS.</v>
          </cell>
          <cell r="C322" t="str">
            <v>UN</v>
          </cell>
          <cell r="D322">
            <v>3</v>
          </cell>
          <cell r="E322">
            <v>43500</v>
          </cell>
          <cell r="F322">
            <v>130500</v>
          </cell>
        </row>
        <row r="323">
          <cell r="B323" t="str">
            <v>VALOR CAPITULO</v>
          </cell>
          <cell r="G323">
            <v>85272601</v>
          </cell>
        </row>
        <row r="324">
          <cell r="A324" t="str">
            <v>13,0</v>
          </cell>
          <cell r="B324" t="str">
            <v>ENCHAPES</v>
          </cell>
        </row>
        <row r="325">
          <cell r="A325" t="str">
            <v>13,1</v>
          </cell>
          <cell r="B325" t="str">
            <v>SOBRE MUROS</v>
          </cell>
        </row>
        <row r="326">
          <cell r="A326" t="str">
            <v>13,1,1</v>
          </cell>
          <cell r="B326" t="str">
            <v>ENCHAPE CERAMICA 20*20</v>
          </cell>
          <cell r="C326" t="str">
            <v>M2</v>
          </cell>
          <cell r="D326">
            <v>1200.2</v>
          </cell>
          <cell r="E326">
            <v>23963</v>
          </cell>
          <cell r="F326">
            <v>28760392.600000001</v>
          </cell>
        </row>
        <row r="327">
          <cell r="A327" t="str">
            <v>13,1,2</v>
          </cell>
          <cell r="B327" t="str">
            <v>LAMINAS DE PLOMO</v>
          </cell>
          <cell r="C327" t="str">
            <v>M2</v>
          </cell>
          <cell r="D327">
            <v>96.41</v>
          </cell>
          <cell r="E327">
            <v>49750</v>
          </cell>
          <cell r="F327">
            <v>4796397.5</v>
          </cell>
        </row>
        <row r="328">
          <cell r="A328" t="str">
            <v>13,2</v>
          </cell>
          <cell r="B328" t="str">
            <v>SOBRE MESONES</v>
          </cell>
        </row>
        <row r="329">
          <cell r="A329" t="str">
            <v>13,2,1</v>
          </cell>
          <cell r="B329" t="str">
            <v>GRANITO PULIDO PARA MESON DE LABORATORIO</v>
          </cell>
          <cell r="C329" t="str">
            <v>ML</v>
          </cell>
          <cell r="D329">
            <v>14.8</v>
          </cell>
          <cell r="E329">
            <v>39350</v>
          </cell>
          <cell r="F329">
            <v>582380</v>
          </cell>
        </row>
        <row r="330">
          <cell r="A330" t="str">
            <v>13,3</v>
          </cell>
          <cell r="B330" t="str">
            <v>VARIOS</v>
          </cell>
        </row>
        <row r="331">
          <cell r="A331" t="str">
            <v>13,3,1</v>
          </cell>
          <cell r="B331" t="str">
            <v>BORDILLO DUCHA</v>
          </cell>
          <cell r="C331" t="str">
            <v>ML</v>
          </cell>
          <cell r="D331">
            <v>16.600000000000001</v>
          </cell>
          <cell r="E331">
            <v>43246</v>
          </cell>
          <cell r="F331">
            <v>717883.60000000009</v>
          </cell>
        </row>
        <row r="332">
          <cell r="A332" t="str">
            <v>13,3,2</v>
          </cell>
          <cell r="B332" t="str">
            <v>BORDILLO ASEO</v>
          </cell>
          <cell r="C332" t="str">
            <v>ML</v>
          </cell>
          <cell r="D332">
            <v>8.3000000000000007</v>
          </cell>
          <cell r="E332">
            <v>46638</v>
          </cell>
          <cell r="F332">
            <v>387095.4</v>
          </cell>
        </row>
        <row r="333">
          <cell r="B333" t="str">
            <v>VALOR CAPITULO</v>
          </cell>
          <cell r="G333">
            <v>35244149.100000001</v>
          </cell>
        </row>
        <row r="334">
          <cell r="A334" t="str">
            <v>14,0</v>
          </cell>
          <cell r="B334" t="str">
            <v>EQUIPOS ESPECIALES</v>
          </cell>
        </row>
        <row r="335">
          <cell r="A335" t="str">
            <v>14,1</v>
          </cell>
          <cell r="B335" t="str">
            <v>ASCENSOR</v>
          </cell>
          <cell r="C335" t="str">
            <v>UN</v>
          </cell>
          <cell r="D335">
            <v>1</v>
          </cell>
          <cell r="E335">
            <v>84180000</v>
          </cell>
          <cell r="F335">
            <v>84180000</v>
          </cell>
        </row>
        <row r="336">
          <cell r="A336" t="str">
            <v>14,2</v>
          </cell>
          <cell r="B336" t="str">
            <v xml:space="preserve">EQUIPO DE PRESION </v>
          </cell>
          <cell r="C336" t="str">
            <v>UN</v>
          </cell>
          <cell r="D336">
            <v>1</v>
          </cell>
          <cell r="E336">
            <v>4462862.5</v>
          </cell>
          <cell r="F336">
            <v>4462862.5</v>
          </cell>
        </row>
        <row r="337">
          <cell r="A337" t="str">
            <v>14.3</v>
          </cell>
          <cell r="B337" t="str">
            <v>EQUIPO DE PRESION DE INCENDIO</v>
          </cell>
          <cell r="C337" t="str">
            <v>UN</v>
          </cell>
          <cell r="D337">
            <v>1</v>
          </cell>
          <cell r="E337">
            <v>6937811.9999999991</v>
          </cell>
          <cell r="F337">
            <v>6937811.9999999991</v>
          </cell>
        </row>
        <row r="338">
          <cell r="A338" t="str">
            <v>14.4</v>
          </cell>
          <cell r="B338" t="str">
            <v>EQUIPOS DE INCENDIO GABINETES TIPO 1</v>
          </cell>
          <cell r="C338" t="str">
            <v>UN</v>
          </cell>
          <cell r="D338">
            <v>6</v>
          </cell>
          <cell r="E338">
            <v>513000</v>
          </cell>
          <cell r="F338">
            <v>3078000</v>
          </cell>
        </row>
        <row r="339">
          <cell r="A339" t="str">
            <v>14.5</v>
          </cell>
          <cell r="B339" t="str">
            <v>SIAMESA 3"*2 1/2"*2 1/2"</v>
          </cell>
          <cell r="C339" t="str">
            <v>UN</v>
          </cell>
          <cell r="D339">
            <v>1</v>
          </cell>
          <cell r="E339">
            <v>690000</v>
          </cell>
          <cell r="F339">
            <v>690000</v>
          </cell>
        </row>
        <row r="340">
          <cell r="A340" t="str">
            <v>14.6</v>
          </cell>
          <cell r="B340" t="str">
            <v>COCINA INTEGRAL MODULAR EN AGLOMERADO RECUBIERTO EN MELAMINICO POSTFORMABLE, TAPA EN ACERO INOXIDABLE CON POCETA INTEGRAL Y ESTUFA DE 4 PUESTOS, ALACENA Y CAMPANA EXTRACTORA 225*60 CMS</v>
          </cell>
          <cell r="C340" t="str">
            <v>UN</v>
          </cell>
          <cell r="D340">
            <v>1</v>
          </cell>
          <cell r="E340">
            <v>2900000</v>
          </cell>
          <cell r="F340">
            <v>2900000</v>
          </cell>
        </row>
        <row r="341">
          <cell r="B341" t="str">
            <v>VALOR CAPITULO</v>
          </cell>
          <cell r="G341">
            <v>102248674.5</v>
          </cell>
        </row>
        <row r="342">
          <cell r="A342" t="str">
            <v>15,0</v>
          </cell>
          <cell r="B342" t="str">
            <v>APARATOS SANITARIOS Y ACCESORIOS</v>
          </cell>
        </row>
        <row r="343">
          <cell r="A343" t="str">
            <v>15.1</v>
          </cell>
          <cell r="B343" t="str">
            <v>APARATOS SANITARIOS</v>
          </cell>
        </row>
        <row r="344">
          <cell r="A344" t="str">
            <v>15,1,1</v>
          </cell>
          <cell r="B344" t="str">
            <v>LAVAMANOS DE SOBREPONER CON GRIFERIA</v>
          </cell>
          <cell r="C344" t="str">
            <v>UN</v>
          </cell>
          <cell r="D344">
            <v>6</v>
          </cell>
          <cell r="E344">
            <v>116550</v>
          </cell>
          <cell r="F344">
            <v>699300</v>
          </cell>
        </row>
        <row r="345">
          <cell r="A345" t="str">
            <v>15,1,2</v>
          </cell>
          <cell r="B345" t="str">
            <v>LAVAMANOS DE COLGAR CON GRIFERIA</v>
          </cell>
          <cell r="C345" t="str">
            <v>UN</v>
          </cell>
          <cell r="D345">
            <v>38</v>
          </cell>
          <cell r="E345">
            <v>78550</v>
          </cell>
          <cell r="F345">
            <v>2984900</v>
          </cell>
        </row>
        <row r="346">
          <cell r="A346" t="str">
            <v>15,1,3</v>
          </cell>
          <cell r="B346" t="str">
            <v>ORINAL FLUXOMETRO</v>
          </cell>
          <cell r="C346" t="str">
            <v>UN</v>
          </cell>
          <cell r="D346">
            <v>5</v>
          </cell>
          <cell r="E346">
            <v>175700</v>
          </cell>
          <cell r="F346">
            <v>878500</v>
          </cell>
        </row>
        <row r="347">
          <cell r="A347" t="str">
            <v>15,1,4</v>
          </cell>
          <cell r="B347" t="str">
            <v>SANITARIO CON FLUXOMETRO</v>
          </cell>
          <cell r="C347" t="str">
            <v>UN</v>
          </cell>
          <cell r="D347">
            <v>42</v>
          </cell>
          <cell r="E347">
            <v>461399</v>
          </cell>
          <cell r="F347">
            <v>19378758</v>
          </cell>
        </row>
        <row r="348">
          <cell r="A348" t="str">
            <v>15,1,5</v>
          </cell>
          <cell r="B348" t="str">
            <v>DUCHAS</v>
          </cell>
          <cell r="C348" t="str">
            <v>UN</v>
          </cell>
          <cell r="D348">
            <v>12</v>
          </cell>
          <cell r="E348">
            <v>71088</v>
          </cell>
          <cell r="F348">
            <v>853056</v>
          </cell>
        </row>
        <row r="349">
          <cell r="A349" t="str">
            <v>15,1,6</v>
          </cell>
          <cell r="B349" t="str">
            <v>DUCHAS TELEFONO</v>
          </cell>
          <cell r="C349" t="str">
            <v>UN</v>
          </cell>
          <cell r="D349">
            <v>2</v>
          </cell>
          <cell r="E349">
            <v>72400</v>
          </cell>
          <cell r="F349">
            <v>144800</v>
          </cell>
          <cell r="G349" t="str">
            <v xml:space="preserve"> </v>
          </cell>
        </row>
        <row r="350">
          <cell r="A350" t="str">
            <v>15,1,7</v>
          </cell>
          <cell r="B350" t="str">
            <v>GRIFERIA PARA MESONES EN ACERO INOXIDABLE</v>
          </cell>
          <cell r="C350" t="str">
            <v>UN</v>
          </cell>
          <cell r="D350">
            <v>22</v>
          </cell>
          <cell r="E350">
            <v>44200</v>
          </cell>
          <cell r="F350">
            <v>972400</v>
          </cell>
        </row>
        <row r="351">
          <cell r="A351" t="str">
            <v>15,1,8</v>
          </cell>
          <cell r="B351" t="str">
            <v>LLAVES MANGUERA</v>
          </cell>
          <cell r="C351" t="str">
            <v>UN</v>
          </cell>
          <cell r="D351">
            <v>11</v>
          </cell>
          <cell r="E351">
            <v>15200</v>
          </cell>
          <cell r="F351">
            <v>167200</v>
          </cell>
        </row>
        <row r="352">
          <cell r="A352" t="str">
            <v>15,1,9</v>
          </cell>
          <cell r="B352" t="str">
            <v>POCETAS EN ACERO INOXIDABLE (LABORATORIO)</v>
          </cell>
          <cell r="C352" t="str">
            <v>UN</v>
          </cell>
          <cell r="D352">
            <v>4</v>
          </cell>
          <cell r="E352">
            <v>95000</v>
          </cell>
          <cell r="F352">
            <v>380000</v>
          </cell>
        </row>
        <row r="353">
          <cell r="A353" t="str">
            <v>15,2</v>
          </cell>
          <cell r="B353" t="str">
            <v>ACCESORIOS</v>
          </cell>
        </row>
        <row r="354">
          <cell r="A354" t="str">
            <v>15,2,1</v>
          </cell>
          <cell r="B354" t="str">
            <v>JABONERAS QUIRURGICAS REF. B-119</v>
          </cell>
          <cell r="C354" t="str">
            <v>UN</v>
          </cell>
          <cell r="D354">
            <v>2</v>
          </cell>
          <cell r="E354">
            <v>521050</v>
          </cell>
          <cell r="F354">
            <v>1042100</v>
          </cell>
        </row>
        <row r="355">
          <cell r="A355" t="str">
            <v>15,2,2</v>
          </cell>
          <cell r="B355" t="str">
            <v>DISPENSADOR DE JABON REF. B-155</v>
          </cell>
          <cell r="C355" t="str">
            <v>UN</v>
          </cell>
          <cell r="D355">
            <v>8</v>
          </cell>
          <cell r="E355">
            <v>52405</v>
          </cell>
          <cell r="F355">
            <v>419240</v>
          </cell>
        </row>
        <row r="356">
          <cell r="A356" t="str">
            <v>15,2,3</v>
          </cell>
          <cell r="B356" t="str">
            <v>DISPENSADOR DE TOALLAS REF. FA-GO2A</v>
          </cell>
          <cell r="C356" t="str">
            <v>UN</v>
          </cell>
          <cell r="D356">
            <v>8</v>
          </cell>
          <cell r="E356">
            <v>57800</v>
          </cell>
          <cell r="F356">
            <v>462400</v>
          </cell>
        </row>
        <row r="357">
          <cell r="A357" t="str">
            <v>15,2,4</v>
          </cell>
          <cell r="B357" t="str">
            <v>PAPELERAS EN ACERO INOXIDABLE REF. JAE-21</v>
          </cell>
          <cell r="C357" t="str">
            <v>UN</v>
          </cell>
          <cell r="D357">
            <v>14</v>
          </cell>
          <cell r="E357">
            <v>55000</v>
          </cell>
          <cell r="F357">
            <v>770000</v>
          </cell>
        </row>
        <row r="358">
          <cell r="A358" t="str">
            <v>15,2,5</v>
          </cell>
          <cell r="B358" t="str">
            <v>PAPELERAS EN PORCELANA</v>
          </cell>
          <cell r="C358" t="str">
            <v>UN</v>
          </cell>
          <cell r="D358">
            <v>28</v>
          </cell>
          <cell r="E358">
            <v>10000</v>
          </cell>
          <cell r="F358">
            <v>280000</v>
          </cell>
        </row>
        <row r="359">
          <cell r="A359" t="str">
            <v>15,2,6</v>
          </cell>
          <cell r="B359" t="str">
            <v>JABONERAS EN PORCELANA</v>
          </cell>
          <cell r="C359" t="str">
            <v>UN</v>
          </cell>
          <cell r="D359">
            <v>40</v>
          </cell>
          <cell r="E359">
            <v>10000</v>
          </cell>
          <cell r="F359">
            <v>400000</v>
          </cell>
        </row>
        <row r="360">
          <cell r="A360" t="str">
            <v>15,2,7</v>
          </cell>
          <cell r="B360" t="str">
            <v xml:space="preserve">GANCHOS EN PORCELANA PARA TOALLAS </v>
          </cell>
          <cell r="C360" t="str">
            <v>UN</v>
          </cell>
          <cell r="D360">
            <v>40</v>
          </cell>
          <cell r="E360">
            <v>10000</v>
          </cell>
          <cell r="F360">
            <v>400000</v>
          </cell>
        </row>
        <row r="361">
          <cell r="A361" t="str">
            <v>15,2,8</v>
          </cell>
          <cell r="B361" t="str">
            <v>TAPAREGISTROS EN ACERO INOXIDABLE CON CERRADURA</v>
          </cell>
          <cell r="C361" t="str">
            <v>UN</v>
          </cell>
          <cell r="D361">
            <v>6</v>
          </cell>
          <cell r="E361">
            <v>34100</v>
          </cell>
          <cell r="F361">
            <v>204600</v>
          </cell>
        </row>
        <row r="362">
          <cell r="A362" t="str">
            <v>15,2,9</v>
          </cell>
          <cell r="B362" t="str">
            <v>TAPAREGISTROS PLASTICOS</v>
          </cell>
          <cell r="C362" t="str">
            <v>UN</v>
          </cell>
          <cell r="D362">
            <v>28</v>
          </cell>
          <cell r="E362">
            <v>10000</v>
          </cell>
          <cell r="F362">
            <v>280000</v>
          </cell>
        </row>
        <row r="363">
          <cell r="A363" t="str">
            <v>15,2,10</v>
          </cell>
          <cell r="B363" t="str">
            <v>REJILLAS DE PISO</v>
          </cell>
          <cell r="C363" t="str">
            <v>UN</v>
          </cell>
          <cell r="D363">
            <v>55</v>
          </cell>
          <cell r="E363">
            <v>4269</v>
          </cell>
          <cell r="F363">
            <v>234795</v>
          </cell>
        </row>
        <row r="364">
          <cell r="A364" t="str">
            <v>15,2,11</v>
          </cell>
          <cell r="B364" t="str">
            <v>REJILLAS DE VENTILACION</v>
          </cell>
          <cell r="C364" t="str">
            <v>UN</v>
          </cell>
          <cell r="D364">
            <v>4</v>
          </cell>
          <cell r="E364">
            <v>7000</v>
          </cell>
          <cell r="F364">
            <v>28000</v>
          </cell>
        </row>
        <row r="365">
          <cell r="B365" t="str">
            <v>VALOR CAPITULO</v>
          </cell>
          <cell r="G365">
            <v>30980049</v>
          </cell>
        </row>
        <row r="366">
          <cell r="A366" t="str">
            <v>16,0</v>
          </cell>
          <cell r="B366" t="str">
            <v>GASES MEDICINALES</v>
          </cell>
        </row>
        <row r="367">
          <cell r="A367" t="str">
            <v>16,1</v>
          </cell>
          <cell r="B367" t="str">
            <v>MANGUERAS CIELITICAS</v>
          </cell>
          <cell r="C367" t="str">
            <v>UN</v>
          </cell>
          <cell r="D367">
            <v>7</v>
          </cell>
          <cell r="E367">
            <v>563500</v>
          </cell>
          <cell r="F367">
            <v>3944500</v>
          </cell>
        </row>
        <row r="368">
          <cell r="A368" t="str">
            <v>16,2</v>
          </cell>
          <cell r="B368" t="str">
            <v>SWITCH DE PRESION Y VACIO</v>
          </cell>
          <cell r="C368" t="str">
            <v>UN</v>
          </cell>
          <cell r="D368">
            <v>3</v>
          </cell>
          <cell r="E368">
            <v>747500</v>
          </cell>
          <cell r="F368">
            <v>2242500</v>
          </cell>
        </row>
        <row r="369">
          <cell r="A369" t="str">
            <v>16,3</v>
          </cell>
          <cell r="B369" t="str">
            <v>COMPRESOR DE AIRE DUPLEX, SECADOR, FILTRO Y REGULADOR DE 2 HP</v>
          </cell>
          <cell r="C369" t="str">
            <v>UN</v>
          </cell>
          <cell r="D369">
            <v>1</v>
          </cell>
          <cell r="E369">
            <v>20700000</v>
          </cell>
          <cell r="F369">
            <v>20700000</v>
          </cell>
        </row>
        <row r="370">
          <cell r="A370" t="str">
            <v>16,4</v>
          </cell>
          <cell r="B370" t="str">
            <v>BOMBA VACIO DUPLEX, COLECTOR DE SECRECIONES, FILTRO BACTERIAS, DESFOGUE ATMOSFERA 3 HP</v>
          </cell>
          <cell r="C370" t="str">
            <v>UN</v>
          </cell>
          <cell r="D370">
            <v>1</v>
          </cell>
          <cell r="E370">
            <v>22425000</v>
          </cell>
          <cell r="F370">
            <v>22425000</v>
          </cell>
        </row>
        <row r="371">
          <cell r="A371" t="str">
            <v>16,5</v>
          </cell>
          <cell r="B371" t="str">
            <v>MANIFOLD OXIGENO 2*8, SEMIAUTOMATICO</v>
          </cell>
          <cell r="C371" t="str">
            <v>UN</v>
          </cell>
          <cell r="D371">
            <v>1</v>
          </cell>
          <cell r="E371">
            <v>10925000</v>
          </cell>
          <cell r="F371">
            <v>10925000</v>
          </cell>
        </row>
        <row r="372">
          <cell r="A372" t="str">
            <v>16,6</v>
          </cell>
          <cell r="B372" t="str">
            <v>TOMA DE PARED OXIGENO</v>
          </cell>
          <cell r="C372" t="str">
            <v>UN</v>
          </cell>
          <cell r="D372">
            <v>38</v>
          </cell>
          <cell r="E372">
            <v>207000</v>
          </cell>
          <cell r="F372">
            <v>7866000</v>
          </cell>
        </row>
        <row r="373">
          <cell r="A373" t="str">
            <v>16,7</v>
          </cell>
          <cell r="B373" t="str">
            <v>TOMA DE PARED AIRE COMPRIMIDO</v>
          </cell>
          <cell r="C373" t="str">
            <v>UN</v>
          </cell>
          <cell r="D373">
            <v>3</v>
          </cell>
          <cell r="E373">
            <v>207000</v>
          </cell>
          <cell r="F373">
            <v>621000</v>
          </cell>
        </row>
        <row r="374">
          <cell r="A374" t="str">
            <v>16,8</v>
          </cell>
          <cell r="B374" t="str">
            <v>TOMA DE PARED VACIO</v>
          </cell>
          <cell r="C374" t="str">
            <v>UN</v>
          </cell>
          <cell r="D374">
            <v>37</v>
          </cell>
          <cell r="E374">
            <v>207000</v>
          </cell>
          <cell r="F374">
            <v>7659000</v>
          </cell>
        </row>
        <row r="375">
          <cell r="A375" t="str">
            <v>16,9</v>
          </cell>
          <cell r="B375" t="str">
            <v>TOMA CIELITICA DE OXIGENO</v>
          </cell>
          <cell r="C375" t="str">
            <v>UN</v>
          </cell>
          <cell r="D375">
            <v>3</v>
          </cell>
          <cell r="E375">
            <v>166750</v>
          </cell>
          <cell r="F375">
            <v>500250</v>
          </cell>
        </row>
        <row r="376">
          <cell r="A376" t="str">
            <v>16,10</v>
          </cell>
          <cell r="B376" t="str">
            <v>TOMA CIELITICA DE AIRE</v>
          </cell>
          <cell r="C376" t="str">
            <v>UN</v>
          </cell>
          <cell r="D376">
            <v>1</v>
          </cell>
          <cell r="E376">
            <v>166750</v>
          </cell>
          <cell r="F376">
            <v>166750</v>
          </cell>
        </row>
        <row r="377">
          <cell r="A377" t="str">
            <v>16,11</v>
          </cell>
          <cell r="B377" t="str">
            <v>TOMA CIELITICA DE VACIO</v>
          </cell>
          <cell r="C377" t="str">
            <v>UN</v>
          </cell>
          <cell r="D377">
            <v>3</v>
          </cell>
          <cell r="E377">
            <v>166750</v>
          </cell>
          <cell r="F377">
            <v>500250</v>
          </cell>
        </row>
        <row r="378">
          <cell r="A378" t="str">
            <v>16,12</v>
          </cell>
          <cell r="B378" t="str">
            <v>CAJA DE VALVULAS TRIPLES OXIGENO, AIRE, VACIO</v>
          </cell>
          <cell r="C378" t="str">
            <v>UN</v>
          </cell>
          <cell r="D378">
            <v>5</v>
          </cell>
          <cell r="E378">
            <v>460000</v>
          </cell>
          <cell r="F378">
            <v>2300000</v>
          </cell>
        </row>
        <row r="379">
          <cell r="A379" t="str">
            <v>16,13</v>
          </cell>
          <cell r="B379" t="str">
            <v>CAJA DE VALVULAS DOBLES OXIGENO, AIRE</v>
          </cell>
          <cell r="C379" t="str">
            <v>UN</v>
          </cell>
          <cell r="D379">
            <v>4</v>
          </cell>
          <cell r="E379">
            <v>402500</v>
          </cell>
          <cell r="F379">
            <v>1610000</v>
          </cell>
        </row>
        <row r="380">
          <cell r="A380" t="str">
            <v>16,14</v>
          </cell>
          <cell r="B380" t="str">
            <v>ALARMAS DOBLES</v>
          </cell>
          <cell r="C380" t="str">
            <v>UN</v>
          </cell>
          <cell r="D380">
            <v>1</v>
          </cell>
          <cell r="E380">
            <v>4025000</v>
          </cell>
          <cell r="F380">
            <v>4025000</v>
          </cell>
        </row>
        <row r="381">
          <cell r="A381" t="str">
            <v>16,15</v>
          </cell>
          <cell r="B381" t="str">
            <v>ALARMAS TRIPLES</v>
          </cell>
          <cell r="C381" t="str">
            <v>UN</v>
          </cell>
          <cell r="D381">
            <v>1</v>
          </cell>
          <cell r="E381">
            <v>4427500</v>
          </cell>
          <cell r="F381">
            <v>4427500</v>
          </cell>
        </row>
        <row r="382">
          <cell r="A382" t="str">
            <v>16,16</v>
          </cell>
          <cell r="B382" t="str">
            <v>ARRANQUE Y CALIBRACION DEL SISTEMA</v>
          </cell>
          <cell r="C382" t="str">
            <v>GL</v>
          </cell>
          <cell r="D382">
            <v>1</v>
          </cell>
          <cell r="E382">
            <v>1725000</v>
          </cell>
          <cell r="F382">
            <v>1725000</v>
          </cell>
        </row>
        <row r="383">
          <cell r="A383" t="str">
            <v>16,17</v>
          </cell>
          <cell r="B383" t="str">
            <v>TUBERIA DE COBRE L DE 3/4"</v>
          </cell>
          <cell r="C383" t="str">
            <v>ML</v>
          </cell>
          <cell r="D383">
            <v>30</v>
          </cell>
          <cell r="E383">
            <v>19310</v>
          </cell>
          <cell r="F383">
            <v>579300</v>
          </cell>
        </row>
        <row r="384">
          <cell r="A384" t="str">
            <v>16,18</v>
          </cell>
          <cell r="B384" t="str">
            <v>TUBERIA DE COBRE L DE 1/2"</v>
          </cell>
          <cell r="C384" t="str">
            <v>ML</v>
          </cell>
          <cell r="D384">
            <v>3</v>
          </cell>
          <cell r="E384">
            <v>14500</v>
          </cell>
          <cell r="F384">
            <v>43500</v>
          </cell>
        </row>
        <row r="385">
          <cell r="A385" t="str">
            <v>16,19</v>
          </cell>
          <cell r="B385" t="str">
            <v xml:space="preserve">PRUEBAS DE TUBERIA </v>
          </cell>
          <cell r="C385" t="str">
            <v>GL</v>
          </cell>
          <cell r="D385">
            <v>1</v>
          </cell>
          <cell r="E385">
            <v>1025000</v>
          </cell>
          <cell r="F385">
            <v>1025000</v>
          </cell>
        </row>
        <row r="386">
          <cell r="B386" t="str">
            <v>VALOR CAPITULO</v>
          </cell>
          <cell r="G386">
            <v>93285550</v>
          </cell>
        </row>
        <row r="387">
          <cell r="A387" t="str">
            <v>17,0</v>
          </cell>
          <cell r="B387" t="str">
            <v>SISTEMA DE CALENTAMIENTO DE AGUA</v>
          </cell>
        </row>
        <row r="388">
          <cell r="A388" t="str">
            <v>17,1</v>
          </cell>
          <cell r="B388" t="str">
            <v>TANQUE LAMINA DE ACERO 280 GLS</v>
          </cell>
          <cell r="C388" t="str">
            <v>UN</v>
          </cell>
          <cell r="D388">
            <v>2</v>
          </cell>
          <cell r="E388">
            <v>1800000</v>
          </cell>
          <cell r="F388">
            <v>3600000</v>
          </cell>
        </row>
        <row r="389">
          <cell r="A389" t="str">
            <v>17,2</v>
          </cell>
          <cell r="B389" t="str">
            <v>CALENTADOR DE AGUA A GAS 580.000 BTU/H</v>
          </cell>
          <cell r="C389" t="str">
            <v>UN</v>
          </cell>
          <cell r="D389">
            <v>1</v>
          </cell>
          <cell r="E389">
            <v>1400000</v>
          </cell>
          <cell r="F389">
            <v>1400000</v>
          </cell>
        </row>
        <row r="390">
          <cell r="A390" t="str">
            <v>17,3</v>
          </cell>
          <cell r="B390" t="str">
            <v>CHIMENEA EN LAMINA PARA EVACUACION DE HUMOS</v>
          </cell>
          <cell r="C390" t="str">
            <v>ML</v>
          </cell>
          <cell r="D390">
            <v>15</v>
          </cell>
          <cell r="E390">
            <v>30000</v>
          </cell>
          <cell r="F390">
            <v>450000</v>
          </cell>
        </row>
        <row r="391">
          <cell r="A391" t="str">
            <v>17,4</v>
          </cell>
          <cell r="B391" t="str">
            <v>TUBERIA ACERO GALVANIZADO SCH 40 DE 1" (ACOMETIDA GAS)</v>
          </cell>
          <cell r="C391" t="str">
            <v>ML</v>
          </cell>
          <cell r="D391">
            <v>30</v>
          </cell>
          <cell r="E391">
            <v>18800</v>
          </cell>
          <cell r="F391">
            <v>564000</v>
          </cell>
        </row>
        <row r="392">
          <cell r="A392" t="str">
            <v>17,5</v>
          </cell>
          <cell r="B392" t="str">
            <v>REGISTRO BOLA GAS 1"</v>
          </cell>
          <cell r="C392" t="str">
            <v>UN</v>
          </cell>
          <cell r="D392">
            <v>1</v>
          </cell>
          <cell r="E392">
            <v>41800</v>
          </cell>
          <cell r="F392">
            <v>41800</v>
          </cell>
        </row>
        <row r="393">
          <cell r="A393" t="str">
            <v>17.6</v>
          </cell>
          <cell r="B393" t="str">
            <v>MONTAJE DE MEDIDOR DE GAS</v>
          </cell>
          <cell r="C393" t="str">
            <v>GL</v>
          </cell>
          <cell r="D393">
            <v>1</v>
          </cell>
          <cell r="E393">
            <v>30000</v>
          </cell>
          <cell r="F393">
            <v>30000</v>
          </cell>
        </row>
        <row r="394">
          <cell r="A394" t="str">
            <v>17.7</v>
          </cell>
          <cell r="B394" t="str">
            <v>MONTAJE DE CALENTADOR DE GAS</v>
          </cell>
          <cell r="C394" t="str">
            <v>GL</v>
          </cell>
          <cell r="D394">
            <v>1</v>
          </cell>
          <cell r="E394">
            <v>70000</v>
          </cell>
          <cell r="F394">
            <v>70000</v>
          </cell>
        </row>
        <row r="395">
          <cell r="B395" t="str">
            <v>VALOR CAPITULO</v>
          </cell>
          <cell r="G395">
            <v>6155800</v>
          </cell>
        </row>
        <row r="396">
          <cell r="A396" t="str">
            <v>18,0</v>
          </cell>
          <cell r="B396" t="str">
            <v>PINTURA</v>
          </cell>
        </row>
        <row r="397">
          <cell r="A397" t="str">
            <v>18,1</v>
          </cell>
          <cell r="B397" t="str">
            <v>SOBRE MAMPOSTERIA</v>
          </cell>
        </row>
        <row r="398">
          <cell r="A398" t="str">
            <v>18,1,1</v>
          </cell>
          <cell r="B398" t="str">
            <v>ESTUCO MAS VINILO</v>
          </cell>
          <cell r="C398" t="str">
            <v>M2</v>
          </cell>
          <cell r="D398">
            <v>737.84</v>
          </cell>
          <cell r="E398">
            <v>6330</v>
          </cell>
          <cell r="F398">
            <v>4670527.2</v>
          </cell>
        </row>
        <row r="399">
          <cell r="A399" t="str">
            <v>18,1,2</v>
          </cell>
          <cell r="B399" t="str">
            <v>PINTURA EPOXICA</v>
          </cell>
          <cell r="C399" t="str">
            <v>M2</v>
          </cell>
          <cell r="D399">
            <v>2088.13</v>
          </cell>
          <cell r="E399">
            <v>10034</v>
          </cell>
          <cell r="F399">
            <v>20952296.420000002</v>
          </cell>
        </row>
        <row r="400">
          <cell r="A400" t="str">
            <v>18,2</v>
          </cell>
          <cell r="B400" t="str">
            <v>SOBRE METAL</v>
          </cell>
        </row>
        <row r="401">
          <cell r="A401" t="str">
            <v>18,2,1</v>
          </cell>
          <cell r="B401" t="str">
            <v>PARA VENTANAS Y PUERTAS METALICAS</v>
          </cell>
          <cell r="C401" t="str">
            <v>M2</v>
          </cell>
          <cell r="D401">
            <v>63.62</v>
          </cell>
          <cell r="E401">
            <v>8472</v>
          </cell>
          <cell r="F401">
            <v>538988.64</v>
          </cell>
        </row>
        <row r="402">
          <cell r="A402" t="str">
            <v>18,2,2</v>
          </cell>
          <cell r="B402" t="str">
            <v>PARA BARANDAS Y PASAMANOS</v>
          </cell>
          <cell r="C402" t="str">
            <v>ML</v>
          </cell>
          <cell r="D402">
            <v>125.5</v>
          </cell>
          <cell r="E402">
            <v>4846</v>
          </cell>
          <cell r="F402">
            <v>608173</v>
          </cell>
        </row>
        <row r="403">
          <cell r="A403" t="str">
            <v>18,2,3</v>
          </cell>
          <cell r="B403" t="str">
            <v>PARA MARCOS METALICOS</v>
          </cell>
          <cell r="C403" t="str">
            <v>ML</v>
          </cell>
          <cell r="D403">
            <v>672.85</v>
          </cell>
          <cell r="E403">
            <v>3946</v>
          </cell>
          <cell r="F403">
            <v>2655066.1</v>
          </cell>
        </row>
        <row r="404">
          <cell r="A404" t="str">
            <v>18,3</v>
          </cell>
          <cell r="B404" t="str">
            <v>SOBRE MADERA</v>
          </cell>
        </row>
        <row r="405">
          <cell r="A405" t="str">
            <v>18,3,1</v>
          </cell>
          <cell r="B405" t="str">
            <v>PARA PUERTAS</v>
          </cell>
          <cell r="C405" t="str">
            <v>M2</v>
          </cell>
          <cell r="D405">
            <v>489.34</v>
          </cell>
          <cell r="E405">
            <v>10346</v>
          </cell>
          <cell r="F405">
            <v>5062711.6399999997</v>
          </cell>
        </row>
        <row r="406">
          <cell r="A406" t="str">
            <v>18,3,2</v>
          </cell>
          <cell r="B406" t="str">
            <v>PARA GUARDACAMILLAS</v>
          </cell>
          <cell r="C406" t="str">
            <v>ML</v>
          </cell>
          <cell r="D406">
            <v>270.60000000000002</v>
          </cell>
          <cell r="E406">
            <v>7697</v>
          </cell>
          <cell r="F406">
            <v>2082808.2000000002</v>
          </cell>
        </row>
        <row r="407">
          <cell r="A407" t="str">
            <v>18,3,3</v>
          </cell>
          <cell r="B407" t="str">
            <v>PARA PASAMANOS</v>
          </cell>
          <cell r="C407" t="str">
            <v>ML</v>
          </cell>
          <cell r="D407">
            <v>65.349999999999994</v>
          </cell>
          <cell r="E407">
            <v>7666</v>
          </cell>
          <cell r="F407">
            <v>500973.1</v>
          </cell>
        </row>
        <row r="408">
          <cell r="A408" t="str">
            <v>18,4</v>
          </cell>
          <cell r="B408" t="str">
            <v>VARIOS</v>
          </cell>
        </row>
        <row r="409">
          <cell r="A409" t="str">
            <v>18.4.1</v>
          </cell>
          <cell r="B409" t="str">
            <v>PINTURA PROTECCION ACERO A LA VISTA</v>
          </cell>
          <cell r="C409" t="str">
            <v>ML</v>
          </cell>
          <cell r="D409">
            <v>1416</v>
          </cell>
          <cell r="E409">
            <v>350</v>
          </cell>
          <cell r="F409">
            <v>495600</v>
          </cell>
        </row>
        <row r="410">
          <cell r="B410" t="str">
            <v>VALOR CAPITULO</v>
          </cell>
          <cell r="G410">
            <v>37567144.300000004</v>
          </cell>
        </row>
        <row r="411">
          <cell r="A411" t="str">
            <v>19,0</v>
          </cell>
          <cell r="B411" t="str">
            <v>CERRADURAS , VIDRIOS  Y OTROS</v>
          </cell>
        </row>
        <row r="412">
          <cell r="A412" t="str">
            <v>19,1</v>
          </cell>
          <cell r="B412" t="str">
            <v>CERRADURAS</v>
          </cell>
        </row>
        <row r="413">
          <cell r="A413" t="str">
            <v>19,1,1</v>
          </cell>
          <cell r="B413" t="str">
            <v>CERRADURAS BAÑOS Y VESTIERES</v>
          </cell>
          <cell r="C413" t="str">
            <v>UN</v>
          </cell>
          <cell r="D413">
            <v>77</v>
          </cell>
          <cell r="E413">
            <v>36575</v>
          </cell>
          <cell r="F413">
            <v>2816275</v>
          </cell>
        </row>
        <row r="414">
          <cell r="A414" t="str">
            <v>19,1,2</v>
          </cell>
          <cell r="B414" t="str">
            <v>CERRADURAS OFICINAS Y CONSULTORIOS</v>
          </cell>
          <cell r="C414" t="str">
            <v>UN</v>
          </cell>
          <cell r="D414">
            <v>55</v>
          </cell>
          <cell r="E414">
            <v>42555</v>
          </cell>
          <cell r="F414">
            <v>2340525</v>
          </cell>
        </row>
        <row r="415">
          <cell r="A415" t="str">
            <v>19,1,3</v>
          </cell>
          <cell r="B415" t="str">
            <v>CERRADURAS PARA PUERTAS PRINCIPALES</v>
          </cell>
          <cell r="C415" t="str">
            <v>UN</v>
          </cell>
          <cell r="D415">
            <v>2</v>
          </cell>
          <cell r="E415">
            <v>69750</v>
          </cell>
          <cell r="F415">
            <v>139500</v>
          </cell>
        </row>
        <row r="416">
          <cell r="A416" t="str">
            <v>19,2</v>
          </cell>
          <cell r="B416" t="str">
            <v>VIDRIOS Y ESPEJOS</v>
          </cell>
        </row>
        <row r="417">
          <cell r="A417" t="str">
            <v>19,2,1</v>
          </cell>
          <cell r="B417" t="str">
            <v>ESPEJOS BISELADOS DE 5 MM* 50 CMS* 60 CMS</v>
          </cell>
          <cell r="C417" t="str">
            <v>UN</v>
          </cell>
          <cell r="D417">
            <v>37</v>
          </cell>
          <cell r="E417">
            <v>28950</v>
          </cell>
          <cell r="F417">
            <v>1071150</v>
          </cell>
        </row>
        <row r="418">
          <cell r="A418" t="str">
            <v>19,2,2</v>
          </cell>
          <cell r="B418" t="str">
            <v>VIDRIOS LISOS 4 MM</v>
          </cell>
          <cell r="C418" t="str">
            <v>M2</v>
          </cell>
          <cell r="D418">
            <v>7.77</v>
          </cell>
          <cell r="E418">
            <v>19560</v>
          </cell>
          <cell r="F418">
            <v>151981.19999999998</v>
          </cell>
        </row>
        <row r="419">
          <cell r="B419" t="str">
            <v>VALOR CAPITULO</v>
          </cell>
          <cell r="G419">
            <v>6519431.2000000002</v>
          </cell>
        </row>
        <row r="420">
          <cell r="A420" t="str">
            <v>20,0</v>
          </cell>
          <cell r="B420" t="str">
            <v>VENTILACION Y AIRE ACONDICIONADO</v>
          </cell>
        </row>
        <row r="421">
          <cell r="A421" t="str">
            <v>20,1</v>
          </cell>
          <cell r="B421" t="str">
            <v>CONDENSADORA 3,5 TON</v>
          </cell>
          <cell r="C421" t="str">
            <v>UN</v>
          </cell>
          <cell r="D421">
            <v>1</v>
          </cell>
          <cell r="E421">
            <v>1927055</v>
          </cell>
          <cell r="F421">
            <v>1927055</v>
          </cell>
        </row>
        <row r="422">
          <cell r="A422" t="str">
            <v>20,2</v>
          </cell>
          <cell r="B422" t="str">
            <v>REFRIGERANTE 22</v>
          </cell>
          <cell r="C422" t="str">
            <v>LB</v>
          </cell>
          <cell r="D422">
            <v>12</v>
          </cell>
          <cell r="E422">
            <v>7475</v>
          </cell>
          <cell r="F422">
            <v>89700</v>
          </cell>
        </row>
        <row r="423">
          <cell r="A423" t="str">
            <v>20,3</v>
          </cell>
          <cell r="B423" t="str">
            <v>SERPENTIN EVAPORADOR (5TR)</v>
          </cell>
          <cell r="C423" t="str">
            <v>UN</v>
          </cell>
          <cell r="D423">
            <v>1</v>
          </cell>
          <cell r="E423">
            <v>644000</v>
          </cell>
          <cell r="F423">
            <v>644000</v>
          </cell>
        </row>
        <row r="424">
          <cell r="A424" t="str">
            <v>20,4</v>
          </cell>
          <cell r="B424" t="str">
            <v>UNIDAD CALEFACTORA DE 10 KW</v>
          </cell>
          <cell r="C424" t="str">
            <v>UN</v>
          </cell>
          <cell r="D424">
            <v>1</v>
          </cell>
          <cell r="E424">
            <v>212750</v>
          </cell>
          <cell r="F424">
            <v>212750</v>
          </cell>
        </row>
        <row r="425">
          <cell r="A425" t="str">
            <v>20,5</v>
          </cell>
          <cell r="B425" t="str">
            <v>UNIDAD CALEFACTORA DE 5 KW</v>
          </cell>
          <cell r="C425" t="str">
            <v>UN</v>
          </cell>
          <cell r="D425">
            <v>1</v>
          </cell>
          <cell r="E425">
            <v>109250</v>
          </cell>
          <cell r="F425">
            <v>109250</v>
          </cell>
        </row>
        <row r="426">
          <cell r="A426" t="str">
            <v>20,6</v>
          </cell>
          <cell r="B426" t="str">
            <v>UNIDAD CALEFACTORA DE 3 KW</v>
          </cell>
          <cell r="C426" t="str">
            <v>UN</v>
          </cell>
          <cell r="D426">
            <v>3</v>
          </cell>
          <cell r="E426">
            <v>80500</v>
          </cell>
          <cell r="F426">
            <v>241500</v>
          </cell>
        </row>
        <row r="427">
          <cell r="A427" t="str">
            <v>20,7</v>
          </cell>
          <cell r="B427" t="str">
            <v>UNIDAD CALEFACTORA DE 1 KW</v>
          </cell>
          <cell r="C427" t="str">
            <v>UN</v>
          </cell>
          <cell r="D427">
            <v>1</v>
          </cell>
          <cell r="E427">
            <v>40250</v>
          </cell>
          <cell r="F427">
            <v>40250</v>
          </cell>
        </row>
        <row r="428">
          <cell r="A428" t="str">
            <v>20,8</v>
          </cell>
          <cell r="B428" t="str">
            <v>TERMOSTATO ELECTRONICO PROGRAMABLE</v>
          </cell>
          <cell r="C428" t="str">
            <v>UN</v>
          </cell>
          <cell r="D428">
            <v>6</v>
          </cell>
          <cell r="E428">
            <v>168935</v>
          </cell>
          <cell r="F428">
            <v>1013610</v>
          </cell>
        </row>
        <row r="429">
          <cell r="A429" t="str">
            <v>20,9</v>
          </cell>
          <cell r="B429" t="str">
            <v>INTERRUPTOR DE FLUJO DE AIRE</v>
          </cell>
          <cell r="C429" t="str">
            <v>UN</v>
          </cell>
          <cell r="D429">
            <v>2</v>
          </cell>
          <cell r="E429">
            <v>143750</v>
          </cell>
          <cell r="F429">
            <v>287500</v>
          </cell>
        </row>
        <row r="430">
          <cell r="A430" t="str">
            <v>20,10</v>
          </cell>
          <cell r="B430" t="str">
            <v>FILTRO DE AIRE HEPA 99.97% 24*24*11.5"</v>
          </cell>
          <cell r="C430" t="str">
            <v>UN</v>
          </cell>
          <cell r="D430">
            <v>4</v>
          </cell>
          <cell r="E430">
            <v>952200</v>
          </cell>
          <cell r="F430">
            <v>3808800</v>
          </cell>
        </row>
        <row r="431">
          <cell r="A431" t="str">
            <v>20,11</v>
          </cell>
          <cell r="B431" t="str">
            <v>FILTRO DE AIRE HEPA 95% 24*24*11.5"</v>
          </cell>
          <cell r="C431" t="str">
            <v>UN</v>
          </cell>
          <cell r="D431">
            <v>4</v>
          </cell>
          <cell r="E431">
            <v>201825</v>
          </cell>
          <cell r="F431">
            <v>807300</v>
          </cell>
        </row>
        <row r="432">
          <cell r="A432" t="str">
            <v>20,12</v>
          </cell>
          <cell r="B432" t="str">
            <v>FILTRO DE AIRE 80-85% 24*24*4"</v>
          </cell>
          <cell r="C432" t="str">
            <v>UN</v>
          </cell>
          <cell r="D432">
            <v>6</v>
          </cell>
          <cell r="E432">
            <v>194350</v>
          </cell>
          <cell r="F432">
            <v>1166100</v>
          </cell>
        </row>
        <row r="433">
          <cell r="A433" t="str">
            <v>20,13</v>
          </cell>
          <cell r="B433" t="str">
            <v>PREFILTRO 25-30% 24*24*2"</v>
          </cell>
          <cell r="C433" t="str">
            <v>UN</v>
          </cell>
          <cell r="D433">
            <v>12</v>
          </cell>
          <cell r="E433">
            <v>37375</v>
          </cell>
          <cell r="F433">
            <v>448500</v>
          </cell>
        </row>
        <row r="434">
          <cell r="A434" t="str">
            <v>20,14</v>
          </cell>
          <cell r="B434" t="str">
            <v>GABINETE PARA FILTRO 48*24*16" PARA 2 FILTROS 85% Y 2 FILTROS 95% DOP</v>
          </cell>
          <cell r="C434" t="str">
            <v>UN</v>
          </cell>
          <cell r="D434">
            <v>1</v>
          </cell>
          <cell r="E434">
            <v>212750</v>
          </cell>
          <cell r="F434">
            <v>212750</v>
          </cell>
        </row>
        <row r="435">
          <cell r="A435" t="str">
            <v>20,15</v>
          </cell>
          <cell r="B435" t="str">
            <v xml:space="preserve">GABINETE PARA FILTRO 24*24*4" PARA 1 FILTRO 85% </v>
          </cell>
          <cell r="C435" t="str">
            <v>UN</v>
          </cell>
          <cell r="D435">
            <v>1</v>
          </cell>
          <cell r="E435">
            <v>97750</v>
          </cell>
          <cell r="F435">
            <v>97750</v>
          </cell>
        </row>
        <row r="436">
          <cell r="A436" t="str">
            <v>20,16</v>
          </cell>
          <cell r="B436" t="str">
            <v>GABINETE PARA FILTRO 48*24*12" PARA 2 FILTROS 99.97%</v>
          </cell>
          <cell r="C436" t="str">
            <v>UN</v>
          </cell>
          <cell r="D436">
            <v>1</v>
          </cell>
          <cell r="E436">
            <v>155250</v>
          </cell>
          <cell r="F436">
            <v>155250</v>
          </cell>
        </row>
        <row r="437">
          <cell r="A437" t="str">
            <v>20,17</v>
          </cell>
          <cell r="B437" t="str">
            <v>GABINETE PARA PREFILTRO 24*24*2"</v>
          </cell>
          <cell r="C437" t="str">
            <v>UN</v>
          </cell>
          <cell r="D437">
            <v>1</v>
          </cell>
          <cell r="E437">
            <v>80500</v>
          </cell>
          <cell r="F437">
            <v>80500</v>
          </cell>
        </row>
        <row r="438">
          <cell r="A438" t="str">
            <v>20,18</v>
          </cell>
          <cell r="B438" t="str">
            <v>GABINETE PARA PREFILTRO 48*24*2"</v>
          </cell>
          <cell r="C438" t="str">
            <v>UN</v>
          </cell>
          <cell r="D438">
            <v>1</v>
          </cell>
          <cell r="E438">
            <v>97750</v>
          </cell>
          <cell r="F438">
            <v>97750</v>
          </cell>
        </row>
        <row r="439">
          <cell r="A439" t="str">
            <v>20,19</v>
          </cell>
          <cell r="B439" t="str">
            <v>PERSIANA TOMA DE AIRE FRESCO 24*24"</v>
          </cell>
          <cell r="C439" t="str">
            <v>UN</v>
          </cell>
          <cell r="D439">
            <v>1</v>
          </cell>
          <cell r="E439">
            <v>103502</v>
          </cell>
          <cell r="F439">
            <v>103502</v>
          </cell>
        </row>
        <row r="440">
          <cell r="A440" t="str">
            <v>20,20</v>
          </cell>
          <cell r="B440" t="str">
            <v>PERSIANA TOMA DE AIRE FRESCO 48*24"</v>
          </cell>
          <cell r="C440" t="str">
            <v>UN</v>
          </cell>
          <cell r="D440">
            <v>1</v>
          </cell>
          <cell r="E440">
            <v>219432</v>
          </cell>
          <cell r="F440">
            <v>219432</v>
          </cell>
        </row>
        <row r="441">
          <cell r="A441" t="str">
            <v>20,21</v>
          </cell>
          <cell r="B441" t="str">
            <v>TUBERIA DE COBRE REFRIGERANTE 3/8"</v>
          </cell>
          <cell r="C441" t="str">
            <v>ML</v>
          </cell>
          <cell r="D441">
            <v>6</v>
          </cell>
          <cell r="E441">
            <v>10316</v>
          </cell>
          <cell r="F441">
            <v>61896</v>
          </cell>
        </row>
        <row r="442">
          <cell r="A442" t="str">
            <v>20,22</v>
          </cell>
          <cell r="B442" t="str">
            <v>TUBERIA DE COBRE REFRIGERANTE 3/4"</v>
          </cell>
          <cell r="C442" t="str">
            <v>ML</v>
          </cell>
          <cell r="D442">
            <v>6</v>
          </cell>
          <cell r="E442">
            <v>14602</v>
          </cell>
          <cell r="F442">
            <v>87612</v>
          </cell>
        </row>
        <row r="443">
          <cell r="A443" t="str">
            <v>20,23</v>
          </cell>
          <cell r="B443" t="str">
            <v>RUBATEX 3/4"</v>
          </cell>
          <cell r="C443" t="str">
            <v>ML</v>
          </cell>
          <cell r="D443">
            <v>6</v>
          </cell>
          <cell r="E443">
            <v>4983</v>
          </cell>
          <cell r="F443">
            <v>29898</v>
          </cell>
        </row>
        <row r="444">
          <cell r="A444" t="str">
            <v>20,24</v>
          </cell>
          <cell r="B444" t="str">
            <v>ACCESORIOS: FILTRO SECADOR 3/8", MIRILLA, RACORES, TRANSFORMADOR, SECUENCIADOR, CONTACTOR, PRESOSTATO DE BAJA Y GUSANILLO</v>
          </cell>
          <cell r="C444" t="str">
            <v>UN</v>
          </cell>
          <cell r="D444">
            <v>1</v>
          </cell>
          <cell r="E444">
            <v>265213</v>
          </cell>
          <cell r="F444">
            <v>265213</v>
          </cell>
        </row>
        <row r="445">
          <cell r="A445" t="str">
            <v>20,25</v>
          </cell>
          <cell r="B445" t="str">
            <v>VENTILADOR TIPO HONGO VE-1, 18,25", 1,5 HP</v>
          </cell>
          <cell r="C445" t="str">
            <v>UN</v>
          </cell>
          <cell r="D445">
            <v>1</v>
          </cell>
          <cell r="E445">
            <v>5494183</v>
          </cell>
          <cell r="F445">
            <v>5494183</v>
          </cell>
        </row>
        <row r="446">
          <cell r="A446" t="str">
            <v>20,26</v>
          </cell>
          <cell r="B446" t="str">
            <v>VENTILADOR TIPO HONGO VE-2, 10,5", 0,25 HP</v>
          </cell>
          <cell r="C446" t="str">
            <v>UN</v>
          </cell>
          <cell r="D446">
            <v>1</v>
          </cell>
          <cell r="E446">
            <v>2387297</v>
          </cell>
          <cell r="F446">
            <v>2387297</v>
          </cell>
        </row>
        <row r="447">
          <cell r="A447" t="str">
            <v>20,27</v>
          </cell>
          <cell r="B447" t="str">
            <v>VENTILADOR TIPO HONGO VE-3, 13,5, 0,5 HP</v>
          </cell>
          <cell r="C447" t="str">
            <v>UN</v>
          </cell>
          <cell r="D447">
            <v>1</v>
          </cell>
          <cell r="E447">
            <v>3279967</v>
          </cell>
          <cell r="F447">
            <v>3279967</v>
          </cell>
        </row>
        <row r="448">
          <cell r="A448" t="str">
            <v>20,28</v>
          </cell>
          <cell r="B448" t="str">
            <v>VENTILADOR TIPO HONGO VE-4, 10,5, 1/6 HP</v>
          </cell>
          <cell r="C448" t="str">
            <v>UN</v>
          </cell>
          <cell r="D448">
            <v>1</v>
          </cell>
          <cell r="E448">
            <v>2387297</v>
          </cell>
          <cell r="F448">
            <v>2387297</v>
          </cell>
        </row>
        <row r="449">
          <cell r="A449" t="str">
            <v>20,29</v>
          </cell>
          <cell r="B449" t="str">
            <v>VENTILADOR TIPO HONGO VE-5, 15", 0,5 HP</v>
          </cell>
          <cell r="C449" t="str">
            <v>UN</v>
          </cell>
          <cell r="D449">
            <v>1</v>
          </cell>
          <cell r="E449">
            <v>3795058</v>
          </cell>
          <cell r="F449">
            <v>3795058</v>
          </cell>
        </row>
        <row r="450">
          <cell r="A450" t="str">
            <v>20,30</v>
          </cell>
          <cell r="B450" t="str">
            <v>MONTAJE DE VENTILADOR TIPO HONGO</v>
          </cell>
          <cell r="C450" t="str">
            <v>UN</v>
          </cell>
          <cell r="D450">
            <v>5</v>
          </cell>
          <cell r="E450">
            <v>161000</v>
          </cell>
          <cell r="F450">
            <v>805000</v>
          </cell>
        </row>
        <row r="451">
          <cell r="A451" t="str">
            <v>20,31</v>
          </cell>
          <cell r="B451" t="str">
            <v>CENTRIFUGOS VS-1, 15", 3 HP</v>
          </cell>
          <cell r="C451" t="str">
            <v>UN</v>
          </cell>
          <cell r="D451">
            <v>1</v>
          </cell>
          <cell r="E451">
            <v>4855053</v>
          </cell>
          <cell r="F451">
            <v>4855053</v>
          </cell>
        </row>
        <row r="452">
          <cell r="A452" t="str">
            <v>20,32</v>
          </cell>
          <cell r="B452" t="str">
            <v>CENTRIFUGOS VS-2, 12,25", 1 HP</v>
          </cell>
          <cell r="C452" t="str">
            <v>UN</v>
          </cell>
          <cell r="D452">
            <v>1</v>
          </cell>
          <cell r="E452">
            <v>3337139</v>
          </cell>
          <cell r="F452">
            <v>3337139</v>
          </cell>
        </row>
        <row r="453">
          <cell r="A453" t="str">
            <v>20,33</v>
          </cell>
          <cell r="B453" t="str">
            <v>VENTILADOR AXIAL PARA BAÑO</v>
          </cell>
          <cell r="C453" t="str">
            <v>UN</v>
          </cell>
          <cell r="D453">
            <v>1</v>
          </cell>
          <cell r="E453">
            <v>94185</v>
          </cell>
          <cell r="F453">
            <v>94185</v>
          </cell>
        </row>
        <row r="454">
          <cell r="A454" t="str">
            <v>20,34</v>
          </cell>
          <cell r="B454" t="str">
            <v>DUCTO EN LAMINA GALVANIZADA CALIBRE 22</v>
          </cell>
          <cell r="C454" t="str">
            <v>M2</v>
          </cell>
          <cell r="D454">
            <v>9</v>
          </cell>
          <cell r="E454">
            <v>30523</v>
          </cell>
          <cell r="F454">
            <v>274707</v>
          </cell>
        </row>
        <row r="455">
          <cell r="A455" t="str">
            <v>20,35</v>
          </cell>
          <cell r="B455" t="str">
            <v>AISLAMIENTO TERMICO PARA DUCTO</v>
          </cell>
          <cell r="C455" t="str">
            <v>M2</v>
          </cell>
          <cell r="D455">
            <v>32</v>
          </cell>
          <cell r="E455">
            <v>1794</v>
          </cell>
          <cell r="F455">
            <v>57408</v>
          </cell>
        </row>
        <row r="456">
          <cell r="A456" t="str">
            <v>20,36</v>
          </cell>
          <cell r="B456" t="str">
            <v>DIFUSOR DE SUMINISTRO 9*6"</v>
          </cell>
          <cell r="C456" t="str">
            <v>UN</v>
          </cell>
          <cell r="D456">
            <v>2</v>
          </cell>
          <cell r="E456">
            <v>42820</v>
          </cell>
          <cell r="F456">
            <v>85640</v>
          </cell>
        </row>
        <row r="457">
          <cell r="A457" t="str">
            <v>20,37</v>
          </cell>
          <cell r="B457" t="str">
            <v>DIFUSOR DE SUMINISTRO 9*9"</v>
          </cell>
          <cell r="C457" t="str">
            <v>UN</v>
          </cell>
          <cell r="D457">
            <v>1</v>
          </cell>
          <cell r="E457">
            <v>52268</v>
          </cell>
          <cell r="F457">
            <v>52268</v>
          </cell>
        </row>
        <row r="458">
          <cell r="A458" t="str">
            <v>20,38</v>
          </cell>
          <cell r="B458" t="str">
            <v>DIFUSOR DE SUMINISTRO 12*9"</v>
          </cell>
          <cell r="C458" t="str">
            <v>UN</v>
          </cell>
          <cell r="D458">
            <v>3</v>
          </cell>
          <cell r="E458">
            <v>54779</v>
          </cell>
          <cell r="F458">
            <v>164337</v>
          </cell>
        </row>
        <row r="459">
          <cell r="A459" t="str">
            <v>20,39</v>
          </cell>
          <cell r="B459" t="str">
            <v>DIFUSOR DE SUMINISTRO 15*12"</v>
          </cell>
          <cell r="C459" t="str">
            <v>UN</v>
          </cell>
          <cell r="D459">
            <v>2</v>
          </cell>
          <cell r="E459">
            <v>84608</v>
          </cell>
          <cell r="F459">
            <v>169216</v>
          </cell>
        </row>
        <row r="460">
          <cell r="A460" t="str">
            <v>20,40</v>
          </cell>
          <cell r="B460" t="str">
            <v>DIFUSOR DE FLUJO LAMINAR 48*24" ANILLO 12"</v>
          </cell>
          <cell r="C460" t="str">
            <v>UN</v>
          </cell>
          <cell r="D460">
            <v>2</v>
          </cell>
          <cell r="E460">
            <v>127432</v>
          </cell>
          <cell r="F460">
            <v>254864</v>
          </cell>
        </row>
        <row r="461">
          <cell r="A461" t="str">
            <v>20,41</v>
          </cell>
          <cell r="B461" t="str">
            <v>DIFUSOR DE FLUJO LAMINAR 48*24" ANILLO 14"</v>
          </cell>
          <cell r="C461" t="str">
            <v>UN</v>
          </cell>
          <cell r="D461">
            <v>1</v>
          </cell>
          <cell r="E461">
            <v>127432</v>
          </cell>
          <cell r="F461">
            <v>127432</v>
          </cell>
        </row>
        <row r="462">
          <cell r="A462" t="str">
            <v>20,42</v>
          </cell>
          <cell r="B462" t="str">
            <v>REJILLA DE EXTRACCION 6*4"</v>
          </cell>
          <cell r="C462" t="str">
            <v>UN</v>
          </cell>
          <cell r="D462">
            <v>17</v>
          </cell>
          <cell r="E462">
            <v>16445</v>
          </cell>
          <cell r="F462">
            <v>279565</v>
          </cell>
        </row>
        <row r="463">
          <cell r="A463" t="str">
            <v>20,43</v>
          </cell>
          <cell r="B463" t="str">
            <v>REJILLA DE EXTRACCION 8*4"</v>
          </cell>
          <cell r="C463" t="str">
            <v>UN</v>
          </cell>
          <cell r="D463">
            <v>10</v>
          </cell>
          <cell r="E463">
            <v>17940</v>
          </cell>
          <cell r="F463">
            <v>179400</v>
          </cell>
        </row>
        <row r="464">
          <cell r="A464" t="str">
            <v>20,44</v>
          </cell>
          <cell r="B464" t="str">
            <v>REJILLA DE EXTRACCION 10*4"</v>
          </cell>
          <cell r="C464" t="str">
            <v>UN</v>
          </cell>
          <cell r="D464">
            <v>5</v>
          </cell>
          <cell r="E464">
            <v>20183</v>
          </cell>
          <cell r="F464">
            <v>100915</v>
          </cell>
        </row>
        <row r="465">
          <cell r="A465" t="str">
            <v>20,45</v>
          </cell>
          <cell r="B465" t="str">
            <v>REJILLA DE EXTRACCION  8*6"</v>
          </cell>
          <cell r="C465" t="str">
            <v>UN</v>
          </cell>
          <cell r="D465">
            <v>2</v>
          </cell>
          <cell r="E465">
            <v>21528</v>
          </cell>
          <cell r="F465">
            <v>43056</v>
          </cell>
        </row>
        <row r="466">
          <cell r="A466" t="str">
            <v>20,46</v>
          </cell>
          <cell r="B466" t="str">
            <v>REJILLA DE EXTRACCION 10*6"</v>
          </cell>
          <cell r="C466" t="str">
            <v>UN</v>
          </cell>
          <cell r="D466">
            <v>6</v>
          </cell>
          <cell r="E466">
            <v>21827</v>
          </cell>
          <cell r="F466">
            <v>130962</v>
          </cell>
        </row>
        <row r="467">
          <cell r="A467" t="str">
            <v>20,47</v>
          </cell>
          <cell r="B467" t="str">
            <v>REJILLA DE EXTRACCION 10*8"</v>
          </cell>
          <cell r="C467" t="str">
            <v>UN</v>
          </cell>
          <cell r="D467">
            <v>3</v>
          </cell>
          <cell r="E467">
            <v>29063</v>
          </cell>
          <cell r="F467">
            <v>87189</v>
          </cell>
        </row>
        <row r="468">
          <cell r="A468" t="str">
            <v>20,48</v>
          </cell>
          <cell r="B468" t="str">
            <v>REJILLA DE EXTRACCION 12*6"</v>
          </cell>
          <cell r="C468" t="str">
            <v>UN</v>
          </cell>
          <cell r="D468">
            <v>4</v>
          </cell>
          <cell r="E468">
            <v>29153</v>
          </cell>
          <cell r="F468">
            <v>116612</v>
          </cell>
        </row>
        <row r="469">
          <cell r="A469" t="str">
            <v>20,49</v>
          </cell>
          <cell r="B469" t="str">
            <v>REJILLA DE EXTRACCION 12*8"</v>
          </cell>
          <cell r="C469" t="str">
            <v>UN</v>
          </cell>
          <cell r="D469">
            <v>5</v>
          </cell>
          <cell r="E469">
            <v>33099</v>
          </cell>
          <cell r="F469">
            <v>165495</v>
          </cell>
        </row>
        <row r="470">
          <cell r="A470" t="str">
            <v>20,50</v>
          </cell>
          <cell r="B470" t="str">
            <v>REJILLA DE EXTRACCION 16*10"</v>
          </cell>
          <cell r="C470" t="str">
            <v>UN</v>
          </cell>
          <cell r="D470">
            <v>3</v>
          </cell>
          <cell r="E470">
            <v>51009</v>
          </cell>
          <cell r="F470">
            <v>153027</v>
          </cell>
        </row>
        <row r="471">
          <cell r="A471" t="str">
            <v>20,51</v>
          </cell>
          <cell r="B471" t="str">
            <v>REJILLA DE EXTRACCION 18*12"</v>
          </cell>
          <cell r="C471" t="str">
            <v>UN</v>
          </cell>
          <cell r="D471">
            <v>1</v>
          </cell>
          <cell r="E471">
            <v>60861</v>
          </cell>
          <cell r="F471">
            <v>60861</v>
          </cell>
        </row>
        <row r="472">
          <cell r="A472" t="str">
            <v>20,52</v>
          </cell>
          <cell r="B472" t="str">
            <v>REJILLA DE EXTRACCION 18*14"</v>
          </cell>
          <cell r="C472" t="str">
            <v>UN</v>
          </cell>
          <cell r="D472">
            <v>1</v>
          </cell>
          <cell r="E472">
            <v>72328</v>
          </cell>
          <cell r="F472">
            <v>72328</v>
          </cell>
        </row>
        <row r="473">
          <cell r="A473" t="str">
            <v>20,53</v>
          </cell>
          <cell r="B473" t="str">
            <v>REJILLA DE EXTRACCION 22*14"</v>
          </cell>
          <cell r="C473" t="str">
            <v>UN</v>
          </cell>
          <cell r="D473">
            <v>1</v>
          </cell>
          <cell r="E473">
            <v>84924</v>
          </cell>
          <cell r="F473">
            <v>84924</v>
          </cell>
        </row>
        <row r="474">
          <cell r="A474" t="str">
            <v>20,54</v>
          </cell>
          <cell r="B474" t="str">
            <v>CAJAS PARA REJILLAS DE EXTRACCION</v>
          </cell>
          <cell r="C474" t="str">
            <v>UN</v>
          </cell>
          <cell r="D474">
            <v>58</v>
          </cell>
          <cell r="E474">
            <v>21034</v>
          </cell>
          <cell r="F474">
            <v>1219972</v>
          </cell>
        </row>
        <row r="475">
          <cell r="A475" t="str">
            <v>20,55</v>
          </cell>
          <cell r="B475" t="str">
            <v>ARRANQUE Y CALIBRACION DEL SISTEMA</v>
          </cell>
          <cell r="C475" t="str">
            <v>GL</v>
          </cell>
          <cell r="D475">
            <v>1</v>
          </cell>
          <cell r="E475">
            <v>1610000</v>
          </cell>
          <cell r="F475">
            <v>1610000</v>
          </cell>
        </row>
        <row r="476">
          <cell r="B476" t="str">
            <v>VALOR CAPITULO</v>
          </cell>
          <cell r="G476">
            <v>44133225</v>
          </cell>
        </row>
        <row r="477">
          <cell r="A477" t="str">
            <v>21,0</v>
          </cell>
          <cell r="B477" t="str">
            <v>CONTROL VERTIMIENTO RESIDUOS</v>
          </cell>
        </row>
        <row r="478">
          <cell r="A478" t="str">
            <v>21,1</v>
          </cell>
          <cell r="B478" t="str">
            <v>TANQUE SEPTICO 460*230</v>
          </cell>
          <cell r="C478" t="str">
            <v>UN</v>
          </cell>
          <cell r="D478">
            <v>1</v>
          </cell>
          <cell r="E478">
            <v>1697200</v>
          </cell>
          <cell r="F478">
            <v>1697200</v>
          </cell>
        </row>
        <row r="479">
          <cell r="A479" t="str">
            <v>21,2</v>
          </cell>
          <cell r="B479" t="str">
            <v>CAJA DE REJILLA 160*120</v>
          </cell>
          <cell r="C479" t="str">
            <v>UN</v>
          </cell>
          <cell r="D479">
            <v>1</v>
          </cell>
          <cell r="E479">
            <v>315335</v>
          </cell>
          <cell r="F479">
            <v>315335</v>
          </cell>
        </row>
        <row r="480">
          <cell r="A480" t="str">
            <v>21,3</v>
          </cell>
          <cell r="B480" t="str">
            <v>TRAMPA DE GRASAS 150*100</v>
          </cell>
          <cell r="C480" t="str">
            <v>UN</v>
          </cell>
          <cell r="D480">
            <v>1</v>
          </cell>
          <cell r="E480">
            <v>175080</v>
          </cell>
          <cell r="F480">
            <v>175080</v>
          </cell>
        </row>
        <row r="481">
          <cell r="A481" t="str">
            <v>21,4</v>
          </cell>
          <cell r="B481" t="str">
            <v>CAJA DE AFORO E INSPECCION 100*100</v>
          </cell>
          <cell r="C481" t="str">
            <v>UN</v>
          </cell>
          <cell r="D481">
            <v>1</v>
          </cell>
          <cell r="E481">
            <v>269165</v>
          </cell>
          <cell r="F481">
            <v>269165</v>
          </cell>
        </row>
        <row r="482">
          <cell r="A482" t="str">
            <v>21,5</v>
          </cell>
          <cell r="B482" t="str">
            <v>CAJAS DE INSPECCION 60*60</v>
          </cell>
          <cell r="C482" t="str">
            <v>UN</v>
          </cell>
          <cell r="D482">
            <v>10</v>
          </cell>
          <cell r="E482">
            <v>130000</v>
          </cell>
          <cell r="F482">
            <v>1300000</v>
          </cell>
        </row>
        <row r="483">
          <cell r="A483" t="str">
            <v>21,6</v>
          </cell>
          <cell r="B483" t="str">
            <v>CONEXION AL SISTEMA DE ALCANTARILLADO</v>
          </cell>
          <cell r="C483" t="str">
            <v>GL</v>
          </cell>
          <cell r="D483">
            <v>1</v>
          </cell>
          <cell r="E483">
            <v>1500000</v>
          </cell>
          <cell r="F483">
            <v>1500000</v>
          </cell>
        </row>
        <row r="484">
          <cell r="B484" t="str">
            <v>VALOR CAPITULO</v>
          </cell>
          <cell r="G484">
            <v>5256780</v>
          </cell>
        </row>
        <row r="485">
          <cell r="A485" t="str">
            <v>22,0</v>
          </cell>
          <cell r="B485" t="str">
            <v>OBRAS EXTERIORES</v>
          </cell>
        </row>
        <row r="486">
          <cell r="A486" t="str">
            <v>22,1</v>
          </cell>
          <cell r="B486" t="str">
            <v>MOVIMIENTOS DE TIERRAS Y REMPLAZOS</v>
          </cell>
        </row>
        <row r="487">
          <cell r="A487" t="str">
            <v>22,1,1</v>
          </cell>
          <cell r="B487" t="str">
            <v>LOCALIZACION Y REPLANTEO DE ZONA EXTERIOR</v>
          </cell>
          <cell r="C487" t="str">
            <v>M2</v>
          </cell>
          <cell r="D487">
            <v>292.15999999999997</v>
          </cell>
          <cell r="E487">
            <v>1207</v>
          </cell>
          <cell r="F487">
            <v>352637.11999999994</v>
          </cell>
        </row>
        <row r="488">
          <cell r="A488" t="str">
            <v>22,1,2</v>
          </cell>
          <cell r="B488" t="str">
            <v>EXCAVACION MANUAL EN MATERIAL COMUN</v>
          </cell>
          <cell r="C488" t="str">
            <v>M3</v>
          </cell>
          <cell r="D488">
            <v>37.980799999999995</v>
          </cell>
          <cell r="E488">
            <v>21790</v>
          </cell>
          <cell r="F488">
            <v>827601.63199999987</v>
          </cell>
        </row>
        <row r="489">
          <cell r="A489" t="str">
            <v>22,1,3</v>
          </cell>
          <cell r="B489" t="str">
            <v>RELLENOS EN RECEBO COMPACTADO</v>
          </cell>
          <cell r="C489" t="str">
            <v>M3</v>
          </cell>
          <cell r="D489">
            <v>8.4</v>
          </cell>
          <cell r="E489">
            <v>22410</v>
          </cell>
          <cell r="F489">
            <v>188244</v>
          </cell>
        </row>
        <row r="490">
          <cell r="A490" t="str">
            <v>22,2</v>
          </cell>
          <cell r="B490" t="str">
            <v>ZONAS DURAS</v>
          </cell>
        </row>
        <row r="491">
          <cell r="A491" t="str">
            <v>22,2,1</v>
          </cell>
          <cell r="B491" t="str">
            <v>ANDEN PERIMETRAL EN CONCRETO</v>
          </cell>
          <cell r="C491" t="str">
            <v>M2</v>
          </cell>
          <cell r="D491">
            <v>41.93</v>
          </cell>
          <cell r="E491">
            <v>27890</v>
          </cell>
          <cell r="F491">
            <v>1169427.7</v>
          </cell>
        </row>
        <row r="492">
          <cell r="A492" t="str">
            <v>22,2,2</v>
          </cell>
          <cell r="B492" t="str">
            <v xml:space="preserve">PLACA EN CONCRETO 3000 PSI, E= 10 CMS </v>
          </cell>
          <cell r="C492" t="str">
            <v>M2</v>
          </cell>
          <cell r="D492">
            <v>160.99</v>
          </cell>
          <cell r="E492">
            <v>31190</v>
          </cell>
          <cell r="F492">
            <v>5021278.1000000006</v>
          </cell>
        </row>
        <row r="493">
          <cell r="A493" t="str">
            <v>22,2,3</v>
          </cell>
          <cell r="B493" t="str">
            <v>DILATACION EN LADRILLO</v>
          </cell>
          <cell r="C493" t="str">
            <v>ML</v>
          </cell>
          <cell r="D493">
            <v>103.2</v>
          </cell>
          <cell r="E493">
            <v>9750</v>
          </cell>
          <cell r="F493">
            <v>1006200</v>
          </cell>
        </row>
        <row r="494">
          <cell r="B494" t="str">
            <v>VALOR CAPITULO</v>
          </cell>
          <cell r="G494">
            <v>8565388.5520000011</v>
          </cell>
        </row>
        <row r="495">
          <cell r="A495" t="str">
            <v>23,0</v>
          </cell>
          <cell r="B495" t="str">
            <v>SERVICIOS PUBLICOS</v>
          </cell>
        </row>
        <row r="496">
          <cell r="A496" t="str">
            <v>23,1</v>
          </cell>
          <cell r="B496" t="str">
            <v>DERECHOS DE CONEXIÓN ENERGIA</v>
          </cell>
          <cell r="C496" t="str">
            <v>GL</v>
          </cell>
          <cell r="D496">
            <v>1</v>
          </cell>
          <cell r="E496">
            <v>1980000</v>
          </cell>
          <cell r="F496">
            <v>1980000</v>
          </cell>
        </row>
        <row r="497">
          <cell r="A497" t="str">
            <v>23,2</v>
          </cell>
          <cell r="B497" t="str">
            <v>DERECHOS DE CONEXIÓN EAAB</v>
          </cell>
          <cell r="C497" t="str">
            <v>GL</v>
          </cell>
          <cell r="D497">
            <v>1</v>
          </cell>
          <cell r="E497">
            <v>1455500</v>
          </cell>
          <cell r="F497">
            <v>1455500</v>
          </cell>
        </row>
        <row r="498">
          <cell r="A498" t="str">
            <v>23,3</v>
          </cell>
          <cell r="B498" t="str">
            <v>DERECHOS DE CONEXIÓN TELEFONO</v>
          </cell>
          <cell r="C498" t="str">
            <v>LINEA</v>
          </cell>
          <cell r="D498">
            <v>30</v>
          </cell>
          <cell r="E498">
            <v>380000</v>
          </cell>
          <cell r="F498">
            <v>11400000</v>
          </cell>
        </row>
        <row r="499">
          <cell r="A499" t="str">
            <v>23,4</v>
          </cell>
          <cell r="B499" t="str">
            <v>DERECHOS DE CONEXIÓN GAS NATURAL</v>
          </cell>
          <cell r="C499" t="str">
            <v>UN</v>
          </cell>
          <cell r="D499">
            <v>1</v>
          </cell>
          <cell r="E499">
            <v>719145.28</v>
          </cell>
          <cell r="F499">
            <v>719145.28</v>
          </cell>
        </row>
        <row r="500">
          <cell r="B500" t="str">
            <v>VALOR CAPITULO</v>
          </cell>
          <cell r="G500">
            <v>15554645.279999999</v>
          </cell>
        </row>
        <row r="501">
          <cell r="A501" t="str">
            <v>24,0</v>
          </cell>
          <cell r="B501" t="str">
            <v>SEÑALIZACION</v>
          </cell>
        </row>
        <row r="502">
          <cell r="A502" t="str">
            <v>24,1</v>
          </cell>
          <cell r="B502" t="str">
            <v>INTERNA 130 AVISOS 20*15 APROX.</v>
          </cell>
          <cell r="C502" t="str">
            <v>UN</v>
          </cell>
          <cell r="D502">
            <v>130</v>
          </cell>
          <cell r="E502">
            <v>20457</v>
          </cell>
          <cell r="F502">
            <v>2659410</v>
          </cell>
        </row>
        <row r="503">
          <cell r="A503" t="str">
            <v>24,2</v>
          </cell>
          <cell r="B503" t="str">
            <v>INTERNA DESCOLGADOS 90*30</v>
          </cell>
          <cell r="C503" t="str">
            <v>UN</v>
          </cell>
          <cell r="D503">
            <v>7</v>
          </cell>
          <cell r="E503">
            <v>50000</v>
          </cell>
          <cell r="F503">
            <v>350000</v>
          </cell>
        </row>
        <row r="504">
          <cell r="A504" t="str">
            <v>24,3</v>
          </cell>
          <cell r="B504" t="str">
            <v>ENTRADA Y SALIDA 125*130</v>
          </cell>
          <cell r="C504" t="str">
            <v>UN</v>
          </cell>
          <cell r="D504">
            <v>2</v>
          </cell>
          <cell r="E504">
            <v>423800</v>
          </cell>
          <cell r="F504">
            <v>847600</v>
          </cell>
        </row>
        <row r="505">
          <cell r="A505" t="str">
            <v>24,4</v>
          </cell>
          <cell r="B505" t="str">
            <v>PRINCIPAL 500*80</v>
          </cell>
          <cell r="C505" t="str">
            <v>UN</v>
          </cell>
          <cell r="D505">
            <v>1</v>
          </cell>
          <cell r="E505">
            <v>1040000</v>
          </cell>
          <cell r="F505">
            <v>1040000</v>
          </cell>
        </row>
        <row r="506">
          <cell r="B506" t="str">
            <v>VALOR CAPITULO</v>
          </cell>
          <cell r="G506">
            <v>4897010</v>
          </cell>
        </row>
        <row r="507">
          <cell r="A507" t="str">
            <v>25,0</v>
          </cell>
          <cell r="B507" t="str">
            <v>ASEO Y LIMPIEZA</v>
          </cell>
        </row>
        <row r="508">
          <cell r="A508" t="str">
            <v>25,1</v>
          </cell>
          <cell r="B508" t="str">
            <v>ASEO GENERAL</v>
          </cell>
          <cell r="C508" t="str">
            <v>M2</v>
          </cell>
          <cell r="D508">
            <v>2488</v>
          </cell>
          <cell r="E508">
            <v>2350</v>
          </cell>
          <cell r="F508">
            <v>5846800</v>
          </cell>
        </row>
        <row r="509">
          <cell r="A509" t="str">
            <v>25,2</v>
          </cell>
          <cell r="B509" t="str">
            <v>LAVADA E IMPERMEABILIZACION LADRILLO</v>
          </cell>
          <cell r="C509" t="str">
            <v>M2</v>
          </cell>
          <cell r="D509">
            <v>1333.82</v>
          </cell>
          <cell r="E509">
            <v>2500</v>
          </cell>
          <cell r="F509">
            <v>3334550</v>
          </cell>
        </row>
        <row r="510">
          <cell r="B510" t="str">
            <v>VALOR CAPITULO</v>
          </cell>
          <cell r="G510">
            <v>9181350</v>
          </cell>
        </row>
        <row r="512">
          <cell r="B512" t="str">
            <v>COSTOS DIRECTOS</v>
          </cell>
          <cell r="G512">
            <v>1065477328.1732</v>
          </cell>
        </row>
        <row r="514">
          <cell r="B514" t="str">
            <v>COSTOS INDIRECTOS  A._11.5_% I._4_% U._7_%</v>
          </cell>
          <cell r="D514">
            <v>0.22500000000000001</v>
          </cell>
          <cell r="G514">
            <v>239732398.83897001</v>
          </cell>
        </row>
        <row r="516">
          <cell r="B516" t="str">
            <v>TOTAL</v>
          </cell>
          <cell r="G516">
            <v>1305209727.0121701</v>
          </cell>
        </row>
      </sheetData>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BASE"/>
      <sheetName val="BASE CTOS"/>
      <sheetName val="APU BOMBEO"/>
      <sheetName val="APU PTAR"/>
      <sheetName val="BASE_CTOS"/>
      <sheetName val="APU_BOMBEO"/>
      <sheetName val="APU_PTAR"/>
      <sheetName val="BASE_CTOS2"/>
      <sheetName val="APU_BOMBEO2"/>
      <sheetName val="APU_PTAR2"/>
      <sheetName val="BASE_CTOS1"/>
      <sheetName val="APU_BOMBEO1"/>
      <sheetName val="APU_PTAR1"/>
    </sheetNames>
    <sheetDataSet>
      <sheetData sheetId="0" refreshError="1"/>
      <sheetData sheetId="1" refreshError="1">
        <row r="13">
          <cell r="C13">
            <v>340000</v>
          </cell>
        </row>
        <row r="47">
          <cell r="C47">
            <v>62000</v>
          </cell>
        </row>
        <row r="50">
          <cell r="C50">
            <v>25000</v>
          </cell>
        </row>
        <row r="51">
          <cell r="C51">
            <v>25000</v>
          </cell>
        </row>
      </sheetData>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
      <sheetName val="Gráfico1"/>
      <sheetName val="MD"/>
      <sheetName val="AXD"/>
      <sheetName val="MI"/>
    </sheetNames>
    <sheetDataSet>
      <sheetData sheetId="0" refreshError="1"/>
      <sheetData sheetId="1" refreshError="1"/>
      <sheetData sheetId="2" refreshError="1"/>
      <sheetData sheetId="3" refreshError="1"/>
      <sheetData sheetId="4"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GRUPO"/>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pecto General Obras"/>
      <sheetName val="BASE"/>
    </sheetNames>
    <sheetDataSet>
      <sheetData sheetId="0">
        <row r="3">
          <cell r="B3" t="str">
            <v>EMPRESAS PÚBLICAS DE MEDELLÍN</v>
          </cell>
        </row>
      </sheetData>
      <sheetData sheetId="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ía de Acceso"/>
    </sheetNames>
    <sheetDataSet>
      <sheetData sheetId="0"/>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 AU"/>
      <sheetName val="PÓLIZAS"/>
      <sheetName val="F7. AMBIENTAL"/>
      <sheetName val="PRESTA"/>
      <sheetName val="BASE"/>
      <sheetName val="BASE CTOS"/>
      <sheetName val="APU"/>
      <sheetName val="FORMULARIO 3 PPTO"/>
    </sheetNames>
    <sheetDataSet>
      <sheetData sheetId="0"/>
      <sheetData sheetId="1"/>
      <sheetData sheetId="2"/>
      <sheetData sheetId="3"/>
      <sheetData sheetId="4">
        <row r="8">
          <cell r="D8">
            <v>0.75</v>
          </cell>
        </row>
        <row r="11">
          <cell r="D11">
            <v>68775</v>
          </cell>
        </row>
        <row r="13">
          <cell r="D13">
            <v>34387.5</v>
          </cell>
        </row>
        <row r="348">
          <cell r="D348">
            <v>7307</v>
          </cell>
        </row>
        <row r="354">
          <cell r="D354">
            <v>66000</v>
          </cell>
        </row>
        <row r="482">
          <cell r="D482">
            <v>1000</v>
          </cell>
        </row>
      </sheetData>
      <sheetData sheetId="5"/>
      <sheetData sheetId="6"/>
      <sheetData sheetId="7"/>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table"/>
      <sheetName val="Summary"/>
      <sheetName val="Pivot table (2)"/>
      <sheetName val="Budget Book"/>
      <sheetName val="Cal forecast"/>
      <sheetName val="Items"/>
      <sheetName val="% aprobados"/>
      <sheetName val="M1-157"/>
      <sheetName val="M1-158"/>
      <sheetName val="M1-161"/>
      <sheetName val="M1-166"/>
      <sheetName val="M1-179"/>
      <sheetName val="M1-188 A"/>
      <sheetName val="M1-188 B"/>
      <sheetName val="M1-188 2009 C"/>
      <sheetName val="M1-188 2010 C"/>
      <sheetName val="M1-188 D"/>
      <sheetName val="M1-188 E"/>
      <sheetName val="M1-193"/>
      <sheetName val="M1-196"/>
      <sheetName val="M1-204"/>
      <sheetName val="M1-228 A"/>
      <sheetName val="M1-228 B"/>
      <sheetName val="M1-228 C"/>
      <sheetName val="M1-229-2009"/>
      <sheetName val="M1-229-2010"/>
      <sheetName val="M1-229-2011"/>
      <sheetName val="M1-234"/>
      <sheetName val="M1-244"/>
      <sheetName val="M1-251"/>
      <sheetName val="M1-252"/>
      <sheetName val="M1-256"/>
      <sheetName val="M1-257"/>
      <sheetName val="M1-259"/>
      <sheetName val="M1-260"/>
      <sheetName val="M1-261"/>
      <sheetName val="M1-262"/>
      <sheetName val="M1-263"/>
      <sheetName val="M1-264"/>
      <sheetName val="M1-266"/>
      <sheetName val="M1-267 A"/>
      <sheetName val="M1-267 B"/>
      <sheetName val="M1-267 C"/>
      <sheetName val="M1-267 D"/>
      <sheetName val="M1-267 E"/>
      <sheetName val="M1-267 F"/>
      <sheetName val="M1-267 G"/>
      <sheetName val="M1-268"/>
      <sheetName val="M1-270"/>
      <sheetName val="M1-272"/>
      <sheetName val="M1-273"/>
      <sheetName val="M1-274"/>
      <sheetName val="M1-275"/>
      <sheetName val="M1-276"/>
      <sheetName val="M1-277"/>
      <sheetName val="M1-279"/>
      <sheetName val="M1-283"/>
      <sheetName val="M1-289"/>
      <sheetName val="M1-290"/>
      <sheetName val="M1-291"/>
      <sheetName val="M1-293"/>
      <sheetName val="M1-294"/>
      <sheetName val="M1-308"/>
      <sheetName val="M1-313"/>
      <sheetName val="M1-314"/>
      <sheetName val="M1-315"/>
      <sheetName val="M1-316"/>
      <sheetName val="M1-317"/>
      <sheetName val="M1-318"/>
      <sheetName val="M1-319"/>
      <sheetName val="M1-320"/>
      <sheetName val="M1-322-2009"/>
      <sheetName val="M1-322-2010"/>
      <sheetName val="M1-322-2011"/>
      <sheetName val="M1-324"/>
      <sheetName val="M1-325"/>
      <sheetName val="M1-326"/>
      <sheetName val="REF - Lista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ALIDAD"/>
      <sheetName val="CIVILES"/>
      <sheetName val="BASE DATOS"/>
    </sheetNames>
    <sheetDataSet>
      <sheetData sheetId="0"/>
      <sheetData sheetId="1"/>
      <sheetData sheetId="2"/>
      <sheetData sheetId="3"/>
      <sheetData sheetId="4"/>
      <sheetData sheetId="5"/>
      <sheetData sheetId="6"/>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turitas Valuation Summary"/>
      <sheetName val="Title"/>
      <sheetName val="Options"/>
      <sheetName val="Project Finance"/>
      <sheetName val="Equipment Leasing"/>
      <sheetName val="Parameters"/>
      <sheetName val="Pricing"/>
      <sheetName val="NPV Summary"/>
      <sheetName val="Cost Summ"/>
      <sheetName val="Sensitivities"/>
      <sheetName val="Economic  Graph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Royaltie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2007 Capex"/>
      <sheetName val="Paste In Schedule_CDJ"/>
      <sheetName val="Paste In Schedule_Cal"/>
      <sheetName val="Paste In Utilisation"/>
      <sheetName val="Paste In Fleet"/>
      <sheetName val="Paste in Roster"/>
      <sheetName val="Equip Data"/>
      <sheetName val="Not Used ------&gt;"/>
      <sheetName val="Update_Header_Foo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EQUIPOS"/>
      <sheetName val="PRODUCC"/>
      <sheetName val="Grono-Pala"/>
      <sheetName val="CALIDAD"/>
      <sheetName val="BD_831"/>
      <sheetName val="BD_OREG1"/>
      <sheetName val="BD_OREG2"/>
      <sheetName val="BD100-45"/>
      <sheetName val="BD100_4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IVILES"/>
      <sheetName val="BD-831"/>
      <sheetName val="BD100-45-P1"/>
      <sheetName val="ANEXO"/>
      <sheetName val="BD100_45_P1"/>
    </sheetNames>
    <sheetDataSet>
      <sheetData sheetId="0"/>
      <sheetData sheetId="1"/>
      <sheetData sheetId="2"/>
      <sheetData sheetId="3"/>
      <sheetData sheetId="4"/>
      <sheetData sheetId="5"/>
      <sheetData sheetId="6"/>
      <sheetData sheetId="7" refreshError="1"/>
      <sheetData sheetId="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mbeo Residuales"/>
      <sheetName val="Población"/>
      <sheetName val="Q alca CTG Emi Terrestre"/>
      <sheetName val="Q alca ZN Emi Submarino"/>
      <sheetName val="Q alca Total Emi Submarino"/>
      <sheetName val="Q alca"/>
      <sheetName val="Balance"/>
      <sheetName val="Q Acuacar antes"/>
      <sheetName val="Q Alca Alto"/>
      <sheetName val="Q Alca Bajo"/>
      <sheetName val="Q Alca ZNorte"/>
    </sheetNames>
    <sheetDataSet>
      <sheetData sheetId="0">
        <row r="1">
          <cell r="A1" t="str">
            <v>No.Estación</v>
          </cell>
          <cell r="B1" t="str">
            <v>Nombre</v>
          </cell>
          <cell r="C1" t="str">
            <v>Categoría</v>
          </cell>
          <cell r="D1" t="str">
            <v>Localización</v>
          </cell>
          <cell r="E1" t="str">
            <v>No.Bombas</v>
          </cell>
          <cell r="F1" t="str">
            <v>H (m)</v>
          </cell>
          <cell r="G1" t="str">
            <v>Q (l/s)</v>
          </cell>
        </row>
        <row r="2">
          <cell r="A2">
            <v>1</v>
          </cell>
          <cell r="B2" t="str">
            <v>Estacion de Bombeo Bosque</v>
          </cell>
          <cell r="C2" t="str">
            <v>Primaria</v>
          </cell>
          <cell r="D2" t="str">
            <v>Dg21 - Tv 38 ( El Bosque )</v>
          </cell>
          <cell r="E2">
            <v>3</v>
          </cell>
          <cell r="F2">
            <v>31.5</v>
          </cell>
          <cell r="G2">
            <v>500</v>
          </cell>
        </row>
        <row r="3">
          <cell r="A3">
            <v>2</v>
          </cell>
          <cell r="B3" t="str">
            <v>Estacion de Bombeo Puente Jimenez</v>
          </cell>
          <cell r="C3" t="str">
            <v>Primaria</v>
          </cell>
          <cell r="D3" t="str">
            <v>Av del Lago - C29B - K22 ( Pie de la Popa )</v>
          </cell>
          <cell r="E3">
            <v>2</v>
          </cell>
          <cell r="F3">
            <v>12</v>
          </cell>
          <cell r="G3">
            <v>126</v>
          </cell>
        </row>
        <row r="4">
          <cell r="A4">
            <v>3</v>
          </cell>
          <cell r="B4" t="str">
            <v>Estacion de Bombeo Pastelillo</v>
          </cell>
          <cell r="C4" t="str">
            <v>Primaria</v>
          </cell>
          <cell r="D4" t="str">
            <v>C24A - K17 ( Manga ) Parque Pastelillo</v>
          </cell>
          <cell r="E4">
            <v>2</v>
          </cell>
          <cell r="F4" t="str">
            <v>15 y 18</v>
          </cell>
          <cell r="G4" t="str">
            <v>94.6 y 189</v>
          </cell>
        </row>
        <row r="5">
          <cell r="A5">
            <v>4</v>
          </cell>
          <cell r="B5" t="str">
            <v>Estacion de Bombeo La Matuna</v>
          </cell>
          <cell r="C5" t="str">
            <v>Primaria</v>
          </cell>
          <cell r="D5" t="str">
            <v>C32B - K10 ( La Matuna ) frente edificio antiguo E.P.D.</v>
          </cell>
          <cell r="E5">
            <v>3</v>
          </cell>
          <cell r="F5" t="str">
            <v>9.7,  9  y  9</v>
          </cell>
          <cell r="G5" t="str">
            <v>221,  221  y  158</v>
          </cell>
        </row>
        <row r="6">
          <cell r="A6">
            <v>5</v>
          </cell>
          <cell r="B6" t="str">
            <v>Estacion de Bombeo Torices</v>
          </cell>
          <cell r="C6" t="str">
            <v>Primaria</v>
          </cell>
          <cell r="D6" t="str">
            <v>C7 (Benjamin Herrera) con K13 Br. Torices</v>
          </cell>
          <cell r="E6">
            <v>2</v>
          </cell>
          <cell r="F6">
            <v>11</v>
          </cell>
          <cell r="G6">
            <v>95</v>
          </cell>
        </row>
        <row r="7">
          <cell r="A7">
            <v>6</v>
          </cell>
          <cell r="B7" t="str">
            <v>Estacion de Bombeo El Oro</v>
          </cell>
          <cell r="C7" t="str">
            <v>Primaria</v>
          </cell>
          <cell r="D7" t="str">
            <v>C66 - K13 ( Br.Crespito) Av.Juan Angola</v>
          </cell>
          <cell r="E7">
            <v>3</v>
          </cell>
          <cell r="F7" t="str">
            <v>21</v>
          </cell>
          <cell r="G7" t="str">
            <v>315,  315 y 221</v>
          </cell>
        </row>
        <row r="8">
          <cell r="A8">
            <v>7</v>
          </cell>
          <cell r="B8" t="str">
            <v>Estacion de Bombeo Blas de Lezo</v>
          </cell>
          <cell r="C8" t="str">
            <v>Primaria</v>
          </cell>
          <cell r="D8" t="str">
            <v>Mze - Tv54 Carretera la Cordialidad (Blas de Lezo)</v>
          </cell>
          <cell r="E8">
            <v>3</v>
          </cell>
          <cell r="F8" t="str">
            <v>4.6</v>
          </cell>
          <cell r="G8" t="str">
            <v>189</v>
          </cell>
        </row>
        <row r="9">
          <cell r="A9">
            <v>8</v>
          </cell>
          <cell r="B9" t="str">
            <v>Estacion de Bombeo Bocagrande</v>
          </cell>
          <cell r="C9" t="str">
            <v>Primaria</v>
          </cell>
          <cell r="D9" t="str">
            <v>P.Coral Gable K5 - C7 esquina.</v>
          </cell>
          <cell r="E9">
            <v>2</v>
          </cell>
          <cell r="F9" t="str">
            <v>15  y  29</v>
          </cell>
          <cell r="G9" t="str">
            <v>139  y  157</v>
          </cell>
        </row>
        <row r="10">
          <cell r="A10">
            <v>9</v>
          </cell>
          <cell r="B10" t="str">
            <v>Estacion de Bombeo El Laguito</v>
          </cell>
          <cell r="C10" t="str">
            <v>Primaria</v>
          </cell>
          <cell r="D10" t="str">
            <v>Br.Laguito Cl. Almirante Brion Parque el Laguito</v>
          </cell>
          <cell r="E10">
            <v>2</v>
          </cell>
          <cell r="F10" t="str">
            <v>9.75</v>
          </cell>
          <cell r="G10" t="str">
            <v>113.5</v>
          </cell>
        </row>
        <row r="11">
          <cell r="A11">
            <v>10</v>
          </cell>
          <cell r="B11" t="str">
            <v>Estacion de Bombeo Papayal</v>
          </cell>
          <cell r="C11" t="str">
            <v>Primaria</v>
          </cell>
          <cell r="D11" t="str">
            <v>Br.Papayal cl.40 con K13A esquina.</v>
          </cell>
          <cell r="E11">
            <v>3</v>
          </cell>
          <cell r="G11" t="str">
            <v>63</v>
          </cell>
        </row>
        <row r="12">
          <cell r="A12">
            <v>11</v>
          </cell>
          <cell r="B12" t="str">
            <v>Estacion de Bombeo Paraiso</v>
          </cell>
          <cell r="C12" t="str">
            <v>Primaria</v>
          </cell>
          <cell r="D12" t="str">
            <v>Final de villa estrella.</v>
          </cell>
          <cell r="E12">
            <v>3</v>
          </cell>
          <cell r="F12" t="str">
            <v>12.9</v>
          </cell>
          <cell r="G12" t="str">
            <v>818</v>
          </cell>
        </row>
        <row r="13">
          <cell r="A13">
            <v>12</v>
          </cell>
          <cell r="B13" t="str">
            <v>Estacion Elevadora Pan Caliente</v>
          </cell>
          <cell r="C13" t="str">
            <v>Secundaria</v>
          </cell>
          <cell r="D13" t="str">
            <v>Br.Bocagrande Kra2 Av. San Martin con Cl.6 esquina</v>
          </cell>
          <cell r="E13">
            <v>2</v>
          </cell>
          <cell r="F13" t="str">
            <v>22 y 6</v>
          </cell>
          <cell r="G13" t="str">
            <v>38 y 50</v>
          </cell>
        </row>
        <row r="14">
          <cell r="A14">
            <v>13</v>
          </cell>
          <cell r="B14" t="str">
            <v>Estacion Elevadora La Caracucha</v>
          </cell>
          <cell r="C14" t="str">
            <v>Secundaria</v>
          </cell>
          <cell r="D14" t="str">
            <v>Br.Bocagrande intercepcion K6 con Av.Chile Parque la Concha</v>
          </cell>
          <cell r="E14">
            <v>2</v>
          </cell>
          <cell r="F14" t="str">
            <v>8  y  6</v>
          </cell>
          <cell r="G14" t="str">
            <v>65  y  46</v>
          </cell>
        </row>
        <row r="15">
          <cell r="A15">
            <v>14</v>
          </cell>
          <cell r="B15" t="str">
            <v>Estacion Elevadora Calle 10</v>
          </cell>
          <cell r="C15" t="str">
            <v>Secundaria</v>
          </cell>
          <cell r="D15" t="str">
            <v>Br.Bocagrande K3 con Cl.10 esquina.</v>
          </cell>
          <cell r="E15">
            <v>2</v>
          </cell>
          <cell r="F15" t="str">
            <v>22 y 8</v>
          </cell>
          <cell r="G15" t="str">
            <v>32.3 y 65</v>
          </cell>
        </row>
        <row r="16">
          <cell r="A16">
            <v>15</v>
          </cell>
          <cell r="B16" t="str">
            <v>Estacion Elevadora de la Aduana</v>
          </cell>
          <cell r="C16" t="str">
            <v>Secundaria</v>
          </cell>
          <cell r="D16" t="str">
            <v>Br.Centro plaza de la Aduana debajo de la estatua de Cristobal Colon</v>
          </cell>
          <cell r="E16">
            <v>2</v>
          </cell>
          <cell r="F16" t="str">
            <v>12  y  17.7</v>
          </cell>
          <cell r="G16" t="str">
            <v>63  y 72.5</v>
          </cell>
        </row>
        <row r="17">
          <cell r="A17">
            <v>16</v>
          </cell>
          <cell r="B17" t="str">
            <v>Estacion Elevadora Militar de Crespo</v>
          </cell>
          <cell r="C17" t="str">
            <v>Secundaria</v>
          </cell>
          <cell r="D17" t="str">
            <v>Br. Militar de Crespo K8 Cl.70A esquina</v>
          </cell>
          <cell r="E17">
            <v>2</v>
          </cell>
          <cell r="F17" t="str">
            <v>4.4 y 6.4</v>
          </cell>
          <cell r="G17" t="str">
            <v>38 y 41.7</v>
          </cell>
        </row>
        <row r="18">
          <cell r="A18">
            <v>17</v>
          </cell>
          <cell r="B18" t="str">
            <v>Estacion Elevadora San Lazaro</v>
          </cell>
          <cell r="C18" t="str">
            <v>Secundaria</v>
          </cell>
          <cell r="D18" t="str">
            <v>Br. Pie del cerro Av. del lago Cl.29B dentro de los predios de servicios varios.</v>
          </cell>
          <cell r="E18">
            <v>1</v>
          </cell>
          <cell r="F18" t="str">
            <v>26.4</v>
          </cell>
          <cell r="G18">
            <v>35.6</v>
          </cell>
        </row>
        <row r="19">
          <cell r="A19">
            <v>18</v>
          </cell>
          <cell r="B19" t="str">
            <v>Estacion Elevadora Santander</v>
          </cell>
          <cell r="C19" t="str">
            <v>Secundaria</v>
          </cell>
          <cell r="D19" t="str">
            <v>Br.Pie de la Popa parque Santander K19 Cl.31</v>
          </cell>
          <cell r="E19">
            <v>2</v>
          </cell>
          <cell r="F19" t="str">
            <v>13 y 9</v>
          </cell>
          <cell r="G19" t="str">
            <v>16.7 y 35.6</v>
          </cell>
        </row>
        <row r="20">
          <cell r="A20">
            <v>19</v>
          </cell>
          <cell r="B20" t="str">
            <v>Esatcion Elevadora Martinez Martelo</v>
          </cell>
          <cell r="C20" t="str">
            <v>Secundaria</v>
          </cell>
          <cell r="D20" t="str">
            <v>Br.Martinez Martelo Av. Crisanto Luque con Trv.30 esquina</v>
          </cell>
          <cell r="E20">
            <v>1</v>
          </cell>
          <cell r="F20">
            <v>6</v>
          </cell>
          <cell r="G20">
            <v>46</v>
          </cell>
        </row>
        <row r="21">
          <cell r="A21">
            <v>20</v>
          </cell>
          <cell r="B21" t="str">
            <v>Estacion Elevadora La Esperanza</v>
          </cell>
          <cell r="C21" t="str">
            <v>Secundaria</v>
          </cell>
          <cell r="D21" t="str">
            <v>Br. La Esperanza cl.Pablo Emilio Bustamente Cl.35</v>
          </cell>
          <cell r="E21">
            <v>1</v>
          </cell>
          <cell r="F21">
            <v>6</v>
          </cell>
          <cell r="G21" t="str">
            <v>100</v>
          </cell>
        </row>
        <row r="22">
          <cell r="A22">
            <v>21</v>
          </cell>
          <cell r="B22" t="str">
            <v>Estacion Elevadora Barcelona</v>
          </cell>
          <cell r="C22" t="str">
            <v>Secundaria</v>
          </cell>
          <cell r="D22" t="str">
            <v>Sector Camino del Medio K44C con Cl.32B (Cl.BArcelona)</v>
          </cell>
          <cell r="E22">
            <v>2</v>
          </cell>
          <cell r="F22" t="str">
            <v>36 y 23</v>
          </cell>
          <cell r="G22" t="str">
            <v>55 y 49.5</v>
          </cell>
        </row>
        <row r="23">
          <cell r="A23">
            <v>22</v>
          </cell>
          <cell r="B23" t="str">
            <v>Esatcion Elevadora El Libano</v>
          </cell>
          <cell r="C23" t="str">
            <v>Secundaria</v>
          </cell>
          <cell r="D23" t="str">
            <v>Br. El Libano Av. pedro romero cl.31D con K48B esquina</v>
          </cell>
          <cell r="E23">
            <v>1</v>
          </cell>
          <cell r="F23" t="str">
            <v>21</v>
          </cell>
          <cell r="G23" t="str">
            <v>16.7</v>
          </cell>
        </row>
        <row r="24">
          <cell r="A24">
            <v>23</v>
          </cell>
          <cell r="B24" t="str">
            <v>Estacion Elevadora El Tancon</v>
          </cell>
          <cell r="C24" t="str">
            <v>Secundaria</v>
          </cell>
          <cell r="D24" t="str">
            <v>Br.Olaya Herrera sector Rafael Nu±ez Cl.33 (Cl.Guadalupe)</v>
          </cell>
          <cell r="E24">
            <v>1</v>
          </cell>
          <cell r="F24" t="str">
            <v>21</v>
          </cell>
          <cell r="G24" t="str">
            <v>16.7</v>
          </cell>
        </row>
        <row r="25">
          <cell r="A25">
            <v>24</v>
          </cell>
          <cell r="B25" t="str">
            <v>Estacion Elevadora Calamares</v>
          </cell>
          <cell r="C25" t="str">
            <v>Secundaria</v>
          </cell>
          <cell r="D25" t="str">
            <v>Urb.Calamares  ubicada cancha deportiva frente M75 L12</v>
          </cell>
          <cell r="E25">
            <v>2</v>
          </cell>
          <cell r="F25" t="str">
            <v>17 y 23</v>
          </cell>
          <cell r="G25" t="str">
            <v>33.3. Y 49.5</v>
          </cell>
        </row>
        <row r="26">
          <cell r="A26">
            <v>25</v>
          </cell>
          <cell r="B26" t="str">
            <v>Estacion Elevadora Villa Rosita</v>
          </cell>
          <cell r="C26" t="str">
            <v>Secundaria</v>
          </cell>
          <cell r="D26" t="str">
            <v>Urb. Villa Rosita esta ubicada frente M p L1</v>
          </cell>
          <cell r="E26">
            <v>2</v>
          </cell>
          <cell r="F26" t="str">
            <v>26.4 y 6</v>
          </cell>
          <cell r="G26" t="str">
            <v>35.5 y 100</v>
          </cell>
        </row>
        <row r="27">
          <cell r="A27">
            <v>26</v>
          </cell>
          <cell r="B27" t="str">
            <v>Estacion Elevadora Cielo Mar</v>
          </cell>
          <cell r="C27" t="str">
            <v>Secundaria</v>
          </cell>
          <cell r="D27" t="str">
            <v>Entrada al Br. Cielo Mar  (Anillo Vial)</v>
          </cell>
          <cell r="E27">
            <v>2</v>
          </cell>
        </row>
        <row r="28">
          <cell r="A28">
            <v>27</v>
          </cell>
          <cell r="B28" t="str">
            <v>Estacion Elevadora La Boquilla</v>
          </cell>
          <cell r="C28" t="str">
            <v>Secundaria</v>
          </cell>
          <cell r="D28" t="str">
            <v>La Boquilla, frente campo de softball</v>
          </cell>
          <cell r="E28">
            <v>2</v>
          </cell>
          <cell r="F28">
            <v>21</v>
          </cell>
          <cell r="G28" t="str">
            <v>16.7</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Soporte Cantidades"/>
      <sheetName val="DOMICILIARIAS"/>
      <sheetName val="DERRUMBES"/>
      <sheetName val="PAVIMENTO"/>
      <sheetName val="SUMIDEROS"/>
      <sheetName val="replanteo"/>
      <sheetName val="ACTA 6"/>
      <sheetName val="pedido tuberia"/>
      <sheetName val="Hoja1"/>
      <sheetName val="Hoja2"/>
      <sheetName val="Hoja3"/>
      <sheetName val="SOPORTES"/>
      <sheetName val="exc. misceláneas"/>
      <sheetName val=".REPLANTEO"/>
      <sheetName val="ACTA 2"/>
      <sheetName val="CONCRETO"/>
      <sheetName val="ACTA 7"/>
      <sheetName val="Reportes"/>
      <sheetName val="Cd.B.5"/>
      <sheetName val="CdB.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Soporte Cantidades"/>
      <sheetName val="DOMICILIARIAS"/>
      <sheetName val="DERRUMBES"/>
      <sheetName val="PAVIMENTO"/>
      <sheetName val="SUMIDEROS"/>
      <sheetName val="replanteo"/>
      <sheetName val="ACTA 6"/>
      <sheetName val="pedido tuberia"/>
      <sheetName val="Hoja1"/>
      <sheetName val="Hoja2"/>
      <sheetName val="Hoja3"/>
      <sheetName val="SOPORTES"/>
      <sheetName val="exc. misceláneas"/>
      <sheetName val=".REPLANTEO"/>
      <sheetName val="ACTA 2"/>
      <sheetName val="CONCRETO"/>
      <sheetName val="ACTA 7"/>
      <sheetName val="Reportes"/>
      <sheetName val="Cd.B.5"/>
      <sheetName val="CdB.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ón"/>
      <sheetName val="PORTADA"/>
      <sheetName val="CARRETERAS"/>
      <sheetName val="TABLA DE CONTENIDO"/>
      <sheetName val="GENERALIDADES "/>
      <sheetName val="CUMPLIMIENTO % "/>
      <sheetName val="CUMPLIMIENTO %  (2)"/>
      <sheetName val="ESTADO RED"/>
      <sheetName val="SEMAFORO 45A-04"/>
      <sheetName val="SEMAFORO 55-01"/>
      <sheetName val="SEMAFORO 56-07"/>
      <sheetName val="SEMAFORO 55CN-03"/>
      <sheetName val="SEMAFORO 55CN-01"/>
      <sheetName val="TORTA EST. VIAS "/>
      <sheetName val="EST. VIAS"/>
      <sheetName val="MAPA EST RED"/>
      <sheetName val="NECESIDAD VIA"/>
      <sheetName val="Necesidades cr."/>
      <sheetName val="SITIOS CRITICOS"/>
      <sheetName val="CANT OBRA B-C"/>
      <sheetName val="CANT OBRA C-G"/>
      <sheetName val="CANT OBRA Z-U"/>
      <sheetName val="CANT OBRA B-T"/>
      <sheetName val="INF. EMERGENCIAS"/>
      <sheetName val="PUENTES"/>
      <sheetName val="NEC PTES"/>
      <sheetName val="PONTONES"/>
      <sheetName val="NEC. PONTONES"/>
      <sheetName val="señal v"/>
      <sheetName val="señal H"/>
      <sheetName val="ACCIDENTALIDAD junio"/>
      <sheetName val="ACCIDENTALIDAD julio"/>
      <sheetName val="ACCIDENTALIDAD agosto"/>
      <sheetName val="ACCIDENT."/>
      <sheetName val="DEFENSA VIAS"/>
      <sheetName val="ZONAS RETIRO"/>
      <sheetName val="SEGUIMIENTO"/>
      <sheetName val="CUANTI AMV"/>
      <sheetName val="CUALI AMV"/>
      <sheetName val="CUANTI MICRO"/>
      <sheetName val="CUALI MICRO"/>
      <sheetName val="CALIDAD"/>
      <sheetName val="FOTOG"/>
      <sheetName val="PRENSA"/>
      <sheetName val="COMENTARIOS"/>
      <sheetName val="ACC.EJECUTIVO"/>
      <sheetName val="RESUM.ACCID"/>
      <sheetName val="RESUM.ACCID (2)"/>
      <sheetName val="CRA.MODI"/>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Hoja2"/>
      <sheetName val="Hoja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q med"/>
      <sheetName val="Caudales"/>
      <sheetName val="IDF"/>
      <sheetName val="TABLA"/>
      <sheetName val="Base de Diseño"/>
      <sheetName val="Diseño"/>
      <sheetName val="Impresion diseño"/>
      <sheetName val="Cant Obra"/>
      <sheetName val="C.O. y ppto Calle Bolivar"/>
      <sheetName val="C.O. y ppto Guayabito"/>
      <sheetName val="C.O. y ppto veredas"/>
      <sheetName val="C.O. y ppto bombeo"/>
      <sheetName val="C.O. y ppto inflado"/>
      <sheetName val="C.O. y ppto"/>
      <sheetName val="Plantilla C.O aldo"/>
      <sheetName val="Cant Obra (imp)"/>
      <sheetName val="Informacion Plano"/>
      <sheetName val="BALANCE DE TRAMOS (2)"/>
      <sheetName val="BALANCE DE TRA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1H1"/>
      <sheetName val="FORMATO1H2"/>
      <sheetName val="FORMATO1H3"/>
      <sheetName val="FORMATO1H4"/>
      <sheetName val="FORMATO1H5"/>
      <sheetName val="Form5 _Pág_ 1"/>
      <sheetName val="Form5 _Pág_ 2"/>
      <sheetName val="Form7"/>
      <sheetName val="forma7"/>
      <sheetName val="Form9"/>
      <sheetName val="Personalizar"/>
      <sheetName val="Formatos"/>
      <sheetName val="Form020"/>
      <sheetName val="Form030"/>
      <sheetName val="Form040"/>
      <sheetName val="Form050"/>
      <sheetName val="Form060"/>
      <sheetName val="Form070"/>
      <sheetName val="Form080"/>
      <sheetName val="From090"/>
      <sheetName val="Form100"/>
      <sheetName val="Form110"/>
      <sheetName val="Form120"/>
      <sheetName val="Form130"/>
      <sheetName val="Form140"/>
      <sheetName val="Form150"/>
      <sheetName val="Form160"/>
      <sheetName val="Form170"/>
      <sheetName val="FORMATO 1015"/>
      <sheetName val="FORMATO 3001"/>
      <sheetName val="FORMATO 3002"/>
      <sheetName val="FORMATO 3003"/>
      <sheetName val="FORMATO 5001"/>
      <sheetName val="FORMATO 3002 ap-1"/>
      <sheetName val="FORMATO 3002 ap-2"/>
      <sheetName val="3002 Lisama este 1"/>
      <sheetName val="3002 Santa Helena 1"/>
      <sheetName val="3002 Lisama 158"/>
      <sheetName val="Vía de Acceso"/>
      <sheetName val="TARIFAS"/>
      <sheetName val="Alcantarillas"/>
      <sheetName val="COSTOS UNITARIOS"/>
      <sheetName val="CA-2909"/>
      <sheetName val="FICHA EBI 1 de 6 "/>
      <sheetName val="Hoja3"/>
      <sheetName val="MANO DE OBRA"/>
      <sheetName val="1.1"/>
      <sheetName val="EQUIPO"/>
      <sheetName val="TUBERIA"/>
      <sheetName val="Hoja2"/>
      <sheetName val="MATERIALES"/>
      <sheetName val="5094-2003"/>
      <sheetName val="5.2"/>
      <sheetName val="CONT_ADI"/>
      <sheetName val="RECURSOS"/>
      <sheetName val="backup"/>
      <sheetName val="COTIZA"/>
      <sheetName val="P&amp;H"/>
      <sheetName val="CURSO"/>
      <sheetName val="NOMINA"/>
      <sheetName val="MCC"/>
      <sheetName val="FPROGPER"/>
      <sheetName val="MODIPLAN"/>
      <sheetName val="FORPLA"/>
      <sheetName val="FINSPRO"/>
      <sheetName val="PARADAS"/>
      <sheetName val="SW-PLC"/>
      <sheetName val="PROGMAN"/>
      <sheetName val="CRONTRA"/>
      <sheetName val="CARTAI2"/>
      <sheetName val="FICHAR"/>
      <sheetName val="PRESREDA"/>
      <sheetName val="TEMREFOBT"/>
      <sheetName val="PRUEBAST"/>
      <sheetName val="MANPREV"/>
      <sheetName val="TRABELECAR"/>
      <sheetName val="ENFTOC"/>
      <sheetName val="ARCHIVOS"/>
      <sheetName val="PIROME"/>
      <sheetName val="INFO-NIVEL-ACEITE"/>
      <sheetName val="FNIVACE"/>
      <sheetName val="TELEFON"/>
      <sheetName val="FORPRESUP"/>
      <sheetName val="CUCHILL"/>
      <sheetName val="HVTRAFO"/>
      <sheetName val="INSPHORNOF"/>
      <sheetName val="PMECP"/>
      <sheetName val="VARIABQUIR"/>
      <sheetName val="JOSLYN"/>
      <sheetName val="ORGANIG"/>
      <sheetName val="CRONO"/>
      <sheetName val="TEMRED"/>
      <sheetName val="PROGJ"/>
      <sheetName val="PROGTRAB"/>
      <sheetName val="PROLUB"/>
      <sheetName val="Solicitud"/>
      <sheetName val="PROYECTOS"/>
      <sheetName val="Break"/>
      <sheetName val="Pirometros"/>
      <sheetName val="SOLI-DM"/>
      <sheetName val="PROGSEM"/>
      <sheetName val="CONTROL-PROG"/>
      <sheetName val="PROG.DIARIA"/>
      <sheetName val="GRONOGR"/>
      <sheetName val="PRESUP"/>
      <sheetName val="Proveedores"/>
      <sheetName val="tabla retención"/>
      <sheetName val="ConsumoLubric"/>
      <sheetName val="CIM_0"/>
      <sheetName val="CON_1"/>
      <sheetName val="CON_0"/>
      <sheetName val="CIM_1"/>
      <sheetName val="Datos Generales"/>
      <sheetName val="Resumen Total"/>
      <sheetName val="Hoja Resumen Cantidades"/>
      <sheetName val="MEMORIAS DE CALCULO"/>
      <sheetName val="ANALISIS DE PRECIOS UNITARIOS"/>
      <sheetName val="Tbg Tally"/>
      <sheetName val="Reverse Tally"/>
      <sheetName val="MAT"/>
      <sheetName val="MAIN MENU"/>
      <sheetName val="Installation KSQR"/>
      <sheetName val="Pre-Job Briefing español"/>
      <sheetName val="Post-Job Briefing espnol"/>
      <sheetName val="FEMARE"/>
      <sheetName val="1 Check List Equipo"/>
      <sheetName val="3 Kit Phoenix"/>
      <sheetName val="4 Caja Herramienta"/>
      <sheetName val="5 Herramienta ESP"/>
      <sheetName val="6 Job Act"/>
      <sheetName val="7 Reunion Operacional"/>
      <sheetName val="8.2 Run"/>
      <sheetName val="9 DME"/>
      <sheetName val="9.1 Phoenix"/>
      <sheetName val="10 ARRANQUE VSD"/>
      <sheetName val="11 PICTURE"/>
      <sheetName val="13.Ticket"/>
      <sheetName val="14. Evaluación del Servicio"/>
      <sheetName val="15. Secuencia de Fase"/>
      <sheetName val="16. Movimiento de Materiales"/>
      <sheetName val="18.Check Spooler Electrico"/>
      <sheetName val="CASHFLOW"/>
      <sheetName val="5001 Lisama 158"/>
      <sheetName val="5001 Lisama Este 1"/>
      <sheetName val="INSUMOS"/>
      <sheetName val=""/>
      <sheetName val="Ingenieria"/>
      <sheetName val="Formatos.xls"/>
      <sheetName val="FORMATO ESTANDAR"/>
      <sheetName val="Run Slide Sheet"/>
      <sheetName val="unitarios"/>
      <sheetName val="PESOS"/>
    </sheetNames>
    <sheetDataSet>
      <sheetData sheetId="0"/>
      <sheetData sheetId="1"/>
      <sheetData sheetId="2"/>
      <sheetData sheetId="3"/>
      <sheetData sheetId="4"/>
      <sheetData sheetId="5"/>
      <sheetData sheetId="6"/>
      <sheetData sheetId="7"/>
      <sheetData sheetId="8">
        <row r="2">
          <cell r="BZ2" t="str">
            <v xml:space="preserve">          ACERIA   M.C.C.</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sheetData sheetId="27">
        <row r="2">
          <cell r="B2" t="str">
            <v>INFORME SEMANAL DE ACTIVIDADES</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row r="2">
          <cell r="B2" t="str">
            <v>INFORME SEMANAL DE ACTIVIDADES</v>
          </cell>
        </row>
      </sheetData>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3"/>
    </sheetNames>
    <sheetDataSet>
      <sheetData sheetId="0"/>
      <sheetData sheetId="1">
        <row r="1">
          <cell r="B1" t="str">
            <v>Reporte de Tramos con diferente diÃ¡metro. Fecha: (21-7-2016)</v>
          </cell>
          <cell r="S1">
            <v>6</v>
          </cell>
          <cell r="T1">
            <v>8</v>
          </cell>
          <cell r="U1">
            <v>10</v>
          </cell>
          <cell r="V1">
            <v>12</v>
          </cell>
          <cell r="W1">
            <v>14</v>
          </cell>
          <cell r="X1">
            <v>16</v>
          </cell>
          <cell r="Y1">
            <v>18</v>
          </cell>
          <cell r="Z1">
            <v>20</v>
          </cell>
          <cell r="AA1">
            <v>22</v>
          </cell>
          <cell r="AB1">
            <v>24</v>
          </cell>
          <cell r="AC1">
            <v>26</v>
          </cell>
          <cell r="AD1" t="str">
            <v>ENTRADA</v>
          </cell>
          <cell r="AE1">
            <v>6</v>
          </cell>
          <cell r="AF1">
            <v>8</v>
          </cell>
          <cell r="AG1">
            <v>10</v>
          </cell>
          <cell r="AH1">
            <v>12</v>
          </cell>
          <cell r="AI1">
            <v>14</v>
          </cell>
          <cell r="AJ1">
            <v>16</v>
          </cell>
          <cell r="AK1">
            <v>18</v>
          </cell>
          <cell r="AL1">
            <v>20</v>
          </cell>
          <cell r="AM1">
            <v>22</v>
          </cell>
          <cell r="AN1">
            <v>24</v>
          </cell>
          <cell r="AO1">
            <v>26</v>
          </cell>
          <cell r="AP1" t="str">
            <v>SALIDA</v>
          </cell>
        </row>
        <row r="2">
          <cell r="B2" t="str">
            <v>Pozo Investigado</v>
          </cell>
          <cell r="C2" t="str">
            <v>Batea</v>
          </cell>
          <cell r="D2" t="str">
            <v>Clave</v>
          </cell>
          <cell r="E2" t="str">
            <v>Diametro Calculado</v>
          </cell>
          <cell r="F2" t="str">
            <v>Diámetro (")</v>
          </cell>
          <cell r="G2" t="str">
            <v>Pozo Conexion</v>
          </cell>
          <cell r="H2" t="str">
            <v>Batea</v>
          </cell>
          <cell r="I2" t="str">
            <v>Clave</v>
          </cell>
          <cell r="J2" t="str">
            <v>Diametro Calculado</v>
          </cell>
          <cell r="K2" t="str">
            <v>Diámetro (")</v>
          </cell>
          <cell r="L2" t="str">
            <v>Diferencia</v>
          </cell>
          <cell r="M2" t="str">
            <v>Coincidencia</v>
          </cell>
          <cell r="N2" t="str">
            <v>Verificar</v>
          </cell>
          <cell r="R2" t="str">
            <v>INF</v>
          </cell>
          <cell r="S2">
            <v>0.11</v>
          </cell>
          <cell r="T2">
            <v>0.151</v>
          </cell>
          <cell r="U2">
            <v>0.20100000000000001</v>
          </cell>
          <cell r="V2">
            <v>0.251</v>
          </cell>
          <cell r="W2">
            <v>0.30099999999999999</v>
          </cell>
          <cell r="X2">
            <v>0.33600000000000002</v>
          </cell>
          <cell r="Y2">
            <v>0.40100000000000002</v>
          </cell>
          <cell r="Z2">
            <v>0.45100000000000001</v>
          </cell>
          <cell r="AA2">
            <v>0.501</v>
          </cell>
          <cell r="AB2">
            <v>0.55100000000000005</v>
          </cell>
          <cell r="AC2">
            <v>0.60099999999999998</v>
          </cell>
          <cell r="AE2">
            <v>0.11</v>
          </cell>
          <cell r="AF2">
            <v>0.151</v>
          </cell>
          <cell r="AG2">
            <v>0.20100000000000001</v>
          </cell>
          <cell r="AH2">
            <v>0.251</v>
          </cell>
          <cell r="AI2">
            <v>0.30099999999999999</v>
          </cell>
          <cell r="AJ2">
            <v>0.30099999999999999</v>
          </cell>
          <cell r="AK2">
            <v>0.40100000000000002</v>
          </cell>
          <cell r="AL2">
            <v>0.45100000000000001</v>
          </cell>
          <cell r="AM2">
            <v>0.501</v>
          </cell>
          <cell r="AN2">
            <v>0.55100000000000005</v>
          </cell>
          <cell r="AO2">
            <v>0.60099999999999998</v>
          </cell>
        </row>
        <row r="3">
          <cell r="R3" t="str">
            <v>SUP</v>
          </cell>
          <cell r="S3">
            <v>0.15</v>
          </cell>
          <cell r="T3">
            <v>0.2</v>
          </cell>
          <cell r="U3">
            <v>0.25</v>
          </cell>
          <cell r="V3">
            <v>0.3</v>
          </cell>
          <cell r="W3">
            <v>0.33500000000000002</v>
          </cell>
          <cell r="X3">
            <v>0.4</v>
          </cell>
          <cell r="Y3">
            <v>0.45</v>
          </cell>
          <cell r="Z3">
            <v>0.5</v>
          </cell>
          <cell r="AA3">
            <v>0.55000000000000004</v>
          </cell>
          <cell r="AB3">
            <v>0.6</v>
          </cell>
          <cell r="AC3">
            <v>0.66</v>
          </cell>
          <cell r="AE3">
            <v>0.15</v>
          </cell>
          <cell r="AF3">
            <v>0.2</v>
          </cell>
          <cell r="AG3">
            <v>0.25</v>
          </cell>
          <cell r="AH3">
            <v>0.3</v>
          </cell>
          <cell r="AI3">
            <v>0.33500000000000002</v>
          </cell>
          <cell r="AJ3">
            <v>0.4</v>
          </cell>
          <cell r="AK3">
            <v>0.45</v>
          </cell>
          <cell r="AL3">
            <v>0.5</v>
          </cell>
          <cell r="AM3">
            <v>0.55000000000000004</v>
          </cell>
          <cell r="AN3">
            <v>0.6</v>
          </cell>
          <cell r="AO3">
            <v>0.66</v>
          </cell>
        </row>
        <row r="4">
          <cell r="A4" t="str">
            <v>1-17</v>
          </cell>
          <cell r="B4">
            <v>1</v>
          </cell>
          <cell r="C4">
            <v>1.59</v>
          </cell>
          <cell r="D4">
            <v>1.42</v>
          </cell>
          <cell r="E4">
            <v>0.17000000000000015</v>
          </cell>
          <cell r="F4">
            <v>8</v>
          </cell>
          <cell r="G4">
            <v>17</v>
          </cell>
          <cell r="H4">
            <v>1.0349999999999999</v>
          </cell>
          <cell r="I4">
            <v>0.83499999999999996</v>
          </cell>
          <cell r="J4">
            <v>0.19999999999999996</v>
          </cell>
          <cell r="K4">
            <v>8</v>
          </cell>
          <cell r="L4">
            <v>2.9999999999999805E-2</v>
          </cell>
          <cell r="M4" t="b">
            <v>1</v>
          </cell>
          <cell r="N4" t="str">
            <v>Correcto</v>
          </cell>
          <cell r="O4" t="str">
            <v>-</v>
          </cell>
          <cell r="S4">
            <v>0</v>
          </cell>
          <cell r="T4">
            <v>8</v>
          </cell>
          <cell r="U4">
            <v>0</v>
          </cell>
          <cell r="V4">
            <v>0</v>
          </cell>
          <cell r="W4">
            <v>0</v>
          </cell>
          <cell r="X4">
            <v>0</v>
          </cell>
          <cell r="Y4">
            <v>0</v>
          </cell>
          <cell r="Z4">
            <v>0</v>
          </cell>
          <cell r="AA4">
            <v>0</v>
          </cell>
          <cell r="AB4">
            <v>0</v>
          </cell>
          <cell r="AC4">
            <v>0</v>
          </cell>
          <cell r="AD4">
            <v>8</v>
          </cell>
          <cell r="AE4">
            <v>0</v>
          </cell>
          <cell r="AF4">
            <v>8</v>
          </cell>
          <cell r="AG4">
            <v>0</v>
          </cell>
          <cell r="AH4">
            <v>0</v>
          </cell>
          <cell r="AI4">
            <v>0</v>
          </cell>
          <cell r="AJ4">
            <v>0</v>
          </cell>
          <cell r="AK4">
            <v>0</v>
          </cell>
          <cell r="AL4">
            <v>0</v>
          </cell>
          <cell r="AM4">
            <v>0</v>
          </cell>
          <cell r="AN4">
            <v>0</v>
          </cell>
          <cell r="AO4">
            <v>0</v>
          </cell>
          <cell r="AP4">
            <v>8</v>
          </cell>
        </row>
        <row r="5">
          <cell r="A5" t="str">
            <v>2-3</v>
          </cell>
          <cell r="B5">
            <v>2</v>
          </cell>
          <cell r="C5">
            <v>1.663</v>
          </cell>
          <cell r="D5">
            <v>1.46</v>
          </cell>
          <cell r="E5">
            <v>0.20300000000000007</v>
          </cell>
          <cell r="F5">
            <v>10</v>
          </cell>
          <cell r="G5">
            <v>3</v>
          </cell>
          <cell r="H5">
            <v>1.66</v>
          </cell>
          <cell r="I5">
            <v>1.43</v>
          </cell>
          <cell r="J5">
            <v>0.22999999999999998</v>
          </cell>
          <cell r="K5">
            <v>10</v>
          </cell>
          <cell r="L5">
            <v>2.6999999999999913E-2</v>
          </cell>
          <cell r="M5" t="b">
            <v>1</v>
          </cell>
          <cell r="N5" t="str">
            <v>Correcto</v>
          </cell>
          <cell r="O5" t="str">
            <v>-</v>
          </cell>
          <cell r="S5">
            <v>0</v>
          </cell>
          <cell r="T5">
            <v>0</v>
          </cell>
          <cell r="U5">
            <v>10</v>
          </cell>
          <cell r="V5">
            <v>0</v>
          </cell>
          <cell r="W5">
            <v>0</v>
          </cell>
          <cell r="X5">
            <v>0</v>
          </cell>
          <cell r="Y5">
            <v>0</v>
          </cell>
          <cell r="Z5">
            <v>0</v>
          </cell>
          <cell r="AA5">
            <v>0</v>
          </cell>
          <cell r="AB5">
            <v>0</v>
          </cell>
          <cell r="AC5">
            <v>0</v>
          </cell>
          <cell r="AD5">
            <v>10</v>
          </cell>
          <cell r="AE5">
            <v>0</v>
          </cell>
          <cell r="AF5">
            <v>0</v>
          </cell>
          <cell r="AG5">
            <v>10</v>
          </cell>
          <cell r="AH5">
            <v>0</v>
          </cell>
          <cell r="AI5">
            <v>0</v>
          </cell>
          <cell r="AJ5">
            <v>0</v>
          </cell>
          <cell r="AK5">
            <v>0</v>
          </cell>
          <cell r="AL5">
            <v>0</v>
          </cell>
          <cell r="AM5">
            <v>0</v>
          </cell>
          <cell r="AN5">
            <v>0</v>
          </cell>
          <cell r="AO5">
            <v>0</v>
          </cell>
          <cell r="AP5">
            <v>10</v>
          </cell>
        </row>
        <row r="6">
          <cell r="A6" t="str">
            <v>3-2</v>
          </cell>
          <cell r="B6">
            <v>3</v>
          </cell>
          <cell r="C6">
            <v>1.66</v>
          </cell>
          <cell r="D6">
            <v>1.43</v>
          </cell>
          <cell r="E6">
            <v>0.22999999999999998</v>
          </cell>
          <cell r="F6">
            <v>10</v>
          </cell>
          <cell r="G6">
            <v>2</v>
          </cell>
          <cell r="H6">
            <v>1.663</v>
          </cell>
          <cell r="I6">
            <v>1.46</v>
          </cell>
          <cell r="J6">
            <v>0.20300000000000007</v>
          </cell>
          <cell r="K6">
            <v>10</v>
          </cell>
          <cell r="L6">
            <v>2.6999999999999913E-2</v>
          </cell>
          <cell r="M6" t="b">
            <v>1</v>
          </cell>
          <cell r="N6" t="str">
            <v>Correcto</v>
          </cell>
          <cell r="O6" t="str">
            <v>-</v>
          </cell>
          <cell r="S6">
            <v>0</v>
          </cell>
          <cell r="T6">
            <v>0</v>
          </cell>
          <cell r="U6">
            <v>10</v>
          </cell>
          <cell r="V6">
            <v>0</v>
          </cell>
          <cell r="W6">
            <v>0</v>
          </cell>
          <cell r="X6">
            <v>0</v>
          </cell>
          <cell r="Y6">
            <v>0</v>
          </cell>
          <cell r="Z6">
            <v>0</v>
          </cell>
          <cell r="AA6">
            <v>0</v>
          </cell>
          <cell r="AB6">
            <v>0</v>
          </cell>
          <cell r="AC6">
            <v>0</v>
          </cell>
          <cell r="AD6">
            <v>10</v>
          </cell>
          <cell r="AE6">
            <v>0</v>
          </cell>
          <cell r="AF6">
            <v>0</v>
          </cell>
          <cell r="AG6">
            <v>10</v>
          </cell>
          <cell r="AH6">
            <v>0</v>
          </cell>
          <cell r="AI6">
            <v>0</v>
          </cell>
          <cell r="AJ6">
            <v>0</v>
          </cell>
          <cell r="AK6">
            <v>0</v>
          </cell>
          <cell r="AL6">
            <v>0</v>
          </cell>
          <cell r="AM6">
            <v>0</v>
          </cell>
          <cell r="AN6">
            <v>0</v>
          </cell>
          <cell r="AO6">
            <v>0</v>
          </cell>
          <cell r="AP6">
            <v>10</v>
          </cell>
        </row>
        <row r="7">
          <cell r="A7" t="str">
            <v>4-6</v>
          </cell>
          <cell r="B7">
            <v>4</v>
          </cell>
          <cell r="C7">
            <v>1.71</v>
          </cell>
          <cell r="D7">
            <v>1.4850000000000001</v>
          </cell>
          <cell r="E7">
            <v>0.22499999999999987</v>
          </cell>
          <cell r="F7">
            <v>10</v>
          </cell>
          <cell r="G7">
            <v>6</v>
          </cell>
          <cell r="H7">
            <v>0.87</v>
          </cell>
          <cell r="I7">
            <v>0.64</v>
          </cell>
          <cell r="J7">
            <v>0.22999999999999998</v>
          </cell>
          <cell r="K7">
            <v>10</v>
          </cell>
          <cell r="L7">
            <v>5.0000000000001155E-3</v>
          </cell>
          <cell r="M7" t="b">
            <v>1</v>
          </cell>
          <cell r="N7" t="str">
            <v>Correcto</v>
          </cell>
          <cell r="O7" t="str">
            <v>-</v>
          </cell>
          <cell r="S7">
            <v>0</v>
          </cell>
          <cell r="T7">
            <v>0</v>
          </cell>
          <cell r="U7">
            <v>10</v>
          </cell>
          <cell r="V7">
            <v>0</v>
          </cell>
          <cell r="W7">
            <v>0</v>
          </cell>
          <cell r="X7">
            <v>0</v>
          </cell>
          <cell r="Y7">
            <v>0</v>
          </cell>
          <cell r="Z7">
            <v>0</v>
          </cell>
          <cell r="AA7">
            <v>0</v>
          </cell>
          <cell r="AB7">
            <v>0</v>
          </cell>
          <cell r="AC7">
            <v>0</v>
          </cell>
          <cell r="AD7">
            <v>10</v>
          </cell>
          <cell r="AE7">
            <v>0</v>
          </cell>
          <cell r="AF7">
            <v>0</v>
          </cell>
          <cell r="AG7">
            <v>10</v>
          </cell>
          <cell r="AH7">
            <v>0</v>
          </cell>
          <cell r="AI7">
            <v>0</v>
          </cell>
          <cell r="AJ7">
            <v>0</v>
          </cell>
          <cell r="AK7">
            <v>0</v>
          </cell>
          <cell r="AL7">
            <v>0</v>
          </cell>
          <cell r="AM7">
            <v>0</v>
          </cell>
          <cell r="AN7">
            <v>0</v>
          </cell>
          <cell r="AO7">
            <v>0</v>
          </cell>
          <cell r="AP7">
            <v>10</v>
          </cell>
        </row>
        <row r="8">
          <cell r="A8" t="str">
            <v>5-7</v>
          </cell>
          <cell r="B8">
            <v>5</v>
          </cell>
          <cell r="C8">
            <v>1.5549999999999999</v>
          </cell>
          <cell r="D8">
            <v>1.2609999999999999</v>
          </cell>
          <cell r="E8">
            <v>0.29400000000000004</v>
          </cell>
          <cell r="F8">
            <v>12</v>
          </cell>
          <cell r="G8">
            <v>7</v>
          </cell>
          <cell r="H8">
            <v>1.58</v>
          </cell>
          <cell r="I8">
            <v>1.28</v>
          </cell>
          <cell r="J8">
            <v>0.30000000000000004</v>
          </cell>
          <cell r="K8">
            <v>12</v>
          </cell>
          <cell r="L8">
            <v>6.0000000000000053E-3</v>
          </cell>
          <cell r="M8" t="b">
            <v>1</v>
          </cell>
          <cell r="N8" t="str">
            <v>Correcto</v>
          </cell>
          <cell r="O8" t="str">
            <v>-</v>
          </cell>
          <cell r="S8">
            <v>0</v>
          </cell>
          <cell r="T8">
            <v>0</v>
          </cell>
          <cell r="U8">
            <v>0</v>
          </cell>
          <cell r="V8">
            <v>12</v>
          </cell>
          <cell r="W8">
            <v>0</v>
          </cell>
          <cell r="X8">
            <v>0</v>
          </cell>
          <cell r="Y8">
            <v>0</v>
          </cell>
          <cell r="Z8">
            <v>0</v>
          </cell>
          <cell r="AA8">
            <v>0</v>
          </cell>
          <cell r="AB8">
            <v>0</v>
          </cell>
          <cell r="AC8">
            <v>0</v>
          </cell>
          <cell r="AD8">
            <v>12</v>
          </cell>
          <cell r="AE8">
            <v>0</v>
          </cell>
          <cell r="AF8">
            <v>0</v>
          </cell>
          <cell r="AG8">
            <v>0</v>
          </cell>
          <cell r="AH8">
            <v>12</v>
          </cell>
          <cell r="AI8">
            <v>0</v>
          </cell>
          <cell r="AJ8">
            <v>0</v>
          </cell>
          <cell r="AK8">
            <v>0</v>
          </cell>
          <cell r="AL8">
            <v>0</v>
          </cell>
          <cell r="AM8">
            <v>0</v>
          </cell>
          <cell r="AN8">
            <v>0</v>
          </cell>
          <cell r="AO8">
            <v>0</v>
          </cell>
          <cell r="AP8">
            <v>12</v>
          </cell>
        </row>
        <row r="9">
          <cell r="A9" t="str">
            <v>5-6</v>
          </cell>
          <cell r="B9">
            <v>5</v>
          </cell>
          <cell r="C9">
            <v>1.486</v>
          </cell>
          <cell r="D9">
            <v>1.256</v>
          </cell>
          <cell r="E9">
            <v>0.22999999999999998</v>
          </cell>
          <cell r="F9">
            <v>10</v>
          </cell>
          <cell r="G9">
            <v>6</v>
          </cell>
          <cell r="H9">
            <v>1.3</v>
          </cell>
          <cell r="I9">
            <v>1.075</v>
          </cell>
          <cell r="J9">
            <v>0.22500000000000009</v>
          </cell>
          <cell r="K9">
            <v>10</v>
          </cell>
          <cell r="L9">
            <v>4.9999999999998934E-3</v>
          </cell>
          <cell r="M9" t="b">
            <v>1</v>
          </cell>
          <cell r="N9" t="str">
            <v>Correcto</v>
          </cell>
          <cell r="O9" t="str">
            <v>-</v>
          </cell>
          <cell r="S9">
            <v>0</v>
          </cell>
          <cell r="T9">
            <v>0</v>
          </cell>
          <cell r="U9">
            <v>10</v>
          </cell>
          <cell r="V9">
            <v>0</v>
          </cell>
          <cell r="W9">
            <v>0</v>
          </cell>
          <cell r="X9">
            <v>0</v>
          </cell>
          <cell r="Y9">
            <v>0</v>
          </cell>
          <cell r="Z9">
            <v>0</v>
          </cell>
          <cell r="AA9">
            <v>0</v>
          </cell>
          <cell r="AB9">
            <v>0</v>
          </cell>
          <cell r="AC9">
            <v>0</v>
          </cell>
          <cell r="AD9">
            <v>10</v>
          </cell>
          <cell r="AE9">
            <v>0</v>
          </cell>
          <cell r="AF9">
            <v>0</v>
          </cell>
          <cell r="AG9">
            <v>10</v>
          </cell>
          <cell r="AH9">
            <v>0</v>
          </cell>
          <cell r="AI9">
            <v>0</v>
          </cell>
          <cell r="AJ9">
            <v>0</v>
          </cell>
          <cell r="AK9">
            <v>0</v>
          </cell>
          <cell r="AL9">
            <v>0</v>
          </cell>
          <cell r="AM9">
            <v>0</v>
          </cell>
          <cell r="AN9">
            <v>0</v>
          </cell>
          <cell r="AO9">
            <v>0</v>
          </cell>
          <cell r="AP9">
            <v>10</v>
          </cell>
        </row>
        <row r="10">
          <cell r="A10" t="str">
            <v>6-4</v>
          </cell>
          <cell r="B10">
            <v>6</v>
          </cell>
          <cell r="C10">
            <v>0.87</v>
          </cell>
          <cell r="D10">
            <v>0.64</v>
          </cell>
          <cell r="E10">
            <v>0.22999999999999998</v>
          </cell>
          <cell r="F10">
            <v>10</v>
          </cell>
          <cell r="G10">
            <v>4</v>
          </cell>
          <cell r="H10">
            <v>1.71</v>
          </cell>
          <cell r="I10">
            <v>1.4850000000000001</v>
          </cell>
          <cell r="J10">
            <v>0.22499999999999987</v>
          </cell>
          <cell r="K10">
            <v>10</v>
          </cell>
          <cell r="L10">
            <v>5.0000000000001155E-3</v>
          </cell>
          <cell r="M10" t="b">
            <v>1</v>
          </cell>
          <cell r="N10" t="str">
            <v>Correcto</v>
          </cell>
          <cell r="O10" t="str">
            <v>-</v>
          </cell>
          <cell r="S10">
            <v>0</v>
          </cell>
          <cell r="T10">
            <v>0</v>
          </cell>
          <cell r="U10">
            <v>10</v>
          </cell>
          <cell r="V10">
            <v>0</v>
          </cell>
          <cell r="W10">
            <v>0</v>
          </cell>
          <cell r="X10">
            <v>0</v>
          </cell>
          <cell r="Y10">
            <v>0</v>
          </cell>
          <cell r="Z10">
            <v>0</v>
          </cell>
          <cell r="AA10">
            <v>0</v>
          </cell>
          <cell r="AB10">
            <v>0</v>
          </cell>
          <cell r="AC10">
            <v>0</v>
          </cell>
          <cell r="AD10">
            <v>10</v>
          </cell>
          <cell r="AE10">
            <v>0</v>
          </cell>
          <cell r="AF10">
            <v>0</v>
          </cell>
          <cell r="AG10">
            <v>10</v>
          </cell>
          <cell r="AH10">
            <v>0</v>
          </cell>
          <cell r="AI10">
            <v>0</v>
          </cell>
          <cell r="AJ10">
            <v>0</v>
          </cell>
          <cell r="AK10">
            <v>0</v>
          </cell>
          <cell r="AL10">
            <v>0</v>
          </cell>
          <cell r="AM10">
            <v>0</v>
          </cell>
          <cell r="AN10">
            <v>0</v>
          </cell>
          <cell r="AO10">
            <v>0</v>
          </cell>
          <cell r="AP10">
            <v>10</v>
          </cell>
        </row>
        <row r="11">
          <cell r="A11" t="str">
            <v>6-5</v>
          </cell>
          <cell r="B11">
            <v>6</v>
          </cell>
          <cell r="C11">
            <v>1.3</v>
          </cell>
          <cell r="D11">
            <v>1.075</v>
          </cell>
          <cell r="E11">
            <v>0.22500000000000009</v>
          </cell>
          <cell r="F11">
            <v>10</v>
          </cell>
          <cell r="G11">
            <v>5</v>
          </cell>
          <cell r="H11">
            <v>1.486</v>
          </cell>
          <cell r="I11">
            <v>1.256</v>
          </cell>
          <cell r="J11">
            <v>0.22999999999999998</v>
          </cell>
          <cell r="K11">
            <v>10</v>
          </cell>
          <cell r="L11">
            <v>4.9999999999998934E-3</v>
          </cell>
          <cell r="M11" t="b">
            <v>1</v>
          </cell>
          <cell r="N11" t="str">
            <v>Correcto</v>
          </cell>
          <cell r="O11" t="str">
            <v>-</v>
          </cell>
          <cell r="S11">
            <v>0</v>
          </cell>
          <cell r="T11">
            <v>0</v>
          </cell>
          <cell r="U11">
            <v>10</v>
          </cell>
          <cell r="V11">
            <v>0</v>
          </cell>
          <cell r="W11">
            <v>0</v>
          </cell>
          <cell r="X11">
            <v>0</v>
          </cell>
          <cell r="Y11">
            <v>0</v>
          </cell>
          <cell r="Z11">
            <v>0</v>
          </cell>
          <cell r="AA11">
            <v>0</v>
          </cell>
          <cell r="AB11">
            <v>0</v>
          </cell>
          <cell r="AC11">
            <v>0</v>
          </cell>
          <cell r="AD11">
            <v>10</v>
          </cell>
          <cell r="AE11">
            <v>0</v>
          </cell>
          <cell r="AF11">
            <v>0</v>
          </cell>
          <cell r="AG11">
            <v>10</v>
          </cell>
          <cell r="AH11">
            <v>0</v>
          </cell>
          <cell r="AI11">
            <v>0</v>
          </cell>
          <cell r="AJ11">
            <v>0</v>
          </cell>
          <cell r="AK11">
            <v>0</v>
          </cell>
          <cell r="AL11">
            <v>0</v>
          </cell>
          <cell r="AM11">
            <v>0</v>
          </cell>
          <cell r="AN11">
            <v>0</v>
          </cell>
          <cell r="AO11">
            <v>0</v>
          </cell>
          <cell r="AP11">
            <v>10</v>
          </cell>
        </row>
        <row r="12">
          <cell r="A12" t="str">
            <v>7-8</v>
          </cell>
          <cell r="B12">
            <v>7</v>
          </cell>
          <cell r="C12">
            <v>1.78</v>
          </cell>
          <cell r="D12">
            <v>1.4670000000000001</v>
          </cell>
          <cell r="E12">
            <v>0.31299999999999994</v>
          </cell>
          <cell r="F12">
            <v>14</v>
          </cell>
          <cell r="G12">
            <v>8</v>
          </cell>
          <cell r="H12">
            <v>2.08</v>
          </cell>
          <cell r="I12">
            <v>1.75</v>
          </cell>
          <cell r="J12">
            <v>0.33000000000000007</v>
          </cell>
          <cell r="K12">
            <v>14</v>
          </cell>
          <cell r="L12">
            <v>1.7000000000000126E-2</v>
          </cell>
          <cell r="M12" t="b">
            <v>1</v>
          </cell>
          <cell r="N12" t="str">
            <v>Correcto</v>
          </cell>
          <cell r="O12" t="str">
            <v>-</v>
          </cell>
          <cell r="S12">
            <v>0</v>
          </cell>
          <cell r="T12">
            <v>0</v>
          </cell>
          <cell r="U12">
            <v>0</v>
          </cell>
          <cell r="V12">
            <v>0</v>
          </cell>
          <cell r="W12">
            <v>14</v>
          </cell>
          <cell r="X12">
            <v>0</v>
          </cell>
          <cell r="Y12">
            <v>0</v>
          </cell>
          <cell r="Z12">
            <v>0</v>
          </cell>
          <cell r="AA12">
            <v>0</v>
          </cell>
          <cell r="AB12">
            <v>0</v>
          </cell>
          <cell r="AC12">
            <v>0</v>
          </cell>
          <cell r="AD12">
            <v>14</v>
          </cell>
          <cell r="AE12">
            <v>0</v>
          </cell>
          <cell r="AF12">
            <v>0</v>
          </cell>
          <cell r="AG12">
            <v>0</v>
          </cell>
          <cell r="AH12">
            <v>0</v>
          </cell>
          <cell r="AI12">
            <v>14</v>
          </cell>
          <cell r="AJ12">
            <v>0</v>
          </cell>
          <cell r="AK12">
            <v>0</v>
          </cell>
          <cell r="AL12">
            <v>0</v>
          </cell>
          <cell r="AM12">
            <v>0</v>
          </cell>
          <cell r="AN12">
            <v>0</v>
          </cell>
          <cell r="AO12">
            <v>0</v>
          </cell>
          <cell r="AP12">
            <v>14</v>
          </cell>
        </row>
        <row r="13">
          <cell r="A13" t="str">
            <v>7-5</v>
          </cell>
          <cell r="B13">
            <v>7</v>
          </cell>
          <cell r="C13">
            <v>1.58</v>
          </cell>
          <cell r="D13">
            <v>1.28</v>
          </cell>
          <cell r="E13">
            <v>0.30000000000000004</v>
          </cell>
          <cell r="F13">
            <v>12</v>
          </cell>
          <cell r="G13">
            <v>5</v>
          </cell>
          <cell r="H13">
            <v>1.5549999999999999</v>
          </cell>
          <cell r="I13">
            <v>1.2609999999999999</v>
          </cell>
          <cell r="J13">
            <v>0.29400000000000004</v>
          </cell>
          <cell r="K13">
            <v>12</v>
          </cell>
          <cell r="L13">
            <v>6.0000000000000053E-3</v>
          </cell>
          <cell r="M13" t="b">
            <v>1</v>
          </cell>
          <cell r="N13" t="str">
            <v>Correcto</v>
          </cell>
          <cell r="O13" t="str">
            <v>-</v>
          </cell>
          <cell r="S13">
            <v>0</v>
          </cell>
          <cell r="T13">
            <v>0</v>
          </cell>
          <cell r="U13">
            <v>0</v>
          </cell>
          <cell r="V13">
            <v>12</v>
          </cell>
          <cell r="W13">
            <v>0</v>
          </cell>
          <cell r="X13">
            <v>0</v>
          </cell>
          <cell r="Y13">
            <v>0</v>
          </cell>
          <cell r="Z13">
            <v>0</v>
          </cell>
          <cell r="AA13">
            <v>0</v>
          </cell>
          <cell r="AB13">
            <v>0</v>
          </cell>
          <cell r="AC13">
            <v>0</v>
          </cell>
          <cell r="AD13">
            <v>12</v>
          </cell>
          <cell r="AE13">
            <v>0</v>
          </cell>
          <cell r="AF13">
            <v>0</v>
          </cell>
          <cell r="AG13">
            <v>0</v>
          </cell>
          <cell r="AH13">
            <v>12</v>
          </cell>
          <cell r="AI13">
            <v>0</v>
          </cell>
          <cell r="AJ13">
            <v>0</v>
          </cell>
          <cell r="AK13">
            <v>0</v>
          </cell>
          <cell r="AL13">
            <v>0</v>
          </cell>
          <cell r="AM13">
            <v>0</v>
          </cell>
          <cell r="AN13">
            <v>0</v>
          </cell>
          <cell r="AO13">
            <v>0</v>
          </cell>
          <cell r="AP13">
            <v>12</v>
          </cell>
        </row>
        <row r="14">
          <cell r="A14" t="str">
            <v>8-7</v>
          </cell>
          <cell r="B14">
            <v>8</v>
          </cell>
          <cell r="C14">
            <v>2.08</v>
          </cell>
          <cell r="D14">
            <v>1.75</v>
          </cell>
          <cell r="E14">
            <v>0.33000000000000007</v>
          </cell>
          <cell r="F14">
            <v>14</v>
          </cell>
          <cell r="G14">
            <v>7</v>
          </cell>
          <cell r="H14">
            <v>1.78</v>
          </cell>
          <cell r="I14">
            <v>1.4670000000000001</v>
          </cell>
          <cell r="J14">
            <v>0.31299999999999994</v>
          </cell>
          <cell r="K14">
            <v>14</v>
          </cell>
          <cell r="L14">
            <v>1.7000000000000126E-2</v>
          </cell>
          <cell r="M14" t="b">
            <v>1</v>
          </cell>
          <cell r="N14" t="str">
            <v>Correcto</v>
          </cell>
          <cell r="O14" t="str">
            <v>-</v>
          </cell>
          <cell r="S14">
            <v>0</v>
          </cell>
          <cell r="T14">
            <v>0</v>
          </cell>
          <cell r="U14">
            <v>0</v>
          </cell>
          <cell r="V14">
            <v>0</v>
          </cell>
          <cell r="W14">
            <v>14</v>
          </cell>
          <cell r="X14">
            <v>0</v>
          </cell>
          <cell r="Y14">
            <v>0</v>
          </cell>
          <cell r="Z14">
            <v>0</v>
          </cell>
          <cell r="AA14">
            <v>0</v>
          </cell>
          <cell r="AB14">
            <v>0</v>
          </cell>
          <cell r="AC14">
            <v>0</v>
          </cell>
          <cell r="AD14">
            <v>14</v>
          </cell>
          <cell r="AE14">
            <v>0</v>
          </cell>
          <cell r="AF14">
            <v>0</v>
          </cell>
          <cell r="AG14">
            <v>0</v>
          </cell>
          <cell r="AH14">
            <v>0</v>
          </cell>
          <cell r="AI14">
            <v>14</v>
          </cell>
          <cell r="AJ14">
            <v>0</v>
          </cell>
          <cell r="AK14">
            <v>0</v>
          </cell>
          <cell r="AL14">
            <v>0</v>
          </cell>
          <cell r="AM14">
            <v>0</v>
          </cell>
          <cell r="AN14">
            <v>0</v>
          </cell>
          <cell r="AO14">
            <v>0</v>
          </cell>
          <cell r="AP14">
            <v>14</v>
          </cell>
        </row>
        <row r="15">
          <cell r="A15" t="str">
            <v>9-10</v>
          </cell>
          <cell r="B15">
            <v>9</v>
          </cell>
          <cell r="C15">
            <v>1.7</v>
          </cell>
          <cell r="D15">
            <v>1.3839999999999999</v>
          </cell>
          <cell r="E15">
            <v>0.31600000000000006</v>
          </cell>
          <cell r="F15">
            <v>14</v>
          </cell>
          <cell r="G15">
            <v>10</v>
          </cell>
          <cell r="H15">
            <v>2.105</v>
          </cell>
          <cell r="I15">
            <v>1.77</v>
          </cell>
          <cell r="J15">
            <v>0.33499999999999996</v>
          </cell>
          <cell r="K15">
            <v>14</v>
          </cell>
          <cell r="L15">
            <v>1.8999999999999906E-2</v>
          </cell>
          <cell r="M15" t="b">
            <v>1</v>
          </cell>
          <cell r="N15" t="str">
            <v>Correcto</v>
          </cell>
          <cell r="O15" t="str">
            <v>-</v>
          </cell>
          <cell r="S15">
            <v>0</v>
          </cell>
          <cell r="T15">
            <v>0</v>
          </cell>
          <cell r="U15">
            <v>0</v>
          </cell>
          <cell r="V15">
            <v>0</v>
          </cell>
          <cell r="W15">
            <v>14</v>
          </cell>
          <cell r="X15">
            <v>0</v>
          </cell>
          <cell r="Y15">
            <v>0</v>
          </cell>
          <cell r="Z15">
            <v>0</v>
          </cell>
          <cell r="AA15">
            <v>0</v>
          </cell>
          <cell r="AB15">
            <v>0</v>
          </cell>
          <cell r="AC15">
            <v>0</v>
          </cell>
          <cell r="AD15">
            <v>14</v>
          </cell>
          <cell r="AE15">
            <v>0</v>
          </cell>
          <cell r="AF15">
            <v>0</v>
          </cell>
          <cell r="AG15">
            <v>0</v>
          </cell>
          <cell r="AH15">
            <v>0</v>
          </cell>
          <cell r="AI15">
            <v>14</v>
          </cell>
          <cell r="AJ15">
            <v>0</v>
          </cell>
          <cell r="AK15">
            <v>0</v>
          </cell>
          <cell r="AL15">
            <v>0</v>
          </cell>
          <cell r="AM15">
            <v>0</v>
          </cell>
          <cell r="AN15">
            <v>0</v>
          </cell>
          <cell r="AO15">
            <v>0</v>
          </cell>
          <cell r="AP15">
            <v>14</v>
          </cell>
        </row>
        <row r="16">
          <cell r="A16" t="str">
            <v>10-11</v>
          </cell>
          <cell r="B16">
            <v>10</v>
          </cell>
          <cell r="C16">
            <v>2.33</v>
          </cell>
          <cell r="D16">
            <v>2.0150000000000001</v>
          </cell>
          <cell r="E16">
            <v>0.31499999999999995</v>
          </cell>
          <cell r="F16">
            <v>14</v>
          </cell>
          <cell r="G16">
            <v>11</v>
          </cell>
          <cell r="H16">
            <v>1.863</v>
          </cell>
          <cell r="I16">
            <v>1.55</v>
          </cell>
          <cell r="J16">
            <v>0.31299999999999994</v>
          </cell>
          <cell r="K16">
            <v>14</v>
          </cell>
          <cell r="L16">
            <v>2.0000000000000018E-3</v>
          </cell>
          <cell r="M16" t="b">
            <v>1</v>
          </cell>
          <cell r="N16" t="str">
            <v>Correcto</v>
          </cell>
          <cell r="O16" t="str">
            <v>-</v>
          </cell>
          <cell r="S16">
            <v>0</v>
          </cell>
          <cell r="T16">
            <v>0</v>
          </cell>
          <cell r="U16">
            <v>0</v>
          </cell>
          <cell r="V16">
            <v>0</v>
          </cell>
          <cell r="W16">
            <v>14</v>
          </cell>
          <cell r="X16">
            <v>0</v>
          </cell>
          <cell r="Y16">
            <v>0</v>
          </cell>
          <cell r="Z16">
            <v>0</v>
          </cell>
          <cell r="AA16">
            <v>0</v>
          </cell>
          <cell r="AB16">
            <v>0</v>
          </cell>
          <cell r="AC16">
            <v>0</v>
          </cell>
          <cell r="AD16">
            <v>14</v>
          </cell>
          <cell r="AE16">
            <v>0</v>
          </cell>
          <cell r="AF16">
            <v>0</v>
          </cell>
          <cell r="AG16">
            <v>0</v>
          </cell>
          <cell r="AH16">
            <v>0</v>
          </cell>
          <cell r="AI16">
            <v>14</v>
          </cell>
          <cell r="AJ16">
            <v>0</v>
          </cell>
          <cell r="AK16">
            <v>0</v>
          </cell>
          <cell r="AL16">
            <v>0</v>
          </cell>
          <cell r="AM16">
            <v>0</v>
          </cell>
          <cell r="AN16">
            <v>0</v>
          </cell>
          <cell r="AO16">
            <v>0</v>
          </cell>
          <cell r="AP16">
            <v>14</v>
          </cell>
        </row>
        <row r="17">
          <cell r="A17" t="str">
            <v>10-45</v>
          </cell>
          <cell r="B17">
            <v>10</v>
          </cell>
          <cell r="C17">
            <v>1.95</v>
          </cell>
          <cell r="D17">
            <v>1.7210000000000001</v>
          </cell>
          <cell r="E17">
            <v>0.22899999999999987</v>
          </cell>
          <cell r="F17">
            <v>10</v>
          </cell>
          <cell r="G17">
            <v>45</v>
          </cell>
          <cell r="H17">
            <v>2.0870000000000002</v>
          </cell>
          <cell r="I17">
            <v>1.8480000000000001</v>
          </cell>
          <cell r="J17">
            <v>0.2390000000000001</v>
          </cell>
          <cell r="K17">
            <v>10</v>
          </cell>
          <cell r="L17">
            <v>1.0000000000000231E-2</v>
          </cell>
          <cell r="M17" t="b">
            <v>1</v>
          </cell>
          <cell r="N17" t="str">
            <v>Correcto</v>
          </cell>
          <cell r="O17" t="str">
            <v>-</v>
          </cell>
          <cell r="S17">
            <v>0</v>
          </cell>
          <cell r="T17">
            <v>0</v>
          </cell>
          <cell r="U17">
            <v>10</v>
          </cell>
          <cell r="V17">
            <v>0</v>
          </cell>
          <cell r="W17">
            <v>0</v>
          </cell>
          <cell r="X17">
            <v>0</v>
          </cell>
          <cell r="Y17">
            <v>0</v>
          </cell>
          <cell r="Z17">
            <v>0</v>
          </cell>
          <cell r="AA17">
            <v>0</v>
          </cell>
          <cell r="AB17">
            <v>0</v>
          </cell>
          <cell r="AC17">
            <v>0</v>
          </cell>
          <cell r="AD17">
            <v>10</v>
          </cell>
          <cell r="AE17">
            <v>0</v>
          </cell>
          <cell r="AF17">
            <v>0</v>
          </cell>
          <cell r="AG17">
            <v>10</v>
          </cell>
          <cell r="AH17">
            <v>0</v>
          </cell>
          <cell r="AI17">
            <v>0</v>
          </cell>
          <cell r="AJ17">
            <v>0</v>
          </cell>
          <cell r="AK17">
            <v>0</v>
          </cell>
          <cell r="AL17">
            <v>0</v>
          </cell>
          <cell r="AM17">
            <v>0</v>
          </cell>
          <cell r="AN17">
            <v>0</v>
          </cell>
          <cell r="AO17">
            <v>0</v>
          </cell>
          <cell r="AP17">
            <v>10</v>
          </cell>
        </row>
        <row r="18">
          <cell r="A18" t="str">
            <v>10-9</v>
          </cell>
          <cell r="B18">
            <v>10</v>
          </cell>
          <cell r="C18">
            <v>2.105</v>
          </cell>
          <cell r="D18">
            <v>1.77</v>
          </cell>
          <cell r="E18">
            <v>0.33499999999999996</v>
          </cell>
          <cell r="F18">
            <v>14</v>
          </cell>
          <cell r="G18">
            <v>9</v>
          </cell>
          <cell r="H18">
            <v>1.7</v>
          </cell>
          <cell r="I18">
            <v>1.3839999999999999</v>
          </cell>
          <cell r="J18">
            <v>0.31600000000000006</v>
          </cell>
          <cell r="K18">
            <v>14</v>
          </cell>
          <cell r="L18">
            <v>1.8999999999999906E-2</v>
          </cell>
          <cell r="M18" t="b">
            <v>1</v>
          </cell>
          <cell r="N18" t="str">
            <v>Correcto</v>
          </cell>
          <cell r="O18" t="str">
            <v>-</v>
          </cell>
          <cell r="S18">
            <v>0</v>
          </cell>
          <cell r="T18">
            <v>0</v>
          </cell>
          <cell r="U18">
            <v>0</v>
          </cell>
          <cell r="V18">
            <v>0</v>
          </cell>
          <cell r="W18">
            <v>14</v>
          </cell>
          <cell r="X18">
            <v>0</v>
          </cell>
          <cell r="Y18">
            <v>0</v>
          </cell>
          <cell r="Z18">
            <v>0</v>
          </cell>
          <cell r="AA18">
            <v>0</v>
          </cell>
          <cell r="AB18">
            <v>0</v>
          </cell>
          <cell r="AC18">
            <v>0</v>
          </cell>
          <cell r="AD18">
            <v>14</v>
          </cell>
          <cell r="AE18">
            <v>0</v>
          </cell>
          <cell r="AF18">
            <v>0</v>
          </cell>
          <cell r="AG18">
            <v>0</v>
          </cell>
          <cell r="AH18">
            <v>0</v>
          </cell>
          <cell r="AI18">
            <v>14</v>
          </cell>
          <cell r="AJ18">
            <v>0</v>
          </cell>
          <cell r="AK18">
            <v>0</v>
          </cell>
          <cell r="AL18">
            <v>0</v>
          </cell>
          <cell r="AM18">
            <v>0</v>
          </cell>
          <cell r="AN18">
            <v>0</v>
          </cell>
          <cell r="AO18">
            <v>0</v>
          </cell>
          <cell r="AP18">
            <v>14</v>
          </cell>
        </row>
        <row r="19">
          <cell r="A19" t="str">
            <v>11-12</v>
          </cell>
          <cell r="B19">
            <v>11</v>
          </cell>
          <cell r="C19">
            <v>1.895</v>
          </cell>
          <cell r="D19">
            <v>1.5549999999999999</v>
          </cell>
          <cell r="E19">
            <v>0.34000000000000008</v>
          </cell>
          <cell r="F19">
            <v>16</v>
          </cell>
          <cell r="G19">
            <v>12</v>
          </cell>
          <cell r="H19">
            <v>1.9350000000000001</v>
          </cell>
          <cell r="I19">
            <v>1.583</v>
          </cell>
          <cell r="J19">
            <v>0.35200000000000009</v>
          </cell>
          <cell r="K19">
            <v>16</v>
          </cell>
          <cell r="L19">
            <v>1.2000000000000011E-2</v>
          </cell>
          <cell r="M19" t="b">
            <v>1</v>
          </cell>
          <cell r="N19" t="str">
            <v>Correcto</v>
          </cell>
          <cell r="O19" t="str">
            <v>-</v>
          </cell>
          <cell r="S19">
            <v>0</v>
          </cell>
          <cell r="T19">
            <v>0</v>
          </cell>
          <cell r="U19">
            <v>0</v>
          </cell>
          <cell r="V19">
            <v>0</v>
          </cell>
          <cell r="W19">
            <v>0</v>
          </cell>
          <cell r="X19">
            <v>16</v>
          </cell>
          <cell r="Y19">
            <v>0</v>
          </cell>
          <cell r="Z19">
            <v>0</v>
          </cell>
          <cell r="AA19">
            <v>0</v>
          </cell>
          <cell r="AB19">
            <v>0</v>
          </cell>
          <cell r="AC19">
            <v>0</v>
          </cell>
          <cell r="AD19">
            <v>16</v>
          </cell>
          <cell r="AE19">
            <v>0</v>
          </cell>
          <cell r="AF19">
            <v>0</v>
          </cell>
          <cell r="AG19">
            <v>0</v>
          </cell>
          <cell r="AH19">
            <v>0</v>
          </cell>
          <cell r="AI19">
            <v>0</v>
          </cell>
          <cell r="AJ19">
            <v>16</v>
          </cell>
          <cell r="AK19">
            <v>0</v>
          </cell>
          <cell r="AL19">
            <v>0</v>
          </cell>
          <cell r="AM19">
            <v>0</v>
          </cell>
          <cell r="AN19">
            <v>0</v>
          </cell>
          <cell r="AO19">
            <v>0</v>
          </cell>
          <cell r="AP19">
            <v>16</v>
          </cell>
        </row>
        <row r="20">
          <cell r="A20" t="str">
            <v>11-46</v>
          </cell>
          <cell r="B20">
            <v>11</v>
          </cell>
          <cell r="C20">
            <v>1.7</v>
          </cell>
          <cell r="D20">
            <v>1.48</v>
          </cell>
          <cell r="E20">
            <v>0.21999999999999997</v>
          </cell>
          <cell r="F20">
            <v>10</v>
          </cell>
          <cell r="G20">
            <v>46</v>
          </cell>
          <cell r="H20">
            <v>1.48</v>
          </cell>
          <cell r="I20">
            <v>1.25</v>
          </cell>
          <cell r="J20">
            <v>0.22999999999999998</v>
          </cell>
          <cell r="K20">
            <v>10</v>
          </cell>
          <cell r="L20">
            <v>1.0000000000000009E-2</v>
          </cell>
          <cell r="M20" t="b">
            <v>1</v>
          </cell>
          <cell r="N20" t="str">
            <v>Correcto</v>
          </cell>
          <cell r="O20" t="str">
            <v>-</v>
          </cell>
          <cell r="S20">
            <v>0</v>
          </cell>
          <cell r="T20">
            <v>0</v>
          </cell>
          <cell r="U20">
            <v>10</v>
          </cell>
          <cell r="V20">
            <v>0</v>
          </cell>
          <cell r="W20">
            <v>0</v>
          </cell>
          <cell r="X20">
            <v>0</v>
          </cell>
          <cell r="Y20">
            <v>0</v>
          </cell>
          <cell r="Z20">
            <v>0</v>
          </cell>
          <cell r="AA20">
            <v>0</v>
          </cell>
          <cell r="AB20">
            <v>0</v>
          </cell>
          <cell r="AC20">
            <v>0</v>
          </cell>
          <cell r="AD20">
            <v>10</v>
          </cell>
          <cell r="AE20">
            <v>0</v>
          </cell>
          <cell r="AF20">
            <v>0</v>
          </cell>
          <cell r="AG20">
            <v>10</v>
          </cell>
          <cell r="AH20">
            <v>0</v>
          </cell>
          <cell r="AI20">
            <v>0</v>
          </cell>
          <cell r="AJ20">
            <v>0</v>
          </cell>
          <cell r="AK20">
            <v>0</v>
          </cell>
          <cell r="AL20">
            <v>0</v>
          </cell>
          <cell r="AM20">
            <v>0</v>
          </cell>
          <cell r="AN20">
            <v>0</v>
          </cell>
          <cell r="AO20">
            <v>0</v>
          </cell>
          <cell r="AP20">
            <v>10</v>
          </cell>
        </row>
        <row r="21">
          <cell r="A21" t="str">
            <v>11-10</v>
          </cell>
          <cell r="B21">
            <v>11</v>
          </cell>
          <cell r="C21">
            <v>1.863</v>
          </cell>
          <cell r="D21">
            <v>1.55</v>
          </cell>
          <cell r="E21">
            <v>0.31299999999999994</v>
          </cell>
          <cell r="F21">
            <v>14</v>
          </cell>
          <cell r="G21">
            <v>10</v>
          </cell>
          <cell r="H21">
            <v>2.33</v>
          </cell>
          <cell r="I21">
            <v>2.0150000000000001</v>
          </cell>
          <cell r="J21">
            <v>0.31499999999999995</v>
          </cell>
          <cell r="K21">
            <v>14</v>
          </cell>
          <cell r="L21">
            <v>2.0000000000000018E-3</v>
          </cell>
          <cell r="M21" t="b">
            <v>1</v>
          </cell>
          <cell r="N21" t="str">
            <v>Correcto</v>
          </cell>
          <cell r="O21" t="str">
            <v>-</v>
          </cell>
          <cell r="S21">
            <v>0</v>
          </cell>
          <cell r="T21">
            <v>0</v>
          </cell>
          <cell r="U21">
            <v>0</v>
          </cell>
          <cell r="V21">
            <v>0</v>
          </cell>
          <cell r="W21">
            <v>14</v>
          </cell>
          <cell r="X21">
            <v>0</v>
          </cell>
          <cell r="Y21">
            <v>0</v>
          </cell>
          <cell r="Z21">
            <v>0</v>
          </cell>
          <cell r="AA21">
            <v>0</v>
          </cell>
          <cell r="AB21">
            <v>0</v>
          </cell>
          <cell r="AC21">
            <v>0</v>
          </cell>
          <cell r="AD21">
            <v>14</v>
          </cell>
          <cell r="AE21">
            <v>0</v>
          </cell>
          <cell r="AF21">
            <v>0</v>
          </cell>
          <cell r="AG21">
            <v>0</v>
          </cell>
          <cell r="AH21">
            <v>0</v>
          </cell>
          <cell r="AI21">
            <v>14</v>
          </cell>
          <cell r="AJ21">
            <v>0</v>
          </cell>
          <cell r="AK21">
            <v>0</v>
          </cell>
          <cell r="AL21">
            <v>0</v>
          </cell>
          <cell r="AM21">
            <v>0</v>
          </cell>
          <cell r="AN21">
            <v>0</v>
          </cell>
          <cell r="AO21">
            <v>0</v>
          </cell>
          <cell r="AP21">
            <v>14</v>
          </cell>
        </row>
        <row r="22">
          <cell r="A22" t="str">
            <v>12-11</v>
          </cell>
          <cell r="B22">
            <v>12</v>
          </cell>
          <cell r="C22">
            <v>1.9350000000000001</v>
          </cell>
          <cell r="D22">
            <v>1.583</v>
          </cell>
          <cell r="E22">
            <v>0.35200000000000009</v>
          </cell>
          <cell r="F22">
            <v>16</v>
          </cell>
          <cell r="G22">
            <v>11</v>
          </cell>
          <cell r="H22">
            <v>1.895</v>
          </cell>
          <cell r="I22">
            <v>1.5549999999999999</v>
          </cell>
          <cell r="J22">
            <v>0.34000000000000008</v>
          </cell>
          <cell r="K22">
            <v>16</v>
          </cell>
          <cell r="L22">
            <v>1.2000000000000011E-2</v>
          </cell>
          <cell r="M22" t="b">
            <v>1</v>
          </cell>
          <cell r="N22" t="str">
            <v>Correcto</v>
          </cell>
          <cell r="O22" t="str">
            <v>-</v>
          </cell>
          <cell r="S22">
            <v>0</v>
          </cell>
          <cell r="T22">
            <v>0</v>
          </cell>
          <cell r="U22">
            <v>0</v>
          </cell>
          <cell r="V22">
            <v>0</v>
          </cell>
          <cell r="W22">
            <v>0</v>
          </cell>
          <cell r="X22">
            <v>16</v>
          </cell>
          <cell r="Y22">
            <v>0</v>
          </cell>
          <cell r="Z22">
            <v>0</v>
          </cell>
          <cell r="AA22">
            <v>0</v>
          </cell>
          <cell r="AB22">
            <v>0</v>
          </cell>
          <cell r="AC22">
            <v>0</v>
          </cell>
          <cell r="AD22">
            <v>16</v>
          </cell>
          <cell r="AE22">
            <v>0</v>
          </cell>
          <cell r="AF22">
            <v>0</v>
          </cell>
          <cell r="AG22">
            <v>0</v>
          </cell>
          <cell r="AH22">
            <v>0</v>
          </cell>
          <cell r="AI22">
            <v>0</v>
          </cell>
          <cell r="AJ22">
            <v>16</v>
          </cell>
          <cell r="AK22">
            <v>0</v>
          </cell>
          <cell r="AL22">
            <v>0</v>
          </cell>
          <cell r="AM22">
            <v>0</v>
          </cell>
          <cell r="AN22">
            <v>0</v>
          </cell>
          <cell r="AO22">
            <v>0</v>
          </cell>
          <cell r="AP22">
            <v>16</v>
          </cell>
        </row>
        <row r="23">
          <cell r="A23" t="str">
            <v>12-14</v>
          </cell>
          <cell r="B23">
            <v>12</v>
          </cell>
          <cell r="C23">
            <v>2.1949999999999998</v>
          </cell>
          <cell r="D23">
            <v>1.7949999999999999</v>
          </cell>
          <cell r="E23">
            <v>0.39999999999999991</v>
          </cell>
          <cell r="F23">
            <v>16</v>
          </cell>
          <cell r="G23">
            <v>14</v>
          </cell>
          <cell r="H23">
            <v>1.37</v>
          </cell>
          <cell r="I23">
            <v>0.98499999999999999</v>
          </cell>
          <cell r="J23">
            <v>0.38500000000000012</v>
          </cell>
          <cell r="K23">
            <v>16</v>
          </cell>
          <cell r="L23">
            <v>1.4999999999999791E-2</v>
          </cell>
          <cell r="M23" t="b">
            <v>1</v>
          </cell>
          <cell r="N23" t="str">
            <v>Correcto</v>
          </cell>
          <cell r="O23" t="str">
            <v>-</v>
          </cell>
          <cell r="S23">
            <v>0</v>
          </cell>
          <cell r="T23">
            <v>0</v>
          </cell>
          <cell r="U23">
            <v>0</v>
          </cell>
          <cell r="V23">
            <v>0</v>
          </cell>
          <cell r="W23">
            <v>0</v>
          </cell>
          <cell r="X23">
            <v>16</v>
          </cell>
          <cell r="Y23">
            <v>0</v>
          </cell>
          <cell r="Z23">
            <v>0</v>
          </cell>
          <cell r="AA23">
            <v>0</v>
          </cell>
          <cell r="AB23">
            <v>0</v>
          </cell>
          <cell r="AC23">
            <v>0</v>
          </cell>
          <cell r="AD23">
            <v>16</v>
          </cell>
          <cell r="AE23">
            <v>0</v>
          </cell>
          <cell r="AF23">
            <v>0</v>
          </cell>
          <cell r="AG23">
            <v>0</v>
          </cell>
          <cell r="AH23">
            <v>0</v>
          </cell>
          <cell r="AI23">
            <v>0</v>
          </cell>
          <cell r="AJ23">
            <v>16</v>
          </cell>
          <cell r="AK23">
            <v>0</v>
          </cell>
          <cell r="AL23">
            <v>0</v>
          </cell>
          <cell r="AM23">
            <v>0</v>
          </cell>
          <cell r="AN23">
            <v>0</v>
          </cell>
          <cell r="AO23">
            <v>0</v>
          </cell>
          <cell r="AP23">
            <v>16</v>
          </cell>
        </row>
        <row r="24">
          <cell r="A24" t="str">
            <v>13-57</v>
          </cell>
          <cell r="B24">
            <v>13</v>
          </cell>
          <cell r="C24">
            <v>0.82199999999999995</v>
          </cell>
          <cell r="D24">
            <v>0.61</v>
          </cell>
          <cell r="E24">
            <v>0.21199999999999997</v>
          </cell>
          <cell r="F24">
            <v>10</v>
          </cell>
          <cell r="G24">
            <v>57</v>
          </cell>
          <cell r="H24">
            <v>1.45</v>
          </cell>
          <cell r="I24">
            <v>1.2250000000000001</v>
          </cell>
          <cell r="J24">
            <v>0.22499999999999987</v>
          </cell>
          <cell r="K24">
            <v>10</v>
          </cell>
          <cell r="L24">
            <v>1.2999999999999901E-2</v>
          </cell>
          <cell r="M24" t="b">
            <v>1</v>
          </cell>
          <cell r="N24" t="str">
            <v>Correcto</v>
          </cell>
          <cell r="O24" t="str">
            <v>-</v>
          </cell>
          <cell r="S24">
            <v>0</v>
          </cell>
          <cell r="T24">
            <v>0</v>
          </cell>
          <cell r="U24">
            <v>10</v>
          </cell>
          <cell r="V24">
            <v>0</v>
          </cell>
          <cell r="W24">
            <v>0</v>
          </cell>
          <cell r="X24">
            <v>0</v>
          </cell>
          <cell r="Y24">
            <v>0</v>
          </cell>
          <cell r="Z24">
            <v>0</v>
          </cell>
          <cell r="AA24">
            <v>0</v>
          </cell>
          <cell r="AB24">
            <v>0</v>
          </cell>
          <cell r="AC24">
            <v>0</v>
          </cell>
          <cell r="AD24">
            <v>10</v>
          </cell>
          <cell r="AE24">
            <v>0</v>
          </cell>
          <cell r="AF24">
            <v>0</v>
          </cell>
          <cell r="AG24">
            <v>10</v>
          </cell>
          <cell r="AH24">
            <v>0</v>
          </cell>
          <cell r="AI24">
            <v>0</v>
          </cell>
          <cell r="AJ24">
            <v>0</v>
          </cell>
          <cell r="AK24">
            <v>0</v>
          </cell>
          <cell r="AL24">
            <v>0</v>
          </cell>
          <cell r="AM24">
            <v>0</v>
          </cell>
          <cell r="AN24">
            <v>0</v>
          </cell>
          <cell r="AO24">
            <v>0</v>
          </cell>
          <cell r="AP24">
            <v>10</v>
          </cell>
        </row>
        <row r="25">
          <cell r="A25" t="str">
            <v>14-15</v>
          </cell>
          <cell r="B25">
            <v>14</v>
          </cell>
          <cell r="C25">
            <v>1.86</v>
          </cell>
          <cell r="D25">
            <v>1.52</v>
          </cell>
          <cell r="E25">
            <v>0.34000000000000008</v>
          </cell>
          <cell r="F25">
            <v>16</v>
          </cell>
          <cell r="G25">
            <v>15</v>
          </cell>
          <cell r="H25">
            <v>1.518</v>
          </cell>
          <cell r="I25">
            <v>1.1459999999999999</v>
          </cell>
          <cell r="J25">
            <v>0.37200000000000011</v>
          </cell>
          <cell r="K25">
            <v>16</v>
          </cell>
          <cell r="L25">
            <v>3.2000000000000028E-2</v>
          </cell>
          <cell r="M25" t="b">
            <v>1</v>
          </cell>
          <cell r="N25" t="str">
            <v>Correcto</v>
          </cell>
          <cell r="O25" t="str">
            <v>-</v>
          </cell>
          <cell r="S25">
            <v>0</v>
          </cell>
          <cell r="T25">
            <v>0</v>
          </cell>
          <cell r="U25">
            <v>0</v>
          </cell>
          <cell r="V25">
            <v>0</v>
          </cell>
          <cell r="W25">
            <v>0</v>
          </cell>
          <cell r="X25">
            <v>16</v>
          </cell>
          <cell r="Y25">
            <v>0</v>
          </cell>
          <cell r="Z25">
            <v>0</v>
          </cell>
          <cell r="AA25">
            <v>0</v>
          </cell>
          <cell r="AB25">
            <v>0</v>
          </cell>
          <cell r="AC25">
            <v>0</v>
          </cell>
          <cell r="AD25">
            <v>16</v>
          </cell>
          <cell r="AE25">
            <v>0</v>
          </cell>
          <cell r="AF25">
            <v>0</v>
          </cell>
          <cell r="AG25">
            <v>0</v>
          </cell>
          <cell r="AH25">
            <v>0</v>
          </cell>
          <cell r="AI25">
            <v>0</v>
          </cell>
          <cell r="AJ25">
            <v>16</v>
          </cell>
          <cell r="AK25">
            <v>0</v>
          </cell>
          <cell r="AL25">
            <v>0</v>
          </cell>
          <cell r="AM25">
            <v>0</v>
          </cell>
          <cell r="AN25">
            <v>0</v>
          </cell>
          <cell r="AO25">
            <v>0</v>
          </cell>
          <cell r="AP25">
            <v>16</v>
          </cell>
        </row>
        <row r="26">
          <cell r="A26" t="str">
            <v>14-12</v>
          </cell>
          <cell r="B26">
            <v>14</v>
          </cell>
          <cell r="C26">
            <v>1.37</v>
          </cell>
          <cell r="D26">
            <v>0.98499999999999999</v>
          </cell>
          <cell r="E26">
            <v>0.38500000000000012</v>
          </cell>
          <cell r="F26">
            <v>16</v>
          </cell>
          <cell r="G26">
            <v>12</v>
          </cell>
          <cell r="H26">
            <v>2.1949999999999998</v>
          </cell>
          <cell r="I26">
            <v>1.7949999999999999</v>
          </cell>
          <cell r="J26">
            <v>0.39999999999999991</v>
          </cell>
          <cell r="K26">
            <v>16</v>
          </cell>
          <cell r="L26">
            <v>1.4999999999999791E-2</v>
          </cell>
          <cell r="M26" t="b">
            <v>1</v>
          </cell>
          <cell r="N26" t="str">
            <v>Correcto</v>
          </cell>
          <cell r="O26" t="str">
            <v>-</v>
          </cell>
          <cell r="S26">
            <v>0</v>
          </cell>
          <cell r="T26">
            <v>0</v>
          </cell>
          <cell r="U26">
            <v>0</v>
          </cell>
          <cell r="V26">
            <v>0</v>
          </cell>
          <cell r="W26">
            <v>0</v>
          </cell>
          <cell r="X26">
            <v>16</v>
          </cell>
          <cell r="Y26">
            <v>0</v>
          </cell>
          <cell r="Z26">
            <v>0</v>
          </cell>
          <cell r="AA26">
            <v>0</v>
          </cell>
          <cell r="AB26">
            <v>0</v>
          </cell>
          <cell r="AC26">
            <v>0</v>
          </cell>
          <cell r="AD26">
            <v>16</v>
          </cell>
          <cell r="AE26">
            <v>0</v>
          </cell>
          <cell r="AF26">
            <v>0</v>
          </cell>
          <cell r="AG26">
            <v>0</v>
          </cell>
          <cell r="AH26">
            <v>0</v>
          </cell>
          <cell r="AI26">
            <v>0</v>
          </cell>
          <cell r="AJ26">
            <v>16</v>
          </cell>
          <cell r="AK26">
            <v>0</v>
          </cell>
          <cell r="AL26">
            <v>0</v>
          </cell>
          <cell r="AM26">
            <v>0</v>
          </cell>
          <cell r="AN26">
            <v>0</v>
          </cell>
          <cell r="AO26">
            <v>0</v>
          </cell>
          <cell r="AP26">
            <v>16</v>
          </cell>
        </row>
        <row r="27">
          <cell r="A27" t="str">
            <v>15-16</v>
          </cell>
          <cell r="B27">
            <v>15</v>
          </cell>
          <cell r="C27">
            <v>1.6379999999999999</v>
          </cell>
          <cell r="D27">
            <v>1.238</v>
          </cell>
          <cell r="E27">
            <v>0.39999999999999991</v>
          </cell>
          <cell r="F27">
            <v>16</v>
          </cell>
          <cell r="G27">
            <v>16</v>
          </cell>
          <cell r="H27">
            <v>1.9490000000000001</v>
          </cell>
          <cell r="I27">
            <v>1.56</v>
          </cell>
          <cell r="J27">
            <v>0.38900000000000001</v>
          </cell>
          <cell r="K27">
            <v>16</v>
          </cell>
          <cell r="L27">
            <v>1.0999999999999899E-2</v>
          </cell>
          <cell r="M27" t="b">
            <v>1</v>
          </cell>
          <cell r="N27" t="str">
            <v>Correcto</v>
          </cell>
          <cell r="O27" t="str">
            <v>-</v>
          </cell>
          <cell r="S27">
            <v>0</v>
          </cell>
          <cell r="T27">
            <v>0</v>
          </cell>
          <cell r="U27">
            <v>0</v>
          </cell>
          <cell r="V27">
            <v>0</v>
          </cell>
          <cell r="W27">
            <v>0</v>
          </cell>
          <cell r="X27">
            <v>16</v>
          </cell>
          <cell r="Y27">
            <v>0</v>
          </cell>
          <cell r="Z27">
            <v>0</v>
          </cell>
          <cell r="AA27">
            <v>0</v>
          </cell>
          <cell r="AB27">
            <v>0</v>
          </cell>
          <cell r="AC27">
            <v>0</v>
          </cell>
          <cell r="AD27">
            <v>16</v>
          </cell>
          <cell r="AE27">
            <v>0</v>
          </cell>
          <cell r="AF27">
            <v>0</v>
          </cell>
          <cell r="AG27">
            <v>0</v>
          </cell>
          <cell r="AH27">
            <v>0</v>
          </cell>
          <cell r="AI27">
            <v>0</v>
          </cell>
          <cell r="AJ27">
            <v>16</v>
          </cell>
          <cell r="AK27">
            <v>0</v>
          </cell>
          <cell r="AL27">
            <v>0</v>
          </cell>
          <cell r="AM27">
            <v>0</v>
          </cell>
          <cell r="AN27">
            <v>0</v>
          </cell>
          <cell r="AO27">
            <v>0</v>
          </cell>
          <cell r="AP27">
            <v>16</v>
          </cell>
        </row>
        <row r="28">
          <cell r="A28" t="str">
            <v>15-14</v>
          </cell>
          <cell r="B28">
            <v>15</v>
          </cell>
          <cell r="C28">
            <v>1.518</v>
          </cell>
          <cell r="D28">
            <v>1.1459999999999999</v>
          </cell>
          <cell r="E28">
            <v>0.37200000000000011</v>
          </cell>
          <cell r="F28">
            <v>16</v>
          </cell>
          <cell r="G28">
            <v>14</v>
          </cell>
          <cell r="H28">
            <v>1.86</v>
          </cell>
          <cell r="I28">
            <v>1.52</v>
          </cell>
          <cell r="J28">
            <v>0.34000000000000008</v>
          </cell>
          <cell r="K28">
            <v>16</v>
          </cell>
          <cell r="L28">
            <v>3.2000000000000028E-2</v>
          </cell>
          <cell r="M28" t="b">
            <v>1</v>
          </cell>
          <cell r="N28" t="str">
            <v>Correcto</v>
          </cell>
          <cell r="O28" t="str">
            <v>-</v>
          </cell>
          <cell r="S28">
            <v>0</v>
          </cell>
          <cell r="T28">
            <v>0</v>
          </cell>
          <cell r="U28">
            <v>0</v>
          </cell>
          <cell r="V28">
            <v>0</v>
          </cell>
          <cell r="W28">
            <v>0</v>
          </cell>
          <cell r="X28">
            <v>16</v>
          </cell>
          <cell r="Y28">
            <v>0</v>
          </cell>
          <cell r="Z28">
            <v>0</v>
          </cell>
          <cell r="AA28">
            <v>0</v>
          </cell>
          <cell r="AB28">
            <v>0</v>
          </cell>
          <cell r="AC28">
            <v>0</v>
          </cell>
          <cell r="AD28">
            <v>16</v>
          </cell>
          <cell r="AE28">
            <v>0</v>
          </cell>
          <cell r="AF28">
            <v>0</v>
          </cell>
          <cell r="AG28">
            <v>0</v>
          </cell>
          <cell r="AH28">
            <v>0</v>
          </cell>
          <cell r="AI28">
            <v>0</v>
          </cell>
          <cell r="AJ28">
            <v>16</v>
          </cell>
          <cell r="AK28">
            <v>0</v>
          </cell>
          <cell r="AL28">
            <v>0</v>
          </cell>
          <cell r="AM28">
            <v>0</v>
          </cell>
          <cell r="AN28">
            <v>0</v>
          </cell>
          <cell r="AO28">
            <v>0</v>
          </cell>
          <cell r="AP28">
            <v>16</v>
          </cell>
        </row>
        <row r="29">
          <cell r="A29" t="str">
            <v>16-15</v>
          </cell>
          <cell r="B29">
            <v>16</v>
          </cell>
          <cell r="C29">
            <v>1.9490000000000001</v>
          </cell>
          <cell r="D29">
            <v>1.56</v>
          </cell>
          <cell r="E29">
            <v>0.38900000000000001</v>
          </cell>
          <cell r="F29">
            <v>16</v>
          </cell>
          <cell r="G29">
            <v>15</v>
          </cell>
          <cell r="H29">
            <v>1.6379999999999999</v>
          </cell>
          <cell r="I29">
            <v>1.238</v>
          </cell>
          <cell r="J29">
            <v>0.39999999999999991</v>
          </cell>
          <cell r="K29">
            <v>16</v>
          </cell>
          <cell r="L29">
            <v>1.0999999999999899E-2</v>
          </cell>
          <cell r="M29" t="b">
            <v>1</v>
          </cell>
          <cell r="N29" t="str">
            <v>Correcto</v>
          </cell>
          <cell r="O29" t="str">
            <v>-</v>
          </cell>
          <cell r="S29">
            <v>0</v>
          </cell>
          <cell r="T29">
            <v>0</v>
          </cell>
          <cell r="U29">
            <v>0</v>
          </cell>
          <cell r="V29">
            <v>0</v>
          </cell>
          <cell r="W29">
            <v>0</v>
          </cell>
          <cell r="X29">
            <v>16</v>
          </cell>
          <cell r="Y29">
            <v>0</v>
          </cell>
          <cell r="Z29">
            <v>0</v>
          </cell>
          <cell r="AA29">
            <v>0</v>
          </cell>
          <cell r="AB29">
            <v>0</v>
          </cell>
          <cell r="AC29">
            <v>0</v>
          </cell>
          <cell r="AD29">
            <v>16</v>
          </cell>
          <cell r="AE29">
            <v>0</v>
          </cell>
          <cell r="AF29">
            <v>0</v>
          </cell>
          <cell r="AG29">
            <v>0</v>
          </cell>
          <cell r="AH29">
            <v>0</v>
          </cell>
          <cell r="AI29">
            <v>0</v>
          </cell>
          <cell r="AJ29">
            <v>16</v>
          </cell>
          <cell r="AK29">
            <v>0</v>
          </cell>
          <cell r="AL29">
            <v>0</v>
          </cell>
          <cell r="AM29">
            <v>0</v>
          </cell>
          <cell r="AN29">
            <v>0</v>
          </cell>
          <cell r="AO29">
            <v>0</v>
          </cell>
          <cell r="AP29">
            <v>16</v>
          </cell>
        </row>
        <row r="30">
          <cell r="A30" t="str">
            <v>16-189F</v>
          </cell>
          <cell r="B30">
            <v>16</v>
          </cell>
          <cell r="C30">
            <v>2.2799999999999998</v>
          </cell>
          <cell r="D30">
            <v>1.94</v>
          </cell>
          <cell r="E30">
            <v>0.33999999999999986</v>
          </cell>
          <cell r="F30">
            <v>16</v>
          </cell>
          <cell r="G30" t="str">
            <v>189F</v>
          </cell>
          <cell r="H30">
            <v>1.46</v>
          </cell>
          <cell r="I30">
            <v>1.1000000000000001</v>
          </cell>
          <cell r="J30">
            <v>0.35999999999999988</v>
          </cell>
          <cell r="K30">
            <v>16</v>
          </cell>
          <cell r="L30">
            <v>2.0000000000000018E-2</v>
          </cell>
          <cell r="M30" t="b">
            <v>1</v>
          </cell>
          <cell r="N30" t="str">
            <v>Correcto</v>
          </cell>
          <cell r="O30" t="str">
            <v>-</v>
          </cell>
          <cell r="S30">
            <v>0</v>
          </cell>
          <cell r="T30">
            <v>0</v>
          </cell>
          <cell r="U30">
            <v>0</v>
          </cell>
          <cell r="V30">
            <v>0</v>
          </cell>
          <cell r="W30">
            <v>0</v>
          </cell>
          <cell r="X30">
            <v>16</v>
          </cell>
          <cell r="Y30">
            <v>0</v>
          </cell>
          <cell r="Z30">
            <v>0</v>
          </cell>
          <cell r="AA30">
            <v>0</v>
          </cell>
          <cell r="AB30">
            <v>0</v>
          </cell>
          <cell r="AC30">
            <v>0</v>
          </cell>
          <cell r="AD30">
            <v>16</v>
          </cell>
          <cell r="AE30">
            <v>0</v>
          </cell>
          <cell r="AF30">
            <v>0</v>
          </cell>
          <cell r="AG30">
            <v>0</v>
          </cell>
          <cell r="AH30">
            <v>0</v>
          </cell>
          <cell r="AI30">
            <v>0</v>
          </cell>
          <cell r="AJ30">
            <v>16</v>
          </cell>
          <cell r="AK30">
            <v>0</v>
          </cell>
          <cell r="AL30">
            <v>0</v>
          </cell>
          <cell r="AM30">
            <v>0</v>
          </cell>
          <cell r="AN30">
            <v>0</v>
          </cell>
          <cell r="AO30">
            <v>0</v>
          </cell>
          <cell r="AP30">
            <v>16</v>
          </cell>
        </row>
        <row r="31">
          <cell r="A31" t="str">
            <v>17-1</v>
          </cell>
          <cell r="B31">
            <v>17</v>
          </cell>
          <cell r="C31">
            <v>1.0349999999999999</v>
          </cell>
          <cell r="D31">
            <v>0.83499999999999996</v>
          </cell>
          <cell r="E31">
            <v>0.19999999999999996</v>
          </cell>
          <cell r="F31">
            <v>8</v>
          </cell>
          <cell r="G31">
            <v>1</v>
          </cell>
          <cell r="H31">
            <v>1.59</v>
          </cell>
          <cell r="I31">
            <v>1.42</v>
          </cell>
          <cell r="J31">
            <v>0.17000000000000015</v>
          </cell>
          <cell r="K31">
            <v>8</v>
          </cell>
          <cell r="L31">
            <v>2.9999999999999805E-2</v>
          </cell>
          <cell r="M31" t="b">
            <v>1</v>
          </cell>
          <cell r="N31" t="str">
            <v>Correcto</v>
          </cell>
          <cell r="O31" t="str">
            <v>-</v>
          </cell>
          <cell r="S31">
            <v>0</v>
          </cell>
          <cell r="T31">
            <v>8</v>
          </cell>
          <cell r="U31">
            <v>0</v>
          </cell>
          <cell r="V31">
            <v>0</v>
          </cell>
          <cell r="W31">
            <v>0</v>
          </cell>
          <cell r="X31">
            <v>0</v>
          </cell>
          <cell r="Y31">
            <v>0</v>
          </cell>
          <cell r="Z31">
            <v>0</v>
          </cell>
          <cell r="AA31">
            <v>0</v>
          </cell>
          <cell r="AB31">
            <v>0</v>
          </cell>
          <cell r="AC31">
            <v>0</v>
          </cell>
          <cell r="AD31">
            <v>8</v>
          </cell>
          <cell r="AE31">
            <v>0</v>
          </cell>
          <cell r="AF31">
            <v>8</v>
          </cell>
          <cell r="AG31">
            <v>0</v>
          </cell>
          <cell r="AH31">
            <v>0</v>
          </cell>
          <cell r="AI31">
            <v>0</v>
          </cell>
          <cell r="AJ31">
            <v>0</v>
          </cell>
          <cell r="AK31">
            <v>0</v>
          </cell>
          <cell r="AL31">
            <v>0</v>
          </cell>
          <cell r="AM31">
            <v>0</v>
          </cell>
          <cell r="AN31">
            <v>0</v>
          </cell>
          <cell r="AO31">
            <v>0</v>
          </cell>
          <cell r="AP31">
            <v>8</v>
          </cell>
        </row>
        <row r="32">
          <cell r="A32" t="str">
            <v>17-41</v>
          </cell>
          <cell r="B32">
            <v>17</v>
          </cell>
          <cell r="C32">
            <v>1.845</v>
          </cell>
          <cell r="D32">
            <v>1.69</v>
          </cell>
          <cell r="E32">
            <v>0.15500000000000003</v>
          </cell>
          <cell r="F32">
            <v>8</v>
          </cell>
          <cell r="G32">
            <v>41</v>
          </cell>
          <cell r="H32">
            <v>0.66</v>
          </cell>
          <cell r="I32">
            <v>0.47299999999999998</v>
          </cell>
          <cell r="J32">
            <v>0.18700000000000006</v>
          </cell>
          <cell r="K32">
            <v>8</v>
          </cell>
          <cell r="L32">
            <v>3.2000000000000028E-2</v>
          </cell>
          <cell r="M32" t="b">
            <v>1</v>
          </cell>
          <cell r="N32" t="str">
            <v>Correcto</v>
          </cell>
          <cell r="O32" t="str">
            <v>-</v>
          </cell>
          <cell r="S32">
            <v>0</v>
          </cell>
          <cell r="T32">
            <v>8</v>
          </cell>
          <cell r="U32">
            <v>0</v>
          </cell>
          <cell r="V32">
            <v>0</v>
          </cell>
          <cell r="W32">
            <v>0</v>
          </cell>
          <cell r="X32">
            <v>0</v>
          </cell>
          <cell r="Y32">
            <v>0</v>
          </cell>
          <cell r="Z32">
            <v>0</v>
          </cell>
          <cell r="AA32">
            <v>0</v>
          </cell>
          <cell r="AB32">
            <v>0</v>
          </cell>
          <cell r="AC32">
            <v>0</v>
          </cell>
          <cell r="AD32">
            <v>8</v>
          </cell>
          <cell r="AE32">
            <v>0</v>
          </cell>
          <cell r="AF32">
            <v>8</v>
          </cell>
          <cell r="AG32">
            <v>0</v>
          </cell>
          <cell r="AH32">
            <v>0</v>
          </cell>
          <cell r="AI32">
            <v>0</v>
          </cell>
          <cell r="AJ32">
            <v>0</v>
          </cell>
          <cell r="AK32">
            <v>0</v>
          </cell>
          <cell r="AL32">
            <v>0</v>
          </cell>
          <cell r="AM32">
            <v>0</v>
          </cell>
          <cell r="AN32">
            <v>0</v>
          </cell>
          <cell r="AO32">
            <v>0</v>
          </cell>
          <cell r="AP32">
            <v>8</v>
          </cell>
        </row>
        <row r="33">
          <cell r="A33" t="str">
            <v>18-19</v>
          </cell>
          <cell r="B33">
            <v>18</v>
          </cell>
          <cell r="C33">
            <v>2.76</v>
          </cell>
          <cell r="D33">
            <v>2.5099999999999998</v>
          </cell>
          <cell r="E33">
            <v>0.25</v>
          </cell>
          <cell r="F33">
            <v>10</v>
          </cell>
          <cell r="G33">
            <v>19</v>
          </cell>
          <cell r="H33">
            <v>2.2839999999999998</v>
          </cell>
          <cell r="I33">
            <v>2.0499999999999998</v>
          </cell>
          <cell r="J33">
            <v>0.23399999999999999</v>
          </cell>
          <cell r="K33">
            <v>10</v>
          </cell>
          <cell r="L33">
            <v>1.6000000000000014E-2</v>
          </cell>
          <cell r="M33" t="b">
            <v>1</v>
          </cell>
          <cell r="N33" t="str">
            <v>Correcto</v>
          </cell>
          <cell r="O33" t="str">
            <v>-</v>
          </cell>
          <cell r="S33">
            <v>0</v>
          </cell>
          <cell r="T33">
            <v>0</v>
          </cell>
          <cell r="U33">
            <v>10</v>
          </cell>
          <cell r="V33">
            <v>0</v>
          </cell>
          <cell r="W33">
            <v>0</v>
          </cell>
          <cell r="X33">
            <v>0</v>
          </cell>
          <cell r="Y33">
            <v>0</v>
          </cell>
          <cell r="Z33">
            <v>0</v>
          </cell>
          <cell r="AA33">
            <v>0</v>
          </cell>
          <cell r="AB33">
            <v>0</v>
          </cell>
          <cell r="AC33">
            <v>0</v>
          </cell>
          <cell r="AD33">
            <v>10</v>
          </cell>
          <cell r="AE33">
            <v>0</v>
          </cell>
          <cell r="AF33">
            <v>0</v>
          </cell>
          <cell r="AG33">
            <v>10</v>
          </cell>
          <cell r="AH33">
            <v>0</v>
          </cell>
          <cell r="AI33">
            <v>0</v>
          </cell>
          <cell r="AJ33">
            <v>0</v>
          </cell>
          <cell r="AK33">
            <v>0</v>
          </cell>
          <cell r="AL33">
            <v>0</v>
          </cell>
          <cell r="AM33">
            <v>0</v>
          </cell>
          <cell r="AN33">
            <v>0</v>
          </cell>
          <cell r="AO33">
            <v>0</v>
          </cell>
          <cell r="AP33">
            <v>10</v>
          </cell>
        </row>
        <row r="34">
          <cell r="A34" t="str">
            <v>18-44</v>
          </cell>
          <cell r="B34">
            <v>18</v>
          </cell>
          <cell r="C34">
            <v>2.74</v>
          </cell>
          <cell r="D34">
            <v>2.57</v>
          </cell>
          <cell r="E34">
            <v>0.17000000000000037</v>
          </cell>
          <cell r="F34">
            <v>8</v>
          </cell>
          <cell r="G34">
            <v>44</v>
          </cell>
          <cell r="H34">
            <v>2.2599999999999998</v>
          </cell>
          <cell r="I34">
            <v>2.0699999999999998</v>
          </cell>
          <cell r="J34">
            <v>0.18999999999999995</v>
          </cell>
          <cell r="K34">
            <v>8</v>
          </cell>
          <cell r="L34">
            <v>1.9999999999999574E-2</v>
          </cell>
          <cell r="M34" t="b">
            <v>1</v>
          </cell>
          <cell r="N34" t="str">
            <v>Correcto</v>
          </cell>
          <cell r="O34" t="str">
            <v>-</v>
          </cell>
          <cell r="S34">
            <v>0</v>
          </cell>
          <cell r="T34">
            <v>8</v>
          </cell>
          <cell r="U34">
            <v>0</v>
          </cell>
          <cell r="V34">
            <v>0</v>
          </cell>
          <cell r="W34">
            <v>0</v>
          </cell>
          <cell r="X34">
            <v>0</v>
          </cell>
          <cell r="Y34">
            <v>0</v>
          </cell>
          <cell r="Z34">
            <v>0</v>
          </cell>
          <cell r="AA34">
            <v>0</v>
          </cell>
          <cell r="AB34">
            <v>0</v>
          </cell>
          <cell r="AC34">
            <v>0</v>
          </cell>
          <cell r="AD34">
            <v>8</v>
          </cell>
          <cell r="AE34">
            <v>0</v>
          </cell>
          <cell r="AF34">
            <v>8</v>
          </cell>
          <cell r="AG34">
            <v>0</v>
          </cell>
          <cell r="AH34">
            <v>0</v>
          </cell>
          <cell r="AI34">
            <v>0</v>
          </cell>
          <cell r="AJ34">
            <v>0</v>
          </cell>
          <cell r="AK34">
            <v>0</v>
          </cell>
          <cell r="AL34">
            <v>0</v>
          </cell>
          <cell r="AM34">
            <v>0</v>
          </cell>
          <cell r="AN34">
            <v>0</v>
          </cell>
          <cell r="AO34">
            <v>0</v>
          </cell>
          <cell r="AP34">
            <v>8</v>
          </cell>
        </row>
        <row r="35">
          <cell r="A35" t="str">
            <v>19-18</v>
          </cell>
          <cell r="B35">
            <v>19</v>
          </cell>
          <cell r="C35">
            <v>2.2839999999999998</v>
          </cell>
          <cell r="D35">
            <v>2.0499999999999998</v>
          </cell>
          <cell r="E35">
            <v>0.23399999999999999</v>
          </cell>
          <cell r="F35">
            <v>10</v>
          </cell>
          <cell r="G35">
            <v>18</v>
          </cell>
          <cell r="H35">
            <v>2.76</v>
          </cell>
          <cell r="I35">
            <v>2.5099999999999998</v>
          </cell>
          <cell r="J35">
            <v>0.25</v>
          </cell>
          <cell r="K35">
            <v>10</v>
          </cell>
          <cell r="L35">
            <v>1.6000000000000014E-2</v>
          </cell>
          <cell r="M35" t="b">
            <v>1</v>
          </cell>
          <cell r="N35" t="str">
            <v>Correcto</v>
          </cell>
          <cell r="O35" t="str">
            <v>-</v>
          </cell>
          <cell r="S35">
            <v>0</v>
          </cell>
          <cell r="T35">
            <v>0</v>
          </cell>
          <cell r="U35">
            <v>10</v>
          </cell>
          <cell r="V35">
            <v>0</v>
          </cell>
          <cell r="W35">
            <v>0</v>
          </cell>
          <cell r="X35">
            <v>0</v>
          </cell>
          <cell r="Y35">
            <v>0</v>
          </cell>
          <cell r="Z35">
            <v>0</v>
          </cell>
          <cell r="AA35">
            <v>0</v>
          </cell>
          <cell r="AB35">
            <v>0</v>
          </cell>
          <cell r="AC35">
            <v>0</v>
          </cell>
          <cell r="AD35">
            <v>10</v>
          </cell>
          <cell r="AE35">
            <v>0</v>
          </cell>
          <cell r="AF35">
            <v>0</v>
          </cell>
          <cell r="AG35">
            <v>10</v>
          </cell>
          <cell r="AH35">
            <v>0</v>
          </cell>
          <cell r="AI35">
            <v>0</v>
          </cell>
          <cell r="AJ35">
            <v>0</v>
          </cell>
          <cell r="AK35">
            <v>0</v>
          </cell>
          <cell r="AL35">
            <v>0</v>
          </cell>
          <cell r="AM35">
            <v>0</v>
          </cell>
          <cell r="AN35">
            <v>0</v>
          </cell>
          <cell r="AO35">
            <v>0</v>
          </cell>
          <cell r="AP35">
            <v>10</v>
          </cell>
        </row>
        <row r="36">
          <cell r="A36" t="str">
            <v>19-20</v>
          </cell>
          <cell r="B36">
            <v>19</v>
          </cell>
          <cell r="C36">
            <v>2.35</v>
          </cell>
          <cell r="D36">
            <v>2.1</v>
          </cell>
          <cell r="E36">
            <v>0.25</v>
          </cell>
          <cell r="F36">
            <v>10</v>
          </cell>
          <cell r="G36">
            <v>20</v>
          </cell>
          <cell r="H36">
            <v>1.61</v>
          </cell>
          <cell r="I36">
            <v>1.3979999999999999</v>
          </cell>
          <cell r="J36">
            <v>0.21200000000000019</v>
          </cell>
          <cell r="K36">
            <v>10</v>
          </cell>
          <cell r="L36">
            <v>3.7999999999999812E-2</v>
          </cell>
          <cell r="M36" t="b">
            <v>1</v>
          </cell>
          <cell r="N36" t="str">
            <v>Correcto</v>
          </cell>
          <cell r="O36" t="str">
            <v>-</v>
          </cell>
          <cell r="S36">
            <v>0</v>
          </cell>
          <cell r="T36">
            <v>0</v>
          </cell>
          <cell r="U36">
            <v>10</v>
          </cell>
          <cell r="V36">
            <v>0</v>
          </cell>
          <cell r="W36">
            <v>0</v>
          </cell>
          <cell r="X36">
            <v>0</v>
          </cell>
          <cell r="Y36">
            <v>0</v>
          </cell>
          <cell r="Z36">
            <v>0</v>
          </cell>
          <cell r="AA36">
            <v>0</v>
          </cell>
          <cell r="AB36">
            <v>0</v>
          </cell>
          <cell r="AC36">
            <v>0</v>
          </cell>
          <cell r="AD36">
            <v>10</v>
          </cell>
          <cell r="AE36">
            <v>0</v>
          </cell>
          <cell r="AF36">
            <v>0</v>
          </cell>
          <cell r="AG36">
            <v>10</v>
          </cell>
          <cell r="AH36">
            <v>0</v>
          </cell>
          <cell r="AI36">
            <v>0</v>
          </cell>
          <cell r="AJ36">
            <v>0</v>
          </cell>
          <cell r="AK36">
            <v>0</v>
          </cell>
          <cell r="AL36">
            <v>0</v>
          </cell>
          <cell r="AM36">
            <v>0</v>
          </cell>
          <cell r="AN36">
            <v>0</v>
          </cell>
          <cell r="AO36">
            <v>0</v>
          </cell>
          <cell r="AP36">
            <v>10</v>
          </cell>
        </row>
        <row r="37">
          <cell r="A37" t="str">
            <v>20-19</v>
          </cell>
          <cell r="B37">
            <v>20</v>
          </cell>
          <cell r="C37">
            <v>1.61</v>
          </cell>
          <cell r="D37">
            <v>1.3979999999999999</v>
          </cell>
          <cell r="E37">
            <v>0.21200000000000019</v>
          </cell>
          <cell r="F37">
            <v>10</v>
          </cell>
          <cell r="G37">
            <v>19</v>
          </cell>
          <cell r="H37">
            <v>2.35</v>
          </cell>
          <cell r="I37">
            <v>2.1</v>
          </cell>
          <cell r="J37">
            <v>0.25</v>
          </cell>
          <cell r="K37">
            <v>10</v>
          </cell>
          <cell r="L37">
            <v>3.7999999999999812E-2</v>
          </cell>
          <cell r="M37" t="b">
            <v>1</v>
          </cell>
          <cell r="N37" t="str">
            <v>Correcto</v>
          </cell>
          <cell r="O37" t="str">
            <v>-</v>
          </cell>
          <cell r="S37">
            <v>0</v>
          </cell>
          <cell r="T37">
            <v>0</v>
          </cell>
          <cell r="U37">
            <v>10</v>
          </cell>
          <cell r="V37">
            <v>0</v>
          </cell>
          <cell r="W37">
            <v>0</v>
          </cell>
          <cell r="X37">
            <v>0</v>
          </cell>
          <cell r="Y37">
            <v>0</v>
          </cell>
          <cell r="Z37">
            <v>0</v>
          </cell>
          <cell r="AA37">
            <v>0</v>
          </cell>
          <cell r="AB37">
            <v>0</v>
          </cell>
          <cell r="AC37">
            <v>0</v>
          </cell>
          <cell r="AD37">
            <v>10</v>
          </cell>
          <cell r="AE37">
            <v>0</v>
          </cell>
          <cell r="AF37">
            <v>0</v>
          </cell>
          <cell r="AG37">
            <v>10</v>
          </cell>
          <cell r="AH37">
            <v>0</v>
          </cell>
          <cell r="AI37">
            <v>0</v>
          </cell>
          <cell r="AJ37">
            <v>0</v>
          </cell>
          <cell r="AK37">
            <v>0</v>
          </cell>
          <cell r="AL37">
            <v>0</v>
          </cell>
          <cell r="AM37">
            <v>0</v>
          </cell>
          <cell r="AN37">
            <v>0</v>
          </cell>
          <cell r="AO37">
            <v>0</v>
          </cell>
          <cell r="AP37">
            <v>10</v>
          </cell>
        </row>
        <row r="38">
          <cell r="A38" t="str">
            <v>21-27</v>
          </cell>
          <cell r="B38">
            <v>21</v>
          </cell>
          <cell r="C38">
            <v>1.86</v>
          </cell>
          <cell r="D38">
            <v>1.65</v>
          </cell>
          <cell r="E38">
            <v>0.21000000000000019</v>
          </cell>
          <cell r="F38">
            <v>10</v>
          </cell>
          <cell r="G38">
            <v>27</v>
          </cell>
          <cell r="H38">
            <v>1.6930000000000001</v>
          </cell>
          <cell r="I38">
            <v>1.472</v>
          </cell>
          <cell r="J38">
            <v>0.22100000000000009</v>
          </cell>
          <cell r="K38">
            <v>10</v>
          </cell>
          <cell r="L38">
            <v>1.0999999999999899E-2</v>
          </cell>
          <cell r="M38" t="b">
            <v>1</v>
          </cell>
          <cell r="N38" t="str">
            <v>Correcto</v>
          </cell>
          <cell r="O38" t="str">
            <v>-</v>
          </cell>
          <cell r="S38">
            <v>0</v>
          </cell>
          <cell r="T38">
            <v>0</v>
          </cell>
          <cell r="U38">
            <v>10</v>
          </cell>
          <cell r="V38">
            <v>0</v>
          </cell>
          <cell r="W38">
            <v>0</v>
          </cell>
          <cell r="X38">
            <v>0</v>
          </cell>
          <cell r="Y38">
            <v>0</v>
          </cell>
          <cell r="Z38">
            <v>0</v>
          </cell>
          <cell r="AA38">
            <v>0</v>
          </cell>
          <cell r="AB38">
            <v>0</v>
          </cell>
          <cell r="AC38">
            <v>0</v>
          </cell>
          <cell r="AD38">
            <v>10</v>
          </cell>
          <cell r="AE38">
            <v>0</v>
          </cell>
          <cell r="AF38">
            <v>0</v>
          </cell>
          <cell r="AG38">
            <v>10</v>
          </cell>
          <cell r="AH38">
            <v>0</v>
          </cell>
          <cell r="AI38">
            <v>0</v>
          </cell>
          <cell r="AJ38">
            <v>0</v>
          </cell>
          <cell r="AK38">
            <v>0</v>
          </cell>
          <cell r="AL38">
            <v>0</v>
          </cell>
          <cell r="AM38">
            <v>0</v>
          </cell>
          <cell r="AN38">
            <v>0</v>
          </cell>
          <cell r="AO38">
            <v>0</v>
          </cell>
          <cell r="AP38">
            <v>10</v>
          </cell>
        </row>
        <row r="39">
          <cell r="A39" t="str">
            <v>24-25</v>
          </cell>
          <cell r="B39">
            <v>24</v>
          </cell>
          <cell r="C39">
            <v>1.95</v>
          </cell>
          <cell r="D39">
            <v>1.7290000000000001</v>
          </cell>
          <cell r="E39">
            <v>0.22099999999999986</v>
          </cell>
          <cell r="F39">
            <v>10</v>
          </cell>
          <cell r="G39">
            <v>25</v>
          </cell>
          <cell r="H39">
            <v>1.95</v>
          </cell>
          <cell r="I39">
            <v>1.72</v>
          </cell>
          <cell r="J39">
            <v>0.22999999999999998</v>
          </cell>
          <cell r="K39">
            <v>10</v>
          </cell>
          <cell r="L39">
            <v>9.000000000000119E-3</v>
          </cell>
          <cell r="M39" t="b">
            <v>1</v>
          </cell>
          <cell r="N39" t="str">
            <v>Correcto</v>
          </cell>
          <cell r="O39" t="str">
            <v>-</v>
          </cell>
          <cell r="S39">
            <v>0</v>
          </cell>
          <cell r="T39">
            <v>0</v>
          </cell>
          <cell r="U39">
            <v>10</v>
          </cell>
          <cell r="V39">
            <v>0</v>
          </cell>
          <cell r="W39">
            <v>0</v>
          </cell>
          <cell r="X39">
            <v>0</v>
          </cell>
          <cell r="Y39">
            <v>0</v>
          </cell>
          <cell r="Z39">
            <v>0</v>
          </cell>
          <cell r="AA39">
            <v>0</v>
          </cell>
          <cell r="AB39">
            <v>0</v>
          </cell>
          <cell r="AC39">
            <v>0</v>
          </cell>
          <cell r="AD39">
            <v>10</v>
          </cell>
          <cell r="AE39">
            <v>0</v>
          </cell>
          <cell r="AF39">
            <v>0</v>
          </cell>
          <cell r="AG39">
            <v>10</v>
          </cell>
          <cell r="AH39">
            <v>0</v>
          </cell>
          <cell r="AI39">
            <v>0</v>
          </cell>
          <cell r="AJ39">
            <v>0</v>
          </cell>
          <cell r="AK39">
            <v>0</v>
          </cell>
          <cell r="AL39">
            <v>0</v>
          </cell>
          <cell r="AM39">
            <v>0</v>
          </cell>
          <cell r="AN39">
            <v>0</v>
          </cell>
          <cell r="AO39">
            <v>0</v>
          </cell>
          <cell r="AP39">
            <v>10</v>
          </cell>
        </row>
        <row r="40">
          <cell r="A40" t="str">
            <v>25-26</v>
          </cell>
          <cell r="B40">
            <v>25</v>
          </cell>
          <cell r="C40">
            <v>2.11</v>
          </cell>
          <cell r="D40">
            <v>1.88</v>
          </cell>
          <cell r="E40">
            <v>0.22999999999999998</v>
          </cell>
          <cell r="F40">
            <v>10</v>
          </cell>
          <cell r="G40">
            <v>26</v>
          </cell>
          <cell r="H40">
            <v>1.83</v>
          </cell>
          <cell r="I40">
            <v>1.6080000000000001</v>
          </cell>
          <cell r="J40">
            <v>0.22199999999999998</v>
          </cell>
          <cell r="K40">
            <v>10</v>
          </cell>
          <cell r="L40">
            <v>8.0000000000000071E-3</v>
          </cell>
          <cell r="M40" t="b">
            <v>1</v>
          </cell>
          <cell r="N40" t="str">
            <v>Correcto</v>
          </cell>
          <cell r="O40" t="str">
            <v>-</v>
          </cell>
          <cell r="S40">
            <v>0</v>
          </cell>
          <cell r="T40">
            <v>0</v>
          </cell>
          <cell r="U40">
            <v>10</v>
          </cell>
          <cell r="V40">
            <v>0</v>
          </cell>
          <cell r="W40">
            <v>0</v>
          </cell>
          <cell r="X40">
            <v>0</v>
          </cell>
          <cell r="Y40">
            <v>0</v>
          </cell>
          <cell r="Z40">
            <v>0</v>
          </cell>
          <cell r="AA40">
            <v>0</v>
          </cell>
          <cell r="AB40">
            <v>0</v>
          </cell>
          <cell r="AC40">
            <v>0</v>
          </cell>
          <cell r="AD40">
            <v>10</v>
          </cell>
          <cell r="AE40">
            <v>0</v>
          </cell>
          <cell r="AF40">
            <v>0</v>
          </cell>
          <cell r="AG40">
            <v>10</v>
          </cell>
          <cell r="AH40">
            <v>0</v>
          </cell>
          <cell r="AI40">
            <v>0</v>
          </cell>
          <cell r="AJ40">
            <v>0</v>
          </cell>
          <cell r="AK40">
            <v>0</v>
          </cell>
          <cell r="AL40">
            <v>0</v>
          </cell>
          <cell r="AM40">
            <v>0</v>
          </cell>
          <cell r="AN40">
            <v>0</v>
          </cell>
          <cell r="AO40">
            <v>0</v>
          </cell>
          <cell r="AP40">
            <v>10</v>
          </cell>
        </row>
        <row r="41">
          <cell r="A41" t="str">
            <v>25-24</v>
          </cell>
          <cell r="B41">
            <v>25</v>
          </cell>
          <cell r="C41">
            <v>1.95</v>
          </cell>
          <cell r="D41">
            <v>1.72</v>
          </cell>
          <cell r="E41">
            <v>0.22999999999999998</v>
          </cell>
          <cell r="F41">
            <v>10</v>
          </cell>
          <cell r="G41">
            <v>24</v>
          </cell>
          <cell r="H41">
            <v>1.95</v>
          </cell>
          <cell r="I41">
            <v>1.7290000000000001</v>
          </cell>
          <cell r="J41">
            <v>0.22099999999999986</v>
          </cell>
          <cell r="K41">
            <v>10</v>
          </cell>
          <cell r="L41">
            <v>9.000000000000119E-3</v>
          </cell>
          <cell r="M41" t="b">
            <v>1</v>
          </cell>
          <cell r="N41" t="str">
            <v>Correcto</v>
          </cell>
          <cell r="O41" t="str">
            <v>-</v>
          </cell>
          <cell r="S41">
            <v>0</v>
          </cell>
          <cell r="T41">
            <v>0</v>
          </cell>
          <cell r="U41">
            <v>10</v>
          </cell>
          <cell r="V41">
            <v>0</v>
          </cell>
          <cell r="W41">
            <v>0</v>
          </cell>
          <cell r="X41">
            <v>0</v>
          </cell>
          <cell r="Y41">
            <v>0</v>
          </cell>
          <cell r="Z41">
            <v>0</v>
          </cell>
          <cell r="AA41">
            <v>0</v>
          </cell>
          <cell r="AB41">
            <v>0</v>
          </cell>
          <cell r="AC41">
            <v>0</v>
          </cell>
          <cell r="AD41">
            <v>10</v>
          </cell>
          <cell r="AE41">
            <v>0</v>
          </cell>
          <cell r="AF41">
            <v>0</v>
          </cell>
          <cell r="AG41">
            <v>10</v>
          </cell>
          <cell r="AH41">
            <v>0</v>
          </cell>
          <cell r="AI41">
            <v>0</v>
          </cell>
          <cell r="AJ41">
            <v>0</v>
          </cell>
          <cell r="AK41">
            <v>0</v>
          </cell>
          <cell r="AL41">
            <v>0</v>
          </cell>
          <cell r="AM41">
            <v>0</v>
          </cell>
          <cell r="AN41">
            <v>0</v>
          </cell>
          <cell r="AO41">
            <v>0</v>
          </cell>
          <cell r="AP41">
            <v>10</v>
          </cell>
        </row>
        <row r="42">
          <cell r="A42" t="str">
            <v>26-27</v>
          </cell>
          <cell r="B42">
            <v>26</v>
          </cell>
          <cell r="C42">
            <v>1.48</v>
          </cell>
          <cell r="D42">
            <v>1.25</v>
          </cell>
          <cell r="E42">
            <v>0.22999999999999998</v>
          </cell>
          <cell r="F42">
            <v>10</v>
          </cell>
          <cell r="G42">
            <v>27</v>
          </cell>
          <cell r="H42">
            <v>1.71</v>
          </cell>
          <cell r="I42">
            <v>1.488</v>
          </cell>
          <cell r="J42">
            <v>0.22199999999999998</v>
          </cell>
          <cell r="K42">
            <v>10</v>
          </cell>
          <cell r="L42">
            <v>8.0000000000000071E-3</v>
          </cell>
          <cell r="M42" t="b">
            <v>1</v>
          </cell>
          <cell r="N42" t="str">
            <v>Correcto</v>
          </cell>
          <cell r="O42" t="str">
            <v>-</v>
          </cell>
          <cell r="S42">
            <v>0</v>
          </cell>
          <cell r="T42">
            <v>0</v>
          </cell>
          <cell r="U42">
            <v>10</v>
          </cell>
          <cell r="V42">
            <v>0</v>
          </cell>
          <cell r="W42">
            <v>0</v>
          </cell>
          <cell r="X42">
            <v>0</v>
          </cell>
          <cell r="Y42">
            <v>0</v>
          </cell>
          <cell r="Z42">
            <v>0</v>
          </cell>
          <cell r="AA42">
            <v>0</v>
          </cell>
          <cell r="AB42">
            <v>0</v>
          </cell>
          <cell r="AC42">
            <v>0</v>
          </cell>
          <cell r="AD42">
            <v>10</v>
          </cell>
          <cell r="AE42">
            <v>0</v>
          </cell>
          <cell r="AF42">
            <v>0</v>
          </cell>
          <cell r="AG42">
            <v>10</v>
          </cell>
          <cell r="AH42">
            <v>0</v>
          </cell>
          <cell r="AI42">
            <v>0</v>
          </cell>
          <cell r="AJ42">
            <v>0</v>
          </cell>
          <cell r="AK42">
            <v>0</v>
          </cell>
          <cell r="AL42">
            <v>0</v>
          </cell>
          <cell r="AM42">
            <v>0</v>
          </cell>
          <cell r="AN42">
            <v>0</v>
          </cell>
          <cell r="AO42">
            <v>0</v>
          </cell>
          <cell r="AP42">
            <v>10</v>
          </cell>
        </row>
        <row r="43">
          <cell r="A43" t="str">
            <v>26-25</v>
          </cell>
          <cell r="B43">
            <v>26</v>
          </cell>
          <cell r="C43">
            <v>1.83</v>
          </cell>
          <cell r="D43">
            <v>1.6080000000000001</v>
          </cell>
          <cell r="E43">
            <v>0.22199999999999998</v>
          </cell>
          <cell r="F43">
            <v>10</v>
          </cell>
          <cell r="G43">
            <v>25</v>
          </cell>
          <cell r="H43">
            <v>2.11</v>
          </cell>
          <cell r="I43">
            <v>1.88</v>
          </cell>
          <cell r="J43">
            <v>0.22999999999999998</v>
          </cell>
          <cell r="K43">
            <v>10</v>
          </cell>
          <cell r="L43">
            <v>8.0000000000000071E-3</v>
          </cell>
          <cell r="M43" t="b">
            <v>1</v>
          </cell>
          <cell r="N43" t="str">
            <v>Correcto</v>
          </cell>
          <cell r="O43" t="str">
            <v>-</v>
          </cell>
          <cell r="S43">
            <v>0</v>
          </cell>
          <cell r="T43">
            <v>0</v>
          </cell>
          <cell r="U43">
            <v>10</v>
          </cell>
          <cell r="V43">
            <v>0</v>
          </cell>
          <cell r="W43">
            <v>0</v>
          </cell>
          <cell r="X43">
            <v>0</v>
          </cell>
          <cell r="Y43">
            <v>0</v>
          </cell>
          <cell r="Z43">
            <v>0</v>
          </cell>
          <cell r="AA43">
            <v>0</v>
          </cell>
          <cell r="AB43">
            <v>0</v>
          </cell>
          <cell r="AC43">
            <v>0</v>
          </cell>
          <cell r="AD43">
            <v>10</v>
          </cell>
          <cell r="AE43">
            <v>0</v>
          </cell>
          <cell r="AF43">
            <v>0</v>
          </cell>
          <cell r="AG43">
            <v>10</v>
          </cell>
          <cell r="AH43">
            <v>0</v>
          </cell>
          <cell r="AI43">
            <v>0</v>
          </cell>
          <cell r="AJ43">
            <v>0</v>
          </cell>
          <cell r="AK43">
            <v>0</v>
          </cell>
          <cell r="AL43">
            <v>0</v>
          </cell>
          <cell r="AM43">
            <v>0</v>
          </cell>
          <cell r="AN43">
            <v>0</v>
          </cell>
          <cell r="AO43">
            <v>0</v>
          </cell>
          <cell r="AP43">
            <v>10</v>
          </cell>
        </row>
        <row r="44">
          <cell r="A44" t="str">
            <v>27-21</v>
          </cell>
          <cell r="B44">
            <v>27</v>
          </cell>
          <cell r="C44">
            <v>1.6930000000000001</v>
          </cell>
          <cell r="D44">
            <v>1.472</v>
          </cell>
          <cell r="E44">
            <v>0.22100000000000009</v>
          </cell>
          <cell r="F44">
            <v>10</v>
          </cell>
          <cell r="G44">
            <v>21</v>
          </cell>
          <cell r="H44">
            <v>1.86</v>
          </cell>
          <cell r="I44">
            <v>1.65</v>
          </cell>
          <cell r="J44">
            <v>0.21000000000000019</v>
          </cell>
          <cell r="K44">
            <v>10</v>
          </cell>
          <cell r="L44">
            <v>1.0999999999999899E-2</v>
          </cell>
          <cell r="M44" t="b">
            <v>1</v>
          </cell>
          <cell r="N44" t="str">
            <v>Correcto</v>
          </cell>
          <cell r="O44" t="str">
            <v>-</v>
          </cell>
          <cell r="S44">
            <v>0</v>
          </cell>
          <cell r="T44">
            <v>0</v>
          </cell>
          <cell r="U44">
            <v>10</v>
          </cell>
          <cell r="V44">
            <v>0</v>
          </cell>
          <cell r="W44">
            <v>0</v>
          </cell>
          <cell r="X44">
            <v>0</v>
          </cell>
          <cell r="Y44">
            <v>0</v>
          </cell>
          <cell r="Z44">
            <v>0</v>
          </cell>
          <cell r="AA44">
            <v>0</v>
          </cell>
          <cell r="AB44">
            <v>0</v>
          </cell>
          <cell r="AC44">
            <v>0</v>
          </cell>
          <cell r="AD44">
            <v>10</v>
          </cell>
          <cell r="AE44">
            <v>0</v>
          </cell>
          <cell r="AF44">
            <v>0</v>
          </cell>
          <cell r="AG44">
            <v>10</v>
          </cell>
          <cell r="AH44">
            <v>0</v>
          </cell>
          <cell r="AI44">
            <v>0</v>
          </cell>
          <cell r="AJ44">
            <v>0</v>
          </cell>
          <cell r="AK44">
            <v>0</v>
          </cell>
          <cell r="AL44">
            <v>0</v>
          </cell>
          <cell r="AM44">
            <v>0</v>
          </cell>
          <cell r="AN44">
            <v>0</v>
          </cell>
          <cell r="AO44">
            <v>0</v>
          </cell>
          <cell r="AP44">
            <v>10</v>
          </cell>
        </row>
        <row r="45">
          <cell r="A45" t="str">
            <v>27-26</v>
          </cell>
          <cell r="B45">
            <v>27</v>
          </cell>
          <cell r="C45">
            <v>1.71</v>
          </cell>
          <cell r="D45">
            <v>1.488</v>
          </cell>
          <cell r="E45">
            <v>0.22199999999999998</v>
          </cell>
          <cell r="F45">
            <v>10</v>
          </cell>
          <cell r="G45">
            <v>26</v>
          </cell>
          <cell r="H45">
            <v>1.48</v>
          </cell>
          <cell r="I45">
            <v>1.25</v>
          </cell>
          <cell r="J45">
            <v>0.22999999999999998</v>
          </cell>
          <cell r="K45">
            <v>10</v>
          </cell>
          <cell r="L45">
            <v>8.0000000000000071E-3</v>
          </cell>
          <cell r="M45" t="b">
            <v>1</v>
          </cell>
          <cell r="N45" t="str">
            <v>Correcto</v>
          </cell>
          <cell r="O45" t="str">
            <v>-</v>
          </cell>
          <cell r="S45">
            <v>0</v>
          </cell>
          <cell r="T45">
            <v>0</v>
          </cell>
          <cell r="U45">
            <v>10</v>
          </cell>
          <cell r="V45">
            <v>0</v>
          </cell>
          <cell r="W45">
            <v>0</v>
          </cell>
          <cell r="X45">
            <v>0</v>
          </cell>
          <cell r="Y45">
            <v>0</v>
          </cell>
          <cell r="Z45">
            <v>0</v>
          </cell>
          <cell r="AA45">
            <v>0</v>
          </cell>
          <cell r="AB45">
            <v>0</v>
          </cell>
          <cell r="AC45">
            <v>0</v>
          </cell>
          <cell r="AD45">
            <v>10</v>
          </cell>
          <cell r="AE45">
            <v>0</v>
          </cell>
          <cell r="AF45">
            <v>0</v>
          </cell>
          <cell r="AG45">
            <v>10</v>
          </cell>
          <cell r="AH45">
            <v>0</v>
          </cell>
          <cell r="AI45">
            <v>0</v>
          </cell>
          <cell r="AJ45">
            <v>0</v>
          </cell>
          <cell r="AK45">
            <v>0</v>
          </cell>
          <cell r="AL45">
            <v>0</v>
          </cell>
          <cell r="AM45">
            <v>0</v>
          </cell>
          <cell r="AN45">
            <v>0</v>
          </cell>
          <cell r="AO45">
            <v>0</v>
          </cell>
          <cell r="AP45">
            <v>10</v>
          </cell>
        </row>
        <row r="46">
          <cell r="A46" t="str">
            <v>30-32</v>
          </cell>
          <cell r="B46">
            <v>30</v>
          </cell>
          <cell r="C46">
            <v>1.42</v>
          </cell>
          <cell r="D46">
            <v>1.133</v>
          </cell>
          <cell r="E46">
            <v>0.28699999999999992</v>
          </cell>
          <cell r="F46">
            <v>12</v>
          </cell>
          <cell r="G46">
            <v>32</v>
          </cell>
          <cell r="H46">
            <v>1.5940000000000001</v>
          </cell>
          <cell r="I46">
            <v>1.3109999999999999</v>
          </cell>
          <cell r="J46">
            <v>0.28300000000000014</v>
          </cell>
          <cell r="K46">
            <v>12</v>
          </cell>
          <cell r="L46">
            <v>3.9999999999997815E-3</v>
          </cell>
          <cell r="M46" t="b">
            <v>1</v>
          </cell>
          <cell r="N46" t="str">
            <v>Correcto</v>
          </cell>
          <cell r="O46" t="str">
            <v>-</v>
          </cell>
          <cell r="S46">
            <v>0</v>
          </cell>
          <cell r="T46">
            <v>0</v>
          </cell>
          <cell r="U46">
            <v>0</v>
          </cell>
          <cell r="V46">
            <v>12</v>
          </cell>
          <cell r="W46">
            <v>0</v>
          </cell>
          <cell r="X46">
            <v>0</v>
          </cell>
          <cell r="Y46">
            <v>0</v>
          </cell>
          <cell r="Z46">
            <v>0</v>
          </cell>
          <cell r="AA46">
            <v>0</v>
          </cell>
          <cell r="AB46">
            <v>0</v>
          </cell>
          <cell r="AC46">
            <v>0</v>
          </cell>
          <cell r="AD46">
            <v>12</v>
          </cell>
          <cell r="AE46">
            <v>0</v>
          </cell>
          <cell r="AF46">
            <v>0</v>
          </cell>
          <cell r="AG46">
            <v>0</v>
          </cell>
          <cell r="AH46">
            <v>12</v>
          </cell>
          <cell r="AI46">
            <v>0</v>
          </cell>
          <cell r="AJ46">
            <v>0</v>
          </cell>
          <cell r="AK46">
            <v>0</v>
          </cell>
          <cell r="AL46">
            <v>0</v>
          </cell>
          <cell r="AM46">
            <v>0</v>
          </cell>
          <cell r="AN46">
            <v>0</v>
          </cell>
          <cell r="AO46">
            <v>0</v>
          </cell>
          <cell r="AP46">
            <v>12</v>
          </cell>
        </row>
        <row r="47">
          <cell r="A47" t="str">
            <v>31-56</v>
          </cell>
          <cell r="B47">
            <v>31</v>
          </cell>
          <cell r="C47">
            <v>1.03</v>
          </cell>
          <cell r="D47">
            <v>0.84</v>
          </cell>
          <cell r="E47">
            <v>0.19000000000000006</v>
          </cell>
          <cell r="F47">
            <v>8</v>
          </cell>
          <cell r="G47">
            <v>56</v>
          </cell>
          <cell r="H47">
            <v>1.42</v>
          </cell>
          <cell r="I47">
            <v>1.2350000000000001</v>
          </cell>
          <cell r="J47">
            <v>0.18499999999999983</v>
          </cell>
          <cell r="K47">
            <v>8</v>
          </cell>
          <cell r="L47">
            <v>5.0000000000002265E-3</v>
          </cell>
          <cell r="M47" t="b">
            <v>1</v>
          </cell>
          <cell r="N47" t="str">
            <v>Correcto</v>
          </cell>
          <cell r="O47" t="str">
            <v>-</v>
          </cell>
          <cell r="S47">
            <v>0</v>
          </cell>
          <cell r="T47">
            <v>8</v>
          </cell>
          <cell r="U47">
            <v>0</v>
          </cell>
          <cell r="V47">
            <v>0</v>
          </cell>
          <cell r="W47">
            <v>0</v>
          </cell>
          <cell r="X47">
            <v>0</v>
          </cell>
          <cell r="Y47">
            <v>0</v>
          </cell>
          <cell r="Z47">
            <v>0</v>
          </cell>
          <cell r="AA47">
            <v>0</v>
          </cell>
          <cell r="AB47">
            <v>0</v>
          </cell>
          <cell r="AC47">
            <v>0</v>
          </cell>
          <cell r="AD47">
            <v>8</v>
          </cell>
          <cell r="AE47">
            <v>0</v>
          </cell>
          <cell r="AF47">
            <v>8</v>
          </cell>
          <cell r="AG47">
            <v>0</v>
          </cell>
          <cell r="AH47">
            <v>0</v>
          </cell>
          <cell r="AI47">
            <v>0</v>
          </cell>
          <cell r="AJ47">
            <v>0</v>
          </cell>
          <cell r="AK47">
            <v>0</v>
          </cell>
          <cell r="AL47">
            <v>0</v>
          </cell>
          <cell r="AM47">
            <v>0</v>
          </cell>
          <cell r="AN47">
            <v>0</v>
          </cell>
          <cell r="AO47">
            <v>0</v>
          </cell>
          <cell r="AP47">
            <v>8</v>
          </cell>
        </row>
        <row r="48">
          <cell r="A48" t="str">
            <v>32-33</v>
          </cell>
          <cell r="B48">
            <v>32</v>
          </cell>
          <cell r="C48">
            <v>1.67</v>
          </cell>
          <cell r="D48">
            <v>1.385</v>
          </cell>
          <cell r="E48">
            <v>0.28499999999999992</v>
          </cell>
          <cell r="F48">
            <v>12</v>
          </cell>
          <cell r="G48">
            <v>33</v>
          </cell>
          <cell r="H48">
            <v>1.4319999999999999</v>
          </cell>
          <cell r="I48">
            <v>1.175</v>
          </cell>
          <cell r="J48">
            <v>0.2569999999999999</v>
          </cell>
          <cell r="K48">
            <v>12</v>
          </cell>
          <cell r="L48">
            <v>2.8000000000000025E-2</v>
          </cell>
          <cell r="M48" t="b">
            <v>1</v>
          </cell>
          <cell r="N48" t="str">
            <v>Correcto</v>
          </cell>
          <cell r="O48" t="str">
            <v>-</v>
          </cell>
          <cell r="S48">
            <v>0</v>
          </cell>
          <cell r="T48">
            <v>0</v>
          </cell>
          <cell r="U48">
            <v>0</v>
          </cell>
          <cell r="V48">
            <v>12</v>
          </cell>
          <cell r="W48">
            <v>0</v>
          </cell>
          <cell r="X48">
            <v>0</v>
          </cell>
          <cell r="Y48">
            <v>0</v>
          </cell>
          <cell r="Z48">
            <v>0</v>
          </cell>
          <cell r="AA48">
            <v>0</v>
          </cell>
          <cell r="AB48">
            <v>0</v>
          </cell>
          <cell r="AC48">
            <v>0</v>
          </cell>
          <cell r="AD48">
            <v>12</v>
          </cell>
          <cell r="AE48">
            <v>0</v>
          </cell>
          <cell r="AF48">
            <v>0</v>
          </cell>
          <cell r="AG48">
            <v>0</v>
          </cell>
          <cell r="AH48">
            <v>12</v>
          </cell>
          <cell r="AI48">
            <v>0</v>
          </cell>
          <cell r="AJ48">
            <v>0</v>
          </cell>
          <cell r="AK48">
            <v>0</v>
          </cell>
          <cell r="AL48">
            <v>0</v>
          </cell>
          <cell r="AM48">
            <v>0</v>
          </cell>
          <cell r="AN48">
            <v>0</v>
          </cell>
          <cell r="AO48">
            <v>0</v>
          </cell>
          <cell r="AP48">
            <v>12</v>
          </cell>
        </row>
        <row r="49">
          <cell r="A49" t="str">
            <v>32-30</v>
          </cell>
          <cell r="B49">
            <v>32</v>
          </cell>
          <cell r="C49">
            <v>1.5940000000000001</v>
          </cell>
          <cell r="D49">
            <v>1.3109999999999999</v>
          </cell>
          <cell r="E49">
            <v>0.28300000000000014</v>
          </cell>
          <cell r="F49">
            <v>12</v>
          </cell>
          <cell r="G49">
            <v>30</v>
          </cell>
          <cell r="H49">
            <v>1.42</v>
          </cell>
          <cell r="I49">
            <v>1.133</v>
          </cell>
          <cell r="J49">
            <v>0.28699999999999992</v>
          </cell>
          <cell r="K49">
            <v>12</v>
          </cell>
          <cell r="L49">
            <v>3.9999999999997815E-3</v>
          </cell>
          <cell r="M49" t="b">
            <v>1</v>
          </cell>
          <cell r="N49" t="str">
            <v>Correcto</v>
          </cell>
          <cell r="O49" t="str">
            <v>-</v>
          </cell>
          <cell r="S49">
            <v>0</v>
          </cell>
          <cell r="T49">
            <v>0</v>
          </cell>
          <cell r="U49">
            <v>0</v>
          </cell>
          <cell r="V49">
            <v>12</v>
          </cell>
          <cell r="W49">
            <v>0</v>
          </cell>
          <cell r="X49">
            <v>0</v>
          </cell>
          <cell r="Y49">
            <v>0</v>
          </cell>
          <cell r="Z49">
            <v>0</v>
          </cell>
          <cell r="AA49">
            <v>0</v>
          </cell>
          <cell r="AB49">
            <v>0</v>
          </cell>
          <cell r="AC49">
            <v>0</v>
          </cell>
          <cell r="AD49">
            <v>12</v>
          </cell>
          <cell r="AE49">
            <v>0</v>
          </cell>
          <cell r="AF49">
            <v>0</v>
          </cell>
          <cell r="AG49">
            <v>0</v>
          </cell>
          <cell r="AH49">
            <v>12</v>
          </cell>
          <cell r="AI49">
            <v>0</v>
          </cell>
          <cell r="AJ49">
            <v>0</v>
          </cell>
          <cell r="AK49">
            <v>0</v>
          </cell>
          <cell r="AL49">
            <v>0</v>
          </cell>
          <cell r="AM49">
            <v>0</v>
          </cell>
          <cell r="AN49">
            <v>0</v>
          </cell>
          <cell r="AO49">
            <v>0</v>
          </cell>
          <cell r="AP49">
            <v>12</v>
          </cell>
        </row>
        <row r="50">
          <cell r="A50" t="str">
            <v>33-34</v>
          </cell>
          <cell r="B50">
            <v>33</v>
          </cell>
          <cell r="C50">
            <v>1.99</v>
          </cell>
          <cell r="D50">
            <v>1.708</v>
          </cell>
          <cell r="E50">
            <v>0.28200000000000003</v>
          </cell>
          <cell r="F50">
            <v>12</v>
          </cell>
          <cell r="G50">
            <v>34</v>
          </cell>
          <cell r="H50">
            <v>2.2599999999999998</v>
          </cell>
          <cell r="I50">
            <v>1.97</v>
          </cell>
          <cell r="J50">
            <v>0.28999999999999981</v>
          </cell>
          <cell r="K50">
            <v>12</v>
          </cell>
          <cell r="L50">
            <v>7.9999999999997851E-3</v>
          </cell>
          <cell r="M50" t="b">
            <v>1</v>
          </cell>
          <cell r="N50" t="str">
            <v>Correcto</v>
          </cell>
          <cell r="O50" t="str">
            <v>-</v>
          </cell>
          <cell r="S50">
            <v>0</v>
          </cell>
          <cell r="T50">
            <v>0</v>
          </cell>
          <cell r="U50">
            <v>0</v>
          </cell>
          <cell r="V50">
            <v>12</v>
          </cell>
          <cell r="W50">
            <v>0</v>
          </cell>
          <cell r="X50">
            <v>0</v>
          </cell>
          <cell r="Y50">
            <v>0</v>
          </cell>
          <cell r="Z50">
            <v>0</v>
          </cell>
          <cell r="AA50">
            <v>0</v>
          </cell>
          <cell r="AB50">
            <v>0</v>
          </cell>
          <cell r="AC50">
            <v>0</v>
          </cell>
          <cell r="AD50">
            <v>12</v>
          </cell>
          <cell r="AE50">
            <v>0</v>
          </cell>
          <cell r="AF50">
            <v>0</v>
          </cell>
          <cell r="AG50">
            <v>0</v>
          </cell>
          <cell r="AH50">
            <v>12</v>
          </cell>
          <cell r="AI50">
            <v>0</v>
          </cell>
          <cell r="AJ50">
            <v>0</v>
          </cell>
          <cell r="AK50">
            <v>0</v>
          </cell>
          <cell r="AL50">
            <v>0</v>
          </cell>
          <cell r="AM50">
            <v>0</v>
          </cell>
          <cell r="AN50">
            <v>0</v>
          </cell>
          <cell r="AO50">
            <v>0</v>
          </cell>
          <cell r="AP50">
            <v>12</v>
          </cell>
        </row>
        <row r="51">
          <cell r="A51" t="str">
            <v>33-49</v>
          </cell>
          <cell r="B51">
            <v>33</v>
          </cell>
          <cell r="C51">
            <v>1.32</v>
          </cell>
          <cell r="D51">
            <v>1.131</v>
          </cell>
          <cell r="E51">
            <v>0.18900000000000006</v>
          </cell>
          <cell r="F51">
            <v>8</v>
          </cell>
          <cell r="G51">
            <v>49</v>
          </cell>
          <cell r="H51">
            <v>1.403</v>
          </cell>
          <cell r="I51">
            <v>1.25</v>
          </cell>
          <cell r="J51">
            <v>0.15300000000000002</v>
          </cell>
          <cell r="K51">
            <v>8</v>
          </cell>
          <cell r="L51">
            <v>3.6000000000000032E-2</v>
          </cell>
          <cell r="M51" t="b">
            <v>1</v>
          </cell>
          <cell r="N51" t="str">
            <v>Correcto</v>
          </cell>
          <cell r="O51" t="str">
            <v>-</v>
          </cell>
          <cell r="S51">
            <v>0</v>
          </cell>
          <cell r="T51">
            <v>8</v>
          </cell>
          <cell r="U51">
            <v>0</v>
          </cell>
          <cell r="V51">
            <v>0</v>
          </cell>
          <cell r="W51">
            <v>0</v>
          </cell>
          <cell r="X51">
            <v>0</v>
          </cell>
          <cell r="Y51">
            <v>0</v>
          </cell>
          <cell r="Z51">
            <v>0</v>
          </cell>
          <cell r="AA51">
            <v>0</v>
          </cell>
          <cell r="AB51">
            <v>0</v>
          </cell>
          <cell r="AC51">
            <v>0</v>
          </cell>
          <cell r="AD51">
            <v>8</v>
          </cell>
          <cell r="AE51">
            <v>0</v>
          </cell>
          <cell r="AF51">
            <v>8</v>
          </cell>
          <cell r="AG51">
            <v>0</v>
          </cell>
          <cell r="AH51">
            <v>0</v>
          </cell>
          <cell r="AI51">
            <v>0</v>
          </cell>
          <cell r="AJ51">
            <v>0</v>
          </cell>
          <cell r="AK51">
            <v>0</v>
          </cell>
          <cell r="AL51">
            <v>0</v>
          </cell>
          <cell r="AM51">
            <v>0</v>
          </cell>
          <cell r="AN51">
            <v>0</v>
          </cell>
          <cell r="AO51">
            <v>0</v>
          </cell>
          <cell r="AP51">
            <v>8</v>
          </cell>
        </row>
        <row r="52">
          <cell r="A52" t="str">
            <v>33-32</v>
          </cell>
          <cell r="B52">
            <v>33</v>
          </cell>
          <cell r="C52">
            <v>1.4319999999999999</v>
          </cell>
          <cell r="D52">
            <v>1.175</v>
          </cell>
          <cell r="E52">
            <v>0.2569999999999999</v>
          </cell>
          <cell r="F52">
            <v>12</v>
          </cell>
          <cell r="G52">
            <v>32</v>
          </cell>
          <cell r="H52">
            <v>1.67</v>
          </cell>
          <cell r="I52">
            <v>1.385</v>
          </cell>
          <cell r="J52">
            <v>0.28499999999999992</v>
          </cell>
          <cell r="K52">
            <v>12</v>
          </cell>
          <cell r="L52">
            <v>2.8000000000000025E-2</v>
          </cell>
          <cell r="M52" t="b">
            <v>1</v>
          </cell>
          <cell r="N52" t="str">
            <v>Correcto</v>
          </cell>
          <cell r="O52" t="str">
            <v>-</v>
          </cell>
          <cell r="S52">
            <v>0</v>
          </cell>
          <cell r="T52">
            <v>0</v>
          </cell>
          <cell r="U52">
            <v>0</v>
          </cell>
          <cell r="V52">
            <v>12</v>
          </cell>
          <cell r="W52">
            <v>0</v>
          </cell>
          <cell r="X52">
            <v>0</v>
          </cell>
          <cell r="Y52">
            <v>0</v>
          </cell>
          <cell r="Z52">
            <v>0</v>
          </cell>
          <cell r="AA52">
            <v>0</v>
          </cell>
          <cell r="AB52">
            <v>0</v>
          </cell>
          <cell r="AC52">
            <v>0</v>
          </cell>
          <cell r="AD52">
            <v>12</v>
          </cell>
          <cell r="AE52">
            <v>0</v>
          </cell>
          <cell r="AF52">
            <v>0</v>
          </cell>
          <cell r="AG52">
            <v>0</v>
          </cell>
          <cell r="AH52">
            <v>12</v>
          </cell>
          <cell r="AI52">
            <v>0</v>
          </cell>
          <cell r="AJ52">
            <v>0</v>
          </cell>
          <cell r="AK52">
            <v>0</v>
          </cell>
          <cell r="AL52">
            <v>0</v>
          </cell>
          <cell r="AM52">
            <v>0</v>
          </cell>
          <cell r="AN52">
            <v>0</v>
          </cell>
          <cell r="AO52">
            <v>0</v>
          </cell>
          <cell r="AP52">
            <v>12</v>
          </cell>
        </row>
        <row r="53">
          <cell r="A53" t="str">
            <v>34-33</v>
          </cell>
          <cell r="B53">
            <v>34</v>
          </cell>
          <cell r="C53">
            <v>2.2599999999999998</v>
          </cell>
          <cell r="D53">
            <v>1.97</v>
          </cell>
          <cell r="E53">
            <v>0.28999999999999981</v>
          </cell>
          <cell r="F53">
            <v>12</v>
          </cell>
          <cell r="G53">
            <v>33</v>
          </cell>
          <cell r="H53">
            <v>1.99</v>
          </cell>
          <cell r="I53">
            <v>1.708</v>
          </cell>
          <cell r="J53">
            <v>0.28200000000000003</v>
          </cell>
          <cell r="K53">
            <v>12</v>
          </cell>
          <cell r="L53">
            <v>7.9999999999997851E-3</v>
          </cell>
          <cell r="M53" t="b">
            <v>1</v>
          </cell>
          <cell r="N53" t="str">
            <v>Correcto</v>
          </cell>
          <cell r="O53" t="str">
            <v>-</v>
          </cell>
          <cell r="S53">
            <v>0</v>
          </cell>
          <cell r="T53">
            <v>0</v>
          </cell>
          <cell r="U53">
            <v>0</v>
          </cell>
          <cell r="V53">
            <v>12</v>
          </cell>
          <cell r="W53">
            <v>0</v>
          </cell>
          <cell r="X53">
            <v>0</v>
          </cell>
          <cell r="Y53">
            <v>0</v>
          </cell>
          <cell r="Z53">
            <v>0</v>
          </cell>
          <cell r="AA53">
            <v>0</v>
          </cell>
          <cell r="AB53">
            <v>0</v>
          </cell>
          <cell r="AC53">
            <v>0</v>
          </cell>
          <cell r="AD53">
            <v>12</v>
          </cell>
          <cell r="AE53">
            <v>0</v>
          </cell>
          <cell r="AF53">
            <v>0</v>
          </cell>
          <cell r="AG53">
            <v>0</v>
          </cell>
          <cell r="AH53">
            <v>12</v>
          </cell>
          <cell r="AI53">
            <v>0</v>
          </cell>
          <cell r="AJ53">
            <v>0</v>
          </cell>
          <cell r="AK53">
            <v>0</v>
          </cell>
          <cell r="AL53">
            <v>0</v>
          </cell>
          <cell r="AM53">
            <v>0</v>
          </cell>
          <cell r="AN53">
            <v>0</v>
          </cell>
          <cell r="AO53">
            <v>0</v>
          </cell>
          <cell r="AP53">
            <v>12</v>
          </cell>
        </row>
        <row r="54">
          <cell r="A54" t="str">
            <v>35-1173</v>
          </cell>
          <cell r="B54">
            <v>35</v>
          </cell>
          <cell r="C54">
            <v>2.46</v>
          </cell>
          <cell r="D54">
            <v>2.31</v>
          </cell>
          <cell r="E54">
            <v>0.14999999999999991</v>
          </cell>
          <cell r="F54">
            <v>6</v>
          </cell>
          <cell r="G54">
            <v>1173</v>
          </cell>
          <cell r="H54">
            <v>2.58</v>
          </cell>
          <cell r="I54">
            <v>2.46</v>
          </cell>
          <cell r="J54">
            <v>0.12000000000000011</v>
          </cell>
          <cell r="K54">
            <v>6</v>
          </cell>
          <cell r="L54">
            <v>2.9999999999999805E-2</v>
          </cell>
          <cell r="M54" t="b">
            <v>1</v>
          </cell>
          <cell r="N54" t="str">
            <v>Correcto</v>
          </cell>
          <cell r="O54" t="str">
            <v>-</v>
          </cell>
          <cell r="S54">
            <v>6</v>
          </cell>
          <cell r="T54">
            <v>0</v>
          </cell>
          <cell r="U54">
            <v>0</v>
          </cell>
          <cell r="V54">
            <v>0</v>
          </cell>
          <cell r="W54">
            <v>0</v>
          </cell>
          <cell r="X54">
            <v>0</v>
          </cell>
          <cell r="Y54">
            <v>0</v>
          </cell>
          <cell r="Z54">
            <v>0</v>
          </cell>
          <cell r="AA54">
            <v>0</v>
          </cell>
          <cell r="AB54">
            <v>0</v>
          </cell>
          <cell r="AC54">
            <v>0</v>
          </cell>
          <cell r="AD54">
            <v>6</v>
          </cell>
          <cell r="AE54">
            <v>6</v>
          </cell>
          <cell r="AF54">
            <v>0</v>
          </cell>
          <cell r="AG54">
            <v>0</v>
          </cell>
          <cell r="AH54">
            <v>0</v>
          </cell>
          <cell r="AI54">
            <v>0</v>
          </cell>
          <cell r="AJ54">
            <v>0</v>
          </cell>
          <cell r="AK54">
            <v>0</v>
          </cell>
          <cell r="AL54">
            <v>0</v>
          </cell>
          <cell r="AM54">
            <v>0</v>
          </cell>
          <cell r="AN54">
            <v>0</v>
          </cell>
          <cell r="AO54">
            <v>0</v>
          </cell>
          <cell r="AP54">
            <v>6</v>
          </cell>
        </row>
        <row r="55">
          <cell r="A55" t="str">
            <v>35-36</v>
          </cell>
          <cell r="B55">
            <v>35</v>
          </cell>
          <cell r="C55">
            <v>2.5299999999999998</v>
          </cell>
          <cell r="D55">
            <v>2.2000000000000002</v>
          </cell>
          <cell r="E55">
            <v>0.32999999999999963</v>
          </cell>
          <cell r="F55">
            <v>14</v>
          </cell>
          <cell r="G55">
            <v>36</v>
          </cell>
          <cell r="H55">
            <v>1.83</v>
          </cell>
          <cell r="I55">
            <v>1.51</v>
          </cell>
          <cell r="J55">
            <v>0.32000000000000006</v>
          </cell>
          <cell r="K55">
            <v>14</v>
          </cell>
          <cell r="L55">
            <v>9.9999999999995648E-3</v>
          </cell>
          <cell r="M55" t="b">
            <v>1</v>
          </cell>
          <cell r="N55" t="str">
            <v>Correcto</v>
          </cell>
          <cell r="O55" t="str">
            <v>-</v>
          </cell>
          <cell r="S55">
            <v>0</v>
          </cell>
          <cell r="T55">
            <v>0</v>
          </cell>
          <cell r="U55">
            <v>0</v>
          </cell>
          <cell r="V55">
            <v>0</v>
          </cell>
          <cell r="W55">
            <v>14</v>
          </cell>
          <cell r="X55">
            <v>0</v>
          </cell>
          <cell r="Y55">
            <v>0</v>
          </cell>
          <cell r="Z55">
            <v>0</v>
          </cell>
          <cell r="AA55">
            <v>0</v>
          </cell>
          <cell r="AB55">
            <v>0</v>
          </cell>
          <cell r="AC55">
            <v>0</v>
          </cell>
          <cell r="AD55">
            <v>14</v>
          </cell>
          <cell r="AE55">
            <v>0</v>
          </cell>
          <cell r="AF55">
            <v>0</v>
          </cell>
          <cell r="AG55">
            <v>0</v>
          </cell>
          <cell r="AH55">
            <v>0</v>
          </cell>
          <cell r="AI55">
            <v>14</v>
          </cell>
          <cell r="AJ55">
            <v>0</v>
          </cell>
          <cell r="AK55">
            <v>0</v>
          </cell>
          <cell r="AL55">
            <v>0</v>
          </cell>
          <cell r="AM55">
            <v>0</v>
          </cell>
          <cell r="AN55">
            <v>0</v>
          </cell>
          <cell r="AO55">
            <v>0</v>
          </cell>
          <cell r="AP55">
            <v>14</v>
          </cell>
        </row>
        <row r="56">
          <cell r="A56" t="str">
            <v>36-37</v>
          </cell>
          <cell r="B56">
            <v>36</v>
          </cell>
          <cell r="C56">
            <v>1.83</v>
          </cell>
          <cell r="D56">
            <v>1.51</v>
          </cell>
          <cell r="E56">
            <v>0.32000000000000006</v>
          </cell>
          <cell r="F56">
            <v>14</v>
          </cell>
          <cell r="G56">
            <v>37</v>
          </cell>
          <cell r="H56">
            <v>1.38</v>
          </cell>
          <cell r="I56">
            <v>1.05</v>
          </cell>
          <cell r="J56">
            <v>0.32999999999999985</v>
          </cell>
          <cell r="K56">
            <v>14</v>
          </cell>
          <cell r="L56">
            <v>9.9999999999997868E-3</v>
          </cell>
          <cell r="M56" t="b">
            <v>1</v>
          </cell>
          <cell r="N56" t="str">
            <v>Correcto</v>
          </cell>
          <cell r="O56" t="str">
            <v>-</v>
          </cell>
          <cell r="S56">
            <v>0</v>
          </cell>
          <cell r="T56">
            <v>0</v>
          </cell>
          <cell r="U56">
            <v>0</v>
          </cell>
          <cell r="V56">
            <v>0</v>
          </cell>
          <cell r="W56">
            <v>14</v>
          </cell>
          <cell r="X56">
            <v>0</v>
          </cell>
          <cell r="Y56">
            <v>0</v>
          </cell>
          <cell r="Z56">
            <v>0</v>
          </cell>
          <cell r="AA56">
            <v>0</v>
          </cell>
          <cell r="AB56">
            <v>0</v>
          </cell>
          <cell r="AC56">
            <v>0</v>
          </cell>
          <cell r="AD56">
            <v>14</v>
          </cell>
          <cell r="AE56">
            <v>0</v>
          </cell>
          <cell r="AF56">
            <v>0</v>
          </cell>
          <cell r="AG56">
            <v>0</v>
          </cell>
          <cell r="AH56">
            <v>0</v>
          </cell>
          <cell r="AI56">
            <v>14</v>
          </cell>
          <cell r="AJ56">
            <v>0</v>
          </cell>
          <cell r="AK56">
            <v>0</v>
          </cell>
          <cell r="AL56">
            <v>0</v>
          </cell>
          <cell r="AM56">
            <v>0</v>
          </cell>
          <cell r="AN56">
            <v>0</v>
          </cell>
          <cell r="AO56">
            <v>0</v>
          </cell>
          <cell r="AP56">
            <v>14</v>
          </cell>
        </row>
        <row r="57">
          <cell r="A57" t="str">
            <v>36-35</v>
          </cell>
          <cell r="B57">
            <v>36</v>
          </cell>
          <cell r="C57">
            <v>1.83</v>
          </cell>
          <cell r="D57">
            <v>1.51</v>
          </cell>
          <cell r="E57">
            <v>0.32000000000000006</v>
          </cell>
          <cell r="F57">
            <v>14</v>
          </cell>
          <cell r="G57">
            <v>35</v>
          </cell>
          <cell r="H57">
            <v>2.5299999999999998</v>
          </cell>
          <cell r="I57">
            <v>2.2000000000000002</v>
          </cell>
          <cell r="J57">
            <v>0.32999999999999963</v>
          </cell>
          <cell r="K57">
            <v>14</v>
          </cell>
          <cell r="L57">
            <v>9.9999999999995648E-3</v>
          </cell>
          <cell r="M57" t="b">
            <v>1</v>
          </cell>
          <cell r="N57" t="str">
            <v>Correcto</v>
          </cell>
          <cell r="O57" t="str">
            <v>-</v>
          </cell>
          <cell r="S57">
            <v>0</v>
          </cell>
          <cell r="T57">
            <v>0</v>
          </cell>
          <cell r="U57">
            <v>0</v>
          </cell>
          <cell r="V57">
            <v>0</v>
          </cell>
          <cell r="W57">
            <v>14</v>
          </cell>
          <cell r="X57">
            <v>0</v>
          </cell>
          <cell r="Y57">
            <v>0</v>
          </cell>
          <cell r="Z57">
            <v>0</v>
          </cell>
          <cell r="AA57">
            <v>0</v>
          </cell>
          <cell r="AB57">
            <v>0</v>
          </cell>
          <cell r="AC57">
            <v>0</v>
          </cell>
          <cell r="AD57">
            <v>14</v>
          </cell>
          <cell r="AE57">
            <v>0</v>
          </cell>
          <cell r="AF57">
            <v>0</v>
          </cell>
          <cell r="AG57">
            <v>0</v>
          </cell>
          <cell r="AH57">
            <v>0</v>
          </cell>
          <cell r="AI57">
            <v>14</v>
          </cell>
          <cell r="AJ57">
            <v>0</v>
          </cell>
          <cell r="AK57">
            <v>0</v>
          </cell>
          <cell r="AL57">
            <v>0</v>
          </cell>
          <cell r="AM57">
            <v>0</v>
          </cell>
          <cell r="AN57">
            <v>0</v>
          </cell>
          <cell r="AO57">
            <v>0</v>
          </cell>
          <cell r="AP57">
            <v>14</v>
          </cell>
        </row>
        <row r="58">
          <cell r="A58" t="str">
            <v>36-1171</v>
          </cell>
          <cell r="B58">
            <v>36</v>
          </cell>
          <cell r="C58">
            <v>1.8</v>
          </cell>
          <cell r="D58">
            <v>1.65</v>
          </cell>
          <cell r="E58">
            <v>0.15000000000000013</v>
          </cell>
          <cell r="F58">
            <v>6</v>
          </cell>
          <cell r="G58">
            <v>1171</v>
          </cell>
          <cell r="H58">
            <v>0.78</v>
          </cell>
          <cell r="I58">
            <v>0.63500000000000001</v>
          </cell>
          <cell r="J58">
            <v>0.14500000000000002</v>
          </cell>
          <cell r="K58">
            <v>6</v>
          </cell>
          <cell r="L58">
            <v>5.0000000000001155E-3</v>
          </cell>
          <cell r="M58" t="b">
            <v>1</v>
          </cell>
          <cell r="N58" t="str">
            <v>Correcto</v>
          </cell>
          <cell r="O58" t="str">
            <v>-</v>
          </cell>
          <cell r="S58">
            <v>6</v>
          </cell>
          <cell r="T58">
            <v>0</v>
          </cell>
          <cell r="U58">
            <v>0</v>
          </cell>
          <cell r="V58">
            <v>0</v>
          </cell>
          <cell r="W58">
            <v>0</v>
          </cell>
          <cell r="X58">
            <v>0</v>
          </cell>
          <cell r="Y58">
            <v>0</v>
          </cell>
          <cell r="Z58">
            <v>0</v>
          </cell>
          <cell r="AA58">
            <v>0</v>
          </cell>
          <cell r="AB58">
            <v>0</v>
          </cell>
          <cell r="AC58">
            <v>0</v>
          </cell>
          <cell r="AD58">
            <v>6</v>
          </cell>
          <cell r="AE58">
            <v>6</v>
          </cell>
          <cell r="AF58">
            <v>0</v>
          </cell>
          <cell r="AG58">
            <v>0</v>
          </cell>
          <cell r="AH58">
            <v>0</v>
          </cell>
          <cell r="AI58">
            <v>0</v>
          </cell>
          <cell r="AJ58">
            <v>0</v>
          </cell>
          <cell r="AK58">
            <v>0</v>
          </cell>
          <cell r="AL58">
            <v>0</v>
          </cell>
          <cell r="AM58">
            <v>0</v>
          </cell>
          <cell r="AN58">
            <v>0</v>
          </cell>
          <cell r="AO58">
            <v>0</v>
          </cell>
          <cell r="AP58">
            <v>6</v>
          </cell>
        </row>
        <row r="59">
          <cell r="A59" t="str">
            <v>37-38</v>
          </cell>
          <cell r="B59">
            <v>37</v>
          </cell>
          <cell r="C59">
            <v>1.38</v>
          </cell>
          <cell r="D59">
            <v>1.05</v>
          </cell>
          <cell r="E59">
            <v>0.32999999999999985</v>
          </cell>
          <cell r="F59">
            <v>14</v>
          </cell>
          <cell r="G59">
            <v>38</v>
          </cell>
          <cell r="H59">
            <v>1.63</v>
          </cell>
          <cell r="I59">
            <v>1.3049999999999999</v>
          </cell>
          <cell r="J59">
            <v>0.32499999999999996</v>
          </cell>
          <cell r="K59">
            <v>14</v>
          </cell>
          <cell r="L59">
            <v>4.9999999999998934E-3</v>
          </cell>
          <cell r="M59" t="b">
            <v>1</v>
          </cell>
          <cell r="N59" t="str">
            <v>Correcto</v>
          </cell>
          <cell r="O59" t="str">
            <v>-</v>
          </cell>
          <cell r="S59">
            <v>0</v>
          </cell>
          <cell r="T59">
            <v>0</v>
          </cell>
          <cell r="U59">
            <v>0</v>
          </cell>
          <cell r="V59">
            <v>0</v>
          </cell>
          <cell r="W59">
            <v>14</v>
          </cell>
          <cell r="X59">
            <v>0</v>
          </cell>
          <cell r="Y59">
            <v>0</v>
          </cell>
          <cell r="Z59">
            <v>0</v>
          </cell>
          <cell r="AA59">
            <v>0</v>
          </cell>
          <cell r="AB59">
            <v>0</v>
          </cell>
          <cell r="AC59">
            <v>0</v>
          </cell>
          <cell r="AD59">
            <v>14</v>
          </cell>
          <cell r="AE59">
            <v>0</v>
          </cell>
          <cell r="AF59">
            <v>0</v>
          </cell>
          <cell r="AG59">
            <v>0</v>
          </cell>
          <cell r="AH59">
            <v>0</v>
          </cell>
          <cell r="AI59">
            <v>14</v>
          </cell>
          <cell r="AJ59">
            <v>0</v>
          </cell>
          <cell r="AK59">
            <v>0</v>
          </cell>
          <cell r="AL59">
            <v>0</v>
          </cell>
          <cell r="AM59">
            <v>0</v>
          </cell>
          <cell r="AN59">
            <v>0</v>
          </cell>
          <cell r="AO59">
            <v>0</v>
          </cell>
          <cell r="AP59">
            <v>14</v>
          </cell>
        </row>
        <row r="60">
          <cell r="A60" t="str">
            <v>37-36</v>
          </cell>
          <cell r="B60">
            <v>37</v>
          </cell>
          <cell r="C60">
            <v>1.38</v>
          </cell>
          <cell r="D60">
            <v>1.05</v>
          </cell>
          <cell r="E60">
            <v>0.32999999999999985</v>
          </cell>
          <cell r="F60">
            <v>14</v>
          </cell>
          <cell r="G60">
            <v>36</v>
          </cell>
          <cell r="H60">
            <v>1.83</v>
          </cell>
          <cell r="I60">
            <v>1.51</v>
          </cell>
          <cell r="J60">
            <v>0.32000000000000006</v>
          </cell>
          <cell r="K60">
            <v>14</v>
          </cell>
          <cell r="L60">
            <v>9.9999999999997868E-3</v>
          </cell>
          <cell r="M60" t="b">
            <v>1</v>
          </cell>
          <cell r="N60" t="str">
            <v>Correcto</v>
          </cell>
          <cell r="O60" t="str">
            <v>-</v>
          </cell>
          <cell r="S60">
            <v>0</v>
          </cell>
          <cell r="T60">
            <v>0</v>
          </cell>
          <cell r="U60">
            <v>0</v>
          </cell>
          <cell r="V60">
            <v>0</v>
          </cell>
          <cell r="W60">
            <v>14</v>
          </cell>
          <cell r="X60">
            <v>0</v>
          </cell>
          <cell r="Y60">
            <v>0</v>
          </cell>
          <cell r="Z60">
            <v>0</v>
          </cell>
          <cell r="AA60">
            <v>0</v>
          </cell>
          <cell r="AB60">
            <v>0</v>
          </cell>
          <cell r="AC60">
            <v>0</v>
          </cell>
          <cell r="AD60">
            <v>14</v>
          </cell>
          <cell r="AE60">
            <v>0</v>
          </cell>
          <cell r="AF60">
            <v>0</v>
          </cell>
          <cell r="AG60">
            <v>0</v>
          </cell>
          <cell r="AH60">
            <v>0</v>
          </cell>
          <cell r="AI60">
            <v>14</v>
          </cell>
          <cell r="AJ60">
            <v>0</v>
          </cell>
          <cell r="AK60">
            <v>0</v>
          </cell>
          <cell r="AL60">
            <v>0</v>
          </cell>
          <cell r="AM60">
            <v>0</v>
          </cell>
          <cell r="AN60">
            <v>0</v>
          </cell>
          <cell r="AO60">
            <v>0</v>
          </cell>
          <cell r="AP60">
            <v>14</v>
          </cell>
        </row>
        <row r="61">
          <cell r="A61" t="str">
            <v>38-39</v>
          </cell>
          <cell r="B61">
            <v>38</v>
          </cell>
          <cell r="C61">
            <v>1.65</v>
          </cell>
          <cell r="D61">
            <v>1.32</v>
          </cell>
          <cell r="E61">
            <v>0.32999999999999985</v>
          </cell>
          <cell r="F61">
            <v>14</v>
          </cell>
          <cell r="G61">
            <v>39</v>
          </cell>
          <cell r="H61">
            <v>1.52</v>
          </cell>
          <cell r="I61">
            <v>1.1950000000000001</v>
          </cell>
          <cell r="J61">
            <v>0.32499999999999996</v>
          </cell>
          <cell r="K61">
            <v>14</v>
          </cell>
          <cell r="L61">
            <v>4.9999999999998934E-3</v>
          </cell>
          <cell r="M61" t="b">
            <v>1</v>
          </cell>
          <cell r="N61" t="str">
            <v>Correcto</v>
          </cell>
          <cell r="O61" t="str">
            <v>-</v>
          </cell>
          <cell r="S61">
            <v>0</v>
          </cell>
          <cell r="T61">
            <v>0</v>
          </cell>
          <cell r="U61">
            <v>0</v>
          </cell>
          <cell r="V61">
            <v>0</v>
          </cell>
          <cell r="W61">
            <v>14</v>
          </cell>
          <cell r="X61">
            <v>0</v>
          </cell>
          <cell r="Y61">
            <v>0</v>
          </cell>
          <cell r="Z61">
            <v>0</v>
          </cell>
          <cell r="AA61">
            <v>0</v>
          </cell>
          <cell r="AB61">
            <v>0</v>
          </cell>
          <cell r="AC61">
            <v>0</v>
          </cell>
          <cell r="AD61">
            <v>14</v>
          </cell>
          <cell r="AE61">
            <v>0</v>
          </cell>
          <cell r="AF61">
            <v>0</v>
          </cell>
          <cell r="AG61">
            <v>0</v>
          </cell>
          <cell r="AH61">
            <v>0</v>
          </cell>
          <cell r="AI61">
            <v>14</v>
          </cell>
          <cell r="AJ61">
            <v>0</v>
          </cell>
          <cell r="AK61">
            <v>0</v>
          </cell>
          <cell r="AL61">
            <v>0</v>
          </cell>
          <cell r="AM61">
            <v>0</v>
          </cell>
          <cell r="AN61">
            <v>0</v>
          </cell>
          <cell r="AO61">
            <v>0</v>
          </cell>
          <cell r="AP61">
            <v>14</v>
          </cell>
        </row>
        <row r="62">
          <cell r="A62" t="str">
            <v>38-37</v>
          </cell>
          <cell r="B62">
            <v>38</v>
          </cell>
          <cell r="C62">
            <v>1.63</v>
          </cell>
          <cell r="D62">
            <v>1.3049999999999999</v>
          </cell>
          <cell r="E62">
            <v>0.32499999999999996</v>
          </cell>
          <cell r="F62">
            <v>14</v>
          </cell>
          <cell r="G62">
            <v>37</v>
          </cell>
          <cell r="H62">
            <v>1.38</v>
          </cell>
          <cell r="I62">
            <v>1.05</v>
          </cell>
          <cell r="J62">
            <v>0.32999999999999985</v>
          </cell>
          <cell r="K62">
            <v>14</v>
          </cell>
          <cell r="L62">
            <v>4.9999999999998934E-3</v>
          </cell>
          <cell r="M62" t="b">
            <v>1</v>
          </cell>
          <cell r="N62" t="str">
            <v>Correcto</v>
          </cell>
          <cell r="O62" t="str">
            <v>-</v>
          </cell>
          <cell r="S62">
            <v>0</v>
          </cell>
          <cell r="T62">
            <v>0</v>
          </cell>
          <cell r="U62">
            <v>0</v>
          </cell>
          <cell r="V62">
            <v>0</v>
          </cell>
          <cell r="W62">
            <v>14</v>
          </cell>
          <cell r="X62">
            <v>0</v>
          </cell>
          <cell r="Y62">
            <v>0</v>
          </cell>
          <cell r="Z62">
            <v>0</v>
          </cell>
          <cell r="AA62">
            <v>0</v>
          </cell>
          <cell r="AB62">
            <v>0</v>
          </cell>
          <cell r="AC62">
            <v>0</v>
          </cell>
          <cell r="AD62">
            <v>14</v>
          </cell>
          <cell r="AE62">
            <v>0</v>
          </cell>
          <cell r="AF62">
            <v>0</v>
          </cell>
          <cell r="AG62">
            <v>0</v>
          </cell>
          <cell r="AH62">
            <v>0</v>
          </cell>
          <cell r="AI62">
            <v>14</v>
          </cell>
          <cell r="AJ62">
            <v>0</v>
          </cell>
          <cell r="AK62">
            <v>0</v>
          </cell>
          <cell r="AL62">
            <v>0</v>
          </cell>
          <cell r="AM62">
            <v>0</v>
          </cell>
          <cell r="AN62">
            <v>0</v>
          </cell>
          <cell r="AO62">
            <v>0</v>
          </cell>
          <cell r="AP62">
            <v>14</v>
          </cell>
        </row>
        <row r="63">
          <cell r="A63" t="str">
            <v>39-38</v>
          </cell>
          <cell r="B63">
            <v>39</v>
          </cell>
          <cell r="C63">
            <v>1.52</v>
          </cell>
          <cell r="D63">
            <v>1.1950000000000001</v>
          </cell>
          <cell r="E63">
            <v>0.32499999999999996</v>
          </cell>
          <cell r="F63">
            <v>14</v>
          </cell>
          <cell r="G63">
            <v>38</v>
          </cell>
          <cell r="H63">
            <v>1.65</v>
          </cell>
          <cell r="I63">
            <v>1.32</v>
          </cell>
          <cell r="J63">
            <v>0.32999999999999985</v>
          </cell>
          <cell r="K63">
            <v>14</v>
          </cell>
          <cell r="L63">
            <v>4.9999999999998934E-3</v>
          </cell>
          <cell r="M63" t="b">
            <v>1</v>
          </cell>
          <cell r="N63" t="str">
            <v>Correcto</v>
          </cell>
          <cell r="O63" t="str">
            <v>-</v>
          </cell>
          <cell r="S63">
            <v>0</v>
          </cell>
          <cell r="T63">
            <v>0</v>
          </cell>
          <cell r="U63">
            <v>0</v>
          </cell>
          <cell r="V63">
            <v>0</v>
          </cell>
          <cell r="W63">
            <v>14</v>
          </cell>
          <cell r="X63">
            <v>0</v>
          </cell>
          <cell r="Y63">
            <v>0</v>
          </cell>
          <cell r="Z63">
            <v>0</v>
          </cell>
          <cell r="AA63">
            <v>0</v>
          </cell>
          <cell r="AB63">
            <v>0</v>
          </cell>
          <cell r="AC63">
            <v>0</v>
          </cell>
          <cell r="AD63">
            <v>14</v>
          </cell>
          <cell r="AE63">
            <v>0</v>
          </cell>
          <cell r="AF63">
            <v>0</v>
          </cell>
          <cell r="AG63">
            <v>0</v>
          </cell>
          <cell r="AH63">
            <v>0</v>
          </cell>
          <cell r="AI63">
            <v>14</v>
          </cell>
          <cell r="AJ63">
            <v>0</v>
          </cell>
          <cell r="AK63">
            <v>0</v>
          </cell>
          <cell r="AL63">
            <v>0</v>
          </cell>
          <cell r="AM63">
            <v>0</v>
          </cell>
          <cell r="AN63">
            <v>0</v>
          </cell>
          <cell r="AO63">
            <v>0</v>
          </cell>
          <cell r="AP63">
            <v>14</v>
          </cell>
        </row>
        <row r="64">
          <cell r="A64" t="str">
            <v>40-189E</v>
          </cell>
          <cell r="B64">
            <v>40</v>
          </cell>
          <cell r="C64">
            <v>2.63</v>
          </cell>
          <cell r="D64">
            <v>2.29</v>
          </cell>
          <cell r="E64">
            <v>0.33999999999999986</v>
          </cell>
          <cell r="F64">
            <v>16</v>
          </cell>
          <cell r="G64" t="str">
            <v>189E</v>
          </cell>
          <cell r="H64">
            <v>1.54</v>
          </cell>
          <cell r="I64">
            <v>1.2</v>
          </cell>
          <cell r="J64">
            <v>0.34000000000000008</v>
          </cell>
          <cell r="K64">
            <v>16</v>
          </cell>
          <cell r="L64">
            <v>2.2204460492503131E-16</v>
          </cell>
          <cell r="M64" t="b">
            <v>1</v>
          </cell>
          <cell r="N64" t="str">
            <v>Correcto</v>
          </cell>
          <cell r="O64" t="str">
            <v>-</v>
          </cell>
          <cell r="S64">
            <v>0</v>
          </cell>
          <cell r="T64">
            <v>0</v>
          </cell>
          <cell r="U64">
            <v>0</v>
          </cell>
          <cell r="V64">
            <v>0</v>
          </cell>
          <cell r="W64">
            <v>0</v>
          </cell>
          <cell r="X64">
            <v>16</v>
          </cell>
          <cell r="Y64">
            <v>0</v>
          </cell>
          <cell r="Z64">
            <v>0</v>
          </cell>
          <cell r="AA64">
            <v>0</v>
          </cell>
          <cell r="AB64">
            <v>0</v>
          </cell>
          <cell r="AC64">
            <v>0</v>
          </cell>
          <cell r="AD64">
            <v>16</v>
          </cell>
          <cell r="AE64">
            <v>0</v>
          </cell>
          <cell r="AF64">
            <v>0</v>
          </cell>
          <cell r="AG64">
            <v>0</v>
          </cell>
          <cell r="AH64">
            <v>0</v>
          </cell>
          <cell r="AI64">
            <v>0</v>
          </cell>
          <cell r="AJ64">
            <v>16</v>
          </cell>
          <cell r="AK64">
            <v>0</v>
          </cell>
          <cell r="AL64">
            <v>0</v>
          </cell>
          <cell r="AM64">
            <v>0</v>
          </cell>
          <cell r="AN64">
            <v>0</v>
          </cell>
          <cell r="AO64">
            <v>0</v>
          </cell>
          <cell r="AP64">
            <v>16</v>
          </cell>
        </row>
        <row r="65">
          <cell r="A65" t="str">
            <v>41-42</v>
          </cell>
          <cell r="B65">
            <v>41</v>
          </cell>
          <cell r="C65">
            <v>1.43</v>
          </cell>
          <cell r="D65">
            <v>1.2450000000000001</v>
          </cell>
          <cell r="E65">
            <v>0.18499999999999983</v>
          </cell>
          <cell r="F65">
            <v>8</v>
          </cell>
          <cell r="G65">
            <v>42</v>
          </cell>
          <cell r="H65">
            <v>1.85</v>
          </cell>
          <cell r="I65">
            <v>1.6850000000000001</v>
          </cell>
          <cell r="J65">
            <v>0.16500000000000004</v>
          </cell>
          <cell r="K65">
            <v>8</v>
          </cell>
          <cell r="L65">
            <v>1.9999999999999796E-2</v>
          </cell>
          <cell r="M65" t="b">
            <v>1</v>
          </cell>
          <cell r="N65" t="str">
            <v>Correcto</v>
          </cell>
          <cell r="O65" t="str">
            <v>-</v>
          </cell>
          <cell r="S65">
            <v>0</v>
          </cell>
          <cell r="T65">
            <v>8</v>
          </cell>
          <cell r="U65">
            <v>0</v>
          </cell>
          <cell r="V65">
            <v>0</v>
          </cell>
          <cell r="W65">
            <v>0</v>
          </cell>
          <cell r="X65">
            <v>0</v>
          </cell>
          <cell r="Y65">
            <v>0</v>
          </cell>
          <cell r="Z65">
            <v>0</v>
          </cell>
          <cell r="AA65">
            <v>0</v>
          </cell>
          <cell r="AB65">
            <v>0</v>
          </cell>
          <cell r="AC65">
            <v>0</v>
          </cell>
          <cell r="AD65">
            <v>8</v>
          </cell>
          <cell r="AE65">
            <v>0</v>
          </cell>
          <cell r="AF65">
            <v>8</v>
          </cell>
          <cell r="AG65">
            <v>0</v>
          </cell>
          <cell r="AH65">
            <v>0</v>
          </cell>
          <cell r="AI65">
            <v>0</v>
          </cell>
          <cell r="AJ65">
            <v>0</v>
          </cell>
          <cell r="AK65">
            <v>0</v>
          </cell>
          <cell r="AL65">
            <v>0</v>
          </cell>
          <cell r="AM65">
            <v>0</v>
          </cell>
          <cell r="AN65">
            <v>0</v>
          </cell>
          <cell r="AO65">
            <v>0</v>
          </cell>
          <cell r="AP65">
            <v>8</v>
          </cell>
        </row>
        <row r="66">
          <cell r="A66" t="str">
            <v>41-17</v>
          </cell>
          <cell r="B66">
            <v>41</v>
          </cell>
          <cell r="C66">
            <v>0.66</v>
          </cell>
          <cell r="D66">
            <v>0.47299999999999998</v>
          </cell>
          <cell r="E66">
            <v>0.18700000000000006</v>
          </cell>
          <cell r="F66">
            <v>8</v>
          </cell>
          <cell r="G66">
            <v>17</v>
          </cell>
          <cell r="H66">
            <v>1.845</v>
          </cell>
          <cell r="I66">
            <v>1.69</v>
          </cell>
          <cell r="J66">
            <v>0.15500000000000003</v>
          </cell>
          <cell r="K66">
            <v>8</v>
          </cell>
          <cell r="L66">
            <v>3.2000000000000028E-2</v>
          </cell>
          <cell r="M66" t="b">
            <v>1</v>
          </cell>
          <cell r="N66" t="str">
            <v>Correcto</v>
          </cell>
          <cell r="O66" t="str">
            <v>-</v>
          </cell>
          <cell r="S66">
            <v>0</v>
          </cell>
          <cell r="T66">
            <v>8</v>
          </cell>
          <cell r="U66">
            <v>0</v>
          </cell>
          <cell r="V66">
            <v>0</v>
          </cell>
          <cell r="W66">
            <v>0</v>
          </cell>
          <cell r="X66">
            <v>0</v>
          </cell>
          <cell r="Y66">
            <v>0</v>
          </cell>
          <cell r="Z66">
            <v>0</v>
          </cell>
          <cell r="AA66">
            <v>0</v>
          </cell>
          <cell r="AB66">
            <v>0</v>
          </cell>
          <cell r="AC66">
            <v>0</v>
          </cell>
          <cell r="AD66">
            <v>8</v>
          </cell>
          <cell r="AE66">
            <v>0</v>
          </cell>
          <cell r="AF66">
            <v>8</v>
          </cell>
          <cell r="AG66">
            <v>0</v>
          </cell>
          <cell r="AH66">
            <v>0</v>
          </cell>
          <cell r="AI66">
            <v>0</v>
          </cell>
          <cell r="AJ66">
            <v>0</v>
          </cell>
          <cell r="AK66">
            <v>0</v>
          </cell>
          <cell r="AL66">
            <v>0</v>
          </cell>
          <cell r="AM66">
            <v>0</v>
          </cell>
          <cell r="AN66">
            <v>0</v>
          </cell>
          <cell r="AO66">
            <v>0</v>
          </cell>
          <cell r="AP66">
            <v>8</v>
          </cell>
        </row>
        <row r="67">
          <cell r="A67" t="str">
            <v>42-41</v>
          </cell>
          <cell r="B67">
            <v>42</v>
          </cell>
          <cell r="C67">
            <v>1.85</v>
          </cell>
          <cell r="D67">
            <v>1.6850000000000001</v>
          </cell>
          <cell r="E67">
            <v>0.16500000000000004</v>
          </cell>
          <cell r="F67">
            <v>8</v>
          </cell>
          <cell r="G67">
            <v>41</v>
          </cell>
          <cell r="H67">
            <v>1.43</v>
          </cell>
          <cell r="I67">
            <v>1.2450000000000001</v>
          </cell>
          <cell r="J67">
            <v>0.18499999999999983</v>
          </cell>
          <cell r="K67">
            <v>8</v>
          </cell>
          <cell r="L67">
            <v>1.9999999999999796E-2</v>
          </cell>
          <cell r="M67" t="b">
            <v>1</v>
          </cell>
          <cell r="N67" t="str">
            <v>Correcto</v>
          </cell>
          <cell r="O67" t="str">
            <v>-</v>
          </cell>
          <cell r="S67">
            <v>0</v>
          </cell>
          <cell r="T67">
            <v>8</v>
          </cell>
          <cell r="U67">
            <v>0</v>
          </cell>
          <cell r="V67">
            <v>0</v>
          </cell>
          <cell r="W67">
            <v>0</v>
          </cell>
          <cell r="X67">
            <v>0</v>
          </cell>
          <cell r="Y67">
            <v>0</v>
          </cell>
          <cell r="Z67">
            <v>0</v>
          </cell>
          <cell r="AA67">
            <v>0</v>
          </cell>
          <cell r="AB67">
            <v>0</v>
          </cell>
          <cell r="AC67">
            <v>0</v>
          </cell>
          <cell r="AD67">
            <v>8</v>
          </cell>
          <cell r="AE67">
            <v>0</v>
          </cell>
          <cell r="AF67">
            <v>8</v>
          </cell>
          <cell r="AG67">
            <v>0</v>
          </cell>
          <cell r="AH67">
            <v>0</v>
          </cell>
          <cell r="AI67">
            <v>0</v>
          </cell>
          <cell r="AJ67">
            <v>0</v>
          </cell>
          <cell r="AK67">
            <v>0</v>
          </cell>
          <cell r="AL67">
            <v>0</v>
          </cell>
          <cell r="AM67">
            <v>0</v>
          </cell>
          <cell r="AN67">
            <v>0</v>
          </cell>
          <cell r="AO67">
            <v>0</v>
          </cell>
          <cell r="AP67">
            <v>8</v>
          </cell>
        </row>
        <row r="68">
          <cell r="A68" t="str">
            <v>42-1195</v>
          </cell>
          <cell r="B68">
            <v>42</v>
          </cell>
          <cell r="C68">
            <v>2.0099999999999998</v>
          </cell>
          <cell r="D68">
            <v>1.82</v>
          </cell>
          <cell r="E68">
            <v>0.18999999999999972</v>
          </cell>
          <cell r="F68">
            <v>8</v>
          </cell>
          <cell r="G68">
            <v>1195</v>
          </cell>
          <cell r="H68">
            <v>0.63</v>
          </cell>
          <cell r="I68">
            <v>0.43</v>
          </cell>
          <cell r="J68">
            <v>0.2</v>
          </cell>
          <cell r="K68">
            <v>8</v>
          </cell>
          <cell r="L68">
            <v>1.0000000000000286E-2</v>
          </cell>
          <cell r="M68" t="b">
            <v>1</v>
          </cell>
          <cell r="N68" t="str">
            <v>Correcto</v>
          </cell>
          <cell r="O68" t="str">
            <v>-</v>
          </cell>
          <cell r="S68">
            <v>0</v>
          </cell>
          <cell r="T68">
            <v>8</v>
          </cell>
          <cell r="U68">
            <v>0</v>
          </cell>
          <cell r="V68">
            <v>0</v>
          </cell>
          <cell r="W68">
            <v>0</v>
          </cell>
          <cell r="X68">
            <v>0</v>
          </cell>
          <cell r="Y68">
            <v>0</v>
          </cell>
          <cell r="Z68">
            <v>0</v>
          </cell>
          <cell r="AA68">
            <v>0</v>
          </cell>
          <cell r="AB68">
            <v>0</v>
          </cell>
          <cell r="AC68">
            <v>0</v>
          </cell>
          <cell r="AD68">
            <v>8</v>
          </cell>
          <cell r="AE68">
            <v>0</v>
          </cell>
          <cell r="AF68">
            <v>8</v>
          </cell>
          <cell r="AG68">
            <v>0</v>
          </cell>
          <cell r="AH68">
            <v>0</v>
          </cell>
          <cell r="AI68">
            <v>0</v>
          </cell>
          <cell r="AJ68">
            <v>0</v>
          </cell>
          <cell r="AK68">
            <v>0</v>
          </cell>
          <cell r="AL68">
            <v>0</v>
          </cell>
          <cell r="AM68">
            <v>0</v>
          </cell>
          <cell r="AN68">
            <v>0</v>
          </cell>
          <cell r="AO68">
            <v>0</v>
          </cell>
          <cell r="AP68">
            <v>8</v>
          </cell>
        </row>
        <row r="69">
          <cell r="A69" t="str">
            <v>43-1195</v>
          </cell>
          <cell r="B69">
            <v>43</v>
          </cell>
          <cell r="C69">
            <v>0.98</v>
          </cell>
          <cell r="D69">
            <v>0.8</v>
          </cell>
          <cell r="E69">
            <v>0.17999999999999994</v>
          </cell>
          <cell r="F69">
            <v>8</v>
          </cell>
          <cell r="G69">
            <v>1195</v>
          </cell>
          <cell r="H69">
            <v>0.65</v>
          </cell>
          <cell r="I69">
            <v>0.45</v>
          </cell>
          <cell r="J69">
            <v>0.2</v>
          </cell>
          <cell r="K69">
            <v>8</v>
          </cell>
          <cell r="L69">
            <v>2.0000000000000073E-2</v>
          </cell>
          <cell r="M69" t="b">
            <v>1</v>
          </cell>
          <cell r="N69" t="str">
            <v>Correcto</v>
          </cell>
          <cell r="O69" t="str">
            <v>-</v>
          </cell>
          <cell r="S69">
            <v>0</v>
          </cell>
          <cell r="T69">
            <v>8</v>
          </cell>
          <cell r="U69">
            <v>0</v>
          </cell>
          <cell r="V69">
            <v>0</v>
          </cell>
          <cell r="W69">
            <v>0</v>
          </cell>
          <cell r="X69">
            <v>0</v>
          </cell>
          <cell r="Y69">
            <v>0</v>
          </cell>
          <cell r="Z69">
            <v>0</v>
          </cell>
          <cell r="AA69">
            <v>0</v>
          </cell>
          <cell r="AB69">
            <v>0</v>
          </cell>
          <cell r="AC69">
            <v>0</v>
          </cell>
          <cell r="AD69">
            <v>8</v>
          </cell>
          <cell r="AE69">
            <v>0</v>
          </cell>
          <cell r="AF69">
            <v>8</v>
          </cell>
          <cell r="AG69">
            <v>0</v>
          </cell>
          <cell r="AH69">
            <v>0</v>
          </cell>
          <cell r="AI69">
            <v>0</v>
          </cell>
          <cell r="AJ69">
            <v>0</v>
          </cell>
          <cell r="AK69">
            <v>0</v>
          </cell>
          <cell r="AL69">
            <v>0</v>
          </cell>
          <cell r="AM69">
            <v>0</v>
          </cell>
          <cell r="AN69">
            <v>0</v>
          </cell>
          <cell r="AO69">
            <v>0</v>
          </cell>
          <cell r="AP69">
            <v>8</v>
          </cell>
        </row>
        <row r="70">
          <cell r="A70" t="str">
            <v>44-18</v>
          </cell>
          <cell r="B70">
            <v>44</v>
          </cell>
          <cell r="C70">
            <v>2.2599999999999998</v>
          </cell>
          <cell r="D70">
            <v>2.0699999999999998</v>
          </cell>
          <cell r="E70">
            <v>0.18999999999999995</v>
          </cell>
          <cell r="F70">
            <v>8</v>
          </cell>
          <cell r="G70">
            <v>18</v>
          </cell>
          <cell r="H70">
            <v>2.74</v>
          </cell>
          <cell r="I70">
            <v>2.57</v>
          </cell>
          <cell r="J70">
            <v>0.17000000000000037</v>
          </cell>
          <cell r="K70">
            <v>8</v>
          </cell>
          <cell r="L70">
            <v>1.9999999999999574E-2</v>
          </cell>
          <cell r="M70" t="b">
            <v>1</v>
          </cell>
          <cell r="N70" t="str">
            <v>Correcto</v>
          </cell>
          <cell r="O70" t="str">
            <v>-</v>
          </cell>
          <cell r="S70">
            <v>0</v>
          </cell>
          <cell r="T70">
            <v>8</v>
          </cell>
          <cell r="U70">
            <v>0</v>
          </cell>
          <cell r="V70">
            <v>0</v>
          </cell>
          <cell r="W70">
            <v>0</v>
          </cell>
          <cell r="X70">
            <v>0</v>
          </cell>
          <cell r="Y70">
            <v>0</v>
          </cell>
          <cell r="Z70">
            <v>0</v>
          </cell>
          <cell r="AA70">
            <v>0</v>
          </cell>
          <cell r="AB70">
            <v>0</v>
          </cell>
          <cell r="AC70">
            <v>0</v>
          </cell>
          <cell r="AD70">
            <v>8</v>
          </cell>
          <cell r="AE70">
            <v>0</v>
          </cell>
          <cell r="AF70">
            <v>8</v>
          </cell>
          <cell r="AG70">
            <v>0</v>
          </cell>
          <cell r="AH70">
            <v>0</v>
          </cell>
          <cell r="AI70">
            <v>0</v>
          </cell>
          <cell r="AJ70">
            <v>0</v>
          </cell>
          <cell r="AK70">
            <v>0</v>
          </cell>
          <cell r="AL70">
            <v>0</v>
          </cell>
          <cell r="AM70">
            <v>0</v>
          </cell>
          <cell r="AN70">
            <v>0</v>
          </cell>
          <cell r="AO70">
            <v>0</v>
          </cell>
          <cell r="AP70">
            <v>8</v>
          </cell>
        </row>
        <row r="71">
          <cell r="A71" t="str">
            <v>45-10</v>
          </cell>
          <cell r="B71">
            <v>45</v>
          </cell>
          <cell r="C71">
            <v>2.0870000000000002</v>
          </cell>
          <cell r="D71">
            <v>1.8480000000000001</v>
          </cell>
          <cell r="E71">
            <v>0.2390000000000001</v>
          </cell>
          <cell r="F71">
            <v>10</v>
          </cell>
          <cell r="G71">
            <v>10</v>
          </cell>
          <cell r="H71">
            <v>1.95</v>
          </cell>
          <cell r="I71">
            <v>1.7210000000000001</v>
          </cell>
          <cell r="J71">
            <v>0.22899999999999987</v>
          </cell>
          <cell r="K71">
            <v>10</v>
          </cell>
          <cell r="L71">
            <v>1.0000000000000231E-2</v>
          </cell>
          <cell r="M71" t="b">
            <v>1</v>
          </cell>
          <cell r="N71" t="str">
            <v>Correcto</v>
          </cell>
          <cell r="O71" t="str">
            <v>-</v>
          </cell>
          <cell r="S71">
            <v>0</v>
          </cell>
          <cell r="T71">
            <v>0</v>
          </cell>
          <cell r="U71">
            <v>10</v>
          </cell>
          <cell r="V71">
            <v>0</v>
          </cell>
          <cell r="W71">
            <v>0</v>
          </cell>
          <cell r="X71">
            <v>0</v>
          </cell>
          <cell r="Y71">
            <v>0</v>
          </cell>
          <cell r="Z71">
            <v>0</v>
          </cell>
          <cell r="AA71">
            <v>0</v>
          </cell>
          <cell r="AB71">
            <v>0</v>
          </cell>
          <cell r="AC71">
            <v>0</v>
          </cell>
          <cell r="AD71">
            <v>10</v>
          </cell>
          <cell r="AE71">
            <v>0</v>
          </cell>
          <cell r="AF71">
            <v>0</v>
          </cell>
          <cell r="AG71">
            <v>10</v>
          </cell>
          <cell r="AH71">
            <v>0</v>
          </cell>
          <cell r="AI71">
            <v>0</v>
          </cell>
          <cell r="AJ71">
            <v>0</v>
          </cell>
          <cell r="AK71">
            <v>0</v>
          </cell>
          <cell r="AL71">
            <v>0</v>
          </cell>
          <cell r="AM71">
            <v>0</v>
          </cell>
          <cell r="AN71">
            <v>0</v>
          </cell>
          <cell r="AO71">
            <v>0</v>
          </cell>
          <cell r="AP71">
            <v>10</v>
          </cell>
        </row>
        <row r="72">
          <cell r="A72" t="str">
            <v>46-47</v>
          </cell>
          <cell r="B72">
            <v>46</v>
          </cell>
          <cell r="C72">
            <v>1.92</v>
          </cell>
          <cell r="D72">
            <v>1.6950000000000001</v>
          </cell>
          <cell r="E72">
            <v>0.22499999999999987</v>
          </cell>
          <cell r="F72">
            <v>10</v>
          </cell>
          <cell r="G72">
            <v>47</v>
          </cell>
          <cell r="H72">
            <v>1.7</v>
          </cell>
          <cell r="I72">
            <v>1.4710000000000001</v>
          </cell>
          <cell r="J72">
            <v>0.22899999999999987</v>
          </cell>
          <cell r="K72">
            <v>10</v>
          </cell>
          <cell r="L72">
            <v>4.0000000000000036E-3</v>
          </cell>
          <cell r="M72" t="b">
            <v>1</v>
          </cell>
          <cell r="N72" t="str">
            <v>Correcto</v>
          </cell>
          <cell r="O72" t="str">
            <v>-</v>
          </cell>
          <cell r="S72">
            <v>0</v>
          </cell>
          <cell r="T72">
            <v>0</v>
          </cell>
          <cell r="U72">
            <v>10</v>
          </cell>
          <cell r="V72">
            <v>0</v>
          </cell>
          <cell r="W72">
            <v>0</v>
          </cell>
          <cell r="X72">
            <v>0</v>
          </cell>
          <cell r="Y72">
            <v>0</v>
          </cell>
          <cell r="Z72">
            <v>0</v>
          </cell>
          <cell r="AA72">
            <v>0</v>
          </cell>
          <cell r="AB72">
            <v>0</v>
          </cell>
          <cell r="AC72">
            <v>0</v>
          </cell>
          <cell r="AD72">
            <v>10</v>
          </cell>
          <cell r="AE72">
            <v>0</v>
          </cell>
          <cell r="AF72">
            <v>0</v>
          </cell>
          <cell r="AG72">
            <v>10</v>
          </cell>
          <cell r="AH72">
            <v>0</v>
          </cell>
          <cell r="AI72">
            <v>0</v>
          </cell>
          <cell r="AJ72">
            <v>0</v>
          </cell>
          <cell r="AK72">
            <v>0</v>
          </cell>
          <cell r="AL72">
            <v>0</v>
          </cell>
          <cell r="AM72">
            <v>0</v>
          </cell>
          <cell r="AN72">
            <v>0</v>
          </cell>
          <cell r="AO72">
            <v>0</v>
          </cell>
          <cell r="AP72">
            <v>10</v>
          </cell>
        </row>
        <row r="73">
          <cell r="A73" t="str">
            <v>46-11</v>
          </cell>
          <cell r="B73">
            <v>46</v>
          </cell>
          <cell r="C73">
            <v>1.48</v>
          </cell>
          <cell r="D73">
            <v>1.25</v>
          </cell>
          <cell r="E73">
            <v>0.22999999999999998</v>
          </cell>
          <cell r="F73">
            <v>10</v>
          </cell>
          <cell r="G73">
            <v>11</v>
          </cell>
          <cell r="H73">
            <v>1.7</v>
          </cell>
          <cell r="I73">
            <v>1.48</v>
          </cell>
          <cell r="J73">
            <v>0.21999999999999997</v>
          </cell>
          <cell r="K73">
            <v>10</v>
          </cell>
          <cell r="L73">
            <v>1.0000000000000009E-2</v>
          </cell>
          <cell r="M73" t="b">
            <v>1</v>
          </cell>
          <cell r="N73" t="str">
            <v>Correcto</v>
          </cell>
          <cell r="O73" t="str">
            <v>-</v>
          </cell>
          <cell r="S73">
            <v>0</v>
          </cell>
          <cell r="T73">
            <v>0</v>
          </cell>
          <cell r="U73">
            <v>10</v>
          </cell>
          <cell r="V73">
            <v>0</v>
          </cell>
          <cell r="W73">
            <v>0</v>
          </cell>
          <cell r="X73">
            <v>0</v>
          </cell>
          <cell r="Y73">
            <v>0</v>
          </cell>
          <cell r="Z73">
            <v>0</v>
          </cell>
          <cell r="AA73">
            <v>0</v>
          </cell>
          <cell r="AB73">
            <v>0</v>
          </cell>
          <cell r="AC73">
            <v>0</v>
          </cell>
          <cell r="AD73">
            <v>10</v>
          </cell>
          <cell r="AE73">
            <v>0</v>
          </cell>
          <cell r="AF73">
            <v>0</v>
          </cell>
          <cell r="AG73">
            <v>10</v>
          </cell>
          <cell r="AH73">
            <v>0</v>
          </cell>
          <cell r="AI73">
            <v>0</v>
          </cell>
          <cell r="AJ73">
            <v>0</v>
          </cell>
          <cell r="AK73">
            <v>0</v>
          </cell>
          <cell r="AL73">
            <v>0</v>
          </cell>
          <cell r="AM73">
            <v>0</v>
          </cell>
          <cell r="AN73">
            <v>0</v>
          </cell>
          <cell r="AO73">
            <v>0</v>
          </cell>
          <cell r="AP73">
            <v>10</v>
          </cell>
        </row>
        <row r="74">
          <cell r="A74" t="str">
            <v>46-48</v>
          </cell>
          <cell r="B74">
            <v>46</v>
          </cell>
          <cell r="C74">
            <v>1.73</v>
          </cell>
          <cell r="D74">
            <v>1.5</v>
          </cell>
          <cell r="E74">
            <v>0.22999999999999998</v>
          </cell>
          <cell r="F74">
            <v>10</v>
          </cell>
          <cell r="G74">
            <v>48</v>
          </cell>
          <cell r="H74">
            <v>1.095</v>
          </cell>
          <cell r="I74">
            <v>0.873</v>
          </cell>
          <cell r="J74">
            <v>0.22199999999999998</v>
          </cell>
          <cell r="K74">
            <v>10</v>
          </cell>
          <cell r="L74">
            <v>8.0000000000000071E-3</v>
          </cell>
          <cell r="M74" t="b">
            <v>1</v>
          </cell>
          <cell r="N74" t="str">
            <v>Correcto</v>
          </cell>
          <cell r="O74" t="str">
            <v>-</v>
          </cell>
          <cell r="S74">
            <v>0</v>
          </cell>
          <cell r="T74">
            <v>0</v>
          </cell>
          <cell r="U74">
            <v>10</v>
          </cell>
          <cell r="V74">
            <v>0</v>
          </cell>
          <cell r="W74">
            <v>0</v>
          </cell>
          <cell r="X74">
            <v>0</v>
          </cell>
          <cell r="Y74">
            <v>0</v>
          </cell>
          <cell r="Z74">
            <v>0</v>
          </cell>
          <cell r="AA74">
            <v>0</v>
          </cell>
          <cell r="AB74">
            <v>0</v>
          </cell>
          <cell r="AC74">
            <v>0</v>
          </cell>
          <cell r="AD74">
            <v>10</v>
          </cell>
          <cell r="AE74">
            <v>0</v>
          </cell>
          <cell r="AF74">
            <v>0</v>
          </cell>
          <cell r="AG74">
            <v>10</v>
          </cell>
          <cell r="AH74">
            <v>0</v>
          </cell>
          <cell r="AI74">
            <v>0</v>
          </cell>
          <cell r="AJ74">
            <v>0</v>
          </cell>
          <cell r="AK74">
            <v>0</v>
          </cell>
          <cell r="AL74">
            <v>0</v>
          </cell>
          <cell r="AM74">
            <v>0</v>
          </cell>
          <cell r="AN74">
            <v>0</v>
          </cell>
          <cell r="AO74">
            <v>0</v>
          </cell>
          <cell r="AP74">
            <v>10</v>
          </cell>
        </row>
        <row r="75">
          <cell r="A75" t="str">
            <v>47-46</v>
          </cell>
          <cell r="B75">
            <v>47</v>
          </cell>
          <cell r="C75">
            <v>1.7</v>
          </cell>
          <cell r="D75">
            <v>1.4710000000000001</v>
          </cell>
          <cell r="E75">
            <v>0.22899999999999987</v>
          </cell>
          <cell r="F75">
            <v>10</v>
          </cell>
          <cell r="G75">
            <v>46</v>
          </cell>
          <cell r="H75">
            <v>1.92</v>
          </cell>
          <cell r="I75">
            <v>1.6950000000000001</v>
          </cell>
          <cell r="J75">
            <v>0.22499999999999987</v>
          </cell>
          <cell r="K75">
            <v>10</v>
          </cell>
          <cell r="L75">
            <v>4.0000000000000036E-3</v>
          </cell>
          <cell r="M75" t="b">
            <v>1</v>
          </cell>
          <cell r="N75" t="str">
            <v>Correcto</v>
          </cell>
          <cell r="O75" t="str">
            <v>-</v>
          </cell>
          <cell r="S75">
            <v>0</v>
          </cell>
          <cell r="T75">
            <v>0</v>
          </cell>
          <cell r="U75">
            <v>10</v>
          </cell>
          <cell r="V75">
            <v>0</v>
          </cell>
          <cell r="W75">
            <v>0</v>
          </cell>
          <cell r="X75">
            <v>0</v>
          </cell>
          <cell r="Y75">
            <v>0</v>
          </cell>
          <cell r="Z75">
            <v>0</v>
          </cell>
          <cell r="AA75">
            <v>0</v>
          </cell>
          <cell r="AB75">
            <v>0</v>
          </cell>
          <cell r="AC75">
            <v>0</v>
          </cell>
          <cell r="AD75">
            <v>10</v>
          </cell>
          <cell r="AE75">
            <v>0</v>
          </cell>
          <cell r="AF75">
            <v>0</v>
          </cell>
          <cell r="AG75">
            <v>10</v>
          </cell>
          <cell r="AH75">
            <v>0</v>
          </cell>
          <cell r="AI75">
            <v>0</v>
          </cell>
          <cell r="AJ75">
            <v>0</v>
          </cell>
          <cell r="AK75">
            <v>0</v>
          </cell>
          <cell r="AL75">
            <v>0</v>
          </cell>
          <cell r="AM75">
            <v>0</v>
          </cell>
          <cell r="AN75">
            <v>0</v>
          </cell>
          <cell r="AO75">
            <v>0</v>
          </cell>
          <cell r="AP75">
            <v>10</v>
          </cell>
        </row>
        <row r="76">
          <cell r="A76" t="str">
            <v>48-46</v>
          </cell>
          <cell r="B76">
            <v>48</v>
          </cell>
          <cell r="C76">
            <v>1.095</v>
          </cell>
          <cell r="D76">
            <v>0.873</v>
          </cell>
          <cell r="E76">
            <v>0.22199999999999998</v>
          </cell>
          <cell r="F76">
            <v>10</v>
          </cell>
          <cell r="G76">
            <v>46</v>
          </cell>
          <cell r="H76">
            <v>1.73</v>
          </cell>
          <cell r="I76">
            <v>1.5</v>
          </cell>
          <cell r="J76">
            <v>0.22999999999999998</v>
          </cell>
          <cell r="K76">
            <v>10</v>
          </cell>
          <cell r="L76">
            <v>8.0000000000000071E-3</v>
          </cell>
          <cell r="M76" t="b">
            <v>1</v>
          </cell>
          <cell r="N76" t="str">
            <v>Correcto</v>
          </cell>
          <cell r="O76" t="str">
            <v>-</v>
          </cell>
          <cell r="S76">
            <v>0</v>
          </cell>
          <cell r="T76">
            <v>0</v>
          </cell>
          <cell r="U76">
            <v>10</v>
          </cell>
          <cell r="V76">
            <v>0</v>
          </cell>
          <cell r="W76">
            <v>0</v>
          </cell>
          <cell r="X76">
            <v>0</v>
          </cell>
          <cell r="Y76">
            <v>0</v>
          </cell>
          <cell r="Z76">
            <v>0</v>
          </cell>
          <cell r="AA76">
            <v>0</v>
          </cell>
          <cell r="AB76">
            <v>0</v>
          </cell>
          <cell r="AC76">
            <v>0</v>
          </cell>
          <cell r="AD76">
            <v>10</v>
          </cell>
          <cell r="AE76">
            <v>0</v>
          </cell>
          <cell r="AF76">
            <v>0</v>
          </cell>
          <cell r="AG76">
            <v>10</v>
          </cell>
          <cell r="AH76">
            <v>0</v>
          </cell>
          <cell r="AI76">
            <v>0</v>
          </cell>
          <cell r="AJ76">
            <v>0</v>
          </cell>
          <cell r="AK76">
            <v>0</v>
          </cell>
          <cell r="AL76">
            <v>0</v>
          </cell>
          <cell r="AM76">
            <v>0</v>
          </cell>
          <cell r="AN76">
            <v>0</v>
          </cell>
          <cell r="AO76">
            <v>0</v>
          </cell>
          <cell r="AP76">
            <v>10</v>
          </cell>
        </row>
        <row r="77">
          <cell r="A77" t="str">
            <v>49-33</v>
          </cell>
          <cell r="B77">
            <v>49</v>
          </cell>
          <cell r="C77">
            <v>1.403</v>
          </cell>
          <cell r="D77">
            <v>1.25</v>
          </cell>
          <cell r="E77">
            <v>0.15300000000000002</v>
          </cell>
          <cell r="F77">
            <v>8</v>
          </cell>
          <cell r="G77">
            <v>33</v>
          </cell>
          <cell r="H77">
            <v>1.32</v>
          </cell>
          <cell r="I77">
            <v>1.131</v>
          </cell>
          <cell r="J77">
            <v>0.18900000000000006</v>
          </cell>
          <cell r="K77">
            <v>8</v>
          </cell>
          <cell r="L77">
            <v>3.6000000000000032E-2</v>
          </cell>
          <cell r="M77" t="b">
            <v>1</v>
          </cell>
          <cell r="N77" t="str">
            <v>Correcto</v>
          </cell>
          <cell r="O77" t="str">
            <v>-</v>
          </cell>
          <cell r="S77">
            <v>0</v>
          </cell>
          <cell r="T77">
            <v>8</v>
          </cell>
          <cell r="U77">
            <v>0</v>
          </cell>
          <cell r="V77">
            <v>0</v>
          </cell>
          <cell r="W77">
            <v>0</v>
          </cell>
          <cell r="X77">
            <v>0</v>
          </cell>
          <cell r="Y77">
            <v>0</v>
          </cell>
          <cell r="Z77">
            <v>0</v>
          </cell>
          <cell r="AA77">
            <v>0</v>
          </cell>
          <cell r="AB77">
            <v>0</v>
          </cell>
          <cell r="AC77">
            <v>0</v>
          </cell>
          <cell r="AD77">
            <v>8</v>
          </cell>
          <cell r="AE77">
            <v>0</v>
          </cell>
          <cell r="AF77">
            <v>8</v>
          </cell>
          <cell r="AG77">
            <v>0</v>
          </cell>
          <cell r="AH77">
            <v>0</v>
          </cell>
          <cell r="AI77">
            <v>0</v>
          </cell>
          <cell r="AJ77">
            <v>0</v>
          </cell>
          <cell r="AK77">
            <v>0</v>
          </cell>
          <cell r="AL77">
            <v>0</v>
          </cell>
          <cell r="AM77">
            <v>0</v>
          </cell>
          <cell r="AN77">
            <v>0</v>
          </cell>
          <cell r="AO77">
            <v>0</v>
          </cell>
          <cell r="AP77">
            <v>8</v>
          </cell>
        </row>
        <row r="78">
          <cell r="A78" t="str">
            <v>49-50</v>
          </cell>
          <cell r="B78">
            <v>49</v>
          </cell>
          <cell r="C78">
            <v>1.42</v>
          </cell>
          <cell r="D78">
            <v>1.2350000000000001</v>
          </cell>
          <cell r="E78">
            <v>0.18499999999999983</v>
          </cell>
          <cell r="F78">
            <v>8</v>
          </cell>
          <cell r="G78">
            <v>50</v>
          </cell>
          <cell r="H78">
            <v>1.135</v>
          </cell>
          <cell r="I78">
            <v>0.94299999999999995</v>
          </cell>
          <cell r="J78">
            <v>0.19200000000000006</v>
          </cell>
          <cell r="K78">
            <v>8</v>
          </cell>
          <cell r="L78">
            <v>7.0000000000002283E-3</v>
          </cell>
          <cell r="M78" t="b">
            <v>1</v>
          </cell>
          <cell r="N78" t="str">
            <v>Correcto</v>
          </cell>
          <cell r="O78" t="str">
            <v>-</v>
          </cell>
          <cell r="S78">
            <v>0</v>
          </cell>
          <cell r="T78">
            <v>8</v>
          </cell>
          <cell r="U78">
            <v>0</v>
          </cell>
          <cell r="V78">
            <v>0</v>
          </cell>
          <cell r="W78">
            <v>0</v>
          </cell>
          <cell r="X78">
            <v>0</v>
          </cell>
          <cell r="Y78">
            <v>0</v>
          </cell>
          <cell r="Z78">
            <v>0</v>
          </cell>
          <cell r="AA78">
            <v>0</v>
          </cell>
          <cell r="AB78">
            <v>0</v>
          </cell>
          <cell r="AC78">
            <v>0</v>
          </cell>
          <cell r="AD78">
            <v>8</v>
          </cell>
          <cell r="AE78">
            <v>0</v>
          </cell>
          <cell r="AF78">
            <v>8</v>
          </cell>
          <cell r="AG78">
            <v>0</v>
          </cell>
          <cell r="AH78">
            <v>0</v>
          </cell>
          <cell r="AI78">
            <v>0</v>
          </cell>
          <cell r="AJ78">
            <v>0</v>
          </cell>
          <cell r="AK78">
            <v>0</v>
          </cell>
          <cell r="AL78">
            <v>0</v>
          </cell>
          <cell r="AM78">
            <v>0</v>
          </cell>
          <cell r="AN78">
            <v>0</v>
          </cell>
          <cell r="AO78">
            <v>0</v>
          </cell>
          <cell r="AP78">
            <v>8</v>
          </cell>
        </row>
        <row r="79">
          <cell r="A79" t="str">
            <v>50-49</v>
          </cell>
          <cell r="B79">
            <v>50</v>
          </cell>
          <cell r="C79">
            <v>1.135</v>
          </cell>
          <cell r="D79">
            <v>0.94299999999999995</v>
          </cell>
          <cell r="E79">
            <v>0.19200000000000006</v>
          </cell>
          <cell r="F79">
            <v>8</v>
          </cell>
          <cell r="G79">
            <v>49</v>
          </cell>
          <cell r="H79">
            <v>1.42</v>
          </cell>
          <cell r="I79">
            <v>1.2350000000000001</v>
          </cell>
          <cell r="J79">
            <v>0.18499999999999983</v>
          </cell>
          <cell r="K79">
            <v>8</v>
          </cell>
          <cell r="L79">
            <v>7.0000000000002283E-3</v>
          </cell>
          <cell r="M79" t="b">
            <v>1</v>
          </cell>
          <cell r="N79" t="str">
            <v>Correcto</v>
          </cell>
          <cell r="O79" t="str">
            <v>-</v>
          </cell>
          <cell r="S79">
            <v>0</v>
          </cell>
          <cell r="T79">
            <v>8</v>
          </cell>
          <cell r="U79">
            <v>0</v>
          </cell>
          <cell r="V79">
            <v>0</v>
          </cell>
          <cell r="W79">
            <v>0</v>
          </cell>
          <cell r="X79">
            <v>0</v>
          </cell>
          <cell r="Y79">
            <v>0</v>
          </cell>
          <cell r="Z79">
            <v>0</v>
          </cell>
          <cell r="AA79">
            <v>0</v>
          </cell>
          <cell r="AB79">
            <v>0</v>
          </cell>
          <cell r="AC79">
            <v>0</v>
          </cell>
          <cell r="AD79">
            <v>8</v>
          </cell>
          <cell r="AE79">
            <v>0</v>
          </cell>
          <cell r="AF79">
            <v>8</v>
          </cell>
          <cell r="AG79">
            <v>0</v>
          </cell>
          <cell r="AH79">
            <v>0</v>
          </cell>
          <cell r="AI79">
            <v>0</v>
          </cell>
          <cell r="AJ79">
            <v>0</v>
          </cell>
          <cell r="AK79">
            <v>0</v>
          </cell>
          <cell r="AL79">
            <v>0</v>
          </cell>
          <cell r="AM79">
            <v>0</v>
          </cell>
          <cell r="AN79">
            <v>0</v>
          </cell>
          <cell r="AO79">
            <v>0</v>
          </cell>
          <cell r="AP79">
            <v>8</v>
          </cell>
        </row>
        <row r="80">
          <cell r="A80" t="str">
            <v>51-368</v>
          </cell>
          <cell r="B80">
            <v>51</v>
          </cell>
          <cell r="C80">
            <v>1.25</v>
          </cell>
          <cell r="D80">
            <v>1.0249999999999999</v>
          </cell>
          <cell r="E80">
            <v>0.22500000000000009</v>
          </cell>
          <cell r="F80">
            <v>10</v>
          </cell>
          <cell r="G80">
            <v>368</v>
          </cell>
          <cell r="H80">
            <v>2.34</v>
          </cell>
          <cell r="I80">
            <v>2.113</v>
          </cell>
          <cell r="J80">
            <v>0.22699999999999987</v>
          </cell>
          <cell r="K80">
            <v>10</v>
          </cell>
          <cell r="L80">
            <v>1.9999999999997797E-3</v>
          </cell>
          <cell r="M80" t="b">
            <v>1</v>
          </cell>
          <cell r="N80" t="str">
            <v>Correcto</v>
          </cell>
          <cell r="O80" t="str">
            <v>-</v>
          </cell>
          <cell r="S80">
            <v>0</v>
          </cell>
          <cell r="T80">
            <v>0</v>
          </cell>
          <cell r="U80">
            <v>10</v>
          </cell>
          <cell r="V80">
            <v>0</v>
          </cell>
          <cell r="W80">
            <v>0</v>
          </cell>
          <cell r="X80">
            <v>0</v>
          </cell>
          <cell r="Y80">
            <v>0</v>
          </cell>
          <cell r="Z80">
            <v>0</v>
          </cell>
          <cell r="AA80">
            <v>0</v>
          </cell>
          <cell r="AB80">
            <v>0</v>
          </cell>
          <cell r="AC80">
            <v>0</v>
          </cell>
          <cell r="AD80">
            <v>10</v>
          </cell>
          <cell r="AE80">
            <v>0</v>
          </cell>
          <cell r="AF80">
            <v>0</v>
          </cell>
          <cell r="AG80">
            <v>10</v>
          </cell>
          <cell r="AH80">
            <v>0</v>
          </cell>
          <cell r="AI80">
            <v>0</v>
          </cell>
          <cell r="AJ80">
            <v>0</v>
          </cell>
          <cell r="AK80">
            <v>0</v>
          </cell>
          <cell r="AL80">
            <v>0</v>
          </cell>
          <cell r="AM80">
            <v>0</v>
          </cell>
          <cell r="AN80">
            <v>0</v>
          </cell>
          <cell r="AO80">
            <v>0</v>
          </cell>
          <cell r="AP80">
            <v>10</v>
          </cell>
        </row>
        <row r="81">
          <cell r="A81" t="str">
            <v>53-368</v>
          </cell>
          <cell r="B81">
            <v>53</v>
          </cell>
          <cell r="C81">
            <v>1.69</v>
          </cell>
          <cell r="D81">
            <v>1.5</v>
          </cell>
          <cell r="E81">
            <v>0.18999999999999995</v>
          </cell>
          <cell r="F81">
            <v>8</v>
          </cell>
          <cell r="G81">
            <v>368</v>
          </cell>
          <cell r="H81">
            <v>1.6339999999999999</v>
          </cell>
          <cell r="I81">
            <v>1.45</v>
          </cell>
          <cell r="J81">
            <v>0.18399999999999994</v>
          </cell>
          <cell r="K81">
            <v>8</v>
          </cell>
          <cell r="L81">
            <v>6.0000000000000053E-3</v>
          </cell>
          <cell r="M81" t="b">
            <v>1</v>
          </cell>
          <cell r="N81" t="str">
            <v>Correcto</v>
          </cell>
          <cell r="O81" t="str">
            <v>-</v>
          </cell>
          <cell r="S81">
            <v>0</v>
          </cell>
          <cell r="T81">
            <v>8</v>
          </cell>
          <cell r="U81">
            <v>0</v>
          </cell>
          <cell r="V81">
            <v>0</v>
          </cell>
          <cell r="W81">
            <v>0</v>
          </cell>
          <cell r="X81">
            <v>0</v>
          </cell>
          <cell r="Y81">
            <v>0</v>
          </cell>
          <cell r="Z81">
            <v>0</v>
          </cell>
          <cell r="AA81">
            <v>0</v>
          </cell>
          <cell r="AB81">
            <v>0</v>
          </cell>
          <cell r="AC81">
            <v>0</v>
          </cell>
          <cell r="AD81">
            <v>8</v>
          </cell>
          <cell r="AE81">
            <v>0</v>
          </cell>
          <cell r="AF81">
            <v>8</v>
          </cell>
          <cell r="AG81">
            <v>0</v>
          </cell>
          <cell r="AH81">
            <v>0</v>
          </cell>
          <cell r="AI81">
            <v>0</v>
          </cell>
          <cell r="AJ81">
            <v>0</v>
          </cell>
          <cell r="AK81">
            <v>0</v>
          </cell>
          <cell r="AL81">
            <v>0</v>
          </cell>
          <cell r="AM81">
            <v>0</v>
          </cell>
          <cell r="AN81">
            <v>0</v>
          </cell>
          <cell r="AO81">
            <v>0</v>
          </cell>
          <cell r="AP81">
            <v>8</v>
          </cell>
        </row>
        <row r="82">
          <cell r="A82" t="str">
            <v>54-55</v>
          </cell>
          <cell r="B82">
            <v>54</v>
          </cell>
          <cell r="C82">
            <v>1.56</v>
          </cell>
          <cell r="D82">
            <v>1.371</v>
          </cell>
          <cell r="E82">
            <v>0.18900000000000006</v>
          </cell>
          <cell r="F82">
            <v>8</v>
          </cell>
          <cell r="G82">
            <v>55</v>
          </cell>
          <cell r="H82">
            <v>1.71</v>
          </cell>
          <cell r="I82">
            <v>1.5249999999999999</v>
          </cell>
          <cell r="J82">
            <v>0.18500000000000005</v>
          </cell>
          <cell r="K82">
            <v>8</v>
          </cell>
          <cell r="L82">
            <v>4.0000000000000036E-3</v>
          </cell>
          <cell r="M82" t="b">
            <v>1</v>
          </cell>
          <cell r="N82" t="str">
            <v>Correcto</v>
          </cell>
          <cell r="O82" t="str">
            <v>-</v>
          </cell>
          <cell r="S82">
            <v>0</v>
          </cell>
          <cell r="T82">
            <v>8</v>
          </cell>
          <cell r="U82">
            <v>0</v>
          </cell>
          <cell r="V82">
            <v>0</v>
          </cell>
          <cell r="W82">
            <v>0</v>
          </cell>
          <cell r="X82">
            <v>0</v>
          </cell>
          <cell r="Y82">
            <v>0</v>
          </cell>
          <cell r="Z82">
            <v>0</v>
          </cell>
          <cell r="AA82">
            <v>0</v>
          </cell>
          <cell r="AB82">
            <v>0</v>
          </cell>
          <cell r="AC82">
            <v>0</v>
          </cell>
          <cell r="AD82">
            <v>8</v>
          </cell>
          <cell r="AE82">
            <v>0</v>
          </cell>
          <cell r="AF82">
            <v>8</v>
          </cell>
          <cell r="AG82">
            <v>0</v>
          </cell>
          <cell r="AH82">
            <v>0</v>
          </cell>
          <cell r="AI82">
            <v>0</v>
          </cell>
          <cell r="AJ82">
            <v>0</v>
          </cell>
          <cell r="AK82">
            <v>0</v>
          </cell>
          <cell r="AL82">
            <v>0</v>
          </cell>
          <cell r="AM82">
            <v>0</v>
          </cell>
          <cell r="AN82">
            <v>0</v>
          </cell>
          <cell r="AO82">
            <v>0</v>
          </cell>
          <cell r="AP82">
            <v>8</v>
          </cell>
        </row>
        <row r="83">
          <cell r="A83" t="str">
            <v>55-54</v>
          </cell>
          <cell r="B83">
            <v>55</v>
          </cell>
          <cell r="C83">
            <v>1.71</v>
          </cell>
          <cell r="D83">
            <v>1.5249999999999999</v>
          </cell>
          <cell r="E83">
            <v>0.18500000000000005</v>
          </cell>
          <cell r="F83">
            <v>8</v>
          </cell>
          <cell r="G83">
            <v>54</v>
          </cell>
          <cell r="H83">
            <v>1.56</v>
          </cell>
          <cell r="I83">
            <v>1.371</v>
          </cell>
          <cell r="J83">
            <v>0.18900000000000006</v>
          </cell>
          <cell r="K83">
            <v>8</v>
          </cell>
          <cell r="L83">
            <v>4.0000000000000036E-3</v>
          </cell>
          <cell r="M83" t="b">
            <v>1</v>
          </cell>
          <cell r="N83" t="str">
            <v>Correcto</v>
          </cell>
          <cell r="O83" t="str">
            <v>-</v>
          </cell>
          <cell r="S83">
            <v>0</v>
          </cell>
          <cell r="T83">
            <v>8</v>
          </cell>
          <cell r="U83">
            <v>0</v>
          </cell>
          <cell r="V83">
            <v>0</v>
          </cell>
          <cell r="W83">
            <v>0</v>
          </cell>
          <cell r="X83">
            <v>0</v>
          </cell>
          <cell r="Y83">
            <v>0</v>
          </cell>
          <cell r="Z83">
            <v>0</v>
          </cell>
          <cell r="AA83">
            <v>0</v>
          </cell>
          <cell r="AB83">
            <v>0</v>
          </cell>
          <cell r="AC83">
            <v>0</v>
          </cell>
          <cell r="AD83">
            <v>8</v>
          </cell>
          <cell r="AE83">
            <v>0</v>
          </cell>
          <cell r="AF83">
            <v>8</v>
          </cell>
          <cell r="AG83">
            <v>0</v>
          </cell>
          <cell r="AH83">
            <v>0</v>
          </cell>
          <cell r="AI83">
            <v>0</v>
          </cell>
          <cell r="AJ83">
            <v>0</v>
          </cell>
          <cell r="AK83">
            <v>0</v>
          </cell>
          <cell r="AL83">
            <v>0</v>
          </cell>
          <cell r="AM83">
            <v>0</v>
          </cell>
          <cell r="AN83">
            <v>0</v>
          </cell>
          <cell r="AO83">
            <v>0</v>
          </cell>
          <cell r="AP83">
            <v>8</v>
          </cell>
        </row>
        <row r="84">
          <cell r="A84" t="str">
            <v>56-31</v>
          </cell>
          <cell r="B84">
            <v>56</v>
          </cell>
          <cell r="C84">
            <v>1.42</v>
          </cell>
          <cell r="D84">
            <v>1.2350000000000001</v>
          </cell>
          <cell r="E84">
            <v>0.18499999999999983</v>
          </cell>
          <cell r="F84">
            <v>8</v>
          </cell>
          <cell r="G84">
            <v>31</v>
          </cell>
          <cell r="H84">
            <v>1.03</v>
          </cell>
          <cell r="I84">
            <v>0.84</v>
          </cell>
          <cell r="J84">
            <v>0.19000000000000006</v>
          </cell>
          <cell r="K84">
            <v>8</v>
          </cell>
          <cell r="L84">
            <v>5.0000000000002265E-3</v>
          </cell>
          <cell r="M84" t="b">
            <v>1</v>
          </cell>
          <cell r="N84" t="str">
            <v>Correcto</v>
          </cell>
          <cell r="O84" t="str">
            <v>-</v>
          </cell>
          <cell r="S84">
            <v>0</v>
          </cell>
          <cell r="T84">
            <v>8</v>
          </cell>
          <cell r="U84">
            <v>0</v>
          </cell>
          <cell r="V84">
            <v>0</v>
          </cell>
          <cell r="W84">
            <v>0</v>
          </cell>
          <cell r="X84">
            <v>0</v>
          </cell>
          <cell r="Y84">
            <v>0</v>
          </cell>
          <cell r="Z84">
            <v>0</v>
          </cell>
          <cell r="AA84">
            <v>0</v>
          </cell>
          <cell r="AB84">
            <v>0</v>
          </cell>
          <cell r="AC84">
            <v>0</v>
          </cell>
          <cell r="AD84">
            <v>8</v>
          </cell>
          <cell r="AE84">
            <v>0</v>
          </cell>
          <cell r="AF84">
            <v>8</v>
          </cell>
          <cell r="AG84">
            <v>0</v>
          </cell>
          <cell r="AH84">
            <v>0</v>
          </cell>
          <cell r="AI84">
            <v>0</v>
          </cell>
          <cell r="AJ84">
            <v>0</v>
          </cell>
          <cell r="AK84">
            <v>0</v>
          </cell>
          <cell r="AL84">
            <v>0</v>
          </cell>
          <cell r="AM84">
            <v>0</v>
          </cell>
          <cell r="AN84">
            <v>0</v>
          </cell>
          <cell r="AO84">
            <v>0</v>
          </cell>
          <cell r="AP84">
            <v>8</v>
          </cell>
        </row>
        <row r="85">
          <cell r="A85" t="str">
            <v>57-13</v>
          </cell>
          <cell r="B85">
            <v>57</v>
          </cell>
          <cell r="C85">
            <v>1.45</v>
          </cell>
          <cell r="D85">
            <v>1.2250000000000001</v>
          </cell>
          <cell r="E85">
            <v>0.22499999999999987</v>
          </cell>
          <cell r="F85">
            <v>10</v>
          </cell>
          <cell r="G85">
            <v>13</v>
          </cell>
          <cell r="H85">
            <v>0.82199999999999995</v>
          </cell>
          <cell r="I85">
            <v>0.61</v>
          </cell>
          <cell r="J85">
            <v>0.21199999999999997</v>
          </cell>
          <cell r="K85">
            <v>10</v>
          </cell>
          <cell r="L85">
            <v>1.2999999999999901E-2</v>
          </cell>
          <cell r="M85" t="b">
            <v>1</v>
          </cell>
          <cell r="N85" t="str">
            <v>Correcto</v>
          </cell>
          <cell r="O85" t="str">
            <v>-</v>
          </cell>
          <cell r="S85">
            <v>0</v>
          </cell>
          <cell r="T85">
            <v>0</v>
          </cell>
          <cell r="U85">
            <v>10</v>
          </cell>
          <cell r="V85">
            <v>0</v>
          </cell>
          <cell r="W85">
            <v>0</v>
          </cell>
          <cell r="X85">
            <v>0</v>
          </cell>
          <cell r="Y85">
            <v>0</v>
          </cell>
          <cell r="Z85">
            <v>0</v>
          </cell>
          <cell r="AA85">
            <v>0</v>
          </cell>
          <cell r="AB85">
            <v>0</v>
          </cell>
          <cell r="AC85">
            <v>0</v>
          </cell>
          <cell r="AD85">
            <v>10</v>
          </cell>
          <cell r="AE85">
            <v>0</v>
          </cell>
          <cell r="AF85">
            <v>0</v>
          </cell>
          <cell r="AG85">
            <v>10</v>
          </cell>
          <cell r="AH85">
            <v>0</v>
          </cell>
          <cell r="AI85">
            <v>0</v>
          </cell>
          <cell r="AJ85">
            <v>0</v>
          </cell>
          <cell r="AK85">
            <v>0</v>
          </cell>
          <cell r="AL85">
            <v>0</v>
          </cell>
          <cell r="AM85">
            <v>0</v>
          </cell>
          <cell r="AN85">
            <v>0</v>
          </cell>
          <cell r="AO85">
            <v>0</v>
          </cell>
          <cell r="AP85">
            <v>10</v>
          </cell>
        </row>
        <row r="86">
          <cell r="A86" t="str">
            <v>59-60</v>
          </cell>
          <cell r="B86">
            <v>59</v>
          </cell>
          <cell r="C86">
            <v>1.35</v>
          </cell>
          <cell r="D86">
            <v>1.165</v>
          </cell>
          <cell r="E86">
            <v>0.18500000000000005</v>
          </cell>
          <cell r="F86">
            <v>8</v>
          </cell>
          <cell r="G86">
            <v>60</v>
          </cell>
          <cell r="H86">
            <v>1.5</v>
          </cell>
          <cell r="I86">
            <v>1.3109999999999999</v>
          </cell>
          <cell r="J86">
            <v>0.18900000000000006</v>
          </cell>
          <cell r="K86">
            <v>8</v>
          </cell>
          <cell r="L86">
            <v>4.0000000000000036E-3</v>
          </cell>
          <cell r="M86" t="b">
            <v>1</v>
          </cell>
          <cell r="N86" t="str">
            <v>Correcto</v>
          </cell>
          <cell r="O86" t="str">
            <v>-</v>
          </cell>
          <cell r="S86">
            <v>0</v>
          </cell>
          <cell r="T86">
            <v>8</v>
          </cell>
          <cell r="U86">
            <v>0</v>
          </cell>
          <cell r="V86">
            <v>0</v>
          </cell>
          <cell r="W86">
            <v>0</v>
          </cell>
          <cell r="X86">
            <v>0</v>
          </cell>
          <cell r="Y86">
            <v>0</v>
          </cell>
          <cell r="Z86">
            <v>0</v>
          </cell>
          <cell r="AA86">
            <v>0</v>
          </cell>
          <cell r="AB86">
            <v>0</v>
          </cell>
          <cell r="AC86">
            <v>0</v>
          </cell>
          <cell r="AD86">
            <v>8</v>
          </cell>
          <cell r="AE86">
            <v>0</v>
          </cell>
          <cell r="AF86">
            <v>8</v>
          </cell>
          <cell r="AG86">
            <v>0</v>
          </cell>
          <cell r="AH86">
            <v>0</v>
          </cell>
          <cell r="AI86">
            <v>0</v>
          </cell>
          <cell r="AJ86">
            <v>0</v>
          </cell>
          <cell r="AK86">
            <v>0</v>
          </cell>
          <cell r="AL86">
            <v>0</v>
          </cell>
          <cell r="AM86">
            <v>0</v>
          </cell>
          <cell r="AN86">
            <v>0</v>
          </cell>
          <cell r="AO86">
            <v>0</v>
          </cell>
          <cell r="AP86">
            <v>8</v>
          </cell>
        </row>
        <row r="87">
          <cell r="A87" t="str">
            <v>60-59</v>
          </cell>
          <cell r="B87">
            <v>60</v>
          </cell>
          <cell r="C87">
            <v>1.5</v>
          </cell>
          <cell r="D87">
            <v>1.3109999999999999</v>
          </cell>
          <cell r="E87">
            <v>0.18900000000000006</v>
          </cell>
          <cell r="F87">
            <v>8</v>
          </cell>
          <cell r="G87">
            <v>59</v>
          </cell>
          <cell r="H87">
            <v>1.35</v>
          </cell>
          <cell r="I87">
            <v>1.165</v>
          </cell>
          <cell r="J87">
            <v>0.18500000000000005</v>
          </cell>
          <cell r="K87">
            <v>8</v>
          </cell>
          <cell r="L87">
            <v>4.0000000000000036E-3</v>
          </cell>
          <cell r="M87" t="b">
            <v>1</v>
          </cell>
          <cell r="N87" t="str">
            <v>Correcto</v>
          </cell>
          <cell r="O87" t="str">
            <v>-</v>
          </cell>
          <cell r="S87">
            <v>0</v>
          </cell>
          <cell r="T87">
            <v>8</v>
          </cell>
          <cell r="U87">
            <v>0</v>
          </cell>
          <cell r="V87">
            <v>0</v>
          </cell>
          <cell r="W87">
            <v>0</v>
          </cell>
          <cell r="X87">
            <v>0</v>
          </cell>
          <cell r="Y87">
            <v>0</v>
          </cell>
          <cell r="Z87">
            <v>0</v>
          </cell>
          <cell r="AA87">
            <v>0</v>
          </cell>
          <cell r="AB87">
            <v>0</v>
          </cell>
          <cell r="AC87">
            <v>0</v>
          </cell>
          <cell r="AD87">
            <v>8</v>
          </cell>
          <cell r="AE87">
            <v>0</v>
          </cell>
          <cell r="AF87">
            <v>8</v>
          </cell>
          <cell r="AG87">
            <v>0</v>
          </cell>
          <cell r="AH87">
            <v>0</v>
          </cell>
          <cell r="AI87">
            <v>0</v>
          </cell>
          <cell r="AJ87">
            <v>0</v>
          </cell>
          <cell r="AK87">
            <v>0</v>
          </cell>
          <cell r="AL87">
            <v>0</v>
          </cell>
          <cell r="AM87">
            <v>0</v>
          </cell>
          <cell r="AN87">
            <v>0</v>
          </cell>
          <cell r="AO87">
            <v>0</v>
          </cell>
          <cell r="AP87">
            <v>8</v>
          </cell>
        </row>
        <row r="88">
          <cell r="A88" t="str">
            <v>61-62</v>
          </cell>
          <cell r="B88">
            <v>61</v>
          </cell>
          <cell r="C88">
            <v>1.222</v>
          </cell>
          <cell r="D88">
            <v>1.06</v>
          </cell>
          <cell r="E88">
            <v>0.16199999999999992</v>
          </cell>
          <cell r="F88">
            <v>8</v>
          </cell>
          <cell r="G88">
            <v>62</v>
          </cell>
          <cell r="H88">
            <v>1.69</v>
          </cell>
          <cell r="I88">
            <v>1.5149999999999999</v>
          </cell>
          <cell r="J88">
            <v>0.17500000000000004</v>
          </cell>
          <cell r="K88">
            <v>8</v>
          </cell>
          <cell r="L88">
            <v>1.3000000000000123E-2</v>
          </cell>
          <cell r="M88" t="b">
            <v>1</v>
          </cell>
          <cell r="N88" t="str">
            <v>Correcto</v>
          </cell>
          <cell r="O88" t="str">
            <v>-</v>
          </cell>
          <cell r="S88">
            <v>0</v>
          </cell>
          <cell r="T88">
            <v>8</v>
          </cell>
          <cell r="U88">
            <v>0</v>
          </cell>
          <cell r="V88">
            <v>0</v>
          </cell>
          <cell r="W88">
            <v>0</v>
          </cell>
          <cell r="X88">
            <v>0</v>
          </cell>
          <cell r="Y88">
            <v>0</v>
          </cell>
          <cell r="Z88">
            <v>0</v>
          </cell>
          <cell r="AA88">
            <v>0</v>
          </cell>
          <cell r="AB88">
            <v>0</v>
          </cell>
          <cell r="AC88">
            <v>0</v>
          </cell>
          <cell r="AD88">
            <v>8</v>
          </cell>
          <cell r="AE88">
            <v>0</v>
          </cell>
          <cell r="AF88">
            <v>8</v>
          </cell>
          <cell r="AG88">
            <v>0</v>
          </cell>
          <cell r="AH88">
            <v>0</v>
          </cell>
          <cell r="AI88">
            <v>0</v>
          </cell>
          <cell r="AJ88">
            <v>0</v>
          </cell>
          <cell r="AK88">
            <v>0</v>
          </cell>
          <cell r="AL88">
            <v>0</v>
          </cell>
          <cell r="AM88">
            <v>0</v>
          </cell>
          <cell r="AN88">
            <v>0</v>
          </cell>
          <cell r="AO88">
            <v>0</v>
          </cell>
          <cell r="AP88">
            <v>8</v>
          </cell>
        </row>
        <row r="89">
          <cell r="A89" t="str">
            <v>61-68</v>
          </cell>
          <cell r="B89">
            <v>61</v>
          </cell>
          <cell r="C89">
            <v>1.1399999999999999</v>
          </cell>
          <cell r="D89">
            <v>0.87</v>
          </cell>
          <cell r="E89">
            <v>0.26999999999999991</v>
          </cell>
          <cell r="F89">
            <v>12</v>
          </cell>
          <cell r="G89">
            <v>68</v>
          </cell>
          <cell r="H89">
            <v>0.85099999999999998</v>
          </cell>
          <cell r="I89">
            <v>0.56000000000000005</v>
          </cell>
          <cell r="J89">
            <v>0.29099999999999993</v>
          </cell>
          <cell r="K89">
            <v>12</v>
          </cell>
          <cell r="L89">
            <v>2.1000000000000019E-2</v>
          </cell>
          <cell r="M89" t="b">
            <v>1</v>
          </cell>
          <cell r="N89" t="str">
            <v>Correcto</v>
          </cell>
          <cell r="O89" t="str">
            <v>-</v>
          </cell>
          <cell r="S89">
            <v>0</v>
          </cell>
          <cell r="T89">
            <v>0</v>
          </cell>
          <cell r="U89">
            <v>0</v>
          </cell>
          <cell r="V89">
            <v>12</v>
          </cell>
          <cell r="W89">
            <v>0</v>
          </cell>
          <cell r="X89">
            <v>0</v>
          </cell>
          <cell r="Y89">
            <v>0</v>
          </cell>
          <cell r="Z89">
            <v>0</v>
          </cell>
          <cell r="AA89">
            <v>0</v>
          </cell>
          <cell r="AB89">
            <v>0</v>
          </cell>
          <cell r="AC89">
            <v>0</v>
          </cell>
          <cell r="AD89">
            <v>12</v>
          </cell>
          <cell r="AE89">
            <v>0</v>
          </cell>
          <cell r="AF89">
            <v>0</v>
          </cell>
          <cell r="AG89">
            <v>0</v>
          </cell>
          <cell r="AH89">
            <v>12</v>
          </cell>
          <cell r="AI89">
            <v>0</v>
          </cell>
          <cell r="AJ89">
            <v>0</v>
          </cell>
          <cell r="AK89">
            <v>0</v>
          </cell>
          <cell r="AL89">
            <v>0</v>
          </cell>
          <cell r="AM89">
            <v>0</v>
          </cell>
          <cell r="AN89">
            <v>0</v>
          </cell>
          <cell r="AO89">
            <v>0</v>
          </cell>
          <cell r="AP89">
            <v>12</v>
          </cell>
        </row>
        <row r="90">
          <cell r="A90" t="str">
            <v>62-69</v>
          </cell>
          <cell r="B90">
            <v>62</v>
          </cell>
          <cell r="C90">
            <v>1.75</v>
          </cell>
          <cell r="D90">
            <v>1.56</v>
          </cell>
          <cell r="E90">
            <v>0.18999999999999995</v>
          </cell>
          <cell r="F90">
            <v>8</v>
          </cell>
          <cell r="G90">
            <v>69</v>
          </cell>
          <cell r="H90">
            <v>1.1200000000000001</v>
          </cell>
          <cell r="I90">
            <v>0.93899999999999995</v>
          </cell>
          <cell r="J90">
            <v>0.18100000000000016</v>
          </cell>
          <cell r="K90">
            <v>8</v>
          </cell>
          <cell r="L90">
            <v>8.9999999999997859E-3</v>
          </cell>
          <cell r="M90" t="b">
            <v>1</v>
          </cell>
          <cell r="N90" t="str">
            <v>Correcto</v>
          </cell>
          <cell r="O90" t="str">
            <v>-</v>
          </cell>
          <cell r="S90">
            <v>0</v>
          </cell>
          <cell r="T90">
            <v>8</v>
          </cell>
          <cell r="U90">
            <v>0</v>
          </cell>
          <cell r="V90">
            <v>0</v>
          </cell>
          <cell r="W90">
            <v>0</v>
          </cell>
          <cell r="X90">
            <v>0</v>
          </cell>
          <cell r="Y90">
            <v>0</v>
          </cell>
          <cell r="Z90">
            <v>0</v>
          </cell>
          <cell r="AA90">
            <v>0</v>
          </cell>
          <cell r="AB90">
            <v>0</v>
          </cell>
          <cell r="AC90">
            <v>0</v>
          </cell>
          <cell r="AD90">
            <v>8</v>
          </cell>
          <cell r="AE90">
            <v>0</v>
          </cell>
          <cell r="AF90">
            <v>8</v>
          </cell>
          <cell r="AG90">
            <v>0</v>
          </cell>
          <cell r="AH90">
            <v>0</v>
          </cell>
          <cell r="AI90">
            <v>0</v>
          </cell>
          <cell r="AJ90">
            <v>0</v>
          </cell>
          <cell r="AK90">
            <v>0</v>
          </cell>
          <cell r="AL90">
            <v>0</v>
          </cell>
          <cell r="AM90">
            <v>0</v>
          </cell>
          <cell r="AN90">
            <v>0</v>
          </cell>
          <cell r="AO90">
            <v>0</v>
          </cell>
          <cell r="AP90">
            <v>8</v>
          </cell>
        </row>
        <row r="91">
          <cell r="A91" t="str">
            <v>62-61</v>
          </cell>
          <cell r="B91">
            <v>62</v>
          </cell>
          <cell r="C91">
            <v>1.69</v>
          </cell>
          <cell r="D91">
            <v>1.5149999999999999</v>
          </cell>
          <cell r="E91">
            <v>0.17500000000000004</v>
          </cell>
          <cell r="F91">
            <v>8</v>
          </cell>
          <cell r="G91">
            <v>61</v>
          </cell>
          <cell r="H91">
            <v>1.222</v>
          </cell>
          <cell r="I91">
            <v>1.06</v>
          </cell>
          <cell r="J91">
            <v>0.16199999999999992</v>
          </cell>
          <cell r="K91">
            <v>8</v>
          </cell>
          <cell r="L91">
            <v>1.3000000000000123E-2</v>
          </cell>
          <cell r="M91" t="b">
            <v>1</v>
          </cell>
          <cell r="N91" t="str">
            <v>Correcto</v>
          </cell>
          <cell r="O91" t="str">
            <v>-</v>
          </cell>
          <cell r="S91">
            <v>0</v>
          </cell>
          <cell r="T91">
            <v>8</v>
          </cell>
          <cell r="U91">
            <v>0</v>
          </cell>
          <cell r="V91">
            <v>0</v>
          </cell>
          <cell r="W91">
            <v>0</v>
          </cell>
          <cell r="X91">
            <v>0</v>
          </cell>
          <cell r="Y91">
            <v>0</v>
          </cell>
          <cell r="Z91">
            <v>0</v>
          </cell>
          <cell r="AA91">
            <v>0</v>
          </cell>
          <cell r="AB91">
            <v>0</v>
          </cell>
          <cell r="AC91">
            <v>0</v>
          </cell>
          <cell r="AD91">
            <v>8</v>
          </cell>
          <cell r="AE91">
            <v>0</v>
          </cell>
          <cell r="AF91">
            <v>8</v>
          </cell>
          <cell r="AG91">
            <v>0</v>
          </cell>
          <cell r="AH91">
            <v>0</v>
          </cell>
          <cell r="AI91">
            <v>0</v>
          </cell>
          <cell r="AJ91">
            <v>0</v>
          </cell>
          <cell r="AK91">
            <v>0</v>
          </cell>
          <cell r="AL91">
            <v>0</v>
          </cell>
          <cell r="AM91">
            <v>0</v>
          </cell>
          <cell r="AN91">
            <v>0</v>
          </cell>
          <cell r="AO91">
            <v>0</v>
          </cell>
          <cell r="AP91">
            <v>8</v>
          </cell>
        </row>
        <row r="92">
          <cell r="A92" t="str">
            <v>62-399</v>
          </cell>
          <cell r="B92">
            <v>62</v>
          </cell>
          <cell r="C92">
            <v>1.65</v>
          </cell>
          <cell r="D92">
            <v>1.5</v>
          </cell>
          <cell r="E92">
            <v>0.14999999999999991</v>
          </cell>
          <cell r="F92">
            <v>6</v>
          </cell>
          <cell r="G92">
            <v>399</v>
          </cell>
          <cell r="H92">
            <v>0.9</v>
          </cell>
          <cell r="I92">
            <v>0.76</v>
          </cell>
          <cell r="J92">
            <v>0.14000000000000001</v>
          </cell>
          <cell r="K92">
            <v>6</v>
          </cell>
          <cell r="L92">
            <v>9.9999999999998979E-3</v>
          </cell>
          <cell r="M92" t="b">
            <v>1</v>
          </cell>
          <cell r="N92" t="str">
            <v>Correcto</v>
          </cell>
          <cell r="O92" t="str">
            <v>-</v>
          </cell>
          <cell r="S92">
            <v>6</v>
          </cell>
          <cell r="T92">
            <v>0</v>
          </cell>
          <cell r="U92">
            <v>0</v>
          </cell>
          <cell r="V92">
            <v>0</v>
          </cell>
          <cell r="W92">
            <v>0</v>
          </cell>
          <cell r="X92">
            <v>0</v>
          </cell>
          <cell r="Y92">
            <v>0</v>
          </cell>
          <cell r="Z92">
            <v>0</v>
          </cell>
          <cell r="AA92">
            <v>0</v>
          </cell>
          <cell r="AB92">
            <v>0</v>
          </cell>
          <cell r="AC92">
            <v>0</v>
          </cell>
          <cell r="AD92">
            <v>6</v>
          </cell>
          <cell r="AE92">
            <v>6</v>
          </cell>
          <cell r="AF92">
            <v>0</v>
          </cell>
          <cell r="AG92">
            <v>0</v>
          </cell>
          <cell r="AH92">
            <v>0</v>
          </cell>
          <cell r="AI92">
            <v>0</v>
          </cell>
          <cell r="AJ92">
            <v>0</v>
          </cell>
          <cell r="AK92">
            <v>0</v>
          </cell>
          <cell r="AL92">
            <v>0</v>
          </cell>
          <cell r="AM92">
            <v>0</v>
          </cell>
          <cell r="AN92">
            <v>0</v>
          </cell>
          <cell r="AO92">
            <v>0</v>
          </cell>
          <cell r="AP92">
            <v>6</v>
          </cell>
        </row>
        <row r="93">
          <cell r="A93" t="str">
            <v>64-1162</v>
          </cell>
          <cell r="B93">
            <v>64</v>
          </cell>
          <cell r="C93">
            <v>1.41</v>
          </cell>
          <cell r="D93">
            <v>1.2270000000000001</v>
          </cell>
          <cell r="E93">
            <v>0.18299999999999983</v>
          </cell>
          <cell r="F93">
            <v>8</v>
          </cell>
          <cell r="G93">
            <v>1162</v>
          </cell>
          <cell r="H93">
            <v>1.1200000000000001</v>
          </cell>
          <cell r="I93">
            <v>0.95</v>
          </cell>
          <cell r="J93">
            <v>0.17000000000000015</v>
          </cell>
          <cell r="K93">
            <v>8</v>
          </cell>
          <cell r="L93">
            <v>1.2999999999999678E-2</v>
          </cell>
          <cell r="M93" t="b">
            <v>1</v>
          </cell>
          <cell r="N93" t="str">
            <v>Correcto</v>
          </cell>
          <cell r="O93" t="str">
            <v>-</v>
          </cell>
          <cell r="S93">
            <v>0</v>
          </cell>
          <cell r="T93">
            <v>8</v>
          </cell>
          <cell r="U93">
            <v>0</v>
          </cell>
          <cell r="V93">
            <v>0</v>
          </cell>
          <cell r="W93">
            <v>0</v>
          </cell>
          <cell r="X93">
            <v>0</v>
          </cell>
          <cell r="Y93">
            <v>0</v>
          </cell>
          <cell r="Z93">
            <v>0</v>
          </cell>
          <cell r="AA93">
            <v>0</v>
          </cell>
          <cell r="AB93">
            <v>0</v>
          </cell>
          <cell r="AC93">
            <v>0</v>
          </cell>
          <cell r="AD93">
            <v>8</v>
          </cell>
          <cell r="AE93">
            <v>0</v>
          </cell>
          <cell r="AF93">
            <v>8</v>
          </cell>
          <cell r="AG93">
            <v>0</v>
          </cell>
          <cell r="AH93">
            <v>0</v>
          </cell>
          <cell r="AI93">
            <v>0</v>
          </cell>
          <cell r="AJ93">
            <v>0</v>
          </cell>
          <cell r="AK93">
            <v>0</v>
          </cell>
          <cell r="AL93">
            <v>0</v>
          </cell>
          <cell r="AM93">
            <v>0</v>
          </cell>
          <cell r="AN93">
            <v>0</v>
          </cell>
          <cell r="AO93">
            <v>0</v>
          </cell>
          <cell r="AP93">
            <v>8</v>
          </cell>
        </row>
        <row r="94">
          <cell r="A94" t="str">
            <v>67-68</v>
          </cell>
          <cell r="B94">
            <v>67</v>
          </cell>
          <cell r="C94">
            <v>0.9</v>
          </cell>
          <cell r="D94">
            <v>0.74</v>
          </cell>
          <cell r="E94">
            <v>0.16000000000000003</v>
          </cell>
          <cell r="F94">
            <v>8</v>
          </cell>
          <cell r="G94">
            <v>68</v>
          </cell>
          <cell r="H94">
            <v>0.83299999999999996</v>
          </cell>
          <cell r="I94">
            <v>0.64200000000000002</v>
          </cell>
          <cell r="J94">
            <v>0.19099999999999995</v>
          </cell>
          <cell r="K94">
            <v>8</v>
          </cell>
          <cell r="L94">
            <v>3.0999999999999917E-2</v>
          </cell>
          <cell r="M94" t="b">
            <v>1</v>
          </cell>
          <cell r="N94" t="str">
            <v>Correcto</v>
          </cell>
          <cell r="O94" t="str">
            <v>-</v>
          </cell>
          <cell r="S94">
            <v>0</v>
          </cell>
          <cell r="T94">
            <v>8</v>
          </cell>
          <cell r="U94">
            <v>0</v>
          </cell>
          <cell r="V94">
            <v>0</v>
          </cell>
          <cell r="W94">
            <v>0</v>
          </cell>
          <cell r="X94">
            <v>0</v>
          </cell>
          <cell r="Y94">
            <v>0</v>
          </cell>
          <cell r="Z94">
            <v>0</v>
          </cell>
          <cell r="AA94">
            <v>0</v>
          </cell>
          <cell r="AB94">
            <v>0</v>
          </cell>
          <cell r="AC94">
            <v>0</v>
          </cell>
          <cell r="AD94">
            <v>8</v>
          </cell>
          <cell r="AE94">
            <v>0</v>
          </cell>
          <cell r="AF94">
            <v>8</v>
          </cell>
          <cell r="AG94">
            <v>0</v>
          </cell>
          <cell r="AH94">
            <v>0</v>
          </cell>
          <cell r="AI94">
            <v>0</v>
          </cell>
          <cell r="AJ94">
            <v>0</v>
          </cell>
          <cell r="AK94">
            <v>0</v>
          </cell>
          <cell r="AL94">
            <v>0</v>
          </cell>
          <cell r="AM94">
            <v>0</v>
          </cell>
          <cell r="AN94">
            <v>0</v>
          </cell>
          <cell r="AO94">
            <v>0</v>
          </cell>
          <cell r="AP94">
            <v>8</v>
          </cell>
        </row>
        <row r="95">
          <cell r="A95" t="str">
            <v>68-67</v>
          </cell>
          <cell r="B95">
            <v>68</v>
          </cell>
          <cell r="C95">
            <v>0.83299999999999996</v>
          </cell>
          <cell r="D95">
            <v>0.64200000000000002</v>
          </cell>
          <cell r="E95">
            <v>0.19099999999999995</v>
          </cell>
          <cell r="F95">
            <v>8</v>
          </cell>
          <cell r="G95">
            <v>67</v>
          </cell>
          <cell r="H95">
            <v>0.9</v>
          </cell>
          <cell r="I95">
            <v>0.74</v>
          </cell>
          <cell r="J95">
            <v>0.16000000000000003</v>
          </cell>
          <cell r="K95">
            <v>8</v>
          </cell>
          <cell r="L95">
            <v>3.0999999999999917E-2</v>
          </cell>
          <cell r="M95" t="b">
            <v>1</v>
          </cell>
          <cell r="N95" t="str">
            <v>Correcto</v>
          </cell>
          <cell r="O95" t="str">
            <v>-</v>
          </cell>
          <cell r="S95">
            <v>0</v>
          </cell>
          <cell r="T95">
            <v>8</v>
          </cell>
          <cell r="U95">
            <v>0</v>
          </cell>
          <cell r="V95">
            <v>0</v>
          </cell>
          <cell r="W95">
            <v>0</v>
          </cell>
          <cell r="X95">
            <v>0</v>
          </cell>
          <cell r="Y95">
            <v>0</v>
          </cell>
          <cell r="Z95">
            <v>0</v>
          </cell>
          <cell r="AA95">
            <v>0</v>
          </cell>
          <cell r="AB95">
            <v>0</v>
          </cell>
          <cell r="AC95">
            <v>0</v>
          </cell>
          <cell r="AD95">
            <v>8</v>
          </cell>
          <cell r="AE95">
            <v>0</v>
          </cell>
          <cell r="AF95">
            <v>8</v>
          </cell>
          <cell r="AG95">
            <v>0</v>
          </cell>
          <cell r="AH95">
            <v>0</v>
          </cell>
          <cell r="AI95">
            <v>0</v>
          </cell>
          <cell r="AJ95">
            <v>0</v>
          </cell>
          <cell r="AK95">
            <v>0</v>
          </cell>
          <cell r="AL95">
            <v>0</v>
          </cell>
          <cell r="AM95">
            <v>0</v>
          </cell>
          <cell r="AN95">
            <v>0</v>
          </cell>
          <cell r="AO95">
            <v>0</v>
          </cell>
          <cell r="AP95">
            <v>8</v>
          </cell>
        </row>
        <row r="96">
          <cell r="A96" t="str">
            <v>68-61</v>
          </cell>
          <cell r="B96">
            <v>68</v>
          </cell>
          <cell r="C96">
            <v>0.85099999999999998</v>
          </cell>
          <cell r="D96">
            <v>0.56000000000000005</v>
          </cell>
          <cell r="E96">
            <v>0.29099999999999993</v>
          </cell>
          <cell r="F96">
            <v>12</v>
          </cell>
          <cell r="G96">
            <v>61</v>
          </cell>
          <cell r="H96">
            <v>1.1399999999999999</v>
          </cell>
          <cell r="I96">
            <v>0.87</v>
          </cell>
          <cell r="J96">
            <v>0.26999999999999991</v>
          </cell>
          <cell r="K96">
            <v>12</v>
          </cell>
          <cell r="L96">
            <v>2.1000000000000019E-2</v>
          </cell>
          <cell r="M96" t="b">
            <v>1</v>
          </cell>
          <cell r="N96" t="str">
            <v>Correcto</v>
          </cell>
          <cell r="O96" t="str">
            <v>-</v>
          </cell>
          <cell r="S96">
            <v>0</v>
          </cell>
          <cell r="T96">
            <v>0</v>
          </cell>
          <cell r="U96">
            <v>0</v>
          </cell>
          <cell r="V96">
            <v>12</v>
          </cell>
          <cell r="W96">
            <v>0</v>
          </cell>
          <cell r="X96">
            <v>0</v>
          </cell>
          <cell r="Y96">
            <v>0</v>
          </cell>
          <cell r="Z96">
            <v>0</v>
          </cell>
          <cell r="AA96">
            <v>0</v>
          </cell>
          <cell r="AB96">
            <v>0</v>
          </cell>
          <cell r="AC96">
            <v>0</v>
          </cell>
          <cell r="AD96">
            <v>12</v>
          </cell>
          <cell r="AE96">
            <v>0</v>
          </cell>
          <cell r="AF96">
            <v>0</v>
          </cell>
          <cell r="AG96">
            <v>0</v>
          </cell>
          <cell r="AH96">
            <v>12</v>
          </cell>
          <cell r="AI96">
            <v>0</v>
          </cell>
          <cell r="AJ96">
            <v>0</v>
          </cell>
          <cell r="AK96">
            <v>0</v>
          </cell>
          <cell r="AL96">
            <v>0</v>
          </cell>
          <cell r="AM96">
            <v>0</v>
          </cell>
          <cell r="AN96">
            <v>0</v>
          </cell>
          <cell r="AO96">
            <v>0</v>
          </cell>
          <cell r="AP96">
            <v>12</v>
          </cell>
        </row>
        <row r="97">
          <cell r="A97" t="str">
            <v>69-62</v>
          </cell>
          <cell r="B97">
            <v>69</v>
          </cell>
          <cell r="C97">
            <v>1.1200000000000001</v>
          </cell>
          <cell r="D97">
            <v>0.93899999999999995</v>
          </cell>
          <cell r="E97">
            <v>0.18100000000000016</v>
          </cell>
          <cell r="F97">
            <v>8</v>
          </cell>
          <cell r="G97">
            <v>62</v>
          </cell>
          <cell r="H97">
            <v>1.75</v>
          </cell>
          <cell r="I97">
            <v>1.56</v>
          </cell>
          <cell r="J97">
            <v>0.18999999999999995</v>
          </cell>
          <cell r="K97">
            <v>8</v>
          </cell>
          <cell r="L97">
            <v>8.9999999999997859E-3</v>
          </cell>
          <cell r="M97" t="b">
            <v>1</v>
          </cell>
          <cell r="N97" t="str">
            <v>Correcto</v>
          </cell>
          <cell r="O97" t="str">
            <v>-</v>
          </cell>
          <cell r="S97">
            <v>0</v>
          </cell>
          <cell r="T97">
            <v>8</v>
          </cell>
          <cell r="U97">
            <v>0</v>
          </cell>
          <cell r="V97">
            <v>0</v>
          </cell>
          <cell r="W97">
            <v>0</v>
          </cell>
          <cell r="X97">
            <v>0</v>
          </cell>
          <cell r="Y97">
            <v>0</v>
          </cell>
          <cell r="Z97">
            <v>0</v>
          </cell>
          <cell r="AA97">
            <v>0</v>
          </cell>
          <cell r="AB97">
            <v>0</v>
          </cell>
          <cell r="AC97">
            <v>0</v>
          </cell>
          <cell r="AD97">
            <v>8</v>
          </cell>
          <cell r="AE97">
            <v>0</v>
          </cell>
          <cell r="AF97">
            <v>8</v>
          </cell>
          <cell r="AG97">
            <v>0</v>
          </cell>
          <cell r="AH97">
            <v>0</v>
          </cell>
          <cell r="AI97">
            <v>0</v>
          </cell>
          <cell r="AJ97">
            <v>0</v>
          </cell>
          <cell r="AK97">
            <v>0</v>
          </cell>
          <cell r="AL97">
            <v>0</v>
          </cell>
          <cell r="AM97">
            <v>0</v>
          </cell>
          <cell r="AN97">
            <v>0</v>
          </cell>
          <cell r="AO97">
            <v>0</v>
          </cell>
          <cell r="AP97">
            <v>8</v>
          </cell>
        </row>
        <row r="98">
          <cell r="A98" t="str">
            <v>71-72</v>
          </cell>
          <cell r="B98">
            <v>71</v>
          </cell>
          <cell r="C98">
            <v>1.45</v>
          </cell>
          <cell r="D98">
            <v>1.28</v>
          </cell>
          <cell r="E98">
            <v>0.16999999999999993</v>
          </cell>
          <cell r="F98">
            <v>8</v>
          </cell>
          <cell r="G98">
            <v>72</v>
          </cell>
          <cell r="H98">
            <v>1.05</v>
          </cell>
          <cell r="I98">
            <v>0.89</v>
          </cell>
          <cell r="J98">
            <v>0.16000000000000003</v>
          </cell>
          <cell r="K98">
            <v>8</v>
          </cell>
          <cell r="L98">
            <v>9.9999999999998979E-3</v>
          </cell>
          <cell r="M98" t="b">
            <v>1</v>
          </cell>
          <cell r="N98" t="str">
            <v>Correcto</v>
          </cell>
          <cell r="O98" t="str">
            <v>-</v>
          </cell>
          <cell r="S98">
            <v>0</v>
          </cell>
          <cell r="T98">
            <v>8</v>
          </cell>
          <cell r="U98">
            <v>0</v>
          </cell>
          <cell r="V98">
            <v>0</v>
          </cell>
          <cell r="W98">
            <v>0</v>
          </cell>
          <cell r="X98">
            <v>0</v>
          </cell>
          <cell r="Y98">
            <v>0</v>
          </cell>
          <cell r="Z98">
            <v>0</v>
          </cell>
          <cell r="AA98">
            <v>0</v>
          </cell>
          <cell r="AB98">
            <v>0</v>
          </cell>
          <cell r="AC98">
            <v>0</v>
          </cell>
          <cell r="AD98">
            <v>8</v>
          </cell>
          <cell r="AE98">
            <v>0</v>
          </cell>
          <cell r="AF98">
            <v>8</v>
          </cell>
          <cell r="AG98">
            <v>0</v>
          </cell>
          <cell r="AH98">
            <v>0</v>
          </cell>
          <cell r="AI98">
            <v>0</v>
          </cell>
          <cell r="AJ98">
            <v>0</v>
          </cell>
          <cell r="AK98">
            <v>0</v>
          </cell>
          <cell r="AL98">
            <v>0</v>
          </cell>
          <cell r="AM98">
            <v>0</v>
          </cell>
          <cell r="AN98">
            <v>0</v>
          </cell>
          <cell r="AO98">
            <v>0</v>
          </cell>
          <cell r="AP98">
            <v>8</v>
          </cell>
        </row>
        <row r="99">
          <cell r="A99" t="str">
            <v>71-182</v>
          </cell>
          <cell r="B99">
            <v>71</v>
          </cell>
          <cell r="C99">
            <v>2.17</v>
          </cell>
          <cell r="D99">
            <v>1.98</v>
          </cell>
          <cell r="E99">
            <v>0.18999999999999995</v>
          </cell>
          <cell r="F99">
            <v>8</v>
          </cell>
          <cell r="G99">
            <v>182</v>
          </cell>
          <cell r="H99">
            <v>1.1299999999999999</v>
          </cell>
          <cell r="I99">
            <v>0.93</v>
          </cell>
          <cell r="J99">
            <v>0.19999999999999984</v>
          </cell>
          <cell r="K99">
            <v>8</v>
          </cell>
          <cell r="L99">
            <v>9.9999999999998979E-3</v>
          </cell>
          <cell r="M99" t="b">
            <v>1</v>
          </cell>
          <cell r="N99" t="str">
            <v>Correcto</v>
          </cell>
          <cell r="O99" t="str">
            <v>-</v>
          </cell>
          <cell r="S99">
            <v>0</v>
          </cell>
          <cell r="T99">
            <v>8</v>
          </cell>
          <cell r="U99">
            <v>0</v>
          </cell>
          <cell r="V99">
            <v>0</v>
          </cell>
          <cell r="W99">
            <v>0</v>
          </cell>
          <cell r="X99">
            <v>0</v>
          </cell>
          <cell r="Y99">
            <v>0</v>
          </cell>
          <cell r="Z99">
            <v>0</v>
          </cell>
          <cell r="AA99">
            <v>0</v>
          </cell>
          <cell r="AB99">
            <v>0</v>
          </cell>
          <cell r="AC99">
            <v>0</v>
          </cell>
          <cell r="AD99">
            <v>8</v>
          </cell>
          <cell r="AE99">
            <v>0</v>
          </cell>
          <cell r="AF99">
            <v>8</v>
          </cell>
          <cell r="AG99">
            <v>0</v>
          </cell>
          <cell r="AH99">
            <v>0</v>
          </cell>
          <cell r="AI99">
            <v>0</v>
          </cell>
          <cell r="AJ99">
            <v>0</v>
          </cell>
          <cell r="AK99">
            <v>0</v>
          </cell>
          <cell r="AL99">
            <v>0</v>
          </cell>
          <cell r="AM99">
            <v>0</v>
          </cell>
          <cell r="AN99">
            <v>0</v>
          </cell>
          <cell r="AO99">
            <v>0</v>
          </cell>
          <cell r="AP99">
            <v>8</v>
          </cell>
        </row>
        <row r="100">
          <cell r="A100" t="str">
            <v>72-73</v>
          </cell>
          <cell r="B100">
            <v>72</v>
          </cell>
          <cell r="C100">
            <v>0.76500000000000001</v>
          </cell>
          <cell r="D100">
            <v>0.56499999999999995</v>
          </cell>
          <cell r="E100">
            <v>0.20000000000000007</v>
          </cell>
          <cell r="F100">
            <v>8</v>
          </cell>
          <cell r="G100">
            <v>73</v>
          </cell>
          <cell r="H100">
            <v>1.4119999999999999</v>
          </cell>
          <cell r="I100">
            <v>1.24</v>
          </cell>
          <cell r="J100">
            <v>0.17199999999999993</v>
          </cell>
          <cell r="K100">
            <v>8</v>
          </cell>
          <cell r="L100">
            <v>2.8000000000000136E-2</v>
          </cell>
          <cell r="M100" t="b">
            <v>1</v>
          </cell>
          <cell r="N100" t="str">
            <v>Correcto</v>
          </cell>
          <cell r="O100" t="str">
            <v>-</v>
          </cell>
          <cell r="S100">
            <v>0</v>
          </cell>
          <cell r="T100">
            <v>8</v>
          </cell>
          <cell r="U100">
            <v>0</v>
          </cell>
          <cell r="V100">
            <v>0</v>
          </cell>
          <cell r="W100">
            <v>0</v>
          </cell>
          <cell r="X100">
            <v>0</v>
          </cell>
          <cell r="Y100">
            <v>0</v>
          </cell>
          <cell r="Z100">
            <v>0</v>
          </cell>
          <cell r="AA100">
            <v>0</v>
          </cell>
          <cell r="AB100">
            <v>0</v>
          </cell>
          <cell r="AC100">
            <v>0</v>
          </cell>
          <cell r="AD100">
            <v>8</v>
          </cell>
          <cell r="AE100">
            <v>0</v>
          </cell>
          <cell r="AF100">
            <v>8</v>
          </cell>
          <cell r="AG100">
            <v>0</v>
          </cell>
          <cell r="AH100">
            <v>0</v>
          </cell>
          <cell r="AI100">
            <v>0</v>
          </cell>
          <cell r="AJ100">
            <v>0</v>
          </cell>
          <cell r="AK100">
            <v>0</v>
          </cell>
          <cell r="AL100">
            <v>0</v>
          </cell>
          <cell r="AM100">
            <v>0</v>
          </cell>
          <cell r="AN100">
            <v>0</v>
          </cell>
          <cell r="AO100">
            <v>0</v>
          </cell>
          <cell r="AP100">
            <v>8</v>
          </cell>
        </row>
        <row r="101">
          <cell r="A101" t="str">
            <v>72-71</v>
          </cell>
          <cell r="B101">
            <v>72</v>
          </cell>
          <cell r="C101">
            <v>1.05</v>
          </cell>
          <cell r="D101">
            <v>0.89</v>
          </cell>
          <cell r="E101">
            <v>0.16000000000000003</v>
          </cell>
          <cell r="F101">
            <v>8</v>
          </cell>
          <cell r="G101">
            <v>71</v>
          </cell>
          <cell r="H101">
            <v>1.45</v>
          </cell>
          <cell r="I101">
            <v>1.28</v>
          </cell>
          <cell r="J101">
            <v>0.16999999999999993</v>
          </cell>
          <cell r="K101">
            <v>8</v>
          </cell>
          <cell r="L101">
            <v>9.9999999999998979E-3</v>
          </cell>
          <cell r="M101" t="b">
            <v>1</v>
          </cell>
          <cell r="N101" t="str">
            <v>Correcto</v>
          </cell>
          <cell r="O101" t="str">
            <v>-</v>
          </cell>
          <cell r="S101">
            <v>0</v>
          </cell>
          <cell r="T101">
            <v>8</v>
          </cell>
          <cell r="U101">
            <v>0</v>
          </cell>
          <cell r="V101">
            <v>0</v>
          </cell>
          <cell r="W101">
            <v>0</v>
          </cell>
          <cell r="X101">
            <v>0</v>
          </cell>
          <cell r="Y101">
            <v>0</v>
          </cell>
          <cell r="Z101">
            <v>0</v>
          </cell>
          <cell r="AA101">
            <v>0</v>
          </cell>
          <cell r="AB101">
            <v>0</v>
          </cell>
          <cell r="AC101">
            <v>0</v>
          </cell>
          <cell r="AD101">
            <v>8</v>
          </cell>
          <cell r="AE101">
            <v>0</v>
          </cell>
          <cell r="AF101">
            <v>8</v>
          </cell>
          <cell r="AG101">
            <v>0</v>
          </cell>
          <cell r="AH101">
            <v>0</v>
          </cell>
          <cell r="AI101">
            <v>0</v>
          </cell>
          <cell r="AJ101">
            <v>0</v>
          </cell>
          <cell r="AK101">
            <v>0</v>
          </cell>
          <cell r="AL101">
            <v>0</v>
          </cell>
          <cell r="AM101">
            <v>0</v>
          </cell>
          <cell r="AN101">
            <v>0</v>
          </cell>
          <cell r="AO101">
            <v>0</v>
          </cell>
          <cell r="AP101">
            <v>8</v>
          </cell>
        </row>
        <row r="102">
          <cell r="A102" t="str">
            <v>73-72</v>
          </cell>
          <cell r="B102">
            <v>73</v>
          </cell>
          <cell r="C102">
            <v>1.4119999999999999</v>
          </cell>
          <cell r="D102">
            <v>1.24</v>
          </cell>
          <cell r="E102">
            <v>0.17199999999999993</v>
          </cell>
          <cell r="F102">
            <v>8</v>
          </cell>
          <cell r="G102">
            <v>72</v>
          </cell>
          <cell r="H102">
            <v>0.76500000000000001</v>
          </cell>
          <cell r="I102">
            <v>0.56499999999999995</v>
          </cell>
          <cell r="J102">
            <v>0.20000000000000007</v>
          </cell>
          <cell r="K102">
            <v>8</v>
          </cell>
          <cell r="L102">
            <v>2.8000000000000136E-2</v>
          </cell>
          <cell r="M102" t="b">
            <v>1</v>
          </cell>
          <cell r="N102" t="str">
            <v>Correcto</v>
          </cell>
          <cell r="O102" t="str">
            <v>-</v>
          </cell>
          <cell r="S102">
            <v>0</v>
          </cell>
          <cell r="T102">
            <v>8</v>
          </cell>
          <cell r="U102">
            <v>0</v>
          </cell>
          <cell r="V102">
            <v>0</v>
          </cell>
          <cell r="W102">
            <v>0</v>
          </cell>
          <cell r="X102">
            <v>0</v>
          </cell>
          <cell r="Y102">
            <v>0</v>
          </cell>
          <cell r="Z102">
            <v>0</v>
          </cell>
          <cell r="AA102">
            <v>0</v>
          </cell>
          <cell r="AB102">
            <v>0</v>
          </cell>
          <cell r="AC102">
            <v>0</v>
          </cell>
          <cell r="AD102">
            <v>8</v>
          </cell>
          <cell r="AE102">
            <v>0</v>
          </cell>
          <cell r="AF102">
            <v>8</v>
          </cell>
          <cell r="AG102">
            <v>0</v>
          </cell>
          <cell r="AH102">
            <v>0</v>
          </cell>
          <cell r="AI102">
            <v>0</v>
          </cell>
          <cell r="AJ102">
            <v>0</v>
          </cell>
          <cell r="AK102">
            <v>0</v>
          </cell>
          <cell r="AL102">
            <v>0</v>
          </cell>
          <cell r="AM102">
            <v>0</v>
          </cell>
          <cell r="AN102">
            <v>0</v>
          </cell>
          <cell r="AO102">
            <v>0</v>
          </cell>
          <cell r="AP102">
            <v>8</v>
          </cell>
        </row>
        <row r="103">
          <cell r="A103" t="str">
            <v>75-76</v>
          </cell>
          <cell r="B103">
            <v>75</v>
          </cell>
          <cell r="C103">
            <v>1.5</v>
          </cell>
          <cell r="D103">
            <v>1.3149999999999999</v>
          </cell>
          <cell r="E103">
            <v>0.18500000000000005</v>
          </cell>
          <cell r="F103">
            <v>8</v>
          </cell>
          <cell r="G103">
            <v>76</v>
          </cell>
          <cell r="H103">
            <v>1.5649999999999999</v>
          </cell>
          <cell r="I103">
            <v>1.3779999999999999</v>
          </cell>
          <cell r="J103">
            <v>0.18700000000000006</v>
          </cell>
          <cell r="K103">
            <v>8</v>
          </cell>
          <cell r="L103">
            <v>2.0000000000000018E-3</v>
          </cell>
          <cell r="M103" t="b">
            <v>1</v>
          </cell>
          <cell r="N103" t="str">
            <v>Correcto</v>
          </cell>
          <cell r="O103" t="str">
            <v>-</v>
          </cell>
          <cell r="S103">
            <v>0</v>
          </cell>
          <cell r="T103">
            <v>8</v>
          </cell>
          <cell r="U103">
            <v>0</v>
          </cell>
          <cell r="V103">
            <v>0</v>
          </cell>
          <cell r="W103">
            <v>0</v>
          </cell>
          <cell r="X103">
            <v>0</v>
          </cell>
          <cell r="Y103">
            <v>0</v>
          </cell>
          <cell r="Z103">
            <v>0</v>
          </cell>
          <cell r="AA103">
            <v>0</v>
          </cell>
          <cell r="AB103">
            <v>0</v>
          </cell>
          <cell r="AC103">
            <v>0</v>
          </cell>
          <cell r="AD103">
            <v>8</v>
          </cell>
          <cell r="AE103">
            <v>0</v>
          </cell>
          <cell r="AF103">
            <v>8</v>
          </cell>
          <cell r="AG103">
            <v>0</v>
          </cell>
          <cell r="AH103">
            <v>0</v>
          </cell>
          <cell r="AI103">
            <v>0</v>
          </cell>
          <cell r="AJ103">
            <v>0</v>
          </cell>
          <cell r="AK103">
            <v>0</v>
          </cell>
          <cell r="AL103">
            <v>0</v>
          </cell>
          <cell r="AM103">
            <v>0</v>
          </cell>
          <cell r="AN103">
            <v>0</v>
          </cell>
          <cell r="AO103">
            <v>0</v>
          </cell>
          <cell r="AP103">
            <v>8</v>
          </cell>
        </row>
        <row r="104">
          <cell r="A104" t="str">
            <v>76-77</v>
          </cell>
          <cell r="B104">
            <v>76</v>
          </cell>
          <cell r="C104">
            <v>2.54</v>
          </cell>
          <cell r="D104">
            <v>2.2320000000000002</v>
          </cell>
          <cell r="E104">
            <v>0.30799999999999983</v>
          </cell>
          <cell r="F104">
            <v>14</v>
          </cell>
          <cell r="G104">
            <v>77</v>
          </cell>
          <cell r="H104">
            <v>1.41</v>
          </cell>
          <cell r="I104">
            <v>1.105</v>
          </cell>
          <cell r="J104">
            <v>0.30499999999999994</v>
          </cell>
          <cell r="K104">
            <v>14</v>
          </cell>
          <cell r="L104">
            <v>2.9999999999998916E-3</v>
          </cell>
          <cell r="M104" t="b">
            <v>1</v>
          </cell>
          <cell r="N104" t="str">
            <v>Correcto</v>
          </cell>
          <cell r="O104" t="str">
            <v>-</v>
          </cell>
          <cell r="S104">
            <v>0</v>
          </cell>
          <cell r="T104">
            <v>0</v>
          </cell>
          <cell r="U104">
            <v>0</v>
          </cell>
          <cell r="V104">
            <v>0</v>
          </cell>
          <cell r="W104">
            <v>14</v>
          </cell>
          <cell r="X104">
            <v>0</v>
          </cell>
          <cell r="Y104">
            <v>0</v>
          </cell>
          <cell r="Z104">
            <v>0</v>
          </cell>
          <cell r="AA104">
            <v>0</v>
          </cell>
          <cell r="AB104">
            <v>0</v>
          </cell>
          <cell r="AC104">
            <v>0</v>
          </cell>
          <cell r="AD104">
            <v>14</v>
          </cell>
          <cell r="AE104">
            <v>0</v>
          </cell>
          <cell r="AF104">
            <v>0</v>
          </cell>
          <cell r="AG104">
            <v>0</v>
          </cell>
          <cell r="AH104">
            <v>0</v>
          </cell>
          <cell r="AI104">
            <v>14</v>
          </cell>
          <cell r="AJ104">
            <v>0</v>
          </cell>
          <cell r="AK104">
            <v>0</v>
          </cell>
          <cell r="AL104">
            <v>0</v>
          </cell>
          <cell r="AM104">
            <v>0</v>
          </cell>
          <cell r="AN104">
            <v>0</v>
          </cell>
          <cell r="AO104">
            <v>0</v>
          </cell>
          <cell r="AP104">
            <v>14</v>
          </cell>
        </row>
        <row r="105">
          <cell r="A105" t="str">
            <v>76-75</v>
          </cell>
          <cell r="B105">
            <v>76</v>
          </cell>
          <cell r="C105">
            <v>1.5649999999999999</v>
          </cell>
          <cell r="D105">
            <v>1.3779999999999999</v>
          </cell>
          <cell r="E105">
            <v>0.18700000000000006</v>
          </cell>
          <cell r="F105">
            <v>8</v>
          </cell>
          <cell r="G105">
            <v>75</v>
          </cell>
          <cell r="H105">
            <v>1.5</v>
          </cell>
          <cell r="I105">
            <v>1.3149999999999999</v>
          </cell>
          <cell r="J105">
            <v>0.18500000000000005</v>
          </cell>
          <cell r="K105">
            <v>8</v>
          </cell>
          <cell r="L105">
            <v>2.0000000000000018E-3</v>
          </cell>
          <cell r="M105" t="b">
            <v>1</v>
          </cell>
          <cell r="N105" t="str">
            <v>Correcto</v>
          </cell>
          <cell r="O105" t="str">
            <v>-</v>
          </cell>
          <cell r="S105">
            <v>0</v>
          </cell>
          <cell r="T105">
            <v>8</v>
          </cell>
          <cell r="U105">
            <v>0</v>
          </cell>
          <cell r="V105">
            <v>0</v>
          </cell>
          <cell r="W105">
            <v>0</v>
          </cell>
          <cell r="X105">
            <v>0</v>
          </cell>
          <cell r="Y105">
            <v>0</v>
          </cell>
          <cell r="Z105">
            <v>0</v>
          </cell>
          <cell r="AA105">
            <v>0</v>
          </cell>
          <cell r="AB105">
            <v>0</v>
          </cell>
          <cell r="AC105">
            <v>0</v>
          </cell>
          <cell r="AD105">
            <v>8</v>
          </cell>
          <cell r="AE105">
            <v>0</v>
          </cell>
          <cell r="AF105">
            <v>8</v>
          </cell>
          <cell r="AG105">
            <v>0</v>
          </cell>
          <cell r="AH105">
            <v>0</v>
          </cell>
          <cell r="AI105">
            <v>0</v>
          </cell>
          <cell r="AJ105">
            <v>0</v>
          </cell>
          <cell r="AK105">
            <v>0</v>
          </cell>
          <cell r="AL105">
            <v>0</v>
          </cell>
          <cell r="AM105">
            <v>0</v>
          </cell>
          <cell r="AN105">
            <v>0</v>
          </cell>
          <cell r="AO105">
            <v>0</v>
          </cell>
          <cell r="AP105">
            <v>8</v>
          </cell>
        </row>
        <row r="106">
          <cell r="A106" t="str">
            <v>76-110A</v>
          </cell>
          <cell r="B106">
            <v>76</v>
          </cell>
          <cell r="C106">
            <v>2.08</v>
          </cell>
          <cell r="D106">
            <v>1.7749999999999999</v>
          </cell>
          <cell r="E106">
            <v>0.30500000000000016</v>
          </cell>
          <cell r="F106">
            <v>14</v>
          </cell>
          <cell r="G106" t="str">
            <v>110A</v>
          </cell>
          <cell r="H106">
            <v>2.4900000000000002</v>
          </cell>
          <cell r="I106">
            <v>2.1800000000000002</v>
          </cell>
          <cell r="J106">
            <v>0.31000000000000005</v>
          </cell>
          <cell r="K106">
            <v>14</v>
          </cell>
          <cell r="L106">
            <v>4.9999999999998934E-3</v>
          </cell>
          <cell r="M106" t="b">
            <v>1</v>
          </cell>
          <cell r="N106" t="str">
            <v>Correcto</v>
          </cell>
          <cell r="O106" t="str">
            <v>-</v>
          </cell>
          <cell r="S106">
            <v>0</v>
          </cell>
          <cell r="T106">
            <v>0</v>
          </cell>
          <cell r="U106">
            <v>0</v>
          </cell>
          <cell r="V106">
            <v>0</v>
          </cell>
          <cell r="W106">
            <v>14</v>
          </cell>
          <cell r="X106">
            <v>0</v>
          </cell>
          <cell r="Y106">
            <v>0</v>
          </cell>
          <cell r="Z106">
            <v>0</v>
          </cell>
          <cell r="AA106">
            <v>0</v>
          </cell>
          <cell r="AB106">
            <v>0</v>
          </cell>
          <cell r="AC106">
            <v>0</v>
          </cell>
          <cell r="AD106">
            <v>14</v>
          </cell>
          <cell r="AE106">
            <v>0</v>
          </cell>
          <cell r="AF106">
            <v>0</v>
          </cell>
          <cell r="AG106">
            <v>0</v>
          </cell>
          <cell r="AH106">
            <v>0</v>
          </cell>
          <cell r="AI106">
            <v>14</v>
          </cell>
          <cell r="AJ106">
            <v>0</v>
          </cell>
          <cell r="AK106">
            <v>0</v>
          </cell>
          <cell r="AL106">
            <v>0</v>
          </cell>
          <cell r="AM106">
            <v>0</v>
          </cell>
          <cell r="AN106">
            <v>0</v>
          </cell>
          <cell r="AO106">
            <v>0</v>
          </cell>
          <cell r="AP106">
            <v>14</v>
          </cell>
        </row>
        <row r="107">
          <cell r="A107" t="str">
            <v>76-122</v>
          </cell>
          <cell r="B107">
            <v>76</v>
          </cell>
          <cell r="C107">
            <v>2.3050000000000002</v>
          </cell>
          <cell r="D107">
            <v>2.073</v>
          </cell>
          <cell r="E107">
            <v>0.23200000000000021</v>
          </cell>
          <cell r="F107">
            <v>10</v>
          </cell>
          <cell r="G107">
            <v>122</v>
          </cell>
          <cell r="H107">
            <v>2.0299999999999998</v>
          </cell>
          <cell r="I107">
            <v>1.78</v>
          </cell>
          <cell r="J107">
            <v>0.24999999999999978</v>
          </cell>
          <cell r="K107">
            <v>10</v>
          </cell>
          <cell r="L107">
            <v>1.7999999999999572E-2</v>
          </cell>
          <cell r="M107" t="b">
            <v>1</v>
          </cell>
          <cell r="N107" t="str">
            <v>Correcto</v>
          </cell>
          <cell r="O107" t="str">
            <v>-</v>
          </cell>
          <cell r="S107">
            <v>0</v>
          </cell>
          <cell r="T107">
            <v>0</v>
          </cell>
          <cell r="U107">
            <v>10</v>
          </cell>
          <cell r="V107">
            <v>0</v>
          </cell>
          <cell r="W107">
            <v>0</v>
          </cell>
          <cell r="X107">
            <v>0</v>
          </cell>
          <cell r="Y107">
            <v>0</v>
          </cell>
          <cell r="Z107">
            <v>0</v>
          </cell>
          <cell r="AA107">
            <v>0</v>
          </cell>
          <cell r="AB107">
            <v>0</v>
          </cell>
          <cell r="AC107">
            <v>0</v>
          </cell>
          <cell r="AD107">
            <v>10</v>
          </cell>
          <cell r="AE107">
            <v>0</v>
          </cell>
          <cell r="AF107">
            <v>0</v>
          </cell>
          <cell r="AG107">
            <v>10</v>
          </cell>
          <cell r="AH107">
            <v>0</v>
          </cell>
          <cell r="AI107">
            <v>0</v>
          </cell>
          <cell r="AJ107">
            <v>0</v>
          </cell>
          <cell r="AK107">
            <v>0</v>
          </cell>
          <cell r="AL107">
            <v>0</v>
          </cell>
          <cell r="AM107">
            <v>0</v>
          </cell>
          <cell r="AN107">
            <v>0</v>
          </cell>
          <cell r="AO107">
            <v>0</v>
          </cell>
          <cell r="AP107">
            <v>10</v>
          </cell>
        </row>
        <row r="108">
          <cell r="A108" t="str">
            <v>77-78</v>
          </cell>
          <cell r="B108">
            <v>77</v>
          </cell>
          <cell r="C108">
            <v>1.52</v>
          </cell>
          <cell r="D108">
            <v>1.218</v>
          </cell>
          <cell r="E108">
            <v>0.30200000000000005</v>
          </cell>
          <cell r="F108">
            <v>14</v>
          </cell>
          <cell r="G108">
            <v>78</v>
          </cell>
          <cell r="H108">
            <v>1.78</v>
          </cell>
          <cell r="I108">
            <v>1.47</v>
          </cell>
          <cell r="J108">
            <v>0.31000000000000005</v>
          </cell>
          <cell r="K108">
            <v>14</v>
          </cell>
          <cell r="L108">
            <v>8.0000000000000071E-3</v>
          </cell>
          <cell r="M108" t="b">
            <v>1</v>
          </cell>
          <cell r="N108" t="str">
            <v>Correcto</v>
          </cell>
          <cell r="O108" t="str">
            <v>-</v>
          </cell>
          <cell r="S108">
            <v>0</v>
          </cell>
          <cell r="T108">
            <v>0</v>
          </cell>
          <cell r="U108">
            <v>0</v>
          </cell>
          <cell r="V108">
            <v>0</v>
          </cell>
          <cell r="W108">
            <v>14</v>
          </cell>
          <cell r="X108">
            <v>0</v>
          </cell>
          <cell r="Y108">
            <v>0</v>
          </cell>
          <cell r="Z108">
            <v>0</v>
          </cell>
          <cell r="AA108">
            <v>0</v>
          </cell>
          <cell r="AB108">
            <v>0</v>
          </cell>
          <cell r="AC108">
            <v>0</v>
          </cell>
          <cell r="AD108">
            <v>14</v>
          </cell>
          <cell r="AE108">
            <v>0</v>
          </cell>
          <cell r="AF108">
            <v>0</v>
          </cell>
          <cell r="AG108">
            <v>0</v>
          </cell>
          <cell r="AH108">
            <v>0</v>
          </cell>
          <cell r="AI108">
            <v>14</v>
          </cell>
          <cell r="AJ108">
            <v>0</v>
          </cell>
          <cell r="AK108">
            <v>0</v>
          </cell>
          <cell r="AL108">
            <v>0</v>
          </cell>
          <cell r="AM108">
            <v>0</v>
          </cell>
          <cell r="AN108">
            <v>0</v>
          </cell>
          <cell r="AO108">
            <v>0</v>
          </cell>
          <cell r="AP108">
            <v>14</v>
          </cell>
        </row>
        <row r="109">
          <cell r="A109" t="str">
            <v>77-76</v>
          </cell>
          <cell r="B109">
            <v>77</v>
          </cell>
          <cell r="C109">
            <v>1.41</v>
          </cell>
          <cell r="D109">
            <v>1.105</v>
          </cell>
          <cell r="E109">
            <v>0.30499999999999994</v>
          </cell>
          <cell r="F109">
            <v>14</v>
          </cell>
          <cell r="G109">
            <v>76</v>
          </cell>
          <cell r="H109">
            <v>2.54</v>
          </cell>
          <cell r="I109">
            <v>2.2320000000000002</v>
          </cell>
          <cell r="J109">
            <v>0.30799999999999983</v>
          </cell>
          <cell r="K109">
            <v>14</v>
          </cell>
          <cell r="L109">
            <v>2.9999999999998916E-3</v>
          </cell>
          <cell r="M109" t="b">
            <v>1</v>
          </cell>
          <cell r="N109" t="str">
            <v>Correcto</v>
          </cell>
          <cell r="O109" t="str">
            <v>-</v>
          </cell>
          <cell r="S109">
            <v>0</v>
          </cell>
          <cell r="T109">
            <v>0</v>
          </cell>
          <cell r="U109">
            <v>0</v>
          </cell>
          <cell r="V109">
            <v>0</v>
          </cell>
          <cell r="W109">
            <v>14</v>
          </cell>
          <cell r="X109">
            <v>0</v>
          </cell>
          <cell r="Y109">
            <v>0</v>
          </cell>
          <cell r="Z109">
            <v>0</v>
          </cell>
          <cell r="AA109">
            <v>0</v>
          </cell>
          <cell r="AB109">
            <v>0</v>
          </cell>
          <cell r="AC109">
            <v>0</v>
          </cell>
          <cell r="AD109">
            <v>14</v>
          </cell>
          <cell r="AE109">
            <v>0</v>
          </cell>
          <cell r="AF109">
            <v>0</v>
          </cell>
          <cell r="AG109">
            <v>0</v>
          </cell>
          <cell r="AH109">
            <v>0</v>
          </cell>
          <cell r="AI109">
            <v>14</v>
          </cell>
          <cell r="AJ109">
            <v>0</v>
          </cell>
          <cell r="AK109">
            <v>0</v>
          </cell>
          <cell r="AL109">
            <v>0</v>
          </cell>
          <cell r="AM109">
            <v>0</v>
          </cell>
          <cell r="AN109">
            <v>0</v>
          </cell>
          <cell r="AO109">
            <v>0</v>
          </cell>
          <cell r="AP109">
            <v>14</v>
          </cell>
        </row>
        <row r="110">
          <cell r="A110" t="str">
            <v>78-81</v>
          </cell>
          <cell r="B110">
            <v>78</v>
          </cell>
          <cell r="C110">
            <v>1.99</v>
          </cell>
          <cell r="D110">
            <v>1.6870000000000001</v>
          </cell>
          <cell r="E110">
            <v>0.30299999999999994</v>
          </cell>
          <cell r="F110">
            <v>14</v>
          </cell>
          <cell r="G110">
            <v>81</v>
          </cell>
          <cell r="H110">
            <v>2</v>
          </cell>
          <cell r="I110">
            <v>1.69</v>
          </cell>
          <cell r="J110">
            <v>0.31000000000000005</v>
          </cell>
          <cell r="K110">
            <v>14</v>
          </cell>
          <cell r="L110">
            <v>7.0000000000001172E-3</v>
          </cell>
          <cell r="M110" t="b">
            <v>1</v>
          </cell>
          <cell r="N110" t="str">
            <v>Correcto</v>
          </cell>
          <cell r="O110" t="str">
            <v>-</v>
          </cell>
          <cell r="S110">
            <v>0</v>
          </cell>
          <cell r="T110">
            <v>0</v>
          </cell>
          <cell r="U110">
            <v>0</v>
          </cell>
          <cell r="V110">
            <v>0</v>
          </cell>
          <cell r="W110">
            <v>14</v>
          </cell>
          <cell r="X110">
            <v>0</v>
          </cell>
          <cell r="Y110">
            <v>0</v>
          </cell>
          <cell r="Z110">
            <v>0</v>
          </cell>
          <cell r="AA110">
            <v>0</v>
          </cell>
          <cell r="AB110">
            <v>0</v>
          </cell>
          <cell r="AC110">
            <v>0</v>
          </cell>
          <cell r="AD110">
            <v>14</v>
          </cell>
          <cell r="AE110">
            <v>0</v>
          </cell>
          <cell r="AF110">
            <v>0</v>
          </cell>
          <cell r="AG110">
            <v>0</v>
          </cell>
          <cell r="AH110">
            <v>0</v>
          </cell>
          <cell r="AI110">
            <v>14</v>
          </cell>
          <cell r="AJ110">
            <v>0</v>
          </cell>
          <cell r="AK110">
            <v>0</v>
          </cell>
          <cell r="AL110">
            <v>0</v>
          </cell>
          <cell r="AM110">
            <v>0</v>
          </cell>
          <cell r="AN110">
            <v>0</v>
          </cell>
          <cell r="AO110">
            <v>0</v>
          </cell>
          <cell r="AP110">
            <v>14</v>
          </cell>
        </row>
        <row r="111">
          <cell r="A111" t="str">
            <v>78-77</v>
          </cell>
          <cell r="B111">
            <v>78</v>
          </cell>
          <cell r="C111">
            <v>1.78</v>
          </cell>
          <cell r="D111">
            <v>1.47</v>
          </cell>
          <cell r="E111">
            <v>0.31000000000000005</v>
          </cell>
          <cell r="F111">
            <v>14</v>
          </cell>
          <cell r="G111">
            <v>77</v>
          </cell>
          <cell r="H111">
            <v>1.52</v>
          </cell>
          <cell r="I111">
            <v>1.218</v>
          </cell>
          <cell r="J111">
            <v>0.30200000000000005</v>
          </cell>
          <cell r="K111">
            <v>14</v>
          </cell>
          <cell r="L111">
            <v>8.0000000000000071E-3</v>
          </cell>
          <cell r="M111" t="b">
            <v>1</v>
          </cell>
          <cell r="N111" t="str">
            <v>Correcto</v>
          </cell>
          <cell r="O111" t="str">
            <v>-</v>
          </cell>
          <cell r="S111">
            <v>0</v>
          </cell>
          <cell r="T111">
            <v>0</v>
          </cell>
          <cell r="U111">
            <v>0</v>
          </cell>
          <cell r="V111">
            <v>0</v>
          </cell>
          <cell r="W111">
            <v>14</v>
          </cell>
          <cell r="X111">
            <v>0</v>
          </cell>
          <cell r="Y111">
            <v>0</v>
          </cell>
          <cell r="Z111">
            <v>0</v>
          </cell>
          <cell r="AA111">
            <v>0</v>
          </cell>
          <cell r="AB111">
            <v>0</v>
          </cell>
          <cell r="AC111">
            <v>0</v>
          </cell>
          <cell r="AD111">
            <v>14</v>
          </cell>
          <cell r="AE111">
            <v>0</v>
          </cell>
          <cell r="AF111">
            <v>0</v>
          </cell>
          <cell r="AG111">
            <v>0</v>
          </cell>
          <cell r="AH111">
            <v>0</v>
          </cell>
          <cell r="AI111">
            <v>14</v>
          </cell>
          <cell r="AJ111">
            <v>0</v>
          </cell>
          <cell r="AK111">
            <v>0</v>
          </cell>
          <cell r="AL111">
            <v>0</v>
          </cell>
          <cell r="AM111">
            <v>0</v>
          </cell>
          <cell r="AN111">
            <v>0</v>
          </cell>
          <cell r="AO111">
            <v>0</v>
          </cell>
          <cell r="AP111">
            <v>14</v>
          </cell>
        </row>
        <row r="112">
          <cell r="A112" t="str">
            <v>79-80</v>
          </cell>
          <cell r="B112">
            <v>79</v>
          </cell>
          <cell r="C112">
            <v>1.5449999999999999</v>
          </cell>
          <cell r="D112">
            <v>1.3879999999999999</v>
          </cell>
          <cell r="E112">
            <v>0.15700000000000003</v>
          </cell>
          <cell r="F112">
            <v>8</v>
          </cell>
          <cell r="G112">
            <v>80</v>
          </cell>
          <cell r="H112">
            <v>1.56</v>
          </cell>
          <cell r="I112">
            <v>1.39</v>
          </cell>
          <cell r="J112">
            <v>0.17000000000000015</v>
          </cell>
          <cell r="K112">
            <v>8</v>
          </cell>
          <cell r="L112">
            <v>1.3000000000000123E-2</v>
          </cell>
          <cell r="M112" t="b">
            <v>1</v>
          </cell>
          <cell r="N112" t="str">
            <v>Correcto</v>
          </cell>
          <cell r="O112" t="str">
            <v>-</v>
          </cell>
          <cell r="S112">
            <v>0</v>
          </cell>
          <cell r="T112">
            <v>8</v>
          </cell>
          <cell r="U112">
            <v>0</v>
          </cell>
          <cell r="V112">
            <v>0</v>
          </cell>
          <cell r="W112">
            <v>0</v>
          </cell>
          <cell r="X112">
            <v>0</v>
          </cell>
          <cell r="Y112">
            <v>0</v>
          </cell>
          <cell r="Z112">
            <v>0</v>
          </cell>
          <cell r="AA112">
            <v>0</v>
          </cell>
          <cell r="AB112">
            <v>0</v>
          </cell>
          <cell r="AC112">
            <v>0</v>
          </cell>
          <cell r="AD112">
            <v>8</v>
          </cell>
          <cell r="AE112">
            <v>0</v>
          </cell>
          <cell r="AF112">
            <v>8</v>
          </cell>
          <cell r="AG112">
            <v>0</v>
          </cell>
          <cell r="AH112">
            <v>0</v>
          </cell>
          <cell r="AI112">
            <v>0</v>
          </cell>
          <cell r="AJ112">
            <v>0</v>
          </cell>
          <cell r="AK112">
            <v>0</v>
          </cell>
          <cell r="AL112">
            <v>0</v>
          </cell>
          <cell r="AM112">
            <v>0</v>
          </cell>
          <cell r="AN112">
            <v>0</v>
          </cell>
          <cell r="AO112">
            <v>0</v>
          </cell>
          <cell r="AP112">
            <v>8</v>
          </cell>
        </row>
        <row r="113">
          <cell r="A113" t="str">
            <v>79-190</v>
          </cell>
          <cell r="B113">
            <v>79</v>
          </cell>
          <cell r="C113">
            <v>1.5149999999999999</v>
          </cell>
          <cell r="D113">
            <v>1.3560000000000001</v>
          </cell>
          <cell r="E113">
            <v>0.15899999999999981</v>
          </cell>
          <cell r="F113">
            <v>8</v>
          </cell>
          <cell r="G113">
            <v>190</v>
          </cell>
          <cell r="H113">
            <v>1.93</v>
          </cell>
          <cell r="I113">
            <v>1.73</v>
          </cell>
          <cell r="J113">
            <v>0.19999999999999996</v>
          </cell>
          <cell r="K113">
            <v>8</v>
          </cell>
          <cell r="L113">
            <v>4.1000000000000147E-2</v>
          </cell>
          <cell r="M113" t="b">
            <v>1</v>
          </cell>
          <cell r="N113" t="str">
            <v>Correcto</v>
          </cell>
          <cell r="O113" t="str">
            <v>-</v>
          </cell>
          <cell r="S113">
            <v>0</v>
          </cell>
          <cell r="T113">
            <v>8</v>
          </cell>
          <cell r="U113">
            <v>0</v>
          </cell>
          <cell r="V113">
            <v>0</v>
          </cell>
          <cell r="W113">
            <v>0</v>
          </cell>
          <cell r="X113">
            <v>0</v>
          </cell>
          <cell r="Y113">
            <v>0</v>
          </cell>
          <cell r="Z113">
            <v>0</v>
          </cell>
          <cell r="AA113">
            <v>0</v>
          </cell>
          <cell r="AB113">
            <v>0</v>
          </cell>
          <cell r="AC113">
            <v>0</v>
          </cell>
          <cell r="AD113">
            <v>8</v>
          </cell>
          <cell r="AE113">
            <v>0</v>
          </cell>
          <cell r="AF113">
            <v>8</v>
          </cell>
          <cell r="AG113">
            <v>0</v>
          </cell>
          <cell r="AH113">
            <v>0</v>
          </cell>
          <cell r="AI113">
            <v>0</v>
          </cell>
          <cell r="AJ113">
            <v>0</v>
          </cell>
          <cell r="AK113">
            <v>0</v>
          </cell>
          <cell r="AL113">
            <v>0</v>
          </cell>
          <cell r="AM113">
            <v>0</v>
          </cell>
          <cell r="AN113">
            <v>0</v>
          </cell>
          <cell r="AO113">
            <v>0</v>
          </cell>
          <cell r="AP113">
            <v>8</v>
          </cell>
        </row>
        <row r="114">
          <cell r="A114" t="str">
            <v>79-125</v>
          </cell>
          <cell r="B114">
            <v>79</v>
          </cell>
          <cell r="C114">
            <v>1.5349999999999999</v>
          </cell>
          <cell r="D114">
            <v>1.38</v>
          </cell>
          <cell r="E114">
            <v>0.15500000000000003</v>
          </cell>
          <cell r="F114">
            <v>8</v>
          </cell>
          <cell r="G114">
            <v>125</v>
          </cell>
          <cell r="H114">
            <v>2.0699999999999998</v>
          </cell>
          <cell r="I114">
            <v>1.875</v>
          </cell>
          <cell r="J114">
            <v>0.19499999999999984</v>
          </cell>
          <cell r="K114">
            <v>8</v>
          </cell>
          <cell r="L114">
            <v>3.9999999999999813E-2</v>
          </cell>
          <cell r="M114" t="b">
            <v>1</v>
          </cell>
          <cell r="N114" t="str">
            <v>Correcto</v>
          </cell>
          <cell r="O114" t="str">
            <v>-</v>
          </cell>
          <cell r="S114">
            <v>0</v>
          </cell>
          <cell r="T114">
            <v>8</v>
          </cell>
          <cell r="U114">
            <v>0</v>
          </cell>
          <cell r="V114">
            <v>0</v>
          </cell>
          <cell r="W114">
            <v>0</v>
          </cell>
          <cell r="X114">
            <v>0</v>
          </cell>
          <cell r="Y114">
            <v>0</v>
          </cell>
          <cell r="Z114">
            <v>0</v>
          </cell>
          <cell r="AA114">
            <v>0</v>
          </cell>
          <cell r="AB114">
            <v>0</v>
          </cell>
          <cell r="AC114">
            <v>0</v>
          </cell>
          <cell r="AD114">
            <v>8</v>
          </cell>
          <cell r="AE114">
            <v>0</v>
          </cell>
          <cell r="AF114">
            <v>8</v>
          </cell>
          <cell r="AG114">
            <v>0</v>
          </cell>
          <cell r="AH114">
            <v>0</v>
          </cell>
          <cell r="AI114">
            <v>0</v>
          </cell>
          <cell r="AJ114">
            <v>0</v>
          </cell>
          <cell r="AK114">
            <v>0</v>
          </cell>
          <cell r="AL114">
            <v>0</v>
          </cell>
          <cell r="AM114">
            <v>0</v>
          </cell>
          <cell r="AN114">
            <v>0</v>
          </cell>
          <cell r="AO114">
            <v>0</v>
          </cell>
          <cell r="AP114">
            <v>8</v>
          </cell>
        </row>
        <row r="115">
          <cell r="A115" t="str">
            <v>80-79</v>
          </cell>
          <cell r="B115">
            <v>80</v>
          </cell>
          <cell r="C115">
            <v>1.56</v>
          </cell>
          <cell r="D115">
            <v>1.39</v>
          </cell>
          <cell r="E115">
            <v>0.17000000000000015</v>
          </cell>
          <cell r="F115">
            <v>8</v>
          </cell>
          <cell r="G115">
            <v>79</v>
          </cell>
          <cell r="H115">
            <v>1.5449999999999999</v>
          </cell>
          <cell r="I115">
            <v>1.3879999999999999</v>
          </cell>
          <cell r="J115">
            <v>0.15700000000000003</v>
          </cell>
          <cell r="K115">
            <v>8</v>
          </cell>
          <cell r="L115">
            <v>1.3000000000000123E-2</v>
          </cell>
          <cell r="M115" t="b">
            <v>1</v>
          </cell>
          <cell r="N115" t="str">
            <v>Correcto</v>
          </cell>
          <cell r="O115" t="str">
            <v>-</v>
          </cell>
          <cell r="S115">
            <v>0</v>
          </cell>
          <cell r="T115">
            <v>8</v>
          </cell>
          <cell r="U115">
            <v>0</v>
          </cell>
          <cell r="V115">
            <v>0</v>
          </cell>
          <cell r="W115">
            <v>0</v>
          </cell>
          <cell r="X115">
            <v>0</v>
          </cell>
          <cell r="Y115">
            <v>0</v>
          </cell>
          <cell r="Z115">
            <v>0</v>
          </cell>
          <cell r="AA115">
            <v>0</v>
          </cell>
          <cell r="AB115">
            <v>0</v>
          </cell>
          <cell r="AC115">
            <v>0</v>
          </cell>
          <cell r="AD115">
            <v>8</v>
          </cell>
          <cell r="AE115">
            <v>0</v>
          </cell>
          <cell r="AF115">
            <v>8</v>
          </cell>
          <cell r="AG115">
            <v>0</v>
          </cell>
          <cell r="AH115">
            <v>0</v>
          </cell>
          <cell r="AI115">
            <v>0</v>
          </cell>
          <cell r="AJ115">
            <v>0</v>
          </cell>
          <cell r="AK115">
            <v>0</v>
          </cell>
          <cell r="AL115">
            <v>0</v>
          </cell>
          <cell r="AM115">
            <v>0</v>
          </cell>
          <cell r="AN115">
            <v>0</v>
          </cell>
          <cell r="AO115">
            <v>0</v>
          </cell>
          <cell r="AP115">
            <v>8</v>
          </cell>
        </row>
        <row r="116">
          <cell r="A116" t="str">
            <v>80-83</v>
          </cell>
          <cell r="B116">
            <v>80</v>
          </cell>
          <cell r="C116">
            <v>1.75</v>
          </cell>
          <cell r="D116">
            <v>1.6</v>
          </cell>
          <cell r="E116">
            <v>0.14999999999999991</v>
          </cell>
          <cell r="F116">
            <v>6</v>
          </cell>
          <cell r="G116">
            <v>83</v>
          </cell>
          <cell r="H116">
            <v>1.57</v>
          </cell>
          <cell r="I116">
            <v>1.425</v>
          </cell>
          <cell r="J116">
            <v>0.14500000000000002</v>
          </cell>
          <cell r="K116">
            <v>6</v>
          </cell>
          <cell r="L116">
            <v>4.9999999999998934E-3</v>
          </cell>
          <cell r="M116" t="b">
            <v>1</v>
          </cell>
          <cell r="N116" t="str">
            <v>Correcto</v>
          </cell>
          <cell r="O116" t="str">
            <v>-</v>
          </cell>
          <cell r="S116">
            <v>6</v>
          </cell>
          <cell r="T116">
            <v>0</v>
          </cell>
          <cell r="U116">
            <v>0</v>
          </cell>
          <cell r="V116">
            <v>0</v>
          </cell>
          <cell r="W116">
            <v>0</v>
          </cell>
          <cell r="X116">
            <v>0</v>
          </cell>
          <cell r="Y116">
            <v>0</v>
          </cell>
          <cell r="Z116">
            <v>0</v>
          </cell>
          <cell r="AA116">
            <v>0</v>
          </cell>
          <cell r="AB116">
            <v>0</v>
          </cell>
          <cell r="AC116">
            <v>0</v>
          </cell>
          <cell r="AD116">
            <v>6</v>
          </cell>
          <cell r="AE116">
            <v>6</v>
          </cell>
          <cell r="AF116">
            <v>0</v>
          </cell>
          <cell r="AG116">
            <v>0</v>
          </cell>
          <cell r="AH116">
            <v>0</v>
          </cell>
          <cell r="AI116">
            <v>0</v>
          </cell>
          <cell r="AJ116">
            <v>0</v>
          </cell>
          <cell r="AK116">
            <v>0</v>
          </cell>
          <cell r="AL116">
            <v>0</v>
          </cell>
          <cell r="AM116">
            <v>0</v>
          </cell>
          <cell r="AN116">
            <v>0</v>
          </cell>
          <cell r="AO116">
            <v>0</v>
          </cell>
          <cell r="AP116">
            <v>6</v>
          </cell>
        </row>
        <row r="117">
          <cell r="A117" t="str">
            <v>81-82</v>
          </cell>
          <cell r="B117">
            <v>81</v>
          </cell>
          <cell r="C117">
            <v>1.97</v>
          </cell>
          <cell r="D117">
            <v>1.67</v>
          </cell>
          <cell r="E117">
            <v>0.30000000000000004</v>
          </cell>
          <cell r="F117">
            <v>12</v>
          </cell>
          <cell r="G117">
            <v>82</v>
          </cell>
          <cell r="H117">
            <v>1.73</v>
          </cell>
          <cell r="I117">
            <v>1.4410000000000001</v>
          </cell>
          <cell r="J117">
            <v>0.28899999999999992</v>
          </cell>
          <cell r="K117">
            <v>12</v>
          </cell>
          <cell r="L117">
            <v>1.1000000000000121E-2</v>
          </cell>
          <cell r="M117" t="b">
            <v>1</v>
          </cell>
          <cell r="N117" t="str">
            <v>Correcto</v>
          </cell>
          <cell r="O117" t="str">
            <v>-</v>
          </cell>
          <cell r="S117">
            <v>0</v>
          </cell>
          <cell r="T117">
            <v>0</v>
          </cell>
          <cell r="U117">
            <v>0</v>
          </cell>
          <cell r="V117">
            <v>12</v>
          </cell>
          <cell r="W117">
            <v>0</v>
          </cell>
          <cell r="X117">
            <v>0</v>
          </cell>
          <cell r="Y117">
            <v>0</v>
          </cell>
          <cell r="Z117">
            <v>0</v>
          </cell>
          <cell r="AA117">
            <v>0</v>
          </cell>
          <cell r="AB117">
            <v>0</v>
          </cell>
          <cell r="AC117">
            <v>0</v>
          </cell>
          <cell r="AD117">
            <v>12</v>
          </cell>
          <cell r="AE117">
            <v>0</v>
          </cell>
          <cell r="AF117">
            <v>0</v>
          </cell>
          <cell r="AG117">
            <v>0</v>
          </cell>
          <cell r="AH117">
            <v>12</v>
          </cell>
          <cell r="AI117">
            <v>0</v>
          </cell>
          <cell r="AJ117">
            <v>0</v>
          </cell>
          <cell r="AK117">
            <v>0</v>
          </cell>
          <cell r="AL117">
            <v>0</v>
          </cell>
          <cell r="AM117">
            <v>0</v>
          </cell>
          <cell r="AN117">
            <v>0</v>
          </cell>
          <cell r="AO117">
            <v>0</v>
          </cell>
          <cell r="AP117">
            <v>12</v>
          </cell>
        </row>
        <row r="118">
          <cell r="A118" t="str">
            <v>81-78</v>
          </cell>
          <cell r="B118">
            <v>81</v>
          </cell>
          <cell r="C118">
            <v>2</v>
          </cell>
          <cell r="D118">
            <v>1.69</v>
          </cell>
          <cell r="E118">
            <v>0.31000000000000005</v>
          </cell>
          <cell r="F118">
            <v>14</v>
          </cell>
          <cell r="G118">
            <v>78</v>
          </cell>
          <cell r="H118">
            <v>1.99</v>
          </cell>
          <cell r="I118">
            <v>1.6870000000000001</v>
          </cell>
          <cell r="J118">
            <v>0.30299999999999994</v>
          </cell>
          <cell r="K118">
            <v>14</v>
          </cell>
          <cell r="L118">
            <v>7.0000000000001172E-3</v>
          </cell>
          <cell r="M118" t="b">
            <v>1</v>
          </cell>
          <cell r="N118" t="str">
            <v>Correcto</v>
          </cell>
          <cell r="O118" t="str">
            <v>-</v>
          </cell>
          <cell r="S118">
            <v>0</v>
          </cell>
          <cell r="T118">
            <v>0</v>
          </cell>
          <cell r="U118">
            <v>0</v>
          </cell>
          <cell r="V118">
            <v>0</v>
          </cell>
          <cell r="W118">
            <v>14</v>
          </cell>
          <cell r="X118">
            <v>0</v>
          </cell>
          <cell r="Y118">
            <v>0</v>
          </cell>
          <cell r="Z118">
            <v>0</v>
          </cell>
          <cell r="AA118">
            <v>0</v>
          </cell>
          <cell r="AB118">
            <v>0</v>
          </cell>
          <cell r="AC118">
            <v>0</v>
          </cell>
          <cell r="AD118">
            <v>14</v>
          </cell>
          <cell r="AE118">
            <v>0</v>
          </cell>
          <cell r="AF118">
            <v>0</v>
          </cell>
          <cell r="AG118">
            <v>0</v>
          </cell>
          <cell r="AH118">
            <v>0</v>
          </cell>
          <cell r="AI118">
            <v>14</v>
          </cell>
          <cell r="AJ118">
            <v>0</v>
          </cell>
          <cell r="AK118">
            <v>0</v>
          </cell>
          <cell r="AL118">
            <v>0</v>
          </cell>
          <cell r="AM118">
            <v>0</v>
          </cell>
          <cell r="AN118">
            <v>0</v>
          </cell>
          <cell r="AO118">
            <v>0</v>
          </cell>
          <cell r="AP118">
            <v>14</v>
          </cell>
        </row>
        <row r="119">
          <cell r="A119" t="str">
            <v>82-1042</v>
          </cell>
          <cell r="B119">
            <v>82</v>
          </cell>
          <cell r="C119">
            <v>1.76</v>
          </cell>
          <cell r="D119">
            <v>1.52</v>
          </cell>
          <cell r="E119">
            <v>0.24</v>
          </cell>
          <cell r="F119">
            <v>10</v>
          </cell>
          <cell r="G119">
            <v>1042</v>
          </cell>
          <cell r="H119">
            <v>1.87</v>
          </cell>
          <cell r="I119">
            <v>1.62</v>
          </cell>
          <cell r="J119">
            <v>0.25</v>
          </cell>
          <cell r="K119">
            <v>10</v>
          </cell>
          <cell r="L119">
            <v>1.0000000000000009E-2</v>
          </cell>
          <cell r="M119" t="b">
            <v>1</v>
          </cell>
          <cell r="N119" t="str">
            <v>Correcto</v>
          </cell>
          <cell r="O119" t="str">
            <v>-</v>
          </cell>
          <cell r="S119">
            <v>0</v>
          </cell>
          <cell r="T119">
            <v>0</v>
          </cell>
          <cell r="U119">
            <v>10</v>
          </cell>
          <cell r="V119">
            <v>0</v>
          </cell>
          <cell r="W119">
            <v>0</v>
          </cell>
          <cell r="X119">
            <v>0</v>
          </cell>
          <cell r="Y119">
            <v>0</v>
          </cell>
          <cell r="Z119">
            <v>0</v>
          </cell>
          <cell r="AA119">
            <v>0</v>
          </cell>
          <cell r="AB119">
            <v>0</v>
          </cell>
          <cell r="AC119">
            <v>0</v>
          </cell>
          <cell r="AD119">
            <v>10</v>
          </cell>
          <cell r="AE119">
            <v>0</v>
          </cell>
          <cell r="AF119">
            <v>0</v>
          </cell>
          <cell r="AG119">
            <v>10</v>
          </cell>
          <cell r="AH119">
            <v>0</v>
          </cell>
          <cell r="AI119">
            <v>0</v>
          </cell>
          <cell r="AJ119">
            <v>0</v>
          </cell>
          <cell r="AK119">
            <v>0</v>
          </cell>
          <cell r="AL119">
            <v>0</v>
          </cell>
          <cell r="AM119">
            <v>0</v>
          </cell>
          <cell r="AN119">
            <v>0</v>
          </cell>
          <cell r="AO119">
            <v>0</v>
          </cell>
          <cell r="AP119">
            <v>10</v>
          </cell>
        </row>
        <row r="120">
          <cell r="A120" t="str">
            <v>82-1109D</v>
          </cell>
          <cell r="B120">
            <v>82</v>
          </cell>
          <cell r="C120">
            <v>1.64</v>
          </cell>
          <cell r="D120">
            <v>1.417</v>
          </cell>
          <cell r="E120">
            <v>0.22299999999999986</v>
          </cell>
          <cell r="F120">
            <v>10</v>
          </cell>
          <cell r="G120" t="str">
            <v>1109D</v>
          </cell>
          <cell r="H120">
            <v>1.37</v>
          </cell>
          <cell r="I120">
            <v>1.1399999999999999</v>
          </cell>
          <cell r="J120">
            <v>0.2300000000000002</v>
          </cell>
          <cell r="K120">
            <v>10</v>
          </cell>
          <cell r="L120">
            <v>7.0000000000003393E-3</v>
          </cell>
          <cell r="M120" t="b">
            <v>1</v>
          </cell>
          <cell r="N120" t="str">
            <v>Correcto</v>
          </cell>
          <cell r="O120" t="str">
            <v>-</v>
          </cell>
          <cell r="S120">
            <v>0</v>
          </cell>
          <cell r="T120">
            <v>0</v>
          </cell>
          <cell r="U120">
            <v>10</v>
          </cell>
          <cell r="V120">
            <v>0</v>
          </cell>
          <cell r="W120">
            <v>0</v>
          </cell>
          <cell r="X120">
            <v>0</v>
          </cell>
          <cell r="Y120">
            <v>0</v>
          </cell>
          <cell r="Z120">
            <v>0</v>
          </cell>
          <cell r="AA120">
            <v>0</v>
          </cell>
          <cell r="AB120">
            <v>0</v>
          </cell>
          <cell r="AC120">
            <v>0</v>
          </cell>
          <cell r="AD120">
            <v>10</v>
          </cell>
          <cell r="AE120">
            <v>0</v>
          </cell>
          <cell r="AF120">
            <v>0</v>
          </cell>
          <cell r="AG120">
            <v>10</v>
          </cell>
          <cell r="AH120">
            <v>0</v>
          </cell>
          <cell r="AI120">
            <v>0</v>
          </cell>
          <cell r="AJ120">
            <v>0</v>
          </cell>
          <cell r="AK120">
            <v>0</v>
          </cell>
          <cell r="AL120">
            <v>0</v>
          </cell>
          <cell r="AM120">
            <v>0</v>
          </cell>
          <cell r="AN120">
            <v>0</v>
          </cell>
          <cell r="AO120">
            <v>0</v>
          </cell>
          <cell r="AP120">
            <v>10</v>
          </cell>
        </row>
        <row r="121">
          <cell r="A121" t="str">
            <v>82-81</v>
          </cell>
          <cell r="B121">
            <v>82</v>
          </cell>
          <cell r="C121">
            <v>1.73</v>
          </cell>
          <cell r="D121">
            <v>1.4410000000000001</v>
          </cell>
          <cell r="E121">
            <v>0.28899999999999992</v>
          </cell>
          <cell r="F121">
            <v>12</v>
          </cell>
          <cell r="G121">
            <v>81</v>
          </cell>
          <cell r="H121">
            <v>1.97</v>
          </cell>
          <cell r="I121">
            <v>1.67</v>
          </cell>
          <cell r="J121">
            <v>0.30000000000000004</v>
          </cell>
          <cell r="K121">
            <v>12</v>
          </cell>
          <cell r="L121">
            <v>1.1000000000000121E-2</v>
          </cell>
          <cell r="M121" t="b">
            <v>1</v>
          </cell>
          <cell r="N121" t="str">
            <v>Correcto</v>
          </cell>
          <cell r="O121" t="str">
            <v>-</v>
          </cell>
          <cell r="S121">
            <v>0</v>
          </cell>
          <cell r="T121">
            <v>0</v>
          </cell>
          <cell r="U121">
            <v>0</v>
          </cell>
          <cell r="V121">
            <v>12</v>
          </cell>
          <cell r="W121">
            <v>0</v>
          </cell>
          <cell r="X121">
            <v>0</v>
          </cell>
          <cell r="Y121">
            <v>0</v>
          </cell>
          <cell r="Z121">
            <v>0</v>
          </cell>
          <cell r="AA121">
            <v>0</v>
          </cell>
          <cell r="AB121">
            <v>0</v>
          </cell>
          <cell r="AC121">
            <v>0</v>
          </cell>
          <cell r="AD121">
            <v>12</v>
          </cell>
          <cell r="AE121">
            <v>0</v>
          </cell>
          <cell r="AF121">
            <v>0</v>
          </cell>
          <cell r="AG121">
            <v>0</v>
          </cell>
          <cell r="AH121">
            <v>12</v>
          </cell>
          <cell r="AI121">
            <v>0</v>
          </cell>
          <cell r="AJ121">
            <v>0</v>
          </cell>
          <cell r="AK121">
            <v>0</v>
          </cell>
          <cell r="AL121">
            <v>0</v>
          </cell>
          <cell r="AM121">
            <v>0</v>
          </cell>
          <cell r="AN121">
            <v>0</v>
          </cell>
          <cell r="AO121">
            <v>0</v>
          </cell>
          <cell r="AP121">
            <v>12</v>
          </cell>
        </row>
        <row r="122">
          <cell r="A122" t="str">
            <v>83-1043</v>
          </cell>
          <cell r="B122">
            <v>83</v>
          </cell>
          <cell r="C122">
            <v>1.59</v>
          </cell>
          <cell r="D122">
            <v>1.42</v>
          </cell>
          <cell r="E122">
            <v>0.17000000000000015</v>
          </cell>
          <cell r="F122">
            <v>8</v>
          </cell>
          <cell r="G122">
            <v>1043</v>
          </cell>
          <cell r="H122">
            <v>1.97</v>
          </cell>
          <cell r="I122">
            <v>1.78</v>
          </cell>
          <cell r="J122">
            <v>0.18999999999999995</v>
          </cell>
          <cell r="K122">
            <v>8</v>
          </cell>
          <cell r="L122">
            <v>1.9999999999999796E-2</v>
          </cell>
          <cell r="M122" t="b">
            <v>1</v>
          </cell>
          <cell r="N122" t="str">
            <v>Correcto</v>
          </cell>
          <cell r="O122" t="str">
            <v>-</v>
          </cell>
          <cell r="S122">
            <v>0</v>
          </cell>
          <cell r="T122">
            <v>8</v>
          </cell>
          <cell r="U122">
            <v>0</v>
          </cell>
          <cell r="V122">
            <v>0</v>
          </cell>
          <cell r="W122">
            <v>0</v>
          </cell>
          <cell r="X122">
            <v>0</v>
          </cell>
          <cell r="Y122">
            <v>0</v>
          </cell>
          <cell r="Z122">
            <v>0</v>
          </cell>
          <cell r="AA122">
            <v>0</v>
          </cell>
          <cell r="AB122">
            <v>0</v>
          </cell>
          <cell r="AC122">
            <v>0</v>
          </cell>
          <cell r="AD122">
            <v>8</v>
          </cell>
          <cell r="AE122">
            <v>0</v>
          </cell>
          <cell r="AF122">
            <v>8</v>
          </cell>
          <cell r="AG122">
            <v>0</v>
          </cell>
          <cell r="AH122">
            <v>0</v>
          </cell>
          <cell r="AI122">
            <v>0</v>
          </cell>
          <cell r="AJ122">
            <v>0</v>
          </cell>
          <cell r="AK122">
            <v>0</v>
          </cell>
          <cell r="AL122">
            <v>0</v>
          </cell>
          <cell r="AM122">
            <v>0</v>
          </cell>
          <cell r="AN122">
            <v>0</v>
          </cell>
          <cell r="AO122">
            <v>0</v>
          </cell>
          <cell r="AP122">
            <v>8</v>
          </cell>
        </row>
        <row r="123">
          <cell r="A123" t="str">
            <v>83-80</v>
          </cell>
          <cell r="B123">
            <v>83</v>
          </cell>
          <cell r="C123">
            <v>1.57</v>
          </cell>
          <cell r="D123">
            <v>1.425</v>
          </cell>
          <cell r="E123">
            <v>0.14500000000000002</v>
          </cell>
          <cell r="F123">
            <v>6</v>
          </cell>
          <cell r="G123">
            <v>80</v>
          </cell>
          <cell r="H123">
            <v>1.75</v>
          </cell>
          <cell r="I123">
            <v>1.6</v>
          </cell>
          <cell r="J123">
            <v>0.14999999999999991</v>
          </cell>
          <cell r="K123">
            <v>6</v>
          </cell>
          <cell r="L123">
            <v>4.9999999999998934E-3</v>
          </cell>
          <cell r="M123" t="b">
            <v>1</v>
          </cell>
          <cell r="N123" t="str">
            <v>Correcto</v>
          </cell>
          <cell r="O123" t="str">
            <v>-</v>
          </cell>
          <cell r="S123">
            <v>6</v>
          </cell>
          <cell r="T123">
            <v>0</v>
          </cell>
          <cell r="U123">
            <v>0</v>
          </cell>
          <cell r="V123">
            <v>0</v>
          </cell>
          <cell r="W123">
            <v>0</v>
          </cell>
          <cell r="X123">
            <v>0</v>
          </cell>
          <cell r="Y123">
            <v>0</v>
          </cell>
          <cell r="Z123">
            <v>0</v>
          </cell>
          <cell r="AA123">
            <v>0</v>
          </cell>
          <cell r="AB123">
            <v>0</v>
          </cell>
          <cell r="AC123">
            <v>0</v>
          </cell>
          <cell r="AD123">
            <v>6</v>
          </cell>
          <cell r="AE123">
            <v>6</v>
          </cell>
          <cell r="AF123">
            <v>0</v>
          </cell>
          <cell r="AG123">
            <v>0</v>
          </cell>
          <cell r="AH123">
            <v>0</v>
          </cell>
          <cell r="AI123">
            <v>0</v>
          </cell>
          <cell r="AJ123">
            <v>0</v>
          </cell>
          <cell r="AK123">
            <v>0</v>
          </cell>
          <cell r="AL123">
            <v>0</v>
          </cell>
          <cell r="AM123">
            <v>0</v>
          </cell>
          <cell r="AN123">
            <v>0</v>
          </cell>
          <cell r="AO123">
            <v>0</v>
          </cell>
          <cell r="AP123">
            <v>6</v>
          </cell>
        </row>
        <row r="124">
          <cell r="A124" t="str">
            <v>84-85</v>
          </cell>
          <cell r="B124">
            <v>84</v>
          </cell>
          <cell r="C124">
            <v>2.9670000000000001</v>
          </cell>
          <cell r="D124">
            <v>2.2280000000000002</v>
          </cell>
          <cell r="E124">
            <v>0.73899999999999988</v>
          </cell>
          <cell r="F124">
            <v>0</v>
          </cell>
          <cell r="G124">
            <v>85</v>
          </cell>
          <cell r="H124">
            <v>3.05</v>
          </cell>
          <cell r="I124">
            <v>2.3199999999999998</v>
          </cell>
          <cell r="J124">
            <v>0.73</v>
          </cell>
          <cell r="K124">
            <v>0</v>
          </cell>
          <cell r="L124">
            <v>8.999999999999897E-3</v>
          </cell>
          <cell r="M124" t="b">
            <v>1</v>
          </cell>
          <cell r="N124" t="str">
            <v>Correcto</v>
          </cell>
          <cell r="O124" t="str">
            <v>-</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row>
        <row r="125">
          <cell r="A125" t="str">
            <v>84-1044</v>
          </cell>
          <cell r="B125">
            <v>84</v>
          </cell>
          <cell r="C125">
            <v>2.95</v>
          </cell>
          <cell r="D125">
            <v>2.08</v>
          </cell>
          <cell r="E125">
            <v>0.87000000000000011</v>
          </cell>
          <cell r="F125">
            <v>0</v>
          </cell>
          <cell r="G125">
            <v>1044</v>
          </cell>
          <cell r="H125">
            <v>2.85</v>
          </cell>
          <cell r="I125">
            <v>1.96</v>
          </cell>
          <cell r="J125">
            <v>0.89000000000000012</v>
          </cell>
          <cell r="K125">
            <v>0</v>
          </cell>
          <cell r="L125">
            <v>2.0000000000000018E-2</v>
          </cell>
          <cell r="M125" t="b">
            <v>1</v>
          </cell>
          <cell r="N125" t="str">
            <v>Correcto</v>
          </cell>
          <cell r="O125" t="str">
            <v>-</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row>
        <row r="126">
          <cell r="A126" t="str">
            <v>85-1041</v>
          </cell>
          <cell r="B126">
            <v>85</v>
          </cell>
          <cell r="C126">
            <v>3.03</v>
          </cell>
          <cell r="D126">
            <v>2.12</v>
          </cell>
          <cell r="E126">
            <v>0.9099999999999997</v>
          </cell>
          <cell r="F126">
            <v>0</v>
          </cell>
          <cell r="G126">
            <v>1041</v>
          </cell>
          <cell r="H126">
            <v>3.6</v>
          </cell>
          <cell r="I126">
            <v>2.7</v>
          </cell>
          <cell r="J126">
            <v>0.89999999999999991</v>
          </cell>
          <cell r="K126">
            <v>0</v>
          </cell>
          <cell r="L126">
            <v>9.9999999999997868E-3</v>
          </cell>
          <cell r="M126" t="b">
            <v>1</v>
          </cell>
          <cell r="N126" t="str">
            <v>Correcto</v>
          </cell>
          <cell r="O126" t="str">
            <v>-</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row>
        <row r="127">
          <cell r="A127" t="str">
            <v>85-84</v>
          </cell>
          <cell r="B127">
            <v>85</v>
          </cell>
          <cell r="C127">
            <v>3.05</v>
          </cell>
          <cell r="D127">
            <v>2.3199999999999998</v>
          </cell>
          <cell r="E127">
            <v>0.73</v>
          </cell>
          <cell r="F127">
            <v>0</v>
          </cell>
          <cell r="G127">
            <v>84</v>
          </cell>
          <cell r="H127">
            <v>2.9670000000000001</v>
          </cell>
          <cell r="I127">
            <v>2.2280000000000002</v>
          </cell>
          <cell r="J127">
            <v>0.73899999999999988</v>
          </cell>
          <cell r="K127">
            <v>0</v>
          </cell>
          <cell r="L127">
            <v>8.999999999999897E-3</v>
          </cell>
          <cell r="M127" t="b">
            <v>1</v>
          </cell>
          <cell r="N127" t="str">
            <v>Correcto</v>
          </cell>
          <cell r="O127" t="str">
            <v>-</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row>
        <row r="128">
          <cell r="A128" t="str">
            <v>92-93</v>
          </cell>
          <cell r="B128">
            <v>92</v>
          </cell>
          <cell r="C128">
            <v>1.85</v>
          </cell>
          <cell r="D128">
            <v>1.6</v>
          </cell>
          <cell r="E128">
            <v>0.25</v>
          </cell>
          <cell r="F128">
            <v>10</v>
          </cell>
          <cell r="G128">
            <v>93</v>
          </cell>
          <cell r="H128">
            <v>2.11</v>
          </cell>
          <cell r="I128">
            <v>1.865</v>
          </cell>
          <cell r="J128">
            <v>0.24499999999999988</v>
          </cell>
          <cell r="K128">
            <v>10</v>
          </cell>
          <cell r="L128">
            <v>5.0000000000001155E-3</v>
          </cell>
          <cell r="M128" t="b">
            <v>1</v>
          </cell>
          <cell r="N128" t="str">
            <v>Correcto</v>
          </cell>
          <cell r="O128" t="str">
            <v>-</v>
          </cell>
          <cell r="S128">
            <v>0</v>
          </cell>
          <cell r="T128">
            <v>0</v>
          </cell>
          <cell r="U128">
            <v>10</v>
          </cell>
          <cell r="V128">
            <v>0</v>
          </cell>
          <cell r="W128">
            <v>0</v>
          </cell>
          <cell r="X128">
            <v>0</v>
          </cell>
          <cell r="Y128">
            <v>0</v>
          </cell>
          <cell r="Z128">
            <v>0</v>
          </cell>
          <cell r="AA128">
            <v>0</v>
          </cell>
          <cell r="AB128">
            <v>0</v>
          </cell>
          <cell r="AC128">
            <v>0</v>
          </cell>
          <cell r="AD128">
            <v>10</v>
          </cell>
          <cell r="AE128">
            <v>0</v>
          </cell>
          <cell r="AF128">
            <v>0</v>
          </cell>
          <cell r="AG128">
            <v>10</v>
          </cell>
          <cell r="AH128">
            <v>0</v>
          </cell>
          <cell r="AI128">
            <v>0</v>
          </cell>
          <cell r="AJ128">
            <v>0</v>
          </cell>
          <cell r="AK128">
            <v>0</v>
          </cell>
          <cell r="AL128">
            <v>0</v>
          </cell>
          <cell r="AM128">
            <v>0</v>
          </cell>
          <cell r="AN128">
            <v>0</v>
          </cell>
          <cell r="AO128">
            <v>0</v>
          </cell>
          <cell r="AP128">
            <v>10</v>
          </cell>
        </row>
        <row r="129">
          <cell r="A129" t="str">
            <v>93-94</v>
          </cell>
          <cell r="B129">
            <v>93</v>
          </cell>
          <cell r="C129">
            <v>2.2599999999999998</v>
          </cell>
          <cell r="D129">
            <v>2.0099999999999998</v>
          </cell>
          <cell r="E129">
            <v>0.25</v>
          </cell>
          <cell r="F129">
            <v>10</v>
          </cell>
          <cell r="G129">
            <v>94</v>
          </cell>
          <cell r="H129">
            <v>1.49</v>
          </cell>
          <cell r="I129">
            <v>1.2470000000000001</v>
          </cell>
          <cell r="J129">
            <v>0.24299999999999988</v>
          </cell>
          <cell r="K129">
            <v>10</v>
          </cell>
          <cell r="L129">
            <v>7.0000000000001172E-3</v>
          </cell>
          <cell r="M129" t="b">
            <v>1</v>
          </cell>
          <cell r="N129" t="str">
            <v>Correcto</v>
          </cell>
          <cell r="O129" t="str">
            <v>-</v>
          </cell>
          <cell r="S129">
            <v>0</v>
          </cell>
          <cell r="T129">
            <v>0</v>
          </cell>
          <cell r="U129">
            <v>10</v>
          </cell>
          <cell r="V129">
            <v>0</v>
          </cell>
          <cell r="W129">
            <v>0</v>
          </cell>
          <cell r="X129">
            <v>0</v>
          </cell>
          <cell r="Y129">
            <v>0</v>
          </cell>
          <cell r="Z129">
            <v>0</v>
          </cell>
          <cell r="AA129">
            <v>0</v>
          </cell>
          <cell r="AB129">
            <v>0</v>
          </cell>
          <cell r="AC129">
            <v>0</v>
          </cell>
          <cell r="AD129">
            <v>10</v>
          </cell>
          <cell r="AE129">
            <v>0</v>
          </cell>
          <cell r="AF129">
            <v>0</v>
          </cell>
          <cell r="AG129">
            <v>10</v>
          </cell>
          <cell r="AH129">
            <v>0</v>
          </cell>
          <cell r="AI129">
            <v>0</v>
          </cell>
          <cell r="AJ129">
            <v>0</v>
          </cell>
          <cell r="AK129">
            <v>0</v>
          </cell>
          <cell r="AL129">
            <v>0</v>
          </cell>
          <cell r="AM129">
            <v>0</v>
          </cell>
          <cell r="AN129">
            <v>0</v>
          </cell>
          <cell r="AO129">
            <v>0</v>
          </cell>
          <cell r="AP129">
            <v>10</v>
          </cell>
        </row>
        <row r="130">
          <cell r="A130" t="str">
            <v>93-92</v>
          </cell>
          <cell r="B130">
            <v>93</v>
          </cell>
          <cell r="C130">
            <v>2.11</v>
          </cell>
          <cell r="D130">
            <v>1.865</v>
          </cell>
          <cell r="E130">
            <v>0.24499999999999988</v>
          </cell>
          <cell r="F130">
            <v>10</v>
          </cell>
          <cell r="G130">
            <v>92</v>
          </cell>
          <cell r="H130">
            <v>1.85</v>
          </cell>
          <cell r="I130">
            <v>1.6</v>
          </cell>
          <cell r="J130">
            <v>0.25</v>
          </cell>
          <cell r="K130">
            <v>10</v>
          </cell>
          <cell r="L130">
            <v>5.0000000000001155E-3</v>
          </cell>
          <cell r="M130" t="b">
            <v>1</v>
          </cell>
          <cell r="N130" t="str">
            <v>Correcto</v>
          </cell>
          <cell r="O130" t="str">
            <v>-</v>
          </cell>
          <cell r="S130">
            <v>0</v>
          </cell>
          <cell r="T130">
            <v>0</v>
          </cell>
          <cell r="U130">
            <v>10</v>
          </cell>
          <cell r="V130">
            <v>0</v>
          </cell>
          <cell r="W130">
            <v>0</v>
          </cell>
          <cell r="X130">
            <v>0</v>
          </cell>
          <cell r="Y130">
            <v>0</v>
          </cell>
          <cell r="Z130">
            <v>0</v>
          </cell>
          <cell r="AA130">
            <v>0</v>
          </cell>
          <cell r="AB130">
            <v>0</v>
          </cell>
          <cell r="AC130">
            <v>0</v>
          </cell>
          <cell r="AD130">
            <v>10</v>
          </cell>
          <cell r="AE130">
            <v>0</v>
          </cell>
          <cell r="AF130">
            <v>0</v>
          </cell>
          <cell r="AG130">
            <v>10</v>
          </cell>
          <cell r="AH130">
            <v>0</v>
          </cell>
          <cell r="AI130">
            <v>0</v>
          </cell>
          <cell r="AJ130">
            <v>0</v>
          </cell>
          <cell r="AK130">
            <v>0</v>
          </cell>
          <cell r="AL130">
            <v>0</v>
          </cell>
          <cell r="AM130">
            <v>0</v>
          </cell>
          <cell r="AN130">
            <v>0</v>
          </cell>
          <cell r="AO130">
            <v>0</v>
          </cell>
          <cell r="AP130">
            <v>10</v>
          </cell>
        </row>
        <row r="131">
          <cell r="A131" t="str">
            <v>93-E395</v>
          </cell>
          <cell r="B131">
            <v>93</v>
          </cell>
          <cell r="C131">
            <v>1.39</v>
          </cell>
          <cell r="D131">
            <v>1.147</v>
          </cell>
          <cell r="E131">
            <v>0.24299999999999988</v>
          </cell>
          <cell r="F131">
            <v>10</v>
          </cell>
          <cell r="G131" t="str">
            <v>E395</v>
          </cell>
          <cell r="H131">
            <v>1.96</v>
          </cell>
          <cell r="I131">
            <v>1.71</v>
          </cell>
          <cell r="J131">
            <v>0.25</v>
          </cell>
          <cell r="K131">
            <v>10</v>
          </cell>
          <cell r="L131">
            <v>7.0000000000001172E-3</v>
          </cell>
          <cell r="M131" t="b">
            <v>1</v>
          </cell>
          <cell r="N131" t="str">
            <v>Correcto</v>
          </cell>
          <cell r="O131" t="str">
            <v>-</v>
          </cell>
          <cell r="S131">
            <v>0</v>
          </cell>
          <cell r="T131">
            <v>0</v>
          </cell>
          <cell r="U131">
            <v>10</v>
          </cell>
          <cell r="V131">
            <v>0</v>
          </cell>
          <cell r="W131">
            <v>0</v>
          </cell>
          <cell r="X131">
            <v>0</v>
          </cell>
          <cell r="Y131">
            <v>0</v>
          </cell>
          <cell r="Z131">
            <v>0</v>
          </cell>
          <cell r="AA131">
            <v>0</v>
          </cell>
          <cell r="AB131">
            <v>0</v>
          </cell>
          <cell r="AC131">
            <v>0</v>
          </cell>
          <cell r="AD131">
            <v>10</v>
          </cell>
          <cell r="AE131">
            <v>0</v>
          </cell>
          <cell r="AF131">
            <v>0</v>
          </cell>
          <cell r="AG131">
            <v>10</v>
          </cell>
          <cell r="AH131">
            <v>0</v>
          </cell>
          <cell r="AI131">
            <v>0</v>
          </cell>
          <cell r="AJ131">
            <v>0</v>
          </cell>
          <cell r="AK131">
            <v>0</v>
          </cell>
          <cell r="AL131">
            <v>0</v>
          </cell>
          <cell r="AM131">
            <v>0</v>
          </cell>
          <cell r="AN131">
            <v>0</v>
          </cell>
          <cell r="AO131">
            <v>0</v>
          </cell>
          <cell r="AP131">
            <v>10</v>
          </cell>
        </row>
        <row r="132">
          <cell r="A132" t="str">
            <v>94-97</v>
          </cell>
          <cell r="B132">
            <v>94</v>
          </cell>
          <cell r="C132">
            <v>1.54</v>
          </cell>
          <cell r="D132">
            <v>1.2929999999999999</v>
          </cell>
          <cell r="E132">
            <v>0.24700000000000011</v>
          </cell>
          <cell r="F132">
            <v>10</v>
          </cell>
          <cell r="G132">
            <v>97</v>
          </cell>
          <cell r="H132">
            <v>1.95</v>
          </cell>
          <cell r="I132">
            <v>1.7050000000000001</v>
          </cell>
          <cell r="J132">
            <v>0.24499999999999988</v>
          </cell>
          <cell r="K132">
            <v>10</v>
          </cell>
          <cell r="L132">
            <v>2.0000000000002238E-3</v>
          </cell>
          <cell r="M132" t="b">
            <v>1</v>
          </cell>
          <cell r="N132" t="str">
            <v>Correcto</v>
          </cell>
          <cell r="O132" t="str">
            <v>-</v>
          </cell>
          <cell r="S132">
            <v>0</v>
          </cell>
          <cell r="T132">
            <v>0</v>
          </cell>
          <cell r="U132">
            <v>10</v>
          </cell>
          <cell r="V132">
            <v>0</v>
          </cell>
          <cell r="W132">
            <v>0</v>
          </cell>
          <cell r="X132">
            <v>0</v>
          </cell>
          <cell r="Y132">
            <v>0</v>
          </cell>
          <cell r="Z132">
            <v>0</v>
          </cell>
          <cell r="AA132">
            <v>0</v>
          </cell>
          <cell r="AB132">
            <v>0</v>
          </cell>
          <cell r="AC132">
            <v>0</v>
          </cell>
          <cell r="AD132">
            <v>10</v>
          </cell>
          <cell r="AE132">
            <v>0</v>
          </cell>
          <cell r="AF132">
            <v>0</v>
          </cell>
          <cell r="AG132">
            <v>10</v>
          </cell>
          <cell r="AH132">
            <v>0</v>
          </cell>
          <cell r="AI132">
            <v>0</v>
          </cell>
          <cell r="AJ132">
            <v>0</v>
          </cell>
          <cell r="AK132">
            <v>0</v>
          </cell>
          <cell r="AL132">
            <v>0</v>
          </cell>
          <cell r="AM132">
            <v>0</v>
          </cell>
          <cell r="AN132">
            <v>0</v>
          </cell>
          <cell r="AO132">
            <v>0</v>
          </cell>
          <cell r="AP132">
            <v>10</v>
          </cell>
        </row>
        <row r="133">
          <cell r="A133" t="str">
            <v>94-93</v>
          </cell>
          <cell r="B133">
            <v>94</v>
          </cell>
          <cell r="C133">
            <v>1.49</v>
          </cell>
          <cell r="D133">
            <v>1.2470000000000001</v>
          </cell>
          <cell r="E133">
            <v>0.24299999999999988</v>
          </cell>
          <cell r="F133">
            <v>10</v>
          </cell>
          <cell r="G133">
            <v>93</v>
          </cell>
          <cell r="H133">
            <v>2.2599999999999998</v>
          </cell>
          <cell r="I133">
            <v>2.0099999999999998</v>
          </cell>
          <cell r="J133">
            <v>0.25</v>
          </cell>
          <cell r="K133">
            <v>10</v>
          </cell>
          <cell r="L133">
            <v>7.0000000000001172E-3</v>
          </cell>
          <cell r="M133" t="b">
            <v>1</v>
          </cell>
          <cell r="N133" t="str">
            <v>Correcto</v>
          </cell>
          <cell r="O133" t="str">
            <v>-</v>
          </cell>
          <cell r="S133">
            <v>0</v>
          </cell>
          <cell r="T133">
            <v>0</v>
          </cell>
          <cell r="U133">
            <v>10</v>
          </cell>
          <cell r="V133">
            <v>0</v>
          </cell>
          <cell r="W133">
            <v>0</v>
          </cell>
          <cell r="X133">
            <v>0</v>
          </cell>
          <cell r="Y133">
            <v>0</v>
          </cell>
          <cell r="Z133">
            <v>0</v>
          </cell>
          <cell r="AA133">
            <v>0</v>
          </cell>
          <cell r="AB133">
            <v>0</v>
          </cell>
          <cell r="AC133">
            <v>0</v>
          </cell>
          <cell r="AD133">
            <v>10</v>
          </cell>
          <cell r="AE133">
            <v>0</v>
          </cell>
          <cell r="AF133">
            <v>0</v>
          </cell>
          <cell r="AG133">
            <v>10</v>
          </cell>
          <cell r="AH133">
            <v>0</v>
          </cell>
          <cell r="AI133">
            <v>0</v>
          </cell>
          <cell r="AJ133">
            <v>0</v>
          </cell>
          <cell r="AK133">
            <v>0</v>
          </cell>
          <cell r="AL133">
            <v>0</v>
          </cell>
          <cell r="AM133">
            <v>0</v>
          </cell>
          <cell r="AN133">
            <v>0</v>
          </cell>
          <cell r="AO133">
            <v>0</v>
          </cell>
          <cell r="AP133">
            <v>10</v>
          </cell>
        </row>
        <row r="134">
          <cell r="A134" t="str">
            <v>97-378</v>
          </cell>
          <cell r="B134">
            <v>97</v>
          </cell>
          <cell r="C134">
            <v>1.9630000000000001</v>
          </cell>
          <cell r="D134">
            <v>1.7050000000000001</v>
          </cell>
          <cell r="E134">
            <v>0.25800000000000001</v>
          </cell>
          <cell r="F134">
            <v>12</v>
          </cell>
          <cell r="G134">
            <v>378</v>
          </cell>
          <cell r="H134">
            <v>1.87</v>
          </cell>
          <cell r="I134">
            <v>1.6</v>
          </cell>
          <cell r="J134">
            <v>0.27</v>
          </cell>
          <cell r="K134">
            <v>12</v>
          </cell>
          <cell r="L134">
            <v>1.2000000000000011E-2</v>
          </cell>
          <cell r="M134" t="b">
            <v>1</v>
          </cell>
          <cell r="N134" t="str">
            <v>Correcto</v>
          </cell>
          <cell r="O134" t="str">
            <v>-</v>
          </cell>
          <cell r="S134">
            <v>0</v>
          </cell>
          <cell r="T134">
            <v>0</v>
          </cell>
          <cell r="U134">
            <v>0</v>
          </cell>
          <cell r="V134">
            <v>12</v>
          </cell>
          <cell r="W134">
            <v>0</v>
          </cell>
          <cell r="X134">
            <v>0</v>
          </cell>
          <cell r="Y134">
            <v>0</v>
          </cell>
          <cell r="Z134">
            <v>0</v>
          </cell>
          <cell r="AA134">
            <v>0</v>
          </cell>
          <cell r="AB134">
            <v>0</v>
          </cell>
          <cell r="AC134">
            <v>0</v>
          </cell>
          <cell r="AD134">
            <v>12</v>
          </cell>
          <cell r="AE134">
            <v>0</v>
          </cell>
          <cell r="AF134">
            <v>0</v>
          </cell>
          <cell r="AG134">
            <v>0</v>
          </cell>
          <cell r="AH134">
            <v>12</v>
          </cell>
          <cell r="AI134">
            <v>0</v>
          </cell>
          <cell r="AJ134">
            <v>0</v>
          </cell>
          <cell r="AK134">
            <v>0</v>
          </cell>
          <cell r="AL134">
            <v>0</v>
          </cell>
          <cell r="AM134">
            <v>0</v>
          </cell>
          <cell r="AN134">
            <v>0</v>
          </cell>
          <cell r="AO134">
            <v>0</v>
          </cell>
          <cell r="AP134">
            <v>12</v>
          </cell>
        </row>
        <row r="135">
          <cell r="A135" t="str">
            <v>97-94</v>
          </cell>
          <cell r="B135">
            <v>97</v>
          </cell>
          <cell r="C135">
            <v>1.95</v>
          </cell>
          <cell r="D135">
            <v>1.7050000000000001</v>
          </cell>
          <cell r="E135">
            <v>0.24499999999999988</v>
          </cell>
          <cell r="F135">
            <v>10</v>
          </cell>
          <cell r="G135">
            <v>94</v>
          </cell>
          <cell r="H135">
            <v>1.54</v>
          </cell>
          <cell r="I135">
            <v>1.2929999999999999</v>
          </cell>
          <cell r="J135">
            <v>0.24700000000000011</v>
          </cell>
          <cell r="K135">
            <v>10</v>
          </cell>
          <cell r="L135">
            <v>2.0000000000002238E-3</v>
          </cell>
          <cell r="M135" t="b">
            <v>1</v>
          </cell>
          <cell r="N135" t="str">
            <v>Correcto</v>
          </cell>
          <cell r="O135" t="str">
            <v>-</v>
          </cell>
          <cell r="S135">
            <v>0</v>
          </cell>
          <cell r="T135">
            <v>0</v>
          </cell>
          <cell r="U135">
            <v>10</v>
          </cell>
          <cell r="V135">
            <v>0</v>
          </cell>
          <cell r="W135">
            <v>0</v>
          </cell>
          <cell r="X135">
            <v>0</v>
          </cell>
          <cell r="Y135">
            <v>0</v>
          </cell>
          <cell r="Z135">
            <v>0</v>
          </cell>
          <cell r="AA135">
            <v>0</v>
          </cell>
          <cell r="AB135">
            <v>0</v>
          </cell>
          <cell r="AC135">
            <v>0</v>
          </cell>
          <cell r="AD135">
            <v>10</v>
          </cell>
          <cell r="AE135">
            <v>0</v>
          </cell>
          <cell r="AF135">
            <v>0</v>
          </cell>
          <cell r="AG135">
            <v>10</v>
          </cell>
          <cell r="AH135">
            <v>0</v>
          </cell>
          <cell r="AI135">
            <v>0</v>
          </cell>
          <cell r="AJ135">
            <v>0</v>
          </cell>
          <cell r="AK135">
            <v>0</v>
          </cell>
          <cell r="AL135">
            <v>0</v>
          </cell>
          <cell r="AM135">
            <v>0</v>
          </cell>
          <cell r="AN135">
            <v>0</v>
          </cell>
          <cell r="AO135">
            <v>0</v>
          </cell>
          <cell r="AP135">
            <v>10</v>
          </cell>
        </row>
        <row r="136">
          <cell r="A136" t="str">
            <v>98-99</v>
          </cell>
          <cell r="B136">
            <v>98</v>
          </cell>
          <cell r="C136">
            <v>1.79</v>
          </cell>
          <cell r="D136">
            <v>1.54</v>
          </cell>
          <cell r="E136">
            <v>0.25</v>
          </cell>
          <cell r="F136">
            <v>10</v>
          </cell>
          <cell r="G136">
            <v>99</v>
          </cell>
          <cell r="H136">
            <v>1.86</v>
          </cell>
          <cell r="I136">
            <v>1.615</v>
          </cell>
          <cell r="J136">
            <v>0.24500000000000011</v>
          </cell>
          <cell r="K136">
            <v>10</v>
          </cell>
          <cell r="L136">
            <v>4.9999999999998934E-3</v>
          </cell>
          <cell r="M136" t="b">
            <v>1</v>
          </cell>
          <cell r="N136" t="str">
            <v>Correcto</v>
          </cell>
          <cell r="O136" t="str">
            <v>-</v>
          </cell>
          <cell r="S136">
            <v>0</v>
          </cell>
          <cell r="T136">
            <v>0</v>
          </cell>
          <cell r="U136">
            <v>10</v>
          </cell>
          <cell r="V136">
            <v>0</v>
          </cell>
          <cell r="W136">
            <v>0</v>
          </cell>
          <cell r="X136">
            <v>0</v>
          </cell>
          <cell r="Y136">
            <v>0</v>
          </cell>
          <cell r="Z136">
            <v>0</v>
          </cell>
          <cell r="AA136">
            <v>0</v>
          </cell>
          <cell r="AB136">
            <v>0</v>
          </cell>
          <cell r="AC136">
            <v>0</v>
          </cell>
          <cell r="AD136">
            <v>10</v>
          </cell>
          <cell r="AE136">
            <v>0</v>
          </cell>
          <cell r="AF136">
            <v>0</v>
          </cell>
          <cell r="AG136">
            <v>10</v>
          </cell>
          <cell r="AH136">
            <v>0</v>
          </cell>
          <cell r="AI136">
            <v>0</v>
          </cell>
          <cell r="AJ136">
            <v>0</v>
          </cell>
          <cell r="AK136">
            <v>0</v>
          </cell>
          <cell r="AL136">
            <v>0</v>
          </cell>
          <cell r="AM136">
            <v>0</v>
          </cell>
          <cell r="AN136">
            <v>0</v>
          </cell>
          <cell r="AO136">
            <v>0</v>
          </cell>
          <cell r="AP136">
            <v>10</v>
          </cell>
        </row>
        <row r="137">
          <cell r="A137" t="str">
            <v>99-98</v>
          </cell>
          <cell r="B137">
            <v>99</v>
          </cell>
          <cell r="C137">
            <v>1.86</v>
          </cell>
          <cell r="D137">
            <v>1.615</v>
          </cell>
          <cell r="E137">
            <v>0.24500000000000011</v>
          </cell>
          <cell r="F137">
            <v>10</v>
          </cell>
          <cell r="G137">
            <v>98</v>
          </cell>
          <cell r="H137">
            <v>1.79</v>
          </cell>
          <cell r="I137">
            <v>1.54</v>
          </cell>
          <cell r="J137">
            <v>0.25</v>
          </cell>
          <cell r="K137">
            <v>10</v>
          </cell>
          <cell r="L137">
            <v>4.9999999999998934E-3</v>
          </cell>
          <cell r="M137" t="b">
            <v>1</v>
          </cell>
          <cell r="N137" t="str">
            <v>Correcto</v>
          </cell>
          <cell r="O137" t="str">
            <v>-</v>
          </cell>
          <cell r="S137">
            <v>0</v>
          </cell>
          <cell r="T137">
            <v>0</v>
          </cell>
          <cell r="U137">
            <v>10</v>
          </cell>
          <cell r="V137">
            <v>0</v>
          </cell>
          <cell r="W137">
            <v>0</v>
          </cell>
          <cell r="X137">
            <v>0</v>
          </cell>
          <cell r="Y137">
            <v>0</v>
          </cell>
          <cell r="Z137">
            <v>0</v>
          </cell>
          <cell r="AA137">
            <v>0</v>
          </cell>
          <cell r="AB137">
            <v>0</v>
          </cell>
          <cell r="AC137">
            <v>0</v>
          </cell>
          <cell r="AD137">
            <v>10</v>
          </cell>
          <cell r="AE137">
            <v>0</v>
          </cell>
          <cell r="AF137">
            <v>0</v>
          </cell>
          <cell r="AG137">
            <v>10</v>
          </cell>
          <cell r="AH137">
            <v>0</v>
          </cell>
          <cell r="AI137">
            <v>0</v>
          </cell>
          <cell r="AJ137">
            <v>0</v>
          </cell>
          <cell r="AK137">
            <v>0</v>
          </cell>
          <cell r="AL137">
            <v>0</v>
          </cell>
          <cell r="AM137">
            <v>0</v>
          </cell>
          <cell r="AN137">
            <v>0</v>
          </cell>
          <cell r="AO137">
            <v>0</v>
          </cell>
          <cell r="AP137">
            <v>10</v>
          </cell>
        </row>
        <row r="138">
          <cell r="A138" t="str">
            <v>101-102</v>
          </cell>
          <cell r="B138">
            <v>101</v>
          </cell>
          <cell r="C138">
            <v>1.71</v>
          </cell>
          <cell r="D138">
            <v>1.4690000000000001</v>
          </cell>
          <cell r="E138">
            <v>0.24099999999999988</v>
          </cell>
          <cell r="F138">
            <v>10</v>
          </cell>
          <cell r="G138">
            <v>102</v>
          </cell>
          <cell r="H138">
            <v>1.38</v>
          </cell>
          <cell r="I138">
            <v>1.1299999999999999</v>
          </cell>
          <cell r="J138">
            <v>0.25</v>
          </cell>
          <cell r="K138">
            <v>10</v>
          </cell>
          <cell r="L138">
            <v>9.000000000000119E-3</v>
          </cell>
          <cell r="M138" t="b">
            <v>1</v>
          </cell>
          <cell r="N138" t="str">
            <v>Correcto</v>
          </cell>
          <cell r="O138" t="str">
            <v>-</v>
          </cell>
          <cell r="S138">
            <v>0</v>
          </cell>
          <cell r="T138">
            <v>0</v>
          </cell>
          <cell r="U138">
            <v>10</v>
          </cell>
          <cell r="V138">
            <v>0</v>
          </cell>
          <cell r="W138">
            <v>0</v>
          </cell>
          <cell r="X138">
            <v>0</v>
          </cell>
          <cell r="Y138">
            <v>0</v>
          </cell>
          <cell r="Z138">
            <v>0</v>
          </cell>
          <cell r="AA138">
            <v>0</v>
          </cell>
          <cell r="AB138">
            <v>0</v>
          </cell>
          <cell r="AC138">
            <v>0</v>
          </cell>
          <cell r="AD138">
            <v>10</v>
          </cell>
          <cell r="AE138">
            <v>0</v>
          </cell>
          <cell r="AF138">
            <v>0</v>
          </cell>
          <cell r="AG138">
            <v>10</v>
          </cell>
          <cell r="AH138">
            <v>0</v>
          </cell>
          <cell r="AI138">
            <v>0</v>
          </cell>
          <cell r="AJ138">
            <v>0</v>
          </cell>
          <cell r="AK138">
            <v>0</v>
          </cell>
          <cell r="AL138">
            <v>0</v>
          </cell>
          <cell r="AM138">
            <v>0</v>
          </cell>
          <cell r="AN138">
            <v>0</v>
          </cell>
          <cell r="AO138">
            <v>0</v>
          </cell>
          <cell r="AP138">
            <v>10</v>
          </cell>
        </row>
        <row r="139">
          <cell r="A139" t="str">
            <v>102-101</v>
          </cell>
          <cell r="B139">
            <v>102</v>
          </cell>
          <cell r="C139">
            <v>1.38</v>
          </cell>
          <cell r="D139">
            <v>1.1299999999999999</v>
          </cell>
          <cell r="E139">
            <v>0.25</v>
          </cell>
          <cell r="F139">
            <v>10</v>
          </cell>
          <cell r="G139">
            <v>101</v>
          </cell>
          <cell r="H139">
            <v>1.71</v>
          </cell>
          <cell r="I139">
            <v>1.4690000000000001</v>
          </cell>
          <cell r="J139">
            <v>0.24099999999999988</v>
          </cell>
          <cell r="K139">
            <v>10</v>
          </cell>
          <cell r="L139">
            <v>9.000000000000119E-3</v>
          </cell>
          <cell r="M139" t="b">
            <v>1</v>
          </cell>
          <cell r="N139" t="str">
            <v>Correcto</v>
          </cell>
          <cell r="O139" t="str">
            <v>-</v>
          </cell>
          <cell r="S139">
            <v>0</v>
          </cell>
          <cell r="T139">
            <v>0</v>
          </cell>
          <cell r="U139">
            <v>10</v>
          </cell>
          <cell r="V139">
            <v>0</v>
          </cell>
          <cell r="W139">
            <v>0</v>
          </cell>
          <cell r="X139">
            <v>0</v>
          </cell>
          <cell r="Y139">
            <v>0</v>
          </cell>
          <cell r="Z139">
            <v>0</v>
          </cell>
          <cell r="AA139">
            <v>0</v>
          </cell>
          <cell r="AB139">
            <v>0</v>
          </cell>
          <cell r="AC139">
            <v>0</v>
          </cell>
          <cell r="AD139">
            <v>10</v>
          </cell>
          <cell r="AE139">
            <v>0</v>
          </cell>
          <cell r="AF139">
            <v>0</v>
          </cell>
          <cell r="AG139">
            <v>10</v>
          </cell>
          <cell r="AH139">
            <v>0</v>
          </cell>
          <cell r="AI139">
            <v>0</v>
          </cell>
          <cell r="AJ139">
            <v>0</v>
          </cell>
          <cell r="AK139">
            <v>0</v>
          </cell>
          <cell r="AL139">
            <v>0</v>
          </cell>
          <cell r="AM139">
            <v>0</v>
          </cell>
          <cell r="AN139">
            <v>0</v>
          </cell>
          <cell r="AO139">
            <v>0</v>
          </cell>
          <cell r="AP139">
            <v>10</v>
          </cell>
        </row>
        <row r="140">
          <cell r="A140" t="str">
            <v>102-103</v>
          </cell>
          <cell r="B140">
            <v>102</v>
          </cell>
          <cell r="C140">
            <v>1.63</v>
          </cell>
          <cell r="D140">
            <v>1.38</v>
          </cell>
          <cell r="E140">
            <v>0.25</v>
          </cell>
          <cell r="F140">
            <v>10</v>
          </cell>
          <cell r="G140">
            <v>103</v>
          </cell>
          <cell r="H140">
            <v>1.53</v>
          </cell>
          <cell r="I140">
            <v>1.288</v>
          </cell>
          <cell r="J140">
            <v>0.24199999999999999</v>
          </cell>
          <cell r="K140">
            <v>10</v>
          </cell>
          <cell r="L140">
            <v>8.0000000000000071E-3</v>
          </cell>
          <cell r="M140" t="b">
            <v>1</v>
          </cell>
          <cell r="N140" t="str">
            <v>Correcto</v>
          </cell>
          <cell r="O140" t="str">
            <v>-</v>
          </cell>
          <cell r="S140">
            <v>0</v>
          </cell>
          <cell r="T140">
            <v>0</v>
          </cell>
          <cell r="U140">
            <v>10</v>
          </cell>
          <cell r="V140">
            <v>0</v>
          </cell>
          <cell r="W140">
            <v>0</v>
          </cell>
          <cell r="X140">
            <v>0</v>
          </cell>
          <cell r="Y140">
            <v>0</v>
          </cell>
          <cell r="Z140">
            <v>0</v>
          </cell>
          <cell r="AA140">
            <v>0</v>
          </cell>
          <cell r="AB140">
            <v>0</v>
          </cell>
          <cell r="AC140">
            <v>0</v>
          </cell>
          <cell r="AD140">
            <v>10</v>
          </cell>
          <cell r="AE140">
            <v>0</v>
          </cell>
          <cell r="AF140">
            <v>0</v>
          </cell>
          <cell r="AG140">
            <v>10</v>
          </cell>
          <cell r="AH140">
            <v>0</v>
          </cell>
          <cell r="AI140">
            <v>0</v>
          </cell>
          <cell r="AJ140">
            <v>0</v>
          </cell>
          <cell r="AK140">
            <v>0</v>
          </cell>
          <cell r="AL140">
            <v>0</v>
          </cell>
          <cell r="AM140">
            <v>0</v>
          </cell>
          <cell r="AN140">
            <v>0</v>
          </cell>
          <cell r="AO140">
            <v>0</v>
          </cell>
          <cell r="AP140">
            <v>10</v>
          </cell>
        </row>
        <row r="141">
          <cell r="A141" t="str">
            <v>103-102</v>
          </cell>
          <cell r="B141">
            <v>103</v>
          </cell>
          <cell r="C141">
            <v>1.53</v>
          </cell>
          <cell r="D141">
            <v>1.288</v>
          </cell>
          <cell r="E141">
            <v>0.24199999999999999</v>
          </cell>
          <cell r="F141">
            <v>10</v>
          </cell>
          <cell r="G141">
            <v>102</v>
          </cell>
          <cell r="H141">
            <v>1.63</v>
          </cell>
          <cell r="I141">
            <v>1.38</v>
          </cell>
          <cell r="J141">
            <v>0.25</v>
          </cell>
          <cell r="K141">
            <v>10</v>
          </cell>
          <cell r="L141">
            <v>8.0000000000000071E-3</v>
          </cell>
          <cell r="M141" t="b">
            <v>1</v>
          </cell>
          <cell r="N141" t="str">
            <v>Correcto</v>
          </cell>
          <cell r="O141" t="str">
            <v>-</v>
          </cell>
          <cell r="S141">
            <v>0</v>
          </cell>
          <cell r="T141">
            <v>0</v>
          </cell>
          <cell r="U141">
            <v>10</v>
          </cell>
          <cell r="V141">
            <v>0</v>
          </cell>
          <cell r="W141">
            <v>0</v>
          </cell>
          <cell r="X141">
            <v>0</v>
          </cell>
          <cell r="Y141">
            <v>0</v>
          </cell>
          <cell r="Z141">
            <v>0</v>
          </cell>
          <cell r="AA141">
            <v>0</v>
          </cell>
          <cell r="AB141">
            <v>0</v>
          </cell>
          <cell r="AC141">
            <v>0</v>
          </cell>
          <cell r="AD141">
            <v>10</v>
          </cell>
          <cell r="AE141">
            <v>0</v>
          </cell>
          <cell r="AF141">
            <v>0</v>
          </cell>
          <cell r="AG141">
            <v>10</v>
          </cell>
          <cell r="AH141">
            <v>0</v>
          </cell>
          <cell r="AI141">
            <v>0</v>
          </cell>
          <cell r="AJ141">
            <v>0</v>
          </cell>
          <cell r="AK141">
            <v>0</v>
          </cell>
          <cell r="AL141">
            <v>0</v>
          </cell>
          <cell r="AM141">
            <v>0</v>
          </cell>
          <cell r="AN141">
            <v>0</v>
          </cell>
          <cell r="AO141">
            <v>0</v>
          </cell>
          <cell r="AP141">
            <v>10</v>
          </cell>
        </row>
        <row r="142">
          <cell r="A142" t="str">
            <v>104-105</v>
          </cell>
          <cell r="B142">
            <v>104</v>
          </cell>
          <cell r="C142">
            <v>1.62</v>
          </cell>
          <cell r="D142">
            <v>1.375</v>
          </cell>
          <cell r="E142">
            <v>0.24500000000000011</v>
          </cell>
          <cell r="F142">
            <v>10</v>
          </cell>
          <cell r="G142">
            <v>105</v>
          </cell>
          <cell r="H142">
            <v>1.48</v>
          </cell>
          <cell r="I142">
            <v>1.232</v>
          </cell>
          <cell r="J142">
            <v>0.248</v>
          </cell>
          <cell r="K142">
            <v>10</v>
          </cell>
          <cell r="L142">
            <v>2.9999999999998916E-3</v>
          </cell>
          <cell r="M142" t="b">
            <v>1</v>
          </cell>
          <cell r="N142" t="str">
            <v>Correcto</v>
          </cell>
          <cell r="O142" t="str">
            <v>-</v>
          </cell>
          <cell r="S142">
            <v>0</v>
          </cell>
          <cell r="T142">
            <v>0</v>
          </cell>
          <cell r="U142">
            <v>10</v>
          </cell>
          <cell r="V142">
            <v>0</v>
          </cell>
          <cell r="W142">
            <v>0</v>
          </cell>
          <cell r="X142">
            <v>0</v>
          </cell>
          <cell r="Y142">
            <v>0</v>
          </cell>
          <cell r="Z142">
            <v>0</v>
          </cell>
          <cell r="AA142">
            <v>0</v>
          </cell>
          <cell r="AB142">
            <v>0</v>
          </cell>
          <cell r="AC142">
            <v>0</v>
          </cell>
          <cell r="AD142">
            <v>10</v>
          </cell>
          <cell r="AE142">
            <v>0</v>
          </cell>
          <cell r="AF142">
            <v>0</v>
          </cell>
          <cell r="AG142">
            <v>10</v>
          </cell>
          <cell r="AH142">
            <v>0</v>
          </cell>
          <cell r="AI142">
            <v>0</v>
          </cell>
          <cell r="AJ142">
            <v>0</v>
          </cell>
          <cell r="AK142">
            <v>0</v>
          </cell>
          <cell r="AL142">
            <v>0</v>
          </cell>
          <cell r="AM142">
            <v>0</v>
          </cell>
          <cell r="AN142">
            <v>0</v>
          </cell>
          <cell r="AO142">
            <v>0</v>
          </cell>
          <cell r="AP142">
            <v>10</v>
          </cell>
        </row>
        <row r="143">
          <cell r="A143" t="str">
            <v>105-106</v>
          </cell>
          <cell r="B143">
            <v>105</v>
          </cell>
          <cell r="C143">
            <v>1.75</v>
          </cell>
          <cell r="D143">
            <v>1.5</v>
          </cell>
          <cell r="E143">
            <v>0.25</v>
          </cell>
          <cell r="F143">
            <v>10</v>
          </cell>
          <cell r="G143">
            <v>106</v>
          </cell>
          <cell r="H143">
            <v>0.65</v>
          </cell>
          <cell r="I143">
            <v>0.41</v>
          </cell>
          <cell r="J143">
            <v>0.24000000000000005</v>
          </cell>
          <cell r="K143">
            <v>10</v>
          </cell>
          <cell r="L143">
            <v>9.9999999999999534E-3</v>
          </cell>
          <cell r="M143" t="b">
            <v>1</v>
          </cell>
          <cell r="N143" t="str">
            <v>Correcto</v>
          </cell>
          <cell r="O143" t="str">
            <v>-</v>
          </cell>
          <cell r="S143">
            <v>0</v>
          </cell>
          <cell r="T143">
            <v>0</v>
          </cell>
          <cell r="U143">
            <v>10</v>
          </cell>
          <cell r="V143">
            <v>0</v>
          </cell>
          <cell r="W143">
            <v>0</v>
          </cell>
          <cell r="X143">
            <v>0</v>
          </cell>
          <cell r="Y143">
            <v>0</v>
          </cell>
          <cell r="Z143">
            <v>0</v>
          </cell>
          <cell r="AA143">
            <v>0</v>
          </cell>
          <cell r="AB143">
            <v>0</v>
          </cell>
          <cell r="AC143">
            <v>0</v>
          </cell>
          <cell r="AD143">
            <v>10</v>
          </cell>
          <cell r="AE143">
            <v>0</v>
          </cell>
          <cell r="AF143">
            <v>0</v>
          </cell>
          <cell r="AG143">
            <v>10</v>
          </cell>
          <cell r="AH143">
            <v>0</v>
          </cell>
          <cell r="AI143">
            <v>0</v>
          </cell>
          <cell r="AJ143">
            <v>0</v>
          </cell>
          <cell r="AK143">
            <v>0</v>
          </cell>
          <cell r="AL143">
            <v>0</v>
          </cell>
          <cell r="AM143">
            <v>0</v>
          </cell>
          <cell r="AN143">
            <v>0</v>
          </cell>
          <cell r="AO143">
            <v>0</v>
          </cell>
          <cell r="AP143">
            <v>10</v>
          </cell>
        </row>
        <row r="144">
          <cell r="A144" t="str">
            <v>105-104</v>
          </cell>
          <cell r="B144">
            <v>105</v>
          </cell>
          <cell r="C144">
            <v>1.48</v>
          </cell>
          <cell r="D144">
            <v>1.232</v>
          </cell>
          <cell r="E144">
            <v>0.248</v>
          </cell>
          <cell r="F144">
            <v>10</v>
          </cell>
          <cell r="G144">
            <v>104</v>
          </cell>
          <cell r="H144">
            <v>1.62</v>
          </cell>
          <cell r="I144">
            <v>1.375</v>
          </cell>
          <cell r="J144">
            <v>0.24500000000000011</v>
          </cell>
          <cell r="K144">
            <v>10</v>
          </cell>
          <cell r="L144">
            <v>2.9999999999998916E-3</v>
          </cell>
          <cell r="M144" t="b">
            <v>1</v>
          </cell>
          <cell r="N144" t="str">
            <v>Correcto</v>
          </cell>
          <cell r="O144" t="str">
            <v>-</v>
          </cell>
          <cell r="S144">
            <v>0</v>
          </cell>
          <cell r="T144">
            <v>0</v>
          </cell>
          <cell r="U144">
            <v>10</v>
          </cell>
          <cell r="V144">
            <v>0</v>
          </cell>
          <cell r="W144">
            <v>0</v>
          </cell>
          <cell r="X144">
            <v>0</v>
          </cell>
          <cell r="Y144">
            <v>0</v>
          </cell>
          <cell r="Z144">
            <v>0</v>
          </cell>
          <cell r="AA144">
            <v>0</v>
          </cell>
          <cell r="AB144">
            <v>0</v>
          </cell>
          <cell r="AC144">
            <v>0</v>
          </cell>
          <cell r="AD144">
            <v>10</v>
          </cell>
          <cell r="AE144">
            <v>0</v>
          </cell>
          <cell r="AF144">
            <v>0</v>
          </cell>
          <cell r="AG144">
            <v>10</v>
          </cell>
          <cell r="AH144">
            <v>0</v>
          </cell>
          <cell r="AI144">
            <v>0</v>
          </cell>
          <cell r="AJ144">
            <v>0</v>
          </cell>
          <cell r="AK144">
            <v>0</v>
          </cell>
          <cell r="AL144">
            <v>0</v>
          </cell>
          <cell r="AM144">
            <v>0</v>
          </cell>
          <cell r="AN144">
            <v>0</v>
          </cell>
          <cell r="AO144">
            <v>0</v>
          </cell>
          <cell r="AP144">
            <v>10</v>
          </cell>
        </row>
        <row r="145">
          <cell r="A145" t="str">
            <v>106-105</v>
          </cell>
          <cell r="B145">
            <v>106</v>
          </cell>
          <cell r="C145">
            <v>0.65</v>
          </cell>
          <cell r="D145">
            <v>0.41</v>
          </cell>
          <cell r="E145">
            <v>0.24000000000000005</v>
          </cell>
          <cell r="F145">
            <v>10</v>
          </cell>
          <cell r="G145">
            <v>105</v>
          </cell>
          <cell r="H145">
            <v>1.75</v>
          </cell>
          <cell r="I145">
            <v>1.5</v>
          </cell>
          <cell r="J145">
            <v>0.25</v>
          </cell>
          <cell r="K145">
            <v>10</v>
          </cell>
          <cell r="L145">
            <v>9.9999999999999534E-3</v>
          </cell>
          <cell r="M145" t="b">
            <v>1</v>
          </cell>
          <cell r="N145" t="str">
            <v>Correcto</v>
          </cell>
          <cell r="O145" t="str">
            <v>-</v>
          </cell>
          <cell r="S145">
            <v>0</v>
          </cell>
          <cell r="T145">
            <v>0</v>
          </cell>
          <cell r="U145">
            <v>10</v>
          </cell>
          <cell r="V145">
            <v>0</v>
          </cell>
          <cell r="W145">
            <v>0</v>
          </cell>
          <cell r="X145">
            <v>0</v>
          </cell>
          <cell r="Y145">
            <v>0</v>
          </cell>
          <cell r="Z145">
            <v>0</v>
          </cell>
          <cell r="AA145">
            <v>0</v>
          </cell>
          <cell r="AB145">
            <v>0</v>
          </cell>
          <cell r="AC145">
            <v>0</v>
          </cell>
          <cell r="AD145">
            <v>10</v>
          </cell>
          <cell r="AE145">
            <v>0</v>
          </cell>
          <cell r="AF145">
            <v>0</v>
          </cell>
          <cell r="AG145">
            <v>10</v>
          </cell>
          <cell r="AH145">
            <v>0</v>
          </cell>
          <cell r="AI145">
            <v>0</v>
          </cell>
          <cell r="AJ145">
            <v>0</v>
          </cell>
          <cell r="AK145">
            <v>0</v>
          </cell>
          <cell r="AL145">
            <v>0</v>
          </cell>
          <cell r="AM145">
            <v>0</v>
          </cell>
          <cell r="AN145">
            <v>0</v>
          </cell>
          <cell r="AO145">
            <v>0</v>
          </cell>
          <cell r="AP145">
            <v>10</v>
          </cell>
        </row>
        <row r="146">
          <cell r="A146" t="str">
            <v>107-109</v>
          </cell>
          <cell r="B146">
            <v>107</v>
          </cell>
          <cell r="C146">
            <v>1.61</v>
          </cell>
          <cell r="D146">
            <v>1.365</v>
          </cell>
          <cell r="E146">
            <v>0.24500000000000011</v>
          </cell>
          <cell r="F146">
            <v>10</v>
          </cell>
          <cell r="G146">
            <v>109</v>
          </cell>
          <cell r="H146">
            <v>1.24</v>
          </cell>
          <cell r="I146">
            <v>0.99199999999999999</v>
          </cell>
          <cell r="J146">
            <v>0.248</v>
          </cell>
          <cell r="K146">
            <v>10</v>
          </cell>
          <cell r="L146">
            <v>2.9999999999998916E-3</v>
          </cell>
          <cell r="M146" t="b">
            <v>1</v>
          </cell>
          <cell r="N146" t="str">
            <v>Correcto</v>
          </cell>
          <cell r="O146" t="str">
            <v>-</v>
          </cell>
          <cell r="S146">
            <v>0</v>
          </cell>
          <cell r="T146">
            <v>0</v>
          </cell>
          <cell r="U146">
            <v>10</v>
          </cell>
          <cell r="V146">
            <v>0</v>
          </cell>
          <cell r="W146">
            <v>0</v>
          </cell>
          <cell r="X146">
            <v>0</v>
          </cell>
          <cell r="Y146">
            <v>0</v>
          </cell>
          <cell r="Z146">
            <v>0</v>
          </cell>
          <cell r="AA146">
            <v>0</v>
          </cell>
          <cell r="AB146">
            <v>0</v>
          </cell>
          <cell r="AC146">
            <v>0</v>
          </cell>
          <cell r="AD146">
            <v>10</v>
          </cell>
          <cell r="AE146">
            <v>0</v>
          </cell>
          <cell r="AF146">
            <v>0</v>
          </cell>
          <cell r="AG146">
            <v>10</v>
          </cell>
          <cell r="AH146">
            <v>0</v>
          </cell>
          <cell r="AI146">
            <v>0</v>
          </cell>
          <cell r="AJ146">
            <v>0</v>
          </cell>
          <cell r="AK146">
            <v>0</v>
          </cell>
          <cell r="AL146">
            <v>0</v>
          </cell>
          <cell r="AM146">
            <v>0</v>
          </cell>
          <cell r="AN146">
            <v>0</v>
          </cell>
          <cell r="AO146">
            <v>0</v>
          </cell>
          <cell r="AP146">
            <v>10</v>
          </cell>
        </row>
        <row r="147">
          <cell r="A147" t="str">
            <v>108-160</v>
          </cell>
          <cell r="B147">
            <v>108</v>
          </cell>
          <cell r="C147">
            <v>1.3</v>
          </cell>
          <cell r="D147">
            <v>1.0569999999999999</v>
          </cell>
          <cell r="E147">
            <v>0.2430000000000001</v>
          </cell>
          <cell r="F147">
            <v>10</v>
          </cell>
          <cell r="G147">
            <v>160</v>
          </cell>
          <cell r="H147">
            <v>1.68</v>
          </cell>
          <cell r="I147">
            <v>1.43</v>
          </cell>
          <cell r="J147">
            <v>0.25</v>
          </cell>
          <cell r="K147">
            <v>10</v>
          </cell>
          <cell r="L147">
            <v>6.9999999999998952E-3</v>
          </cell>
          <cell r="M147" t="b">
            <v>1</v>
          </cell>
          <cell r="N147" t="str">
            <v>Correcto</v>
          </cell>
          <cell r="O147" t="str">
            <v>-</v>
          </cell>
          <cell r="S147">
            <v>0</v>
          </cell>
          <cell r="T147">
            <v>0</v>
          </cell>
          <cell r="U147">
            <v>10</v>
          </cell>
          <cell r="V147">
            <v>0</v>
          </cell>
          <cell r="W147">
            <v>0</v>
          </cell>
          <cell r="X147">
            <v>0</v>
          </cell>
          <cell r="Y147">
            <v>0</v>
          </cell>
          <cell r="Z147">
            <v>0</v>
          </cell>
          <cell r="AA147">
            <v>0</v>
          </cell>
          <cell r="AB147">
            <v>0</v>
          </cell>
          <cell r="AC147">
            <v>0</v>
          </cell>
          <cell r="AD147">
            <v>10</v>
          </cell>
          <cell r="AE147">
            <v>0</v>
          </cell>
          <cell r="AF147">
            <v>0</v>
          </cell>
          <cell r="AG147">
            <v>10</v>
          </cell>
          <cell r="AH147">
            <v>0</v>
          </cell>
          <cell r="AI147">
            <v>0</v>
          </cell>
          <cell r="AJ147">
            <v>0</v>
          </cell>
          <cell r="AK147">
            <v>0</v>
          </cell>
          <cell r="AL147">
            <v>0</v>
          </cell>
          <cell r="AM147">
            <v>0</v>
          </cell>
          <cell r="AN147">
            <v>0</v>
          </cell>
          <cell r="AO147">
            <v>0</v>
          </cell>
          <cell r="AP147">
            <v>10</v>
          </cell>
        </row>
        <row r="148">
          <cell r="A148" t="str">
            <v>109-107</v>
          </cell>
          <cell r="B148">
            <v>109</v>
          </cell>
          <cell r="C148">
            <v>1.24</v>
          </cell>
          <cell r="D148">
            <v>0.99199999999999999</v>
          </cell>
          <cell r="E148">
            <v>0.248</v>
          </cell>
          <cell r="F148">
            <v>10</v>
          </cell>
          <cell r="G148">
            <v>107</v>
          </cell>
          <cell r="H148">
            <v>1.61</v>
          </cell>
          <cell r="I148">
            <v>1.365</v>
          </cell>
          <cell r="J148">
            <v>0.24500000000000011</v>
          </cell>
          <cell r="K148">
            <v>10</v>
          </cell>
          <cell r="L148">
            <v>2.9999999999998916E-3</v>
          </cell>
          <cell r="M148" t="b">
            <v>1</v>
          </cell>
          <cell r="N148" t="str">
            <v>Correcto</v>
          </cell>
          <cell r="O148" t="str">
            <v>-</v>
          </cell>
          <cell r="S148">
            <v>0</v>
          </cell>
          <cell r="T148">
            <v>0</v>
          </cell>
          <cell r="U148">
            <v>10</v>
          </cell>
          <cell r="V148">
            <v>0</v>
          </cell>
          <cell r="W148">
            <v>0</v>
          </cell>
          <cell r="X148">
            <v>0</v>
          </cell>
          <cell r="Y148">
            <v>0</v>
          </cell>
          <cell r="Z148">
            <v>0</v>
          </cell>
          <cell r="AA148">
            <v>0</v>
          </cell>
          <cell r="AB148">
            <v>0</v>
          </cell>
          <cell r="AC148">
            <v>0</v>
          </cell>
          <cell r="AD148">
            <v>10</v>
          </cell>
          <cell r="AE148">
            <v>0</v>
          </cell>
          <cell r="AF148">
            <v>0</v>
          </cell>
          <cell r="AG148">
            <v>10</v>
          </cell>
          <cell r="AH148">
            <v>0</v>
          </cell>
          <cell r="AI148">
            <v>0</v>
          </cell>
          <cell r="AJ148">
            <v>0</v>
          </cell>
          <cell r="AK148">
            <v>0</v>
          </cell>
          <cell r="AL148">
            <v>0</v>
          </cell>
          <cell r="AM148">
            <v>0</v>
          </cell>
          <cell r="AN148">
            <v>0</v>
          </cell>
          <cell r="AO148">
            <v>0</v>
          </cell>
          <cell r="AP148">
            <v>10</v>
          </cell>
        </row>
        <row r="149">
          <cell r="A149" t="str">
            <v>110-111</v>
          </cell>
          <cell r="B149">
            <v>110</v>
          </cell>
          <cell r="C149">
            <v>1.58</v>
          </cell>
          <cell r="D149">
            <v>1.33</v>
          </cell>
          <cell r="E149">
            <v>0.25</v>
          </cell>
          <cell r="F149">
            <v>10</v>
          </cell>
          <cell r="G149">
            <v>111</v>
          </cell>
          <cell r="H149">
            <v>1.28</v>
          </cell>
          <cell r="I149">
            <v>1.0349999999999999</v>
          </cell>
          <cell r="J149">
            <v>0.24500000000000011</v>
          </cell>
          <cell r="K149">
            <v>10</v>
          </cell>
          <cell r="L149">
            <v>4.9999999999998934E-3</v>
          </cell>
          <cell r="M149" t="b">
            <v>1</v>
          </cell>
          <cell r="N149" t="str">
            <v>Correcto</v>
          </cell>
          <cell r="O149" t="str">
            <v>-</v>
          </cell>
          <cell r="S149">
            <v>0</v>
          </cell>
          <cell r="T149">
            <v>0</v>
          </cell>
          <cell r="U149">
            <v>10</v>
          </cell>
          <cell r="V149">
            <v>0</v>
          </cell>
          <cell r="W149">
            <v>0</v>
          </cell>
          <cell r="X149">
            <v>0</v>
          </cell>
          <cell r="Y149">
            <v>0</v>
          </cell>
          <cell r="Z149">
            <v>0</v>
          </cell>
          <cell r="AA149">
            <v>0</v>
          </cell>
          <cell r="AB149">
            <v>0</v>
          </cell>
          <cell r="AC149">
            <v>0</v>
          </cell>
          <cell r="AD149">
            <v>10</v>
          </cell>
          <cell r="AE149">
            <v>0</v>
          </cell>
          <cell r="AF149">
            <v>0</v>
          </cell>
          <cell r="AG149">
            <v>10</v>
          </cell>
          <cell r="AH149">
            <v>0</v>
          </cell>
          <cell r="AI149">
            <v>0</v>
          </cell>
          <cell r="AJ149">
            <v>0</v>
          </cell>
          <cell r="AK149">
            <v>0</v>
          </cell>
          <cell r="AL149">
            <v>0</v>
          </cell>
          <cell r="AM149">
            <v>0</v>
          </cell>
          <cell r="AN149">
            <v>0</v>
          </cell>
          <cell r="AO149">
            <v>0</v>
          </cell>
          <cell r="AP149">
            <v>10</v>
          </cell>
        </row>
        <row r="150">
          <cell r="A150" t="str">
            <v>111-110</v>
          </cell>
          <cell r="B150">
            <v>111</v>
          </cell>
          <cell r="C150">
            <v>1.28</v>
          </cell>
          <cell r="D150">
            <v>1.0349999999999999</v>
          </cell>
          <cell r="E150">
            <v>0.24500000000000011</v>
          </cell>
          <cell r="F150">
            <v>10</v>
          </cell>
          <cell r="G150">
            <v>110</v>
          </cell>
          <cell r="H150">
            <v>1.58</v>
          </cell>
          <cell r="I150">
            <v>1.33</v>
          </cell>
          <cell r="J150">
            <v>0.25</v>
          </cell>
          <cell r="K150">
            <v>10</v>
          </cell>
          <cell r="L150">
            <v>4.9999999999998934E-3</v>
          </cell>
          <cell r="M150" t="b">
            <v>1</v>
          </cell>
          <cell r="N150" t="str">
            <v>Correcto</v>
          </cell>
          <cell r="O150" t="str">
            <v>-</v>
          </cell>
          <cell r="S150">
            <v>0</v>
          </cell>
          <cell r="T150">
            <v>0</v>
          </cell>
          <cell r="U150">
            <v>10</v>
          </cell>
          <cell r="V150">
            <v>0</v>
          </cell>
          <cell r="W150">
            <v>0</v>
          </cell>
          <cell r="X150">
            <v>0</v>
          </cell>
          <cell r="Y150">
            <v>0</v>
          </cell>
          <cell r="Z150">
            <v>0</v>
          </cell>
          <cell r="AA150">
            <v>0</v>
          </cell>
          <cell r="AB150">
            <v>0</v>
          </cell>
          <cell r="AC150">
            <v>0</v>
          </cell>
          <cell r="AD150">
            <v>10</v>
          </cell>
          <cell r="AE150">
            <v>0</v>
          </cell>
          <cell r="AF150">
            <v>0</v>
          </cell>
          <cell r="AG150">
            <v>10</v>
          </cell>
          <cell r="AH150">
            <v>0</v>
          </cell>
          <cell r="AI150">
            <v>0</v>
          </cell>
          <cell r="AJ150">
            <v>0</v>
          </cell>
          <cell r="AK150">
            <v>0</v>
          </cell>
          <cell r="AL150">
            <v>0</v>
          </cell>
          <cell r="AM150">
            <v>0</v>
          </cell>
          <cell r="AN150">
            <v>0</v>
          </cell>
          <cell r="AO150">
            <v>0</v>
          </cell>
          <cell r="AP150">
            <v>10</v>
          </cell>
        </row>
        <row r="151">
          <cell r="A151" t="str">
            <v>112-113</v>
          </cell>
          <cell r="B151">
            <v>112</v>
          </cell>
          <cell r="C151">
            <v>1.21</v>
          </cell>
          <cell r="D151">
            <v>1.0169999999999999</v>
          </cell>
          <cell r="E151">
            <v>0.19300000000000006</v>
          </cell>
          <cell r="F151">
            <v>8</v>
          </cell>
          <cell r="G151">
            <v>113</v>
          </cell>
          <cell r="H151">
            <v>1.22</v>
          </cell>
          <cell r="I151">
            <v>1.02</v>
          </cell>
          <cell r="J151">
            <v>0.19999999999999996</v>
          </cell>
          <cell r="K151">
            <v>8</v>
          </cell>
          <cell r="L151">
            <v>6.9999999999998952E-3</v>
          </cell>
          <cell r="M151" t="b">
            <v>1</v>
          </cell>
          <cell r="N151" t="str">
            <v>Correcto</v>
          </cell>
          <cell r="O151" t="str">
            <v>-</v>
          </cell>
          <cell r="S151">
            <v>0</v>
          </cell>
          <cell r="T151">
            <v>8</v>
          </cell>
          <cell r="U151">
            <v>0</v>
          </cell>
          <cell r="V151">
            <v>0</v>
          </cell>
          <cell r="W151">
            <v>0</v>
          </cell>
          <cell r="X151">
            <v>0</v>
          </cell>
          <cell r="Y151">
            <v>0</v>
          </cell>
          <cell r="Z151">
            <v>0</v>
          </cell>
          <cell r="AA151">
            <v>0</v>
          </cell>
          <cell r="AB151">
            <v>0</v>
          </cell>
          <cell r="AC151">
            <v>0</v>
          </cell>
          <cell r="AD151">
            <v>8</v>
          </cell>
          <cell r="AE151">
            <v>0</v>
          </cell>
          <cell r="AF151">
            <v>8</v>
          </cell>
          <cell r="AG151">
            <v>0</v>
          </cell>
          <cell r="AH151">
            <v>0</v>
          </cell>
          <cell r="AI151">
            <v>0</v>
          </cell>
          <cell r="AJ151">
            <v>0</v>
          </cell>
          <cell r="AK151">
            <v>0</v>
          </cell>
          <cell r="AL151">
            <v>0</v>
          </cell>
          <cell r="AM151">
            <v>0</v>
          </cell>
          <cell r="AN151">
            <v>0</v>
          </cell>
          <cell r="AO151">
            <v>0</v>
          </cell>
          <cell r="AP151">
            <v>8</v>
          </cell>
        </row>
        <row r="152">
          <cell r="A152" t="str">
            <v>113-112</v>
          </cell>
          <cell r="B152">
            <v>113</v>
          </cell>
          <cell r="C152">
            <v>1.22</v>
          </cell>
          <cell r="D152">
            <v>1.02</v>
          </cell>
          <cell r="E152">
            <v>0.19999999999999996</v>
          </cell>
          <cell r="F152">
            <v>8</v>
          </cell>
          <cell r="G152">
            <v>112</v>
          </cell>
          <cell r="H152">
            <v>1.21</v>
          </cell>
          <cell r="I152">
            <v>1.0169999999999999</v>
          </cell>
          <cell r="J152">
            <v>0.19300000000000006</v>
          </cell>
          <cell r="K152">
            <v>8</v>
          </cell>
          <cell r="L152">
            <v>6.9999999999998952E-3</v>
          </cell>
          <cell r="M152" t="b">
            <v>1</v>
          </cell>
          <cell r="N152" t="str">
            <v>Correcto</v>
          </cell>
          <cell r="O152" t="str">
            <v>-</v>
          </cell>
          <cell r="S152">
            <v>0</v>
          </cell>
          <cell r="T152">
            <v>8</v>
          </cell>
          <cell r="U152">
            <v>0</v>
          </cell>
          <cell r="V152">
            <v>0</v>
          </cell>
          <cell r="W152">
            <v>0</v>
          </cell>
          <cell r="X152">
            <v>0</v>
          </cell>
          <cell r="Y152">
            <v>0</v>
          </cell>
          <cell r="Z152">
            <v>0</v>
          </cell>
          <cell r="AA152">
            <v>0</v>
          </cell>
          <cell r="AB152">
            <v>0</v>
          </cell>
          <cell r="AC152">
            <v>0</v>
          </cell>
          <cell r="AD152">
            <v>8</v>
          </cell>
          <cell r="AE152">
            <v>0</v>
          </cell>
          <cell r="AF152">
            <v>8</v>
          </cell>
          <cell r="AG152">
            <v>0</v>
          </cell>
          <cell r="AH152">
            <v>0</v>
          </cell>
          <cell r="AI152">
            <v>0</v>
          </cell>
          <cell r="AJ152">
            <v>0</v>
          </cell>
          <cell r="AK152">
            <v>0</v>
          </cell>
          <cell r="AL152">
            <v>0</v>
          </cell>
          <cell r="AM152">
            <v>0</v>
          </cell>
          <cell r="AN152">
            <v>0</v>
          </cell>
          <cell r="AO152">
            <v>0</v>
          </cell>
          <cell r="AP152">
            <v>8</v>
          </cell>
        </row>
        <row r="153">
          <cell r="A153" t="str">
            <v>116-122</v>
          </cell>
          <cell r="B153">
            <v>116</v>
          </cell>
          <cell r="C153">
            <v>3.51</v>
          </cell>
          <cell r="D153">
            <v>3.31</v>
          </cell>
          <cell r="E153">
            <v>0.19999999999999973</v>
          </cell>
          <cell r="F153">
            <v>8</v>
          </cell>
          <cell r="G153">
            <v>122</v>
          </cell>
          <cell r="H153">
            <v>2.02</v>
          </cell>
          <cell r="I153">
            <v>1.827</v>
          </cell>
          <cell r="J153">
            <v>0.19300000000000006</v>
          </cell>
          <cell r="K153">
            <v>8</v>
          </cell>
          <cell r="L153">
            <v>6.9999999999996732E-3</v>
          </cell>
          <cell r="M153" t="b">
            <v>1</v>
          </cell>
          <cell r="N153" t="str">
            <v>Correcto</v>
          </cell>
          <cell r="O153" t="str">
            <v>-</v>
          </cell>
          <cell r="S153">
            <v>0</v>
          </cell>
          <cell r="T153">
            <v>8</v>
          </cell>
          <cell r="U153">
            <v>0</v>
          </cell>
          <cell r="V153">
            <v>0</v>
          </cell>
          <cell r="W153">
            <v>0</v>
          </cell>
          <cell r="X153">
            <v>0</v>
          </cell>
          <cell r="Y153">
            <v>0</v>
          </cell>
          <cell r="Z153">
            <v>0</v>
          </cell>
          <cell r="AA153">
            <v>0</v>
          </cell>
          <cell r="AB153">
            <v>0</v>
          </cell>
          <cell r="AC153">
            <v>0</v>
          </cell>
          <cell r="AD153">
            <v>8</v>
          </cell>
          <cell r="AE153">
            <v>0</v>
          </cell>
          <cell r="AF153">
            <v>8</v>
          </cell>
          <cell r="AG153">
            <v>0</v>
          </cell>
          <cell r="AH153">
            <v>0</v>
          </cell>
          <cell r="AI153">
            <v>0</v>
          </cell>
          <cell r="AJ153">
            <v>0</v>
          </cell>
          <cell r="AK153">
            <v>0</v>
          </cell>
          <cell r="AL153">
            <v>0</v>
          </cell>
          <cell r="AM153">
            <v>0</v>
          </cell>
          <cell r="AN153">
            <v>0</v>
          </cell>
          <cell r="AO153">
            <v>0</v>
          </cell>
          <cell r="AP153">
            <v>8</v>
          </cell>
        </row>
        <row r="154">
          <cell r="A154" t="str">
            <v>118-120</v>
          </cell>
          <cell r="B154">
            <v>118</v>
          </cell>
          <cell r="C154">
            <v>1.24</v>
          </cell>
          <cell r="D154">
            <v>0.99</v>
          </cell>
          <cell r="E154">
            <v>0.25</v>
          </cell>
          <cell r="F154">
            <v>10</v>
          </cell>
          <cell r="G154">
            <v>120</v>
          </cell>
          <cell r="H154">
            <v>0.85</v>
          </cell>
          <cell r="I154">
            <v>0.63</v>
          </cell>
          <cell r="J154">
            <v>0.21999999999999997</v>
          </cell>
          <cell r="K154">
            <v>10</v>
          </cell>
          <cell r="L154">
            <v>3.0000000000000027E-2</v>
          </cell>
          <cell r="M154" t="b">
            <v>1</v>
          </cell>
          <cell r="N154" t="str">
            <v>Correcto</v>
          </cell>
          <cell r="O154" t="str">
            <v>-</v>
          </cell>
          <cell r="S154">
            <v>0</v>
          </cell>
          <cell r="T154">
            <v>0</v>
          </cell>
          <cell r="U154">
            <v>10</v>
          </cell>
          <cell r="V154">
            <v>0</v>
          </cell>
          <cell r="W154">
            <v>0</v>
          </cell>
          <cell r="X154">
            <v>0</v>
          </cell>
          <cell r="Y154">
            <v>0</v>
          </cell>
          <cell r="Z154">
            <v>0</v>
          </cell>
          <cell r="AA154">
            <v>0</v>
          </cell>
          <cell r="AB154">
            <v>0</v>
          </cell>
          <cell r="AC154">
            <v>0</v>
          </cell>
          <cell r="AD154">
            <v>10</v>
          </cell>
          <cell r="AE154">
            <v>0</v>
          </cell>
          <cell r="AF154">
            <v>0</v>
          </cell>
          <cell r="AG154">
            <v>10</v>
          </cell>
          <cell r="AH154">
            <v>0</v>
          </cell>
          <cell r="AI154">
            <v>0</v>
          </cell>
          <cell r="AJ154">
            <v>0</v>
          </cell>
          <cell r="AK154">
            <v>0</v>
          </cell>
          <cell r="AL154">
            <v>0</v>
          </cell>
          <cell r="AM154">
            <v>0</v>
          </cell>
          <cell r="AN154">
            <v>0</v>
          </cell>
          <cell r="AO154">
            <v>0</v>
          </cell>
          <cell r="AP154">
            <v>10</v>
          </cell>
        </row>
        <row r="155">
          <cell r="A155" t="str">
            <v>120-118</v>
          </cell>
          <cell r="B155">
            <v>120</v>
          </cell>
          <cell r="C155">
            <v>0.85</v>
          </cell>
          <cell r="D155">
            <v>0.63</v>
          </cell>
          <cell r="E155">
            <v>0.21999999999999997</v>
          </cell>
          <cell r="F155">
            <v>10</v>
          </cell>
          <cell r="G155">
            <v>118</v>
          </cell>
          <cell r="H155">
            <v>1.24</v>
          </cell>
          <cell r="I155">
            <v>0.99</v>
          </cell>
          <cell r="J155">
            <v>0.25</v>
          </cell>
          <cell r="K155">
            <v>10</v>
          </cell>
          <cell r="L155">
            <v>3.0000000000000027E-2</v>
          </cell>
          <cell r="M155" t="b">
            <v>1</v>
          </cell>
          <cell r="N155" t="str">
            <v>Correcto</v>
          </cell>
          <cell r="O155" t="str">
            <v>-</v>
          </cell>
          <cell r="S155">
            <v>0</v>
          </cell>
          <cell r="T155">
            <v>0</v>
          </cell>
          <cell r="U155">
            <v>10</v>
          </cell>
          <cell r="V155">
            <v>0</v>
          </cell>
          <cell r="W155">
            <v>0</v>
          </cell>
          <cell r="X155">
            <v>0</v>
          </cell>
          <cell r="Y155">
            <v>0</v>
          </cell>
          <cell r="Z155">
            <v>0</v>
          </cell>
          <cell r="AA155">
            <v>0</v>
          </cell>
          <cell r="AB155">
            <v>0</v>
          </cell>
          <cell r="AC155">
            <v>0</v>
          </cell>
          <cell r="AD155">
            <v>10</v>
          </cell>
          <cell r="AE155">
            <v>0</v>
          </cell>
          <cell r="AF155">
            <v>0</v>
          </cell>
          <cell r="AG155">
            <v>10</v>
          </cell>
          <cell r="AH155">
            <v>0</v>
          </cell>
          <cell r="AI155">
            <v>0</v>
          </cell>
          <cell r="AJ155">
            <v>0</v>
          </cell>
          <cell r="AK155">
            <v>0</v>
          </cell>
          <cell r="AL155">
            <v>0</v>
          </cell>
          <cell r="AM155">
            <v>0</v>
          </cell>
          <cell r="AN155">
            <v>0</v>
          </cell>
          <cell r="AO155">
            <v>0</v>
          </cell>
          <cell r="AP155">
            <v>10</v>
          </cell>
        </row>
        <row r="156">
          <cell r="A156" t="str">
            <v>122-126</v>
          </cell>
          <cell r="B156">
            <v>122</v>
          </cell>
          <cell r="C156">
            <v>2.17</v>
          </cell>
          <cell r="D156">
            <v>1.9750000000000001</v>
          </cell>
          <cell r="E156">
            <v>0.19499999999999984</v>
          </cell>
          <cell r="F156">
            <v>8</v>
          </cell>
          <cell r="G156">
            <v>126</v>
          </cell>
          <cell r="H156">
            <v>1.65</v>
          </cell>
          <cell r="I156">
            <v>1.4570000000000001</v>
          </cell>
          <cell r="J156">
            <v>0.19299999999999984</v>
          </cell>
          <cell r="K156">
            <v>8</v>
          </cell>
          <cell r="L156">
            <v>2.0000000000000018E-3</v>
          </cell>
          <cell r="M156" t="b">
            <v>1</v>
          </cell>
          <cell r="N156" t="str">
            <v>Correcto</v>
          </cell>
          <cell r="O156" t="str">
            <v>-</v>
          </cell>
          <cell r="S156">
            <v>0</v>
          </cell>
          <cell r="T156">
            <v>8</v>
          </cell>
          <cell r="U156">
            <v>0</v>
          </cell>
          <cell r="V156">
            <v>0</v>
          </cell>
          <cell r="W156">
            <v>0</v>
          </cell>
          <cell r="X156">
            <v>0</v>
          </cell>
          <cell r="Y156">
            <v>0</v>
          </cell>
          <cell r="Z156">
            <v>0</v>
          </cell>
          <cell r="AA156">
            <v>0</v>
          </cell>
          <cell r="AB156">
            <v>0</v>
          </cell>
          <cell r="AC156">
            <v>0</v>
          </cell>
          <cell r="AD156">
            <v>8</v>
          </cell>
          <cell r="AE156">
            <v>0</v>
          </cell>
          <cell r="AF156">
            <v>8</v>
          </cell>
          <cell r="AG156">
            <v>0</v>
          </cell>
          <cell r="AH156">
            <v>0</v>
          </cell>
          <cell r="AI156">
            <v>0</v>
          </cell>
          <cell r="AJ156">
            <v>0</v>
          </cell>
          <cell r="AK156">
            <v>0</v>
          </cell>
          <cell r="AL156">
            <v>0</v>
          </cell>
          <cell r="AM156">
            <v>0</v>
          </cell>
          <cell r="AN156">
            <v>0</v>
          </cell>
          <cell r="AO156">
            <v>0</v>
          </cell>
          <cell r="AP156">
            <v>8</v>
          </cell>
        </row>
        <row r="157">
          <cell r="A157" t="str">
            <v>122-116</v>
          </cell>
          <cell r="B157">
            <v>122</v>
          </cell>
          <cell r="C157">
            <v>2.02</v>
          </cell>
          <cell r="D157">
            <v>1.827</v>
          </cell>
          <cell r="E157">
            <v>0.19300000000000006</v>
          </cell>
          <cell r="F157">
            <v>8</v>
          </cell>
          <cell r="G157">
            <v>116</v>
          </cell>
          <cell r="H157">
            <v>3.51</v>
          </cell>
          <cell r="I157">
            <v>3.31</v>
          </cell>
          <cell r="J157">
            <v>0.19999999999999973</v>
          </cell>
          <cell r="K157">
            <v>8</v>
          </cell>
          <cell r="L157">
            <v>6.9999999999996732E-3</v>
          </cell>
          <cell r="M157" t="b">
            <v>1</v>
          </cell>
          <cell r="N157" t="str">
            <v>Correcto</v>
          </cell>
          <cell r="O157" t="str">
            <v>-</v>
          </cell>
          <cell r="S157">
            <v>0</v>
          </cell>
          <cell r="T157">
            <v>8</v>
          </cell>
          <cell r="U157">
            <v>0</v>
          </cell>
          <cell r="V157">
            <v>0</v>
          </cell>
          <cell r="W157">
            <v>0</v>
          </cell>
          <cell r="X157">
            <v>0</v>
          </cell>
          <cell r="Y157">
            <v>0</v>
          </cell>
          <cell r="Z157">
            <v>0</v>
          </cell>
          <cell r="AA157">
            <v>0</v>
          </cell>
          <cell r="AB157">
            <v>0</v>
          </cell>
          <cell r="AC157">
            <v>0</v>
          </cell>
          <cell r="AD157">
            <v>8</v>
          </cell>
          <cell r="AE157">
            <v>0</v>
          </cell>
          <cell r="AF157">
            <v>8</v>
          </cell>
          <cell r="AG157">
            <v>0</v>
          </cell>
          <cell r="AH157">
            <v>0</v>
          </cell>
          <cell r="AI157">
            <v>0</v>
          </cell>
          <cell r="AJ157">
            <v>0</v>
          </cell>
          <cell r="AK157">
            <v>0</v>
          </cell>
          <cell r="AL157">
            <v>0</v>
          </cell>
          <cell r="AM157">
            <v>0</v>
          </cell>
          <cell r="AN157">
            <v>0</v>
          </cell>
          <cell r="AO157">
            <v>0</v>
          </cell>
          <cell r="AP157">
            <v>8</v>
          </cell>
        </row>
        <row r="158">
          <cell r="A158" t="str">
            <v>122-76</v>
          </cell>
          <cell r="B158">
            <v>122</v>
          </cell>
          <cell r="C158">
            <v>2.0299999999999998</v>
          </cell>
          <cell r="D158">
            <v>1.78</v>
          </cell>
          <cell r="E158">
            <v>0.24999999999999978</v>
          </cell>
          <cell r="F158">
            <v>10</v>
          </cell>
          <cell r="G158">
            <v>76</v>
          </cell>
          <cell r="H158">
            <v>2.3050000000000002</v>
          </cell>
          <cell r="I158">
            <v>2.073</v>
          </cell>
          <cell r="J158">
            <v>0.23200000000000021</v>
          </cell>
          <cell r="K158">
            <v>10</v>
          </cell>
          <cell r="L158">
            <v>1.7999999999999572E-2</v>
          </cell>
          <cell r="M158" t="b">
            <v>1</v>
          </cell>
          <cell r="N158" t="str">
            <v>Correcto</v>
          </cell>
          <cell r="O158" t="str">
            <v>-</v>
          </cell>
          <cell r="S158">
            <v>0</v>
          </cell>
          <cell r="T158">
            <v>0</v>
          </cell>
          <cell r="U158">
            <v>10</v>
          </cell>
          <cell r="V158">
            <v>0</v>
          </cell>
          <cell r="W158">
            <v>0</v>
          </cell>
          <cell r="X158">
            <v>0</v>
          </cell>
          <cell r="Y158">
            <v>0</v>
          </cell>
          <cell r="Z158">
            <v>0</v>
          </cell>
          <cell r="AA158">
            <v>0</v>
          </cell>
          <cell r="AB158">
            <v>0</v>
          </cell>
          <cell r="AC158">
            <v>0</v>
          </cell>
          <cell r="AD158">
            <v>10</v>
          </cell>
          <cell r="AE158">
            <v>0</v>
          </cell>
          <cell r="AF158">
            <v>0</v>
          </cell>
          <cell r="AG158">
            <v>10</v>
          </cell>
          <cell r="AH158">
            <v>0</v>
          </cell>
          <cell r="AI158">
            <v>0</v>
          </cell>
          <cell r="AJ158">
            <v>0</v>
          </cell>
          <cell r="AK158">
            <v>0</v>
          </cell>
          <cell r="AL158">
            <v>0</v>
          </cell>
          <cell r="AM158">
            <v>0</v>
          </cell>
          <cell r="AN158">
            <v>0</v>
          </cell>
          <cell r="AO158">
            <v>0</v>
          </cell>
          <cell r="AP158">
            <v>10</v>
          </cell>
        </row>
        <row r="159">
          <cell r="A159" t="str">
            <v>123-124</v>
          </cell>
          <cell r="B159">
            <v>123</v>
          </cell>
          <cell r="C159">
            <v>1.67</v>
          </cell>
          <cell r="D159">
            <v>1.42</v>
          </cell>
          <cell r="E159">
            <v>0.25</v>
          </cell>
          <cell r="F159">
            <v>10</v>
          </cell>
          <cell r="G159">
            <v>124</v>
          </cell>
          <cell r="H159">
            <v>1.55</v>
          </cell>
          <cell r="I159">
            <v>1.3089999999999999</v>
          </cell>
          <cell r="J159">
            <v>0.2410000000000001</v>
          </cell>
          <cell r="K159">
            <v>10</v>
          </cell>
          <cell r="L159">
            <v>8.999999999999897E-3</v>
          </cell>
          <cell r="M159" t="b">
            <v>1</v>
          </cell>
          <cell r="N159" t="str">
            <v>Correcto</v>
          </cell>
          <cell r="O159" t="str">
            <v>-</v>
          </cell>
          <cell r="S159">
            <v>0</v>
          </cell>
          <cell r="T159">
            <v>0</v>
          </cell>
          <cell r="U159">
            <v>10</v>
          </cell>
          <cell r="V159">
            <v>0</v>
          </cell>
          <cell r="W159">
            <v>0</v>
          </cell>
          <cell r="X159">
            <v>0</v>
          </cell>
          <cell r="Y159">
            <v>0</v>
          </cell>
          <cell r="Z159">
            <v>0</v>
          </cell>
          <cell r="AA159">
            <v>0</v>
          </cell>
          <cell r="AB159">
            <v>0</v>
          </cell>
          <cell r="AC159">
            <v>0</v>
          </cell>
          <cell r="AD159">
            <v>10</v>
          </cell>
          <cell r="AE159">
            <v>0</v>
          </cell>
          <cell r="AF159">
            <v>0</v>
          </cell>
          <cell r="AG159">
            <v>10</v>
          </cell>
          <cell r="AH159">
            <v>0</v>
          </cell>
          <cell r="AI159">
            <v>0</v>
          </cell>
          <cell r="AJ159">
            <v>0</v>
          </cell>
          <cell r="AK159">
            <v>0</v>
          </cell>
          <cell r="AL159">
            <v>0</v>
          </cell>
          <cell r="AM159">
            <v>0</v>
          </cell>
          <cell r="AN159">
            <v>0</v>
          </cell>
          <cell r="AO159">
            <v>0</v>
          </cell>
          <cell r="AP159">
            <v>10</v>
          </cell>
        </row>
        <row r="160">
          <cell r="A160" t="str">
            <v>124-125</v>
          </cell>
          <cell r="B160">
            <v>124</v>
          </cell>
          <cell r="C160">
            <v>1.67</v>
          </cell>
          <cell r="D160">
            <v>1.42</v>
          </cell>
          <cell r="E160">
            <v>0.25</v>
          </cell>
          <cell r="F160">
            <v>10</v>
          </cell>
          <cell r="G160">
            <v>125</v>
          </cell>
          <cell r="H160">
            <v>1.56</v>
          </cell>
          <cell r="I160">
            <v>1.3169999999999999</v>
          </cell>
          <cell r="J160">
            <v>0.2430000000000001</v>
          </cell>
          <cell r="K160">
            <v>10</v>
          </cell>
          <cell r="L160">
            <v>6.9999999999998952E-3</v>
          </cell>
          <cell r="M160" t="b">
            <v>1</v>
          </cell>
          <cell r="N160" t="str">
            <v>Correcto</v>
          </cell>
          <cell r="O160" t="str">
            <v>-</v>
          </cell>
          <cell r="S160">
            <v>0</v>
          </cell>
          <cell r="T160">
            <v>0</v>
          </cell>
          <cell r="U160">
            <v>10</v>
          </cell>
          <cell r="V160">
            <v>0</v>
          </cell>
          <cell r="W160">
            <v>0</v>
          </cell>
          <cell r="X160">
            <v>0</v>
          </cell>
          <cell r="Y160">
            <v>0</v>
          </cell>
          <cell r="Z160">
            <v>0</v>
          </cell>
          <cell r="AA160">
            <v>0</v>
          </cell>
          <cell r="AB160">
            <v>0</v>
          </cell>
          <cell r="AC160">
            <v>0</v>
          </cell>
          <cell r="AD160">
            <v>10</v>
          </cell>
          <cell r="AE160">
            <v>0</v>
          </cell>
          <cell r="AF160">
            <v>0</v>
          </cell>
          <cell r="AG160">
            <v>10</v>
          </cell>
          <cell r="AH160">
            <v>0</v>
          </cell>
          <cell r="AI160">
            <v>0</v>
          </cell>
          <cell r="AJ160">
            <v>0</v>
          </cell>
          <cell r="AK160">
            <v>0</v>
          </cell>
          <cell r="AL160">
            <v>0</v>
          </cell>
          <cell r="AM160">
            <v>0</v>
          </cell>
          <cell r="AN160">
            <v>0</v>
          </cell>
          <cell r="AO160">
            <v>0</v>
          </cell>
          <cell r="AP160">
            <v>10</v>
          </cell>
        </row>
        <row r="161">
          <cell r="A161" t="str">
            <v>124-123</v>
          </cell>
          <cell r="B161">
            <v>124</v>
          </cell>
          <cell r="C161">
            <v>1.55</v>
          </cell>
          <cell r="D161">
            <v>1.3089999999999999</v>
          </cell>
          <cell r="E161">
            <v>0.2410000000000001</v>
          </cell>
          <cell r="F161">
            <v>10</v>
          </cell>
          <cell r="G161">
            <v>123</v>
          </cell>
          <cell r="H161">
            <v>1.67</v>
          </cell>
          <cell r="I161">
            <v>1.42</v>
          </cell>
          <cell r="J161">
            <v>0.25</v>
          </cell>
          <cell r="K161">
            <v>10</v>
          </cell>
          <cell r="L161">
            <v>8.999999999999897E-3</v>
          </cell>
          <cell r="M161" t="b">
            <v>1</v>
          </cell>
          <cell r="N161" t="str">
            <v>Correcto</v>
          </cell>
          <cell r="O161" t="str">
            <v>-</v>
          </cell>
          <cell r="S161">
            <v>0</v>
          </cell>
          <cell r="T161">
            <v>0</v>
          </cell>
          <cell r="U161">
            <v>10</v>
          </cell>
          <cell r="V161">
            <v>0</v>
          </cell>
          <cell r="W161">
            <v>0</v>
          </cell>
          <cell r="X161">
            <v>0</v>
          </cell>
          <cell r="Y161">
            <v>0</v>
          </cell>
          <cell r="Z161">
            <v>0</v>
          </cell>
          <cell r="AA161">
            <v>0</v>
          </cell>
          <cell r="AB161">
            <v>0</v>
          </cell>
          <cell r="AC161">
            <v>0</v>
          </cell>
          <cell r="AD161">
            <v>10</v>
          </cell>
          <cell r="AE161">
            <v>0</v>
          </cell>
          <cell r="AF161">
            <v>0</v>
          </cell>
          <cell r="AG161">
            <v>10</v>
          </cell>
          <cell r="AH161">
            <v>0</v>
          </cell>
          <cell r="AI161">
            <v>0</v>
          </cell>
          <cell r="AJ161">
            <v>0</v>
          </cell>
          <cell r="AK161">
            <v>0</v>
          </cell>
          <cell r="AL161">
            <v>0</v>
          </cell>
          <cell r="AM161">
            <v>0</v>
          </cell>
          <cell r="AN161">
            <v>0</v>
          </cell>
          <cell r="AO161">
            <v>0</v>
          </cell>
          <cell r="AP161">
            <v>10</v>
          </cell>
        </row>
        <row r="162">
          <cell r="A162" t="str">
            <v>125-79</v>
          </cell>
          <cell r="B162">
            <v>125</v>
          </cell>
          <cell r="C162">
            <v>2.0699999999999998</v>
          </cell>
          <cell r="D162">
            <v>1.875</v>
          </cell>
          <cell r="E162">
            <v>0.19499999999999984</v>
          </cell>
          <cell r="F162">
            <v>8</v>
          </cell>
          <cell r="G162">
            <v>79</v>
          </cell>
          <cell r="H162">
            <v>1.5349999999999999</v>
          </cell>
          <cell r="I162">
            <v>1.38</v>
          </cell>
          <cell r="J162">
            <v>0.15500000000000003</v>
          </cell>
          <cell r="K162">
            <v>8</v>
          </cell>
          <cell r="L162">
            <v>3.9999999999999813E-2</v>
          </cell>
          <cell r="M162" t="b">
            <v>1</v>
          </cell>
          <cell r="N162" t="str">
            <v>Correcto</v>
          </cell>
          <cell r="O162" t="str">
            <v>-</v>
          </cell>
          <cell r="S162">
            <v>0</v>
          </cell>
          <cell r="T162">
            <v>8</v>
          </cell>
          <cell r="U162">
            <v>0</v>
          </cell>
          <cell r="V162">
            <v>0</v>
          </cell>
          <cell r="W162">
            <v>0</v>
          </cell>
          <cell r="X162">
            <v>0</v>
          </cell>
          <cell r="Y162">
            <v>0</v>
          </cell>
          <cell r="Z162">
            <v>0</v>
          </cell>
          <cell r="AA162">
            <v>0</v>
          </cell>
          <cell r="AB162">
            <v>0</v>
          </cell>
          <cell r="AC162">
            <v>0</v>
          </cell>
          <cell r="AD162">
            <v>8</v>
          </cell>
          <cell r="AE162">
            <v>0</v>
          </cell>
          <cell r="AF162">
            <v>8</v>
          </cell>
          <cell r="AG162">
            <v>0</v>
          </cell>
          <cell r="AH162">
            <v>0</v>
          </cell>
          <cell r="AI162">
            <v>0</v>
          </cell>
          <cell r="AJ162">
            <v>0</v>
          </cell>
          <cell r="AK162">
            <v>0</v>
          </cell>
          <cell r="AL162">
            <v>0</v>
          </cell>
          <cell r="AM162">
            <v>0</v>
          </cell>
          <cell r="AN162">
            <v>0</v>
          </cell>
          <cell r="AO162">
            <v>0</v>
          </cell>
          <cell r="AP162">
            <v>8</v>
          </cell>
        </row>
        <row r="163">
          <cell r="A163" t="str">
            <v>125-124</v>
          </cell>
          <cell r="B163">
            <v>125</v>
          </cell>
          <cell r="C163">
            <v>1.56</v>
          </cell>
          <cell r="D163">
            <v>1.3169999999999999</v>
          </cell>
          <cell r="E163">
            <v>0.2430000000000001</v>
          </cell>
          <cell r="F163">
            <v>10</v>
          </cell>
          <cell r="G163">
            <v>124</v>
          </cell>
          <cell r="H163">
            <v>1.67</v>
          </cell>
          <cell r="I163">
            <v>1.42</v>
          </cell>
          <cell r="J163">
            <v>0.25</v>
          </cell>
          <cell r="K163">
            <v>10</v>
          </cell>
          <cell r="L163">
            <v>6.9999999999998952E-3</v>
          </cell>
          <cell r="M163" t="b">
            <v>1</v>
          </cell>
          <cell r="N163" t="str">
            <v>Correcto</v>
          </cell>
          <cell r="O163" t="str">
            <v>-</v>
          </cell>
          <cell r="S163">
            <v>0</v>
          </cell>
          <cell r="T163">
            <v>0</v>
          </cell>
          <cell r="U163">
            <v>10</v>
          </cell>
          <cell r="V163">
            <v>0</v>
          </cell>
          <cell r="W163">
            <v>0</v>
          </cell>
          <cell r="X163">
            <v>0</v>
          </cell>
          <cell r="Y163">
            <v>0</v>
          </cell>
          <cell r="Z163">
            <v>0</v>
          </cell>
          <cell r="AA163">
            <v>0</v>
          </cell>
          <cell r="AB163">
            <v>0</v>
          </cell>
          <cell r="AC163">
            <v>0</v>
          </cell>
          <cell r="AD163">
            <v>10</v>
          </cell>
          <cell r="AE163">
            <v>0</v>
          </cell>
          <cell r="AF163">
            <v>0</v>
          </cell>
          <cell r="AG163">
            <v>10</v>
          </cell>
          <cell r="AH163">
            <v>0</v>
          </cell>
          <cell r="AI163">
            <v>0</v>
          </cell>
          <cell r="AJ163">
            <v>0</v>
          </cell>
          <cell r="AK163">
            <v>0</v>
          </cell>
          <cell r="AL163">
            <v>0</v>
          </cell>
          <cell r="AM163">
            <v>0</v>
          </cell>
          <cell r="AN163">
            <v>0</v>
          </cell>
          <cell r="AO163">
            <v>0</v>
          </cell>
          <cell r="AP163">
            <v>10</v>
          </cell>
        </row>
        <row r="164">
          <cell r="A164" t="str">
            <v>126-122</v>
          </cell>
          <cell r="B164">
            <v>126</v>
          </cell>
          <cell r="C164">
            <v>1.65</v>
          </cell>
          <cell r="D164">
            <v>1.4570000000000001</v>
          </cell>
          <cell r="E164">
            <v>0.19299999999999984</v>
          </cell>
          <cell r="F164">
            <v>8</v>
          </cell>
          <cell r="G164">
            <v>122</v>
          </cell>
          <cell r="H164">
            <v>2.17</v>
          </cell>
          <cell r="I164">
            <v>1.9750000000000001</v>
          </cell>
          <cell r="J164">
            <v>0.19499999999999984</v>
          </cell>
          <cell r="K164">
            <v>8</v>
          </cell>
          <cell r="L164">
            <v>2.0000000000000018E-3</v>
          </cell>
          <cell r="M164" t="b">
            <v>1</v>
          </cell>
          <cell r="N164" t="str">
            <v>Correcto</v>
          </cell>
          <cell r="O164" t="str">
            <v>-</v>
          </cell>
          <cell r="S164">
            <v>0</v>
          </cell>
          <cell r="T164">
            <v>8</v>
          </cell>
          <cell r="U164">
            <v>0</v>
          </cell>
          <cell r="V164">
            <v>0</v>
          </cell>
          <cell r="W164">
            <v>0</v>
          </cell>
          <cell r="X164">
            <v>0</v>
          </cell>
          <cell r="Y164">
            <v>0</v>
          </cell>
          <cell r="Z164">
            <v>0</v>
          </cell>
          <cell r="AA164">
            <v>0</v>
          </cell>
          <cell r="AB164">
            <v>0</v>
          </cell>
          <cell r="AC164">
            <v>0</v>
          </cell>
          <cell r="AD164">
            <v>8</v>
          </cell>
          <cell r="AE164">
            <v>0</v>
          </cell>
          <cell r="AF164">
            <v>8</v>
          </cell>
          <cell r="AG164">
            <v>0</v>
          </cell>
          <cell r="AH164">
            <v>0</v>
          </cell>
          <cell r="AI164">
            <v>0</v>
          </cell>
          <cell r="AJ164">
            <v>0</v>
          </cell>
          <cell r="AK164">
            <v>0</v>
          </cell>
          <cell r="AL164">
            <v>0</v>
          </cell>
          <cell r="AM164">
            <v>0</v>
          </cell>
          <cell r="AN164">
            <v>0</v>
          </cell>
          <cell r="AO164">
            <v>0</v>
          </cell>
          <cell r="AP164">
            <v>8</v>
          </cell>
        </row>
        <row r="165">
          <cell r="A165" t="str">
            <v>130-1040</v>
          </cell>
          <cell r="B165">
            <v>130</v>
          </cell>
          <cell r="C165">
            <v>1.38</v>
          </cell>
          <cell r="D165">
            <v>0.97</v>
          </cell>
          <cell r="E165">
            <v>0.40999999999999992</v>
          </cell>
          <cell r="F165">
            <v>18</v>
          </cell>
          <cell r="G165">
            <v>1040</v>
          </cell>
          <cell r="H165">
            <v>1.65</v>
          </cell>
          <cell r="I165">
            <v>1.23</v>
          </cell>
          <cell r="J165">
            <v>0.41999999999999993</v>
          </cell>
          <cell r="K165">
            <v>18</v>
          </cell>
          <cell r="L165">
            <v>1.0000000000000009E-2</v>
          </cell>
          <cell r="M165" t="b">
            <v>1</v>
          </cell>
          <cell r="N165" t="str">
            <v>Correcto</v>
          </cell>
          <cell r="O165" t="str">
            <v>-</v>
          </cell>
          <cell r="S165">
            <v>0</v>
          </cell>
          <cell r="T165">
            <v>0</v>
          </cell>
          <cell r="U165">
            <v>0</v>
          </cell>
          <cell r="V165">
            <v>0</v>
          </cell>
          <cell r="W165">
            <v>0</v>
          </cell>
          <cell r="X165">
            <v>0</v>
          </cell>
          <cell r="Y165">
            <v>18</v>
          </cell>
          <cell r="Z165">
            <v>0</v>
          </cell>
          <cell r="AA165">
            <v>0</v>
          </cell>
          <cell r="AB165">
            <v>0</v>
          </cell>
          <cell r="AC165">
            <v>0</v>
          </cell>
          <cell r="AD165">
            <v>18</v>
          </cell>
          <cell r="AE165">
            <v>0</v>
          </cell>
          <cell r="AF165">
            <v>0</v>
          </cell>
          <cell r="AG165">
            <v>0</v>
          </cell>
          <cell r="AH165">
            <v>0</v>
          </cell>
          <cell r="AI165">
            <v>0</v>
          </cell>
          <cell r="AJ165">
            <v>0</v>
          </cell>
          <cell r="AK165">
            <v>18</v>
          </cell>
          <cell r="AL165">
            <v>0</v>
          </cell>
          <cell r="AM165">
            <v>0</v>
          </cell>
          <cell r="AN165">
            <v>0</v>
          </cell>
          <cell r="AO165">
            <v>0</v>
          </cell>
          <cell r="AP165">
            <v>18</v>
          </cell>
        </row>
        <row r="166">
          <cell r="A166" t="str">
            <v>138-139</v>
          </cell>
          <cell r="B166">
            <v>138</v>
          </cell>
          <cell r="C166">
            <v>1.6</v>
          </cell>
          <cell r="D166">
            <v>1.42</v>
          </cell>
          <cell r="E166">
            <v>0.18000000000000016</v>
          </cell>
          <cell r="F166">
            <v>8</v>
          </cell>
          <cell r="G166">
            <v>139</v>
          </cell>
          <cell r="H166">
            <v>1.2629999999999999</v>
          </cell>
          <cell r="I166">
            <v>1.07</v>
          </cell>
          <cell r="J166">
            <v>0.19299999999999984</v>
          </cell>
          <cell r="K166">
            <v>8</v>
          </cell>
          <cell r="L166">
            <v>1.2999999999999678E-2</v>
          </cell>
          <cell r="M166" t="b">
            <v>1</v>
          </cell>
          <cell r="N166" t="str">
            <v>Correcto</v>
          </cell>
          <cell r="O166" t="str">
            <v>-</v>
          </cell>
          <cell r="S166">
            <v>0</v>
          </cell>
          <cell r="T166">
            <v>8</v>
          </cell>
          <cell r="U166">
            <v>0</v>
          </cell>
          <cell r="V166">
            <v>0</v>
          </cell>
          <cell r="W166">
            <v>0</v>
          </cell>
          <cell r="X166">
            <v>0</v>
          </cell>
          <cell r="Y166">
            <v>0</v>
          </cell>
          <cell r="Z166">
            <v>0</v>
          </cell>
          <cell r="AA166">
            <v>0</v>
          </cell>
          <cell r="AB166">
            <v>0</v>
          </cell>
          <cell r="AC166">
            <v>0</v>
          </cell>
          <cell r="AD166">
            <v>8</v>
          </cell>
          <cell r="AE166">
            <v>0</v>
          </cell>
          <cell r="AF166">
            <v>8</v>
          </cell>
          <cell r="AG166">
            <v>0</v>
          </cell>
          <cell r="AH166">
            <v>0</v>
          </cell>
          <cell r="AI166">
            <v>0</v>
          </cell>
          <cell r="AJ166">
            <v>0</v>
          </cell>
          <cell r="AK166">
            <v>0</v>
          </cell>
          <cell r="AL166">
            <v>0</v>
          </cell>
          <cell r="AM166">
            <v>0</v>
          </cell>
          <cell r="AN166">
            <v>0</v>
          </cell>
          <cell r="AO166">
            <v>0</v>
          </cell>
          <cell r="AP166">
            <v>8</v>
          </cell>
        </row>
        <row r="167">
          <cell r="A167" t="str">
            <v>139-138</v>
          </cell>
          <cell r="B167">
            <v>139</v>
          </cell>
          <cell r="C167">
            <v>1.2629999999999999</v>
          </cell>
          <cell r="D167">
            <v>1.07</v>
          </cell>
          <cell r="E167">
            <v>0.19299999999999984</v>
          </cell>
          <cell r="F167">
            <v>8</v>
          </cell>
          <cell r="G167">
            <v>138</v>
          </cell>
          <cell r="H167">
            <v>1.6</v>
          </cell>
          <cell r="I167">
            <v>1.42</v>
          </cell>
          <cell r="J167">
            <v>0.18000000000000016</v>
          </cell>
          <cell r="K167">
            <v>8</v>
          </cell>
          <cell r="L167">
            <v>1.2999999999999678E-2</v>
          </cell>
          <cell r="M167" t="b">
            <v>1</v>
          </cell>
          <cell r="N167" t="str">
            <v>Correcto</v>
          </cell>
          <cell r="O167" t="str">
            <v>-</v>
          </cell>
          <cell r="S167">
            <v>0</v>
          </cell>
          <cell r="T167">
            <v>8</v>
          </cell>
          <cell r="U167">
            <v>0</v>
          </cell>
          <cell r="V167">
            <v>0</v>
          </cell>
          <cell r="W167">
            <v>0</v>
          </cell>
          <cell r="X167">
            <v>0</v>
          </cell>
          <cell r="Y167">
            <v>0</v>
          </cell>
          <cell r="Z167">
            <v>0</v>
          </cell>
          <cell r="AA167">
            <v>0</v>
          </cell>
          <cell r="AB167">
            <v>0</v>
          </cell>
          <cell r="AC167">
            <v>0</v>
          </cell>
          <cell r="AD167">
            <v>8</v>
          </cell>
          <cell r="AE167">
            <v>0</v>
          </cell>
          <cell r="AF167">
            <v>8</v>
          </cell>
          <cell r="AG167">
            <v>0</v>
          </cell>
          <cell r="AH167">
            <v>0</v>
          </cell>
          <cell r="AI167">
            <v>0</v>
          </cell>
          <cell r="AJ167">
            <v>0</v>
          </cell>
          <cell r="AK167">
            <v>0</v>
          </cell>
          <cell r="AL167">
            <v>0</v>
          </cell>
          <cell r="AM167">
            <v>0</v>
          </cell>
          <cell r="AN167">
            <v>0</v>
          </cell>
          <cell r="AO167">
            <v>0</v>
          </cell>
          <cell r="AP167">
            <v>8</v>
          </cell>
        </row>
        <row r="168">
          <cell r="A168" t="str">
            <v>144-146</v>
          </cell>
          <cell r="B168">
            <v>144</v>
          </cell>
          <cell r="C168">
            <v>2.76</v>
          </cell>
          <cell r="D168">
            <v>2.5499999999999998</v>
          </cell>
          <cell r="E168">
            <v>0.20999999999999996</v>
          </cell>
          <cell r="F168">
            <v>10</v>
          </cell>
          <cell r="G168">
            <v>146</v>
          </cell>
          <cell r="H168">
            <v>1.83</v>
          </cell>
          <cell r="I168">
            <v>1.6</v>
          </cell>
          <cell r="J168">
            <v>0.22999999999999998</v>
          </cell>
          <cell r="K168">
            <v>10</v>
          </cell>
          <cell r="L168">
            <v>2.0000000000000018E-2</v>
          </cell>
          <cell r="M168" t="b">
            <v>1</v>
          </cell>
          <cell r="N168" t="str">
            <v>Correcto</v>
          </cell>
          <cell r="O168" t="str">
            <v>-</v>
          </cell>
          <cell r="S168">
            <v>0</v>
          </cell>
          <cell r="T168">
            <v>0</v>
          </cell>
          <cell r="U168">
            <v>10</v>
          </cell>
          <cell r="V168">
            <v>0</v>
          </cell>
          <cell r="W168">
            <v>0</v>
          </cell>
          <cell r="X168">
            <v>0</v>
          </cell>
          <cell r="Y168">
            <v>0</v>
          </cell>
          <cell r="Z168">
            <v>0</v>
          </cell>
          <cell r="AA168">
            <v>0</v>
          </cell>
          <cell r="AB168">
            <v>0</v>
          </cell>
          <cell r="AC168">
            <v>0</v>
          </cell>
          <cell r="AD168">
            <v>10</v>
          </cell>
          <cell r="AE168">
            <v>0</v>
          </cell>
          <cell r="AF168">
            <v>0</v>
          </cell>
          <cell r="AG168">
            <v>10</v>
          </cell>
          <cell r="AH168">
            <v>0</v>
          </cell>
          <cell r="AI168">
            <v>0</v>
          </cell>
          <cell r="AJ168">
            <v>0</v>
          </cell>
          <cell r="AK168">
            <v>0</v>
          </cell>
          <cell r="AL168">
            <v>0</v>
          </cell>
          <cell r="AM168">
            <v>0</v>
          </cell>
          <cell r="AN168">
            <v>0</v>
          </cell>
          <cell r="AO168">
            <v>0</v>
          </cell>
          <cell r="AP168">
            <v>10</v>
          </cell>
        </row>
        <row r="169">
          <cell r="A169" t="str">
            <v>144-1080</v>
          </cell>
          <cell r="B169">
            <v>144</v>
          </cell>
          <cell r="C169">
            <v>2.9</v>
          </cell>
          <cell r="D169">
            <v>2.6749999999999998</v>
          </cell>
          <cell r="E169">
            <v>0.22500000000000009</v>
          </cell>
          <cell r="F169">
            <v>10</v>
          </cell>
          <cell r="G169">
            <v>1080</v>
          </cell>
          <cell r="H169">
            <v>1.1399999999999999</v>
          </cell>
          <cell r="I169">
            <v>0.91</v>
          </cell>
          <cell r="J169">
            <v>0.22999999999999987</v>
          </cell>
          <cell r="K169">
            <v>10</v>
          </cell>
          <cell r="L169">
            <v>4.9999999999997824E-3</v>
          </cell>
          <cell r="M169" t="b">
            <v>1</v>
          </cell>
          <cell r="N169" t="str">
            <v>Correcto</v>
          </cell>
          <cell r="O169" t="str">
            <v>-</v>
          </cell>
          <cell r="S169">
            <v>0</v>
          </cell>
          <cell r="T169">
            <v>0</v>
          </cell>
          <cell r="U169">
            <v>10</v>
          </cell>
          <cell r="V169">
            <v>0</v>
          </cell>
          <cell r="W169">
            <v>0</v>
          </cell>
          <cell r="X169">
            <v>0</v>
          </cell>
          <cell r="Y169">
            <v>0</v>
          </cell>
          <cell r="Z169">
            <v>0</v>
          </cell>
          <cell r="AA169">
            <v>0</v>
          </cell>
          <cell r="AB169">
            <v>0</v>
          </cell>
          <cell r="AC169">
            <v>0</v>
          </cell>
          <cell r="AD169">
            <v>10</v>
          </cell>
          <cell r="AE169">
            <v>0</v>
          </cell>
          <cell r="AF169">
            <v>0</v>
          </cell>
          <cell r="AG169">
            <v>10</v>
          </cell>
          <cell r="AH169">
            <v>0</v>
          </cell>
          <cell r="AI169">
            <v>0</v>
          </cell>
          <cell r="AJ169">
            <v>0</v>
          </cell>
          <cell r="AK169">
            <v>0</v>
          </cell>
          <cell r="AL169">
            <v>0</v>
          </cell>
          <cell r="AM169">
            <v>0</v>
          </cell>
          <cell r="AN169">
            <v>0</v>
          </cell>
          <cell r="AO169">
            <v>0</v>
          </cell>
          <cell r="AP169">
            <v>10</v>
          </cell>
        </row>
        <row r="170">
          <cell r="A170" t="str">
            <v>146-144</v>
          </cell>
          <cell r="B170">
            <v>146</v>
          </cell>
          <cell r="C170">
            <v>1.83</v>
          </cell>
          <cell r="D170">
            <v>1.6</v>
          </cell>
          <cell r="E170">
            <v>0.22999999999999998</v>
          </cell>
          <cell r="F170">
            <v>10</v>
          </cell>
          <cell r="G170">
            <v>144</v>
          </cell>
          <cell r="H170">
            <v>2.76</v>
          </cell>
          <cell r="I170">
            <v>2.5499999999999998</v>
          </cell>
          <cell r="J170">
            <v>0.20999999999999996</v>
          </cell>
          <cell r="K170">
            <v>10</v>
          </cell>
          <cell r="L170">
            <v>2.0000000000000018E-2</v>
          </cell>
          <cell r="M170" t="b">
            <v>1</v>
          </cell>
          <cell r="N170" t="str">
            <v>Correcto</v>
          </cell>
          <cell r="O170" t="str">
            <v>-</v>
          </cell>
          <cell r="S170">
            <v>0</v>
          </cell>
          <cell r="T170">
            <v>0</v>
          </cell>
          <cell r="U170">
            <v>10</v>
          </cell>
          <cell r="V170">
            <v>0</v>
          </cell>
          <cell r="W170">
            <v>0</v>
          </cell>
          <cell r="X170">
            <v>0</v>
          </cell>
          <cell r="Y170">
            <v>0</v>
          </cell>
          <cell r="Z170">
            <v>0</v>
          </cell>
          <cell r="AA170">
            <v>0</v>
          </cell>
          <cell r="AB170">
            <v>0</v>
          </cell>
          <cell r="AC170">
            <v>0</v>
          </cell>
          <cell r="AD170">
            <v>10</v>
          </cell>
          <cell r="AE170">
            <v>0</v>
          </cell>
          <cell r="AF170">
            <v>0</v>
          </cell>
          <cell r="AG170">
            <v>10</v>
          </cell>
          <cell r="AH170">
            <v>0</v>
          </cell>
          <cell r="AI170">
            <v>0</v>
          </cell>
          <cell r="AJ170">
            <v>0</v>
          </cell>
          <cell r="AK170">
            <v>0</v>
          </cell>
          <cell r="AL170">
            <v>0</v>
          </cell>
          <cell r="AM170">
            <v>0</v>
          </cell>
          <cell r="AN170">
            <v>0</v>
          </cell>
          <cell r="AO170">
            <v>0</v>
          </cell>
          <cell r="AP170">
            <v>10</v>
          </cell>
        </row>
        <row r="171">
          <cell r="A171" t="str">
            <v>148-149</v>
          </cell>
          <cell r="B171">
            <v>148</v>
          </cell>
          <cell r="C171">
            <v>1.26</v>
          </cell>
          <cell r="D171">
            <v>1.0349999999999999</v>
          </cell>
          <cell r="E171">
            <v>0.22500000000000009</v>
          </cell>
          <cell r="F171">
            <v>10</v>
          </cell>
          <cell r="G171">
            <v>149</v>
          </cell>
          <cell r="H171">
            <v>1.49</v>
          </cell>
          <cell r="I171">
            <v>1.26</v>
          </cell>
          <cell r="J171">
            <v>0.22999999999999998</v>
          </cell>
          <cell r="K171">
            <v>10</v>
          </cell>
          <cell r="L171">
            <v>4.9999999999998934E-3</v>
          </cell>
          <cell r="M171" t="b">
            <v>1</v>
          </cell>
          <cell r="N171" t="str">
            <v>Correcto</v>
          </cell>
          <cell r="O171" t="str">
            <v>-</v>
          </cell>
          <cell r="S171">
            <v>0</v>
          </cell>
          <cell r="T171">
            <v>0</v>
          </cell>
          <cell r="U171">
            <v>10</v>
          </cell>
          <cell r="V171">
            <v>0</v>
          </cell>
          <cell r="W171">
            <v>0</v>
          </cell>
          <cell r="X171">
            <v>0</v>
          </cell>
          <cell r="Y171">
            <v>0</v>
          </cell>
          <cell r="Z171">
            <v>0</v>
          </cell>
          <cell r="AA171">
            <v>0</v>
          </cell>
          <cell r="AB171">
            <v>0</v>
          </cell>
          <cell r="AC171">
            <v>0</v>
          </cell>
          <cell r="AD171">
            <v>10</v>
          </cell>
          <cell r="AE171">
            <v>0</v>
          </cell>
          <cell r="AF171">
            <v>0</v>
          </cell>
          <cell r="AG171">
            <v>10</v>
          </cell>
          <cell r="AH171">
            <v>0</v>
          </cell>
          <cell r="AI171">
            <v>0</v>
          </cell>
          <cell r="AJ171">
            <v>0</v>
          </cell>
          <cell r="AK171">
            <v>0</v>
          </cell>
          <cell r="AL171">
            <v>0</v>
          </cell>
          <cell r="AM171">
            <v>0</v>
          </cell>
          <cell r="AN171">
            <v>0</v>
          </cell>
          <cell r="AO171">
            <v>0</v>
          </cell>
          <cell r="AP171">
            <v>10</v>
          </cell>
        </row>
        <row r="172">
          <cell r="A172" t="str">
            <v>149-150</v>
          </cell>
          <cell r="B172">
            <v>149</v>
          </cell>
          <cell r="C172">
            <v>1.63</v>
          </cell>
          <cell r="D172">
            <v>1.4</v>
          </cell>
          <cell r="E172">
            <v>0.22999999999999998</v>
          </cell>
          <cell r="F172">
            <v>10</v>
          </cell>
          <cell r="G172">
            <v>150</v>
          </cell>
          <cell r="H172">
            <v>1.44</v>
          </cell>
          <cell r="I172">
            <v>1.22</v>
          </cell>
          <cell r="J172">
            <v>0.21999999999999997</v>
          </cell>
          <cell r="K172">
            <v>10</v>
          </cell>
          <cell r="L172">
            <v>1.0000000000000009E-2</v>
          </cell>
          <cell r="M172" t="b">
            <v>1</v>
          </cell>
          <cell r="N172" t="str">
            <v>Correcto</v>
          </cell>
          <cell r="O172" t="str">
            <v>-</v>
          </cell>
          <cell r="S172">
            <v>0</v>
          </cell>
          <cell r="T172">
            <v>0</v>
          </cell>
          <cell r="U172">
            <v>10</v>
          </cell>
          <cell r="V172">
            <v>0</v>
          </cell>
          <cell r="W172">
            <v>0</v>
          </cell>
          <cell r="X172">
            <v>0</v>
          </cell>
          <cell r="Y172">
            <v>0</v>
          </cell>
          <cell r="Z172">
            <v>0</v>
          </cell>
          <cell r="AA172">
            <v>0</v>
          </cell>
          <cell r="AB172">
            <v>0</v>
          </cell>
          <cell r="AC172">
            <v>0</v>
          </cell>
          <cell r="AD172">
            <v>10</v>
          </cell>
          <cell r="AE172">
            <v>0</v>
          </cell>
          <cell r="AF172">
            <v>0</v>
          </cell>
          <cell r="AG172">
            <v>10</v>
          </cell>
          <cell r="AH172">
            <v>0</v>
          </cell>
          <cell r="AI172">
            <v>0</v>
          </cell>
          <cell r="AJ172">
            <v>0</v>
          </cell>
          <cell r="AK172">
            <v>0</v>
          </cell>
          <cell r="AL172">
            <v>0</v>
          </cell>
          <cell r="AM172">
            <v>0</v>
          </cell>
          <cell r="AN172">
            <v>0</v>
          </cell>
          <cell r="AO172">
            <v>0</v>
          </cell>
          <cell r="AP172">
            <v>10</v>
          </cell>
        </row>
        <row r="173">
          <cell r="A173" t="str">
            <v>149-148</v>
          </cell>
          <cell r="B173">
            <v>149</v>
          </cell>
          <cell r="C173">
            <v>1.49</v>
          </cell>
          <cell r="D173">
            <v>1.26</v>
          </cell>
          <cell r="E173">
            <v>0.22999999999999998</v>
          </cell>
          <cell r="F173">
            <v>10</v>
          </cell>
          <cell r="G173">
            <v>148</v>
          </cell>
          <cell r="H173">
            <v>1.26</v>
          </cell>
          <cell r="I173">
            <v>1.0349999999999999</v>
          </cell>
          <cell r="J173">
            <v>0.22500000000000009</v>
          </cell>
          <cell r="K173">
            <v>10</v>
          </cell>
          <cell r="L173">
            <v>4.9999999999998934E-3</v>
          </cell>
          <cell r="M173" t="b">
            <v>1</v>
          </cell>
          <cell r="N173" t="str">
            <v>Correcto</v>
          </cell>
          <cell r="O173" t="str">
            <v>-</v>
          </cell>
          <cell r="S173">
            <v>0</v>
          </cell>
          <cell r="T173">
            <v>0</v>
          </cell>
          <cell r="U173">
            <v>10</v>
          </cell>
          <cell r="V173">
            <v>0</v>
          </cell>
          <cell r="W173">
            <v>0</v>
          </cell>
          <cell r="X173">
            <v>0</v>
          </cell>
          <cell r="Y173">
            <v>0</v>
          </cell>
          <cell r="Z173">
            <v>0</v>
          </cell>
          <cell r="AA173">
            <v>0</v>
          </cell>
          <cell r="AB173">
            <v>0</v>
          </cell>
          <cell r="AC173">
            <v>0</v>
          </cell>
          <cell r="AD173">
            <v>10</v>
          </cell>
          <cell r="AE173">
            <v>0</v>
          </cell>
          <cell r="AF173">
            <v>0</v>
          </cell>
          <cell r="AG173">
            <v>10</v>
          </cell>
          <cell r="AH173">
            <v>0</v>
          </cell>
          <cell r="AI173">
            <v>0</v>
          </cell>
          <cell r="AJ173">
            <v>0</v>
          </cell>
          <cell r="AK173">
            <v>0</v>
          </cell>
          <cell r="AL173">
            <v>0</v>
          </cell>
          <cell r="AM173">
            <v>0</v>
          </cell>
          <cell r="AN173">
            <v>0</v>
          </cell>
          <cell r="AO173">
            <v>0</v>
          </cell>
          <cell r="AP173">
            <v>10</v>
          </cell>
        </row>
        <row r="174">
          <cell r="A174" t="str">
            <v>150-151</v>
          </cell>
          <cell r="B174">
            <v>150</v>
          </cell>
          <cell r="C174">
            <v>1.49</v>
          </cell>
          <cell r="D174">
            <v>1.2689999999999999</v>
          </cell>
          <cell r="E174">
            <v>0.22100000000000009</v>
          </cell>
          <cell r="F174">
            <v>10</v>
          </cell>
          <cell r="G174">
            <v>151</v>
          </cell>
          <cell r="H174">
            <v>2</v>
          </cell>
          <cell r="I174">
            <v>1.75</v>
          </cell>
          <cell r="J174">
            <v>0.25</v>
          </cell>
          <cell r="K174">
            <v>10</v>
          </cell>
          <cell r="L174">
            <v>2.8999999999999915E-2</v>
          </cell>
          <cell r="M174" t="b">
            <v>1</v>
          </cell>
          <cell r="N174" t="str">
            <v>Correcto</v>
          </cell>
          <cell r="O174" t="str">
            <v>-</v>
          </cell>
          <cell r="S174">
            <v>0</v>
          </cell>
          <cell r="T174">
            <v>0</v>
          </cell>
          <cell r="U174">
            <v>10</v>
          </cell>
          <cell r="V174">
            <v>0</v>
          </cell>
          <cell r="W174">
            <v>0</v>
          </cell>
          <cell r="X174">
            <v>0</v>
          </cell>
          <cell r="Y174">
            <v>0</v>
          </cell>
          <cell r="Z174">
            <v>0</v>
          </cell>
          <cell r="AA174">
            <v>0</v>
          </cell>
          <cell r="AB174">
            <v>0</v>
          </cell>
          <cell r="AC174">
            <v>0</v>
          </cell>
          <cell r="AD174">
            <v>10</v>
          </cell>
          <cell r="AE174">
            <v>0</v>
          </cell>
          <cell r="AF174">
            <v>0</v>
          </cell>
          <cell r="AG174">
            <v>10</v>
          </cell>
          <cell r="AH174">
            <v>0</v>
          </cell>
          <cell r="AI174">
            <v>0</v>
          </cell>
          <cell r="AJ174">
            <v>0</v>
          </cell>
          <cell r="AK174">
            <v>0</v>
          </cell>
          <cell r="AL174">
            <v>0</v>
          </cell>
          <cell r="AM174">
            <v>0</v>
          </cell>
          <cell r="AN174">
            <v>0</v>
          </cell>
          <cell r="AO174">
            <v>0</v>
          </cell>
          <cell r="AP174">
            <v>10</v>
          </cell>
        </row>
        <row r="175">
          <cell r="A175" t="str">
            <v>150-149</v>
          </cell>
          <cell r="B175">
            <v>150</v>
          </cell>
          <cell r="C175">
            <v>1.44</v>
          </cell>
          <cell r="D175">
            <v>1.22</v>
          </cell>
          <cell r="E175">
            <v>0.21999999999999997</v>
          </cell>
          <cell r="F175">
            <v>10</v>
          </cell>
          <cell r="G175">
            <v>149</v>
          </cell>
          <cell r="H175">
            <v>1.63</v>
          </cell>
          <cell r="I175">
            <v>1.4</v>
          </cell>
          <cell r="J175">
            <v>0.22999999999999998</v>
          </cell>
          <cell r="K175">
            <v>10</v>
          </cell>
          <cell r="L175">
            <v>1.0000000000000009E-2</v>
          </cell>
          <cell r="M175" t="b">
            <v>1</v>
          </cell>
          <cell r="N175" t="str">
            <v>Correcto</v>
          </cell>
          <cell r="O175" t="str">
            <v>-</v>
          </cell>
          <cell r="S175">
            <v>0</v>
          </cell>
          <cell r="T175">
            <v>0</v>
          </cell>
          <cell r="U175">
            <v>10</v>
          </cell>
          <cell r="V175">
            <v>0</v>
          </cell>
          <cell r="W175">
            <v>0</v>
          </cell>
          <cell r="X175">
            <v>0</v>
          </cell>
          <cell r="Y175">
            <v>0</v>
          </cell>
          <cell r="Z175">
            <v>0</v>
          </cell>
          <cell r="AA175">
            <v>0</v>
          </cell>
          <cell r="AB175">
            <v>0</v>
          </cell>
          <cell r="AC175">
            <v>0</v>
          </cell>
          <cell r="AD175">
            <v>10</v>
          </cell>
          <cell r="AE175">
            <v>0</v>
          </cell>
          <cell r="AF175">
            <v>0</v>
          </cell>
          <cell r="AG175">
            <v>10</v>
          </cell>
          <cell r="AH175">
            <v>0</v>
          </cell>
          <cell r="AI175">
            <v>0</v>
          </cell>
          <cell r="AJ175">
            <v>0</v>
          </cell>
          <cell r="AK175">
            <v>0</v>
          </cell>
          <cell r="AL175">
            <v>0</v>
          </cell>
          <cell r="AM175">
            <v>0</v>
          </cell>
          <cell r="AN175">
            <v>0</v>
          </cell>
          <cell r="AO175">
            <v>0</v>
          </cell>
          <cell r="AP175">
            <v>10</v>
          </cell>
        </row>
        <row r="176">
          <cell r="A176" t="str">
            <v>151-154</v>
          </cell>
          <cell r="B176">
            <v>151</v>
          </cell>
          <cell r="C176">
            <v>1.94</v>
          </cell>
          <cell r="D176">
            <v>1.7110000000000001</v>
          </cell>
          <cell r="E176">
            <v>0.22899999999999987</v>
          </cell>
          <cell r="F176">
            <v>10</v>
          </cell>
          <cell r="G176">
            <v>154</v>
          </cell>
          <cell r="H176">
            <v>1.46</v>
          </cell>
          <cell r="I176">
            <v>1.218</v>
          </cell>
          <cell r="J176">
            <v>0.24199999999999999</v>
          </cell>
          <cell r="K176">
            <v>10</v>
          </cell>
          <cell r="L176">
            <v>1.3000000000000123E-2</v>
          </cell>
          <cell r="M176" t="b">
            <v>1</v>
          </cell>
          <cell r="N176" t="str">
            <v>Correcto</v>
          </cell>
          <cell r="O176" t="str">
            <v>-</v>
          </cell>
          <cell r="S176">
            <v>0</v>
          </cell>
          <cell r="T176">
            <v>0</v>
          </cell>
          <cell r="U176">
            <v>10</v>
          </cell>
          <cell r="V176">
            <v>0</v>
          </cell>
          <cell r="W176">
            <v>0</v>
          </cell>
          <cell r="X176">
            <v>0</v>
          </cell>
          <cell r="Y176">
            <v>0</v>
          </cell>
          <cell r="Z176">
            <v>0</v>
          </cell>
          <cell r="AA176">
            <v>0</v>
          </cell>
          <cell r="AB176">
            <v>0</v>
          </cell>
          <cell r="AC176">
            <v>0</v>
          </cell>
          <cell r="AD176">
            <v>10</v>
          </cell>
          <cell r="AE176">
            <v>0</v>
          </cell>
          <cell r="AF176">
            <v>0</v>
          </cell>
          <cell r="AG176">
            <v>10</v>
          </cell>
          <cell r="AH176">
            <v>0</v>
          </cell>
          <cell r="AI176">
            <v>0</v>
          </cell>
          <cell r="AJ176">
            <v>0</v>
          </cell>
          <cell r="AK176">
            <v>0</v>
          </cell>
          <cell r="AL176">
            <v>0</v>
          </cell>
          <cell r="AM176">
            <v>0</v>
          </cell>
          <cell r="AN176">
            <v>0</v>
          </cell>
          <cell r="AO176">
            <v>0</v>
          </cell>
          <cell r="AP176">
            <v>10</v>
          </cell>
        </row>
        <row r="177">
          <cell r="A177" t="str">
            <v>151-150</v>
          </cell>
          <cell r="B177">
            <v>151</v>
          </cell>
          <cell r="C177">
            <v>2</v>
          </cell>
          <cell r="D177">
            <v>1.75</v>
          </cell>
          <cell r="E177">
            <v>0.25</v>
          </cell>
          <cell r="F177">
            <v>10</v>
          </cell>
          <cell r="G177">
            <v>150</v>
          </cell>
          <cell r="H177">
            <v>1.49</v>
          </cell>
          <cell r="I177">
            <v>1.2689999999999999</v>
          </cell>
          <cell r="J177">
            <v>0.22100000000000009</v>
          </cell>
          <cell r="K177">
            <v>10</v>
          </cell>
          <cell r="L177">
            <v>2.8999999999999915E-2</v>
          </cell>
          <cell r="M177" t="b">
            <v>1</v>
          </cell>
          <cell r="N177" t="str">
            <v>Correcto</v>
          </cell>
          <cell r="O177" t="str">
            <v>-</v>
          </cell>
          <cell r="S177">
            <v>0</v>
          </cell>
          <cell r="T177">
            <v>0</v>
          </cell>
          <cell r="U177">
            <v>10</v>
          </cell>
          <cell r="V177">
            <v>0</v>
          </cell>
          <cell r="W177">
            <v>0</v>
          </cell>
          <cell r="X177">
            <v>0</v>
          </cell>
          <cell r="Y177">
            <v>0</v>
          </cell>
          <cell r="Z177">
            <v>0</v>
          </cell>
          <cell r="AA177">
            <v>0</v>
          </cell>
          <cell r="AB177">
            <v>0</v>
          </cell>
          <cell r="AC177">
            <v>0</v>
          </cell>
          <cell r="AD177">
            <v>10</v>
          </cell>
          <cell r="AE177">
            <v>0</v>
          </cell>
          <cell r="AF177">
            <v>0</v>
          </cell>
          <cell r="AG177">
            <v>10</v>
          </cell>
          <cell r="AH177">
            <v>0</v>
          </cell>
          <cell r="AI177">
            <v>0</v>
          </cell>
          <cell r="AJ177">
            <v>0</v>
          </cell>
          <cell r="AK177">
            <v>0</v>
          </cell>
          <cell r="AL177">
            <v>0</v>
          </cell>
          <cell r="AM177">
            <v>0</v>
          </cell>
          <cell r="AN177">
            <v>0</v>
          </cell>
          <cell r="AO177">
            <v>0</v>
          </cell>
          <cell r="AP177">
            <v>10</v>
          </cell>
        </row>
        <row r="178">
          <cell r="A178" t="str">
            <v>153-157</v>
          </cell>
          <cell r="B178">
            <v>153</v>
          </cell>
          <cell r="C178">
            <v>2.02</v>
          </cell>
          <cell r="D178">
            <v>1.7769999999999999</v>
          </cell>
          <cell r="E178">
            <v>0.2430000000000001</v>
          </cell>
          <cell r="F178">
            <v>10</v>
          </cell>
          <cell r="G178">
            <v>157</v>
          </cell>
          <cell r="H178">
            <v>1.52</v>
          </cell>
          <cell r="I178">
            <v>1.27</v>
          </cell>
          <cell r="J178">
            <v>0.25</v>
          </cell>
          <cell r="K178">
            <v>10</v>
          </cell>
          <cell r="L178">
            <v>6.9999999999998952E-3</v>
          </cell>
          <cell r="M178" t="b">
            <v>1</v>
          </cell>
          <cell r="N178" t="str">
            <v>Correcto</v>
          </cell>
          <cell r="O178" t="str">
            <v>-</v>
          </cell>
          <cell r="S178">
            <v>0</v>
          </cell>
          <cell r="T178">
            <v>0</v>
          </cell>
          <cell r="U178">
            <v>10</v>
          </cell>
          <cell r="V178">
            <v>0</v>
          </cell>
          <cell r="W178">
            <v>0</v>
          </cell>
          <cell r="X178">
            <v>0</v>
          </cell>
          <cell r="Y178">
            <v>0</v>
          </cell>
          <cell r="Z178">
            <v>0</v>
          </cell>
          <cell r="AA178">
            <v>0</v>
          </cell>
          <cell r="AB178">
            <v>0</v>
          </cell>
          <cell r="AC178">
            <v>0</v>
          </cell>
          <cell r="AD178">
            <v>10</v>
          </cell>
          <cell r="AE178">
            <v>0</v>
          </cell>
          <cell r="AF178">
            <v>0</v>
          </cell>
          <cell r="AG178">
            <v>10</v>
          </cell>
          <cell r="AH178">
            <v>0</v>
          </cell>
          <cell r="AI178">
            <v>0</v>
          </cell>
          <cell r="AJ178">
            <v>0</v>
          </cell>
          <cell r="AK178">
            <v>0</v>
          </cell>
          <cell r="AL178">
            <v>0</v>
          </cell>
          <cell r="AM178">
            <v>0</v>
          </cell>
          <cell r="AN178">
            <v>0</v>
          </cell>
          <cell r="AO178">
            <v>0</v>
          </cell>
          <cell r="AP178">
            <v>10</v>
          </cell>
        </row>
        <row r="179">
          <cell r="A179" t="str">
            <v>154-151</v>
          </cell>
          <cell r="B179">
            <v>154</v>
          </cell>
          <cell r="C179">
            <v>1.46</v>
          </cell>
          <cell r="D179">
            <v>1.218</v>
          </cell>
          <cell r="E179">
            <v>0.24199999999999999</v>
          </cell>
          <cell r="F179">
            <v>10</v>
          </cell>
          <cell r="G179">
            <v>151</v>
          </cell>
          <cell r="H179">
            <v>1.94</v>
          </cell>
          <cell r="I179">
            <v>1.7110000000000001</v>
          </cell>
          <cell r="J179">
            <v>0.22899999999999987</v>
          </cell>
          <cell r="K179">
            <v>10</v>
          </cell>
          <cell r="L179">
            <v>1.3000000000000123E-2</v>
          </cell>
          <cell r="M179" t="b">
            <v>1</v>
          </cell>
          <cell r="N179" t="str">
            <v>Correcto</v>
          </cell>
          <cell r="O179" t="str">
            <v>-</v>
          </cell>
          <cell r="S179">
            <v>0</v>
          </cell>
          <cell r="T179">
            <v>0</v>
          </cell>
          <cell r="U179">
            <v>10</v>
          </cell>
          <cell r="V179">
            <v>0</v>
          </cell>
          <cell r="W179">
            <v>0</v>
          </cell>
          <cell r="X179">
            <v>0</v>
          </cell>
          <cell r="Y179">
            <v>0</v>
          </cell>
          <cell r="Z179">
            <v>0</v>
          </cell>
          <cell r="AA179">
            <v>0</v>
          </cell>
          <cell r="AB179">
            <v>0</v>
          </cell>
          <cell r="AC179">
            <v>0</v>
          </cell>
          <cell r="AD179">
            <v>10</v>
          </cell>
          <cell r="AE179">
            <v>0</v>
          </cell>
          <cell r="AF179">
            <v>0</v>
          </cell>
          <cell r="AG179">
            <v>10</v>
          </cell>
          <cell r="AH179">
            <v>0</v>
          </cell>
          <cell r="AI179">
            <v>0</v>
          </cell>
          <cell r="AJ179">
            <v>0</v>
          </cell>
          <cell r="AK179">
            <v>0</v>
          </cell>
          <cell r="AL179">
            <v>0</v>
          </cell>
          <cell r="AM179">
            <v>0</v>
          </cell>
          <cell r="AN179">
            <v>0</v>
          </cell>
          <cell r="AO179">
            <v>0</v>
          </cell>
          <cell r="AP179">
            <v>10</v>
          </cell>
        </row>
        <row r="180">
          <cell r="A180" t="str">
            <v>156-155B</v>
          </cell>
          <cell r="B180">
            <v>156</v>
          </cell>
          <cell r="C180">
            <v>1.66</v>
          </cell>
          <cell r="D180">
            <v>1.415</v>
          </cell>
          <cell r="E180">
            <v>0.24499999999999988</v>
          </cell>
          <cell r="F180">
            <v>10</v>
          </cell>
          <cell r="G180" t="str">
            <v>155B</v>
          </cell>
          <cell r="H180">
            <v>1.8</v>
          </cell>
          <cell r="I180">
            <v>1.55</v>
          </cell>
          <cell r="J180">
            <v>0.25</v>
          </cell>
          <cell r="K180">
            <v>10</v>
          </cell>
          <cell r="L180">
            <v>5.0000000000001155E-3</v>
          </cell>
          <cell r="M180" t="b">
            <v>1</v>
          </cell>
          <cell r="N180" t="str">
            <v>Correcto</v>
          </cell>
          <cell r="O180" t="str">
            <v>-</v>
          </cell>
          <cell r="S180">
            <v>0</v>
          </cell>
          <cell r="T180">
            <v>0</v>
          </cell>
          <cell r="U180">
            <v>10</v>
          </cell>
          <cell r="V180">
            <v>0</v>
          </cell>
          <cell r="W180">
            <v>0</v>
          </cell>
          <cell r="X180">
            <v>0</v>
          </cell>
          <cell r="Y180">
            <v>0</v>
          </cell>
          <cell r="Z180">
            <v>0</v>
          </cell>
          <cell r="AA180">
            <v>0</v>
          </cell>
          <cell r="AB180">
            <v>0</v>
          </cell>
          <cell r="AC180">
            <v>0</v>
          </cell>
          <cell r="AD180">
            <v>10</v>
          </cell>
          <cell r="AE180">
            <v>0</v>
          </cell>
          <cell r="AF180">
            <v>0</v>
          </cell>
          <cell r="AG180">
            <v>10</v>
          </cell>
          <cell r="AH180">
            <v>0</v>
          </cell>
          <cell r="AI180">
            <v>0</v>
          </cell>
          <cell r="AJ180">
            <v>0</v>
          </cell>
          <cell r="AK180">
            <v>0</v>
          </cell>
          <cell r="AL180">
            <v>0</v>
          </cell>
          <cell r="AM180">
            <v>0</v>
          </cell>
          <cell r="AN180">
            <v>0</v>
          </cell>
          <cell r="AO180">
            <v>0</v>
          </cell>
          <cell r="AP180">
            <v>10</v>
          </cell>
        </row>
        <row r="181">
          <cell r="A181" t="str">
            <v>157-153</v>
          </cell>
          <cell r="B181">
            <v>157</v>
          </cell>
          <cell r="C181">
            <v>1.52</v>
          </cell>
          <cell r="D181">
            <v>1.27</v>
          </cell>
          <cell r="E181">
            <v>0.25</v>
          </cell>
          <cell r="F181">
            <v>10</v>
          </cell>
          <cell r="G181">
            <v>153</v>
          </cell>
          <cell r="H181">
            <v>2.02</v>
          </cell>
          <cell r="I181">
            <v>1.7769999999999999</v>
          </cell>
          <cell r="J181">
            <v>0.2430000000000001</v>
          </cell>
          <cell r="K181">
            <v>10</v>
          </cell>
          <cell r="L181">
            <v>6.9999999999998952E-3</v>
          </cell>
          <cell r="M181" t="b">
            <v>1</v>
          </cell>
          <cell r="N181" t="str">
            <v>Correcto</v>
          </cell>
          <cell r="O181" t="str">
            <v>-</v>
          </cell>
          <cell r="S181">
            <v>0</v>
          </cell>
          <cell r="T181">
            <v>0</v>
          </cell>
          <cell r="U181">
            <v>10</v>
          </cell>
          <cell r="V181">
            <v>0</v>
          </cell>
          <cell r="W181">
            <v>0</v>
          </cell>
          <cell r="X181">
            <v>0</v>
          </cell>
          <cell r="Y181">
            <v>0</v>
          </cell>
          <cell r="Z181">
            <v>0</v>
          </cell>
          <cell r="AA181">
            <v>0</v>
          </cell>
          <cell r="AB181">
            <v>0</v>
          </cell>
          <cell r="AC181">
            <v>0</v>
          </cell>
          <cell r="AD181">
            <v>10</v>
          </cell>
          <cell r="AE181">
            <v>0</v>
          </cell>
          <cell r="AF181">
            <v>0</v>
          </cell>
          <cell r="AG181">
            <v>10</v>
          </cell>
          <cell r="AH181">
            <v>0</v>
          </cell>
          <cell r="AI181">
            <v>0</v>
          </cell>
          <cell r="AJ181">
            <v>0</v>
          </cell>
          <cell r="AK181">
            <v>0</v>
          </cell>
          <cell r="AL181">
            <v>0</v>
          </cell>
          <cell r="AM181">
            <v>0</v>
          </cell>
          <cell r="AN181">
            <v>0</v>
          </cell>
          <cell r="AO181">
            <v>0</v>
          </cell>
          <cell r="AP181">
            <v>10</v>
          </cell>
        </row>
        <row r="182">
          <cell r="A182" t="str">
            <v>160-108</v>
          </cell>
          <cell r="B182">
            <v>160</v>
          </cell>
          <cell r="C182">
            <v>1.68</v>
          </cell>
          <cell r="D182">
            <v>1.43</v>
          </cell>
          <cell r="E182">
            <v>0.25</v>
          </cell>
          <cell r="F182">
            <v>10</v>
          </cell>
          <cell r="G182">
            <v>108</v>
          </cell>
          <cell r="H182">
            <v>1.3</v>
          </cell>
          <cell r="I182">
            <v>1.0569999999999999</v>
          </cell>
          <cell r="J182">
            <v>0.2430000000000001</v>
          </cell>
          <cell r="K182">
            <v>10</v>
          </cell>
          <cell r="L182">
            <v>6.9999999999998952E-3</v>
          </cell>
          <cell r="M182" t="b">
            <v>1</v>
          </cell>
          <cell r="N182" t="str">
            <v>Correcto</v>
          </cell>
          <cell r="O182" t="str">
            <v>-</v>
          </cell>
          <cell r="S182">
            <v>0</v>
          </cell>
          <cell r="T182">
            <v>0</v>
          </cell>
          <cell r="U182">
            <v>10</v>
          </cell>
          <cell r="V182">
            <v>0</v>
          </cell>
          <cell r="W182">
            <v>0</v>
          </cell>
          <cell r="X182">
            <v>0</v>
          </cell>
          <cell r="Y182">
            <v>0</v>
          </cell>
          <cell r="Z182">
            <v>0</v>
          </cell>
          <cell r="AA182">
            <v>0</v>
          </cell>
          <cell r="AB182">
            <v>0</v>
          </cell>
          <cell r="AC182">
            <v>0</v>
          </cell>
          <cell r="AD182">
            <v>10</v>
          </cell>
          <cell r="AE182">
            <v>0</v>
          </cell>
          <cell r="AF182">
            <v>0</v>
          </cell>
          <cell r="AG182">
            <v>10</v>
          </cell>
          <cell r="AH182">
            <v>0</v>
          </cell>
          <cell r="AI182">
            <v>0</v>
          </cell>
          <cell r="AJ182">
            <v>0</v>
          </cell>
          <cell r="AK182">
            <v>0</v>
          </cell>
          <cell r="AL182">
            <v>0</v>
          </cell>
          <cell r="AM182">
            <v>0</v>
          </cell>
          <cell r="AN182">
            <v>0</v>
          </cell>
          <cell r="AO182">
            <v>0</v>
          </cell>
          <cell r="AP182">
            <v>10</v>
          </cell>
        </row>
        <row r="183">
          <cell r="A183" t="str">
            <v>161-162</v>
          </cell>
          <cell r="B183">
            <v>161</v>
          </cell>
          <cell r="C183">
            <v>1.29</v>
          </cell>
          <cell r="D183">
            <v>1.0449999999999999</v>
          </cell>
          <cell r="E183">
            <v>0.24500000000000011</v>
          </cell>
          <cell r="F183">
            <v>10</v>
          </cell>
          <cell r="G183">
            <v>162</v>
          </cell>
          <cell r="H183">
            <v>1.48</v>
          </cell>
          <cell r="I183">
            <v>1.23</v>
          </cell>
          <cell r="J183">
            <v>0.25</v>
          </cell>
          <cell r="K183">
            <v>10</v>
          </cell>
          <cell r="L183">
            <v>4.9999999999998934E-3</v>
          </cell>
          <cell r="M183" t="b">
            <v>1</v>
          </cell>
          <cell r="N183" t="str">
            <v>Correcto</v>
          </cell>
          <cell r="O183" t="str">
            <v>-</v>
          </cell>
          <cell r="S183">
            <v>0</v>
          </cell>
          <cell r="T183">
            <v>0</v>
          </cell>
          <cell r="U183">
            <v>10</v>
          </cell>
          <cell r="V183">
            <v>0</v>
          </cell>
          <cell r="W183">
            <v>0</v>
          </cell>
          <cell r="X183">
            <v>0</v>
          </cell>
          <cell r="Y183">
            <v>0</v>
          </cell>
          <cell r="Z183">
            <v>0</v>
          </cell>
          <cell r="AA183">
            <v>0</v>
          </cell>
          <cell r="AB183">
            <v>0</v>
          </cell>
          <cell r="AC183">
            <v>0</v>
          </cell>
          <cell r="AD183">
            <v>10</v>
          </cell>
          <cell r="AE183">
            <v>0</v>
          </cell>
          <cell r="AF183">
            <v>0</v>
          </cell>
          <cell r="AG183">
            <v>10</v>
          </cell>
          <cell r="AH183">
            <v>0</v>
          </cell>
          <cell r="AI183">
            <v>0</v>
          </cell>
          <cell r="AJ183">
            <v>0</v>
          </cell>
          <cell r="AK183">
            <v>0</v>
          </cell>
          <cell r="AL183">
            <v>0</v>
          </cell>
          <cell r="AM183">
            <v>0</v>
          </cell>
          <cell r="AN183">
            <v>0</v>
          </cell>
          <cell r="AO183">
            <v>0</v>
          </cell>
          <cell r="AP183">
            <v>10</v>
          </cell>
        </row>
        <row r="184">
          <cell r="A184" t="str">
            <v>162-179</v>
          </cell>
          <cell r="B184">
            <v>162</v>
          </cell>
          <cell r="C184">
            <v>1.77</v>
          </cell>
          <cell r="D184">
            <v>1.5249999999999999</v>
          </cell>
          <cell r="E184">
            <v>0.24500000000000011</v>
          </cell>
          <cell r="F184">
            <v>10</v>
          </cell>
          <cell r="G184">
            <v>179</v>
          </cell>
          <cell r="H184">
            <v>1.43</v>
          </cell>
          <cell r="I184">
            <v>1.18</v>
          </cell>
          <cell r="J184">
            <v>0.25</v>
          </cell>
          <cell r="K184">
            <v>10</v>
          </cell>
          <cell r="L184">
            <v>4.9999999999998934E-3</v>
          </cell>
          <cell r="M184" t="b">
            <v>1</v>
          </cell>
          <cell r="N184" t="str">
            <v>Correcto</v>
          </cell>
          <cell r="O184" t="str">
            <v>-</v>
          </cell>
          <cell r="S184">
            <v>0</v>
          </cell>
          <cell r="T184">
            <v>0</v>
          </cell>
          <cell r="U184">
            <v>10</v>
          </cell>
          <cell r="V184">
            <v>0</v>
          </cell>
          <cell r="W184">
            <v>0</v>
          </cell>
          <cell r="X184">
            <v>0</v>
          </cell>
          <cell r="Y184">
            <v>0</v>
          </cell>
          <cell r="Z184">
            <v>0</v>
          </cell>
          <cell r="AA184">
            <v>0</v>
          </cell>
          <cell r="AB184">
            <v>0</v>
          </cell>
          <cell r="AC184">
            <v>0</v>
          </cell>
          <cell r="AD184">
            <v>10</v>
          </cell>
          <cell r="AE184">
            <v>0</v>
          </cell>
          <cell r="AF184">
            <v>0</v>
          </cell>
          <cell r="AG184">
            <v>10</v>
          </cell>
          <cell r="AH184">
            <v>0</v>
          </cell>
          <cell r="AI184">
            <v>0</v>
          </cell>
          <cell r="AJ184">
            <v>0</v>
          </cell>
          <cell r="AK184">
            <v>0</v>
          </cell>
          <cell r="AL184">
            <v>0</v>
          </cell>
          <cell r="AM184">
            <v>0</v>
          </cell>
          <cell r="AN184">
            <v>0</v>
          </cell>
          <cell r="AO184">
            <v>0</v>
          </cell>
          <cell r="AP184">
            <v>10</v>
          </cell>
        </row>
        <row r="185">
          <cell r="A185" t="str">
            <v>162-161</v>
          </cell>
          <cell r="B185">
            <v>162</v>
          </cell>
          <cell r="C185">
            <v>1.48</v>
          </cell>
          <cell r="D185">
            <v>1.23</v>
          </cell>
          <cell r="E185">
            <v>0.25</v>
          </cell>
          <cell r="F185">
            <v>10</v>
          </cell>
          <cell r="G185">
            <v>161</v>
          </cell>
          <cell r="H185">
            <v>1.29</v>
          </cell>
          <cell r="I185">
            <v>1.0449999999999999</v>
          </cell>
          <cell r="J185">
            <v>0.24500000000000011</v>
          </cell>
          <cell r="K185">
            <v>10</v>
          </cell>
          <cell r="L185">
            <v>4.9999999999998934E-3</v>
          </cell>
          <cell r="M185" t="b">
            <v>1</v>
          </cell>
          <cell r="N185" t="str">
            <v>Correcto</v>
          </cell>
          <cell r="O185" t="str">
            <v>-</v>
          </cell>
          <cell r="S185">
            <v>0</v>
          </cell>
          <cell r="T185">
            <v>0</v>
          </cell>
          <cell r="U185">
            <v>10</v>
          </cell>
          <cell r="V185">
            <v>0</v>
          </cell>
          <cell r="W185">
            <v>0</v>
          </cell>
          <cell r="X185">
            <v>0</v>
          </cell>
          <cell r="Y185">
            <v>0</v>
          </cell>
          <cell r="Z185">
            <v>0</v>
          </cell>
          <cell r="AA185">
            <v>0</v>
          </cell>
          <cell r="AB185">
            <v>0</v>
          </cell>
          <cell r="AC185">
            <v>0</v>
          </cell>
          <cell r="AD185">
            <v>10</v>
          </cell>
          <cell r="AE185">
            <v>0</v>
          </cell>
          <cell r="AF185">
            <v>0</v>
          </cell>
          <cell r="AG185">
            <v>10</v>
          </cell>
          <cell r="AH185">
            <v>0</v>
          </cell>
          <cell r="AI185">
            <v>0</v>
          </cell>
          <cell r="AJ185">
            <v>0</v>
          </cell>
          <cell r="AK185">
            <v>0</v>
          </cell>
          <cell r="AL185">
            <v>0</v>
          </cell>
          <cell r="AM185">
            <v>0</v>
          </cell>
          <cell r="AN185">
            <v>0</v>
          </cell>
          <cell r="AO185">
            <v>0</v>
          </cell>
          <cell r="AP185">
            <v>10</v>
          </cell>
        </row>
        <row r="186">
          <cell r="A186" t="str">
            <v>164-165</v>
          </cell>
          <cell r="B186">
            <v>164</v>
          </cell>
          <cell r="C186">
            <v>1.6</v>
          </cell>
          <cell r="D186">
            <v>1.425</v>
          </cell>
          <cell r="E186">
            <v>0.17500000000000004</v>
          </cell>
          <cell r="F186">
            <v>8</v>
          </cell>
          <cell r="G186">
            <v>165</v>
          </cell>
          <cell r="H186">
            <v>1.52</v>
          </cell>
          <cell r="I186">
            <v>1.347</v>
          </cell>
          <cell r="J186">
            <v>0.17300000000000004</v>
          </cell>
          <cell r="K186">
            <v>8</v>
          </cell>
          <cell r="L186">
            <v>2.0000000000000018E-3</v>
          </cell>
          <cell r="M186" t="b">
            <v>1</v>
          </cell>
          <cell r="N186" t="str">
            <v>Correcto</v>
          </cell>
          <cell r="O186" t="str">
            <v>-</v>
          </cell>
          <cell r="S186">
            <v>0</v>
          </cell>
          <cell r="T186">
            <v>8</v>
          </cell>
          <cell r="U186">
            <v>0</v>
          </cell>
          <cell r="V186">
            <v>0</v>
          </cell>
          <cell r="W186">
            <v>0</v>
          </cell>
          <cell r="X186">
            <v>0</v>
          </cell>
          <cell r="Y186">
            <v>0</v>
          </cell>
          <cell r="Z186">
            <v>0</v>
          </cell>
          <cell r="AA186">
            <v>0</v>
          </cell>
          <cell r="AB186">
            <v>0</v>
          </cell>
          <cell r="AC186">
            <v>0</v>
          </cell>
          <cell r="AD186">
            <v>8</v>
          </cell>
          <cell r="AE186">
            <v>0</v>
          </cell>
          <cell r="AF186">
            <v>8</v>
          </cell>
          <cell r="AG186">
            <v>0</v>
          </cell>
          <cell r="AH186">
            <v>0</v>
          </cell>
          <cell r="AI186">
            <v>0</v>
          </cell>
          <cell r="AJ186">
            <v>0</v>
          </cell>
          <cell r="AK186">
            <v>0</v>
          </cell>
          <cell r="AL186">
            <v>0</v>
          </cell>
          <cell r="AM186">
            <v>0</v>
          </cell>
          <cell r="AN186">
            <v>0</v>
          </cell>
          <cell r="AO186">
            <v>0</v>
          </cell>
          <cell r="AP186">
            <v>8</v>
          </cell>
        </row>
        <row r="187">
          <cell r="A187" t="str">
            <v>165-164</v>
          </cell>
          <cell r="B187">
            <v>165</v>
          </cell>
          <cell r="C187">
            <v>1.52</v>
          </cell>
          <cell r="D187">
            <v>1.347</v>
          </cell>
          <cell r="E187">
            <v>0.17300000000000004</v>
          </cell>
          <cell r="F187">
            <v>8</v>
          </cell>
          <cell r="G187">
            <v>164</v>
          </cell>
          <cell r="H187">
            <v>1.6</v>
          </cell>
          <cell r="I187">
            <v>1.425</v>
          </cell>
          <cell r="J187">
            <v>0.17500000000000004</v>
          </cell>
          <cell r="K187">
            <v>8</v>
          </cell>
          <cell r="L187">
            <v>2.0000000000000018E-3</v>
          </cell>
          <cell r="M187" t="b">
            <v>1</v>
          </cell>
          <cell r="N187" t="str">
            <v>Correcto</v>
          </cell>
          <cell r="O187" t="str">
            <v>-</v>
          </cell>
          <cell r="S187">
            <v>0</v>
          </cell>
          <cell r="T187">
            <v>8</v>
          </cell>
          <cell r="U187">
            <v>0</v>
          </cell>
          <cell r="V187">
            <v>0</v>
          </cell>
          <cell r="W187">
            <v>0</v>
          </cell>
          <cell r="X187">
            <v>0</v>
          </cell>
          <cell r="Y187">
            <v>0</v>
          </cell>
          <cell r="Z187">
            <v>0</v>
          </cell>
          <cell r="AA187">
            <v>0</v>
          </cell>
          <cell r="AB187">
            <v>0</v>
          </cell>
          <cell r="AC187">
            <v>0</v>
          </cell>
          <cell r="AD187">
            <v>8</v>
          </cell>
          <cell r="AE187">
            <v>0</v>
          </cell>
          <cell r="AF187">
            <v>8</v>
          </cell>
          <cell r="AG187">
            <v>0</v>
          </cell>
          <cell r="AH187">
            <v>0</v>
          </cell>
          <cell r="AI187">
            <v>0</v>
          </cell>
          <cell r="AJ187">
            <v>0</v>
          </cell>
          <cell r="AK187">
            <v>0</v>
          </cell>
          <cell r="AL187">
            <v>0</v>
          </cell>
          <cell r="AM187">
            <v>0</v>
          </cell>
          <cell r="AN187">
            <v>0</v>
          </cell>
          <cell r="AO187">
            <v>0</v>
          </cell>
          <cell r="AP187">
            <v>8</v>
          </cell>
        </row>
        <row r="188">
          <cell r="A188" t="str">
            <v>172-E398</v>
          </cell>
          <cell r="B188">
            <v>172</v>
          </cell>
          <cell r="C188">
            <v>0.9</v>
          </cell>
          <cell r="D188">
            <v>0.59</v>
          </cell>
          <cell r="E188">
            <v>0.31000000000000005</v>
          </cell>
          <cell r="F188">
            <v>14</v>
          </cell>
          <cell r="G188" t="str">
            <v>E398</v>
          </cell>
          <cell r="H188">
            <v>2.25</v>
          </cell>
          <cell r="I188">
            <v>1.93</v>
          </cell>
          <cell r="J188">
            <v>0.32000000000000006</v>
          </cell>
          <cell r="K188">
            <v>14</v>
          </cell>
          <cell r="L188">
            <v>1.0000000000000009E-2</v>
          </cell>
          <cell r="M188" t="b">
            <v>1</v>
          </cell>
          <cell r="N188" t="str">
            <v>Correcto</v>
          </cell>
          <cell r="O188" t="str">
            <v>-</v>
          </cell>
          <cell r="S188">
            <v>0</v>
          </cell>
          <cell r="T188">
            <v>0</v>
          </cell>
          <cell r="U188">
            <v>0</v>
          </cell>
          <cell r="V188">
            <v>0</v>
          </cell>
          <cell r="W188">
            <v>14</v>
          </cell>
          <cell r="X188">
            <v>0</v>
          </cell>
          <cell r="Y188">
            <v>0</v>
          </cell>
          <cell r="Z188">
            <v>0</v>
          </cell>
          <cell r="AA188">
            <v>0</v>
          </cell>
          <cell r="AB188">
            <v>0</v>
          </cell>
          <cell r="AC188">
            <v>0</v>
          </cell>
          <cell r="AD188">
            <v>14</v>
          </cell>
          <cell r="AE188">
            <v>0</v>
          </cell>
          <cell r="AF188">
            <v>0</v>
          </cell>
          <cell r="AG188">
            <v>0</v>
          </cell>
          <cell r="AH188">
            <v>0</v>
          </cell>
          <cell r="AI188">
            <v>14</v>
          </cell>
          <cell r="AJ188">
            <v>0</v>
          </cell>
          <cell r="AK188">
            <v>0</v>
          </cell>
          <cell r="AL188">
            <v>0</v>
          </cell>
          <cell r="AM188">
            <v>0</v>
          </cell>
          <cell r="AN188">
            <v>0</v>
          </cell>
          <cell r="AO188">
            <v>0</v>
          </cell>
          <cell r="AP188">
            <v>14</v>
          </cell>
        </row>
        <row r="189">
          <cell r="A189" t="str">
            <v>174-175</v>
          </cell>
          <cell r="B189">
            <v>174</v>
          </cell>
          <cell r="C189">
            <v>0.94</v>
          </cell>
          <cell r="D189">
            <v>0.746</v>
          </cell>
          <cell r="E189">
            <v>0.19399999999999995</v>
          </cell>
          <cell r="F189">
            <v>8</v>
          </cell>
          <cell r="G189">
            <v>175</v>
          </cell>
          <cell r="H189">
            <v>1.39</v>
          </cell>
          <cell r="I189">
            <v>1.19</v>
          </cell>
          <cell r="J189">
            <v>0.19999999999999996</v>
          </cell>
          <cell r="K189">
            <v>8</v>
          </cell>
          <cell r="L189">
            <v>6.0000000000000053E-3</v>
          </cell>
          <cell r="M189" t="b">
            <v>1</v>
          </cell>
          <cell r="N189" t="str">
            <v>Correcto</v>
          </cell>
          <cell r="O189" t="str">
            <v>-</v>
          </cell>
          <cell r="S189">
            <v>0</v>
          </cell>
          <cell r="T189">
            <v>8</v>
          </cell>
          <cell r="U189">
            <v>0</v>
          </cell>
          <cell r="V189">
            <v>0</v>
          </cell>
          <cell r="W189">
            <v>0</v>
          </cell>
          <cell r="X189">
            <v>0</v>
          </cell>
          <cell r="Y189">
            <v>0</v>
          </cell>
          <cell r="Z189">
            <v>0</v>
          </cell>
          <cell r="AA189">
            <v>0</v>
          </cell>
          <cell r="AB189">
            <v>0</v>
          </cell>
          <cell r="AC189">
            <v>0</v>
          </cell>
          <cell r="AD189">
            <v>8</v>
          </cell>
          <cell r="AE189">
            <v>0</v>
          </cell>
          <cell r="AF189">
            <v>8</v>
          </cell>
          <cell r="AG189">
            <v>0</v>
          </cell>
          <cell r="AH189">
            <v>0</v>
          </cell>
          <cell r="AI189">
            <v>0</v>
          </cell>
          <cell r="AJ189">
            <v>0</v>
          </cell>
          <cell r="AK189">
            <v>0</v>
          </cell>
          <cell r="AL189">
            <v>0</v>
          </cell>
          <cell r="AM189">
            <v>0</v>
          </cell>
          <cell r="AN189">
            <v>0</v>
          </cell>
          <cell r="AO189">
            <v>0</v>
          </cell>
          <cell r="AP189">
            <v>8</v>
          </cell>
        </row>
        <row r="190">
          <cell r="A190" t="str">
            <v>174-271P</v>
          </cell>
          <cell r="B190">
            <v>174</v>
          </cell>
          <cell r="C190">
            <v>0.97</v>
          </cell>
          <cell r="D190">
            <v>0.77700000000000002</v>
          </cell>
          <cell r="E190">
            <v>0.19299999999999995</v>
          </cell>
          <cell r="F190">
            <v>8</v>
          </cell>
          <cell r="G190" t="str">
            <v>271P</v>
          </cell>
          <cell r="H190">
            <v>1.7</v>
          </cell>
          <cell r="I190">
            <v>1.5</v>
          </cell>
          <cell r="J190">
            <v>0.19999999999999996</v>
          </cell>
          <cell r="K190">
            <v>8</v>
          </cell>
          <cell r="L190">
            <v>7.0000000000000062E-3</v>
          </cell>
          <cell r="M190" t="b">
            <v>1</v>
          </cell>
          <cell r="N190" t="str">
            <v>Correcto</v>
          </cell>
          <cell r="O190" t="str">
            <v>-</v>
          </cell>
          <cell r="S190">
            <v>0</v>
          </cell>
          <cell r="T190">
            <v>8</v>
          </cell>
          <cell r="U190">
            <v>0</v>
          </cell>
          <cell r="V190">
            <v>0</v>
          </cell>
          <cell r="W190">
            <v>0</v>
          </cell>
          <cell r="X190">
            <v>0</v>
          </cell>
          <cell r="Y190">
            <v>0</v>
          </cell>
          <cell r="Z190">
            <v>0</v>
          </cell>
          <cell r="AA190">
            <v>0</v>
          </cell>
          <cell r="AB190">
            <v>0</v>
          </cell>
          <cell r="AC190">
            <v>0</v>
          </cell>
          <cell r="AD190">
            <v>8</v>
          </cell>
          <cell r="AE190">
            <v>0</v>
          </cell>
          <cell r="AF190">
            <v>8</v>
          </cell>
          <cell r="AG190">
            <v>0</v>
          </cell>
          <cell r="AH190">
            <v>0</v>
          </cell>
          <cell r="AI190">
            <v>0</v>
          </cell>
          <cell r="AJ190">
            <v>0</v>
          </cell>
          <cell r="AK190">
            <v>0</v>
          </cell>
          <cell r="AL190">
            <v>0</v>
          </cell>
          <cell r="AM190">
            <v>0</v>
          </cell>
          <cell r="AN190">
            <v>0</v>
          </cell>
          <cell r="AO190">
            <v>0</v>
          </cell>
          <cell r="AP190">
            <v>8</v>
          </cell>
        </row>
        <row r="191">
          <cell r="A191" t="str">
            <v>175-174</v>
          </cell>
          <cell r="B191">
            <v>175</v>
          </cell>
          <cell r="C191">
            <v>1.39</v>
          </cell>
          <cell r="D191">
            <v>1.19</v>
          </cell>
          <cell r="E191">
            <v>0.19999999999999996</v>
          </cell>
          <cell r="F191">
            <v>8</v>
          </cell>
          <cell r="G191">
            <v>174</v>
          </cell>
          <cell r="H191">
            <v>0.94</v>
          </cell>
          <cell r="I191">
            <v>0.746</v>
          </cell>
          <cell r="J191">
            <v>0.19399999999999995</v>
          </cell>
          <cell r="K191">
            <v>8</v>
          </cell>
          <cell r="L191">
            <v>6.0000000000000053E-3</v>
          </cell>
          <cell r="M191" t="b">
            <v>1</v>
          </cell>
          <cell r="N191" t="str">
            <v>Correcto</v>
          </cell>
          <cell r="O191" t="str">
            <v>-</v>
          </cell>
          <cell r="S191">
            <v>0</v>
          </cell>
          <cell r="T191">
            <v>8</v>
          </cell>
          <cell r="U191">
            <v>0</v>
          </cell>
          <cell r="V191">
            <v>0</v>
          </cell>
          <cell r="W191">
            <v>0</v>
          </cell>
          <cell r="X191">
            <v>0</v>
          </cell>
          <cell r="Y191">
            <v>0</v>
          </cell>
          <cell r="Z191">
            <v>0</v>
          </cell>
          <cell r="AA191">
            <v>0</v>
          </cell>
          <cell r="AB191">
            <v>0</v>
          </cell>
          <cell r="AC191">
            <v>0</v>
          </cell>
          <cell r="AD191">
            <v>8</v>
          </cell>
          <cell r="AE191">
            <v>0</v>
          </cell>
          <cell r="AF191">
            <v>8</v>
          </cell>
          <cell r="AG191">
            <v>0</v>
          </cell>
          <cell r="AH191">
            <v>0</v>
          </cell>
          <cell r="AI191">
            <v>0</v>
          </cell>
          <cell r="AJ191">
            <v>0</v>
          </cell>
          <cell r="AK191">
            <v>0</v>
          </cell>
          <cell r="AL191">
            <v>0</v>
          </cell>
          <cell r="AM191">
            <v>0</v>
          </cell>
          <cell r="AN191">
            <v>0</v>
          </cell>
          <cell r="AO191">
            <v>0</v>
          </cell>
          <cell r="AP191">
            <v>8</v>
          </cell>
        </row>
        <row r="192">
          <cell r="A192" t="str">
            <v>176-177</v>
          </cell>
          <cell r="B192">
            <v>176</v>
          </cell>
          <cell r="C192">
            <v>1.73</v>
          </cell>
          <cell r="D192">
            <v>1.53</v>
          </cell>
          <cell r="E192">
            <v>0.19999999999999996</v>
          </cell>
          <cell r="F192">
            <v>8</v>
          </cell>
          <cell r="G192">
            <v>177</v>
          </cell>
          <cell r="H192">
            <v>1.08</v>
          </cell>
          <cell r="I192">
            <v>0.88600000000000001</v>
          </cell>
          <cell r="J192">
            <v>0.19400000000000006</v>
          </cell>
          <cell r="K192">
            <v>8</v>
          </cell>
          <cell r="L192">
            <v>5.9999999999998943E-3</v>
          </cell>
          <cell r="M192" t="b">
            <v>1</v>
          </cell>
          <cell r="N192" t="str">
            <v>Correcto</v>
          </cell>
          <cell r="O192" t="str">
            <v>-</v>
          </cell>
          <cell r="S192">
            <v>0</v>
          </cell>
          <cell r="T192">
            <v>8</v>
          </cell>
          <cell r="U192">
            <v>0</v>
          </cell>
          <cell r="V192">
            <v>0</v>
          </cell>
          <cell r="W192">
            <v>0</v>
          </cell>
          <cell r="X192">
            <v>0</v>
          </cell>
          <cell r="Y192">
            <v>0</v>
          </cell>
          <cell r="Z192">
            <v>0</v>
          </cell>
          <cell r="AA192">
            <v>0</v>
          </cell>
          <cell r="AB192">
            <v>0</v>
          </cell>
          <cell r="AC192">
            <v>0</v>
          </cell>
          <cell r="AD192">
            <v>8</v>
          </cell>
          <cell r="AE192">
            <v>0</v>
          </cell>
          <cell r="AF192">
            <v>8</v>
          </cell>
          <cell r="AG192">
            <v>0</v>
          </cell>
          <cell r="AH192">
            <v>0</v>
          </cell>
          <cell r="AI192">
            <v>0</v>
          </cell>
          <cell r="AJ192">
            <v>0</v>
          </cell>
          <cell r="AK192">
            <v>0</v>
          </cell>
          <cell r="AL192">
            <v>0</v>
          </cell>
          <cell r="AM192">
            <v>0</v>
          </cell>
          <cell r="AN192">
            <v>0</v>
          </cell>
          <cell r="AO192">
            <v>0</v>
          </cell>
          <cell r="AP192">
            <v>8</v>
          </cell>
        </row>
        <row r="193">
          <cell r="A193" t="str">
            <v>177-176</v>
          </cell>
          <cell r="B193">
            <v>177</v>
          </cell>
          <cell r="C193">
            <v>1.08</v>
          </cell>
          <cell r="D193">
            <v>0.88600000000000001</v>
          </cell>
          <cell r="E193">
            <v>0.19400000000000006</v>
          </cell>
          <cell r="F193">
            <v>8</v>
          </cell>
          <cell r="G193">
            <v>176</v>
          </cell>
          <cell r="H193">
            <v>1.73</v>
          </cell>
          <cell r="I193">
            <v>1.53</v>
          </cell>
          <cell r="J193">
            <v>0.19999999999999996</v>
          </cell>
          <cell r="K193">
            <v>8</v>
          </cell>
          <cell r="L193">
            <v>5.9999999999998943E-3</v>
          </cell>
          <cell r="M193" t="b">
            <v>1</v>
          </cell>
          <cell r="N193" t="str">
            <v>Correcto</v>
          </cell>
          <cell r="O193" t="str">
            <v>-</v>
          </cell>
          <cell r="S193">
            <v>0</v>
          </cell>
          <cell r="T193">
            <v>8</v>
          </cell>
          <cell r="U193">
            <v>0</v>
          </cell>
          <cell r="V193">
            <v>0</v>
          </cell>
          <cell r="W193">
            <v>0</v>
          </cell>
          <cell r="X193">
            <v>0</v>
          </cell>
          <cell r="Y193">
            <v>0</v>
          </cell>
          <cell r="Z193">
            <v>0</v>
          </cell>
          <cell r="AA193">
            <v>0</v>
          </cell>
          <cell r="AB193">
            <v>0</v>
          </cell>
          <cell r="AC193">
            <v>0</v>
          </cell>
          <cell r="AD193">
            <v>8</v>
          </cell>
          <cell r="AE193">
            <v>0</v>
          </cell>
          <cell r="AF193">
            <v>8</v>
          </cell>
          <cell r="AG193">
            <v>0</v>
          </cell>
          <cell r="AH193">
            <v>0</v>
          </cell>
          <cell r="AI193">
            <v>0</v>
          </cell>
          <cell r="AJ193">
            <v>0</v>
          </cell>
          <cell r="AK193">
            <v>0</v>
          </cell>
          <cell r="AL193">
            <v>0</v>
          </cell>
          <cell r="AM193">
            <v>0</v>
          </cell>
          <cell r="AN193">
            <v>0</v>
          </cell>
          <cell r="AO193">
            <v>0</v>
          </cell>
          <cell r="AP193">
            <v>8</v>
          </cell>
        </row>
        <row r="194">
          <cell r="A194" t="str">
            <v>178-180</v>
          </cell>
          <cell r="B194">
            <v>178</v>
          </cell>
          <cell r="C194">
            <v>2.0499999999999998</v>
          </cell>
          <cell r="D194">
            <v>1.8560000000000001</v>
          </cell>
          <cell r="E194">
            <v>0.19399999999999973</v>
          </cell>
          <cell r="F194">
            <v>8</v>
          </cell>
          <cell r="G194">
            <v>180</v>
          </cell>
          <cell r="H194">
            <v>1.6</v>
          </cell>
          <cell r="I194">
            <v>1.401</v>
          </cell>
          <cell r="J194">
            <v>0.19900000000000007</v>
          </cell>
          <cell r="K194">
            <v>8</v>
          </cell>
          <cell r="L194">
            <v>5.0000000000003375E-3</v>
          </cell>
          <cell r="M194" t="b">
            <v>1</v>
          </cell>
          <cell r="N194" t="str">
            <v>Correcto</v>
          </cell>
          <cell r="O194" t="str">
            <v>-</v>
          </cell>
          <cell r="S194">
            <v>0</v>
          </cell>
          <cell r="T194">
            <v>8</v>
          </cell>
          <cell r="U194">
            <v>0</v>
          </cell>
          <cell r="V194">
            <v>0</v>
          </cell>
          <cell r="W194">
            <v>0</v>
          </cell>
          <cell r="X194">
            <v>0</v>
          </cell>
          <cell r="Y194">
            <v>0</v>
          </cell>
          <cell r="Z194">
            <v>0</v>
          </cell>
          <cell r="AA194">
            <v>0</v>
          </cell>
          <cell r="AB194">
            <v>0</v>
          </cell>
          <cell r="AC194">
            <v>0</v>
          </cell>
          <cell r="AD194">
            <v>8</v>
          </cell>
          <cell r="AE194">
            <v>0</v>
          </cell>
          <cell r="AF194">
            <v>8</v>
          </cell>
          <cell r="AG194">
            <v>0</v>
          </cell>
          <cell r="AH194">
            <v>0</v>
          </cell>
          <cell r="AI194">
            <v>0</v>
          </cell>
          <cell r="AJ194">
            <v>0</v>
          </cell>
          <cell r="AK194">
            <v>0</v>
          </cell>
          <cell r="AL194">
            <v>0</v>
          </cell>
          <cell r="AM194">
            <v>0</v>
          </cell>
          <cell r="AN194">
            <v>0</v>
          </cell>
          <cell r="AO194">
            <v>0</v>
          </cell>
          <cell r="AP194">
            <v>8</v>
          </cell>
        </row>
        <row r="195">
          <cell r="A195" t="str">
            <v>179-162</v>
          </cell>
          <cell r="B195">
            <v>179</v>
          </cell>
          <cell r="C195">
            <v>1.43</v>
          </cell>
          <cell r="D195">
            <v>1.18</v>
          </cell>
          <cell r="E195">
            <v>0.25</v>
          </cell>
          <cell r="F195">
            <v>10</v>
          </cell>
          <cell r="G195">
            <v>162</v>
          </cell>
          <cell r="H195">
            <v>1.77</v>
          </cell>
          <cell r="I195">
            <v>1.5249999999999999</v>
          </cell>
          <cell r="J195">
            <v>0.24500000000000011</v>
          </cell>
          <cell r="K195">
            <v>10</v>
          </cell>
          <cell r="L195">
            <v>4.9999999999998934E-3</v>
          </cell>
          <cell r="M195" t="b">
            <v>1</v>
          </cell>
          <cell r="N195" t="str">
            <v>Correcto</v>
          </cell>
          <cell r="O195" t="str">
            <v>-</v>
          </cell>
          <cell r="S195">
            <v>0</v>
          </cell>
          <cell r="T195">
            <v>0</v>
          </cell>
          <cell r="U195">
            <v>10</v>
          </cell>
          <cell r="V195">
            <v>0</v>
          </cell>
          <cell r="W195">
            <v>0</v>
          </cell>
          <cell r="X195">
            <v>0</v>
          </cell>
          <cell r="Y195">
            <v>0</v>
          </cell>
          <cell r="Z195">
            <v>0</v>
          </cell>
          <cell r="AA195">
            <v>0</v>
          </cell>
          <cell r="AB195">
            <v>0</v>
          </cell>
          <cell r="AC195">
            <v>0</v>
          </cell>
          <cell r="AD195">
            <v>10</v>
          </cell>
          <cell r="AE195">
            <v>0</v>
          </cell>
          <cell r="AF195">
            <v>0</v>
          </cell>
          <cell r="AG195">
            <v>10</v>
          </cell>
          <cell r="AH195">
            <v>0</v>
          </cell>
          <cell r="AI195">
            <v>0</v>
          </cell>
          <cell r="AJ195">
            <v>0</v>
          </cell>
          <cell r="AK195">
            <v>0</v>
          </cell>
          <cell r="AL195">
            <v>0</v>
          </cell>
          <cell r="AM195">
            <v>0</v>
          </cell>
          <cell r="AN195">
            <v>0</v>
          </cell>
          <cell r="AO195">
            <v>0</v>
          </cell>
          <cell r="AP195">
            <v>10</v>
          </cell>
        </row>
        <row r="196">
          <cell r="A196" t="str">
            <v>179-110B</v>
          </cell>
          <cell r="B196">
            <v>179</v>
          </cell>
          <cell r="C196">
            <v>1.75</v>
          </cell>
          <cell r="D196">
            <v>1.5569999999999999</v>
          </cell>
          <cell r="E196">
            <v>0.19300000000000006</v>
          </cell>
          <cell r="F196">
            <v>8</v>
          </cell>
          <cell r="G196" t="str">
            <v>110B</v>
          </cell>
          <cell r="H196">
            <v>2.2999999999999998</v>
          </cell>
          <cell r="I196">
            <v>2.1</v>
          </cell>
          <cell r="J196">
            <v>0.19999999999999973</v>
          </cell>
          <cell r="K196">
            <v>8</v>
          </cell>
          <cell r="L196">
            <v>6.9999999999996732E-3</v>
          </cell>
          <cell r="M196" t="b">
            <v>1</v>
          </cell>
          <cell r="N196" t="str">
            <v>Correcto</v>
          </cell>
          <cell r="O196" t="str">
            <v>-</v>
          </cell>
          <cell r="S196">
            <v>0</v>
          </cell>
          <cell r="T196">
            <v>8</v>
          </cell>
          <cell r="U196">
            <v>0</v>
          </cell>
          <cell r="V196">
            <v>0</v>
          </cell>
          <cell r="W196">
            <v>0</v>
          </cell>
          <cell r="X196">
            <v>0</v>
          </cell>
          <cell r="Y196">
            <v>0</v>
          </cell>
          <cell r="Z196">
            <v>0</v>
          </cell>
          <cell r="AA196">
            <v>0</v>
          </cell>
          <cell r="AB196">
            <v>0</v>
          </cell>
          <cell r="AC196">
            <v>0</v>
          </cell>
          <cell r="AD196">
            <v>8</v>
          </cell>
          <cell r="AE196">
            <v>0</v>
          </cell>
          <cell r="AF196">
            <v>8</v>
          </cell>
          <cell r="AG196">
            <v>0</v>
          </cell>
          <cell r="AH196">
            <v>0</v>
          </cell>
          <cell r="AI196">
            <v>0</v>
          </cell>
          <cell r="AJ196">
            <v>0</v>
          </cell>
          <cell r="AK196">
            <v>0</v>
          </cell>
          <cell r="AL196">
            <v>0</v>
          </cell>
          <cell r="AM196">
            <v>0</v>
          </cell>
          <cell r="AN196">
            <v>0</v>
          </cell>
          <cell r="AO196">
            <v>0</v>
          </cell>
          <cell r="AP196">
            <v>8</v>
          </cell>
        </row>
        <row r="197">
          <cell r="A197" t="str">
            <v>180-181</v>
          </cell>
          <cell r="B197">
            <v>180</v>
          </cell>
          <cell r="C197">
            <v>1.96</v>
          </cell>
          <cell r="D197">
            <v>1.7110000000000001</v>
          </cell>
          <cell r="E197">
            <v>0.24899999999999989</v>
          </cell>
          <cell r="F197">
            <v>10</v>
          </cell>
          <cell r="G197">
            <v>181</v>
          </cell>
          <cell r="H197">
            <v>1.92</v>
          </cell>
          <cell r="I197">
            <v>1.675</v>
          </cell>
          <cell r="J197">
            <v>0.24499999999999988</v>
          </cell>
          <cell r="K197">
            <v>10</v>
          </cell>
          <cell r="L197">
            <v>4.0000000000000036E-3</v>
          </cell>
          <cell r="M197" t="b">
            <v>1</v>
          </cell>
          <cell r="N197" t="str">
            <v>Correcto</v>
          </cell>
          <cell r="O197" t="str">
            <v>-</v>
          </cell>
          <cell r="S197">
            <v>0</v>
          </cell>
          <cell r="T197">
            <v>0</v>
          </cell>
          <cell r="U197">
            <v>10</v>
          </cell>
          <cell r="V197">
            <v>0</v>
          </cell>
          <cell r="W197">
            <v>0</v>
          </cell>
          <cell r="X197">
            <v>0</v>
          </cell>
          <cell r="Y197">
            <v>0</v>
          </cell>
          <cell r="Z197">
            <v>0</v>
          </cell>
          <cell r="AA197">
            <v>0</v>
          </cell>
          <cell r="AB197">
            <v>0</v>
          </cell>
          <cell r="AC197">
            <v>0</v>
          </cell>
          <cell r="AD197">
            <v>10</v>
          </cell>
          <cell r="AE197">
            <v>0</v>
          </cell>
          <cell r="AF197">
            <v>0</v>
          </cell>
          <cell r="AG197">
            <v>10</v>
          </cell>
          <cell r="AH197">
            <v>0</v>
          </cell>
          <cell r="AI197">
            <v>0</v>
          </cell>
          <cell r="AJ197">
            <v>0</v>
          </cell>
          <cell r="AK197">
            <v>0</v>
          </cell>
          <cell r="AL197">
            <v>0</v>
          </cell>
          <cell r="AM197">
            <v>0</v>
          </cell>
          <cell r="AN197">
            <v>0</v>
          </cell>
          <cell r="AO197">
            <v>0</v>
          </cell>
          <cell r="AP197">
            <v>10</v>
          </cell>
        </row>
        <row r="198">
          <cell r="A198" t="str">
            <v>180-178</v>
          </cell>
          <cell r="B198">
            <v>180</v>
          </cell>
          <cell r="C198">
            <v>1.6</v>
          </cell>
          <cell r="D198">
            <v>1.401</v>
          </cell>
          <cell r="E198">
            <v>0.19900000000000007</v>
          </cell>
          <cell r="F198">
            <v>8</v>
          </cell>
          <cell r="G198">
            <v>178</v>
          </cell>
          <cell r="H198">
            <v>2.0499999999999998</v>
          </cell>
          <cell r="I198">
            <v>1.8560000000000001</v>
          </cell>
          <cell r="J198">
            <v>0.19399999999999973</v>
          </cell>
          <cell r="K198">
            <v>8</v>
          </cell>
          <cell r="L198">
            <v>5.0000000000003375E-3</v>
          </cell>
          <cell r="M198" t="b">
            <v>1</v>
          </cell>
          <cell r="N198" t="str">
            <v>Correcto</v>
          </cell>
          <cell r="O198" t="str">
            <v>-</v>
          </cell>
          <cell r="S198">
            <v>0</v>
          </cell>
          <cell r="T198">
            <v>8</v>
          </cell>
          <cell r="U198">
            <v>0</v>
          </cell>
          <cell r="V198">
            <v>0</v>
          </cell>
          <cell r="W198">
            <v>0</v>
          </cell>
          <cell r="X198">
            <v>0</v>
          </cell>
          <cell r="Y198">
            <v>0</v>
          </cell>
          <cell r="Z198">
            <v>0</v>
          </cell>
          <cell r="AA198">
            <v>0</v>
          </cell>
          <cell r="AB198">
            <v>0</v>
          </cell>
          <cell r="AC198">
            <v>0</v>
          </cell>
          <cell r="AD198">
            <v>8</v>
          </cell>
          <cell r="AE198">
            <v>0</v>
          </cell>
          <cell r="AF198">
            <v>8</v>
          </cell>
          <cell r="AG198">
            <v>0</v>
          </cell>
          <cell r="AH198">
            <v>0</v>
          </cell>
          <cell r="AI198">
            <v>0</v>
          </cell>
          <cell r="AJ198">
            <v>0</v>
          </cell>
          <cell r="AK198">
            <v>0</v>
          </cell>
          <cell r="AL198">
            <v>0</v>
          </cell>
          <cell r="AM198">
            <v>0</v>
          </cell>
          <cell r="AN198">
            <v>0</v>
          </cell>
          <cell r="AO198">
            <v>0</v>
          </cell>
          <cell r="AP198">
            <v>8</v>
          </cell>
        </row>
        <row r="199">
          <cell r="A199" t="str">
            <v>181-180</v>
          </cell>
          <cell r="B199">
            <v>181</v>
          </cell>
          <cell r="C199">
            <v>1.92</v>
          </cell>
          <cell r="D199">
            <v>1.675</v>
          </cell>
          <cell r="E199">
            <v>0.24499999999999988</v>
          </cell>
          <cell r="F199">
            <v>10</v>
          </cell>
          <cell r="G199">
            <v>180</v>
          </cell>
          <cell r="H199">
            <v>1.96</v>
          </cell>
          <cell r="I199">
            <v>1.7110000000000001</v>
          </cell>
          <cell r="J199">
            <v>0.24899999999999989</v>
          </cell>
          <cell r="K199">
            <v>10</v>
          </cell>
          <cell r="L199">
            <v>4.0000000000000036E-3</v>
          </cell>
          <cell r="M199" t="b">
            <v>1</v>
          </cell>
          <cell r="N199" t="str">
            <v>Correcto</v>
          </cell>
          <cell r="O199" t="str">
            <v>-</v>
          </cell>
          <cell r="S199">
            <v>0</v>
          </cell>
          <cell r="T199">
            <v>0</v>
          </cell>
          <cell r="U199">
            <v>10</v>
          </cell>
          <cell r="V199">
            <v>0</v>
          </cell>
          <cell r="W199">
            <v>0</v>
          </cell>
          <cell r="X199">
            <v>0</v>
          </cell>
          <cell r="Y199">
            <v>0</v>
          </cell>
          <cell r="Z199">
            <v>0</v>
          </cell>
          <cell r="AA199">
            <v>0</v>
          </cell>
          <cell r="AB199">
            <v>0</v>
          </cell>
          <cell r="AC199">
            <v>0</v>
          </cell>
          <cell r="AD199">
            <v>10</v>
          </cell>
          <cell r="AE199">
            <v>0</v>
          </cell>
          <cell r="AF199">
            <v>0</v>
          </cell>
          <cell r="AG199">
            <v>10</v>
          </cell>
          <cell r="AH199">
            <v>0</v>
          </cell>
          <cell r="AI199">
            <v>0</v>
          </cell>
          <cell r="AJ199">
            <v>0</v>
          </cell>
          <cell r="AK199">
            <v>0</v>
          </cell>
          <cell r="AL199">
            <v>0</v>
          </cell>
          <cell r="AM199">
            <v>0</v>
          </cell>
          <cell r="AN199">
            <v>0</v>
          </cell>
          <cell r="AO199">
            <v>0</v>
          </cell>
          <cell r="AP199">
            <v>10</v>
          </cell>
        </row>
        <row r="200">
          <cell r="A200" t="str">
            <v>182-183</v>
          </cell>
          <cell r="B200">
            <v>182</v>
          </cell>
          <cell r="C200">
            <v>1.1000000000000001</v>
          </cell>
          <cell r="D200">
            <v>0.85499999999999998</v>
          </cell>
          <cell r="E200">
            <v>0.24500000000000011</v>
          </cell>
          <cell r="F200">
            <v>10</v>
          </cell>
          <cell r="G200">
            <v>183</v>
          </cell>
          <cell r="H200">
            <v>1.23</v>
          </cell>
          <cell r="I200">
            <v>0.98</v>
          </cell>
          <cell r="J200">
            <v>0.25</v>
          </cell>
          <cell r="K200">
            <v>10</v>
          </cell>
          <cell r="L200">
            <v>4.9999999999998934E-3</v>
          </cell>
          <cell r="M200" t="b">
            <v>1</v>
          </cell>
          <cell r="N200" t="str">
            <v>Correcto</v>
          </cell>
          <cell r="O200" t="str">
            <v>-</v>
          </cell>
          <cell r="S200">
            <v>0</v>
          </cell>
          <cell r="T200">
            <v>0</v>
          </cell>
          <cell r="U200">
            <v>10</v>
          </cell>
          <cell r="V200">
            <v>0</v>
          </cell>
          <cell r="W200">
            <v>0</v>
          </cell>
          <cell r="X200">
            <v>0</v>
          </cell>
          <cell r="Y200">
            <v>0</v>
          </cell>
          <cell r="Z200">
            <v>0</v>
          </cell>
          <cell r="AA200">
            <v>0</v>
          </cell>
          <cell r="AB200">
            <v>0</v>
          </cell>
          <cell r="AC200">
            <v>0</v>
          </cell>
          <cell r="AD200">
            <v>10</v>
          </cell>
          <cell r="AE200">
            <v>0</v>
          </cell>
          <cell r="AF200">
            <v>0</v>
          </cell>
          <cell r="AG200">
            <v>10</v>
          </cell>
          <cell r="AH200">
            <v>0</v>
          </cell>
          <cell r="AI200">
            <v>0</v>
          </cell>
          <cell r="AJ200">
            <v>0</v>
          </cell>
          <cell r="AK200">
            <v>0</v>
          </cell>
          <cell r="AL200">
            <v>0</v>
          </cell>
          <cell r="AM200">
            <v>0</v>
          </cell>
          <cell r="AN200">
            <v>0</v>
          </cell>
          <cell r="AO200">
            <v>0</v>
          </cell>
          <cell r="AP200">
            <v>10</v>
          </cell>
        </row>
        <row r="201">
          <cell r="A201" t="str">
            <v>182-71</v>
          </cell>
          <cell r="B201">
            <v>182</v>
          </cell>
          <cell r="C201">
            <v>1.1299999999999999</v>
          </cell>
          <cell r="D201">
            <v>0.93</v>
          </cell>
          <cell r="E201">
            <v>0.19999999999999984</v>
          </cell>
          <cell r="F201">
            <v>8</v>
          </cell>
          <cell r="G201">
            <v>71</v>
          </cell>
          <cell r="H201">
            <v>2.17</v>
          </cell>
          <cell r="I201">
            <v>1.98</v>
          </cell>
          <cell r="J201">
            <v>0.18999999999999995</v>
          </cell>
          <cell r="K201">
            <v>8</v>
          </cell>
          <cell r="L201">
            <v>9.9999999999998979E-3</v>
          </cell>
          <cell r="M201" t="b">
            <v>1</v>
          </cell>
          <cell r="N201" t="str">
            <v>Correcto</v>
          </cell>
          <cell r="O201" t="str">
            <v>-</v>
          </cell>
          <cell r="S201">
            <v>0</v>
          </cell>
          <cell r="T201">
            <v>8</v>
          </cell>
          <cell r="U201">
            <v>0</v>
          </cell>
          <cell r="V201">
            <v>0</v>
          </cell>
          <cell r="W201">
            <v>0</v>
          </cell>
          <cell r="X201">
            <v>0</v>
          </cell>
          <cell r="Y201">
            <v>0</v>
          </cell>
          <cell r="Z201">
            <v>0</v>
          </cell>
          <cell r="AA201">
            <v>0</v>
          </cell>
          <cell r="AB201">
            <v>0</v>
          </cell>
          <cell r="AC201">
            <v>0</v>
          </cell>
          <cell r="AD201">
            <v>8</v>
          </cell>
          <cell r="AE201">
            <v>0</v>
          </cell>
          <cell r="AF201">
            <v>8</v>
          </cell>
          <cell r="AG201">
            <v>0</v>
          </cell>
          <cell r="AH201">
            <v>0</v>
          </cell>
          <cell r="AI201">
            <v>0</v>
          </cell>
          <cell r="AJ201">
            <v>0</v>
          </cell>
          <cell r="AK201">
            <v>0</v>
          </cell>
          <cell r="AL201">
            <v>0</v>
          </cell>
          <cell r="AM201">
            <v>0</v>
          </cell>
          <cell r="AN201">
            <v>0</v>
          </cell>
          <cell r="AO201">
            <v>0</v>
          </cell>
          <cell r="AP201">
            <v>8</v>
          </cell>
        </row>
        <row r="202">
          <cell r="A202" t="str">
            <v>183-184</v>
          </cell>
          <cell r="B202">
            <v>183</v>
          </cell>
          <cell r="C202">
            <v>2.25</v>
          </cell>
          <cell r="D202">
            <v>2</v>
          </cell>
          <cell r="E202">
            <v>0.25</v>
          </cell>
          <cell r="F202">
            <v>10</v>
          </cell>
          <cell r="G202">
            <v>184</v>
          </cell>
          <cell r="H202">
            <v>1.73</v>
          </cell>
          <cell r="I202">
            <v>1.51</v>
          </cell>
          <cell r="J202">
            <v>0.21999999999999997</v>
          </cell>
          <cell r="K202">
            <v>10</v>
          </cell>
          <cell r="L202">
            <v>3.0000000000000027E-2</v>
          </cell>
          <cell r="M202" t="b">
            <v>1</v>
          </cell>
          <cell r="N202" t="str">
            <v>Correcto</v>
          </cell>
          <cell r="O202" t="str">
            <v>-</v>
          </cell>
          <cell r="S202">
            <v>0</v>
          </cell>
          <cell r="T202">
            <v>0</v>
          </cell>
          <cell r="U202">
            <v>10</v>
          </cell>
          <cell r="V202">
            <v>0</v>
          </cell>
          <cell r="W202">
            <v>0</v>
          </cell>
          <cell r="X202">
            <v>0</v>
          </cell>
          <cell r="Y202">
            <v>0</v>
          </cell>
          <cell r="Z202">
            <v>0</v>
          </cell>
          <cell r="AA202">
            <v>0</v>
          </cell>
          <cell r="AB202">
            <v>0</v>
          </cell>
          <cell r="AC202">
            <v>0</v>
          </cell>
          <cell r="AD202">
            <v>10</v>
          </cell>
          <cell r="AE202">
            <v>0</v>
          </cell>
          <cell r="AF202">
            <v>0</v>
          </cell>
          <cell r="AG202">
            <v>10</v>
          </cell>
          <cell r="AH202">
            <v>0</v>
          </cell>
          <cell r="AI202">
            <v>0</v>
          </cell>
          <cell r="AJ202">
            <v>0</v>
          </cell>
          <cell r="AK202">
            <v>0</v>
          </cell>
          <cell r="AL202">
            <v>0</v>
          </cell>
          <cell r="AM202">
            <v>0</v>
          </cell>
          <cell r="AN202">
            <v>0</v>
          </cell>
          <cell r="AO202">
            <v>0</v>
          </cell>
          <cell r="AP202">
            <v>10</v>
          </cell>
        </row>
        <row r="203">
          <cell r="A203" t="str">
            <v>183-182</v>
          </cell>
          <cell r="B203">
            <v>183</v>
          </cell>
          <cell r="C203">
            <v>1.23</v>
          </cell>
          <cell r="D203">
            <v>0.98</v>
          </cell>
          <cell r="E203">
            <v>0.25</v>
          </cell>
          <cell r="F203">
            <v>10</v>
          </cell>
          <cell r="G203">
            <v>182</v>
          </cell>
          <cell r="H203">
            <v>1.1000000000000001</v>
          </cell>
          <cell r="I203">
            <v>0.85499999999999998</v>
          </cell>
          <cell r="J203">
            <v>0.24500000000000011</v>
          </cell>
          <cell r="K203">
            <v>10</v>
          </cell>
          <cell r="L203">
            <v>4.9999999999998934E-3</v>
          </cell>
          <cell r="M203" t="b">
            <v>1</v>
          </cell>
          <cell r="N203" t="str">
            <v>Correcto</v>
          </cell>
          <cell r="O203" t="str">
            <v>-</v>
          </cell>
          <cell r="S203">
            <v>0</v>
          </cell>
          <cell r="T203">
            <v>0</v>
          </cell>
          <cell r="U203">
            <v>10</v>
          </cell>
          <cell r="V203">
            <v>0</v>
          </cell>
          <cell r="W203">
            <v>0</v>
          </cell>
          <cell r="X203">
            <v>0</v>
          </cell>
          <cell r="Y203">
            <v>0</v>
          </cell>
          <cell r="Z203">
            <v>0</v>
          </cell>
          <cell r="AA203">
            <v>0</v>
          </cell>
          <cell r="AB203">
            <v>0</v>
          </cell>
          <cell r="AC203">
            <v>0</v>
          </cell>
          <cell r="AD203">
            <v>10</v>
          </cell>
          <cell r="AE203">
            <v>0</v>
          </cell>
          <cell r="AF203">
            <v>0</v>
          </cell>
          <cell r="AG203">
            <v>10</v>
          </cell>
          <cell r="AH203">
            <v>0</v>
          </cell>
          <cell r="AI203">
            <v>0</v>
          </cell>
          <cell r="AJ203">
            <v>0</v>
          </cell>
          <cell r="AK203">
            <v>0</v>
          </cell>
          <cell r="AL203">
            <v>0</v>
          </cell>
          <cell r="AM203">
            <v>0</v>
          </cell>
          <cell r="AN203">
            <v>0</v>
          </cell>
          <cell r="AO203">
            <v>0</v>
          </cell>
          <cell r="AP203">
            <v>10</v>
          </cell>
        </row>
        <row r="204">
          <cell r="A204" t="str">
            <v>184-183</v>
          </cell>
          <cell r="B204">
            <v>184</v>
          </cell>
          <cell r="C204">
            <v>1.73</v>
          </cell>
          <cell r="D204">
            <v>1.51</v>
          </cell>
          <cell r="E204">
            <v>0.21999999999999997</v>
          </cell>
          <cell r="F204">
            <v>10</v>
          </cell>
          <cell r="G204">
            <v>183</v>
          </cell>
          <cell r="H204">
            <v>2.25</v>
          </cell>
          <cell r="I204">
            <v>2</v>
          </cell>
          <cell r="J204">
            <v>0.25</v>
          </cell>
          <cell r="K204">
            <v>10</v>
          </cell>
          <cell r="L204">
            <v>3.0000000000000027E-2</v>
          </cell>
          <cell r="M204" t="b">
            <v>1</v>
          </cell>
          <cell r="N204" t="str">
            <v>Correcto</v>
          </cell>
          <cell r="O204" t="str">
            <v>-</v>
          </cell>
          <cell r="S204">
            <v>0</v>
          </cell>
          <cell r="T204">
            <v>0</v>
          </cell>
          <cell r="U204">
            <v>10</v>
          </cell>
          <cell r="V204">
            <v>0</v>
          </cell>
          <cell r="W204">
            <v>0</v>
          </cell>
          <cell r="X204">
            <v>0</v>
          </cell>
          <cell r="Y204">
            <v>0</v>
          </cell>
          <cell r="Z204">
            <v>0</v>
          </cell>
          <cell r="AA204">
            <v>0</v>
          </cell>
          <cell r="AB204">
            <v>0</v>
          </cell>
          <cell r="AC204">
            <v>0</v>
          </cell>
          <cell r="AD204">
            <v>10</v>
          </cell>
          <cell r="AE204">
            <v>0</v>
          </cell>
          <cell r="AF204">
            <v>0</v>
          </cell>
          <cell r="AG204">
            <v>10</v>
          </cell>
          <cell r="AH204">
            <v>0</v>
          </cell>
          <cell r="AI204">
            <v>0</v>
          </cell>
          <cell r="AJ204">
            <v>0</v>
          </cell>
          <cell r="AK204">
            <v>0</v>
          </cell>
          <cell r="AL204">
            <v>0</v>
          </cell>
          <cell r="AM204">
            <v>0</v>
          </cell>
          <cell r="AN204">
            <v>0</v>
          </cell>
          <cell r="AO204">
            <v>0</v>
          </cell>
          <cell r="AP204">
            <v>10</v>
          </cell>
        </row>
        <row r="205">
          <cell r="A205" t="str">
            <v>187-188</v>
          </cell>
          <cell r="B205">
            <v>187</v>
          </cell>
          <cell r="C205">
            <v>1.37</v>
          </cell>
          <cell r="D205">
            <v>1.06</v>
          </cell>
          <cell r="E205">
            <v>0.31000000000000005</v>
          </cell>
          <cell r="F205">
            <v>14</v>
          </cell>
          <cell r="G205">
            <v>188</v>
          </cell>
          <cell r="H205">
            <v>0.84</v>
          </cell>
          <cell r="I205">
            <v>0.53500000000000003</v>
          </cell>
          <cell r="J205">
            <v>0.30499999999999994</v>
          </cell>
          <cell r="K205">
            <v>14</v>
          </cell>
          <cell r="L205">
            <v>5.0000000000001155E-3</v>
          </cell>
          <cell r="M205" t="b">
            <v>1</v>
          </cell>
          <cell r="N205" t="str">
            <v>Correcto</v>
          </cell>
          <cell r="O205" t="str">
            <v>-</v>
          </cell>
          <cell r="S205">
            <v>0</v>
          </cell>
          <cell r="T205">
            <v>0</v>
          </cell>
          <cell r="U205">
            <v>0</v>
          </cell>
          <cell r="V205">
            <v>0</v>
          </cell>
          <cell r="W205">
            <v>14</v>
          </cell>
          <cell r="X205">
            <v>0</v>
          </cell>
          <cell r="Y205">
            <v>0</v>
          </cell>
          <cell r="Z205">
            <v>0</v>
          </cell>
          <cell r="AA205">
            <v>0</v>
          </cell>
          <cell r="AB205">
            <v>0</v>
          </cell>
          <cell r="AC205">
            <v>0</v>
          </cell>
          <cell r="AD205">
            <v>14</v>
          </cell>
          <cell r="AE205">
            <v>0</v>
          </cell>
          <cell r="AF205">
            <v>0</v>
          </cell>
          <cell r="AG205">
            <v>0</v>
          </cell>
          <cell r="AH205">
            <v>0</v>
          </cell>
          <cell r="AI205">
            <v>14</v>
          </cell>
          <cell r="AJ205">
            <v>0</v>
          </cell>
          <cell r="AK205">
            <v>0</v>
          </cell>
          <cell r="AL205">
            <v>0</v>
          </cell>
          <cell r="AM205">
            <v>0</v>
          </cell>
          <cell r="AN205">
            <v>0</v>
          </cell>
          <cell r="AO205">
            <v>0</v>
          </cell>
          <cell r="AP205">
            <v>14</v>
          </cell>
        </row>
        <row r="206">
          <cell r="A206" t="str">
            <v>187-188A</v>
          </cell>
          <cell r="B206">
            <v>187</v>
          </cell>
          <cell r="C206">
            <v>1.32</v>
          </cell>
          <cell r="D206">
            <v>1.1200000000000001</v>
          </cell>
          <cell r="E206">
            <v>0.19999999999999996</v>
          </cell>
          <cell r="F206">
            <v>8</v>
          </cell>
          <cell r="G206" t="str">
            <v>188A</v>
          </cell>
          <cell r="H206">
            <v>1.34</v>
          </cell>
          <cell r="I206">
            <v>1.1499999999999999</v>
          </cell>
          <cell r="J206">
            <v>0.19000000000000017</v>
          </cell>
          <cell r="K206">
            <v>8</v>
          </cell>
          <cell r="L206">
            <v>9.9999999999997868E-3</v>
          </cell>
          <cell r="M206" t="b">
            <v>1</v>
          </cell>
          <cell r="N206" t="str">
            <v>Correcto</v>
          </cell>
          <cell r="O206" t="str">
            <v>-</v>
          </cell>
          <cell r="S206">
            <v>0</v>
          </cell>
          <cell r="T206">
            <v>8</v>
          </cell>
          <cell r="U206">
            <v>0</v>
          </cell>
          <cell r="V206">
            <v>0</v>
          </cell>
          <cell r="W206">
            <v>0</v>
          </cell>
          <cell r="X206">
            <v>0</v>
          </cell>
          <cell r="Y206">
            <v>0</v>
          </cell>
          <cell r="Z206">
            <v>0</v>
          </cell>
          <cell r="AA206">
            <v>0</v>
          </cell>
          <cell r="AB206">
            <v>0</v>
          </cell>
          <cell r="AC206">
            <v>0</v>
          </cell>
          <cell r="AD206">
            <v>8</v>
          </cell>
          <cell r="AE206">
            <v>0</v>
          </cell>
          <cell r="AF206">
            <v>8</v>
          </cell>
          <cell r="AG206">
            <v>0</v>
          </cell>
          <cell r="AH206">
            <v>0</v>
          </cell>
          <cell r="AI206">
            <v>0</v>
          </cell>
          <cell r="AJ206">
            <v>0</v>
          </cell>
          <cell r="AK206">
            <v>0</v>
          </cell>
          <cell r="AL206">
            <v>0</v>
          </cell>
          <cell r="AM206">
            <v>0</v>
          </cell>
          <cell r="AN206">
            <v>0</v>
          </cell>
          <cell r="AO206">
            <v>0</v>
          </cell>
          <cell r="AP206">
            <v>8</v>
          </cell>
        </row>
        <row r="207">
          <cell r="A207" t="str">
            <v>188-189</v>
          </cell>
          <cell r="B207">
            <v>188</v>
          </cell>
          <cell r="C207">
            <v>1.45</v>
          </cell>
          <cell r="D207">
            <v>1.1499999999999999</v>
          </cell>
          <cell r="E207">
            <v>0.30000000000000004</v>
          </cell>
          <cell r="F207">
            <v>12</v>
          </cell>
          <cell r="G207">
            <v>189</v>
          </cell>
          <cell r="H207">
            <v>0.97</v>
          </cell>
          <cell r="I207">
            <v>0.71</v>
          </cell>
          <cell r="J207">
            <v>0.26</v>
          </cell>
          <cell r="K207">
            <v>12</v>
          </cell>
          <cell r="L207">
            <v>4.0000000000000036E-2</v>
          </cell>
          <cell r="M207" t="b">
            <v>1</v>
          </cell>
          <cell r="N207" t="str">
            <v>Correcto</v>
          </cell>
          <cell r="O207" t="str">
            <v>-</v>
          </cell>
          <cell r="S207">
            <v>0</v>
          </cell>
          <cell r="T207">
            <v>0</v>
          </cell>
          <cell r="U207">
            <v>0</v>
          </cell>
          <cell r="V207">
            <v>12</v>
          </cell>
          <cell r="W207">
            <v>0</v>
          </cell>
          <cell r="X207">
            <v>0</v>
          </cell>
          <cell r="Y207">
            <v>0</v>
          </cell>
          <cell r="Z207">
            <v>0</v>
          </cell>
          <cell r="AA207">
            <v>0</v>
          </cell>
          <cell r="AB207">
            <v>0</v>
          </cell>
          <cell r="AC207">
            <v>0</v>
          </cell>
          <cell r="AD207">
            <v>12</v>
          </cell>
          <cell r="AE207">
            <v>0</v>
          </cell>
          <cell r="AF207">
            <v>0</v>
          </cell>
          <cell r="AG207">
            <v>0</v>
          </cell>
          <cell r="AH207">
            <v>12</v>
          </cell>
          <cell r="AI207">
            <v>0</v>
          </cell>
          <cell r="AJ207">
            <v>0</v>
          </cell>
          <cell r="AK207">
            <v>0</v>
          </cell>
          <cell r="AL207">
            <v>0</v>
          </cell>
          <cell r="AM207">
            <v>0</v>
          </cell>
          <cell r="AN207">
            <v>0</v>
          </cell>
          <cell r="AO207">
            <v>0</v>
          </cell>
          <cell r="AP207">
            <v>12</v>
          </cell>
        </row>
        <row r="208">
          <cell r="A208" t="str">
            <v>188-187</v>
          </cell>
          <cell r="B208">
            <v>188</v>
          </cell>
          <cell r="C208">
            <v>0.84</v>
          </cell>
          <cell r="D208">
            <v>0.53500000000000003</v>
          </cell>
          <cell r="E208">
            <v>0.30499999999999994</v>
          </cell>
          <cell r="F208">
            <v>14</v>
          </cell>
          <cell r="G208">
            <v>187</v>
          </cell>
          <cell r="H208">
            <v>1.37</v>
          </cell>
          <cell r="I208">
            <v>1.06</v>
          </cell>
          <cell r="J208">
            <v>0.31000000000000005</v>
          </cell>
          <cell r="K208">
            <v>14</v>
          </cell>
          <cell r="L208">
            <v>5.0000000000001155E-3</v>
          </cell>
          <cell r="M208" t="b">
            <v>1</v>
          </cell>
          <cell r="N208" t="str">
            <v>Correcto</v>
          </cell>
          <cell r="O208" t="str">
            <v>-</v>
          </cell>
          <cell r="S208">
            <v>0</v>
          </cell>
          <cell r="T208">
            <v>0</v>
          </cell>
          <cell r="U208">
            <v>0</v>
          </cell>
          <cell r="V208">
            <v>0</v>
          </cell>
          <cell r="W208">
            <v>14</v>
          </cell>
          <cell r="X208">
            <v>0</v>
          </cell>
          <cell r="Y208">
            <v>0</v>
          </cell>
          <cell r="Z208">
            <v>0</v>
          </cell>
          <cell r="AA208">
            <v>0</v>
          </cell>
          <cell r="AB208">
            <v>0</v>
          </cell>
          <cell r="AC208">
            <v>0</v>
          </cell>
          <cell r="AD208">
            <v>14</v>
          </cell>
          <cell r="AE208">
            <v>0</v>
          </cell>
          <cell r="AF208">
            <v>0</v>
          </cell>
          <cell r="AG208">
            <v>0</v>
          </cell>
          <cell r="AH208">
            <v>0</v>
          </cell>
          <cell r="AI208">
            <v>14</v>
          </cell>
          <cell r="AJ208">
            <v>0</v>
          </cell>
          <cell r="AK208">
            <v>0</v>
          </cell>
          <cell r="AL208">
            <v>0</v>
          </cell>
          <cell r="AM208">
            <v>0</v>
          </cell>
          <cell r="AN208">
            <v>0</v>
          </cell>
          <cell r="AO208">
            <v>0</v>
          </cell>
          <cell r="AP208">
            <v>14</v>
          </cell>
        </row>
        <row r="209">
          <cell r="A209" t="str">
            <v>189-189B</v>
          </cell>
          <cell r="B209">
            <v>189</v>
          </cell>
          <cell r="C209">
            <v>1.41</v>
          </cell>
          <cell r="D209">
            <v>1.1399999999999999</v>
          </cell>
          <cell r="E209">
            <v>0.27</v>
          </cell>
          <cell r="F209">
            <v>12</v>
          </cell>
          <cell r="G209" t="str">
            <v>189B</v>
          </cell>
          <cell r="H209">
            <v>1.6</v>
          </cell>
          <cell r="I209">
            <v>1.3</v>
          </cell>
          <cell r="J209">
            <v>0.30000000000000004</v>
          </cell>
          <cell r="K209">
            <v>12</v>
          </cell>
          <cell r="L209">
            <v>3.0000000000000027E-2</v>
          </cell>
          <cell r="M209" t="b">
            <v>1</v>
          </cell>
          <cell r="N209" t="str">
            <v>Correcto</v>
          </cell>
          <cell r="O209" t="str">
            <v>-</v>
          </cell>
          <cell r="S209">
            <v>0</v>
          </cell>
          <cell r="T209">
            <v>0</v>
          </cell>
          <cell r="U209">
            <v>0</v>
          </cell>
          <cell r="V209">
            <v>12</v>
          </cell>
          <cell r="W209">
            <v>0</v>
          </cell>
          <cell r="X209">
            <v>0</v>
          </cell>
          <cell r="Y209">
            <v>0</v>
          </cell>
          <cell r="Z209">
            <v>0</v>
          </cell>
          <cell r="AA209">
            <v>0</v>
          </cell>
          <cell r="AB209">
            <v>0</v>
          </cell>
          <cell r="AC209">
            <v>0</v>
          </cell>
          <cell r="AD209">
            <v>12</v>
          </cell>
          <cell r="AE209">
            <v>0</v>
          </cell>
          <cell r="AF209">
            <v>0</v>
          </cell>
          <cell r="AG209">
            <v>0</v>
          </cell>
          <cell r="AH209">
            <v>12</v>
          </cell>
          <cell r="AI209">
            <v>0</v>
          </cell>
          <cell r="AJ209">
            <v>0</v>
          </cell>
          <cell r="AK209">
            <v>0</v>
          </cell>
          <cell r="AL209">
            <v>0</v>
          </cell>
          <cell r="AM209">
            <v>0</v>
          </cell>
          <cell r="AN209">
            <v>0</v>
          </cell>
          <cell r="AO209">
            <v>0</v>
          </cell>
          <cell r="AP209">
            <v>12</v>
          </cell>
        </row>
        <row r="210">
          <cell r="A210" t="str">
            <v>190-79</v>
          </cell>
          <cell r="B210">
            <v>190</v>
          </cell>
          <cell r="C210">
            <v>1.93</v>
          </cell>
          <cell r="D210">
            <v>1.73</v>
          </cell>
          <cell r="E210">
            <v>0.19999999999999996</v>
          </cell>
          <cell r="F210">
            <v>8</v>
          </cell>
          <cell r="G210">
            <v>79</v>
          </cell>
          <cell r="H210">
            <v>1.5149999999999999</v>
          </cell>
          <cell r="I210">
            <v>1.3560000000000001</v>
          </cell>
          <cell r="J210">
            <v>0.15899999999999981</v>
          </cell>
          <cell r="K210">
            <v>8</v>
          </cell>
          <cell r="L210">
            <v>4.1000000000000147E-2</v>
          </cell>
          <cell r="M210" t="b">
            <v>1</v>
          </cell>
          <cell r="N210" t="str">
            <v>Correcto</v>
          </cell>
          <cell r="O210" t="str">
            <v>-</v>
          </cell>
          <cell r="S210">
            <v>0</v>
          </cell>
          <cell r="T210">
            <v>8</v>
          </cell>
          <cell r="U210">
            <v>0</v>
          </cell>
          <cell r="V210">
            <v>0</v>
          </cell>
          <cell r="W210">
            <v>0</v>
          </cell>
          <cell r="X210">
            <v>0</v>
          </cell>
          <cell r="Y210">
            <v>0</v>
          </cell>
          <cell r="Z210">
            <v>0</v>
          </cell>
          <cell r="AA210">
            <v>0</v>
          </cell>
          <cell r="AB210">
            <v>0</v>
          </cell>
          <cell r="AC210">
            <v>0</v>
          </cell>
          <cell r="AD210">
            <v>8</v>
          </cell>
          <cell r="AE210">
            <v>0</v>
          </cell>
          <cell r="AF210">
            <v>8</v>
          </cell>
          <cell r="AG210">
            <v>0</v>
          </cell>
          <cell r="AH210">
            <v>0</v>
          </cell>
          <cell r="AI210">
            <v>0</v>
          </cell>
          <cell r="AJ210">
            <v>0</v>
          </cell>
          <cell r="AK210">
            <v>0</v>
          </cell>
          <cell r="AL210">
            <v>0</v>
          </cell>
          <cell r="AM210">
            <v>0</v>
          </cell>
          <cell r="AN210">
            <v>0</v>
          </cell>
          <cell r="AO210">
            <v>0</v>
          </cell>
          <cell r="AP210">
            <v>8</v>
          </cell>
        </row>
        <row r="211">
          <cell r="A211" t="str">
            <v>190-1109D</v>
          </cell>
          <cell r="B211">
            <v>190</v>
          </cell>
          <cell r="C211">
            <v>1.88</v>
          </cell>
          <cell r="D211">
            <v>1.68</v>
          </cell>
          <cell r="E211">
            <v>0.19999999999999996</v>
          </cell>
          <cell r="F211">
            <v>8</v>
          </cell>
          <cell r="G211" t="str">
            <v>1109D</v>
          </cell>
          <cell r="H211">
            <v>1.48</v>
          </cell>
          <cell r="I211">
            <v>1.3</v>
          </cell>
          <cell r="J211">
            <v>0.17999999999999994</v>
          </cell>
          <cell r="K211">
            <v>8</v>
          </cell>
          <cell r="L211">
            <v>2.0000000000000018E-2</v>
          </cell>
          <cell r="M211" t="b">
            <v>1</v>
          </cell>
          <cell r="N211" t="str">
            <v>Correcto</v>
          </cell>
          <cell r="O211" t="str">
            <v>-</v>
          </cell>
          <cell r="S211">
            <v>0</v>
          </cell>
          <cell r="T211">
            <v>8</v>
          </cell>
          <cell r="U211">
            <v>0</v>
          </cell>
          <cell r="V211">
            <v>0</v>
          </cell>
          <cell r="W211">
            <v>0</v>
          </cell>
          <cell r="X211">
            <v>0</v>
          </cell>
          <cell r="Y211">
            <v>0</v>
          </cell>
          <cell r="Z211">
            <v>0</v>
          </cell>
          <cell r="AA211">
            <v>0</v>
          </cell>
          <cell r="AB211">
            <v>0</v>
          </cell>
          <cell r="AC211">
            <v>0</v>
          </cell>
          <cell r="AD211">
            <v>8</v>
          </cell>
          <cell r="AE211">
            <v>0</v>
          </cell>
          <cell r="AF211">
            <v>8</v>
          </cell>
          <cell r="AG211">
            <v>0</v>
          </cell>
          <cell r="AH211">
            <v>0</v>
          </cell>
          <cell r="AI211">
            <v>0</v>
          </cell>
          <cell r="AJ211">
            <v>0</v>
          </cell>
          <cell r="AK211">
            <v>0</v>
          </cell>
          <cell r="AL211">
            <v>0</v>
          </cell>
          <cell r="AM211">
            <v>0</v>
          </cell>
          <cell r="AN211">
            <v>0</v>
          </cell>
          <cell r="AO211">
            <v>0</v>
          </cell>
          <cell r="AP211">
            <v>8</v>
          </cell>
        </row>
        <row r="212">
          <cell r="A212" t="str">
            <v>195-197</v>
          </cell>
          <cell r="B212">
            <v>195</v>
          </cell>
          <cell r="C212">
            <v>1.44</v>
          </cell>
          <cell r="D212">
            <v>1.22</v>
          </cell>
          <cell r="E212">
            <v>0.21999999999999997</v>
          </cell>
          <cell r="F212">
            <v>10</v>
          </cell>
          <cell r="G212">
            <v>197</v>
          </cell>
          <cell r="H212">
            <v>1.4750000000000001</v>
          </cell>
          <cell r="I212">
            <v>1.24</v>
          </cell>
          <cell r="J212">
            <v>0.2350000000000001</v>
          </cell>
          <cell r="K212">
            <v>10</v>
          </cell>
          <cell r="L212">
            <v>1.5000000000000124E-2</v>
          </cell>
          <cell r="M212" t="b">
            <v>1</v>
          </cell>
          <cell r="N212" t="str">
            <v>Correcto</v>
          </cell>
          <cell r="O212" t="str">
            <v>-</v>
          </cell>
          <cell r="S212">
            <v>0</v>
          </cell>
          <cell r="T212">
            <v>0</v>
          </cell>
          <cell r="U212">
            <v>10</v>
          </cell>
          <cell r="V212">
            <v>0</v>
          </cell>
          <cell r="W212">
            <v>0</v>
          </cell>
          <cell r="X212">
            <v>0</v>
          </cell>
          <cell r="Y212">
            <v>0</v>
          </cell>
          <cell r="Z212">
            <v>0</v>
          </cell>
          <cell r="AA212">
            <v>0</v>
          </cell>
          <cell r="AB212">
            <v>0</v>
          </cell>
          <cell r="AC212">
            <v>0</v>
          </cell>
          <cell r="AD212">
            <v>10</v>
          </cell>
          <cell r="AE212">
            <v>0</v>
          </cell>
          <cell r="AF212">
            <v>0</v>
          </cell>
          <cell r="AG212">
            <v>10</v>
          </cell>
          <cell r="AH212">
            <v>0</v>
          </cell>
          <cell r="AI212">
            <v>0</v>
          </cell>
          <cell r="AJ212">
            <v>0</v>
          </cell>
          <cell r="AK212">
            <v>0</v>
          </cell>
          <cell r="AL212">
            <v>0</v>
          </cell>
          <cell r="AM212">
            <v>0</v>
          </cell>
          <cell r="AN212">
            <v>0</v>
          </cell>
          <cell r="AO212">
            <v>0</v>
          </cell>
          <cell r="AP212">
            <v>10</v>
          </cell>
        </row>
        <row r="213">
          <cell r="A213" t="str">
            <v>197-198</v>
          </cell>
          <cell r="B213">
            <v>197</v>
          </cell>
          <cell r="C213">
            <v>1.41</v>
          </cell>
          <cell r="D213">
            <v>1.1599999999999999</v>
          </cell>
          <cell r="E213">
            <v>0.25</v>
          </cell>
          <cell r="F213">
            <v>10</v>
          </cell>
          <cell r="G213">
            <v>198</v>
          </cell>
          <cell r="H213">
            <v>0.84</v>
          </cell>
          <cell r="I213">
            <v>0.59499999999999997</v>
          </cell>
          <cell r="J213">
            <v>0.245</v>
          </cell>
          <cell r="K213">
            <v>10</v>
          </cell>
          <cell r="L213">
            <v>5.0000000000000044E-3</v>
          </cell>
          <cell r="M213" t="b">
            <v>1</v>
          </cell>
          <cell r="N213" t="str">
            <v>Correcto</v>
          </cell>
          <cell r="O213" t="str">
            <v>-</v>
          </cell>
          <cell r="S213">
            <v>0</v>
          </cell>
          <cell r="T213">
            <v>0</v>
          </cell>
          <cell r="U213">
            <v>10</v>
          </cell>
          <cell r="V213">
            <v>0</v>
          </cell>
          <cell r="W213">
            <v>0</v>
          </cell>
          <cell r="X213">
            <v>0</v>
          </cell>
          <cell r="Y213">
            <v>0</v>
          </cell>
          <cell r="Z213">
            <v>0</v>
          </cell>
          <cell r="AA213">
            <v>0</v>
          </cell>
          <cell r="AB213">
            <v>0</v>
          </cell>
          <cell r="AC213">
            <v>0</v>
          </cell>
          <cell r="AD213">
            <v>10</v>
          </cell>
          <cell r="AE213">
            <v>0</v>
          </cell>
          <cell r="AF213">
            <v>0</v>
          </cell>
          <cell r="AG213">
            <v>10</v>
          </cell>
          <cell r="AH213">
            <v>0</v>
          </cell>
          <cell r="AI213">
            <v>0</v>
          </cell>
          <cell r="AJ213">
            <v>0</v>
          </cell>
          <cell r="AK213">
            <v>0</v>
          </cell>
          <cell r="AL213">
            <v>0</v>
          </cell>
          <cell r="AM213">
            <v>0</v>
          </cell>
          <cell r="AN213">
            <v>0</v>
          </cell>
          <cell r="AO213">
            <v>0</v>
          </cell>
          <cell r="AP213">
            <v>10</v>
          </cell>
        </row>
        <row r="214">
          <cell r="A214" t="str">
            <v>197-195</v>
          </cell>
          <cell r="B214">
            <v>197</v>
          </cell>
          <cell r="C214">
            <v>1.4750000000000001</v>
          </cell>
          <cell r="D214">
            <v>1.24</v>
          </cell>
          <cell r="E214">
            <v>0.2350000000000001</v>
          </cell>
          <cell r="F214">
            <v>10</v>
          </cell>
          <cell r="G214">
            <v>195</v>
          </cell>
          <cell r="H214">
            <v>1.44</v>
          </cell>
          <cell r="I214">
            <v>1.22</v>
          </cell>
          <cell r="J214">
            <v>0.21999999999999997</v>
          </cell>
          <cell r="K214">
            <v>10</v>
          </cell>
          <cell r="L214">
            <v>1.5000000000000124E-2</v>
          </cell>
          <cell r="M214" t="b">
            <v>1</v>
          </cell>
          <cell r="N214" t="str">
            <v>Correcto</v>
          </cell>
          <cell r="O214" t="str">
            <v>-</v>
          </cell>
          <cell r="S214">
            <v>0</v>
          </cell>
          <cell r="T214">
            <v>0</v>
          </cell>
          <cell r="U214">
            <v>10</v>
          </cell>
          <cell r="V214">
            <v>0</v>
          </cell>
          <cell r="W214">
            <v>0</v>
          </cell>
          <cell r="X214">
            <v>0</v>
          </cell>
          <cell r="Y214">
            <v>0</v>
          </cell>
          <cell r="Z214">
            <v>0</v>
          </cell>
          <cell r="AA214">
            <v>0</v>
          </cell>
          <cell r="AB214">
            <v>0</v>
          </cell>
          <cell r="AC214">
            <v>0</v>
          </cell>
          <cell r="AD214">
            <v>10</v>
          </cell>
          <cell r="AE214">
            <v>0</v>
          </cell>
          <cell r="AF214">
            <v>0</v>
          </cell>
          <cell r="AG214">
            <v>10</v>
          </cell>
          <cell r="AH214">
            <v>0</v>
          </cell>
          <cell r="AI214">
            <v>0</v>
          </cell>
          <cell r="AJ214">
            <v>0</v>
          </cell>
          <cell r="AK214">
            <v>0</v>
          </cell>
          <cell r="AL214">
            <v>0</v>
          </cell>
          <cell r="AM214">
            <v>0</v>
          </cell>
          <cell r="AN214">
            <v>0</v>
          </cell>
          <cell r="AO214">
            <v>0</v>
          </cell>
          <cell r="AP214">
            <v>10</v>
          </cell>
        </row>
        <row r="215">
          <cell r="A215" t="str">
            <v>197-197A</v>
          </cell>
          <cell r="B215">
            <v>197</v>
          </cell>
          <cell r="C215">
            <v>1.44</v>
          </cell>
          <cell r="D215">
            <v>1.1950000000000001</v>
          </cell>
          <cell r="E215">
            <v>0.24499999999999988</v>
          </cell>
          <cell r="F215">
            <v>10</v>
          </cell>
          <cell r="G215" t="str">
            <v>197A</v>
          </cell>
          <cell r="H215">
            <v>4.08</v>
          </cell>
          <cell r="I215">
            <v>3.83</v>
          </cell>
          <cell r="J215">
            <v>0.25</v>
          </cell>
          <cell r="K215">
            <v>10</v>
          </cell>
          <cell r="L215">
            <v>5.0000000000001155E-3</v>
          </cell>
          <cell r="M215" t="b">
            <v>1</v>
          </cell>
          <cell r="N215" t="str">
            <v>Correcto</v>
          </cell>
          <cell r="O215" t="str">
            <v>-</v>
          </cell>
          <cell r="S215">
            <v>0</v>
          </cell>
          <cell r="T215">
            <v>0</v>
          </cell>
          <cell r="U215">
            <v>10</v>
          </cell>
          <cell r="V215">
            <v>0</v>
          </cell>
          <cell r="W215">
            <v>0</v>
          </cell>
          <cell r="X215">
            <v>0</v>
          </cell>
          <cell r="Y215">
            <v>0</v>
          </cell>
          <cell r="Z215">
            <v>0</v>
          </cell>
          <cell r="AA215">
            <v>0</v>
          </cell>
          <cell r="AB215">
            <v>0</v>
          </cell>
          <cell r="AC215">
            <v>0</v>
          </cell>
          <cell r="AD215">
            <v>10</v>
          </cell>
          <cell r="AE215">
            <v>0</v>
          </cell>
          <cell r="AF215">
            <v>0</v>
          </cell>
          <cell r="AG215">
            <v>10</v>
          </cell>
          <cell r="AH215">
            <v>0</v>
          </cell>
          <cell r="AI215">
            <v>0</v>
          </cell>
          <cell r="AJ215">
            <v>0</v>
          </cell>
          <cell r="AK215">
            <v>0</v>
          </cell>
          <cell r="AL215">
            <v>0</v>
          </cell>
          <cell r="AM215">
            <v>0</v>
          </cell>
          <cell r="AN215">
            <v>0</v>
          </cell>
          <cell r="AO215">
            <v>0</v>
          </cell>
          <cell r="AP215">
            <v>10</v>
          </cell>
        </row>
        <row r="216">
          <cell r="A216" t="str">
            <v>198-199</v>
          </cell>
          <cell r="B216">
            <v>198</v>
          </cell>
          <cell r="C216">
            <v>0.78</v>
          </cell>
          <cell r="D216">
            <v>0.45</v>
          </cell>
          <cell r="E216">
            <v>0.33</v>
          </cell>
          <cell r="F216">
            <v>14</v>
          </cell>
          <cell r="G216">
            <v>199</v>
          </cell>
          <cell r="H216">
            <v>1.1040000000000001</v>
          </cell>
          <cell r="I216">
            <v>0.79300000000000004</v>
          </cell>
          <cell r="J216">
            <v>0.31100000000000005</v>
          </cell>
          <cell r="K216">
            <v>14</v>
          </cell>
          <cell r="L216">
            <v>1.8999999999999961E-2</v>
          </cell>
          <cell r="M216" t="b">
            <v>1</v>
          </cell>
          <cell r="N216" t="str">
            <v>Correcto</v>
          </cell>
          <cell r="O216" t="str">
            <v>-</v>
          </cell>
          <cell r="S216">
            <v>0</v>
          </cell>
          <cell r="T216">
            <v>0</v>
          </cell>
          <cell r="U216">
            <v>0</v>
          </cell>
          <cell r="V216">
            <v>0</v>
          </cell>
          <cell r="W216">
            <v>14</v>
          </cell>
          <cell r="X216">
            <v>0</v>
          </cell>
          <cell r="Y216">
            <v>0</v>
          </cell>
          <cell r="Z216">
            <v>0</v>
          </cell>
          <cell r="AA216">
            <v>0</v>
          </cell>
          <cell r="AB216">
            <v>0</v>
          </cell>
          <cell r="AC216">
            <v>0</v>
          </cell>
          <cell r="AD216">
            <v>14</v>
          </cell>
          <cell r="AE216">
            <v>0</v>
          </cell>
          <cell r="AF216">
            <v>0</v>
          </cell>
          <cell r="AG216">
            <v>0</v>
          </cell>
          <cell r="AH216">
            <v>0</v>
          </cell>
          <cell r="AI216">
            <v>14</v>
          </cell>
          <cell r="AJ216">
            <v>0</v>
          </cell>
          <cell r="AK216">
            <v>0</v>
          </cell>
          <cell r="AL216">
            <v>0</v>
          </cell>
          <cell r="AM216">
            <v>0</v>
          </cell>
          <cell r="AN216">
            <v>0</v>
          </cell>
          <cell r="AO216">
            <v>0</v>
          </cell>
          <cell r="AP216">
            <v>14</v>
          </cell>
        </row>
        <row r="217">
          <cell r="A217" t="str">
            <v>198-197</v>
          </cell>
          <cell r="B217">
            <v>198</v>
          </cell>
          <cell r="C217">
            <v>0.84</v>
          </cell>
          <cell r="D217">
            <v>0.59499999999999997</v>
          </cell>
          <cell r="E217">
            <v>0.245</v>
          </cell>
          <cell r="F217">
            <v>10</v>
          </cell>
          <cell r="G217">
            <v>197</v>
          </cell>
          <cell r="H217">
            <v>1.41</v>
          </cell>
          <cell r="I217">
            <v>1.1599999999999999</v>
          </cell>
          <cell r="J217">
            <v>0.25</v>
          </cell>
          <cell r="K217">
            <v>10</v>
          </cell>
          <cell r="L217">
            <v>5.0000000000000044E-3</v>
          </cell>
          <cell r="M217" t="b">
            <v>1</v>
          </cell>
          <cell r="N217" t="str">
            <v>Correcto</v>
          </cell>
          <cell r="O217" t="str">
            <v>-</v>
          </cell>
          <cell r="S217">
            <v>0</v>
          </cell>
          <cell r="T217">
            <v>0</v>
          </cell>
          <cell r="U217">
            <v>10</v>
          </cell>
          <cell r="V217">
            <v>0</v>
          </cell>
          <cell r="W217">
            <v>0</v>
          </cell>
          <cell r="X217">
            <v>0</v>
          </cell>
          <cell r="Y217">
            <v>0</v>
          </cell>
          <cell r="Z217">
            <v>0</v>
          </cell>
          <cell r="AA217">
            <v>0</v>
          </cell>
          <cell r="AB217">
            <v>0</v>
          </cell>
          <cell r="AC217">
            <v>0</v>
          </cell>
          <cell r="AD217">
            <v>10</v>
          </cell>
          <cell r="AE217">
            <v>0</v>
          </cell>
          <cell r="AF217">
            <v>0</v>
          </cell>
          <cell r="AG217">
            <v>10</v>
          </cell>
          <cell r="AH217">
            <v>0</v>
          </cell>
          <cell r="AI217">
            <v>0</v>
          </cell>
          <cell r="AJ217">
            <v>0</v>
          </cell>
          <cell r="AK217">
            <v>0</v>
          </cell>
          <cell r="AL217">
            <v>0</v>
          </cell>
          <cell r="AM217">
            <v>0</v>
          </cell>
          <cell r="AN217">
            <v>0</v>
          </cell>
          <cell r="AO217">
            <v>0</v>
          </cell>
          <cell r="AP217">
            <v>10</v>
          </cell>
        </row>
        <row r="218">
          <cell r="A218" t="str">
            <v>199-200</v>
          </cell>
          <cell r="B218">
            <v>199</v>
          </cell>
          <cell r="C218">
            <v>1.06</v>
          </cell>
          <cell r="D218">
            <v>0.81</v>
          </cell>
          <cell r="E218">
            <v>0.25</v>
          </cell>
          <cell r="F218">
            <v>10</v>
          </cell>
          <cell r="G218">
            <v>200</v>
          </cell>
          <cell r="H218">
            <v>1.32</v>
          </cell>
          <cell r="I218">
            <v>1.08</v>
          </cell>
          <cell r="J218">
            <v>0.24</v>
          </cell>
          <cell r="K218">
            <v>10</v>
          </cell>
          <cell r="L218">
            <v>1.0000000000000009E-2</v>
          </cell>
          <cell r="M218" t="b">
            <v>1</v>
          </cell>
          <cell r="N218" t="str">
            <v>Correcto</v>
          </cell>
          <cell r="O218" t="str">
            <v>-</v>
          </cell>
          <cell r="S218">
            <v>0</v>
          </cell>
          <cell r="T218">
            <v>0</v>
          </cell>
          <cell r="U218">
            <v>10</v>
          </cell>
          <cell r="V218">
            <v>0</v>
          </cell>
          <cell r="W218">
            <v>0</v>
          </cell>
          <cell r="X218">
            <v>0</v>
          </cell>
          <cell r="Y218">
            <v>0</v>
          </cell>
          <cell r="Z218">
            <v>0</v>
          </cell>
          <cell r="AA218">
            <v>0</v>
          </cell>
          <cell r="AB218">
            <v>0</v>
          </cell>
          <cell r="AC218">
            <v>0</v>
          </cell>
          <cell r="AD218">
            <v>10</v>
          </cell>
          <cell r="AE218">
            <v>0</v>
          </cell>
          <cell r="AF218">
            <v>0</v>
          </cell>
          <cell r="AG218">
            <v>10</v>
          </cell>
          <cell r="AH218">
            <v>0</v>
          </cell>
          <cell r="AI218">
            <v>0</v>
          </cell>
          <cell r="AJ218">
            <v>0</v>
          </cell>
          <cell r="AK218">
            <v>0</v>
          </cell>
          <cell r="AL218">
            <v>0</v>
          </cell>
          <cell r="AM218">
            <v>0</v>
          </cell>
          <cell r="AN218">
            <v>0</v>
          </cell>
          <cell r="AO218">
            <v>0</v>
          </cell>
          <cell r="AP218">
            <v>10</v>
          </cell>
        </row>
        <row r="219">
          <cell r="A219" t="str">
            <v>199-198</v>
          </cell>
          <cell r="B219">
            <v>199</v>
          </cell>
          <cell r="C219">
            <v>1.1040000000000001</v>
          </cell>
          <cell r="D219">
            <v>0.79300000000000004</v>
          </cell>
          <cell r="E219">
            <v>0.31100000000000005</v>
          </cell>
          <cell r="F219">
            <v>14</v>
          </cell>
          <cell r="G219">
            <v>198</v>
          </cell>
          <cell r="H219">
            <v>0.78</v>
          </cell>
          <cell r="I219">
            <v>0.45</v>
          </cell>
          <cell r="J219">
            <v>0.33</v>
          </cell>
          <cell r="K219">
            <v>14</v>
          </cell>
          <cell r="L219">
            <v>1.8999999999999961E-2</v>
          </cell>
          <cell r="M219" t="b">
            <v>1</v>
          </cell>
          <cell r="N219" t="str">
            <v>Correcto</v>
          </cell>
          <cell r="O219" t="str">
            <v>-</v>
          </cell>
          <cell r="S219">
            <v>0</v>
          </cell>
          <cell r="T219">
            <v>0</v>
          </cell>
          <cell r="U219">
            <v>0</v>
          </cell>
          <cell r="V219">
            <v>0</v>
          </cell>
          <cell r="W219">
            <v>14</v>
          </cell>
          <cell r="X219">
            <v>0</v>
          </cell>
          <cell r="Y219">
            <v>0</v>
          </cell>
          <cell r="Z219">
            <v>0</v>
          </cell>
          <cell r="AA219">
            <v>0</v>
          </cell>
          <cell r="AB219">
            <v>0</v>
          </cell>
          <cell r="AC219">
            <v>0</v>
          </cell>
          <cell r="AD219">
            <v>14</v>
          </cell>
          <cell r="AE219">
            <v>0</v>
          </cell>
          <cell r="AF219">
            <v>0</v>
          </cell>
          <cell r="AG219">
            <v>0</v>
          </cell>
          <cell r="AH219">
            <v>0</v>
          </cell>
          <cell r="AI219">
            <v>14</v>
          </cell>
          <cell r="AJ219">
            <v>0</v>
          </cell>
          <cell r="AK219">
            <v>0</v>
          </cell>
          <cell r="AL219">
            <v>0</v>
          </cell>
          <cell r="AM219">
            <v>0</v>
          </cell>
          <cell r="AN219">
            <v>0</v>
          </cell>
          <cell r="AO219">
            <v>0</v>
          </cell>
          <cell r="AP219">
            <v>14</v>
          </cell>
        </row>
        <row r="220">
          <cell r="A220" t="str">
            <v>200-1012</v>
          </cell>
          <cell r="B220">
            <v>200</v>
          </cell>
          <cell r="C220">
            <v>1.4</v>
          </cell>
          <cell r="D220">
            <v>1.1499999999999999</v>
          </cell>
          <cell r="E220">
            <v>0.25</v>
          </cell>
          <cell r="F220">
            <v>10</v>
          </cell>
          <cell r="G220">
            <v>1012</v>
          </cell>
          <cell r="H220">
            <v>1.65</v>
          </cell>
          <cell r="I220">
            <v>1.41</v>
          </cell>
          <cell r="J220">
            <v>0.24</v>
          </cell>
          <cell r="K220">
            <v>10</v>
          </cell>
          <cell r="L220">
            <v>1.0000000000000009E-2</v>
          </cell>
          <cell r="M220" t="b">
            <v>1</v>
          </cell>
          <cell r="N220" t="str">
            <v>Correcto</v>
          </cell>
          <cell r="O220" t="str">
            <v>-</v>
          </cell>
          <cell r="S220">
            <v>0</v>
          </cell>
          <cell r="T220">
            <v>0</v>
          </cell>
          <cell r="U220">
            <v>10</v>
          </cell>
          <cell r="V220">
            <v>0</v>
          </cell>
          <cell r="W220">
            <v>0</v>
          </cell>
          <cell r="X220">
            <v>0</v>
          </cell>
          <cell r="Y220">
            <v>0</v>
          </cell>
          <cell r="Z220">
            <v>0</v>
          </cell>
          <cell r="AA220">
            <v>0</v>
          </cell>
          <cell r="AB220">
            <v>0</v>
          </cell>
          <cell r="AC220">
            <v>0</v>
          </cell>
          <cell r="AD220">
            <v>10</v>
          </cell>
          <cell r="AE220">
            <v>0</v>
          </cell>
          <cell r="AF220">
            <v>0</v>
          </cell>
          <cell r="AG220">
            <v>10</v>
          </cell>
          <cell r="AH220">
            <v>0</v>
          </cell>
          <cell r="AI220">
            <v>0</v>
          </cell>
          <cell r="AJ220">
            <v>0</v>
          </cell>
          <cell r="AK220">
            <v>0</v>
          </cell>
          <cell r="AL220">
            <v>0</v>
          </cell>
          <cell r="AM220">
            <v>0</v>
          </cell>
          <cell r="AN220">
            <v>0</v>
          </cell>
          <cell r="AO220">
            <v>0</v>
          </cell>
          <cell r="AP220">
            <v>10</v>
          </cell>
        </row>
        <row r="221">
          <cell r="A221" t="str">
            <v>200-199</v>
          </cell>
          <cell r="B221">
            <v>200</v>
          </cell>
          <cell r="C221">
            <v>1.32</v>
          </cell>
          <cell r="D221">
            <v>1.08</v>
          </cell>
          <cell r="E221">
            <v>0.24</v>
          </cell>
          <cell r="F221">
            <v>10</v>
          </cell>
          <cell r="G221">
            <v>199</v>
          </cell>
          <cell r="H221">
            <v>1.06</v>
          </cell>
          <cell r="I221">
            <v>0.81</v>
          </cell>
          <cell r="J221">
            <v>0.25</v>
          </cell>
          <cell r="K221">
            <v>10</v>
          </cell>
          <cell r="L221">
            <v>1.0000000000000009E-2</v>
          </cell>
          <cell r="M221" t="b">
            <v>1</v>
          </cell>
          <cell r="N221" t="str">
            <v>Correcto</v>
          </cell>
          <cell r="O221" t="str">
            <v>-</v>
          </cell>
          <cell r="S221">
            <v>0</v>
          </cell>
          <cell r="T221">
            <v>0</v>
          </cell>
          <cell r="U221">
            <v>10</v>
          </cell>
          <cell r="V221">
            <v>0</v>
          </cell>
          <cell r="W221">
            <v>0</v>
          </cell>
          <cell r="X221">
            <v>0</v>
          </cell>
          <cell r="Y221">
            <v>0</v>
          </cell>
          <cell r="Z221">
            <v>0</v>
          </cell>
          <cell r="AA221">
            <v>0</v>
          </cell>
          <cell r="AB221">
            <v>0</v>
          </cell>
          <cell r="AC221">
            <v>0</v>
          </cell>
          <cell r="AD221">
            <v>10</v>
          </cell>
          <cell r="AE221">
            <v>0</v>
          </cell>
          <cell r="AF221">
            <v>0</v>
          </cell>
          <cell r="AG221">
            <v>10</v>
          </cell>
          <cell r="AH221">
            <v>0</v>
          </cell>
          <cell r="AI221">
            <v>0</v>
          </cell>
          <cell r="AJ221">
            <v>0</v>
          </cell>
          <cell r="AK221">
            <v>0</v>
          </cell>
          <cell r="AL221">
            <v>0</v>
          </cell>
          <cell r="AM221">
            <v>0</v>
          </cell>
          <cell r="AN221">
            <v>0</v>
          </cell>
          <cell r="AO221">
            <v>0</v>
          </cell>
          <cell r="AP221">
            <v>10</v>
          </cell>
        </row>
        <row r="222">
          <cell r="A222" t="str">
            <v>200-1189</v>
          </cell>
          <cell r="B222">
            <v>200</v>
          </cell>
          <cell r="C222">
            <v>1.28</v>
          </cell>
          <cell r="D222">
            <v>0.97</v>
          </cell>
          <cell r="E222">
            <v>0.31000000000000005</v>
          </cell>
          <cell r="F222">
            <v>14</v>
          </cell>
          <cell r="G222">
            <v>1189</v>
          </cell>
          <cell r="H222">
            <v>3.85</v>
          </cell>
          <cell r="I222">
            <v>3.53</v>
          </cell>
          <cell r="J222">
            <v>0.32000000000000028</v>
          </cell>
          <cell r="K222">
            <v>14</v>
          </cell>
          <cell r="L222">
            <v>1.0000000000000231E-2</v>
          </cell>
          <cell r="M222" t="b">
            <v>1</v>
          </cell>
          <cell r="N222" t="str">
            <v>Correcto</v>
          </cell>
          <cell r="O222" t="str">
            <v>-</v>
          </cell>
          <cell r="S222">
            <v>0</v>
          </cell>
          <cell r="T222">
            <v>0</v>
          </cell>
          <cell r="U222">
            <v>0</v>
          </cell>
          <cell r="V222">
            <v>0</v>
          </cell>
          <cell r="W222">
            <v>14</v>
          </cell>
          <cell r="X222">
            <v>0</v>
          </cell>
          <cell r="Y222">
            <v>0</v>
          </cell>
          <cell r="Z222">
            <v>0</v>
          </cell>
          <cell r="AA222">
            <v>0</v>
          </cell>
          <cell r="AB222">
            <v>0</v>
          </cell>
          <cell r="AC222">
            <v>0</v>
          </cell>
          <cell r="AD222">
            <v>14</v>
          </cell>
          <cell r="AE222">
            <v>0</v>
          </cell>
          <cell r="AF222">
            <v>0</v>
          </cell>
          <cell r="AG222">
            <v>0</v>
          </cell>
          <cell r="AH222">
            <v>0</v>
          </cell>
          <cell r="AI222">
            <v>14</v>
          </cell>
          <cell r="AJ222">
            <v>0</v>
          </cell>
          <cell r="AK222">
            <v>0</v>
          </cell>
          <cell r="AL222">
            <v>0</v>
          </cell>
          <cell r="AM222">
            <v>0</v>
          </cell>
          <cell r="AN222">
            <v>0</v>
          </cell>
          <cell r="AO222">
            <v>0</v>
          </cell>
          <cell r="AP222">
            <v>14</v>
          </cell>
        </row>
        <row r="223">
          <cell r="A223" t="str">
            <v>201-202</v>
          </cell>
          <cell r="B223">
            <v>201</v>
          </cell>
          <cell r="C223">
            <v>1.5</v>
          </cell>
          <cell r="D223">
            <v>1.1950000000000001</v>
          </cell>
          <cell r="E223">
            <v>0.30499999999999994</v>
          </cell>
          <cell r="F223">
            <v>14</v>
          </cell>
          <cell r="G223">
            <v>202</v>
          </cell>
          <cell r="H223">
            <v>1.36</v>
          </cell>
          <cell r="I223">
            <v>1.05</v>
          </cell>
          <cell r="J223">
            <v>0.31000000000000005</v>
          </cell>
          <cell r="K223">
            <v>14</v>
          </cell>
          <cell r="L223">
            <v>5.0000000000001155E-3</v>
          </cell>
          <cell r="M223" t="b">
            <v>1</v>
          </cell>
          <cell r="N223" t="str">
            <v>Correcto</v>
          </cell>
          <cell r="O223" t="str">
            <v>-</v>
          </cell>
          <cell r="S223">
            <v>0</v>
          </cell>
          <cell r="T223">
            <v>0</v>
          </cell>
          <cell r="U223">
            <v>0</v>
          </cell>
          <cell r="V223">
            <v>0</v>
          </cell>
          <cell r="W223">
            <v>14</v>
          </cell>
          <cell r="X223">
            <v>0</v>
          </cell>
          <cell r="Y223">
            <v>0</v>
          </cell>
          <cell r="Z223">
            <v>0</v>
          </cell>
          <cell r="AA223">
            <v>0</v>
          </cell>
          <cell r="AB223">
            <v>0</v>
          </cell>
          <cell r="AC223">
            <v>0</v>
          </cell>
          <cell r="AD223">
            <v>14</v>
          </cell>
          <cell r="AE223">
            <v>0</v>
          </cell>
          <cell r="AF223">
            <v>0</v>
          </cell>
          <cell r="AG223">
            <v>0</v>
          </cell>
          <cell r="AH223">
            <v>0</v>
          </cell>
          <cell r="AI223">
            <v>14</v>
          </cell>
          <cell r="AJ223">
            <v>0</v>
          </cell>
          <cell r="AK223">
            <v>0</v>
          </cell>
          <cell r="AL223">
            <v>0</v>
          </cell>
          <cell r="AM223">
            <v>0</v>
          </cell>
          <cell r="AN223">
            <v>0</v>
          </cell>
          <cell r="AO223">
            <v>0</v>
          </cell>
          <cell r="AP223">
            <v>14</v>
          </cell>
        </row>
        <row r="224">
          <cell r="A224" t="str">
            <v>201-1005</v>
          </cell>
          <cell r="B224">
            <v>201</v>
          </cell>
          <cell r="C224">
            <v>1.7</v>
          </cell>
          <cell r="D224">
            <v>1.4</v>
          </cell>
          <cell r="E224">
            <v>0.30000000000000004</v>
          </cell>
          <cell r="F224">
            <v>12</v>
          </cell>
          <cell r="G224">
            <v>1005</v>
          </cell>
          <cell r="H224">
            <v>1.6319999999999999</v>
          </cell>
          <cell r="I224">
            <v>1.36</v>
          </cell>
          <cell r="J224">
            <v>0.2719999999999998</v>
          </cell>
          <cell r="K224">
            <v>12</v>
          </cell>
          <cell r="L224">
            <v>2.8000000000000247E-2</v>
          </cell>
          <cell r="M224" t="b">
            <v>1</v>
          </cell>
          <cell r="N224" t="str">
            <v>Correcto</v>
          </cell>
          <cell r="O224" t="str">
            <v>-</v>
          </cell>
          <cell r="S224">
            <v>0</v>
          </cell>
          <cell r="T224">
            <v>0</v>
          </cell>
          <cell r="U224">
            <v>0</v>
          </cell>
          <cell r="V224">
            <v>12</v>
          </cell>
          <cell r="W224">
            <v>0</v>
          </cell>
          <cell r="X224">
            <v>0</v>
          </cell>
          <cell r="Y224">
            <v>0</v>
          </cell>
          <cell r="Z224">
            <v>0</v>
          </cell>
          <cell r="AA224">
            <v>0</v>
          </cell>
          <cell r="AB224">
            <v>0</v>
          </cell>
          <cell r="AC224">
            <v>0</v>
          </cell>
          <cell r="AD224">
            <v>12</v>
          </cell>
          <cell r="AE224">
            <v>0</v>
          </cell>
          <cell r="AF224">
            <v>0</v>
          </cell>
          <cell r="AG224">
            <v>0</v>
          </cell>
          <cell r="AH224">
            <v>12</v>
          </cell>
          <cell r="AI224">
            <v>0</v>
          </cell>
          <cell r="AJ224">
            <v>0</v>
          </cell>
          <cell r="AK224">
            <v>0</v>
          </cell>
          <cell r="AL224">
            <v>0</v>
          </cell>
          <cell r="AM224">
            <v>0</v>
          </cell>
          <cell r="AN224">
            <v>0</v>
          </cell>
          <cell r="AO224">
            <v>0</v>
          </cell>
          <cell r="AP224">
            <v>12</v>
          </cell>
        </row>
        <row r="225">
          <cell r="A225" t="str">
            <v>202-203</v>
          </cell>
          <cell r="B225">
            <v>202</v>
          </cell>
          <cell r="C225">
            <v>1.47</v>
          </cell>
          <cell r="D225">
            <v>1.1499999999999999</v>
          </cell>
          <cell r="E225">
            <v>0.32000000000000006</v>
          </cell>
          <cell r="F225">
            <v>14</v>
          </cell>
          <cell r="G225">
            <v>203</v>
          </cell>
          <cell r="H225">
            <v>1.59</v>
          </cell>
          <cell r="I225">
            <v>1.28</v>
          </cell>
          <cell r="J225">
            <v>0.31000000000000005</v>
          </cell>
          <cell r="K225">
            <v>14</v>
          </cell>
          <cell r="L225">
            <v>1.0000000000000009E-2</v>
          </cell>
          <cell r="M225" t="b">
            <v>1</v>
          </cell>
          <cell r="N225" t="str">
            <v>Correcto</v>
          </cell>
          <cell r="O225" t="str">
            <v>-</v>
          </cell>
          <cell r="S225">
            <v>0</v>
          </cell>
          <cell r="T225">
            <v>0</v>
          </cell>
          <cell r="U225">
            <v>0</v>
          </cell>
          <cell r="V225">
            <v>0</v>
          </cell>
          <cell r="W225">
            <v>14</v>
          </cell>
          <cell r="X225">
            <v>0</v>
          </cell>
          <cell r="Y225">
            <v>0</v>
          </cell>
          <cell r="Z225">
            <v>0</v>
          </cell>
          <cell r="AA225">
            <v>0</v>
          </cell>
          <cell r="AB225">
            <v>0</v>
          </cell>
          <cell r="AC225">
            <v>0</v>
          </cell>
          <cell r="AD225">
            <v>14</v>
          </cell>
          <cell r="AE225">
            <v>0</v>
          </cell>
          <cell r="AF225">
            <v>0</v>
          </cell>
          <cell r="AG225">
            <v>0</v>
          </cell>
          <cell r="AH225">
            <v>0</v>
          </cell>
          <cell r="AI225">
            <v>14</v>
          </cell>
          <cell r="AJ225">
            <v>0</v>
          </cell>
          <cell r="AK225">
            <v>0</v>
          </cell>
          <cell r="AL225">
            <v>0</v>
          </cell>
          <cell r="AM225">
            <v>0</v>
          </cell>
          <cell r="AN225">
            <v>0</v>
          </cell>
          <cell r="AO225">
            <v>0</v>
          </cell>
          <cell r="AP225">
            <v>14</v>
          </cell>
        </row>
        <row r="226">
          <cell r="A226" t="str">
            <v>202-201</v>
          </cell>
          <cell r="B226">
            <v>202</v>
          </cell>
          <cell r="C226">
            <v>1.36</v>
          </cell>
          <cell r="D226">
            <v>1.05</v>
          </cell>
          <cell r="E226">
            <v>0.31000000000000005</v>
          </cell>
          <cell r="F226">
            <v>14</v>
          </cell>
          <cell r="G226">
            <v>201</v>
          </cell>
          <cell r="H226">
            <v>1.5</v>
          </cell>
          <cell r="I226">
            <v>1.1950000000000001</v>
          </cell>
          <cell r="J226">
            <v>0.30499999999999994</v>
          </cell>
          <cell r="K226">
            <v>14</v>
          </cell>
          <cell r="L226">
            <v>5.0000000000001155E-3</v>
          </cell>
          <cell r="M226" t="b">
            <v>1</v>
          </cell>
          <cell r="N226" t="str">
            <v>Correcto</v>
          </cell>
          <cell r="O226" t="str">
            <v>-</v>
          </cell>
          <cell r="S226">
            <v>0</v>
          </cell>
          <cell r="T226">
            <v>0</v>
          </cell>
          <cell r="U226">
            <v>0</v>
          </cell>
          <cell r="V226">
            <v>0</v>
          </cell>
          <cell r="W226">
            <v>14</v>
          </cell>
          <cell r="X226">
            <v>0</v>
          </cell>
          <cell r="Y226">
            <v>0</v>
          </cell>
          <cell r="Z226">
            <v>0</v>
          </cell>
          <cell r="AA226">
            <v>0</v>
          </cell>
          <cell r="AB226">
            <v>0</v>
          </cell>
          <cell r="AC226">
            <v>0</v>
          </cell>
          <cell r="AD226">
            <v>14</v>
          </cell>
          <cell r="AE226">
            <v>0</v>
          </cell>
          <cell r="AF226">
            <v>0</v>
          </cell>
          <cell r="AG226">
            <v>0</v>
          </cell>
          <cell r="AH226">
            <v>0</v>
          </cell>
          <cell r="AI226">
            <v>14</v>
          </cell>
          <cell r="AJ226">
            <v>0</v>
          </cell>
          <cell r="AK226">
            <v>0</v>
          </cell>
          <cell r="AL226">
            <v>0</v>
          </cell>
          <cell r="AM226">
            <v>0</v>
          </cell>
          <cell r="AN226">
            <v>0</v>
          </cell>
          <cell r="AO226">
            <v>0</v>
          </cell>
          <cell r="AP226">
            <v>14</v>
          </cell>
        </row>
        <row r="227">
          <cell r="A227" t="str">
            <v>202-1000</v>
          </cell>
          <cell r="B227">
            <v>202</v>
          </cell>
          <cell r="C227">
            <v>1.66</v>
          </cell>
          <cell r="D227">
            <v>1.33</v>
          </cell>
          <cell r="E227">
            <v>0.32999999999999985</v>
          </cell>
          <cell r="F227">
            <v>14</v>
          </cell>
          <cell r="G227">
            <v>1000</v>
          </cell>
          <cell r="H227">
            <v>2.11</v>
          </cell>
          <cell r="I227">
            <v>1.804</v>
          </cell>
          <cell r="J227">
            <v>0.30599999999999983</v>
          </cell>
          <cell r="K227">
            <v>14</v>
          </cell>
          <cell r="L227">
            <v>2.4000000000000021E-2</v>
          </cell>
          <cell r="M227" t="b">
            <v>1</v>
          </cell>
          <cell r="N227" t="str">
            <v>Correcto</v>
          </cell>
          <cell r="O227" t="str">
            <v>-</v>
          </cell>
          <cell r="S227">
            <v>0</v>
          </cell>
          <cell r="T227">
            <v>0</v>
          </cell>
          <cell r="U227">
            <v>0</v>
          </cell>
          <cell r="V227">
            <v>0</v>
          </cell>
          <cell r="W227">
            <v>14</v>
          </cell>
          <cell r="X227">
            <v>0</v>
          </cell>
          <cell r="Y227">
            <v>0</v>
          </cell>
          <cell r="Z227">
            <v>0</v>
          </cell>
          <cell r="AA227">
            <v>0</v>
          </cell>
          <cell r="AB227">
            <v>0</v>
          </cell>
          <cell r="AC227">
            <v>0</v>
          </cell>
          <cell r="AD227">
            <v>14</v>
          </cell>
          <cell r="AE227">
            <v>0</v>
          </cell>
          <cell r="AF227">
            <v>0</v>
          </cell>
          <cell r="AG227">
            <v>0</v>
          </cell>
          <cell r="AH227">
            <v>0</v>
          </cell>
          <cell r="AI227">
            <v>14</v>
          </cell>
          <cell r="AJ227">
            <v>0</v>
          </cell>
          <cell r="AK227">
            <v>0</v>
          </cell>
          <cell r="AL227">
            <v>0</v>
          </cell>
          <cell r="AM227">
            <v>0</v>
          </cell>
          <cell r="AN227">
            <v>0</v>
          </cell>
          <cell r="AO227">
            <v>0</v>
          </cell>
          <cell r="AP227">
            <v>14</v>
          </cell>
        </row>
        <row r="228">
          <cell r="A228" t="str">
            <v>203-202</v>
          </cell>
          <cell r="B228">
            <v>203</v>
          </cell>
          <cell r="C228">
            <v>1.59</v>
          </cell>
          <cell r="D228">
            <v>1.28</v>
          </cell>
          <cell r="E228">
            <v>0.31000000000000005</v>
          </cell>
          <cell r="F228">
            <v>14</v>
          </cell>
          <cell r="G228">
            <v>202</v>
          </cell>
          <cell r="H228">
            <v>1.47</v>
          </cell>
          <cell r="I228">
            <v>1.1499999999999999</v>
          </cell>
          <cell r="J228">
            <v>0.32000000000000006</v>
          </cell>
          <cell r="K228">
            <v>14</v>
          </cell>
          <cell r="L228">
            <v>1.0000000000000009E-2</v>
          </cell>
          <cell r="M228" t="b">
            <v>1</v>
          </cell>
          <cell r="N228" t="str">
            <v>Correcto</v>
          </cell>
          <cell r="O228" t="str">
            <v>-</v>
          </cell>
          <cell r="S228">
            <v>0</v>
          </cell>
          <cell r="T228">
            <v>0</v>
          </cell>
          <cell r="U228">
            <v>0</v>
          </cell>
          <cell r="V228">
            <v>0</v>
          </cell>
          <cell r="W228">
            <v>14</v>
          </cell>
          <cell r="X228">
            <v>0</v>
          </cell>
          <cell r="Y228">
            <v>0</v>
          </cell>
          <cell r="Z228">
            <v>0</v>
          </cell>
          <cell r="AA228">
            <v>0</v>
          </cell>
          <cell r="AB228">
            <v>0</v>
          </cell>
          <cell r="AC228">
            <v>0</v>
          </cell>
          <cell r="AD228">
            <v>14</v>
          </cell>
          <cell r="AE228">
            <v>0</v>
          </cell>
          <cell r="AF228">
            <v>0</v>
          </cell>
          <cell r="AG228">
            <v>0</v>
          </cell>
          <cell r="AH228">
            <v>0</v>
          </cell>
          <cell r="AI228">
            <v>14</v>
          </cell>
          <cell r="AJ228">
            <v>0</v>
          </cell>
          <cell r="AK228">
            <v>0</v>
          </cell>
          <cell r="AL228">
            <v>0</v>
          </cell>
          <cell r="AM228">
            <v>0</v>
          </cell>
          <cell r="AN228">
            <v>0</v>
          </cell>
          <cell r="AO228">
            <v>0</v>
          </cell>
          <cell r="AP228">
            <v>14</v>
          </cell>
        </row>
        <row r="229">
          <cell r="A229" t="str">
            <v>205-206</v>
          </cell>
          <cell r="B229">
            <v>205</v>
          </cell>
          <cell r="C229">
            <v>1.39</v>
          </cell>
          <cell r="D229">
            <v>1.1000000000000001</v>
          </cell>
          <cell r="E229">
            <v>0.28999999999999981</v>
          </cell>
          <cell r="F229">
            <v>12</v>
          </cell>
          <cell r="G229">
            <v>206</v>
          </cell>
          <cell r="H229">
            <v>1.29</v>
          </cell>
          <cell r="I229">
            <v>0.99</v>
          </cell>
          <cell r="J229">
            <v>0.30000000000000004</v>
          </cell>
          <cell r="K229">
            <v>12</v>
          </cell>
          <cell r="L229">
            <v>1.0000000000000231E-2</v>
          </cell>
          <cell r="M229" t="b">
            <v>1</v>
          </cell>
          <cell r="N229" t="str">
            <v>Correcto</v>
          </cell>
          <cell r="O229" t="str">
            <v>-</v>
          </cell>
          <cell r="S229">
            <v>0</v>
          </cell>
          <cell r="T229">
            <v>0</v>
          </cell>
          <cell r="U229">
            <v>0</v>
          </cell>
          <cell r="V229">
            <v>12</v>
          </cell>
          <cell r="W229">
            <v>0</v>
          </cell>
          <cell r="X229">
            <v>0</v>
          </cell>
          <cell r="Y229">
            <v>0</v>
          </cell>
          <cell r="Z229">
            <v>0</v>
          </cell>
          <cell r="AA229">
            <v>0</v>
          </cell>
          <cell r="AB229">
            <v>0</v>
          </cell>
          <cell r="AC229">
            <v>0</v>
          </cell>
          <cell r="AD229">
            <v>12</v>
          </cell>
          <cell r="AE229">
            <v>0</v>
          </cell>
          <cell r="AF229">
            <v>0</v>
          </cell>
          <cell r="AG229">
            <v>0</v>
          </cell>
          <cell r="AH229">
            <v>12</v>
          </cell>
          <cell r="AI229">
            <v>0</v>
          </cell>
          <cell r="AJ229">
            <v>0</v>
          </cell>
          <cell r="AK229">
            <v>0</v>
          </cell>
          <cell r="AL229">
            <v>0</v>
          </cell>
          <cell r="AM229">
            <v>0</v>
          </cell>
          <cell r="AN229">
            <v>0</v>
          </cell>
          <cell r="AO229">
            <v>0</v>
          </cell>
          <cell r="AP229">
            <v>12</v>
          </cell>
        </row>
        <row r="230">
          <cell r="A230" t="str">
            <v>206-205</v>
          </cell>
          <cell r="B230">
            <v>206</v>
          </cell>
          <cell r="C230">
            <v>1.29</v>
          </cell>
          <cell r="D230">
            <v>0.99</v>
          </cell>
          <cell r="E230">
            <v>0.30000000000000004</v>
          </cell>
          <cell r="F230">
            <v>12</v>
          </cell>
          <cell r="G230">
            <v>205</v>
          </cell>
          <cell r="H230">
            <v>1.39</v>
          </cell>
          <cell r="I230">
            <v>1.1000000000000001</v>
          </cell>
          <cell r="J230">
            <v>0.28999999999999981</v>
          </cell>
          <cell r="K230">
            <v>12</v>
          </cell>
          <cell r="L230">
            <v>1.0000000000000231E-2</v>
          </cell>
          <cell r="M230" t="b">
            <v>1</v>
          </cell>
          <cell r="N230" t="str">
            <v>Correcto</v>
          </cell>
          <cell r="O230" t="str">
            <v>-</v>
          </cell>
          <cell r="S230">
            <v>0</v>
          </cell>
          <cell r="T230">
            <v>0</v>
          </cell>
          <cell r="U230">
            <v>0</v>
          </cell>
          <cell r="V230">
            <v>12</v>
          </cell>
          <cell r="W230">
            <v>0</v>
          </cell>
          <cell r="X230">
            <v>0</v>
          </cell>
          <cell r="Y230">
            <v>0</v>
          </cell>
          <cell r="Z230">
            <v>0</v>
          </cell>
          <cell r="AA230">
            <v>0</v>
          </cell>
          <cell r="AB230">
            <v>0</v>
          </cell>
          <cell r="AC230">
            <v>0</v>
          </cell>
          <cell r="AD230">
            <v>12</v>
          </cell>
          <cell r="AE230">
            <v>0</v>
          </cell>
          <cell r="AF230">
            <v>0</v>
          </cell>
          <cell r="AG230">
            <v>0</v>
          </cell>
          <cell r="AH230">
            <v>12</v>
          </cell>
          <cell r="AI230">
            <v>0</v>
          </cell>
          <cell r="AJ230">
            <v>0</v>
          </cell>
          <cell r="AK230">
            <v>0</v>
          </cell>
          <cell r="AL230">
            <v>0</v>
          </cell>
          <cell r="AM230">
            <v>0</v>
          </cell>
          <cell r="AN230">
            <v>0</v>
          </cell>
          <cell r="AO230">
            <v>0</v>
          </cell>
          <cell r="AP230">
            <v>12</v>
          </cell>
        </row>
        <row r="231">
          <cell r="A231" t="str">
            <v>211-212</v>
          </cell>
          <cell r="B231">
            <v>211</v>
          </cell>
          <cell r="C231">
            <v>2.4500000000000002</v>
          </cell>
          <cell r="D231">
            <v>2.2050000000000001</v>
          </cell>
          <cell r="E231">
            <v>0.24500000000000011</v>
          </cell>
          <cell r="F231">
            <v>10</v>
          </cell>
          <cell r="G231">
            <v>212</v>
          </cell>
          <cell r="H231">
            <v>1.63</v>
          </cell>
          <cell r="I231">
            <v>1.38</v>
          </cell>
          <cell r="J231">
            <v>0.25</v>
          </cell>
          <cell r="K231">
            <v>10</v>
          </cell>
          <cell r="L231">
            <v>4.9999999999998934E-3</v>
          </cell>
          <cell r="M231" t="b">
            <v>1</v>
          </cell>
          <cell r="N231" t="str">
            <v>Correcto</v>
          </cell>
          <cell r="O231" t="str">
            <v>-</v>
          </cell>
          <cell r="S231">
            <v>0</v>
          </cell>
          <cell r="T231">
            <v>0</v>
          </cell>
          <cell r="U231">
            <v>10</v>
          </cell>
          <cell r="V231">
            <v>0</v>
          </cell>
          <cell r="W231">
            <v>0</v>
          </cell>
          <cell r="X231">
            <v>0</v>
          </cell>
          <cell r="Y231">
            <v>0</v>
          </cell>
          <cell r="Z231">
            <v>0</v>
          </cell>
          <cell r="AA231">
            <v>0</v>
          </cell>
          <cell r="AB231">
            <v>0</v>
          </cell>
          <cell r="AC231">
            <v>0</v>
          </cell>
          <cell r="AD231">
            <v>10</v>
          </cell>
          <cell r="AE231">
            <v>0</v>
          </cell>
          <cell r="AF231">
            <v>0</v>
          </cell>
          <cell r="AG231">
            <v>10</v>
          </cell>
          <cell r="AH231">
            <v>0</v>
          </cell>
          <cell r="AI231">
            <v>0</v>
          </cell>
          <cell r="AJ231">
            <v>0</v>
          </cell>
          <cell r="AK231">
            <v>0</v>
          </cell>
          <cell r="AL231">
            <v>0</v>
          </cell>
          <cell r="AM231">
            <v>0</v>
          </cell>
          <cell r="AN231">
            <v>0</v>
          </cell>
          <cell r="AO231">
            <v>0</v>
          </cell>
          <cell r="AP231">
            <v>10</v>
          </cell>
        </row>
        <row r="232">
          <cell r="A232" t="str">
            <v>212-213</v>
          </cell>
          <cell r="B232">
            <v>212</v>
          </cell>
          <cell r="C232">
            <v>1.75</v>
          </cell>
          <cell r="D232">
            <v>1.5</v>
          </cell>
          <cell r="E232">
            <v>0.25</v>
          </cell>
          <cell r="F232">
            <v>10</v>
          </cell>
          <cell r="G232">
            <v>213</v>
          </cell>
          <cell r="H232">
            <v>1.96</v>
          </cell>
          <cell r="I232">
            <v>1.7150000000000001</v>
          </cell>
          <cell r="J232">
            <v>0.24499999999999988</v>
          </cell>
          <cell r="K232">
            <v>10</v>
          </cell>
          <cell r="L232">
            <v>5.0000000000001155E-3</v>
          </cell>
          <cell r="M232" t="b">
            <v>1</v>
          </cell>
          <cell r="N232" t="str">
            <v>Correcto</v>
          </cell>
          <cell r="O232" t="str">
            <v>-</v>
          </cell>
          <cell r="S232">
            <v>0</v>
          </cell>
          <cell r="T232">
            <v>0</v>
          </cell>
          <cell r="U232">
            <v>10</v>
          </cell>
          <cell r="V232">
            <v>0</v>
          </cell>
          <cell r="W232">
            <v>0</v>
          </cell>
          <cell r="X232">
            <v>0</v>
          </cell>
          <cell r="Y232">
            <v>0</v>
          </cell>
          <cell r="Z232">
            <v>0</v>
          </cell>
          <cell r="AA232">
            <v>0</v>
          </cell>
          <cell r="AB232">
            <v>0</v>
          </cell>
          <cell r="AC232">
            <v>0</v>
          </cell>
          <cell r="AD232">
            <v>10</v>
          </cell>
          <cell r="AE232">
            <v>0</v>
          </cell>
          <cell r="AF232">
            <v>0</v>
          </cell>
          <cell r="AG232">
            <v>10</v>
          </cell>
          <cell r="AH232">
            <v>0</v>
          </cell>
          <cell r="AI232">
            <v>0</v>
          </cell>
          <cell r="AJ232">
            <v>0</v>
          </cell>
          <cell r="AK232">
            <v>0</v>
          </cell>
          <cell r="AL232">
            <v>0</v>
          </cell>
          <cell r="AM232">
            <v>0</v>
          </cell>
          <cell r="AN232">
            <v>0</v>
          </cell>
          <cell r="AO232">
            <v>0</v>
          </cell>
          <cell r="AP232">
            <v>10</v>
          </cell>
        </row>
        <row r="233">
          <cell r="A233" t="str">
            <v>212-211</v>
          </cell>
          <cell r="B233">
            <v>212</v>
          </cell>
          <cell r="C233">
            <v>1.63</v>
          </cell>
          <cell r="D233">
            <v>1.38</v>
          </cell>
          <cell r="E233">
            <v>0.25</v>
          </cell>
          <cell r="F233">
            <v>10</v>
          </cell>
          <cell r="G233">
            <v>211</v>
          </cell>
          <cell r="H233">
            <v>2.4500000000000002</v>
          </cell>
          <cell r="I233">
            <v>2.2050000000000001</v>
          </cell>
          <cell r="J233">
            <v>0.24500000000000011</v>
          </cell>
          <cell r="K233">
            <v>10</v>
          </cell>
          <cell r="L233">
            <v>4.9999999999998934E-3</v>
          </cell>
          <cell r="M233" t="b">
            <v>1</v>
          </cell>
          <cell r="N233" t="str">
            <v>Correcto</v>
          </cell>
          <cell r="O233" t="str">
            <v>-</v>
          </cell>
          <cell r="S233">
            <v>0</v>
          </cell>
          <cell r="T233">
            <v>0</v>
          </cell>
          <cell r="U233">
            <v>10</v>
          </cell>
          <cell r="V233">
            <v>0</v>
          </cell>
          <cell r="W233">
            <v>0</v>
          </cell>
          <cell r="X233">
            <v>0</v>
          </cell>
          <cell r="Y233">
            <v>0</v>
          </cell>
          <cell r="Z233">
            <v>0</v>
          </cell>
          <cell r="AA233">
            <v>0</v>
          </cell>
          <cell r="AB233">
            <v>0</v>
          </cell>
          <cell r="AC233">
            <v>0</v>
          </cell>
          <cell r="AD233">
            <v>10</v>
          </cell>
          <cell r="AE233">
            <v>0</v>
          </cell>
          <cell r="AF233">
            <v>0</v>
          </cell>
          <cell r="AG233">
            <v>10</v>
          </cell>
          <cell r="AH233">
            <v>0</v>
          </cell>
          <cell r="AI233">
            <v>0</v>
          </cell>
          <cell r="AJ233">
            <v>0</v>
          </cell>
          <cell r="AK233">
            <v>0</v>
          </cell>
          <cell r="AL233">
            <v>0</v>
          </cell>
          <cell r="AM233">
            <v>0</v>
          </cell>
          <cell r="AN233">
            <v>0</v>
          </cell>
          <cell r="AO233">
            <v>0</v>
          </cell>
          <cell r="AP233">
            <v>10</v>
          </cell>
        </row>
        <row r="234">
          <cell r="A234" t="str">
            <v>213-214</v>
          </cell>
          <cell r="B234">
            <v>213</v>
          </cell>
          <cell r="C234">
            <v>1.87</v>
          </cell>
          <cell r="D234">
            <v>1.62</v>
          </cell>
          <cell r="E234">
            <v>0.25</v>
          </cell>
          <cell r="F234">
            <v>10</v>
          </cell>
          <cell r="G234">
            <v>214</v>
          </cell>
          <cell r="H234">
            <v>2.3199999999999998</v>
          </cell>
          <cell r="I234">
            <v>2.1</v>
          </cell>
          <cell r="J234">
            <v>0.21999999999999975</v>
          </cell>
          <cell r="K234">
            <v>10</v>
          </cell>
          <cell r="L234">
            <v>3.0000000000000249E-2</v>
          </cell>
          <cell r="M234" t="b">
            <v>1</v>
          </cell>
          <cell r="N234" t="str">
            <v>Correcto</v>
          </cell>
          <cell r="O234" t="str">
            <v>-</v>
          </cell>
          <cell r="S234">
            <v>0</v>
          </cell>
          <cell r="T234">
            <v>0</v>
          </cell>
          <cell r="U234">
            <v>10</v>
          </cell>
          <cell r="V234">
            <v>0</v>
          </cell>
          <cell r="W234">
            <v>0</v>
          </cell>
          <cell r="X234">
            <v>0</v>
          </cell>
          <cell r="Y234">
            <v>0</v>
          </cell>
          <cell r="Z234">
            <v>0</v>
          </cell>
          <cell r="AA234">
            <v>0</v>
          </cell>
          <cell r="AB234">
            <v>0</v>
          </cell>
          <cell r="AC234">
            <v>0</v>
          </cell>
          <cell r="AD234">
            <v>10</v>
          </cell>
          <cell r="AE234">
            <v>0</v>
          </cell>
          <cell r="AF234">
            <v>0</v>
          </cell>
          <cell r="AG234">
            <v>10</v>
          </cell>
          <cell r="AH234">
            <v>0</v>
          </cell>
          <cell r="AI234">
            <v>0</v>
          </cell>
          <cell r="AJ234">
            <v>0</v>
          </cell>
          <cell r="AK234">
            <v>0</v>
          </cell>
          <cell r="AL234">
            <v>0</v>
          </cell>
          <cell r="AM234">
            <v>0</v>
          </cell>
          <cell r="AN234">
            <v>0</v>
          </cell>
          <cell r="AO234">
            <v>0</v>
          </cell>
          <cell r="AP234">
            <v>10</v>
          </cell>
        </row>
        <row r="235">
          <cell r="A235" t="str">
            <v>213-212</v>
          </cell>
          <cell r="B235">
            <v>213</v>
          </cell>
          <cell r="C235">
            <v>1.96</v>
          </cell>
          <cell r="D235">
            <v>1.7150000000000001</v>
          </cell>
          <cell r="E235">
            <v>0.24499999999999988</v>
          </cell>
          <cell r="F235">
            <v>10</v>
          </cell>
          <cell r="G235">
            <v>212</v>
          </cell>
          <cell r="H235">
            <v>1.75</v>
          </cell>
          <cell r="I235">
            <v>1.5</v>
          </cell>
          <cell r="J235">
            <v>0.25</v>
          </cell>
          <cell r="K235">
            <v>10</v>
          </cell>
          <cell r="L235">
            <v>5.0000000000001155E-3</v>
          </cell>
          <cell r="M235" t="b">
            <v>1</v>
          </cell>
          <cell r="N235" t="str">
            <v>Correcto</v>
          </cell>
          <cell r="O235" t="str">
            <v>-</v>
          </cell>
          <cell r="S235">
            <v>0</v>
          </cell>
          <cell r="T235">
            <v>0</v>
          </cell>
          <cell r="U235">
            <v>10</v>
          </cell>
          <cell r="V235">
            <v>0</v>
          </cell>
          <cell r="W235">
            <v>0</v>
          </cell>
          <cell r="X235">
            <v>0</v>
          </cell>
          <cell r="Y235">
            <v>0</v>
          </cell>
          <cell r="Z235">
            <v>0</v>
          </cell>
          <cell r="AA235">
            <v>0</v>
          </cell>
          <cell r="AB235">
            <v>0</v>
          </cell>
          <cell r="AC235">
            <v>0</v>
          </cell>
          <cell r="AD235">
            <v>10</v>
          </cell>
          <cell r="AE235">
            <v>0</v>
          </cell>
          <cell r="AF235">
            <v>0</v>
          </cell>
          <cell r="AG235">
            <v>10</v>
          </cell>
          <cell r="AH235">
            <v>0</v>
          </cell>
          <cell r="AI235">
            <v>0</v>
          </cell>
          <cell r="AJ235">
            <v>0</v>
          </cell>
          <cell r="AK235">
            <v>0</v>
          </cell>
          <cell r="AL235">
            <v>0</v>
          </cell>
          <cell r="AM235">
            <v>0</v>
          </cell>
          <cell r="AN235">
            <v>0</v>
          </cell>
          <cell r="AO235">
            <v>0</v>
          </cell>
          <cell r="AP235">
            <v>10</v>
          </cell>
        </row>
        <row r="236">
          <cell r="A236" t="str">
            <v>214-215</v>
          </cell>
          <cell r="B236">
            <v>214</v>
          </cell>
          <cell r="C236">
            <v>2.37</v>
          </cell>
          <cell r="D236">
            <v>2.13</v>
          </cell>
          <cell r="E236">
            <v>0.24000000000000021</v>
          </cell>
          <cell r="F236">
            <v>10</v>
          </cell>
          <cell r="G236">
            <v>215</v>
          </cell>
          <cell r="H236">
            <v>2.14</v>
          </cell>
          <cell r="I236">
            <v>1.89</v>
          </cell>
          <cell r="J236">
            <v>0.25000000000000022</v>
          </cell>
          <cell r="K236">
            <v>10</v>
          </cell>
          <cell r="L236">
            <v>1.0000000000000009E-2</v>
          </cell>
          <cell r="M236" t="b">
            <v>1</v>
          </cell>
          <cell r="N236" t="str">
            <v>Correcto</v>
          </cell>
          <cell r="O236" t="str">
            <v>-</v>
          </cell>
          <cell r="S236">
            <v>0</v>
          </cell>
          <cell r="T236">
            <v>0</v>
          </cell>
          <cell r="U236">
            <v>10</v>
          </cell>
          <cell r="V236">
            <v>0</v>
          </cell>
          <cell r="W236">
            <v>0</v>
          </cell>
          <cell r="X236">
            <v>0</v>
          </cell>
          <cell r="Y236">
            <v>0</v>
          </cell>
          <cell r="Z236">
            <v>0</v>
          </cell>
          <cell r="AA236">
            <v>0</v>
          </cell>
          <cell r="AB236">
            <v>0</v>
          </cell>
          <cell r="AC236">
            <v>0</v>
          </cell>
          <cell r="AD236">
            <v>10</v>
          </cell>
          <cell r="AE236">
            <v>0</v>
          </cell>
          <cell r="AF236">
            <v>0</v>
          </cell>
          <cell r="AG236">
            <v>10</v>
          </cell>
          <cell r="AH236">
            <v>0</v>
          </cell>
          <cell r="AI236">
            <v>0</v>
          </cell>
          <cell r="AJ236">
            <v>0</v>
          </cell>
          <cell r="AK236">
            <v>0</v>
          </cell>
          <cell r="AL236">
            <v>0</v>
          </cell>
          <cell r="AM236">
            <v>0</v>
          </cell>
          <cell r="AN236">
            <v>0</v>
          </cell>
          <cell r="AO236">
            <v>0</v>
          </cell>
          <cell r="AP236">
            <v>10</v>
          </cell>
        </row>
        <row r="237">
          <cell r="A237" t="str">
            <v>214-213</v>
          </cell>
          <cell r="B237">
            <v>214</v>
          </cell>
          <cell r="C237">
            <v>2.3199999999999998</v>
          </cell>
          <cell r="D237">
            <v>2.1</v>
          </cell>
          <cell r="E237">
            <v>0.21999999999999975</v>
          </cell>
          <cell r="F237">
            <v>10</v>
          </cell>
          <cell r="G237">
            <v>213</v>
          </cell>
          <cell r="H237">
            <v>1.87</v>
          </cell>
          <cell r="I237">
            <v>1.62</v>
          </cell>
          <cell r="J237">
            <v>0.25</v>
          </cell>
          <cell r="K237">
            <v>10</v>
          </cell>
          <cell r="L237">
            <v>3.0000000000000249E-2</v>
          </cell>
          <cell r="M237" t="b">
            <v>1</v>
          </cell>
          <cell r="N237" t="str">
            <v>Correcto</v>
          </cell>
          <cell r="O237" t="str">
            <v>-</v>
          </cell>
          <cell r="S237">
            <v>0</v>
          </cell>
          <cell r="T237">
            <v>0</v>
          </cell>
          <cell r="U237">
            <v>10</v>
          </cell>
          <cell r="V237">
            <v>0</v>
          </cell>
          <cell r="W237">
            <v>0</v>
          </cell>
          <cell r="X237">
            <v>0</v>
          </cell>
          <cell r="Y237">
            <v>0</v>
          </cell>
          <cell r="Z237">
            <v>0</v>
          </cell>
          <cell r="AA237">
            <v>0</v>
          </cell>
          <cell r="AB237">
            <v>0</v>
          </cell>
          <cell r="AC237">
            <v>0</v>
          </cell>
          <cell r="AD237">
            <v>10</v>
          </cell>
          <cell r="AE237">
            <v>0</v>
          </cell>
          <cell r="AF237">
            <v>0</v>
          </cell>
          <cell r="AG237">
            <v>10</v>
          </cell>
          <cell r="AH237">
            <v>0</v>
          </cell>
          <cell r="AI237">
            <v>0</v>
          </cell>
          <cell r="AJ237">
            <v>0</v>
          </cell>
          <cell r="AK237">
            <v>0</v>
          </cell>
          <cell r="AL237">
            <v>0</v>
          </cell>
          <cell r="AM237">
            <v>0</v>
          </cell>
          <cell r="AN237">
            <v>0</v>
          </cell>
          <cell r="AO237">
            <v>0</v>
          </cell>
          <cell r="AP237">
            <v>10</v>
          </cell>
        </row>
        <row r="238">
          <cell r="A238" t="str">
            <v>215-214</v>
          </cell>
          <cell r="B238">
            <v>215</v>
          </cell>
          <cell r="C238">
            <v>2.14</v>
          </cell>
          <cell r="D238">
            <v>1.89</v>
          </cell>
          <cell r="E238">
            <v>0.25000000000000022</v>
          </cell>
          <cell r="F238">
            <v>10</v>
          </cell>
          <cell r="G238">
            <v>214</v>
          </cell>
          <cell r="H238">
            <v>2.37</v>
          </cell>
          <cell r="I238">
            <v>2.13</v>
          </cell>
          <cell r="J238">
            <v>0.24000000000000021</v>
          </cell>
          <cell r="K238">
            <v>10</v>
          </cell>
          <cell r="L238">
            <v>1.0000000000000009E-2</v>
          </cell>
          <cell r="M238" t="b">
            <v>1</v>
          </cell>
          <cell r="N238" t="str">
            <v>Correcto</v>
          </cell>
          <cell r="O238" t="str">
            <v>-</v>
          </cell>
          <cell r="S238">
            <v>0</v>
          </cell>
          <cell r="T238">
            <v>0</v>
          </cell>
          <cell r="U238">
            <v>10</v>
          </cell>
          <cell r="V238">
            <v>0</v>
          </cell>
          <cell r="W238">
            <v>0</v>
          </cell>
          <cell r="X238">
            <v>0</v>
          </cell>
          <cell r="Y238">
            <v>0</v>
          </cell>
          <cell r="Z238">
            <v>0</v>
          </cell>
          <cell r="AA238">
            <v>0</v>
          </cell>
          <cell r="AB238">
            <v>0</v>
          </cell>
          <cell r="AC238">
            <v>0</v>
          </cell>
          <cell r="AD238">
            <v>10</v>
          </cell>
          <cell r="AE238">
            <v>0</v>
          </cell>
          <cell r="AF238">
            <v>0</v>
          </cell>
          <cell r="AG238">
            <v>10</v>
          </cell>
          <cell r="AH238">
            <v>0</v>
          </cell>
          <cell r="AI238">
            <v>0</v>
          </cell>
          <cell r="AJ238">
            <v>0</v>
          </cell>
          <cell r="AK238">
            <v>0</v>
          </cell>
          <cell r="AL238">
            <v>0</v>
          </cell>
          <cell r="AM238">
            <v>0</v>
          </cell>
          <cell r="AN238">
            <v>0</v>
          </cell>
          <cell r="AO238">
            <v>0</v>
          </cell>
          <cell r="AP238">
            <v>10</v>
          </cell>
        </row>
        <row r="239">
          <cell r="A239" t="str">
            <v>216-217</v>
          </cell>
          <cell r="B239">
            <v>216</v>
          </cell>
          <cell r="C239">
            <v>2.42</v>
          </cell>
          <cell r="D239">
            <v>2.17</v>
          </cell>
          <cell r="E239">
            <v>0.25</v>
          </cell>
          <cell r="F239">
            <v>10</v>
          </cell>
          <cell r="G239">
            <v>217</v>
          </cell>
          <cell r="H239">
            <v>1.99</v>
          </cell>
          <cell r="I239">
            <v>1.748</v>
          </cell>
          <cell r="J239">
            <v>0.24199999999999999</v>
          </cell>
          <cell r="K239">
            <v>10</v>
          </cell>
          <cell r="L239">
            <v>8.0000000000000071E-3</v>
          </cell>
          <cell r="M239" t="b">
            <v>1</v>
          </cell>
          <cell r="N239" t="str">
            <v>Correcto</v>
          </cell>
          <cell r="O239" t="str">
            <v>-</v>
          </cell>
          <cell r="S239">
            <v>0</v>
          </cell>
          <cell r="T239">
            <v>0</v>
          </cell>
          <cell r="U239">
            <v>10</v>
          </cell>
          <cell r="V239">
            <v>0</v>
          </cell>
          <cell r="W239">
            <v>0</v>
          </cell>
          <cell r="X239">
            <v>0</v>
          </cell>
          <cell r="Y239">
            <v>0</v>
          </cell>
          <cell r="Z239">
            <v>0</v>
          </cell>
          <cell r="AA239">
            <v>0</v>
          </cell>
          <cell r="AB239">
            <v>0</v>
          </cell>
          <cell r="AC239">
            <v>0</v>
          </cell>
          <cell r="AD239">
            <v>10</v>
          </cell>
          <cell r="AE239">
            <v>0</v>
          </cell>
          <cell r="AF239">
            <v>0</v>
          </cell>
          <cell r="AG239">
            <v>10</v>
          </cell>
          <cell r="AH239">
            <v>0</v>
          </cell>
          <cell r="AI239">
            <v>0</v>
          </cell>
          <cell r="AJ239">
            <v>0</v>
          </cell>
          <cell r="AK239">
            <v>0</v>
          </cell>
          <cell r="AL239">
            <v>0</v>
          </cell>
          <cell r="AM239">
            <v>0</v>
          </cell>
          <cell r="AN239">
            <v>0</v>
          </cell>
          <cell r="AO239">
            <v>0</v>
          </cell>
          <cell r="AP239">
            <v>10</v>
          </cell>
        </row>
        <row r="240">
          <cell r="A240" t="str">
            <v>217-218</v>
          </cell>
          <cell r="B240">
            <v>217</v>
          </cell>
          <cell r="C240">
            <v>2</v>
          </cell>
          <cell r="D240">
            <v>1.7549999999999999</v>
          </cell>
          <cell r="E240">
            <v>0.24500000000000011</v>
          </cell>
          <cell r="F240">
            <v>10</v>
          </cell>
          <cell r="G240">
            <v>218</v>
          </cell>
          <cell r="H240">
            <v>1.89</v>
          </cell>
          <cell r="I240">
            <v>1.64</v>
          </cell>
          <cell r="J240">
            <v>0.25</v>
          </cell>
          <cell r="K240">
            <v>10</v>
          </cell>
          <cell r="L240">
            <v>4.9999999999998934E-3</v>
          </cell>
          <cell r="M240" t="b">
            <v>1</v>
          </cell>
          <cell r="N240" t="str">
            <v>Correcto</v>
          </cell>
          <cell r="O240" t="str">
            <v>-</v>
          </cell>
          <cell r="S240">
            <v>0</v>
          </cell>
          <cell r="T240">
            <v>0</v>
          </cell>
          <cell r="U240">
            <v>10</v>
          </cell>
          <cell r="V240">
            <v>0</v>
          </cell>
          <cell r="W240">
            <v>0</v>
          </cell>
          <cell r="X240">
            <v>0</v>
          </cell>
          <cell r="Y240">
            <v>0</v>
          </cell>
          <cell r="Z240">
            <v>0</v>
          </cell>
          <cell r="AA240">
            <v>0</v>
          </cell>
          <cell r="AB240">
            <v>0</v>
          </cell>
          <cell r="AC240">
            <v>0</v>
          </cell>
          <cell r="AD240">
            <v>10</v>
          </cell>
          <cell r="AE240">
            <v>0</v>
          </cell>
          <cell r="AF240">
            <v>0</v>
          </cell>
          <cell r="AG240">
            <v>10</v>
          </cell>
          <cell r="AH240">
            <v>0</v>
          </cell>
          <cell r="AI240">
            <v>0</v>
          </cell>
          <cell r="AJ240">
            <v>0</v>
          </cell>
          <cell r="AK240">
            <v>0</v>
          </cell>
          <cell r="AL240">
            <v>0</v>
          </cell>
          <cell r="AM240">
            <v>0</v>
          </cell>
          <cell r="AN240">
            <v>0</v>
          </cell>
          <cell r="AO240">
            <v>0</v>
          </cell>
          <cell r="AP240">
            <v>10</v>
          </cell>
        </row>
        <row r="241">
          <cell r="A241" t="str">
            <v>217-216</v>
          </cell>
          <cell r="B241">
            <v>217</v>
          </cell>
          <cell r="C241">
            <v>1.99</v>
          </cell>
          <cell r="D241">
            <v>1.748</v>
          </cell>
          <cell r="E241">
            <v>0.24199999999999999</v>
          </cell>
          <cell r="F241">
            <v>10</v>
          </cell>
          <cell r="G241">
            <v>216</v>
          </cell>
          <cell r="H241">
            <v>2.42</v>
          </cell>
          <cell r="I241">
            <v>2.17</v>
          </cell>
          <cell r="J241">
            <v>0.25</v>
          </cell>
          <cell r="K241">
            <v>10</v>
          </cell>
          <cell r="L241">
            <v>8.0000000000000071E-3</v>
          </cell>
          <cell r="M241" t="b">
            <v>1</v>
          </cell>
          <cell r="N241" t="str">
            <v>Correcto</v>
          </cell>
          <cell r="O241" t="str">
            <v>-</v>
          </cell>
          <cell r="S241">
            <v>0</v>
          </cell>
          <cell r="T241">
            <v>0</v>
          </cell>
          <cell r="U241">
            <v>10</v>
          </cell>
          <cell r="V241">
            <v>0</v>
          </cell>
          <cell r="W241">
            <v>0</v>
          </cell>
          <cell r="X241">
            <v>0</v>
          </cell>
          <cell r="Y241">
            <v>0</v>
          </cell>
          <cell r="Z241">
            <v>0</v>
          </cell>
          <cell r="AA241">
            <v>0</v>
          </cell>
          <cell r="AB241">
            <v>0</v>
          </cell>
          <cell r="AC241">
            <v>0</v>
          </cell>
          <cell r="AD241">
            <v>10</v>
          </cell>
          <cell r="AE241">
            <v>0</v>
          </cell>
          <cell r="AF241">
            <v>0</v>
          </cell>
          <cell r="AG241">
            <v>10</v>
          </cell>
          <cell r="AH241">
            <v>0</v>
          </cell>
          <cell r="AI241">
            <v>0</v>
          </cell>
          <cell r="AJ241">
            <v>0</v>
          </cell>
          <cell r="AK241">
            <v>0</v>
          </cell>
          <cell r="AL241">
            <v>0</v>
          </cell>
          <cell r="AM241">
            <v>0</v>
          </cell>
          <cell r="AN241">
            <v>0</v>
          </cell>
          <cell r="AO241">
            <v>0</v>
          </cell>
          <cell r="AP241">
            <v>10</v>
          </cell>
        </row>
        <row r="242">
          <cell r="A242" t="str">
            <v>218-217</v>
          </cell>
          <cell r="B242">
            <v>218</v>
          </cell>
          <cell r="C242">
            <v>1.89</v>
          </cell>
          <cell r="D242">
            <v>1.64</v>
          </cell>
          <cell r="E242">
            <v>0.25</v>
          </cell>
          <cell r="F242">
            <v>10</v>
          </cell>
          <cell r="G242">
            <v>217</v>
          </cell>
          <cell r="H242">
            <v>2</v>
          </cell>
          <cell r="I242">
            <v>1.7549999999999999</v>
          </cell>
          <cell r="J242">
            <v>0.24500000000000011</v>
          </cell>
          <cell r="K242">
            <v>10</v>
          </cell>
          <cell r="L242">
            <v>4.9999999999998934E-3</v>
          </cell>
          <cell r="M242" t="b">
            <v>1</v>
          </cell>
          <cell r="N242" t="str">
            <v>Correcto</v>
          </cell>
          <cell r="O242" t="str">
            <v>-</v>
          </cell>
          <cell r="S242">
            <v>0</v>
          </cell>
          <cell r="T242">
            <v>0</v>
          </cell>
          <cell r="U242">
            <v>10</v>
          </cell>
          <cell r="V242">
            <v>0</v>
          </cell>
          <cell r="W242">
            <v>0</v>
          </cell>
          <cell r="X242">
            <v>0</v>
          </cell>
          <cell r="Y242">
            <v>0</v>
          </cell>
          <cell r="Z242">
            <v>0</v>
          </cell>
          <cell r="AA242">
            <v>0</v>
          </cell>
          <cell r="AB242">
            <v>0</v>
          </cell>
          <cell r="AC242">
            <v>0</v>
          </cell>
          <cell r="AD242">
            <v>10</v>
          </cell>
          <cell r="AE242">
            <v>0</v>
          </cell>
          <cell r="AF242">
            <v>0</v>
          </cell>
          <cell r="AG242">
            <v>10</v>
          </cell>
          <cell r="AH242">
            <v>0</v>
          </cell>
          <cell r="AI242">
            <v>0</v>
          </cell>
          <cell r="AJ242">
            <v>0</v>
          </cell>
          <cell r="AK242">
            <v>0</v>
          </cell>
          <cell r="AL242">
            <v>0</v>
          </cell>
          <cell r="AM242">
            <v>0</v>
          </cell>
          <cell r="AN242">
            <v>0</v>
          </cell>
          <cell r="AO242">
            <v>0</v>
          </cell>
          <cell r="AP242">
            <v>10</v>
          </cell>
        </row>
        <row r="243">
          <cell r="A243" t="str">
            <v>220-221</v>
          </cell>
          <cell r="B243">
            <v>220</v>
          </cell>
          <cell r="C243">
            <v>1.0900000000000001</v>
          </cell>
          <cell r="D243">
            <v>0.93</v>
          </cell>
          <cell r="E243">
            <v>0.16000000000000003</v>
          </cell>
          <cell r="F243">
            <v>8</v>
          </cell>
          <cell r="G243">
            <v>221</v>
          </cell>
          <cell r="H243">
            <v>0.87</v>
          </cell>
          <cell r="I243">
            <v>0.67</v>
          </cell>
          <cell r="J243">
            <v>0.19999999999999996</v>
          </cell>
          <cell r="K243">
            <v>8</v>
          </cell>
          <cell r="L243">
            <v>3.9999999999999925E-2</v>
          </cell>
          <cell r="M243" t="b">
            <v>1</v>
          </cell>
          <cell r="N243" t="str">
            <v>Correcto</v>
          </cell>
          <cell r="O243" t="str">
            <v>-</v>
          </cell>
          <cell r="S243">
            <v>0</v>
          </cell>
          <cell r="T243">
            <v>8</v>
          </cell>
          <cell r="U243">
            <v>0</v>
          </cell>
          <cell r="V243">
            <v>0</v>
          </cell>
          <cell r="W243">
            <v>0</v>
          </cell>
          <cell r="X243">
            <v>0</v>
          </cell>
          <cell r="Y243">
            <v>0</v>
          </cell>
          <cell r="Z243">
            <v>0</v>
          </cell>
          <cell r="AA243">
            <v>0</v>
          </cell>
          <cell r="AB243">
            <v>0</v>
          </cell>
          <cell r="AC243">
            <v>0</v>
          </cell>
          <cell r="AD243">
            <v>8</v>
          </cell>
          <cell r="AE243">
            <v>0</v>
          </cell>
          <cell r="AF243">
            <v>8</v>
          </cell>
          <cell r="AG243">
            <v>0</v>
          </cell>
          <cell r="AH243">
            <v>0</v>
          </cell>
          <cell r="AI243">
            <v>0</v>
          </cell>
          <cell r="AJ243">
            <v>0</v>
          </cell>
          <cell r="AK243">
            <v>0</v>
          </cell>
          <cell r="AL243">
            <v>0</v>
          </cell>
          <cell r="AM243">
            <v>0</v>
          </cell>
          <cell r="AN243">
            <v>0</v>
          </cell>
          <cell r="AO243">
            <v>0</v>
          </cell>
          <cell r="AP243">
            <v>8</v>
          </cell>
        </row>
        <row r="244">
          <cell r="A244" t="str">
            <v>221-220</v>
          </cell>
          <cell r="B244">
            <v>221</v>
          </cell>
          <cell r="C244">
            <v>0.87</v>
          </cell>
          <cell r="D244">
            <v>0.67</v>
          </cell>
          <cell r="E244">
            <v>0.19999999999999996</v>
          </cell>
          <cell r="F244">
            <v>8</v>
          </cell>
          <cell r="G244">
            <v>220</v>
          </cell>
          <cell r="H244">
            <v>1.0900000000000001</v>
          </cell>
          <cell r="I244">
            <v>0.93</v>
          </cell>
          <cell r="J244">
            <v>0.16000000000000003</v>
          </cell>
          <cell r="K244">
            <v>8</v>
          </cell>
          <cell r="L244">
            <v>3.9999999999999925E-2</v>
          </cell>
          <cell r="M244" t="b">
            <v>1</v>
          </cell>
          <cell r="N244" t="str">
            <v>Correcto</v>
          </cell>
          <cell r="O244" t="str">
            <v>-</v>
          </cell>
          <cell r="S244">
            <v>0</v>
          </cell>
          <cell r="T244">
            <v>8</v>
          </cell>
          <cell r="U244">
            <v>0</v>
          </cell>
          <cell r="V244">
            <v>0</v>
          </cell>
          <cell r="W244">
            <v>0</v>
          </cell>
          <cell r="X244">
            <v>0</v>
          </cell>
          <cell r="Y244">
            <v>0</v>
          </cell>
          <cell r="Z244">
            <v>0</v>
          </cell>
          <cell r="AA244">
            <v>0</v>
          </cell>
          <cell r="AB244">
            <v>0</v>
          </cell>
          <cell r="AC244">
            <v>0</v>
          </cell>
          <cell r="AD244">
            <v>8</v>
          </cell>
          <cell r="AE244">
            <v>0</v>
          </cell>
          <cell r="AF244">
            <v>8</v>
          </cell>
          <cell r="AG244">
            <v>0</v>
          </cell>
          <cell r="AH244">
            <v>0</v>
          </cell>
          <cell r="AI244">
            <v>0</v>
          </cell>
          <cell r="AJ244">
            <v>0</v>
          </cell>
          <cell r="AK244">
            <v>0</v>
          </cell>
          <cell r="AL244">
            <v>0</v>
          </cell>
          <cell r="AM244">
            <v>0</v>
          </cell>
          <cell r="AN244">
            <v>0</v>
          </cell>
          <cell r="AO244">
            <v>0</v>
          </cell>
          <cell r="AP244">
            <v>8</v>
          </cell>
        </row>
        <row r="245">
          <cell r="A245" t="str">
            <v>223-225</v>
          </cell>
          <cell r="B245">
            <v>223</v>
          </cell>
          <cell r="C245">
            <v>1.25</v>
          </cell>
          <cell r="D245">
            <v>1</v>
          </cell>
          <cell r="E245">
            <v>0.25</v>
          </cell>
          <cell r="F245">
            <v>10</v>
          </cell>
          <cell r="G245">
            <v>225</v>
          </cell>
          <cell r="H245">
            <v>1.3859999999999999</v>
          </cell>
          <cell r="I245">
            <v>1.17</v>
          </cell>
          <cell r="J245">
            <v>0.21599999999999997</v>
          </cell>
          <cell r="K245">
            <v>10</v>
          </cell>
          <cell r="L245">
            <v>3.400000000000003E-2</v>
          </cell>
          <cell r="M245" t="b">
            <v>1</v>
          </cell>
          <cell r="N245" t="str">
            <v>Correcto</v>
          </cell>
          <cell r="O245" t="str">
            <v>-</v>
          </cell>
          <cell r="S245">
            <v>0</v>
          </cell>
          <cell r="T245">
            <v>0</v>
          </cell>
          <cell r="U245">
            <v>10</v>
          </cell>
          <cell r="V245">
            <v>0</v>
          </cell>
          <cell r="W245">
            <v>0</v>
          </cell>
          <cell r="X245">
            <v>0</v>
          </cell>
          <cell r="Y245">
            <v>0</v>
          </cell>
          <cell r="Z245">
            <v>0</v>
          </cell>
          <cell r="AA245">
            <v>0</v>
          </cell>
          <cell r="AB245">
            <v>0</v>
          </cell>
          <cell r="AC245">
            <v>0</v>
          </cell>
          <cell r="AD245">
            <v>10</v>
          </cell>
          <cell r="AE245">
            <v>0</v>
          </cell>
          <cell r="AF245">
            <v>0</v>
          </cell>
          <cell r="AG245">
            <v>10</v>
          </cell>
          <cell r="AH245">
            <v>0</v>
          </cell>
          <cell r="AI245">
            <v>0</v>
          </cell>
          <cell r="AJ245">
            <v>0</v>
          </cell>
          <cell r="AK245">
            <v>0</v>
          </cell>
          <cell r="AL245">
            <v>0</v>
          </cell>
          <cell r="AM245">
            <v>0</v>
          </cell>
          <cell r="AN245">
            <v>0</v>
          </cell>
          <cell r="AO245">
            <v>0</v>
          </cell>
          <cell r="AP245">
            <v>10</v>
          </cell>
        </row>
        <row r="246">
          <cell r="A246" t="str">
            <v>225-226</v>
          </cell>
          <cell r="B246">
            <v>225</v>
          </cell>
          <cell r="C246">
            <v>1.56</v>
          </cell>
          <cell r="D246">
            <v>1.31</v>
          </cell>
          <cell r="E246">
            <v>0.25</v>
          </cell>
          <cell r="F246">
            <v>10</v>
          </cell>
          <cell r="G246">
            <v>226</v>
          </cell>
          <cell r="H246">
            <v>1.45</v>
          </cell>
          <cell r="I246">
            <v>1.2050000000000001</v>
          </cell>
          <cell r="J246">
            <v>0.24499999999999988</v>
          </cell>
          <cell r="K246">
            <v>10</v>
          </cell>
          <cell r="L246">
            <v>5.0000000000001155E-3</v>
          </cell>
          <cell r="M246" t="b">
            <v>1</v>
          </cell>
          <cell r="N246" t="str">
            <v>Correcto</v>
          </cell>
          <cell r="O246" t="str">
            <v>-</v>
          </cell>
          <cell r="S246">
            <v>0</v>
          </cell>
          <cell r="T246">
            <v>0</v>
          </cell>
          <cell r="U246">
            <v>10</v>
          </cell>
          <cell r="V246">
            <v>0</v>
          </cell>
          <cell r="W246">
            <v>0</v>
          </cell>
          <cell r="X246">
            <v>0</v>
          </cell>
          <cell r="Y246">
            <v>0</v>
          </cell>
          <cell r="Z246">
            <v>0</v>
          </cell>
          <cell r="AA246">
            <v>0</v>
          </cell>
          <cell r="AB246">
            <v>0</v>
          </cell>
          <cell r="AC246">
            <v>0</v>
          </cell>
          <cell r="AD246">
            <v>10</v>
          </cell>
          <cell r="AE246">
            <v>0</v>
          </cell>
          <cell r="AF246">
            <v>0</v>
          </cell>
          <cell r="AG246">
            <v>10</v>
          </cell>
          <cell r="AH246">
            <v>0</v>
          </cell>
          <cell r="AI246">
            <v>0</v>
          </cell>
          <cell r="AJ246">
            <v>0</v>
          </cell>
          <cell r="AK246">
            <v>0</v>
          </cell>
          <cell r="AL246">
            <v>0</v>
          </cell>
          <cell r="AM246">
            <v>0</v>
          </cell>
          <cell r="AN246">
            <v>0</v>
          </cell>
          <cell r="AO246">
            <v>0</v>
          </cell>
          <cell r="AP246">
            <v>10</v>
          </cell>
        </row>
        <row r="247">
          <cell r="A247" t="str">
            <v>225-223</v>
          </cell>
          <cell r="B247">
            <v>225</v>
          </cell>
          <cell r="C247">
            <v>1.3859999999999999</v>
          </cell>
          <cell r="D247">
            <v>1.17</v>
          </cell>
          <cell r="E247">
            <v>0.21599999999999997</v>
          </cell>
          <cell r="F247">
            <v>10</v>
          </cell>
          <cell r="G247">
            <v>223</v>
          </cell>
          <cell r="H247">
            <v>1.25</v>
          </cell>
          <cell r="I247">
            <v>1</v>
          </cell>
          <cell r="J247">
            <v>0.25</v>
          </cell>
          <cell r="K247">
            <v>10</v>
          </cell>
          <cell r="L247">
            <v>3.400000000000003E-2</v>
          </cell>
          <cell r="M247" t="b">
            <v>1</v>
          </cell>
          <cell r="N247" t="str">
            <v>Correcto</v>
          </cell>
          <cell r="O247" t="str">
            <v>-</v>
          </cell>
          <cell r="S247">
            <v>0</v>
          </cell>
          <cell r="T247">
            <v>0</v>
          </cell>
          <cell r="U247">
            <v>10</v>
          </cell>
          <cell r="V247">
            <v>0</v>
          </cell>
          <cell r="W247">
            <v>0</v>
          </cell>
          <cell r="X247">
            <v>0</v>
          </cell>
          <cell r="Y247">
            <v>0</v>
          </cell>
          <cell r="Z247">
            <v>0</v>
          </cell>
          <cell r="AA247">
            <v>0</v>
          </cell>
          <cell r="AB247">
            <v>0</v>
          </cell>
          <cell r="AC247">
            <v>0</v>
          </cell>
          <cell r="AD247">
            <v>10</v>
          </cell>
          <cell r="AE247">
            <v>0</v>
          </cell>
          <cell r="AF247">
            <v>0</v>
          </cell>
          <cell r="AG247">
            <v>10</v>
          </cell>
          <cell r="AH247">
            <v>0</v>
          </cell>
          <cell r="AI247">
            <v>0</v>
          </cell>
          <cell r="AJ247">
            <v>0</v>
          </cell>
          <cell r="AK247">
            <v>0</v>
          </cell>
          <cell r="AL247">
            <v>0</v>
          </cell>
          <cell r="AM247">
            <v>0</v>
          </cell>
          <cell r="AN247">
            <v>0</v>
          </cell>
          <cell r="AO247">
            <v>0</v>
          </cell>
          <cell r="AP247">
            <v>10</v>
          </cell>
        </row>
        <row r="248">
          <cell r="A248" t="str">
            <v>226-225</v>
          </cell>
          <cell r="B248">
            <v>226</v>
          </cell>
          <cell r="C248">
            <v>1.45</v>
          </cell>
          <cell r="D248">
            <v>1.2050000000000001</v>
          </cell>
          <cell r="E248">
            <v>0.24499999999999988</v>
          </cell>
          <cell r="F248">
            <v>10</v>
          </cell>
          <cell r="G248">
            <v>225</v>
          </cell>
          <cell r="H248">
            <v>1.56</v>
          </cell>
          <cell r="I248">
            <v>1.31</v>
          </cell>
          <cell r="J248">
            <v>0.25</v>
          </cell>
          <cell r="K248">
            <v>10</v>
          </cell>
          <cell r="L248">
            <v>5.0000000000001155E-3</v>
          </cell>
          <cell r="M248" t="b">
            <v>1</v>
          </cell>
          <cell r="N248" t="str">
            <v>Correcto</v>
          </cell>
          <cell r="O248" t="str">
            <v>-</v>
          </cell>
          <cell r="S248">
            <v>0</v>
          </cell>
          <cell r="T248">
            <v>0</v>
          </cell>
          <cell r="U248">
            <v>10</v>
          </cell>
          <cell r="V248">
            <v>0</v>
          </cell>
          <cell r="W248">
            <v>0</v>
          </cell>
          <cell r="X248">
            <v>0</v>
          </cell>
          <cell r="Y248">
            <v>0</v>
          </cell>
          <cell r="Z248">
            <v>0</v>
          </cell>
          <cell r="AA248">
            <v>0</v>
          </cell>
          <cell r="AB248">
            <v>0</v>
          </cell>
          <cell r="AC248">
            <v>0</v>
          </cell>
          <cell r="AD248">
            <v>10</v>
          </cell>
          <cell r="AE248">
            <v>0</v>
          </cell>
          <cell r="AF248">
            <v>0</v>
          </cell>
          <cell r="AG248">
            <v>10</v>
          </cell>
          <cell r="AH248">
            <v>0</v>
          </cell>
          <cell r="AI248">
            <v>0</v>
          </cell>
          <cell r="AJ248">
            <v>0</v>
          </cell>
          <cell r="AK248">
            <v>0</v>
          </cell>
          <cell r="AL248">
            <v>0</v>
          </cell>
          <cell r="AM248">
            <v>0</v>
          </cell>
          <cell r="AN248">
            <v>0</v>
          </cell>
          <cell r="AO248">
            <v>0</v>
          </cell>
          <cell r="AP248">
            <v>10</v>
          </cell>
        </row>
        <row r="249">
          <cell r="A249" t="str">
            <v>228-229</v>
          </cell>
          <cell r="B249">
            <v>228</v>
          </cell>
          <cell r="C249">
            <v>1.92</v>
          </cell>
          <cell r="D249">
            <v>1.6779999999999999</v>
          </cell>
          <cell r="E249">
            <v>0.24199999999999999</v>
          </cell>
          <cell r="F249">
            <v>10</v>
          </cell>
          <cell r="G249">
            <v>229</v>
          </cell>
          <cell r="H249">
            <v>1.61</v>
          </cell>
          <cell r="I249">
            <v>1.36</v>
          </cell>
          <cell r="J249">
            <v>0.25</v>
          </cell>
          <cell r="K249">
            <v>10</v>
          </cell>
          <cell r="L249">
            <v>8.0000000000000071E-3</v>
          </cell>
          <cell r="M249" t="b">
            <v>1</v>
          </cell>
          <cell r="N249" t="str">
            <v>Correcto</v>
          </cell>
          <cell r="O249" t="str">
            <v>-</v>
          </cell>
          <cell r="S249">
            <v>0</v>
          </cell>
          <cell r="T249">
            <v>0</v>
          </cell>
          <cell r="U249">
            <v>10</v>
          </cell>
          <cell r="V249">
            <v>0</v>
          </cell>
          <cell r="W249">
            <v>0</v>
          </cell>
          <cell r="X249">
            <v>0</v>
          </cell>
          <cell r="Y249">
            <v>0</v>
          </cell>
          <cell r="Z249">
            <v>0</v>
          </cell>
          <cell r="AA249">
            <v>0</v>
          </cell>
          <cell r="AB249">
            <v>0</v>
          </cell>
          <cell r="AC249">
            <v>0</v>
          </cell>
          <cell r="AD249">
            <v>10</v>
          </cell>
          <cell r="AE249">
            <v>0</v>
          </cell>
          <cell r="AF249">
            <v>0</v>
          </cell>
          <cell r="AG249">
            <v>10</v>
          </cell>
          <cell r="AH249">
            <v>0</v>
          </cell>
          <cell r="AI249">
            <v>0</v>
          </cell>
          <cell r="AJ249">
            <v>0</v>
          </cell>
          <cell r="AK249">
            <v>0</v>
          </cell>
          <cell r="AL249">
            <v>0</v>
          </cell>
          <cell r="AM249">
            <v>0</v>
          </cell>
          <cell r="AN249">
            <v>0</v>
          </cell>
          <cell r="AO249">
            <v>0</v>
          </cell>
          <cell r="AP249">
            <v>10</v>
          </cell>
        </row>
        <row r="250">
          <cell r="A250" t="str">
            <v>229-228</v>
          </cell>
          <cell r="B250">
            <v>229</v>
          </cell>
          <cell r="C250">
            <v>1.61</v>
          </cell>
          <cell r="D250">
            <v>1.36</v>
          </cell>
          <cell r="E250">
            <v>0.25</v>
          </cell>
          <cell r="F250">
            <v>10</v>
          </cell>
          <cell r="G250">
            <v>228</v>
          </cell>
          <cell r="H250">
            <v>1.92</v>
          </cell>
          <cell r="I250">
            <v>1.6779999999999999</v>
          </cell>
          <cell r="J250">
            <v>0.24199999999999999</v>
          </cell>
          <cell r="K250">
            <v>10</v>
          </cell>
          <cell r="L250">
            <v>8.0000000000000071E-3</v>
          </cell>
          <cell r="M250" t="b">
            <v>1</v>
          </cell>
          <cell r="N250" t="str">
            <v>Correcto</v>
          </cell>
          <cell r="O250" t="str">
            <v>-</v>
          </cell>
          <cell r="S250">
            <v>0</v>
          </cell>
          <cell r="T250">
            <v>0</v>
          </cell>
          <cell r="U250">
            <v>10</v>
          </cell>
          <cell r="V250">
            <v>0</v>
          </cell>
          <cell r="W250">
            <v>0</v>
          </cell>
          <cell r="X250">
            <v>0</v>
          </cell>
          <cell r="Y250">
            <v>0</v>
          </cell>
          <cell r="Z250">
            <v>0</v>
          </cell>
          <cell r="AA250">
            <v>0</v>
          </cell>
          <cell r="AB250">
            <v>0</v>
          </cell>
          <cell r="AC250">
            <v>0</v>
          </cell>
          <cell r="AD250">
            <v>10</v>
          </cell>
          <cell r="AE250">
            <v>0</v>
          </cell>
          <cell r="AF250">
            <v>0</v>
          </cell>
          <cell r="AG250">
            <v>10</v>
          </cell>
          <cell r="AH250">
            <v>0</v>
          </cell>
          <cell r="AI250">
            <v>0</v>
          </cell>
          <cell r="AJ250">
            <v>0</v>
          </cell>
          <cell r="AK250">
            <v>0</v>
          </cell>
          <cell r="AL250">
            <v>0</v>
          </cell>
          <cell r="AM250">
            <v>0</v>
          </cell>
          <cell r="AN250">
            <v>0</v>
          </cell>
          <cell r="AO250">
            <v>0</v>
          </cell>
          <cell r="AP250">
            <v>10</v>
          </cell>
        </row>
        <row r="251">
          <cell r="A251" t="str">
            <v>232-232A</v>
          </cell>
          <cell r="B251">
            <v>232</v>
          </cell>
          <cell r="C251">
            <v>1.2</v>
          </cell>
          <cell r="D251">
            <v>0.97799999999999998</v>
          </cell>
          <cell r="E251">
            <v>0.22199999999999998</v>
          </cell>
          <cell r="F251">
            <v>10</v>
          </cell>
          <cell r="G251" t="str">
            <v>232A</v>
          </cell>
          <cell r="H251">
            <v>1.1399999999999999</v>
          </cell>
          <cell r="I251">
            <v>0.91</v>
          </cell>
          <cell r="J251">
            <v>0.22999999999999987</v>
          </cell>
          <cell r="K251">
            <v>10</v>
          </cell>
          <cell r="L251">
            <v>7.9999999999998961E-3</v>
          </cell>
          <cell r="M251" t="b">
            <v>1</v>
          </cell>
          <cell r="N251" t="str">
            <v>Correcto</v>
          </cell>
          <cell r="O251" t="str">
            <v>-</v>
          </cell>
          <cell r="S251">
            <v>0</v>
          </cell>
          <cell r="T251">
            <v>0</v>
          </cell>
          <cell r="U251">
            <v>10</v>
          </cell>
          <cell r="V251">
            <v>0</v>
          </cell>
          <cell r="W251">
            <v>0</v>
          </cell>
          <cell r="X251">
            <v>0</v>
          </cell>
          <cell r="Y251">
            <v>0</v>
          </cell>
          <cell r="Z251">
            <v>0</v>
          </cell>
          <cell r="AA251">
            <v>0</v>
          </cell>
          <cell r="AB251">
            <v>0</v>
          </cell>
          <cell r="AC251">
            <v>0</v>
          </cell>
          <cell r="AD251">
            <v>10</v>
          </cell>
          <cell r="AE251">
            <v>0</v>
          </cell>
          <cell r="AF251">
            <v>0</v>
          </cell>
          <cell r="AG251">
            <v>10</v>
          </cell>
          <cell r="AH251">
            <v>0</v>
          </cell>
          <cell r="AI251">
            <v>0</v>
          </cell>
          <cell r="AJ251">
            <v>0</v>
          </cell>
          <cell r="AK251">
            <v>0</v>
          </cell>
          <cell r="AL251">
            <v>0</v>
          </cell>
          <cell r="AM251">
            <v>0</v>
          </cell>
          <cell r="AN251">
            <v>0</v>
          </cell>
          <cell r="AO251">
            <v>0</v>
          </cell>
          <cell r="AP251">
            <v>10</v>
          </cell>
        </row>
        <row r="252">
          <cell r="A252" t="str">
            <v>233-235</v>
          </cell>
          <cell r="B252">
            <v>233</v>
          </cell>
          <cell r="C252">
            <v>1.47</v>
          </cell>
          <cell r="D252">
            <v>1.29</v>
          </cell>
          <cell r="E252">
            <v>0.17999999999999994</v>
          </cell>
          <cell r="F252">
            <v>8</v>
          </cell>
          <cell r="G252">
            <v>235</v>
          </cell>
          <cell r="H252">
            <v>1.62</v>
          </cell>
          <cell r="I252">
            <v>1.42</v>
          </cell>
          <cell r="J252">
            <v>0.20000000000000018</v>
          </cell>
          <cell r="K252">
            <v>8</v>
          </cell>
          <cell r="L252">
            <v>2.000000000000024E-2</v>
          </cell>
          <cell r="M252" t="b">
            <v>1</v>
          </cell>
          <cell r="N252" t="str">
            <v>Correcto</v>
          </cell>
          <cell r="O252" t="str">
            <v>-</v>
          </cell>
          <cell r="S252">
            <v>0</v>
          </cell>
          <cell r="T252">
            <v>8</v>
          </cell>
          <cell r="U252">
            <v>0</v>
          </cell>
          <cell r="V252">
            <v>0</v>
          </cell>
          <cell r="W252">
            <v>0</v>
          </cell>
          <cell r="X252">
            <v>0</v>
          </cell>
          <cell r="Y252">
            <v>0</v>
          </cell>
          <cell r="Z252">
            <v>0</v>
          </cell>
          <cell r="AA252">
            <v>0</v>
          </cell>
          <cell r="AB252">
            <v>0</v>
          </cell>
          <cell r="AC252">
            <v>0</v>
          </cell>
          <cell r="AD252">
            <v>8</v>
          </cell>
          <cell r="AE252">
            <v>0</v>
          </cell>
          <cell r="AF252">
            <v>8</v>
          </cell>
          <cell r="AG252">
            <v>0</v>
          </cell>
          <cell r="AH252">
            <v>0</v>
          </cell>
          <cell r="AI252">
            <v>0</v>
          </cell>
          <cell r="AJ252">
            <v>0</v>
          </cell>
          <cell r="AK252">
            <v>0</v>
          </cell>
          <cell r="AL252">
            <v>0</v>
          </cell>
          <cell r="AM252">
            <v>0</v>
          </cell>
          <cell r="AN252">
            <v>0</v>
          </cell>
          <cell r="AO252">
            <v>0</v>
          </cell>
          <cell r="AP252">
            <v>8</v>
          </cell>
        </row>
        <row r="253">
          <cell r="A253" t="str">
            <v>233-234</v>
          </cell>
          <cell r="B253">
            <v>233</v>
          </cell>
          <cell r="C253">
            <v>1.21</v>
          </cell>
          <cell r="D253">
            <v>1.0349999999999999</v>
          </cell>
          <cell r="E253">
            <v>0.17500000000000004</v>
          </cell>
          <cell r="F253">
            <v>8</v>
          </cell>
          <cell r="G253">
            <v>234</v>
          </cell>
          <cell r="H253">
            <v>1.04</v>
          </cell>
          <cell r="I253">
            <v>0.86699999999999999</v>
          </cell>
          <cell r="J253">
            <v>0.17300000000000004</v>
          </cell>
          <cell r="K253">
            <v>8</v>
          </cell>
          <cell r="L253">
            <v>2.0000000000000018E-3</v>
          </cell>
          <cell r="M253" t="b">
            <v>1</v>
          </cell>
          <cell r="N253" t="str">
            <v>Correcto</v>
          </cell>
          <cell r="O253" t="str">
            <v>-</v>
          </cell>
          <cell r="S253">
            <v>0</v>
          </cell>
          <cell r="T253">
            <v>8</v>
          </cell>
          <cell r="U253">
            <v>0</v>
          </cell>
          <cell r="V253">
            <v>0</v>
          </cell>
          <cell r="W253">
            <v>0</v>
          </cell>
          <cell r="X253">
            <v>0</v>
          </cell>
          <cell r="Y253">
            <v>0</v>
          </cell>
          <cell r="Z253">
            <v>0</v>
          </cell>
          <cell r="AA253">
            <v>0</v>
          </cell>
          <cell r="AB253">
            <v>0</v>
          </cell>
          <cell r="AC253">
            <v>0</v>
          </cell>
          <cell r="AD253">
            <v>8</v>
          </cell>
          <cell r="AE253">
            <v>0</v>
          </cell>
          <cell r="AF253">
            <v>8</v>
          </cell>
          <cell r="AG253">
            <v>0</v>
          </cell>
          <cell r="AH253">
            <v>0</v>
          </cell>
          <cell r="AI253">
            <v>0</v>
          </cell>
          <cell r="AJ253">
            <v>0</v>
          </cell>
          <cell r="AK253">
            <v>0</v>
          </cell>
          <cell r="AL253">
            <v>0</v>
          </cell>
          <cell r="AM253">
            <v>0</v>
          </cell>
          <cell r="AN253">
            <v>0</v>
          </cell>
          <cell r="AO253">
            <v>0</v>
          </cell>
          <cell r="AP253">
            <v>8</v>
          </cell>
        </row>
        <row r="254">
          <cell r="A254" t="str">
            <v>234-233</v>
          </cell>
          <cell r="B254">
            <v>234</v>
          </cell>
          <cell r="C254">
            <v>1.04</v>
          </cell>
          <cell r="D254">
            <v>0.86699999999999999</v>
          </cell>
          <cell r="E254">
            <v>0.17300000000000004</v>
          </cell>
          <cell r="F254">
            <v>8</v>
          </cell>
          <cell r="G254">
            <v>233</v>
          </cell>
          <cell r="H254">
            <v>1.21</v>
          </cell>
          <cell r="I254">
            <v>1.0349999999999999</v>
          </cell>
          <cell r="J254">
            <v>0.17500000000000004</v>
          </cell>
          <cell r="K254">
            <v>8</v>
          </cell>
          <cell r="L254">
            <v>2.0000000000000018E-3</v>
          </cell>
          <cell r="M254" t="b">
            <v>1</v>
          </cell>
          <cell r="N254" t="str">
            <v>Correcto</v>
          </cell>
          <cell r="O254" t="str">
            <v>-</v>
          </cell>
          <cell r="S254">
            <v>0</v>
          </cell>
          <cell r="T254">
            <v>8</v>
          </cell>
          <cell r="U254">
            <v>0</v>
          </cell>
          <cell r="V254">
            <v>0</v>
          </cell>
          <cell r="W254">
            <v>0</v>
          </cell>
          <cell r="X254">
            <v>0</v>
          </cell>
          <cell r="Y254">
            <v>0</v>
          </cell>
          <cell r="Z254">
            <v>0</v>
          </cell>
          <cell r="AA254">
            <v>0</v>
          </cell>
          <cell r="AB254">
            <v>0</v>
          </cell>
          <cell r="AC254">
            <v>0</v>
          </cell>
          <cell r="AD254">
            <v>8</v>
          </cell>
          <cell r="AE254">
            <v>0</v>
          </cell>
          <cell r="AF254">
            <v>8</v>
          </cell>
          <cell r="AG254">
            <v>0</v>
          </cell>
          <cell r="AH254">
            <v>0</v>
          </cell>
          <cell r="AI254">
            <v>0</v>
          </cell>
          <cell r="AJ254">
            <v>0</v>
          </cell>
          <cell r="AK254">
            <v>0</v>
          </cell>
          <cell r="AL254">
            <v>0</v>
          </cell>
          <cell r="AM254">
            <v>0</v>
          </cell>
          <cell r="AN254">
            <v>0</v>
          </cell>
          <cell r="AO254">
            <v>0</v>
          </cell>
          <cell r="AP254">
            <v>8</v>
          </cell>
        </row>
        <row r="255">
          <cell r="A255" t="str">
            <v>235-233</v>
          </cell>
          <cell r="B255">
            <v>235</v>
          </cell>
          <cell r="C255">
            <v>1.62</v>
          </cell>
          <cell r="D255">
            <v>1.42</v>
          </cell>
          <cell r="E255">
            <v>0.20000000000000018</v>
          </cell>
          <cell r="F255">
            <v>8</v>
          </cell>
          <cell r="G255">
            <v>233</v>
          </cell>
          <cell r="H255">
            <v>1.47</v>
          </cell>
          <cell r="I255">
            <v>1.29</v>
          </cell>
          <cell r="J255">
            <v>0.17999999999999994</v>
          </cell>
          <cell r="K255">
            <v>8</v>
          </cell>
          <cell r="L255">
            <v>2.000000000000024E-2</v>
          </cell>
          <cell r="M255" t="b">
            <v>1</v>
          </cell>
          <cell r="N255" t="str">
            <v>Correcto</v>
          </cell>
          <cell r="O255" t="str">
            <v>-</v>
          </cell>
          <cell r="S255">
            <v>0</v>
          </cell>
          <cell r="T255">
            <v>8</v>
          </cell>
          <cell r="U255">
            <v>0</v>
          </cell>
          <cell r="V255">
            <v>0</v>
          </cell>
          <cell r="W255">
            <v>0</v>
          </cell>
          <cell r="X255">
            <v>0</v>
          </cell>
          <cell r="Y255">
            <v>0</v>
          </cell>
          <cell r="Z255">
            <v>0</v>
          </cell>
          <cell r="AA255">
            <v>0</v>
          </cell>
          <cell r="AB255">
            <v>0</v>
          </cell>
          <cell r="AC255">
            <v>0</v>
          </cell>
          <cell r="AD255">
            <v>8</v>
          </cell>
          <cell r="AE255">
            <v>0</v>
          </cell>
          <cell r="AF255">
            <v>8</v>
          </cell>
          <cell r="AG255">
            <v>0</v>
          </cell>
          <cell r="AH255">
            <v>0</v>
          </cell>
          <cell r="AI255">
            <v>0</v>
          </cell>
          <cell r="AJ255">
            <v>0</v>
          </cell>
          <cell r="AK255">
            <v>0</v>
          </cell>
          <cell r="AL255">
            <v>0</v>
          </cell>
          <cell r="AM255">
            <v>0</v>
          </cell>
          <cell r="AN255">
            <v>0</v>
          </cell>
          <cell r="AO255">
            <v>0</v>
          </cell>
          <cell r="AP255">
            <v>8</v>
          </cell>
        </row>
        <row r="256">
          <cell r="A256" t="str">
            <v>238-239</v>
          </cell>
          <cell r="B256">
            <v>238</v>
          </cell>
          <cell r="C256">
            <v>1.25</v>
          </cell>
          <cell r="D256">
            <v>1.02</v>
          </cell>
          <cell r="E256">
            <v>0.22999999999999998</v>
          </cell>
          <cell r="F256">
            <v>10</v>
          </cell>
          <cell r="G256">
            <v>239</v>
          </cell>
          <cell r="H256">
            <v>1.02</v>
          </cell>
          <cell r="I256">
            <v>0.81</v>
          </cell>
          <cell r="J256">
            <v>0.20999999999999996</v>
          </cell>
          <cell r="K256">
            <v>10</v>
          </cell>
          <cell r="L256">
            <v>2.0000000000000018E-2</v>
          </cell>
          <cell r="M256" t="b">
            <v>1</v>
          </cell>
          <cell r="N256" t="str">
            <v>Correcto</v>
          </cell>
          <cell r="O256" t="str">
            <v>-</v>
          </cell>
          <cell r="S256">
            <v>0</v>
          </cell>
          <cell r="T256">
            <v>0</v>
          </cell>
          <cell r="U256">
            <v>10</v>
          </cell>
          <cell r="V256">
            <v>0</v>
          </cell>
          <cell r="W256">
            <v>0</v>
          </cell>
          <cell r="X256">
            <v>0</v>
          </cell>
          <cell r="Y256">
            <v>0</v>
          </cell>
          <cell r="Z256">
            <v>0</v>
          </cell>
          <cell r="AA256">
            <v>0</v>
          </cell>
          <cell r="AB256">
            <v>0</v>
          </cell>
          <cell r="AC256">
            <v>0</v>
          </cell>
          <cell r="AD256">
            <v>10</v>
          </cell>
          <cell r="AE256">
            <v>0</v>
          </cell>
          <cell r="AF256">
            <v>0</v>
          </cell>
          <cell r="AG256">
            <v>10</v>
          </cell>
          <cell r="AH256">
            <v>0</v>
          </cell>
          <cell r="AI256">
            <v>0</v>
          </cell>
          <cell r="AJ256">
            <v>0</v>
          </cell>
          <cell r="AK256">
            <v>0</v>
          </cell>
          <cell r="AL256">
            <v>0</v>
          </cell>
          <cell r="AM256">
            <v>0</v>
          </cell>
          <cell r="AN256">
            <v>0</v>
          </cell>
          <cell r="AO256">
            <v>0</v>
          </cell>
          <cell r="AP256">
            <v>10</v>
          </cell>
        </row>
        <row r="257">
          <cell r="A257" t="str">
            <v>239-240</v>
          </cell>
          <cell r="B257">
            <v>239</v>
          </cell>
          <cell r="C257">
            <v>0.97</v>
          </cell>
          <cell r="D257">
            <v>0.78</v>
          </cell>
          <cell r="E257">
            <v>0.18999999999999995</v>
          </cell>
          <cell r="F257">
            <v>8</v>
          </cell>
          <cell r="G257">
            <v>240</v>
          </cell>
          <cell r="H257">
            <v>0.84</v>
          </cell>
          <cell r="I257">
            <v>0.66500000000000004</v>
          </cell>
          <cell r="J257">
            <v>0.17499999999999993</v>
          </cell>
          <cell r="K257">
            <v>8</v>
          </cell>
          <cell r="L257">
            <v>1.5000000000000013E-2</v>
          </cell>
          <cell r="M257" t="b">
            <v>1</v>
          </cell>
          <cell r="N257" t="str">
            <v>Correcto</v>
          </cell>
          <cell r="O257" t="str">
            <v>-</v>
          </cell>
          <cell r="S257">
            <v>0</v>
          </cell>
          <cell r="T257">
            <v>8</v>
          </cell>
          <cell r="U257">
            <v>0</v>
          </cell>
          <cell r="V257">
            <v>0</v>
          </cell>
          <cell r="W257">
            <v>0</v>
          </cell>
          <cell r="X257">
            <v>0</v>
          </cell>
          <cell r="Y257">
            <v>0</v>
          </cell>
          <cell r="Z257">
            <v>0</v>
          </cell>
          <cell r="AA257">
            <v>0</v>
          </cell>
          <cell r="AB257">
            <v>0</v>
          </cell>
          <cell r="AC257">
            <v>0</v>
          </cell>
          <cell r="AD257">
            <v>8</v>
          </cell>
          <cell r="AE257">
            <v>0</v>
          </cell>
          <cell r="AF257">
            <v>8</v>
          </cell>
          <cell r="AG257">
            <v>0</v>
          </cell>
          <cell r="AH257">
            <v>0</v>
          </cell>
          <cell r="AI257">
            <v>0</v>
          </cell>
          <cell r="AJ257">
            <v>0</v>
          </cell>
          <cell r="AK257">
            <v>0</v>
          </cell>
          <cell r="AL257">
            <v>0</v>
          </cell>
          <cell r="AM257">
            <v>0</v>
          </cell>
          <cell r="AN257">
            <v>0</v>
          </cell>
          <cell r="AO257">
            <v>0</v>
          </cell>
          <cell r="AP257">
            <v>8</v>
          </cell>
        </row>
        <row r="258">
          <cell r="A258" t="str">
            <v>239-238</v>
          </cell>
          <cell r="B258">
            <v>239</v>
          </cell>
          <cell r="C258">
            <v>1.02</v>
          </cell>
          <cell r="D258">
            <v>0.81</v>
          </cell>
          <cell r="E258">
            <v>0.20999999999999996</v>
          </cell>
          <cell r="F258">
            <v>10</v>
          </cell>
          <cell r="G258">
            <v>238</v>
          </cell>
          <cell r="H258">
            <v>1.25</v>
          </cell>
          <cell r="I258">
            <v>1.02</v>
          </cell>
          <cell r="J258">
            <v>0.22999999999999998</v>
          </cell>
          <cell r="K258">
            <v>10</v>
          </cell>
          <cell r="L258">
            <v>2.0000000000000018E-2</v>
          </cell>
          <cell r="M258" t="b">
            <v>1</v>
          </cell>
          <cell r="N258" t="str">
            <v>Correcto</v>
          </cell>
          <cell r="O258" t="str">
            <v>-</v>
          </cell>
          <cell r="S258">
            <v>0</v>
          </cell>
          <cell r="T258">
            <v>0</v>
          </cell>
          <cell r="U258">
            <v>10</v>
          </cell>
          <cell r="V258">
            <v>0</v>
          </cell>
          <cell r="W258">
            <v>0</v>
          </cell>
          <cell r="X258">
            <v>0</v>
          </cell>
          <cell r="Y258">
            <v>0</v>
          </cell>
          <cell r="Z258">
            <v>0</v>
          </cell>
          <cell r="AA258">
            <v>0</v>
          </cell>
          <cell r="AB258">
            <v>0</v>
          </cell>
          <cell r="AC258">
            <v>0</v>
          </cell>
          <cell r="AD258">
            <v>10</v>
          </cell>
          <cell r="AE258">
            <v>0</v>
          </cell>
          <cell r="AF258">
            <v>0</v>
          </cell>
          <cell r="AG258">
            <v>10</v>
          </cell>
          <cell r="AH258">
            <v>0</v>
          </cell>
          <cell r="AI258">
            <v>0</v>
          </cell>
          <cell r="AJ258">
            <v>0</v>
          </cell>
          <cell r="AK258">
            <v>0</v>
          </cell>
          <cell r="AL258">
            <v>0</v>
          </cell>
          <cell r="AM258">
            <v>0</v>
          </cell>
          <cell r="AN258">
            <v>0</v>
          </cell>
          <cell r="AO258">
            <v>0</v>
          </cell>
          <cell r="AP258">
            <v>10</v>
          </cell>
        </row>
        <row r="259">
          <cell r="A259" t="str">
            <v>240-241</v>
          </cell>
          <cell r="B259">
            <v>240</v>
          </cell>
          <cell r="C259">
            <v>0.84</v>
          </cell>
          <cell r="D259">
            <v>0.67700000000000005</v>
          </cell>
          <cell r="E259">
            <v>0.16299999999999992</v>
          </cell>
          <cell r="F259">
            <v>8</v>
          </cell>
          <cell r="G259">
            <v>241</v>
          </cell>
          <cell r="H259">
            <v>0.99</v>
          </cell>
          <cell r="I259">
            <v>0.81</v>
          </cell>
          <cell r="J259">
            <v>0.17999999999999994</v>
          </cell>
          <cell r="K259">
            <v>8</v>
          </cell>
          <cell r="L259">
            <v>1.7000000000000015E-2</v>
          </cell>
          <cell r="M259" t="b">
            <v>1</v>
          </cell>
          <cell r="N259" t="str">
            <v>Correcto</v>
          </cell>
          <cell r="O259" t="str">
            <v>-</v>
          </cell>
          <cell r="S259">
            <v>0</v>
          </cell>
          <cell r="T259">
            <v>8</v>
          </cell>
          <cell r="U259">
            <v>0</v>
          </cell>
          <cell r="V259">
            <v>0</v>
          </cell>
          <cell r="W259">
            <v>0</v>
          </cell>
          <cell r="X259">
            <v>0</v>
          </cell>
          <cell r="Y259">
            <v>0</v>
          </cell>
          <cell r="Z259">
            <v>0</v>
          </cell>
          <cell r="AA259">
            <v>0</v>
          </cell>
          <cell r="AB259">
            <v>0</v>
          </cell>
          <cell r="AC259">
            <v>0</v>
          </cell>
          <cell r="AD259">
            <v>8</v>
          </cell>
          <cell r="AE259">
            <v>0</v>
          </cell>
          <cell r="AF259">
            <v>8</v>
          </cell>
          <cell r="AG259">
            <v>0</v>
          </cell>
          <cell r="AH259">
            <v>0</v>
          </cell>
          <cell r="AI259">
            <v>0</v>
          </cell>
          <cell r="AJ259">
            <v>0</v>
          </cell>
          <cell r="AK259">
            <v>0</v>
          </cell>
          <cell r="AL259">
            <v>0</v>
          </cell>
          <cell r="AM259">
            <v>0</v>
          </cell>
          <cell r="AN259">
            <v>0</v>
          </cell>
          <cell r="AO259">
            <v>0</v>
          </cell>
          <cell r="AP259">
            <v>8</v>
          </cell>
        </row>
        <row r="260">
          <cell r="A260" t="str">
            <v>240-239</v>
          </cell>
          <cell r="B260">
            <v>240</v>
          </cell>
          <cell r="C260">
            <v>0.84</v>
          </cell>
          <cell r="D260">
            <v>0.66500000000000004</v>
          </cell>
          <cell r="E260">
            <v>0.17499999999999993</v>
          </cell>
          <cell r="F260">
            <v>8</v>
          </cell>
          <cell r="G260">
            <v>239</v>
          </cell>
          <cell r="H260">
            <v>0.97</v>
          </cell>
          <cell r="I260">
            <v>0.78</v>
          </cell>
          <cell r="J260">
            <v>0.18999999999999995</v>
          </cell>
          <cell r="K260">
            <v>8</v>
          </cell>
          <cell r="L260">
            <v>1.5000000000000013E-2</v>
          </cell>
          <cell r="M260" t="b">
            <v>1</v>
          </cell>
          <cell r="N260" t="str">
            <v>Correcto</v>
          </cell>
          <cell r="O260" t="str">
            <v>-</v>
          </cell>
          <cell r="S260">
            <v>0</v>
          </cell>
          <cell r="T260">
            <v>8</v>
          </cell>
          <cell r="U260">
            <v>0</v>
          </cell>
          <cell r="V260">
            <v>0</v>
          </cell>
          <cell r="W260">
            <v>0</v>
          </cell>
          <cell r="X260">
            <v>0</v>
          </cell>
          <cell r="Y260">
            <v>0</v>
          </cell>
          <cell r="Z260">
            <v>0</v>
          </cell>
          <cell r="AA260">
            <v>0</v>
          </cell>
          <cell r="AB260">
            <v>0</v>
          </cell>
          <cell r="AC260">
            <v>0</v>
          </cell>
          <cell r="AD260">
            <v>8</v>
          </cell>
          <cell r="AE260">
            <v>0</v>
          </cell>
          <cell r="AF260">
            <v>8</v>
          </cell>
          <cell r="AG260">
            <v>0</v>
          </cell>
          <cell r="AH260">
            <v>0</v>
          </cell>
          <cell r="AI260">
            <v>0</v>
          </cell>
          <cell r="AJ260">
            <v>0</v>
          </cell>
          <cell r="AK260">
            <v>0</v>
          </cell>
          <cell r="AL260">
            <v>0</v>
          </cell>
          <cell r="AM260">
            <v>0</v>
          </cell>
          <cell r="AN260">
            <v>0</v>
          </cell>
          <cell r="AO260">
            <v>0</v>
          </cell>
          <cell r="AP260">
            <v>8</v>
          </cell>
        </row>
        <row r="261">
          <cell r="A261" t="str">
            <v>241-240</v>
          </cell>
          <cell r="B261">
            <v>241</v>
          </cell>
          <cell r="C261">
            <v>0.99</v>
          </cell>
          <cell r="D261">
            <v>0.81</v>
          </cell>
          <cell r="E261">
            <v>0.17999999999999994</v>
          </cell>
          <cell r="F261">
            <v>8</v>
          </cell>
          <cell r="G261">
            <v>240</v>
          </cell>
          <cell r="H261">
            <v>0.84</v>
          </cell>
          <cell r="I261">
            <v>0.67700000000000005</v>
          </cell>
          <cell r="J261">
            <v>0.16299999999999992</v>
          </cell>
          <cell r="K261">
            <v>8</v>
          </cell>
          <cell r="L261">
            <v>1.7000000000000015E-2</v>
          </cell>
          <cell r="M261" t="b">
            <v>1</v>
          </cell>
          <cell r="N261" t="str">
            <v>Correcto</v>
          </cell>
          <cell r="O261" t="str">
            <v>-</v>
          </cell>
          <cell r="S261">
            <v>0</v>
          </cell>
          <cell r="T261">
            <v>8</v>
          </cell>
          <cell r="U261">
            <v>0</v>
          </cell>
          <cell r="V261">
            <v>0</v>
          </cell>
          <cell r="W261">
            <v>0</v>
          </cell>
          <cell r="X261">
            <v>0</v>
          </cell>
          <cell r="Y261">
            <v>0</v>
          </cell>
          <cell r="Z261">
            <v>0</v>
          </cell>
          <cell r="AA261">
            <v>0</v>
          </cell>
          <cell r="AB261">
            <v>0</v>
          </cell>
          <cell r="AC261">
            <v>0</v>
          </cell>
          <cell r="AD261">
            <v>8</v>
          </cell>
          <cell r="AE261">
            <v>0</v>
          </cell>
          <cell r="AF261">
            <v>8</v>
          </cell>
          <cell r="AG261">
            <v>0</v>
          </cell>
          <cell r="AH261">
            <v>0</v>
          </cell>
          <cell r="AI261">
            <v>0</v>
          </cell>
          <cell r="AJ261">
            <v>0</v>
          </cell>
          <cell r="AK261">
            <v>0</v>
          </cell>
          <cell r="AL261">
            <v>0</v>
          </cell>
          <cell r="AM261">
            <v>0</v>
          </cell>
          <cell r="AN261">
            <v>0</v>
          </cell>
          <cell r="AO261">
            <v>0</v>
          </cell>
          <cell r="AP261">
            <v>8</v>
          </cell>
        </row>
        <row r="262">
          <cell r="A262" t="str">
            <v>245-246</v>
          </cell>
          <cell r="B262">
            <v>245</v>
          </cell>
          <cell r="C262">
            <v>1.32</v>
          </cell>
          <cell r="D262">
            <v>1.125</v>
          </cell>
          <cell r="E262">
            <v>0.19500000000000006</v>
          </cell>
          <cell r="F262">
            <v>8</v>
          </cell>
          <cell r="G262">
            <v>246</v>
          </cell>
          <cell r="H262">
            <v>1.1599999999999999</v>
          </cell>
          <cell r="I262">
            <v>0.96699999999999997</v>
          </cell>
          <cell r="J262">
            <v>0.19299999999999995</v>
          </cell>
          <cell r="K262">
            <v>8</v>
          </cell>
          <cell r="L262">
            <v>2.0000000000001128E-3</v>
          </cell>
          <cell r="M262" t="b">
            <v>1</v>
          </cell>
          <cell r="N262" t="str">
            <v>Correcto</v>
          </cell>
          <cell r="O262" t="str">
            <v>-</v>
          </cell>
          <cell r="S262">
            <v>0</v>
          </cell>
          <cell r="T262">
            <v>8</v>
          </cell>
          <cell r="U262">
            <v>0</v>
          </cell>
          <cell r="V262">
            <v>0</v>
          </cell>
          <cell r="W262">
            <v>0</v>
          </cell>
          <cell r="X262">
            <v>0</v>
          </cell>
          <cell r="Y262">
            <v>0</v>
          </cell>
          <cell r="Z262">
            <v>0</v>
          </cell>
          <cell r="AA262">
            <v>0</v>
          </cell>
          <cell r="AB262">
            <v>0</v>
          </cell>
          <cell r="AC262">
            <v>0</v>
          </cell>
          <cell r="AD262">
            <v>8</v>
          </cell>
          <cell r="AE262">
            <v>0</v>
          </cell>
          <cell r="AF262">
            <v>8</v>
          </cell>
          <cell r="AG262">
            <v>0</v>
          </cell>
          <cell r="AH262">
            <v>0</v>
          </cell>
          <cell r="AI262">
            <v>0</v>
          </cell>
          <cell r="AJ262">
            <v>0</v>
          </cell>
          <cell r="AK262">
            <v>0</v>
          </cell>
          <cell r="AL262">
            <v>0</v>
          </cell>
          <cell r="AM262">
            <v>0</v>
          </cell>
          <cell r="AN262">
            <v>0</v>
          </cell>
          <cell r="AO262">
            <v>0</v>
          </cell>
          <cell r="AP262">
            <v>8</v>
          </cell>
        </row>
        <row r="263">
          <cell r="A263" t="str">
            <v>246-247</v>
          </cell>
          <cell r="B263">
            <v>246</v>
          </cell>
          <cell r="C263">
            <v>1.2130000000000001</v>
          </cell>
          <cell r="D263">
            <v>1.0109999999999999</v>
          </cell>
          <cell r="E263">
            <v>0.20200000000000018</v>
          </cell>
          <cell r="F263">
            <v>10</v>
          </cell>
          <cell r="G263">
            <v>247</v>
          </cell>
          <cell r="H263">
            <v>1.38</v>
          </cell>
          <cell r="I263">
            <v>1.139</v>
          </cell>
          <cell r="J263">
            <v>0.24099999999999988</v>
          </cell>
          <cell r="K263">
            <v>10</v>
          </cell>
          <cell r="L263">
            <v>3.8999999999999702E-2</v>
          </cell>
          <cell r="M263" t="b">
            <v>1</v>
          </cell>
          <cell r="N263" t="str">
            <v>Correcto</v>
          </cell>
          <cell r="O263" t="str">
            <v>-</v>
          </cell>
          <cell r="S263">
            <v>0</v>
          </cell>
          <cell r="T263">
            <v>0</v>
          </cell>
          <cell r="U263">
            <v>10</v>
          </cell>
          <cell r="V263">
            <v>0</v>
          </cell>
          <cell r="W263">
            <v>0</v>
          </cell>
          <cell r="X263">
            <v>0</v>
          </cell>
          <cell r="Y263">
            <v>0</v>
          </cell>
          <cell r="Z263">
            <v>0</v>
          </cell>
          <cell r="AA263">
            <v>0</v>
          </cell>
          <cell r="AB263">
            <v>0</v>
          </cell>
          <cell r="AC263">
            <v>0</v>
          </cell>
          <cell r="AD263">
            <v>10</v>
          </cell>
          <cell r="AE263">
            <v>0</v>
          </cell>
          <cell r="AF263">
            <v>0</v>
          </cell>
          <cell r="AG263">
            <v>10</v>
          </cell>
          <cell r="AH263">
            <v>0</v>
          </cell>
          <cell r="AI263">
            <v>0</v>
          </cell>
          <cell r="AJ263">
            <v>0</v>
          </cell>
          <cell r="AK263">
            <v>0</v>
          </cell>
          <cell r="AL263">
            <v>0</v>
          </cell>
          <cell r="AM263">
            <v>0</v>
          </cell>
          <cell r="AN263">
            <v>0</v>
          </cell>
          <cell r="AO263">
            <v>0</v>
          </cell>
          <cell r="AP263">
            <v>10</v>
          </cell>
        </row>
        <row r="264">
          <cell r="A264" t="str">
            <v>246-245</v>
          </cell>
          <cell r="B264">
            <v>246</v>
          </cell>
          <cell r="C264">
            <v>1.1599999999999999</v>
          </cell>
          <cell r="D264">
            <v>0.96699999999999997</v>
          </cell>
          <cell r="E264">
            <v>0.19299999999999995</v>
          </cell>
          <cell r="F264">
            <v>8</v>
          </cell>
          <cell r="G264">
            <v>245</v>
          </cell>
          <cell r="H264">
            <v>1.32</v>
          </cell>
          <cell r="I264">
            <v>1.125</v>
          </cell>
          <cell r="J264">
            <v>0.19500000000000006</v>
          </cell>
          <cell r="K264">
            <v>8</v>
          </cell>
          <cell r="L264">
            <v>2.0000000000001128E-3</v>
          </cell>
          <cell r="M264" t="b">
            <v>1</v>
          </cell>
          <cell r="N264" t="str">
            <v>Correcto</v>
          </cell>
          <cell r="O264" t="str">
            <v>-</v>
          </cell>
          <cell r="S264">
            <v>0</v>
          </cell>
          <cell r="T264">
            <v>8</v>
          </cell>
          <cell r="U264">
            <v>0</v>
          </cell>
          <cell r="V264">
            <v>0</v>
          </cell>
          <cell r="W264">
            <v>0</v>
          </cell>
          <cell r="X264">
            <v>0</v>
          </cell>
          <cell r="Y264">
            <v>0</v>
          </cell>
          <cell r="Z264">
            <v>0</v>
          </cell>
          <cell r="AA264">
            <v>0</v>
          </cell>
          <cell r="AB264">
            <v>0</v>
          </cell>
          <cell r="AC264">
            <v>0</v>
          </cell>
          <cell r="AD264">
            <v>8</v>
          </cell>
          <cell r="AE264">
            <v>0</v>
          </cell>
          <cell r="AF264">
            <v>8</v>
          </cell>
          <cell r="AG264">
            <v>0</v>
          </cell>
          <cell r="AH264">
            <v>0</v>
          </cell>
          <cell r="AI264">
            <v>0</v>
          </cell>
          <cell r="AJ264">
            <v>0</v>
          </cell>
          <cell r="AK264">
            <v>0</v>
          </cell>
          <cell r="AL264">
            <v>0</v>
          </cell>
          <cell r="AM264">
            <v>0</v>
          </cell>
          <cell r="AN264">
            <v>0</v>
          </cell>
          <cell r="AO264">
            <v>0</v>
          </cell>
          <cell r="AP264">
            <v>8</v>
          </cell>
        </row>
        <row r="265">
          <cell r="A265" t="str">
            <v>247-246</v>
          </cell>
          <cell r="B265">
            <v>247</v>
          </cell>
          <cell r="C265">
            <v>1.38</v>
          </cell>
          <cell r="D265">
            <v>1.139</v>
          </cell>
          <cell r="E265">
            <v>0.24099999999999988</v>
          </cell>
          <cell r="F265">
            <v>10</v>
          </cell>
          <cell r="G265">
            <v>246</v>
          </cell>
          <cell r="H265">
            <v>1.2130000000000001</v>
          </cell>
          <cell r="I265">
            <v>1.0109999999999999</v>
          </cell>
          <cell r="J265">
            <v>0.20200000000000018</v>
          </cell>
          <cell r="K265">
            <v>10</v>
          </cell>
          <cell r="L265">
            <v>3.8999999999999702E-2</v>
          </cell>
          <cell r="M265" t="b">
            <v>1</v>
          </cell>
          <cell r="N265" t="str">
            <v>Correcto</v>
          </cell>
          <cell r="O265" t="str">
            <v>-</v>
          </cell>
          <cell r="S265">
            <v>0</v>
          </cell>
          <cell r="T265">
            <v>0</v>
          </cell>
          <cell r="U265">
            <v>10</v>
          </cell>
          <cell r="V265">
            <v>0</v>
          </cell>
          <cell r="W265">
            <v>0</v>
          </cell>
          <cell r="X265">
            <v>0</v>
          </cell>
          <cell r="Y265">
            <v>0</v>
          </cell>
          <cell r="Z265">
            <v>0</v>
          </cell>
          <cell r="AA265">
            <v>0</v>
          </cell>
          <cell r="AB265">
            <v>0</v>
          </cell>
          <cell r="AC265">
            <v>0</v>
          </cell>
          <cell r="AD265">
            <v>10</v>
          </cell>
          <cell r="AE265">
            <v>0</v>
          </cell>
          <cell r="AF265">
            <v>0</v>
          </cell>
          <cell r="AG265">
            <v>10</v>
          </cell>
          <cell r="AH265">
            <v>0</v>
          </cell>
          <cell r="AI265">
            <v>0</v>
          </cell>
          <cell r="AJ265">
            <v>0</v>
          </cell>
          <cell r="AK265">
            <v>0</v>
          </cell>
          <cell r="AL265">
            <v>0</v>
          </cell>
          <cell r="AM265">
            <v>0</v>
          </cell>
          <cell r="AN265">
            <v>0</v>
          </cell>
          <cell r="AO265">
            <v>0</v>
          </cell>
          <cell r="AP265">
            <v>10</v>
          </cell>
        </row>
        <row r="266">
          <cell r="A266" t="str">
            <v>248-255</v>
          </cell>
          <cell r="B266">
            <v>248</v>
          </cell>
          <cell r="C266">
            <v>1.48</v>
          </cell>
          <cell r="D266">
            <v>1.2350000000000001</v>
          </cell>
          <cell r="E266">
            <v>0.24499999999999988</v>
          </cell>
          <cell r="F266">
            <v>10</v>
          </cell>
          <cell r="G266">
            <v>255</v>
          </cell>
          <cell r="H266">
            <v>1.24</v>
          </cell>
          <cell r="I266">
            <v>0.99</v>
          </cell>
          <cell r="J266">
            <v>0.25</v>
          </cell>
          <cell r="K266">
            <v>10</v>
          </cell>
          <cell r="L266">
            <v>5.0000000000001155E-3</v>
          </cell>
          <cell r="M266" t="b">
            <v>1</v>
          </cell>
          <cell r="N266" t="str">
            <v>Correcto</v>
          </cell>
          <cell r="O266" t="str">
            <v>-</v>
          </cell>
          <cell r="S266">
            <v>0</v>
          </cell>
          <cell r="T266">
            <v>0</v>
          </cell>
          <cell r="U266">
            <v>10</v>
          </cell>
          <cell r="V266">
            <v>0</v>
          </cell>
          <cell r="W266">
            <v>0</v>
          </cell>
          <cell r="X266">
            <v>0</v>
          </cell>
          <cell r="Y266">
            <v>0</v>
          </cell>
          <cell r="Z266">
            <v>0</v>
          </cell>
          <cell r="AA266">
            <v>0</v>
          </cell>
          <cell r="AB266">
            <v>0</v>
          </cell>
          <cell r="AC266">
            <v>0</v>
          </cell>
          <cell r="AD266">
            <v>10</v>
          </cell>
          <cell r="AE266">
            <v>0</v>
          </cell>
          <cell r="AF266">
            <v>0</v>
          </cell>
          <cell r="AG266">
            <v>10</v>
          </cell>
          <cell r="AH266">
            <v>0</v>
          </cell>
          <cell r="AI266">
            <v>0</v>
          </cell>
          <cell r="AJ266">
            <v>0</v>
          </cell>
          <cell r="AK266">
            <v>0</v>
          </cell>
          <cell r="AL266">
            <v>0</v>
          </cell>
          <cell r="AM266">
            <v>0</v>
          </cell>
          <cell r="AN266">
            <v>0</v>
          </cell>
          <cell r="AO266">
            <v>0</v>
          </cell>
          <cell r="AP266">
            <v>10</v>
          </cell>
        </row>
        <row r="267">
          <cell r="A267" t="str">
            <v>251-252</v>
          </cell>
          <cell r="B267">
            <v>251</v>
          </cell>
          <cell r="C267">
            <v>1.97</v>
          </cell>
          <cell r="D267">
            <v>1.72</v>
          </cell>
          <cell r="E267">
            <v>0.25</v>
          </cell>
          <cell r="F267">
            <v>10</v>
          </cell>
          <cell r="G267">
            <v>252</v>
          </cell>
          <cell r="H267">
            <v>1.49</v>
          </cell>
          <cell r="I267">
            <v>1.246</v>
          </cell>
          <cell r="J267">
            <v>0.24399999999999999</v>
          </cell>
          <cell r="K267">
            <v>10</v>
          </cell>
          <cell r="L267">
            <v>6.0000000000000053E-3</v>
          </cell>
          <cell r="M267" t="b">
            <v>1</v>
          </cell>
          <cell r="N267" t="str">
            <v>Correcto</v>
          </cell>
          <cell r="O267" t="str">
            <v>-</v>
          </cell>
          <cell r="S267">
            <v>0</v>
          </cell>
          <cell r="T267">
            <v>0</v>
          </cell>
          <cell r="U267">
            <v>10</v>
          </cell>
          <cell r="V267">
            <v>0</v>
          </cell>
          <cell r="W267">
            <v>0</v>
          </cell>
          <cell r="X267">
            <v>0</v>
          </cell>
          <cell r="Y267">
            <v>0</v>
          </cell>
          <cell r="Z267">
            <v>0</v>
          </cell>
          <cell r="AA267">
            <v>0</v>
          </cell>
          <cell r="AB267">
            <v>0</v>
          </cell>
          <cell r="AC267">
            <v>0</v>
          </cell>
          <cell r="AD267">
            <v>10</v>
          </cell>
          <cell r="AE267">
            <v>0</v>
          </cell>
          <cell r="AF267">
            <v>0</v>
          </cell>
          <cell r="AG267">
            <v>10</v>
          </cell>
          <cell r="AH267">
            <v>0</v>
          </cell>
          <cell r="AI267">
            <v>0</v>
          </cell>
          <cell r="AJ267">
            <v>0</v>
          </cell>
          <cell r="AK267">
            <v>0</v>
          </cell>
          <cell r="AL267">
            <v>0</v>
          </cell>
          <cell r="AM267">
            <v>0</v>
          </cell>
          <cell r="AN267">
            <v>0</v>
          </cell>
          <cell r="AO267">
            <v>0</v>
          </cell>
          <cell r="AP267">
            <v>10</v>
          </cell>
        </row>
        <row r="268">
          <cell r="A268" t="str">
            <v>252-253</v>
          </cell>
          <cell r="B268">
            <v>252</v>
          </cell>
          <cell r="C268">
            <v>1.59</v>
          </cell>
          <cell r="D268">
            <v>1.32</v>
          </cell>
          <cell r="E268">
            <v>0.27</v>
          </cell>
          <cell r="F268">
            <v>12</v>
          </cell>
          <cell r="G268">
            <v>253</v>
          </cell>
          <cell r="H268">
            <v>1.39</v>
          </cell>
          <cell r="I268">
            <v>1.1299999999999999</v>
          </cell>
          <cell r="J268">
            <v>0.26</v>
          </cell>
          <cell r="K268">
            <v>12</v>
          </cell>
          <cell r="L268">
            <v>1.0000000000000009E-2</v>
          </cell>
          <cell r="M268" t="b">
            <v>1</v>
          </cell>
          <cell r="N268" t="str">
            <v>Correcto</v>
          </cell>
          <cell r="O268" t="str">
            <v>-</v>
          </cell>
          <cell r="S268">
            <v>0</v>
          </cell>
          <cell r="T268">
            <v>0</v>
          </cell>
          <cell r="U268">
            <v>0</v>
          </cell>
          <cell r="V268">
            <v>12</v>
          </cell>
          <cell r="W268">
            <v>0</v>
          </cell>
          <cell r="X268">
            <v>0</v>
          </cell>
          <cell r="Y268">
            <v>0</v>
          </cell>
          <cell r="Z268">
            <v>0</v>
          </cell>
          <cell r="AA268">
            <v>0</v>
          </cell>
          <cell r="AB268">
            <v>0</v>
          </cell>
          <cell r="AC268">
            <v>0</v>
          </cell>
          <cell r="AD268">
            <v>12</v>
          </cell>
          <cell r="AE268">
            <v>0</v>
          </cell>
          <cell r="AF268">
            <v>0</v>
          </cell>
          <cell r="AG268">
            <v>0</v>
          </cell>
          <cell r="AH268">
            <v>12</v>
          </cell>
          <cell r="AI268">
            <v>0</v>
          </cell>
          <cell r="AJ268">
            <v>0</v>
          </cell>
          <cell r="AK268">
            <v>0</v>
          </cell>
          <cell r="AL268">
            <v>0</v>
          </cell>
          <cell r="AM268">
            <v>0</v>
          </cell>
          <cell r="AN268">
            <v>0</v>
          </cell>
          <cell r="AO268">
            <v>0</v>
          </cell>
          <cell r="AP268">
            <v>12</v>
          </cell>
        </row>
        <row r="269">
          <cell r="A269" t="str">
            <v>252-251</v>
          </cell>
          <cell r="B269">
            <v>252</v>
          </cell>
          <cell r="C269">
            <v>1.49</v>
          </cell>
          <cell r="D269">
            <v>1.246</v>
          </cell>
          <cell r="E269">
            <v>0.24399999999999999</v>
          </cell>
          <cell r="F269">
            <v>10</v>
          </cell>
          <cell r="G269">
            <v>251</v>
          </cell>
          <cell r="H269">
            <v>1.97</v>
          </cell>
          <cell r="I269">
            <v>1.72</v>
          </cell>
          <cell r="J269">
            <v>0.25</v>
          </cell>
          <cell r="K269">
            <v>10</v>
          </cell>
          <cell r="L269">
            <v>6.0000000000000053E-3</v>
          </cell>
          <cell r="M269" t="b">
            <v>1</v>
          </cell>
          <cell r="N269" t="str">
            <v>Correcto</v>
          </cell>
          <cell r="O269" t="str">
            <v>-</v>
          </cell>
          <cell r="S269">
            <v>0</v>
          </cell>
          <cell r="T269">
            <v>0</v>
          </cell>
          <cell r="U269">
            <v>10</v>
          </cell>
          <cell r="V269">
            <v>0</v>
          </cell>
          <cell r="W269">
            <v>0</v>
          </cell>
          <cell r="X269">
            <v>0</v>
          </cell>
          <cell r="Y269">
            <v>0</v>
          </cell>
          <cell r="Z269">
            <v>0</v>
          </cell>
          <cell r="AA269">
            <v>0</v>
          </cell>
          <cell r="AB269">
            <v>0</v>
          </cell>
          <cell r="AC269">
            <v>0</v>
          </cell>
          <cell r="AD269">
            <v>10</v>
          </cell>
          <cell r="AE269">
            <v>0</v>
          </cell>
          <cell r="AF269">
            <v>0</v>
          </cell>
          <cell r="AG269">
            <v>10</v>
          </cell>
          <cell r="AH269">
            <v>0</v>
          </cell>
          <cell r="AI269">
            <v>0</v>
          </cell>
          <cell r="AJ269">
            <v>0</v>
          </cell>
          <cell r="AK269">
            <v>0</v>
          </cell>
          <cell r="AL269">
            <v>0</v>
          </cell>
          <cell r="AM269">
            <v>0</v>
          </cell>
          <cell r="AN269">
            <v>0</v>
          </cell>
          <cell r="AO269">
            <v>0</v>
          </cell>
          <cell r="AP269">
            <v>10</v>
          </cell>
        </row>
        <row r="270">
          <cell r="A270" t="str">
            <v>253-252</v>
          </cell>
          <cell r="B270">
            <v>253</v>
          </cell>
          <cell r="C270">
            <v>1.39</v>
          </cell>
          <cell r="D270">
            <v>1.1299999999999999</v>
          </cell>
          <cell r="E270">
            <v>0.26</v>
          </cell>
          <cell r="F270">
            <v>12</v>
          </cell>
          <cell r="G270">
            <v>252</v>
          </cell>
          <cell r="H270">
            <v>1.59</v>
          </cell>
          <cell r="I270">
            <v>1.32</v>
          </cell>
          <cell r="J270">
            <v>0.27</v>
          </cell>
          <cell r="K270">
            <v>12</v>
          </cell>
          <cell r="L270">
            <v>1.0000000000000009E-2</v>
          </cell>
          <cell r="M270" t="b">
            <v>1</v>
          </cell>
          <cell r="N270" t="str">
            <v>Correcto</v>
          </cell>
          <cell r="O270" t="str">
            <v>-</v>
          </cell>
          <cell r="S270">
            <v>0</v>
          </cell>
          <cell r="T270">
            <v>0</v>
          </cell>
          <cell r="U270">
            <v>0</v>
          </cell>
          <cell r="V270">
            <v>12</v>
          </cell>
          <cell r="W270">
            <v>0</v>
          </cell>
          <cell r="X270">
            <v>0</v>
          </cell>
          <cell r="Y270">
            <v>0</v>
          </cell>
          <cell r="Z270">
            <v>0</v>
          </cell>
          <cell r="AA270">
            <v>0</v>
          </cell>
          <cell r="AB270">
            <v>0</v>
          </cell>
          <cell r="AC270">
            <v>0</v>
          </cell>
          <cell r="AD270">
            <v>12</v>
          </cell>
          <cell r="AE270">
            <v>0</v>
          </cell>
          <cell r="AF270">
            <v>0</v>
          </cell>
          <cell r="AG270">
            <v>0</v>
          </cell>
          <cell r="AH270">
            <v>12</v>
          </cell>
          <cell r="AI270">
            <v>0</v>
          </cell>
          <cell r="AJ270">
            <v>0</v>
          </cell>
          <cell r="AK270">
            <v>0</v>
          </cell>
          <cell r="AL270">
            <v>0</v>
          </cell>
          <cell r="AM270">
            <v>0</v>
          </cell>
          <cell r="AN270">
            <v>0</v>
          </cell>
          <cell r="AO270">
            <v>0</v>
          </cell>
          <cell r="AP270">
            <v>12</v>
          </cell>
        </row>
        <row r="271">
          <cell r="A271" t="str">
            <v>254-259</v>
          </cell>
          <cell r="B271">
            <v>254</v>
          </cell>
          <cell r="C271">
            <v>1.6</v>
          </cell>
          <cell r="D271">
            <v>1.28</v>
          </cell>
          <cell r="E271">
            <v>0.32000000000000006</v>
          </cell>
          <cell r="F271">
            <v>14</v>
          </cell>
          <cell r="G271">
            <v>259</v>
          </cell>
          <cell r="H271">
            <v>1.46</v>
          </cell>
          <cell r="I271">
            <v>1.155</v>
          </cell>
          <cell r="J271">
            <v>0.30499999999999994</v>
          </cell>
          <cell r="K271">
            <v>14</v>
          </cell>
          <cell r="L271">
            <v>1.5000000000000124E-2</v>
          </cell>
          <cell r="M271" t="b">
            <v>1</v>
          </cell>
          <cell r="N271" t="str">
            <v>Correcto</v>
          </cell>
          <cell r="O271" t="str">
            <v>-</v>
          </cell>
          <cell r="S271">
            <v>0</v>
          </cell>
          <cell r="T271">
            <v>0</v>
          </cell>
          <cell r="U271">
            <v>0</v>
          </cell>
          <cell r="V271">
            <v>0</v>
          </cell>
          <cell r="W271">
            <v>14</v>
          </cell>
          <cell r="X271">
            <v>0</v>
          </cell>
          <cell r="Y271">
            <v>0</v>
          </cell>
          <cell r="Z271">
            <v>0</v>
          </cell>
          <cell r="AA271">
            <v>0</v>
          </cell>
          <cell r="AB271">
            <v>0</v>
          </cell>
          <cell r="AC271">
            <v>0</v>
          </cell>
          <cell r="AD271">
            <v>14</v>
          </cell>
          <cell r="AE271">
            <v>0</v>
          </cell>
          <cell r="AF271">
            <v>0</v>
          </cell>
          <cell r="AG271">
            <v>0</v>
          </cell>
          <cell r="AH271">
            <v>0</v>
          </cell>
          <cell r="AI271">
            <v>14</v>
          </cell>
          <cell r="AJ271">
            <v>0</v>
          </cell>
          <cell r="AK271">
            <v>0</v>
          </cell>
          <cell r="AL271">
            <v>0</v>
          </cell>
          <cell r="AM271">
            <v>0</v>
          </cell>
          <cell r="AN271">
            <v>0</v>
          </cell>
          <cell r="AO271">
            <v>0</v>
          </cell>
          <cell r="AP271">
            <v>14</v>
          </cell>
        </row>
        <row r="272">
          <cell r="A272" t="str">
            <v>254-258</v>
          </cell>
          <cell r="B272">
            <v>254</v>
          </cell>
          <cell r="C272">
            <v>1.53</v>
          </cell>
          <cell r="D272">
            <v>1.2889999999999999</v>
          </cell>
          <cell r="E272">
            <v>0.2410000000000001</v>
          </cell>
          <cell r="F272">
            <v>10</v>
          </cell>
          <cell r="G272">
            <v>258</v>
          </cell>
          <cell r="H272">
            <v>1.1299999999999999</v>
          </cell>
          <cell r="I272">
            <v>0.88</v>
          </cell>
          <cell r="J272">
            <v>0.24999999999999989</v>
          </cell>
          <cell r="K272">
            <v>10</v>
          </cell>
          <cell r="L272">
            <v>8.9999999999997859E-3</v>
          </cell>
          <cell r="M272" t="b">
            <v>1</v>
          </cell>
          <cell r="N272" t="str">
            <v>Correcto</v>
          </cell>
          <cell r="O272" t="str">
            <v>-</v>
          </cell>
          <cell r="S272">
            <v>0</v>
          </cell>
          <cell r="T272">
            <v>0</v>
          </cell>
          <cell r="U272">
            <v>10</v>
          </cell>
          <cell r="V272">
            <v>0</v>
          </cell>
          <cell r="W272">
            <v>0</v>
          </cell>
          <cell r="X272">
            <v>0</v>
          </cell>
          <cell r="Y272">
            <v>0</v>
          </cell>
          <cell r="Z272">
            <v>0</v>
          </cell>
          <cell r="AA272">
            <v>0</v>
          </cell>
          <cell r="AB272">
            <v>0</v>
          </cell>
          <cell r="AC272">
            <v>0</v>
          </cell>
          <cell r="AD272">
            <v>10</v>
          </cell>
          <cell r="AE272">
            <v>0</v>
          </cell>
          <cell r="AF272">
            <v>0</v>
          </cell>
          <cell r="AG272">
            <v>10</v>
          </cell>
          <cell r="AH272">
            <v>0</v>
          </cell>
          <cell r="AI272">
            <v>0</v>
          </cell>
          <cell r="AJ272">
            <v>0</v>
          </cell>
          <cell r="AK272">
            <v>0</v>
          </cell>
          <cell r="AL272">
            <v>0</v>
          </cell>
          <cell r="AM272">
            <v>0</v>
          </cell>
          <cell r="AN272">
            <v>0</v>
          </cell>
          <cell r="AO272">
            <v>0</v>
          </cell>
          <cell r="AP272">
            <v>10</v>
          </cell>
        </row>
        <row r="273">
          <cell r="A273" t="str">
            <v>255-256</v>
          </cell>
          <cell r="B273">
            <v>255</v>
          </cell>
          <cell r="C273">
            <v>1.45</v>
          </cell>
          <cell r="D273">
            <v>1.208</v>
          </cell>
          <cell r="E273">
            <v>0.24199999999999999</v>
          </cell>
          <cell r="F273">
            <v>10</v>
          </cell>
          <cell r="G273">
            <v>256</v>
          </cell>
          <cell r="H273">
            <v>1.51</v>
          </cell>
          <cell r="I273">
            <v>1.26</v>
          </cell>
          <cell r="J273">
            <v>0.25</v>
          </cell>
          <cell r="K273">
            <v>10</v>
          </cell>
          <cell r="L273">
            <v>8.0000000000000071E-3</v>
          </cell>
          <cell r="M273" t="b">
            <v>1</v>
          </cell>
          <cell r="N273" t="str">
            <v>Correcto</v>
          </cell>
          <cell r="O273" t="str">
            <v>-</v>
          </cell>
          <cell r="S273">
            <v>0</v>
          </cell>
          <cell r="T273">
            <v>0</v>
          </cell>
          <cell r="U273">
            <v>10</v>
          </cell>
          <cell r="V273">
            <v>0</v>
          </cell>
          <cell r="W273">
            <v>0</v>
          </cell>
          <cell r="X273">
            <v>0</v>
          </cell>
          <cell r="Y273">
            <v>0</v>
          </cell>
          <cell r="Z273">
            <v>0</v>
          </cell>
          <cell r="AA273">
            <v>0</v>
          </cell>
          <cell r="AB273">
            <v>0</v>
          </cell>
          <cell r="AC273">
            <v>0</v>
          </cell>
          <cell r="AD273">
            <v>10</v>
          </cell>
          <cell r="AE273">
            <v>0</v>
          </cell>
          <cell r="AF273">
            <v>0</v>
          </cell>
          <cell r="AG273">
            <v>10</v>
          </cell>
          <cell r="AH273">
            <v>0</v>
          </cell>
          <cell r="AI273">
            <v>0</v>
          </cell>
          <cell r="AJ273">
            <v>0</v>
          </cell>
          <cell r="AK273">
            <v>0</v>
          </cell>
          <cell r="AL273">
            <v>0</v>
          </cell>
          <cell r="AM273">
            <v>0</v>
          </cell>
          <cell r="AN273">
            <v>0</v>
          </cell>
          <cell r="AO273">
            <v>0</v>
          </cell>
          <cell r="AP273">
            <v>10</v>
          </cell>
        </row>
        <row r="274">
          <cell r="A274" t="str">
            <v>255-248</v>
          </cell>
          <cell r="B274">
            <v>255</v>
          </cell>
          <cell r="C274">
            <v>1.24</v>
          </cell>
          <cell r="D274">
            <v>0.99</v>
          </cell>
          <cell r="E274">
            <v>0.25</v>
          </cell>
          <cell r="F274">
            <v>10</v>
          </cell>
          <cell r="G274">
            <v>248</v>
          </cell>
          <cell r="H274">
            <v>1.48</v>
          </cell>
          <cell r="I274">
            <v>1.2350000000000001</v>
          </cell>
          <cell r="J274">
            <v>0.24499999999999988</v>
          </cell>
          <cell r="K274">
            <v>10</v>
          </cell>
          <cell r="L274">
            <v>5.0000000000001155E-3</v>
          </cell>
          <cell r="M274" t="b">
            <v>1</v>
          </cell>
          <cell r="N274" t="str">
            <v>Correcto</v>
          </cell>
          <cell r="O274" t="str">
            <v>-</v>
          </cell>
          <cell r="S274">
            <v>0</v>
          </cell>
          <cell r="T274">
            <v>0</v>
          </cell>
          <cell r="U274">
            <v>10</v>
          </cell>
          <cell r="V274">
            <v>0</v>
          </cell>
          <cell r="W274">
            <v>0</v>
          </cell>
          <cell r="X274">
            <v>0</v>
          </cell>
          <cell r="Y274">
            <v>0</v>
          </cell>
          <cell r="Z274">
            <v>0</v>
          </cell>
          <cell r="AA274">
            <v>0</v>
          </cell>
          <cell r="AB274">
            <v>0</v>
          </cell>
          <cell r="AC274">
            <v>0</v>
          </cell>
          <cell r="AD274">
            <v>10</v>
          </cell>
          <cell r="AE274">
            <v>0</v>
          </cell>
          <cell r="AF274">
            <v>0</v>
          </cell>
          <cell r="AG274">
            <v>10</v>
          </cell>
          <cell r="AH274">
            <v>0</v>
          </cell>
          <cell r="AI274">
            <v>0</v>
          </cell>
          <cell r="AJ274">
            <v>0</v>
          </cell>
          <cell r="AK274">
            <v>0</v>
          </cell>
          <cell r="AL274">
            <v>0</v>
          </cell>
          <cell r="AM274">
            <v>0</v>
          </cell>
          <cell r="AN274">
            <v>0</v>
          </cell>
          <cell r="AO274">
            <v>0</v>
          </cell>
          <cell r="AP274">
            <v>10</v>
          </cell>
        </row>
        <row r="275">
          <cell r="A275" t="str">
            <v>256-255</v>
          </cell>
          <cell r="B275">
            <v>256</v>
          </cell>
          <cell r="C275">
            <v>1.51</v>
          </cell>
          <cell r="D275">
            <v>1.26</v>
          </cell>
          <cell r="E275">
            <v>0.25</v>
          </cell>
          <cell r="F275">
            <v>10</v>
          </cell>
          <cell r="G275">
            <v>255</v>
          </cell>
          <cell r="H275">
            <v>1.45</v>
          </cell>
          <cell r="I275">
            <v>1.208</v>
          </cell>
          <cell r="J275">
            <v>0.24199999999999999</v>
          </cell>
          <cell r="K275">
            <v>10</v>
          </cell>
          <cell r="L275">
            <v>8.0000000000000071E-3</v>
          </cell>
          <cell r="M275" t="b">
            <v>1</v>
          </cell>
          <cell r="N275" t="str">
            <v>Correcto</v>
          </cell>
          <cell r="O275" t="str">
            <v>-</v>
          </cell>
          <cell r="S275">
            <v>0</v>
          </cell>
          <cell r="T275">
            <v>0</v>
          </cell>
          <cell r="U275">
            <v>10</v>
          </cell>
          <cell r="V275">
            <v>0</v>
          </cell>
          <cell r="W275">
            <v>0</v>
          </cell>
          <cell r="X275">
            <v>0</v>
          </cell>
          <cell r="Y275">
            <v>0</v>
          </cell>
          <cell r="Z275">
            <v>0</v>
          </cell>
          <cell r="AA275">
            <v>0</v>
          </cell>
          <cell r="AB275">
            <v>0</v>
          </cell>
          <cell r="AC275">
            <v>0</v>
          </cell>
          <cell r="AD275">
            <v>10</v>
          </cell>
          <cell r="AE275">
            <v>0</v>
          </cell>
          <cell r="AF275">
            <v>0</v>
          </cell>
          <cell r="AG275">
            <v>10</v>
          </cell>
          <cell r="AH275">
            <v>0</v>
          </cell>
          <cell r="AI275">
            <v>0</v>
          </cell>
          <cell r="AJ275">
            <v>0</v>
          </cell>
          <cell r="AK275">
            <v>0</v>
          </cell>
          <cell r="AL275">
            <v>0</v>
          </cell>
          <cell r="AM275">
            <v>0</v>
          </cell>
          <cell r="AN275">
            <v>0</v>
          </cell>
          <cell r="AO275">
            <v>0</v>
          </cell>
          <cell r="AP275">
            <v>10</v>
          </cell>
        </row>
        <row r="276">
          <cell r="A276" t="str">
            <v>258-254</v>
          </cell>
          <cell r="B276">
            <v>258</v>
          </cell>
          <cell r="C276">
            <v>1.1299999999999999</v>
          </cell>
          <cell r="D276">
            <v>0.88</v>
          </cell>
          <cell r="E276">
            <v>0.24999999999999989</v>
          </cell>
          <cell r="F276">
            <v>10</v>
          </cell>
          <cell r="G276">
            <v>254</v>
          </cell>
          <cell r="H276">
            <v>1.53</v>
          </cell>
          <cell r="I276">
            <v>1.2889999999999999</v>
          </cell>
          <cell r="J276">
            <v>0.2410000000000001</v>
          </cell>
          <cell r="K276">
            <v>10</v>
          </cell>
          <cell r="L276">
            <v>8.9999999999997859E-3</v>
          </cell>
          <cell r="M276" t="b">
            <v>1</v>
          </cell>
          <cell r="N276" t="str">
            <v>Correcto</v>
          </cell>
          <cell r="O276" t="str">
            <v>-</v>
          </cell>
          <cell r="S276">
            <v>0</v>
          </cell>
          <cell r="T276">
            <v>0</v>
          </cell>
          <cell r="U276">
            <v>10</v>
          </cell>
          <cell r="V276">
            <v>0</v>
          </cell>
          <cell r="W276">
            <v>0</v>
          </cell>
          <cell r="X276">
            <v>0</v>
          </cell>
          <cell r="Y276">
            <v>0</v>
          </cell>
          <cell r="Z276">
            <v>0</v>
          </cell>
          <cell r="AA276">
            <v>0</v>
          </cell>
          <cell r="AB276">
            <v>0</v>
          </cell>
          <cell r="AC276">
            <v>0</v>
          </cell>
          <cell r="AD276">
            <v>10</v>
          </cell>
          <cell r="AE276">
            <v>0</v>
          </cell>
          <cell r="AF276">
            <v>0</v>
          </cell>
          <cell r="AG276">
            <v>10</v>
          </cell>
          <cell r="AH276">
            <v>0</v>
          </cell>
          <cell r="AI276">
            <v>0</v>
          </cell>
          <cell r="AJ276">
            <v>0</v>
          </cell>
          <cell r="AK276">
            <v>0</v>
          </cell>
          <cell r="AL276">
            <v>0</v>
          </cell>
          <cell r="AM276">
            <v>0</v>
          </cell>
          <cell r="AN276">
            <v>0</v>
          </cell>
          <cell r="AO276">
            <v>0</v>
          </cell>
          <cell r="AP276">
            <v>10</v>
          </cell>
        </row>
        <row r="277">
          <cell r="A277" t="str">
            <v>259-309</v>
          </cell>
          <cell r="B277">
            <v>259</v>
          </cell>
          <cell r="C277">
            <v>1.78</v>
          </cell>
          <cell r="D277">
            <v>1.45</v>
          </cell>
          <cell r="E277">
            <v>0.33000000000000007</v>
          </cell>
          <cell r="F277">
            <v>14</v>
          </cell>
          <cell r="G277">
            <v>309</v>
          </cell>
          <cell r="H277">
            <v>1.1599999999999999</v>
          </cell>
          <cell r="I277">
            <v>0.85</v>
          </cell>
          <cell r="J277">
            <v>0.30999999999999994</v>
          </cell>
          <cell r="K277">
            <v>14</v>
          </cell>
          <cell r="L277">
            <v>2.0000000000000129E-2</v>
          </cell>
          <cell r="M277" t="b">
            <v>1</v>
          </cell>
          <cell r="N277" t="str">
            <v>Correcto</v>
          </cell>
          <cell r="O277" t="str">
            <v>-</v>
          </cell>
          <cell r="S277">
            <v>0</v>
          </cell>
          <cell r="T277">
            <v>0</v>
          </cell>
          <cell r="U277">
            <v>0</v>
          </cell>
          <cell r="V277">
            <v>0</v>
          </cell>
          <cell r="W277">
            <v>14</v>
          </cell>
          <cell r="X277">
            <v>0</v>
          </cell>
          <cell r="Y277">
            <v>0</v>
          </cell>
          <cell r="Z277">
            <v>0</v>
          </cell>
          <cell r="AA277">
            <v>0</v>
          </cell>
          <cell r="AB277">
            <v>0</v>
          </cell>
          <cell r="AC277">
            <v>0</v>
          </cell>
          <cell r="AD277">
            <v>14</v>
          </cell>
          <cell r="AE277">
            <v>0</v>
          </cell>
          <cell r="AF277">
            <v>0</v>
          </cell>
          <cell r="AG277">
            <v>0</v>
          </cell>
          <cell r="AH277">
            <v>0</v>
          </cell>
          <cell r="AI277">
            <v>14</v>
          </cell>
          <cell r="AJ277">
            <v>0</v>
          </cell>
          <cell r="AK277">
            <v>0</v>
          </cell>
          <cell r="AL277">
            <v>0</v>
          </cell>
          <cell r="AM277">
            <v>0</v>
          </cell>
          <cell r="AN277">
            <v>0</v>
          </cell>
          <cell r="AO277">
            <v>0</v>
          </cell>
          <cell r="AP277">
            <v>14</v>
          </cell>
        </row>
        <row r="278">
          <cell r="A278" t="str">
            <v>259-254</v>
          </cell>
          <cell r="B278">
            <v>259</v>
          </cell>
          <cell r="C278">
            <v>1.46</v>
          </cell>
          <cell r="D278">
            <v>1.155</v>
          </cell>
          <cell r="E278">
            <v>0.30499999999999994</v>
          </cell>
          <cell r="F278">
            <v>14</v>
          </cell>
          <cell r="G278">
            <v>254</v>
          </cell>
          <cell r="H278">
            <v>1.6</v>
          </cell>
          <cell r="I278">
            <v>1.28</v>
          </cell>
          <cell r="J278">
            <v>0.32000000000000006</v>
          </cell>
          <cell r="K278">
            <v>14</v>
          </cell>
          <cell r="L278">
            <v>1.5000000000000124E-2</v>
          </cell>
          <cell r="M278" t="b">
            <v>1</v>
          </cell>
          <cell r="N278" t="str">
            <v>Correcto</v>
          </cell>
          <cell r="O278" t="str">
            <v>-</v>
          </cell>
          <cell r="S278">
            <v>0</v>
          </cell>
          <cell r="T278">
            <v>0</v>
          </cell>
          <cell r="U278">
            <v>0</v>
          </cell>
          <cell r="V278">
            <v>0</v>
          </cell>
          <cell r="W278">
            <v>14</v>
          </cell>
          <cell r="X278">
            <v>0</v>
          </cell>
          <cell r="Y278">
            <v>0</v>
          </cell>
          <cell r="Z278">
            <v>0</v>
          </cell>
          <cell r="AA278">
            <v>0</v>
          </cell>
          <cell r="AB278">
            <v>0</v>
          </cell>
          <cell r="AC278">
            <v>0</v>
          </cell>
          <cell r="AD278">
            <v>14</v>
          </cell>
          <cell r="AE278">
            <v>0</v>
          </cell>
          <cell r="AF278">
            <v>0</v>
          </cell>
          <cell r="AG278">
            <v>0</v>
          </cell>
          <cell r="AH278">
            <v>0</v>
          </cell>
          <cell r="AI278">
            <v>14</v>
          </cell>
          <cell r="AJ278">
            <v>0</v>
          </cell>
          <cell r="AK278">
            <v>0</v>
          </cell>
          <cell r="AL278">
            <v>0</v>
          </cell>
          <cell r="AM278">
            <v>0</v>
          </cell>
          <cell r="AN278">
            <v>0</v>
          </cell>
          <cell r="AO278">
            <v>0</v>
          </cell>
          <cell r="AP278">
            <v>14</v>
          </cell>
        </row>
        <row r="279">
          <cell r="A279" t="str">
            <v>263-264</v>
          </cell>
          <cell r="B279">
            <v>263</v>
          </cell>
          <cell r="C279">
            <v>0.88</v>
          </cell>
          <cell r="D279">
            <v>0.73599999999999999</v>
          </cell>
          <cell r="E279">
            <v>0.14400000000000002</v>
          </cell>
          <cell r="F279">
            <v>6</v>
          </cell>
          <cell r="G279">
            <v>264</v>
          </cell>
          <cell r="H279">
            <v>2.67</v>
          </cell>
          <cell r="I279">
            <v>2.52</v>
          </cell>
          <cell r="J279">
            <v>0.14999999999999991</v>
          </cell>
          <cell r="K279">
            <v>6</v>
          </cell>
          <cell r="L279">
            <v>5.9999999999998943E-3</v>
          </cell>
          <cell r="M279" t="b">
            <v>1</v>
          </cell>
          <cell r="N279" t="str">
            <v>Correcto</v>
          </cell>
          <cell r="O279" t="str">
            <v>-</v>
          </cell>
          <cell r="S279">
            <v>6</v>
          </cell>
          <cell r="T279">
            <v>0</v>
          </cell>
          <cell r="U279">
            <v>0</v>
          </cell>
          <cell r="V279">
            <v>0</v>
          </cell>
          <cell r="W279">
            <v>0</v>
          </cell>
          <cell r="X279">
            <v>0</v>
          </cell>
          <cell r="Y279">
            <v>0</v>
          </cell>
          <cell r="Z279">
            <v>0</v>
          </cell>
          <cell r="AA279">
            <v>0</v>
          </cell>
          <cell r="AB279">
            <v>0</v>
          </cell>
          <cell r="AC279">
            <v>0</v>
          </cell>
          <cell r="AD279">
            <v>6</v>
          </cell>
          <cell r="AE279">
            <v>6</v>
          </cell>
          <cell r="AF279">
            <v>0</v>
          </cell>
          <cell r="AG279">
            <v>0</v>
          </cell>
          <cell r="AH279">
            <v>0</v>
          </cell>
          <cell r="AI279">
            <v>0</v>
          </cell>
          <cell r="AJ279">
            <v>0</v>
          </cell>
          <cell r="AK279">
            <v>0</v>
          </cell>
          <cell r="AL279">
            <v>0</v>
          </cell>
          <cell r="AM279">
            <v>0</v>
          </cell>
          <cell r="AN279">
            <v>0</v>
          </cell>
          <cell r="AO279">
            <v>0</v>
          </cell>
          <cell r="AP279">
            <v>6</v>
          </cell>
        </row>
        <row r="280">
          <cell r="A280" t="str">
            <v>263-270</v>
          </cell>
          <cell r="B280">
            <v>263</v>
          </cell>
          <cell r="C280">
            <v>1.06</v>
          </cell>
          <cell r="D280">
            <v>0.91</v>
          </cell>
          <cell r="E280">
            <v>0.15000000000000002</v>
          </cell>
          <cell r="F280">
            <v>6</v>
          </cell>
          <cell r="G280">
            <v>270</v>
          </cell>
          <cell r="H280">
            <v>0.9</v>
          </cell>
          <cell r="I280">
            <v>0.76</v>
          </cell>
          <cell r="J280">
            <v>0.14000000000000001</v>
          </cell>
          <cell r="K280">
            <v>6</v>
          </cell>
          <cell r="L280">
            <v>1.0000000000000009E-2</v>
          </cell>
          <cell r="M280" t="b">
            <v>1</v>
          </cell>
          <cell r="N280" t="str">
            <v>Correcto</v>
          </cell>
          <cell r="O280" t="str">
            <v>-</v>
          </cell>
          <cell r="S280">
            <v>6</v>
          </cell>
          <cell r="T280">
            <v>0</v>
          </cell>
          <cell r="U280">
            <v>0</v>
          </cell>
          <cell r="V280">
            <v>0</v>
          </cell>
          <cell r="W280">
            <v>0</v>
          </cell>
          <cell r="X280">
            <v>0</v>
          </cell>
          <cell r="Y280">
            <v>0</v>
          </cell>
          <cell r="Z280">
            <v>0</v>
          </cell>
          <cell r="AA280">
            <v>0</v>
          </cell>
          <cell r="AB280">
            <v>0</v>
          </cell>
          <cell r="AC280">
            <v>0</v>
          </cell>
          <cell r="AD280">
            <v>6</v>
          </cell>
          <cell r="AE280">
            <v>6</v>
          </cell>
          <cell r="AF280">
            <v>0</v>
          </cell>
          <cell r="AG280">
            <v>0</v>
          </cell>
          <cell r="AH280">
            <v>0</v>
          </cell>
          <cell r="AI280">
            <v>0</v>
          </cell>
          <cell r="AJ280">
            <v>0</v>
          </cell>
          <cell r="AK280">
            <v>0</v>
          </cell>
          <cell r="AL280">
            <v>0</v>
          </cell>
          <cell r="AM280">
            <v>0</v>
          </cell>
          <cell r="AN280">
            <v>0</v>
          </cell>
          <cell r="AO280">
            <v>0</v>
          </cell>
          <cell r="AP280">
            <v>6</v>
          </cell>
        </row>
        <row r="281">
          <cell r="A281" t="str">
            <v>264-263</v>
          </cell>
          <cell r="B281">
            <v>264</v>
          </cell>
          <cell r="C281">
            <v>2.67</v>
          </cell>
          <cell r="D281">
            <v>2.52</v>
          </cell>
          <cell r="E281">
            <v>0.14999999999999991</v>
          </cell>
          <cell r="F281">
            <v>6</v>
          </cell>
          <cell r="G281">
            <v>263</v>
          </cell>
          <cell r="H281">
            <v>0.88</v>
          </cell>
          <cell r="I281">
            <v>0.73599999999999999</v>
          </cell>
          <cell r="J281">
            <v>0.14400000000000002</v>
          </cell>
          <cell r="K281">
            <v>6</v>
          </cell>
          <cell r="L281">
            <v>5.9999999999998943E-3</v>
          </cell>
          <cell r="M281" t="b">
            <v>1</v>
          </cell>
          <cell r="N281" t="str">
            <v>Correcto</v>
          </cell>
          <cell r="O281" t="str">
            <v>-</v>
          </cell>
          <cell r="S281">
            <v>6</v>
          </cell>
          <cell r="T281">
            <v>0</v>
          </cell>
          <cell r="U281">
            <v>0</v>
          </cell>
          <cell r="V281">
            <v>0</v>
          </cell>
          <cell r="W281">
            <v>0</v>
          </cell>
          <cell r="X281">
            <v>0</v>
          </cell>
          <cell r="Y281">
            <v>0</v>
          </cell>
          <cell r="Z281">
            <v>0</v>
          </cell>
          <cell r="AA281">
            <v>0</v>
          </cell>
          <cell r="AB281">
            <v>0</v>
          </cell>
          <cell r="AC281">
            <v>0</v>
          </cell>
          <cell r="AD281">
            <v>6</v>
          </cell>
          <cell r="AE281">
            <v>6</v>
          </cell>
          <cell r="AF281">
            <v>0</v>
          </cell>
          <cell r="AG281">
            <v>0</v>
          </cell>
          <cell r="AH281">
            <v>0</v>
          </cell>
          <cell r="AI281">
            <v>0</v>
          </cell>
          <cell r="AJ281">
            <v>0</v>
          </cell>
          <cell r="AK281">
            <v>0</v>
          </cell>
          <cell r="AL281">
            <v>0</v>
          </cell>
          <cell r="AM281">
            <v>0</v>
          </cell>
          <cell r="AN281">
            <v>0</v>
          </cell>
          <cell r="AO281">
            <v>0</v>
          </cell>
          <cell r="AP281">
            <v>6</v>
          </cell>
        </row>
        <row r="282">
          <cell r="A282" t="str">
            <v>265-266</v>
          </cell>
          <cell r="B282">
            <v>265</v>
          </cell>
          <cell r="C282">
            <v>2.4300000000000002</v>
          </cell>
          <cell r="D282">
            <v>2.31</v>
          </cell>
          <cell r="E282">
            <v>0.12000000000000011</v>
          </cell>
          <cell r="F282">
            <v>6</v>
          </cell>
          <cell r="G282">
            <v>266</v>
          </cell>
          <cell r="H282">
            <v>1.9</v>
          </cell>
          <cell r="I282">
            <v>1.75</v>
          </cell>
          <cell r="J282">
            <v>0.14999999999999991</v>
          </cell>
          <cell r="K282">
            <v>6</v>
          </cell>
          <cell r="L282">
            <v>2.9999999999999805E-2</v>
          </cell>
          <cell r="M282" t="b">
            <v>1</v>
          </cell>
          <cell r="N282" t="str">
            <v>Correcto</v>
          </cell>
          <cell r="O282" t="str">
            <v>-</v>
          </cell>
          <cell r="S282">
            <v>6</v>
          </cell>
          <cell r="T282">
            <v>0</v>
          </cell>
          <cell r="U282">
            <v>0</v>
          </cell>
          <cell r="V282">
            <v>0</v>
          </cell>
          <cell r="W282">
            <v>0</v>
          </cell>
          <cell r="X282">
            <v>0</v>
          </cell>
          <cell r="Y282">
            <v>0</v>
          </cell>
          <cell r="Z282">
            <v>0</v>
          </cell>
          <cell r="AA282">
            <v>0</v>
          </cell>
          <cell r="AB282">
            <v>0</v>
          </cell>
          <cell r="AC282">
            <v>0</v>
          </cell>
          <cell r="AD282">
            <v>6</v>
          </cell>
          <cell r="AE282">
            <v>6</v>
          </cell>
          <cell r="AF282">
            <v>0</v>
          </cell>
          <cell r="AG282">
            <v>0</v>
          </cell>
          <cell r="AH282">
            <v>0</v>
          </cell>
          <cell r="AI282">
            <v>0</v>
          </cell>
          <cell r="AJ282">
            <v>0</v>
          </cell>
          <cell r="AK282">
            <v>0</v>
          </cell>
          <cell r="AL282">
            <v>0</v>
          </cell>
          <cell r="AM282">
            <v>0</v>
          </cell>
          <cell r="AN282">
            <v>0</v>
          </cell>
          <cell r="AO282">
            <v>0</v>
          </cell>
          <cell r="AP282">
            <v>6</v>
          </cell>
        </row>
        <row r="283">
          <cell r="A283" t="str">
            <v>266-265</v>
          </cell>
          <cell r="B283">
            <v>266</v>
          </cell>
          <cell r="C283">
            <v>1.9</v>
          </cell>
          <cell r="D283">
            <v>1.75</v>
          </cell>
          <cell r="E283">
            <v>0.14999999999999991</v>
          </cell>
          <cell r="F283">
            <v>6</v>
          </cell>
          <cell r="G283">
            <v>265</v>
          </cell>
          <cell r="H283">
            <v>2.4300000000000002</v>
          </cell>
          <cell r="I283">
            <v>2.31</v>
          </cell>
          <cell r="J283">
            <v>0.12000000000000011</v>
          </cell>
          <cell r="K283">
            <v>6</v>
          </cell>
          <cell r="L283">
            <v>2.9999999999999805E-2</v>
          </cell>
          <cell r="M283" t="b">
            <v>1</v>
          </cell>
          <cell r="N283" t="str">
            <v>Correcto</v>
          </cell>
          <cell r="O283" t="str">
            <v>-</v>
          </cell>
          <cell r="S283">
            <v>6</v>
          </cell>
          <cell r="T283">
            <v>0</v>
          </cell>
          <cell r="U283">
            <v>0</v>
          </cell>
          <cell r="V283">
            <v>0</v>
          </cell>
          <cell r="W283">
            <v>0</v>
          </cell>
          <cell r="X283">
            <v>0</v>
          </cell>
          <cell r="Y283">
            <v>0</v>
          </cell>
          <cell r="Z283">
            <v>0</v>
          </cell>
          <cell r="AA283">
            <v>0</v>
          </cell>
          <cell r="AB283">
            <v>0</v>
          </cell>
          <cell r="AC283">
            <v>0</v>
          </cell>
          <cell r="AD283">
            <v>6</v>
          </cell>
          <cell r="AE283">
            <v>6</v>
          </cell>
          <cell r="AF283">
            <v>0</v>
          </cell>
          <cell r="AG283">
            <v>0</v>
          </cell>
          <cell r="AH283">
            <v>0</v>
          </cell>
          <cell r="AI283">
            <v>0</v>
          </cell>
          <cell r="AJ283">
            <v>0</v>
          </cell>
          <cell r="AK283">
            <v>0</v>
          </cell>
          <cell r="AL283">
            <v>0</v>
          </cell>
          <cell r="AM283">
            <v>0</v>
          </cell>
          <cell r="AN283">
            <v>0</v>
          </cell>
          <cell r="AO283">
            <v>0</v>
          </cell>
          <cell r="AP283">
            <v>6</v>
          </cell>
        </row>
        <row r="284">
          <cell r="A284" t="str">
            <v>268-269</v>
          </cell>
          <cell r="B284">
            <v>268</v>
          </cell>
          <cell r="C284">
            <v>1.2</v>
          </cell>
          <cell r="D284">
            <v>1.0549999999999999</v>
          </cell>
          <cell r="E284">
            <v>0.14500000000000002</v>
          </cell>
          <cell r="F284">
            <v>6</v>
          </cell>
          <cell r="G284">
            <v>269</v>
          </cell>
          <cell r="H284">
            <v>0.75</v>
          </cell>
          <cell r="I284">
            <v>0.6</v>
          </cell>
          <cell r="J284">
            <v>0.15000000000000002</v>
          </cell>
          <cell r="K284">
            <v>6</v>
          </cell>
          <cell r="L284">
            <v>5.0000000000000044E-3</v>
          </cell>
          <cell r="M284" t="b">
            <v>1</v>
          </cell>
          <cell r="N284" t="str">
            <v>Correcto</v>
          </cell>
          <cell r="O284" t="str">
            <v>-</v>
          </cell>
          <cell r="S284">
            <v>6</v>
          </cell>
          <cell r="T284">
            <v>0</v>
          </cell>
          <cell r="U284">
            <v>0</v>
          </cell>
          <cell r="V284">
            <v>0</v>
          </cell>
          <cell r="W284">
            <v>0</v>
          </cell>
          <cell r="X284">
            <v>0</v>
          </cell>
          <cell r="Y284">
            <v>0</v>
          </cell>
          <cell r="Z284">
            <v>0</v>
          </cell>
          <cell r="AA284">
            <v>0</v>
          </cell>
          <cell r="AB284">
            <v>0</v>
          </cell>
          <cell r="AC284">
            <v>0</v>
          </cell>
          <cell r="AD284">
            <v>6</v>
          </cell>
          <cell r="AE284">
            <v>6</v>
          </cell>
          <cell r="AF284">
            <v>0</v>
          </cell>
          <cell r="AG284">
            <v>0</v>
          </cell>
          <cell r="AH284">
            <v>0</v>
          </cell>
          <cell r="AI284">
            <v>0</v>
          </cell>
          <cell r="AJ284">
            <v>0</v>
          </cell>
          <cell r="AK284">
            <v>0</v>
          </cell>
          <cell r="AL284">
            <v>0</v>
          </cell>
          <cell r="AM284">
            <v>0</v>
          </cell>
          <cell r="AN284">
            <v>0</v>
          </cell>
          <cell r="AO284">
            <v>0</v>
          </cell>
          <cell r="AP284">
            <v>6</v>
          </cell>
        </row>
        <row r="285">
          <cell r="A285" t="str">
            <v>269-273</v>
          </cell>
          <cell r="B285">
            <v>269</v>
          </cell>
          <cell r="C285">
            <v>1.31</v>
          </cell>
          <cell r="D285">
            <v>1.1599999999999999</v>
          </cell>
          <cell r="E285">
            <v>0.15000000000000013</v>
          </cell>
          <cell r="F285">
            <v>6</v>
          </cell>
          <cell r="G285">
            <v>273</v>
          </cell>
          <cell r="H285">
            <v>2.3199999999999998</v>
          </cell>
          <cell r="I285">
            <v>2.1800000000000002</v>
          </cell>
          <cell r="J285">
            <v>0.13999999999999968</v>
          </cell>
          <cell r="K285">
            <v>6</v>
          </cell>
          <cell r="L285">
            <v>1.0000000000000453E-2</v>
          </cell>
          <cell r="M285" t="b">
            <v>1</v>
          </cell>
          <cell r="N285" t="str">
            <v>Correcto</v>
          </cell>
          <cell r="O285" t="str">
            <v>-</v>
          </cell>
          <cell r="S285">
            <v>6</v>
          </cell>
          <cell r="T285">
            <v>0</v>
          </cell>
          <cell r="U285">
            <v>0</v>
          </cell>
          <cell r="V285">
            <v>0</v>
          </cell>
          <cell r="W285">
            <v>0</v>
          </cell>
          <cell r="X285">
            <v>0</v>
          </cell>
          <cell r="Y285">
            <v>0</v>
          </cell>
          <cell r="Z285">
            <v>0</v>
          </cell>
          <cell r="AA285">
            <v>0</v>
          </cell>
          <cell r="AB285">
            <v>0</v>
          </cell>
          <cell r="AC285">
            <v>0</v>
          </cell>
          <cell r="AD285">
            <v>6</v>
          </cell>
          <cell r="AE285">
            <v>6</v>
          </cell>
          <cell r="AF285">
            <v>0</v>
          </cell>
          <cell r="AG285">
            <v>0</v>
          </cell>
          <cell r="AH285">
            <v>0</v>
          </cell>
          <cell r="AI285">
            <v>0</v>
          </cell>
          <cell r="AJ285">
            <v>0</v>
          </cell>
          <cell r="AK285">
            <v>0</v>
          </cell>
          <cell r="AL285">
            <v>0</v>
          </cell>
          <cell r="AM285">
            <v>0</v>
          </cell>
          <cell r="AN285">
            <v>0</v>
          </cell>
          <cell r="AO285">
            <v>0</v>
          </cell>
          <cell r="AP285">
            <v>6</v>
          </cell>
        </row>
        <row r="286">
          <cell r="A286" t="str">
            <v>269-268</v>
          </cell>
          <cell r="B286">
            <v>269</v>
          </cell>
          <cell r="C286">
            <v>0.75</v>
          </cell>
          <cell r="D286">
            <v>0.6</v>
          </cell>
          <cell r="E286">
            <v>0.15000000000000002</v>
          </cell>
          <cell r="F286">
            <v>6</v>
          </cell>
          <cell r="G286">
            <v>268</v>
          </cell>
          <cell r="H286">
            <v>1.2</v>
          </cell>
          <cell r="I286">
            <v>1.0549999999999999</v>
          </cell>
          <cell r="J286">
            <v>0.14500000000000002</v>
          </cell>
          <cell r="K286">
            <v>6</v>
          </cell>
          <cell r="L286">
            <v>5.0000000000000044E-3</v>
          </cell>
          <cell r="M286" t="b">
            <v>1</v>
          </cell>
          <cell r="N286" t="str">
            <v>Correcto</v>
          </cell>
          <cell r="O286" t="str">
            <v>-</v>
          </cell>
          <cell r="S286">
            <v>6</v>
          </cell>
          <cell r="T286">
            <v>0</v>
          </cell>
          <cell r="U286">
            <v>0</v>
          </cell>
          <cell r="V286">
            <v>0</v>
          </cell>
          <cell r="W286">
            <v>0</v>
          </cell>
          <cell r="X286">
            <v>0</v>
          </cell>
          <cell r="Y286">
            <v>0</v>
          </cell>
          <cell r="Z286">
            <v>0</v>
          </cell>
          <cell r="AA286">
            <v>0</v>
          </cell>
          <cell r="AB286">
            <v>0</v>
          </cell>
          <cell r="AC286">
            <v>0</v>
          </cell>
          <cell r="AD286">
            <v>6</v>
          </cell>
          <cell r="AE286">
            <v>6</v>
          </cell>
          <cell r="AF286">
            <v>0</v>
          </cell>
          <cell r="AG286">
            <v>0</v>
          </cell>
          <cell r="AH286">
            <v>0</v>
          </cell>
          <cell r="AI286">
            <v>0</v>
          </cell>
          <cell r="AJ286">
            <v>0</v>
          </cell>
          <cell r="AK286">
            <v>0</v>
          </cell>
          <cell r="AL286">
            <v>0</v>
          </cell>
          <cell r="AM286">
            <v>0</v>
          </cell>
          <cell r="AN286">
            <v>0</v>
          </cell>
          <cell r="AO286">
            <v>0</v>
          </cell>
          <cell r="AP286">
            <v>6</v>
          </cell>
        </row>
        <row r="287">
          <cell r="A287" t="str">
            <v>270-263</v>
          </cell>
          <cell r="B287">
            <v>270</v>
          </cell>
          <cell r="C287">
            <v>0.9</v>
          </cell>
          <cell r="D287">
            <v>0.76</v>
          </cell>
          <cell r="E287">
            <v>0.14000000000000001</v>
          </cell>
          <cell r="F287">
            <v>6</v>
          </cell>
          <cell r="G287">
            <v>263</v>
          </cell>
          <cell r="H287">
            <v>1.06</v>
          </cell>
          <cell r="I287">
            <v>0.91</v>
          </cell>
          <cell r="J287">
            <v>0.15000000000000002</v>
          </cell>
          <cell r="K287">
            <v>6</v>
          </cell>
          <cell r="L287">
            <v>1.0000000000000009E-2</v>
          </cell>
          <cell r="M287" t="b">
            <v>1</v>
          </cell>
          <cell r="N287" t="str">
            <v>Correcto</v>
          </cell>
          <cell r="O287" t="str">
            <v>-</v>
          </cell>
          <cell r="S287">
            <v>6</v>
          </cell>
          <cell r="T287">
            <v>0</v>
          </cell>
          <cell r="U287">
            <v>0</v>
          </cell>
          <cell r="V287">
            <v>0</v>
          </cell>
          <cell r="W287">
            <v>0</v>
          </cell>
          <cell r="X287">
            <v>0</v>
          </cell>
          <cell r="Y287">
            <v>0</v>
          </cell>
          <cell r="Z287">
            <v>0</v>
          </cell>
          <cell r="AA287">
            <v>0</v>
          </cell>
          <cell r="AB287">
            <v>0</v>
          </cell>
          <cell r="AC287">
            <v>0</v>
          </cell>
          <cell r="AD287">
            <v>6</v>
          </cell>
          <cell r="AE287">
            <v>6</v>
          </cell>
          <cell r="AF287">
            <v>0</v>
          </cell>
          <cell r="AG287">
            <v>0</v>
          </cell>
          <cell r="AH287">
            <v>0</v>
          </cell>
          <cell r="AI287">
            <v>0</v>
          </cell>
          <cell r="AJ287">
            <v>0</v>
          </cell>
          <cell r="AK287">
            <v>0</v>
          </cell>
          <cell r="AL287">
            <v>0</v>
          </cell>
          <cell r="AM287">
            <v>0</v>
          </cell>
          <cell r="AN287">
            <v>0</v>
          </cell>
          <cell r="AO287">
            <v>0</v>
          </cell>
          <cell r="AP287">
            <v>6</v>
          </cell>
        </row>
        <row r="288">
          <cell r="A288" t="str">
            <v>270-271</v>
          </cell>
          <cell r="B288">
            <v>270</v>
          </cell>
          <cell r="C288">
            <v>1.03</v>
          </cell>
          <cell r="D288">
            <v>0.87</v>
          </cell>
          <cell r="E288">
            <v>0.16000000000000003</v>
          </cell>
          <cell r="F288">
            <v>8</v>
          </cell>
          <cell r="G288">
            <v>271</v>
          </cell>
          <cell r="H288">
            <v>1.74</v>
          </cell>
          <cell r="I288">
            <v>1.56</v>
          </cell>
          <cell r="J288">
            <v>0.17999999999999994</v>
          </cell>
          <cell r="K288">
            <v>8</v>
          </cell>
          <cell r="L288">
            <v>1.9999999999999907E-2</v>
          </cell>
          <cell r="M288" t="b">
            <v>1</v>
          </cell>
          <cell r="N288" t="str">
            <v>Correcto</v>
          </cell>
          <cell r="O288" t="str">
            <v>-</v>
          </cell>
          <cell r="S288">
            <v>0</v>
          </cell>
          <cell r="T288">
            <v>8</v>
          </cell>
          <cell r="U288">
            <v>0</v>
          </cell>
          <cell r="V288">
            <v>0</v>
          </cell>
          <cell r="W288">
            <v>0</v>
          </cell>
          <cell r="X288">
            <v>0</v>
          </cell>
          <cell r="Y288">
            <v>0</v>
          </cell>
          <cell r="Z288">
            <v>0</v>
          </cell>
          <cell r="AA288">
            <v>0</v>
          </cell>
          <cell r="AB288">
            <v>0</v>
          </cell>
          <cell r="AC288">
            <v>0</v>
          </cell>
          <cell r="AD288">
            <v>8</v>
          </cell>
          <cell r="AE288">
            <v>0</v>
          </cell>
          <cell r="AF288">
            <v>8</v>
          </cell>
          <cell r="AG288">
            <v>0</v>
          </cell>
          <cell r="AH288">
            <v>0</v>
          </cell>
          <cell r="AI288">
            <v>0</v>
          </cell>
          <cell r="AJ288">
            <v>0</v>
          </cell>
          <cell r="AK288">
            <v>0</v>
          </cell>
          <cell r="AL288">
            <v>0</v>
          </cell>
          <cell r="AM288">
            <v>0</v>
          </cell>
          <cell r="AN288">
            <v>0</v>
          </cell>
          <cell r="AO288">
            <v>0</v>
          </cell>
          <cell r="AP288">
            <v>8</v>
          </cell>
        </row>
        <row r="289">
          <cell r="A289" t="str">
            <v>271-283</v>
          </cell>
          <cell r="B289">
            <v>271</v>
          </cell>
          <cell r="C289">
            <v>1.76</v>
          </cell>
          <cell r="D289">
            <v>1.58</v>
          </cell>
          <cell r="E289">
            <v>0.17999999999999994</v>
          </cell>
          <cell r="F289">
            <v>8</v>
          </cell>
          <cell r="G289">
            <v>283</v>
          </cell>
          <cell r="H289">
            <v>1.29</v>
          </cell>
          <cell r="I289">
            <v>1.1000000000000001</v>
          </cell>
          <cell r="J289">
            <v>0.18999999999999995</v>
          </cell>
          <cell r="K289">
            <v>8</v>
          </cell>
          <cell r="L289">
            <v>1.0000000000000009E-2</v>
          </cell>
          <cell r="M289" t="b">
            <v>1</v>
          </cell>
          <cell r="N289" t="str">
            <v>Correcto</v>
          </cell>
          <cell r="O289" t="str">
            <v>-</v>
          </cell>
          <cell r="S289">
            <v>0</v>
          </cell>
          <cell r="T289">
            <v>8</v>
          </cell>
          <cell r="U289">
            <v>0</v>
          </cell>
          <cell r="V289">
            <v>0</v>
          </cell>
          <cell r="W289">
            <v>0</v>
          </cell>
          <cell r="X289">
            <v>0</v>
          </cell>
          <cell r="Y289">
            <v>0</v>
          </cell>
          <cell r="Z289">
            <v>0</v>
          </cell>
          <cell r="AA289">
            <v>0</v>
          </cell>
          <cell r="AB289">
            <v>0</v>
          </cell>
          <cell r="AC289">
            <v>0</v>
          </cell>
          <cell r="AD289">
            <v>8</v>
          </cell>
          <cell r="AE289">
            <v>0</v>
          </cell>
          <cell r="AF289">
            <v>8</v>
          </cell>
          <cell r="AG289">
            <v>0</v>
          </cell>
          <cell r="AH289">
            <v>0</v>
          </cell>
          <cell r="AI289">
            <v>0</v>
          </cell>
          <cell r="AJ289">
            <v>0</v>
          </cell>
          <cell r="AK289">
            <v>0</v>
          </cell>
          <cell r="AL289">
            <v>0</v>
          </cell>
          <cell r="AM289">
            <v>0</v>
          </cell>
          <cell r="AN289">
            <v>0</v>
          </cell>
          <cell r="AO289">
            <v>0</v>
          </cell>
          <cell r="AP289">
            <v>8</v>
          </cell>
        </row>
        <row r="290">
          <cell r="A290" t="str">
            <v>271-273</v>
          </cell>
          <cell r="B290">
            <v>271</v>
          </cell>
          <cell r="C290">
            <v>1.24</v>
          </cell>
          <cell r="D290">
            <v>1.06</v>
          </cell>
          <cell r="E290">
            <v>0.17999999999999994</v>
          </cell>
          <cell r="F290">
            <v>8</v>
          </cell>
          <cell r="G290">
            <v>273</v>
          </cell>
          <cell r="H290">
            <v>1.42</v>
          </cell>
          <cell r="I290">
            <v>1.25</v>
          </cell>
          <cell r="J290">
            <v>0.16999999999999993</v>
          </cell>
          <cell r="K290">
            <v>8</v>
          </cell>
          <cell r="L290">
            <v>1.0000000000000009E-2</v>
          </cell>
          <cell r="M290" t="b">
            <v>1</v>
          </cell>
          <cell r="N290" t="str">
            <v>Correcto</v>
          </cell>
          <cell r="O290" t="str">
            <v>-</v>
          </cell>
          <cell r="S290">
            <v>0</v>
          </cell>
          <cell r="T290">
            <v>8</v>
          </cell>
          <cell r="U290">
            <v>0</v>
          </cell>
          <cell r="V290">
            <v>0</v>
          </cell>
          <cell r="W290">
            <v>0</v>
          </cell>
          <cell r="X290">
            <v>0</v>
          </cell>
          <cell r="Y290">
            <v>0</v>
          </cell>
          <cell r="Z290">
            <v>0</v>
          </cell>
          <cell r="AA290">
            <v>0</v>
          </cell>
          <cell r="AB290">
            <v>0</v>
          </cell>
          <cell r="AC290">
            <v>0</v>
          </cell>
          <cell r="AD290">
            <v>8</v>
          </cell>
          <cell r="AE290">
            <v>0</v>
          </cell>
          <cell r="AF290">
            <v>8</v>
          </cell>
          <cell r="AG290">
            <v>0</v>
          </cell>
          <cell r="AH290">
            <v>0</v>
          </cell>
          <cell r="AI290">
            <v>0</v>
          </cell>
          <cell r="AJ290">
            <v>0</v>
          </cell>
          <cell r="AK290">
            <v>0</v>
          </cell>
          <cell r="AL290">
            <v>0</v>
          </cell>
          <cell r="AM290">
            <v>0</v>
          </cell>
          <cell r="AN290">
            <v>0</v>
          </cell>
          <cell r="AO290">
            <v>0</v>
          </cell>
          <cell r="AP290">
            <v>8</v>
          </cell>
        </row>
        <row r="291">
          <cell r="A291" t="str">
            <v>271-270</v>
          </cell>
          <cell r="B291">
            <v>271</v>
          </cell>
          <cell r="C291">
            <v>1.74</v>
          </cell>
          <cell r="D291">
            <v>1.56</v>
          </cell>
          <cell r="E291">
            <v>0.17999999999999994</v>
          </cell>
          <cell r="F291">
            <v>8</v>
          </cell>
          <cell r="G291">
            <v>270</v>
          </cell>
          <cell r="H291">
            <v>1.03</v>
          </cell>
          <cell r="I291">
            <v>0.87</v>
          </cell>
          <cell r="J291">
            <v>0.16000000000000003</v>
          </cell>
          <cell r="K291">
            <v>8</v>
          </cell>
          <cell r="L291">
            <v>1.9999999999999907E-2</v>
          </cell>
          <cell r="M291" t="b">
            <v>1</v>
          </cell>
          <cell r="N291" t="str">
            <v>Correcto</v>
          </cell>
          <cell r="O291" t="str">
            <v>-</v>
          </cell>
          <cell r="S291">
            <v>0</v>
          </cell>
          <cell r="T291">
            <v>8</v>
          </cell>
          <cell r="U291">
            <v>0</v>
          </cell>
          <cell r="V291">
            <v>0</v>
          </cell>
          <cell r="W291">
            <v>0</v>
          </cell>
          <cell r="X291">
            <v>0</v>
          </cell>
          <cell r="Y291">
            <v>0</v>
          </cell>
          <cell r="Z291">
            <v>0</v>
          </cell>
          <cell r="AA291">
            <v>0</v>
          </cell>
          <cell r="AB291">
            <v>0</v>
          </cell>
          <cell r="AC291">
            <v>0</v>
          </cell>
          <cell r="AD291">
            <v>8</v>
          </cell>
          <cell r="AE291">
            <v>0</v>
          </cell>
          <cell r="AF291">
            <v>8</v>
          </cell>
          <cell r="AG291">
            <v>0</v>
          </cell>
          <cell r="AH291">
            <v>0</v>
          </cell>
          <cell r="AI291">
            <v>0</v>
          </cell>
          <cell r="AJ291">
            <v>0</v>
          </cell>
          <cell r="AK291">
            <v>0</v>
          </cell>
          <cell r="AL291">
            <v>0</v>
          </cell>
          <cell r="AM291">
            <v>0</v>
          </cell>
          <cell r="AN291">
            <v>0</v>
          </cell>
          <cell r="AO291">
            <v>0</v>
          </cell>
          <cell r="AP291">
            <v>8</v>
          </cell>
        </row>
        <row r="292">
          <cell r="A292" t="str">
            <v>273-269</v>
          </cell>
          <cell r="B292">
            <v>273</v>
          </cell>
          <cell r="C292">
            <v>2.3199999999999998</v>
          </cell>
          <cell r="D292">
            <v>2.1800000000000002</v>
          </cell>
          <cell r="E292">
            <v>0.13999999999999968</v>
          </cell>
          <cell r="F292">
            <v>6</v>
          </cell>
          <cell r="G292">
            <v>269</v>
          </cell>
          <cell r="H292">
            <v>1.31</v>
          </cell>
          <cell r="I292">
            <v>1.1599999999999999</v>
          </cell>
          <cell r="J292">
            <v>0.15000000000000013</v>
          </cell>
          <cell r="K292">
            <v>6</v>
          </cell>
          <cell r="L292">
            <v>1.0000000000000453E-2</v>
          </cell>
          <cell r="M292" t="b">
            <v>1</v>
          </cell>
          <cell r="N292" t="str">
            <v>Correcto</v>
          </cell>
          <cell r="O292" t="str">
            <v>-</v>
          </cell>
          <cell r="S292">
            <v>6</v>
          </cell>
          <cell r="T292">
            <v>0</v>
          </cell>
          <cell r="U292">
            <v>0</v>
          </cell>
          <cell r="V292">
            <v>0</v>
          </cell>
          <cell r="W292">
            <v>0</v>
          </cell>
          <cell r="X292">
            <v>0</v>
          </cell>
          <cell r="Y292">
            <v>0</v>
          </cell>
          <cell r="Z292">
            <v>0</v>
          </cell>
          <cell r="AA292">
            <v>0</v>
          </cell>
          <cell r="AB292">
            <v>0</v>
          </cell>
          <cell r="AC292">
            <v>0</v>
          </cell>
          <cell r="AD292">
            <v>6</v>
          </cell>
          <cell r="AE292">
            <v>6</v>
          </cell>
          <cell r="AF292">
            <v>0</v>
          </cell>
          <cell r="AG292">
            <v>0</v>
          </cell>
          <cell r="AH292">
            <v>0</v>
          </cell>
          <cell r="AI292">
            <v>0</v>
          </cell>
          <cell r="AJ292">
            <v>0</v>
          </cell>
          <cell r="AK292">
            <v>0</v>
          </cell>
          <cell r="AL292">
            <v>0</v>
          </cell>
          <cell r="AM292">
            <v>0</v>
          </cell>
          <cell r="AN292">
            <v>0</v>
          </cell>
          <cell r="AO292">
            <v>0</v>
          </cell>
          <cell r="AP292">
            <v>6</v>
          </cell>
        </row>
        <row r="293">
          <cell r="A293" t="str">
            <v>273-271</v>
          </cell>
          <cell r="B293">
            <v>273</v>
          </cell>
          <cell r="C293">
            <v>1.42</v>
          </cell>
          <cell r="D293">
            <v>1.25</v>
          </cell>
          <cell r="E293">
            <v>0.16999999999999993</v>
          </cell>
          <cell r="F293">
            <v>8</v>
          </cell>
          <cell r="G293">
            <v>271</v>
          </cell>
          <cell r="H293">
            <v>1.24</v>
          </cell>
          <cell r="I293">
            <v>1.06</v>
          </cell>
          <cell r="J293">
            <v>0.17999999999999994</v>
          </cell>
          <cell r="K293">
            <v>8</v>
          </cell>
          <cell r="L293">
            <v>1.0000000000000009E-2</v>
          </cell>
          <cell r="M293" t="b">
            <v>1</v>
          </cell>
          <cell r="N293" t="str">
            <v>Correcto</v>
          </cell>
          <cell r="O293" t="str">
            <v>-</v>
          </cell>
          <cell r="S293">
            <v>0</v>
          </cell>
          <cell r="T293">
            <v>8</v>
          </cell>
          <cell r="U293">
            <v>0</v>
          </cell>
          <cell r="V293">
            <v>0</v>
          </cell>
          <cell r="W293">
            <v>0</v>
          </cell>
          <cell r="X293">
            <v>0</v>
          </cell>
          <cell r="Y293">
            <v>0</v>
          </cell>
          <cell r="Z293">
            <v>0</v>
          </cell>
          <cell r="AA293">
            <v>0</v>
          </cell>
          <cell r="AB293">
            <v>0</v>
          </cell>
          <cell r="AC293">
            <v>0</v>
          </cell>
          <cell r="AD293">
            <v>8</v>
          </cell>
          <cell r="AE293">
            <v>0</v>
          </cell>
          <cell r="AF293">
            <v>8</v>
          </cell>
          <cell r="AG293">
            <v>0</v>
          </cell>
          <cell r="AH293">
            <v>0</v>
          </cell>
          <cell r="AI293">
            <v>0</v>
          </cell>
          <cell r="AJ293">
            <v>0</v>
          </cell>
          <cell r="AK293">
            <v>0</v>
          </cell>
          <cell r="AL293">
            <v>0</v>
          </cell>
          <cell r="AM293">
            <v>0</v>
          </cell>
          <cell r="AN293">
            <v>0</v>
          </cell>
          <cell r="AO293">
            <v>0</v>
          </cell>
          <cell r="AP293">
            <v>8</v>
          </cell>
        </row>
        <row r="294">
          <cell r="A294" t="str">
            <v>283-271</v>
          </cell>
          <cell r="B294">
            <v>283</v>
          </cell>
          <cell r="C294">
            <v>1.29</v>
          </cell>
          <cell r="D294">
            <v>1.1000000000000001</v>
          </cell>
          <cell r="E294">
            <v>0.18999999999999995</v>
          </cell>
          <cell r="F294">
            <v>8</v>
          </cell>
          <cell r="G294">
            <v>271</v>
          </cell>
          <cell r="H294">
            <v>1.76</v>
          </cell>
          <cell r="I294">
            <v>1.58</v>
          </cell>
          <cell r="J294">
            <v>0.17999999999999994</v>
          </cell>
          <cell r="K294">
            <v>8</v>
          </cell>
          <cell r="L294">
            <v>1.0000000000000009E-2</v>
          </cell>
          <cell r="M294" t="b">
            <v>1</v>
          </cell>
          <cell r="N294" t="str">
            <v>Correcto</v>
          </cell>
          <cell r="O294" t="str">
            <v>-</v>
          </cell>
          <cell r="S294">
            <v>0</v>
          </cell>
          <cell r="T294">
            <v>8</v>
          </cell>
          <cell r="U294">
            <v>0</v>
          </cell>
          <cell r="V294">
            <v>0</v>
          </cell>
          <cell r="W294">
            <v>0</v>
          </cell>
          <cell r="X294">
            <v>0</v>
          </cell>
          <cell r="Y294">
            <v>0</v>
          </cell>
          <cell r="Z294">
            <v>0</v>
          </cell>
          <cell r="AA294">
            <v>0</v>
          </cell>
          <cell r="AB294">
            <v>0</v>
          </cell>
          <cell r="AC294">
            <v>0</v>
          </cell>
          <cell r="AD294">
            <v>8</v>
          </cell>
          <cell r="AE294">
            <v>0</v>
          </cell>
          <cell r="AF294">
            <v>8</v>
          </cell>
          <cell r="AG294">
            <v>0</v>
          </cell>
          <cell r="AH294">
            <v>0</v>
          </cell>
          <cell r="AI294">
            <v>0</v>
          </cell>
          <cell r="AJ294">
            <v>0</v>
          </cell>
          <cell r="AK294">
            <v>0</v>
          </cell>
          <cell r="AL294">
            <v>0</v>
          </cell>
          <cell r="AM294">
            <v>0</v>
          </cell>
          <cell r="AN294">
            <v>0</v>
          </cell>
          <cell r="AO294">
            <v>0</v>
          </cell>
          <cell r="AP294">
            <v>8</v>
          </cell>
        </row>
        <row r="295">
          <cell r="A295" t="str">
            <v>284-285</v>
          </cell>
          <cell r="B295">
            <v>284</v>
          </cell>
          <cell r="C295">
            <v>1.07</v>
          </cell>
          <cell r="D295">
            <v>0.92</v>
          </cell>
          <cell r="E295">
            <v>0.15000000000000002</v>
          </cell>
          <cell r="F295">
            <v>6</v>
          </cell>
          <cell r="G295">
            <v>285</v>
          </cell>
          <cell r="H295">
            <v>0.83</v>
          </cell>
          <cell r="I295">
            <v>0.68600000000000005</v>
          </cell>
          <cell r="J295">
            <v>0.14399999999999991</v>
          </cell>
          <cell r="K295">
            <v>6</v>
          </cell>
          <cell r="L295">
            <v>6.0000000000001164E-3</v>
          </cell>
          <cell r="M295" t="b">
            <v>1</v>
          </cell>
          <cell r="N295" t="str">
            <v>Correcto</v>
          </cell>
          <cell r="O295" t="str">
            <v>-</v>
          </cell>
          <cell r="S295">
            <v>6</v>
          </cell>
          <cell r="T295">
            <v>0</v>
          </cell>
          <cell r="U295">
            <v>0</v>
          </cell>
          <cell r="V295">
            <v>0</v>
          </cell>
          <cell r="W295">
            <v>0</v>
          </cell>
          <cell r="X295">
            <v>0</v>
          </cell>
          <cell r="Y295">
            <v>0</v>
          </cell>
          <cell r="Z295">
            <v>0</v>
          </cell>
          <cell r="AA295">
            <v>0</v>
          </cell>
          <cell r="AB295">
            <v>0</v>
          </cell>
          <cell r="AC295">
            <v>0</v>
          </cell>
          <cell r="AD295">
            <v>6</v>
          </cell>
          <cell r="AE295">
            <v>6</v>
          </cell>
          <cell r="AF295">
            <v>0</v>
          </cell>
          <cell r="AG295">
            <v>0</v>
          </cell>
          <cell r="AH295">
            <v>0</v>
          </cell>
          <cell r="AI295">
            <v>0</v>
          </cell>
          <cell r="AJ295">
            <v>0</v>
          </cell>
          <cell r="AK295">
            <v>0</v>
          </cell>
          <cell r="AL295">
            <v>0</v>
          </cell>
          <cell r="AM295">
            <v>0</v>
          </cell>
          <cell r="AN295">
            <v>0</v>
          </cell>
          <cell r="AO295">
            <v>0</v>
          </cell>
          <cell r="AP295">
            <v>6</v>
          </cell>
        </row>
        <row r="296">
          <cell r="A296" t="str">
            <v>285-286</v>
          </cell>
          <cell r="B296">
            <v>285</v>
          </cell>
          <cell r="C296">
            <v>0.98</v>
          </cell>
          <cell r="D296">
            <v>0.83299999999999996</v>
          </cell>
          <cell r="E296">
            <v>0.14700000000000002</v>
          </cell>
          <cell r="F296">
            <v>6</v>
          </cell>
          <cell r="G296">
            <v>286</v>
          </cell>
          <cell r="H296">
            <v>1.1399999999999999</v>
          </cell>
          <cell r="I296">
            <v>0.995</v>
          </cell>
          <cell r="J296">
            <v>0.14499999999999991</v>
          </cell>
          <cell r="K296">
            <v>6</v>
          </cell>
          <cell r="L296">
            <v>2.0000000000001128E-3</v>
          </cell>
          <cell r="M296" t="b">
            <v>1</v>
          </cell>
          <cell r="N296" t="str">
            <v>Correcto</v>
          </cell>
          <cell r="O296" t="str">
            <v>-</v>
          </cell>
          <cell r="S296">
            <v>6</v>
          </cell>
          <cell r="T296">
            <v>0</v>
          </cell>
          <cell r="U296">
            <v>0</v>
          </cell>
          <cell r="V296">
            <v>0</v>
          </cell>
          <cell r="W296">
            <v>0</v>
          </cell>
          <cell r="X296">
            <v>0</v>
          </cell>
          <cell r="Y296">
            <v>0</v>
          </cell>
          <cell r="Z296">
            <v>0</v>
          </cell>
          <cell r="AA296">
            <v>0</v>
          </cell>
          <cell r="AB296">
            <v>0</v>
          </cell>
          <cell r="AC296">
            <v>0</v>
          </cell>
          <cell r="AD296">
            <v>6</v>
          </cell>
          <cell r="AE296">
            <v>6</v>
          </cell>
          <cell r="AF296">
            <v>0</v>
          </cell>
          <cell r="AG296">
            <v>0</v>
          </cell>
          <cell r="AH296">
            <v>0</v>
          </cell>
          <cell r="AI296">
            <v>0</v>
          </cell>
          <cell r="AJ296">
            <v>0</v>
          </cell>
          <cell r="AK296">
            <v>0</v>
          </cell>
          <cell r="AL296">
            <v>0</v>
          </cell>
          <cell r="AM296">
            <v>0</v>
          </cell>
          <cell r="AN296">
            <v>0</v>
          </cell>
          <cell r="AO296">
            <v>0</v>
          </cell>
          <cell r="AP296">
            <v>6</v>
          </cell>
        </row>
        <row r="297">
          <cell r="A297" t="str">
            <v>285-284</v>
          </cell>
          <cell r="B297">
            <v>285</v>
          </cell>
          <cell r="C297">
            <v>0.83</v>
          </cell>
          <cell r="D297">
            <v>0.68600000000000005</v>
          </cell>
          <cell r="E297">
            <v>0.14399999999999991</v>
          </cell>
          <cell r="F297">
            <v>6</v>
          </cell>
          <cell r="G297">
            <v>284</v>
          </cell>
          <cell r="H297">
            <v>1.07</v>
          </cell>
          <cell r="I297">
            <v>0.92</v>
          </cell>
          <cell r="J297">
            <v>0.15000000000000002</v>
          </cell>
          <cell r="K297">
            <v>6</v>
          </cell>
          <cell r="L297">
            <v>6.0000000000001164E-3</v>
          </cell>
          <cell r="M297" t="b">
            <v>1</v>
          </cell>
          <cell r="N297" t="str">
            <v>Correcto</v>
          </cell>
          <cell r="O297" t="str">
            <v>-</v>
          </cell>
          <cell r="S297">
            <v>6</v>
          </cell>
          <cell r="T297">
            <v>0</v>
          </cell>
          <cell r="U297">
            <v>0</v>
          </cell>
          <cell r="V297">
            <v>0</v>
          </cell>
          <cell r="W297">
            <v>0</v>
          </cell>
          <cell r="X297">
            <v>0</v>
          </cell>
          <cell r="Y297">
            <v>0</v>
          </cell>
          <cell r="Z297">
            <v>0</v>
          </cell>
          <cell r="AA297">
            <v>0</v>
          </cell>
          <cell r="AB297">
            <v>0</v>
          </cell>
          <cell r="AC297">
            <v>0</v>
          </cell>
          <cell r="AD297">
            <v>6</v>
          </cell>
          <cell r="AE297">
            <v>6</v>
          </cell>
          <cell r="AF297">
            <v>0</v>
          </cell>
          <cell r="AG297">
            <v>0</v>
          </cell>
          <cell r="AH297">
            <v>0</v>
          </cell>
          <cell r="AI297">
            <v>0</v>
          </cell>
          <cell r="AJ297">
            <v>0</v>
          </cell>
          <cell r="AK297">
            <v>0</v>
          </cell>
          <cell r="AL297">
            <v>0</v>
          </cell>
          <cell r="AM297">
            <v>0</v>
          </cell>
          <cell r="AN297">
            <v>0</v>
          </cell>
          <cell r="AO297">
            <v>0</v>
          </cell>
          <cell r="AP297">
            <v>6</v>
          </cell>
        </row>
        <row r="298">
          <cell r="A298" t="str">
            <v>286-287</v>
          </cell>
          <cell r="B298">
            <v>286</v>
          </cell>
          <cell r="C298">
            <v>1.18</v>
          </cell>
          <cell r="D298">
            <v>1</v>
          </cell>
          <cell r="E298">
            <v>0.17999999999999994</v>
          </cell>
          <cell r="F298">
            <v>8</v>
          </cell>
          <cell r="G298">
            <v>287</v>
          </cell>
          <cell r="H298">
            <v>1.1000000000000001</v>
          </cell>
          <cell r="I298">
            <v>0.92800000000000005</v>
          </cell>
          <cell r="J298">
            <v>0.17200000000000004</v>
          </cell>
          <cell r="K298">
            <v>8</v>
          </cell>
          <cell r="L298">
            <v>7.9999999999998961E-3</v>
          </cell>
          <cell r="M298" t="b">
            <v>1</v>
          </cell>
          <cell r="N298" t="str">
            <v>Correcto</v>
          </cell>
          <cell r="O298" t="str">
            <v>-</v>
          </cell>
          <cell r="S298">
            <v>0</v>
          </cell>
          <cell r="T298">
            <v>8</v>
          </cell>
          <cell r="U298">
            <v>0</v>
          </cell>
          <cell r="V298">
            <v>0</v>
          </cell>
          <cell r="W298">
            <v>0</v>
          </cell>
          <cell r="X298">
            <v>0</v>
          </cell>
          <cell r="Y298">
            <v>0</v>
          </cell>
          <cell r="Z298">
            <v>0</v>
          </cell>
          <cell r="AA298">
            <v>0</v>
          </cell>
          <cell r="AB298">
            <v>0</v>
          </cell>
          <cell r="AC298">
            <v>0</v>
          </cell>
          <cell r="AD298">
            <v>8</v>
          </cell>
          <cell r="AE298">
            <v>0</v>
          </cell>
          <cell r="AF298">
            <v>8</v>
          </cell>
          <cell r="AG298">
            <v>0</v>
          </cell>
          <cell r="AH298">
            <v>0</v>
          </cell>
          <cell r="AI298">
            <v>0</v>
          </cell>
          <cell r="AJ298">
            <v>0</v>
          </cell>
          <cell r="AK298">
            <v>0</v>
          </cell>
          <cell r="AL298">
            <v>0</v>
          </cell>
          <cell r="AM298">
            <v>0</v>
          </cell>
          <cell r="AN298">
            <v>0</v>
          </cell>
          <cell r="AO298">
            <v>0</v>
          </cell>
          <cell r="AP298">
            <v>8</v>
          </cell>
        </row>
        <row r="299">
          <cell r="A299" t="str">
            <v>286-285</v>
          </cell>
          <cell r="B299">
            <v>286</v>
          </cell>
          <cell r="C299">
            <v>1.1399999999999999</v>
          </cell>
          <cell r="D299">
            <v>0.995</v>
          </cell>
          <cell r="E299">
            <v>0.14499999999999991</v>
          </cell>
          <cell r="F299">
            <v>6</v>
          </cell>
          <cell r="G299">
            <v>285</v>
          </cell>
          <cell r="H299">
            <v>0.98</v>
          </cell>
          <cell r="I299">
            <v>0.83299999999999996</v>
          </cell>
          <cell r="J299">
            <v>0.14700000000000002</v>
          </cell>
          <cell r="K299">
            <v>6</v>
          </cell>
          <cell r="L299">
            <v>2.0000000000001128E-3</v>
          </cell>
          <cell r="M299" t="b">
            <v>1</v>
          </cell>
          <cell r="N299" t="str">
            <v>Correcto</v>
          </cell>
          <cell r="O299" t="str">
            <v>-</v>
          </cell>
          <cell r="S299">
            <v>6</v>
          </cell>
          <cell r="T299">
            <v>0</v>
          </cell>
          <cell r="U299">
            <v>0</v>
          </cell>
          <cell r="V299">
            <v>0</v>
          </cell>
          <cell r="W299">
            <v>0</v>
          </cell>
          <cell r="X299">
            <v>0</v>
          </cell>
          <cell r="Y299">
            <v>0</v>
          </cell>
          <cell r="Z299">
            <v>0</v>
          </cell>
          <cell r="AA299">
            <v>0</v>
          </cell>
          <cell r="AB299">
            <v>0</v>
          </cell>
          <cell r="AC299">
            <v>0</v>
          </cell>
          <cell r="AD299">
            <v>6</v>
          </cell>
          <cell r="AE299">
            <v>6</v>
          </cell>
          <cell r="AF299">
            <v>0</v>
          </cell>
          <cell r="AG299">
            <v>0</v>
          </cell>
          <cell r="AH299">
            <v>0</v>
          </cell>
          <cell r="AI299">
            <v>0</v>
          </cell>
          <cell r="AJ299">
            <v>0</v>
          </cell>
          <cell r="AK299">
            <v>0</v>
          </cell>
          <cell r="AL299">
            <v>0</v>
          </cell>
          <cell r="AM299">
            <v>0</v>
          </cell>
          <cell r="AN299">
            <v>0</v>
          </cell>
          <cell r="AO299">
            <v>0</v>
          </cell>
          <cell r="AP299">
            <v>6</v>
          </cell>
        </row>
        <row r="300">
          <cell r="A300" t="str">
            <v>287-288</v>
          </cell>
          <cell r="B300">
            <v>287</v>
          </cell>
          <cell r="C300">
            <v>1.24</v>
          </cell>
          <cell r="D300">
            <v>1.069</v>
          </cell>
          <cell r="E300">
            <v>0.17100000000000004</v>
          </cell>
          <cell r="F300">
            <v>8</v>
          </cell>
          <cell r="G300">
            <v>288</v>
          </cell>
          <cell r="H300">
            <v>1.24</v>
          </cell>
          <cell r="I300">
            <v>1.06</v>
          </cell>
          <cell r="J300">
            <v>0.17999999999999994</v>
          </cell>
          <cell r="K300">
            <v>8</v>
          </cell>
          <cell r="L300">
            <v>8.999999999999897E-3</v>
          </cell>
          <cell r="M300" t="b">
            <v>1</v>
          </cell>
          <cell r="N300" t="str">
            <v>Correcto</v>
          </cell>
          <cell r="O300" t="str">
            <v>-</v>
          </cell>
          <cell r="S300">
            <v>0</v>
          </cell>
          <cell r="T300">
            <v>8</v>
          </cell>
          <cell r="U300">
            <v>0</v>
          </cell>
          <cell r="V300">
            <v>0</v>
          </cell>
          <cell r="W300">
            <v>0</v>
          </cell>
          <cell r="X300">
            <v>0</v>
          </cell>
          <cell r="Y300">
            <v>0</v>
          </cell>
          <cell r="Z300">
            <v>0</v>
          </cell>
          <cell r="AA300">
            <v>0</v>
          </cell>
          <cell r="AB300">
            <v>0</v>
          </cell>
          <cell r="AC300">
            <v>0</v>
          </cell>
          <cell r="AD300">
            <v>8</v>
          </cell>
          <cell r="AE300">
            <v>0</v>
          </cell>
          <cell r="AF300">
            <v>8</v>
          </cell>
          <cell r="AG300">
            <v>0</v>
          </cell>
          <cell r="AH300">
            <v>0</v>
          </cell>
          <cell r="AI300">
            <v>0</v>
          </cell>
          <cell r="AJ300">
            <v>0</v>
          </cell>
          <cell r="AK300">
            <v>0</v>
          </cell>
          <cell r="AL300">
            <v>0</v>
          </cell>
          <cell r="AM300">
            <v>0</v>
          </cell>
          <cell r="AN300">
            <v>0</v>
          </cell>
          <cell r="AO300">
            <v>0</v>
          </cell>
          <cell r="AP300">
            <v>8</v>
          </cell>
        </row>
        <row r="301">
          <cell r="A301" t="str">
            <v>287-286</v>
          </cell>
          <cell r="B301">
            <v>287</v>
          </cell>
          <cell r="C301">
            <v>1.1000000000000001</v>
          </cell>
          <cell r="D301">
            <v>0.92800000000000005</v>
          </cell>
          <cell r="E301">
            <v>0.17200000000000004</v>
          </cell>
          <cell r="F301">
            <v>8</v>
          </cell>
          <cell r="G301">
            <v>286</v>
          </cell>
          <cell r="H301">
            <v>1.18</v>
          </cell>
          <cell r="I301">
            <v>1</v>
          </cell>
          <cell r="J301">
            <v>0.17999999999999994</v>
          </cell>
          <cell r="K301">
            <v>8</v>
          </cell>
          <cell r="L301">
            <v>7.9999999999998961E-3</v>
          </cell>
          <cell r="M301" t="b">
            <v>1</v>
          </cell>
          <cell r="N301" t="str">
            <v>Correcto</v>
          </cell>
          <cell r="O301" t="str">
            <v>-</v>
          </cell>
          <cell r="S301">
            <v>0</v>
          </cell>
          <cell r="T301">
            <v>8</v>
          </cell>
          <cell r="U301">
            <v>0</v>
          </cell>
          <cell r="V301">
            <v>0</v>
          </cell>
          <cell r="W301">
            <v>0</v>
          </cell>
          <cell r="X301">
            <v>0</v>
          </cell>
          <cell r="Y301">
            <v>0</v>
          </cell>
          <cell r="Z301">
            <v>0</v>
          </cell>
          <cell r="AA301">
            <v>0</v>
          </cell>
          <cell r="AB301">
            <v>0</v>
          </cell>
          <cell r="AC301">
            <v>0</v>
          </cell>
          <cell r="AD301">
            <v>8</v>
          </cell>
          <cell r="AE301">
            <v>0</v>
          </cell>
          <cell r="AF301">
            <v>8</v>
          </cell>
          <cell r="AG301">
            <v>0</v>
          </cell>
          <cell r="AH301">
            <v>0</v>
          </cell>
          <cell r="AI301">
            <v>0</v>
          </cell>
          <cell r="AJ301">
            <v>0</v>
          </cell>
          <cell r="AK301">
            <v>0</v>
          </cell>
          <cell r="AL301">
            <v>0</v>
          </cell>
          <cell r="AM301">
            <v>0</v>
          </cell>
          <cell r="AN301">
            <v>0</v>
          </cell>
          <cell r="AO301">
            <v>0</v>
          </cell>
          <cell r="AP301">
            <v>8</v>
          </cell>
        </row>
        <row r="302">
          <cell r="A302" t="str">
            <v>288-287</v>
          </cell>
          <cell r="B302">
            <v>288</v>
          </cell>
          <cell r="C302">
            <v>1.24</v>
          </cell>
          <cell r="D302">
            <v>1.06</v>
          </cell>
          <cell r="E302">
            <v>0.17999999999999994</v>
          </cell>
          <cell r="F302">
            <v>8</v>
          </cell>
          <cell r="G302">
            <v>287</v>
          </cell>
          <cell r="H302">
            <v>1.24</v>
          </cell>
          <cell r="I302">
            <v>1.069</v>
          </cell>
          <cell r="J302">
            <v>0.17100000000000004</v>
          </cell>
          <cell r="K302">
            <v>8</v>
          </cell>
          <cell r="L302">
            <v>8.999999999999897E-3</v>
          </cell>
          <cell r="M302" t="b">
            <v>1</v>
          </cell>
          <cell r="N302" t="str">
            <v>Correcto</v>
          </cell>
          <cell r="O302" t="str">
            <v>-</v>
          </cell>
          <cell r="S302">
            <v>0</v>
          </cell>
          <cell r="T302">
            <v>8</v>
          </cell>
          <cell r="U302">
            <v>0</v>
          </cell>
          <cell r="V302">
            <v>0</v>
          </cell>
          <cell r="W302">
            <v>0</v>
          </cell>
          <cell r="X302">
            <v>0</v>
          </cell>
          <cell r="Y302">
            <v>0</v>
          </cell>
          <cell r="Z302">
            <v>0</v>
          </cell>
          <cell r="AA302">
            <v>0</v>
          </cell>
          <cell r="AB302">
            <v>0</v>
          </cell>
          <cell r="AC302">
            <v>0</v>
          </cell>
          <cell r="AD302">
            <v>8</v>
          </cell>
          <cell r="AE302">
            <v>0</v>
          </cell>
          <cell r="AF302">
            <v>8</v>
          </cell>
          <cell r="AG302">
            <v>0</v>
          </cell>
          <cell r="AH302">
            <v>0</v>
          </cell>
          <cell r="AI302">
            <v>0</v>
          </cell>
          <cell r="AJ302">
            <v>0</v>
          </cell>
          <cell r="AK302">
            <v>0</v>
          </cell>
          <cell r="AL302">
            <v>0</v>
          </cell>
          <cell r="AM302">
            <v>0</v>
          </cell>
          <cell r="AN302">
            <v>0</v>
          </cell>
          <cell r="AO302">
            <v>0</v>
          </cell>
          <cell r="AP302">
            <v>8</v>
          </cell>
        </row>
        <row r="303">
          <cell r="A303" t="str">
            <v>289-290</v>
          </cell>
          <cell r="B303">
            <v>289</v>
          </cell>
          <cell r="C303">
            <v>3.46</v>
          </cell>
          <cell r="D303">
            <v>3.23</v>
          </cell>
          <cell r="E303">
            <v>0.22999999999999998</v>
          </cell>
          <cell r="F303">
            <v>10</v>
          </cell>
          <cell r="G303">
            <v>290</v>
          </cell>
          <cell r="H303">
            <v>1.88</v>
          </cell>
          <cell r="I303">
            <v>1.67</v>
          </cell>
          <cell r="J303">
            <v>0.20999999999999996</v>
          </cell>
          <cell r="K303">
            <v>10</v>
          </cell>
          <cell r="L303">
            <v>2.0000000000000018E-2</v>
          </cell>
          <cell r="M303" t="b">
            <v>1</v>
          </cell>
          <cell r="N303" t="str">
            <v>Correcto</v>
          </cell>
          <cell r="O303" t="str">
            <v>-</v>
          </cell>
          <cell r="S303">
            <v>0</v>
          </cell>
          <cell r="T303">
            <v>0</v>
          </cell>
          <cell r="U303">
            <v>10</v>
          </cell>
          <cell r="V303">
            <v>0</v>
          </cell>
          <cell r="W303">
            <v>0</v>
          </cell>
          <cell r="X303">
            <v>0</v>
          </cell>
          <cell r="Y303">
            <v>0</v>
          </cell>
          <cell r="Z303">
            <v>0</v>
          </cell>
          <cell r="AA303">
            <v>0</v>
          </cell>
          <cell r="AB303">
            <v>0</v>
          </cell>
          <cell r="AC303">
            <v>0</v>
          </cell>
          <cell r="AD303">
            <v>10</v>
          </cell>
          <cell r="AE303">
            <v>0</v>
          </cell>
          <cell r="AF303">
            <v>0</v>
          </cell>
          <cell r="AG303">
            <v>10</v>
          </cell>
          <cell r="AH303">
            <v>0</v>
          </cell>
          <cell r="AI303">
            <v>0</v>
          </cell>
          <cell r="AJ303">
            <v>0</v>
          </cell>
          <cell r="AK303">
            <v>0</v>
          </cell>
          <cell r="AL303">
            <v>0</v>
          </cell>
          <cell r="AM303">
            <v>0</v>
          </cell>
          <cell r="AN303">
            <v>0</v>
          </cell>
          <cell r="AO303">
            <v>0</v>
          </cell>
          <cell r="AP303">
            <v>10</v>
          </cell>
        </row>
        <row r="304">
          <cell r="A304" t="str">
            <v>289-1051</v>
          </cell>
          <cell r="B304">
            <v>289</v>
          </cell>
          <cell r="C304">
            <v>3.54</v>
          </cell>
          <cell r="D304">
            <v>3.19</v>
          </cell>
          <cell r="E304">
            <v>0.35000000000000009</v>
          </cell>
          <cell r="F304">
            <v>16</v>
          </cell>
          <cell r="G304">
            <v>1051</v>
          </cell>
          <cell r="H304">
            <v>2.09</v>
          </cell>
          <cell r="I304">
            <v>1.73</v>
          </cell>
          <cell r="J304">
            <v>0.35999999999999988</v>
          </cell>
          <cell r="K304">
            <v>16</v>
          </cell>
          <cell r="L304">
            <v>9.9999999999997868E-3</v>
          </cell>
          <cell r="M304" t="b">
            <v>1</v>
          </cell>
          <cell r="N304" t="str">
            <v>Correcto</v>
          </cell>
          <cell r="O304" t="str">
            <v>-</v>
          </cell>
          <cell r="S304">
            <v>0</v>
          </cell>
          <cell r="T304">
            <v>0</v>
          </cell>
          <cell r="U304">
            <v>0</v>
          </cell>
          <cell r="V304">
            <v>0</v>
          </cell>
          <cell r="W304">
            <v>0</v>
          </cell>
          <cell r="X304">
            <v>16</v>
          </cell>
          <cell r="Y304">
            <v>0</v>
          </cell>
          <cell r="Z304">
            <v>0</v>
          </cell>
          <cell r="AA304">
            <v>0</v>
          </cell>
          <cell r="AB304">
            <v>0</v>
          </cell>
          <cell r="AC304">
            <v>0</v>
          </cell>
          <cell r="AD304">
            <v>16</v>
          </cell>
          <cell r="AE304">
            <v>0</v>
          </cell>
          <cell r="AF304">
            <v>0</v>
          </cell>
          <cell r="AG304">
            <v>0</v>
          </cell>
          <cell r="AH304">
            <v>0</v>
          </cell>
          <cell r="AI304">
            <v>0</v>
          </cell>
          <cell r="AJ304">
            <v>16</v>
          </cell>
          <cell r="AK304">
            <v>0</v>
          </cell>
          <cell r="AL304">
            <v>0</v>
          </cell>
          <cell r="AM304">
            <v>0</v>
          </cell>
          <cell r="AN304">
            <v>0</v>
          </cell>
          <cell r="AO304">
            <v>0</v>
          </cell>
          <cell r="AP304">
            <v>16</v>
          </cell>
        </row>
        <row r="305">
          <cell r="A305" t="str">
            <v>290-289</v>
          </cell>
          <cell r="B305">
            <v>290</v>
          </cell>
          <cell r="C305">
            <v>1.88</v>
          </cell>
          <cell r="D305">
            <v>1.67</v>
          </cell>
          <cell r="E305">
            <v>0.20999999999999996</v>
          </cell>
          <cell r="F305">
            <v>10</v>
          </cell>
          <cell r="G305">
            <v>289</v>
          </cell>
          <cell r="H305">
            <v>3.46</v>
          </cell>
          <cell r="I305">
            <v>3.23</v>
          </cell>
          <cell r="J305">
            <v>0.22999999999999998</v>
          </cell>
          <cell r="K305">
            <v>10</v>
          </cell>
          <cell r="L305">
            <v>2.0000000000000018E-2</v>
          </cell>
          <cell r="M305" t="b">
            <v>1</v>
          </cell>
          <cell r="N305" t="str">
            <v>Correcto</v>
          </cell>
          <cell r="O305" t="str">
            <v>-</v>
          </cell>
          <cell r="S305">
            <v>0</v>
          </cell>
          <cell r="T305">
            <v>0</v>
          </cell>
          <cell r="U305">
            <v>10</v>
          </cell>
          <cell r="V305">
            <v>0</v>
          </cell>
          <cell r="W305">
            <v>0</v>
          </cell>
          <cell r="X305">
            <v>0</v>
          </cell>
          <cell r="Y305">
            <v>0</v>
          </cell>
          <cell r="Z305">
            <v>0</v>
          </cell>
          <cell r="AA305">
            <v>0</v>
          </cell>
          <cell r="AB305">
            <v>0</v>
          </cell>
          <cell r="AC305">
            <v>0</v>
          </cell>
          <cell r="AD305">
            <v>10</v>
          </cell>
          <cell r="AE305">
            <v>0</v>
          </cell>
          <cell r="AF305">
            <v>0</v>
          </cell>
          <cell r="AG305">
            <v>10</v>
          </cell>
          <cell r="AH305">
            <v>0</v>
          </cell>
          <cell r="AI305">
            <v>0</v>
          </cell>
          <cell r="AJ305">
            <v>0</v>
          </cell>
          <cell r="AK305">
            <v>0</v>
          </cell>
          <cell r="AL305">
            <v>0</v>
          </cell>
          <cell r="AM305">
            <v>0</v>
          </cell>
          <cell r="AN305">
            <v>0</v>
          </cell>
          <cell r="AO305">
            <v>0</v>
          </cell>
          <cell r="AP305">
            <v>10</v>
          </cell>
        </row>
        <row r="306">
          <cell r="A306" t="str">
            <v>290-328</v>
          </cell>
          <cell r="B306">
            <v>290</v>
          </cell>
          <cell r="C306">
            <v>1.835</v>
          </cell>
          <cell r="D306">
            <v>1.655</v>
          </cell>
          <cell r="E306">
            <v>0.17999999999999994</v>
          </cell>
          <cell r="F306">
            <v>8</v>
          </cell>
          <cell r="G306">
            <v>328</v>
          </cell>
          <cell r="H306">
            <v>2.38</v>
          </cell>
          <cell r="I306">
            <v>2.2080000000000002</v>
          </cell>
          <cell r="J306">
            <v>0.17199999999999971</v>
          </cell>
          <cell r="K306">
            <v>8</v>
          </cell>
          <cell r="L306">
            <v>8.0000000000002292E-3</v>
          </cell>
          <cell r="M306" t="b">
            <v>1</v>
          </cell>
          <cell r="N306" t="str">
            <v>Correcto</v>
          </cell>
          <cell r="O306" t="str">
            <v>-</v>
          </cell>
          <cell r="S306">
            <v>0</v>
          </cell>
          <cell r="T306">
            <v>8</v>
          </cell>
          <cell r="U306">
            <v>0</v>
          </cell>
          <cell r="V306">
            <v>0</v>
          </cell>
          <cell r="W306">
            <v>0</v>
          </cell>
          <cell r="X306">
            <v>0</v>
          </cell>
          <cell r="Y306">
            <v>0</v>
          </cell>
          <cell r="Z306">
            <v>0</v>
          </cell>
          <cell r="AA306">
            <v>0</v>
          </cell>
          <cell r="AB306">
            <v>0</v>
          </cell>
          <cell r="AC306">
            <v>0</v>
          </cell>
          <cell r="AD306">
            <v>8</v>
          </cell>
          <cell r="AE306">
            <v>0</v>
          </cell>
          <cell r="AF306">
            <v>8</v>
          </cell>
          <cell r="AG306">
            <v>0</v>
          </cell>
          <cell r="AH306">
            <v>0</v>
          </cell>
          <cell r="AI306">
            <v>0</v>
          </cell>
          <cell r="AJ306">
            <v>0</v>
          </cell>
          <cell r="AK306">
            <v>0</v>
          </cell>
          <cell r="AL306">
            <v>0</v>
          </cell>
          <cell r="AM306">
            <v>0</v>
          </cell>
          <cell r="AN306">
            <v>0</v>
          </cell>
          <cell r="AO306">
            <v>0</v>
          </cell>
          <cell r="AP306">
            <v>8</v>
          </cell>
        </row>
        <row r="307">
          <cell r="A307" t="str">
            <v>293-99A</v>
          </cell>
          <cell r="B307">
            <v>293</v>
          </cell>
          <cell r="C307">
            <v>1.38</v>
          </cell>
          <cell r="D307">
            <v>0.86</v>
          </cell>
          <cell r="E307">
            <v>0.51999999999999991</v>
          </cell>
          <cell r="F307">
            <v>22</v>
          </cell>
          <cell r="G307" t="str">
            <v>99A</v>
          </cell>
          <cell r="H307">
            <v>1.52</v>
          </cell>
          <cell r="I307">
            <v>0.97</v>
          </cell>
          <cell r="J307">
            <v>0.55000000000000004</v>
          </cell>
          <cell r="K307">
            <v>22</v>
          </cell>
          <cell r="L307">
            <v>3.0000000000000138E-2</v>
          </cell>
          <cell r="M307" t="b">
            <v>1</v>
          </cell>
          <cell r="N307" t="str">
            <v>Correcto</v>
          </cell>
          <cell r="O307" t="str">
            <v>-</v>
          </cell>
          <cell r="S307">
            <v>0</v>
          </cell>
          <cell r="T307">
            <v>0</v>
          </cell>
          <cell r="U307">
            <v>0</v>
          </cell>
          <cell r="V307">
            <v>0</v>
          </cell>
          <cell r="W307">
            <v>0</v>
          </cell>
          <cell r="X307">
            <v>0</v>
          </cell>
          <cell r="Y307">
            <v>0</v>
          </cell>
          <cell r="Z307">
            <v>0</v>
          </cell>
          <cell r="AA307">
            <v>22</v>
          </cell>
          <cell r="AB307">
            <v>0</v>
          </cell>
          <cell r="AC307">
            <v>0</v>
          </cell>
          <cell r="AD307">
            <v>22</v>
          </cell>
          <cell r="AE307">
            <v>0</v>
          </cell>
          <cell r="AF307">
            <v>0</v>
          </cell>
          <cell r="AG307">
            <v>0</v>
          </cell>
          <cell r="AH307">
            <v>0</v>
          </cell>
          <cell r="AI307">
            <v>0</v>
          </cell>
          <cell r="AJ307">
            <v>0</v>
          </cell>
          <cell r="AK307">
            <v>0</v>
          </cell>
          <cell r="AL307">
            <v>0</v>
          </cell>
          <cell r="AM307">
            <v>22</v>
          </cell>
          <cell r="AN307">
            <v>0</v>
          </cell>
          <cell r="AO307">
            <v>0</v>
          </cell>
          <cell r="AP307">
            <v>22</v>
          </cell>
        </row>
        <row r="308">
          <cell r="A308" t="str">
            <v>293-D07</v>
          </cell>
          <cell r="B308">
            <v>293</v>
          </cell>
          <cell r="C308">
            <v>1.39</v>
          </cell>
          <cell r="D308">
            <v>0.81</v>
          </cell>
          <cell r="E308">
            <v>0.57999999999999985</v>
          </cell>
          <cell r="F308">
            <v>24</v>
          </cell>
          <cell r="G308" t="str">
            <v>D07</v>
          </cell>
          <cell r="H308">
            <v>1.81</v>
          </cell>
          <cell r="I308">
            <v>1.25</v>
          </cell>
          <cell r="J308">
            <v>0.56000000000000005</v>
          </cell>
          <cell r="K308">
            <v>24</v>
          </cell>
          <cell r="L308">
            <v>1.9999999999999796E-2</v>
          </cell>
          <cell r="M308" t="b">
            <v>1</v>
          </cell>
          <cell r="N308" t="str">
            <v>Correcto</v>
          </cell>
          <cell r="O308" t="str">
            <v>-</v>
          </cell>
          <cell r="S308">
            <v>0</v>
          </cell>
          <cell r="T308">
            <v>0</v>
          </cell>
          <cell r="U308">
            <v>0</v>
          </cell>
          <cell r="V308">
            <v>0</v>
          </cell>
          <cell r="W308">
            <v>0</v>
          </cell>
          <cell r="X308">
            <v>0</v>
          </cell>
          <cell r="Y308">
            <v>0</v>
          </cell>
          <cell r="Z308">
            <v>0</v>
          </cell>
          <cell r="AA308">
            <v>0</v>
          </cell>
          <cell r="AB308">
            <v>24</v>
          </cell>
          <cell r="AC308">
            <v>0</v>
          </cell>
          <cell r="AD308">
            <v>24</v>
          </cell>
          <cell r="AE308">
            <v>0</v>
          </cell>
          <cell r="AF308">
            <v>0</v>
          </cell>
          <cell r="AG308">
            <v>0</v>
          </cell>
          <cell r="AH308">
            <v>0</v>
          </cell>
          <cell r="AI308">
            <v>0</v>
          </cell>
          <cell r="AJ308">
            <v>0</v>
          </cell>
          <cell r="AK308">
            <v>0</v>
          </cell>
          <cell r="AL308">
            <v>0</v>
          </cell>
          <cell r="AM308">
            <v>0</v>
          </cell>
          <cell r="AN308">
            <v>24</v>
          </cell>
          <cell r="AO308">
            <v>0</v>
          </cell>
          <cell r="AP308">
            <v>24</v>
          </cell>
        </row>
        <row r="309">
          <cell r="A309" t="str">
            <v>296-321</v>
          </cell>
          <cell r="B309">
            <v>296</v>
          </cell>
          <cell r="C309">
            <v>1.2929999999999999</v>
          </cell>
          <cell r="D309">
            <v>1.1000000000000001</v>
          </cell>
          <cell r="E309">
            <v>0.19299999999999984</v>
          </cell>
          <cell r="F309">
            <v>8</v>
          </cell>
          <cell r="G309">
            <v>321</v>
          </cell>
          <cell r="H309">
            <v>1.08</v>
          </cell>
          <cell r="I309">
            <v>0.9</v>
          </cell>
          <cell r="J309">
            <v>0.18000000000000005</v>
          </cell>
          <cell r="K309">
            <v>8</v>
          </cell>
          <cell r="L309">
            <v>1.299999999999979E-2</v>
          </cell>
          <cell r="M309" t="b">
            <v>1</v>
          </cell>
          <cell r="N309" t="str">
            <v>Correcto</v>
          </cell>
          <cell r="O309" t="str">
            <v>-</v>
          </cell>
          <cell r="S309">
            <v>0</v>
          </cell>
          <cell r="T309">
            <v>8</v>
          </cell>
          <cell r="U309">
            <v>0</v>
          </cell>
          <cell r="V309">
            <v>0</v>
          </cell>
          <cell r="W309">
            <v>0</v>
          </cell>
          <cell r="X309">
            <v>0</v>
          </cell>
          <cell r="Y309">
            <v>0</v>
          </cell>
          <cell r="Z309">
            <v>0</v>
          </cell>
          <cell r="AA309">
            <v>0</v>
          </cell>
          <cell r="AB309">
            <v>0</v>
          </cell>
          <cell r="AC309">
            <v>0</v>
          </cell>
          <cell r="AD309">
            <v>8</v>
          </cell>
          <cell r="AE309">
            <v>0</v>
          </cell>
          <cell r="AF309">
            <v>8</v>
          </cell>
          <cell r="AG309">
            <v>0</v>
          </cell>
          <cell r="AH309">
            <v>0</v>
          </cell>
          <cell r="AI309">
            <v>0</v>
          </cell>
          <cell r="AJ309">
            <v>0</v>
          </cell>
          <cell r="AK309">
            <v>0</v>
          </cell>
          <cell r="AL309">
            <v>0</v>
          </cell>
          <cell r="AM309">
            <v>0</v>
          </cell>
          <cell r="AN309">
            <v>0</v>
          </cell>
          <cell r="AO309">
            <v>0</v>
          </cell>
          <cell r="AP309">
            <v>8</v>
          </cell>
        </row>
        <row r="310">
          <cell r="A310" t="str">
            <v>296-322</v>
          </cell>
          <cell r="B310">
            <v>296</v>
          </cell>
          <cell r="C310">
            <v>1.31</v>
          </cell>
          <cell r="D310">
            <v>1.117</v>
          </cell>
          <cell r="E310">
            <v>0.19300000000000006</v>
          </cell>
          <cell r="F310">
            <v>8</v>
          </cell>
          <cell r="G310">
            <v>322</v>
          </cell>
          <cell r="H310">
            <v>1.17</v>
          </cell>
          <cell r="I310">
            <v>0.99</v>
          </cell>
          <cell r="J310">
            <v>0.17999999999999994</v>
          </cell>
          <cell r="K310">
            <v>8</v>
          </cell>
          <cell r="L310">
            <v>1.3000000000000123E-2</v>
          </cell>
          <cell r="M310" t="b">
            <v>1</v>
          </cell>
          <cell r="N310" t="str">
            <v>Correcto</v>
          </cell>
          <cell r="O310" t="str">
            <v>-</v>
          </cell>
          <cell r="S310">
            <v>0</v>
          </cell>
          <cell r="T310">
            <v>8</v>
          </cell>
          <cell r="U310">
            <v>0</v>
          </cell>
          <cell r="V310">
            <v>0</v>
          </cell>
          <cell r="W310">
            <v>0</v>
          </cell>
          <cell r="X310">
            <v>0</v>
          </cell>
          <cell r="Y310">
            <v>0</v>
          </cell>
          <cell r="Z310">
            <v>0</v>
          </cell>
          <cell r="AA310">
            <v>0</v>
          </cell>
          <cell r="AB310">
            <v>0</v>
          </cell>
          <cell r="AC310">
            <v>0</v>
          </cell>
          <cell r="AD310">
            <v>8</v>
          </cell>
          <cell r="AE310">
            <v>0</v>
          </cell>
          <cell r="AF310">
            <v>8</v>
          </cell>
          <cell r="AG310">
            <v>0</v>
          </cell>
          <cell r="AH310">
            <v>0</v>
          </cell>
          <cell r="AI310">
            <v>0</v>
          </cell>
          <cell r="AJ310">
            <v>0</v>
          </cell>
          <cell r="AK310">
            <v>0</v>
          </cell>
          <cell r="AL310">
            <v>0</v>
          </cell>
          <cell r="AM310">
            <v>0</v>
          </cell>
          <cell r="AN310">
            <v>0</v>
          </cell>
          <cell r="AO310">
            <v>0</v>
          </cell>
          <cell r="AP310">
            <v>8</v>
          </cell>
        </row>
        <row r="311">
          <cell r="A311" t="str">
            <v>298-D06</v>
          </cell>
          <cell r="B311">
            <v>298</v>
          </cell>
          <cell r="C311">
            <v>2.1</v>
          </cell>
          <cell r="D311">
            <v>1.51</v>
          </cell>
          <cell r="E311">
            <v>0.59000000000000008</v>
          </cell>
          <cell r="F311">
            <v>24</v>
          </cell>
          <cell r="G311" t="str">
            <v>D06</v>
          </cell>
          <cell r="H311">
            <v>1.86</v>
          </cell>
          <cell r="I311">
            <v>1.3</v>
          </cell>
          <cell r="J311">
            <v>0.56000000000000005</v>
          </cell>
          <cell r="K311">
            <v>24</v>
          </cell>
          <cell r="L311">
            <v>3.0000000000000027E-2</v>
          </cell>
          <cell r="M311" t="b">
            <v>1</v>
          </cell>
          <cell r="N311" t="str">
            <v>Correcto</v>
          </cell>
          <cell r="O311" t="str">
            <v>-</v>
          </cell>
          <cell r="S311">
            <v>0</v>
          </cell>
          <cell r="T311">
            <v>0</v>
          </cell>
          <cell r="U311">
            <v>0</v>
          </cell>
          <cell r="V311">
            <v>0</v>
          </cell>
          <cell r="W311">
            <v>0</v>
          </cell>
          <cell r="X311">
            <v>0</v>
          </cell>
          <cell r="Y311">
            <v>0</v>
          </cell>
          <cell r="Z311">
            <v>0</v>
          </cell>
          <cell r="AA311">
            <v>0</v>
          </cell>
          <cell r="AB311">
            <v>24</v>
          </cell>
          <cell r="AC311">
            <v>0</v>
          </cell>
          <cell r="AD311">
            <v>24</v>
          </cell>
          <cell r="AE311">
            <v>0</v>
          </cell>
          <cell r="AF311">
            <v>0</v>
          </cell>
          <cell r="AG311">
            <v>0</v>
          </cell>
          <cell r="AH311">
            <v>0</v>
          </cell>
          <cell r="AI311">
            <v>0</v>
          </cell>
          <cell r="AJ311">
            <v>0</v>
          </cell>
          <cell r="AK311">
            <v>0</v>
          </cell>
          <cell r="AL311">
            <v>0</v>
          </cell>
          <cell r="AM311">
            <v>0</v>
          </cell>
          <cell r="AN311">
            <v>24</v>
          </cell>
          <cell r="AO311">
            <v>0</v>
          </cell>
          <cell r="AP311">
            <v>24</v>
          </cell>
        </row>
        <row r="312">
          <cell r="A312" t="str">
            <v>300-304A</v>
          </cell>
          <cell r="B312">
            <v>300</v>
          </cell>
          <cell r="C312">
            <v>2.09</v>
          </cell>
          <cell r="D312">
            <v>1.9179999999999999</v>
          </cell>
          <cell r="E312">
            <v>0.17199999999999993</v>
          </cell>
          <cell r="F312">
            <v>8</v>
          </cell>
          <cell r="G312" t="str">
            <v>304A</v>
          </cell>
          <cell r="H312">
            <v>2.63</v>
          </cell>
          <cell r="I312">
            <v>2.4500000000000002</v>
          </cell>
          <cell r="J312">
            <v>0.17999999999999972</v>
          </cell>
          <cell r="K312">
            <v>8</v>
          </cell>
          <cell r="L312">
            <v>7.9999999999997851E-3</v>
          </cell>
          <cell r="M312" t="b">
            <v>1</v>
          </cell>
          <cell r="N312" t="str">
            <v>Correcto</v>
          </cell>
          <cell r="O312" t="str">
            <v>-</v>
          </cell>
          <cell r="S312">
            <v>0</v>
          </cell>
          <cell r="T312">
            <v>8</v>
          </cell>
          <cell r="U312">
            <v>0</v>
          </cell>
          <cell r="V312">
            <v>0</v>
          </cell>
          <cell r="W312">
            <v>0</v>
          </cell>
          <cell r="X312">
            <v>0</v>
          </cell>
          <cell r="Y312">
            <v>0</v>
          </cell>
          <cell r="Z312">
            <v>0</v>
          </cell>
          <cell r="AA312">
            <v>0</v>
          </cell>
          <cell r="AB312">
            <v>0</v>
          </cell>
          <cell r="AC312">
            <v>0</v>
          </cell>
          <cell r="AD312">
            <v>8</v>
          </cell>
          <cell r="AE312">
            <v>0</v>
          </cell>
          <cell r="AF312">
            <v>8</v>
          </cell>
          <cell r="AG312">
            <v>0</v>
          </cell>
          <cell r="AH312">
            <v>0</v>
          </cell>
          <cell r="AI312">
            <v>0</v>
          </cell>
          <cell r="AJ312">
            <v>0</v>
          </cell>
          <cell r="AK312">
            <v>0</v>
          </cell>
          <cell r="AL312">
            <v>0</v>
          </cell>
          <cell r="AM312">
            <v>0</v>
          </cell>
          <cell r="AN312">
            <v>0</v>
          </cell>
          <cell r="AO312">
            <v>0</v>
          </cell>
          <cell r="AP312">
            <v>8</v>
          </cell>
        </row>
        <row r="313">
          <cell r="A313" t="str">
            <v>303-189C</v>
          </cell>
          <cell r="B313">
            <v>303</v>
          </cell>
          <cell r="C313">
            <v>3.96</v>
          </cell>
          <cell r="D313">
            <v>1.48</v>
          </cell>
          <cell r="E313">
            <v>2.48</v>
          </cell>
          <cell r="F313">
            <v>0</v>
          </cell>
          <cell r="G313" t="str">
            <v>189C</v>
          </cell>
          <cell r="H313">
            <v>5.12</v>
          </cell>
          <cell r="I313">
            <v>2.65</v>
          </cell>
          <cell r="J313">
            <v>2.4700000000000002</v>
          </cell>
          <cell r="K313">
            <v>0</v>
          </cell>
          <cell r="L313">
            <v>9.9999999999997868E-3</v>
          </cell>
          <cell r="M313" t="b">
            <v>1</v>
          </cell>
          <cell r="N313" t="str">
            <v>Correcto</v>
          </cell>
          <cell r="O313" t="str">
            <v>-</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row>
        <row r="314">
          <cell r="A314" t="str">
            <v>303-D08</v>
          </cell>
          <cell r="B314">
            <v>303</v>
          </cell>
          <cell r="C314">
            <v>3.98</v>
          </cell>
          <cell r="D314">
            <v>1.5</v>
          </cell>
          <cell r="E314">
            <v>2.48</v>
          </cell>
          <cell r="F314">
            <v>0</v>
          </cell>
          <cell r="G314" t="str">
            <v>D08</v>
          </cell>
          <cell r="H314">
            <v>3.2</v>
          </cell>
          <cell r="I314">
            <v>0.74</v>
          </cell>
          <cell r="J314">
            <v>2.46</v>
          </cell>
          <cell r="K314">
            <v>0</v>
          </cell>
          <cell r="L314">
            <v>2.0000000000000018E-2</v>
          </cell>
          <cell r="M314" t="b">
            <v>1</v>
          </cell>
          <cell r="N314" t="str">
            <v>Correcto</v>
          </cell>
          <cell r="O314" t="str">
            <v>-</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row>
        <row r="315">
          <cell r="A315" t="str">
            <v>309-259</v>
          </cell>
          <cell r="B315">
            <v>309</v>
          </cell>
          <cell r="C315">
            <v>1.1599999999999999</v>
          </cell>
          <cell r="D315">
            <v>0.85</v>
          </cell>
          <cell r="E315">
            <v>0.30999999999999994</v>
          </cell>
          <cell r="F315">
            <v>14</v>
          </cell>
          <cell r="G315">
            <v>259</v>
          </cell>
          <cell r="H315">
            <v>1.78</v>
          </cell>
          <cell r="I315">
            <v>1.45</v>
          </cell>
          <cell r="J315">
            <v>0.33000000000000007</v>
          </cell>
          <cell r="K315">
            <v>14</v>
          </cell>
          <cell r="L315">
            <v>2.0000000000000129E-2</v>
          </cell>
          <cell r="M315" t="b">
            <v>1</v>
          </cell>
          <cell r="N315" t="str">
            <v>Correcto</v>
          </cell>
          <cell r="O315" t="str">
            <v>-</v>
          </cell>
          <cell r="S315">
            <v>0</v>
          </cell>
          <cell r="T315">
            <v>0</v>
          </cell>
          <cell r="U315">
            <v>0</v>
          </cell>
          <cell r="V315">
            <v>0</v>
          </cell>
          <cell r="W315">
            <v>14</v>
          </cell>
          <cell r="X315">
            <v>0</v>
          </cell>
          <cell r="Y315">
            <v>0</v>
          </cell>
          <cell r="Z315">
            <v>0</v>
          </cell>
          <cell r="AA315">
            <v>0</v>
          </cell>
          <cell r="AB315">
            <v>0</v>
          </cell>
          <cell r="AC315">
            <v>0</v>
          </cell>
          <cell r="AD315">
            <v>14</v>
          </cell>
          <cell r="AE315">
            <v>0</v>
          </cell>
          <cell r="AF315">
            <v>0</v>
          </cell>
          <cell r="AG315">
            <v>0</v>
          </cell>
          <cell r="AH315">
            <v>0</v>
          </cell>
          <cell r="AI315">
            <v>14</v>
          </cell>
          <cell r="AJ315">
            <v>0</v>
          </cell>
          <cell r="AK315">
            <v>0</v>
          </cell>
          <cell r="AL315">
            <v>0</v>
          </cell>
          <cell r="AM315">
            <v>0</v>
          </cell>
          <cell r="AN315">
            <v>0</v>
          </cell>
          <cell r="AO315">
            <v>0</v>
          </cell>
          <cell r="AP315">
            <v>14</v>
          </cell>
        </row>
        <row r="316">
          <cell r="A316" t="str">
            <v>313-316</v>
          </cell>
          <cell r="B316">
            <v>313</v>
          </cell>
          <cell r="C316">
            <v>1.93</v>
          </cell>
          <cell r="D316">
            <v>1.6850000000000001</v>
          </cell>
          <cell r="E316">
            <v>0.24499999999999988</v>
          </cell>
          <cell r="F316">
            <v>10</v>
          </cell>
          <cell r="G316">
            <v>316</v>
          </cell>
          <cell r="H316">
            <v>1.93</v>
          </cell>
          <cell r="I316">
            <v>1.7</v>
          </cell>
          <cell r="J316">
            <v>0.22999999999999998</v>
          </cell>
          <cell r="K316">
            <v>10</v>
          </cell>
          <cell r="L316">
            <v>1.4999999999999902E-2</v>
          </cell>
          <cell r="M316" t="b">
            <v>1</v>
          </cell>
          <cell r="N316" t="str">
            <v>Correcto</v>
          </cell>
          <cell r="O316" t="str">
            <v>-</v>
          </cell>
          <cell r="S316">
            <v>0</v>
          </cell>
          <cell r="T316">
            <v>0</v>
          </cell>
          <cell r="U316">
            <v>10</v>
          </cell>
          <cell r="V316">
            <v>0</v>
          </cell>
          <cell r="W316">
            <v>0</v>
          </cell>
          <cell r="X316">
            <v>0</v>
          </cell>
          <cell r="Y316">
            <v>0</v>
          </cell>
          <cell r="Z316">
            <v>0</v>
          </cell>
          <cell r="AA316">
            <v>0</v>
          </cell>
          <cell r="AB316">
            <v>0</v>
          </cell>
          <cell r="AC316">
            <v>0</v>
          </cell>
          <cell r="AD316">
            <v>10</v>
          </cell>
          <cell r="AE316">
            <v>0</v>
          </cell>
          <cell r="AF316">
            <v>0</v>
          </cell>
          <cell r="AG316">
            <v>10</v>
          </cell>
          <cell r="AH316">
            <v>0</v>
          </cell>
          <cell r="AI316">
            <v>0</v>
          </cell>
          <cell r="AJ316">
            <v>0</v>
          </cell>
          <cell r="AK316">
            <v>0</v>
          </cell>
          <cell r="AL316">
            <v>0</v>
          </cell>
          <cell r="AM316">
            <v>0</v>
          </cell>
          <cell r="AN316">
            <v>0</v>
          </cell>
          <cell r="AO316">
            <v>0</v>
          </cell>
          <cell r="AP316">
            <v>10</v>
          </cell>
        </row>
        <row r="317">
          <cell r="A317" t="str">
            <v>314-315</v>
          </cell>
          <cell r="B317">
            <v>314</v>
          </cell>
          <cell r="C317">
            <v>1.65</v>
          </cell>
          <cell r="D317">
            <v>1.403</v>
          </cell>
          <cell r="E317">
            <v>0.24699999999999989</v>
          </cell>
          <cell r="F317">
            <v>10</v>
          </cell>
          <cell r="G317">
            <v>315</v>
          </cell>
          <cell r="H317">
            <v>0.61</v>
          </cell>
          <cell r="I317">
            <v>0.39</v>
          </cell>
          <cell r="J317">
            <v>0.21999999999999997</v>
          </cell>
          <cell r="K317">
            <v>10</v>
          </cell>
          <cell r="L317">
            <v>2.6999999999999913E-2</v>
          </cell>
          <cell r="M317" t="b">
            <v>1</v>
          </cell>
          <cell r="N317" t="str">
            <v>Correcto</v>
          </cell>
          <cell r="O317" t="str">
            <v>-</v>
          </cell>
          <cell r="S317">
            <v>0</v>
          </cell>
          <cell r="T317">
            <v>0</v>
          </cell>
          <cell r="U317">
            <v>10</v>
          </cell>
          <cell r="V317">
            <v>0</v>
          </cell>
          <cell r="W317">
            <v>0</v>
          </cell>
          <cell r="X317">
            <v>0</v>
          </cell>
          <cell r="Y317">
            <v>0</v>
          </cell>
          <cell r="Z317">
            <v>0</v>
          </cell>
          <cell r="AA317">
            <v>0</v>
          </cell>
          <cell r="AB317">
            <v>0</v>
          </cell>
          <cell r="AC317">
            <v>0</v>
          </cell>
          <cell r="AD317">
            <v>10</v>
          </cell>
          <cell r="AE317">
            <v>0</v>
          </cell>
          <cell r="AF317">
            <v>0</v>
          </cell>
          <cell r="AG317">
            <v>10</v>
          </cell>
          <cell r="AH317">
            <v>0</v>
          </cell>
          <cell r="AI317">
            <v>0</v>
          </cell>
          <cell r="AJ317">
            <v>0</v>
          </cell>
          <cell r="AK317">
            <v>0</v>
          </cell>
          <cell r="AL317">
            <v>0</v>
          </cell>
          <cell r="AM317">
            <v>0</v>
          </cell>
          <cell r="AN317">
            <v>0</v>
          </cell>
          <cell r="AO317">
            <v>0</v>
          </cell>
          <cell r="AP317">
            <v>10</v>
          </cell>
        </row>
        <row r="318">
          <cell r="A318" t="str">
            <v>315-317</v>
          </cell>
          <cell r="B318">
            <v>315</v>
          </cell>
          <cell r="C318">
            <v>0.68</v>
          </cell>
          <cell r="D318">
            <v>0.45</v>
          </cell>
          <cell r="E318">
            <v>0.23000000000000004</v>
          </cell>
          <cell r="F318">
            <v>10</v>
          </cell>
          <cell r="G318">
            <v>317</v>
          </cell>
          <cell r="H318">
            <v>0.85</v>
          </cell>
          <cell r="I318">
            <v>0.625</v>
          </cell>
          <cell r="J318">
            <v>0.22499999999999998</v>
          </cell>
          <cell r="K318">
            <v>10</v>
          </cell>
          <cell r="L318">
            <v>5.00000000000006E-3</v>
          </cell>
          <cell r="M318" t="b">
            <v>1</v>
          </cell>
          <cell r="N318" t="str">
            <v>Correcto</v>
          </cell>
          <cell r="O318" t="str">
            <v>-</v>
          </cell>
          <cell r="S318">
            <v>0</v>
          </cell>
          <cell r="T318">
            <v>0</v>
          </cell>
          <cell r="U318">
            <v>10</v>
          </cell>
          <cell r="V318">
            <v>0</v>
          </cell>
          <cell r="W318">
            <v>0</v>
          </cell>
          <cell r="X318">
            <v>0</v>
          </cell>
          <cell r="Y318">
            <v>0</v>
          </cell>
          <cell r="Z318">
            <v>0</v>
          </cell>
          <cell r="AA318">
            <v>0</v>
          </cell>
          <cell r="AB318">
            <v>0</v>
          </cell>
          <cell r="AC318">
            <v>0</v>
          </cell>
          <cell r="AD318">
            <v>10</v>
          </cell>
          <cell r="AE318">
            <v>0</v>
          </cell>
          <cell r="AF318">
            <v>0</v>
          </cell>
          <cell r="AG318">
            <v>10</v>
          </cell>
          <cell r="AH318">
            <v>0</v>
          </cell>
          <cell r="AI318">
            <v>0</v>
          </cell>
          <cell r="AJ318">
            <v>0</v>
          </cell>
          <cell r="AK318">
            <v>0</v>
          </cell>
          <cell r="AL318">
            <v>0</v>
          </cell>
          <cell r="AM318">
            <v>0</v>
          </cell>
          <cell r="AN318">
            <v>0</v>
          </cell>
          <cell r="AO318">
            <v>0</v>
          </cell>
          <cell r="AP318">
            <v>10</v>
          </cell>
        </row>
        <row r="319">
          <cell r="A319" t="str">
            <v>315-314</v>
          </cell>
          <cell r="B319">
            <v>315</v>
          </cell>
          <cell r="C319">
            <v>0.61</v>
          </cell>
          <cell r="D319">
            <v>0.39</v>
          </cell>
          <cell r="E319">
            <v>0.21999999999999997</v>
          </cell>
          <cell r="F319">
            <v>10</v>
          </cell>
          <cell r="G319">
            <v>314</v>
          </cell>
          <cell r="H319">
            <v>1.65</v>
          </cell>
          <cell r="I319">
            <v>1.403</v>
          </cell>
          <cell r="J319">
            <v>0.24699999999999989</v>
          </cell>
          <cell r="K319">
            <v>10</v>
          </cell>
          <cell r="L319">
            <v>2.6999999999999913E-2</v>
          </cell>
          <cell r="M319" t="b">
            <v>1</v>
          </cell>
          <cell r="N319" t="str">
            <v>Correcto</v>
          </cell>
          <cell r="O319" t="str">
            <v>-</v>
          </cell>
          <cell r="S319">
            <v>0</v>
          </cell>
          <cell r="T319">
            <v>0</v>
          </cell>
          <cell r="U319">
            <v>10</v>
          </cell>
          <cell r="V319">
            <v>0</v>
          </cell>
          <cell r="W319">
            <v>0</v>
          </cell>
          <cell r="X319">
            <v>0</v>
          </cell>
          <cell r="Y319">
            <v>0</v>
          </cell>
          <cell r="Z319">
            <v>0</v>
          </cell>
          <cell r="AA319">
            <v>0</v>
          </cell>
          <cell r="AB319">
            <v>0</v>
          </cell>
          <cell r="AC319">
            <v>0</v>
          </cell>
          <cell r="AD319">
            <v>10</v>
          </cell>
          <cell r="AE319">
            <v>0</v>
          </cell>
          <cell r="AF319">
            <v>0</v>
          </cell>
          <cell r="AG319">
            <v>10</v>
          </cell>
          <cell r="AH319">
            <v>0</v>
          </cell>
          <cell r="AI319">
            <v>0</v>
          </cell>
          <cell r="AJ319">
            <v>0</v>
          </cell>
          <cell r="AK319">
            <v>0</v>
          </cell>
          <cell r="AL319">
            <v>0</v>
          </cell>
          <cell r="AM319">
            <v>0</v>
          </cell>
          <cell r="AN319">
            <v>0</v>
          </cell>
          <cell r="AO319">
            <v>0</v>
          </cell>
          <cell r="AP319">
            <v>10</v>
          </cell>
        </row>
        <row r="320">
          <cell r="A320" t="str">
            <v>316-313</v>
          </cell>
          <cell r="B320">
            <v>316</v>
          </cell>
          <cell r="C320">
            <v>1.93</v>
          </cell>
          <cell r="D320">
            <v>1.7</v>
          </cell>
          <cell r="E320">
            <v>0.22999999999999998</v>
          </cell>
          <cell r="F320">
            <v>10</v>
          </cell>
          <cell r="G320">
            <v>313</v>
          </cell>
          <cell r="H320">
            <v>1.93</v>
          </cell>
          <cell r="I320">
            <v>1.6850000000000001</v>
          </cell>
          <cell r="J320">
            <v>0.24499999999999988</v>
          </cell>
          <cell r="K320">
            <v>10</v>
          </cell>
          <cell r="L320">
            <v>1.4999999999999902E-2</v>
          </cell>
          <cell r="M320" t="b">
            <v>1</v>
          </cell>
          <cell r="N320" t="str">
            <v>Correcto</v>
          </cell>
          <cell r="O320" t="str">
            <v>-</v>
          </cell>
          <cell r="S320">
            <v>0</v>
          </cell>
          <cell r="T320">
            <v>0</v>
          </cell>
          <cell r="U320">
            <v>10</v>
          </cell>
          <cell r="V320">
            <v>0</v>
          </cell>
          <cell r="W320">
            <v>0</v>
          </cell>
          <cell r="X320">
            <v>0</v>
          </cell>
          <cell r="Y320">
            <v>0</v>
          </cell>
          <cell r="Z320">
            <v>0</v>
          </cell>
          <cell r="AA320">
            <v>0</v>
          </cell>
          <cell r="AB320">
            <v>0</v>
          </cell>
          <cell r="AC320">
            <v>0</v>
          </cell>
          <cell r="AD320">
            <v>10</v>
          </cell>
          <cell r="AE320">
            <v>0</v>
          </cell>
          <cell r="AF320">
            <v>0</v>
          </cell>
          <cell r="AG320">
            <v>10</v>
          </cell>
          <cell r="AH320">
            <v>0</v>
          </cell>
          <cell r="AI320">
            <v>0</v>
          </cell>
          <cell r="AJ320">
            <v>0</v>
          </cell>
          <cell r="AK320">
            <v>0</v>
          </cell>
          <cell r="AL320">
            <v>0</v>
          </cell>
          <cell r="AM320">
            <v>0</v>
          </cell>
          <cell r="AN320">
            <v>0</v>
          </cell>
          <cell r="AO320">
            <v>0</v>
          </cell>
          <cell r="AP320">
            <v>10</v>
          </cell>
        </row>
        <row r="321">
          <cell r="A321" t="str">
            <v>316-318</v>
          </cell>
          <cell r="B321">
            <v>316</v>
          </cell>
          <cell r="C321">
            <v>1.86</v>
          </cell>
          <cell r="D321">
            <v>1.6679999999999999</v>
          </cell>
          <cell r="E321">
            <v>0.19200000000000017</v>
          </cell>
          <cell r="F321">
            <v>8</v>
          </cell>
          <cell r="G321">
            <v>318</v>
          </cell>
          <cell r="H321">
            <v>2.0099999999999998</v>
          </cell>
          <cell r="I321">
            <v>1.81</v>
          </cell>
          <cell r="J321">
            <v>0.19999999999999973</v>
          </cell>
          <cell r="K321">
            <v>8</v>
          </cell>
          <cell r="L321">
            <v>7.999999999999563E-3</v>
          </cell>
          <cell r="M321" t="b">
            <v>1</v>
          </cell>
          <cell r="N321" t="str">
            <v>Correcto</v>
          </cell>
          <cell r="O321" t="str">
            <v>-</v>
          </cell>
          <cell r="S321">
            <v>0</v>
          </cell>
          <cell r="T321">
            <v>8</v>
          </cell>
          <cell r="U321">
            <v>0</v>
          </cell>
          <cell r="V321">
            <v>0</v>
          </cell>
          <cell r="W321">
            <v>0</v>
          </cell>
          <cell r="X321">
            <v>0</v>
          </cell>
          <cell r="Y321">
            <v>0</v>
          </cell>
          <cell r="Z321">
            <v>0</v>
          </cell>
          <cell r="AA321">
            <v>0</v>
          </cell>
          <cell r="AB321">
            <v>0</v>
          </cell>
          <cell r="AC321">
            <v>0</v>
          </cell>
          <cell r="AD321">
            <v>8</v>
          </cell>
          <cell r="AE321">
            <v>0</v>
          </cell>
          <cell r="AF321">
            <v>8</v>
          </cell>
          <cell r="AG321">
            <v>0</v>
          </cell>
          <cell r="AH321">
            <v>0</v>
          </cell>
          <cell r="AI321">
            <v>0</v>
          </cell>
          <cell r="AJ321">
            <v>0</v>
          </cell>
          <cell r="AK321">
            <v>0</v>
          </cell>
          <cell r="AL321">
            <v>0</v>
          </cell>
          <cell r="AM321">
            <v>0</v>
          </cell>
          <cell r="AN321">
            <v>0</v>
          </cell>
          <cell r="AO321">
            <v>0</v>
          </cell>
          <cell r="AP321">
            <v>8</v>
          </cell>
        </row>
        <row r="322">
          <cell r="A322" t="str">
            <v>317-315</v>
          </cell>
          <cell r="B322">
            <v>317</v>
          </cell>
          <cell r="C322">
            <v>0.85</v>
          </cell>
          <cell r="D322">
            <v>0.625</v>
          </cell>
          <cell r="E322">
            <v>0.22499999999999998</v>
          </cell>
          <cell r="F322">
            <v>10</v>
          </cell>
          <cell r="G322">
            <v>315</v>
          </cell>
          <cell r="H322">
            <v>0.68</v>
          </cell>
          <cell r="I322">
            <v>0.45</v>
          </cell>
          <cell r="J322">
            <v>0.23000000000000004</v>
          </cell>
          <cell r="K322">
            <v>10</v>
          </cell>
          <cell r="L322">
            <v>5.00000000000006E-3</v>
          </cell>
          <cell r="M322" t="b">
            <v>1</v>
          </cell>
          <cell r="N322" t="str">
            <v>Correcto</v>
          </cell>
          <cell r="O322" t="str">
            <v>-</v>
          </cell>
          <cell r="S322">
            <v>0</v>
          </cell>
          <cell r="T322">
            <v>0</v>
          </cell>
          <cell r="U322">
            <v>10</v>
          </cell>
          <cell r="V322">
            <v>0</v>
          </cell>
          <cell r="W322">
            <v>0</v>
          </cell>
          <cell r="X322">
            <v>0</v>
          </cell>
          <cell r="Y322">
            <v>0</v>
          </cell>
          <cell r="Z322">
            <v>0</v>
          </cell>
          <cell r="AA322">
            <v>0</v>
          </cell>
          <cell r="AB322">
            <v>0</v>
          </cell>
          <cell r="AC322">
            <v>0</v>
          </cell>
          <cell r="AD322">
            <v>10</v>
          </cell>
          <cell r="AE322">
            <v>0</v>
          </cell>
          <cell r="AF322">
            <v>0</v>
          </cell>
          <cell r="AG322">
            <v>10</v>
          </cell>
          <cell r="AH322">
            <v>0</v>
          </cell>
          <cell r="AI322">
            <v>0</v>
          </cell>
          <cell r="AJ322">
            <v>0</v>
          </cell>
          <cell r="AK322">
            <v>0</v>
          </cell>
          <cell r="AL322">
            <v>0</v>
          </cell>
          <cell r="AM322">
            <v>0</v>
          </cell>
          <cell r="AN322">
            <v>0</v>
          </cell>
          <cell r="AO322">
            <v>0</v>
          </cell>
          <cell r="AP322">
            <v>10</v>
          </cell>
        </row>
        <row r="323">
          <cell r="A323" t="str">
            <v>318-316</v>
          </cell>
          <cell r="B323">
            <v>318</v>
          </cell>
          <cell r="C323">
            <v>2.0099999999999998</v>
          </cell>
          <cell r="D323">
            <v>1.81</v>
          </cell>
          <cell r="E323">
            <v>0.19999999999999973</v>
          </cell>
          <cell r="F323">
            <v>8</v>
          </cell>
          <cell r="G323">
            <v>316</v>
          </cell>
          <cell r="H323">
            <v>1.86</v>
          </cell>
          <cell r="I323">
            <v>1.6679999999999999</v>
          </cell>
          <cell r="J323">
            <v>0.19200000000000017</v>
          </cell>
          <cell r="K323">
            <v>8</v>
          </cell>
          <cell r="L323">
            <v>7.999999999999563E-3</v>
          </cell>
          <cell r="M323" t="b">
            <v>1</v>
          </cell>
          <cell r="N323" t="str">
            <v>Correcto</v>
          </cell>
          <cell r="O323" t="str">
            <v>-</v>
          </cell>
          <cell r="S323">
            <v>0</v>
          </cell>
          <cell r="T323">
            <v>8</v>
          </cell>
          <cell r="U323">
            <v>0</v>
          </cell>
          <cell r="V323">
            <v>0</v>
          </cell>
          <cell r="W323">
            <v>0</v>
          </cell>
          <cell r="X323">
            <v>0</v>
          </cell>
          <cell r="Y323">
            <v>0</v>
          </cell>
          <cell r="Z323">
            <v>0</v>
          </cell>
          <cell r="AA323">
            <v>0</v>
          </cell>
          <cell r="AB323">
            <v>0</v>
          </cell>
          <cell r="AC323">
            <v>0</v>
          </cell>
          <cell r="AD323">
            <v>8</v>
          </cell>
          <cell r="AE323">
            <v>0</v>
          </cell>
          <cell r="AF323">
            <v>8</v>
          </cell>
          <cell r="AG323">
            <v>0</v>
          </cell>
          <cell r="AH323">
            <v>0</v>
          </cell>
          <cell r="AI323">
            <v>0</v>
          </cell>
          <cell r="AJ323">
            <v>0</v>
          </cell>
          <cell r="AK323">
            <v>0</v>
          </cell>
          <cell r="AL323">
            <v>0</v>
          </cell>
          <cell r="AM323">
            <v>0</v>
          </cell>
          <cell r="AN323">
            <v>0</v>
          </cell>
          <cell r="AO323">
            <v>0</v>
          </cell>
          <cell r="AP323">
            <v>8</v>
          </cell>
        </row>
        <row r="324">
          <cell r="A324" t="str">
            <v>321-296</v>
          </cell>
          <cell r="B324">
            <v>321</v>
          </cell>
          <cell r="C324">
            <v>1.08</v>
          </cell>
          <cell r="D324">
            <v>0.9</v>
          </cell>
          <cell r="E324">
            <v>0.18000000000000005</v>
          </cell>
          <cell r="F324">
            <v>8</v>
          </cell>
          <cell r="G324">
            <v>296</v>
          </cell>
          <cell r="H324">
            <v>1.2929999999999999</v>
          </cell>
          <cell r="I324">
            <v>1.1000000000000001</v>
          </cell>
          <cell r="J324">
            <v>0.19299999999999984</v>
          </cell>
          <cell r="K324">
            <v>8</v>
          </cell>
          <cell r="L324">
            <v>1.299999999999979E-2</v>
          </cell>
          <cell r="M324" t="b">
            <v>1</v>
          </cell>
          <cell r="N324" t="str">
            <v>Correcto</v>
          </cell>
          <cell r="O324" t="str">
            <v>-</v>
          </cell>
          <cell r="S324">
            <v>0</v>
          </cell>
          <cell r="T324">
            <v>8</v>
          </cell>
          <cell r="U324">
            <v>0</v>
          </cell>
          <cell r="V324">
            <v>0</v>
          </cell>
          <cell r="W324">
            <v>0</v>
          </cell>
          <cell r="X324">
            <v>0</v>
          </cell>
          <cell r="Y324">
            <v>0</v>
          </cell>
          <cell r="Z324">
            <v>0</v>
          </cell>
          <cell r="AA324">
            <v>0</v>
          </cell>
          <cell r="AB324">
            <v>0</v>
          </cell>
          <cell r="AC324">
            <v>0</v>
          </cell>
          <cell r="AD324">
            <v>8</v>
          </cell>
          <cell r="AE324">
            <v>0</v>
          </cell>
          <cell r="AF324">
            <v>8</v>
          </cell>
          <cell r="AG324">
            <v>0</v>
          </cell>
          <cell r="AH324">
            <v>0</v>
          </cell>
          <cell r="AI324">
            <v>0</v>
          </cell>
          <cell r="AJ324">
            <v>0</v>
          </cell>
          <cell r="AK324">
            <v>0</v>
          </cell>
          <cell r="AL324">
            <v>0</v>
          </cell>
          <cell r="AM324">
            <v>0</v>
          </cell>
          <cell r="AN324">
            <v>0</v>
          </cell>
          <cell r="AO324">
            <v>0</v>
          </cell>
          <cell r="AP324">
            <v>8</v>
          </cell>
        </row>
        <row r="325">
          <cell r="A325" t="str">
            <v>321-1197</v>
          </cell>
          <cell r="B325">
            <v>321</v>
          </cell>
          <cell r="C325">
            <v>0.96</v>
          </cell>
          <cell r="D325">
            <v>0.78</v>
          </cell>
          <cell r="E325">
            <v>0.17999999999999994</v>
          </cell>
          <cell r="F325">
            <v>8</v>
          </cell>
          <cell r="G325">
            <v>1197</v>
          </cell>
          <cell r="H325">
            <v>1.1200000000000001</v>
          </cell>
          <cell r="I325">
            <v>0.96</v>
          </cell>
          <cell r="J325">
            <v>0.16000000000000014</v>
          </cell>
          <cell r="K325">
            <v>8</v>
          </cell>
          <cell r="L325">
            <v>1.9999999999999796E-2</v>
          </cell>
          <cell r="M325" t="b">
            <v>1</v>
          </cell>
          <cell r="N325" t="str">
            <v>Correcto</v>
          </cell>
          <cell r="O325" t="str">
            <v>-</v>
          </cell>
          <cell r="S325">
            <v>0</v>
          </cell>
          <cell r="T325">
            <v>8</v>
          </cell>
          <cell r="U325">
            <v>0</v>
          </cell>
          <cell r="V325">
            <v>0</v>
          </cell>
          <cell r="W325">
            <v>0</v>
          </cell>
          <cell r="X325">
            <v>0</v>
          </cell>
          <cell r="Y325">
            <v>0</v>
          </cell>
          <cell r="Z325">
            <v>0</v>
          </cell>
          <cell r="AA325">
            <v>0</v>
          </cell>
          <cell r="AB325">
            <v>0</v>
          </cell>
          <cell r="AC325">
            <v>0</v>
          </cell>
          <cell r="AD325">
            <v>8</v>
          </cell>
          <cell r="AE325">
            <v>0</v>
          </cell>
          <cell r="AF325">
            <v>8</v>
          </cell>
          <cell r="AG325">
            <v>0</v>
          </cell>
          <cell r="AH325">
            <v>0</v>
          </cell>
          <cell r="AI325">
            <v>0</v>
          </cell>
          <cell r="AJ325">
            <v>0</v>
          </cell>
          <cell r="AK325">
            <v>0</v>
          </cell>
          <cell r="AL325">
            <v>0</v>
          </cell>
          <cell r="AM325">
            <v>0</v>
          </cell>
          <cell r="AN325">
            <v>0</v>
          </cell>
          <cell r="AO325">
            <v>0</v>
          </cell>
          <cell r="AP325">
            <v>8</v>
          </cell>
        </row>
        <row r="326">
          <cell r="A326" t="str">
            <v>322-296</v>
          </cell>
          <cell r="B326">
            <v>322</v>
          </cell>
          <cell r="C326">
            <v>1.17</v>
          </cell>
          <cell r="D326">
            <v>0.99</v>
          </cell>
          <cell r="E326">
            <v>0.17999999999999994</v>
          </cell>
          <cell r="F326">
            <v>8</v>
          </cell>
          <cell r="G326">
            <v>296</v>
          </cell>
          <cell r="H326">
            <v>1.31</v>
          </cell>
          <cell r="I326">
            <v>1.117</v>
          </cell>
          <cell r="J326">
            <v>0.19300000000000006</v>
          </cell>
          <cell r="K326">
            <v>8</v>
          </cell>
          <cell r="L326">
            <v>1.3000000000000123E-2</v>
          </cell>
          <cell r="M326" t="b">
            <v>1</v>
          </cell>
          <cell r="N326" t="str">
            <v>Correcto</v>
          </cell>
          <cell r="O326" t="str">
            <v>-</v>
          </cell>
          <cell r="S326">
            <v>0</v>
          </cell>
          <cell r="T326">
            <v>8</v>
          </cell>
          <cell r="U326">
            <v>0</v>
          </cell>
          <cell r="V326">
            <v>0</v>
          </cell>
          <cell r="W326">
            <v>0</v>
          </cell>
          <cell r="X326">
            <v>0</v>
          </cell>
          <cell r="Y326">
            <v>0</v>
          </cell>
          <cell r="Z326">
            <v>0</v>
          </cell>
          <cell r="AA326">
            <v>0</v>
          </cell>
          <cell r="AB326">
            <v>0</v>
          </cell>
          <cell r="AC326">
            <v>0</v>
          </cell>
          <cell r="AD326">
            <v>8</v>
          </cell>
          <cell r="AE326">
            <v>0</v>
          </cell>
          <cell r="AF326">
            <v>8</v>
          </cell>
          <cell r="AG326">
            <v>0</v>
          </cell>
          <cell r="AH326">
            <v>0</v>
          </cell>
          <cell r="AI326">
            <v>0</v>
          </cell>
          <cell r="AJ326">
            <v>0</v>
          </cell>
          <cell r="AK326">
            <v>0</v>
          </cell>
          <cell r="AL326">
            <v>0</v>
          </cell>
          <cell r="AM326">
            <v>0</v>
          </cell>
          <cell r="AN326">
            <v>0</v>
          </cell>
          <cell r="AO326">
            <v>0</v>
          </cell>
          <cell r="AP326">
            <v>8</v>
          </cell>
        </row>
        <row r="327">
          <cell r="A327" t="str">
            <v>326-327</v>
          </cell>
          <cell r="B327">
            <v>326</v>
          </cell>
          <cell r="C327">
            <v>2.4020000000000001</v>
          </cell>
          <cell r="D327">
            <v>2.2200000000000002</v>
          </cell>
          <cell r="E327">
            <v>0.18199999999999994</v>
          </cell>
          <cell r="F327">
            <v>8</v>
          </cell>
          <cell r="G327">
            <v>327</v>
          </cell>
          <cell r="H327">
            <v>2.2599999999999998</v>
          </cell>
          <cell r="I327">
            <v>2.089</v>
          </cell>
          <cell r="J327">
            <v>0.17099999999999982</v>
          </cell>
          <cell r="K327">
            <v>8</v>
          </cell>
          <cell r="L327">
            <v>1.1000000000000121E-2</v>
          </cell>
          <cell r="M327" t="b">
            <v>1</v>
          </cell>
          <cell r="N327" t="str">
            <v>Correcto</v>
          </cell>
          <cell r="O327" t="str">
            <v>-</v>
          </cell>
          <cell r="S327">
            <v>0</v>
          </cell>
          <cell r="T327">
            <v>8</v>
          </cell>
          <cell r="U327">
            <v>0</v>
          </cell>
          <cell r="V327">
            <v>0</v>
          </cell>
          <cell r="W327">
            <v>0</v>
          </cell>
          <cell r="X327">
            <v>0</v>
          </cell>
          <cell r="Y327">
            <v>0</v>
          </cell>
          <cell r="Z327">
            <v>0</v>
          </cell>
          <cell r="AA327">
            <v>0</v>
          </cell>
          <cell r="AB327">
            <v>0</v>
          </cell>
          <cell r="AC327">
            <v>0</v>
          </cell>
          <cell r="AD327">
            <v>8</v>
          </cell>
          <cell r="AE327">
            <v>0</v>
          </cell>
          <cell r="AF327">
            <v>8</v>
          </cell>
          <cell r="AG327">
            <v>0</v>
          </cell>
          <cell r="AH327">
            <v>0</v>
          </cell>
          <cell r="AI327">
            <v>0</v>
          </cell>
          <cell r="AJ327">
            <v>0</v>
          </cell>
          <cell r="AK327">
            <v>0</v>
          </cell>
          <cell r="AL327">
            <v>0</v>
          </cell>
          <cell r="AM327">
            <v>0</v>
          </cell>
          <cell r="AN327">
            <v>0</v>
          </cell>
          <cell r="AO327">
            <v>0</v>
          </cell>
          <cell r="AP327">
            <v>8</v>
          </cell>
        </row>
        <row r="328">
          <cell r="A328" t="str">
            <v>327-326</v>
          </cell>
          <cell r="B328">
            <v>327</v>
          </cell>
          <cell r="C328">
            <v>2.2599999999999998</v>
          </cell>
          <cell r="D328">
            <v>2.089</v>
          </cell>
          <cell r="E328">
            <v>0.17099999999999982</v>
          </cell>
          <cell r="F328">
            <v>8</v>
          </cell>
          <cell r="G328">
            <v>326</v>
          </cell>
          <cell r="H328">
            <v>2.4020000000000001</v>
          </cell>
          <cell r="I328">
            <v>2.2200000000000002</v>
          </cell>
          <cell r="J328">
            <v>0.18199999999999994</v>
          </cell>
          <cell r="K328">
            <v>8</v>
          </cell>
          <cell r="L328">
            <v>1.1000000000000121E-2</v>
          </cell>
          <cell r="M328" t="b">
            <v>1</v>
          </cell>
          <cell r="N328" t="str">
            <v>Correcto</v>
          </cell>
          <cell r="O328" t="str">
            <v>-</v>
          </cell>
          <cell r="S328">
            <v>0</v>
          </cell>
          <cell r="T328">
            <v>8</v>
          </cell>
          <cell r="U328">
            <v>0</v>
          </cell>
          <cell r="V328">
            <v>0</v>
          </cell>
          <cell r="W328">
            <v>0</v>
          </cell>
          <cell r="X328">
            <v>0</v>
          </cell>
          <cell r="Y328">
            <v>0</v>
          </cell>
          <cell r="Z328">
            <v>0</v>
          </cell>
          <cell r="AA328">
            <v>0</v>
          </cell>
          <cell r="AB328">
            <v>0</v>
          </cell>
          <cell r="AC328">
            <v>0</v>
          </cell>
          <cell r="AD328">
            <v>8</v>
          </cell>
          <cell r="AE328">
            <v>0</v>
          </cell>
          <cell r="AF328">
            <v>8</v>
          </cell>
          <cell r="AG328">
            <v>0</v>
          </cell>
          <cell r="AH328">
            <v>0</v>
          </cell>
          <cell r="AI328">
            <v>0</v>
          </cell>
          <cell r="AJ328">
            <v>0</v>
          </cell>
          <cell r="AK328">
            <v>0</v>
          </cell>
          <cell r="AL328">
            <v>0</v>
          </cell>
          <cell r="AM328">
            <v>0</v>
          </cell>
          <cell r="AN328">
            <v>0</v>
          </cell>
          <cell r="AO328">
            <v>0</v>
          </cell>
          <cell r="AP328">
            <v>8</v>
          </cell>
        </row>
        <row r="329">
          <cell r="A329" t="str">
            <v>328-290</v>
          </cell>
          <cell r="B329">
            <v>328</v>
          </cell>
          <cell r="C329">
            <v>2.38</v>
          </cell>
          <cell r="D329">
            <v>2.2080000000000002</v>
          </cell>
          <cell r="E329">
            <v>0.17199999999999971</v>
          </cell>
          <cell r="F329">
            <v>8</v>
          </cell>
          <cell r="G329">
            <v>290</v>
          </cell>
          <cell r="H329">
            <v>1.835</v>
          </cell>
          <cell r="I329">
            <v>1.655</v>
          </cell>
          <cell r="J329">
            <v>0.17999999999999994</v>
          </cell>
          <cell r="K329">
            <v>8</v>
          </cell>
          <cell r="L329">
            <v>8.0000000000002292E-3</v>
          </cell>
          <cell r="M329" t="b">
            <v>1</v>
          </cell>
          <cell r="N329" t="str">
            <v>Correcto</v>
          </cell>
          <cell r="O329" t="str">
            <v>-</v>
          </cell>
          <cell r="S329">
            <v>0</v>
          </cell>
          <cell r="T329">
            <v>8</v>
          </cell>
          <cell r="U329">
            <v>0</v>
          </cell>
          <cell r="V329">
            <v>0</v>
          </cell>
          <cell r="W329">
            <v>0</v>
          </cell>
          <cell r="X329">
            <v>0</v>
          </cell>
          <cell r="Y329">
            <v>0</v>
          </cell>
          <cell r="Z329">
            <v>0</v>
          </cell>
          <cell r="AA329">
            <v>0</v>
          </cell>
          <cell r="AB329">
            <v>0</v>
          </cell>
          <cell r="AC329">
            <v>0</v>
          </cell>
          <cell r="AD329">
            <v>8</v>
          </cell>
          <cell r="AE329">
            <v>0</v>
          </cell>
          <cell r="AF329">
            <v>8</v>
          </cell>
          <cell r="AG329">
            <v>0</v>
          </cell>
          <cell r="AH329">
            <v>0</v>
          </cell>
          <cell r="AI329">
            <v>0</v>
          </cell>
          <cell r="AJ329">
            <v>0</v>
          </cell>
          <cell r="AK329">
            <v>0</v>
          </cell>
          <cell r="AL329">
            <v>0</v>
          </cell>
          <cell r="AM329">
            <v>0</v>
          </cell>
          <cell r="AN329">
            <v>0</v>
          </cell>
          <cell r="AO329">
            <v>0</v>
          </cell>
          <cell r="AP329">
            <v>8</v>
          </cell>
        </row>
        <row r="330">
          <cell r="A330" t="str">
            <v>329-330</v>
          </cell>
          <cell r="B330">
            <v>329</v>
          </cell>
          <cell r="C330">
            <v>1.69</v>
          </cell>
          <cell r="D330">
            <v>1.54</v>
          </cell>
          <cell r="E330">
            <v>0.14999999999999991</v>
          </cell>
          <cell r="F330">
            <v>6</v>
          </cell>
          <cell r="G330">
            <v>330</v>
          </cell>
          <cell r="H330">
            <v>1.25</v>
          </cell>
          <cell r="I330">
            <v>1.105</v>
          </cell>
          <cell r="J330">
            <v>0.14500000000000002</v>
          </cell>
          <cell r="K330">
            <v>6</v>
          </cell>
          <cell r="L330">
            <v>4.9999999999998934E-3</v>
          </cell>
          <cell r="M330" t="b">
            <v>1</v>
          </cell>
          <cell r="N330" t="str">
            <v>Correcto</v>
          </cell>
          <cell r="O330" t="str">
            <v>-</v>
          </cell>
          <cell r="S330">
            <v>6</v>
          </cell>
          <cell r="T330">
            <v>0</v>
          </cell>
          <cell r="U330">
            <v>0</v>
          </cell>
          <cell r="V330">
            <v>0</v>
          </cell>
          <cell r="W330">
            <v>0</v>
          </cell>
          <cell r="X330">
            <v>0</v>
          </cell>
          <cell r="Y330">
            <v>0</v>
          </cell>
          <cell r="Z330">
            <v>0</v>
          </cell>
          <cell r="AA330">
            <v>0</v>
          </cell>
          <cell r="AB330">
            <v>0</v>
          </cell>
          <cell r="AC330">
            <v>0</v>
          </cell>
          <cell r="AD330">
            <v>6</v>
          </cell>
          <cell r="AE330">
            <v>6</v>
          </cell>
          <cell r="AF330">
            <v>0</v>
          </cell>
          <cell r="AG330">
            <v>0</v>
          </cell>
          <cell r="AH330">
            <v>0</v>
          </cell>
          <cell r="AI330">
            <v>0</v>
          </cell>
          <cell r="AJ330">
            <v>0</v>
          </cell>
          <cell r="AK330">
            <v>0</v>
          </cell>
          <cell r="AL330">
            <v>0</v>
          </cell>
          <cell r="AM330">
            <v>0</v>
          </cell>
          <cell r="AN330">
            <v>0</v>
          </cell>
          <cell r="AO330">
            <v>0</v>
          </cell>
          <cell r="AP330">
            <v>6</v>
          </cell>
        </row>
        <row r="331">
          <cell r="A331" t="str">
            <v>330-329</v>
          </cell>
          <cell r="B331">
            <v>330</v>
          </cell>
          <cell r="C331">
            <v>1.25</v>
          </cell>
          <cell r="D331">
            <v>1.105</v>
          </cell>
          <cell r="E331">
            <v>0.14500000000000002</v>
          </cell>
          <cell r="F331">
            <v>6</v>
          </cell>
          <cell r="G331">
            <v>329</v>
          </cell>
          <cell r="H331">
            <v>1.69</v>
          </cell>
          <cell r="I331">
            <v>1.54</v>
          </cell>
          <cell r="J331">
            <v>0.14999999999999991</v>
          </cell>
          <cell r="K331">
            <v>6</v>
          </cell>
          <cell r="L331">
            <v>4.9999999999998934E-3</v>
          </cell>
          <cell r="M331" t="b">
            <v>1</v>
          </cell>
          <cell r="N331" t="str">
            <v>Correcto</v>
          </cell>
          <cell r="O331" t="str">
            <v>-</v>
          </cell>
          <cell r="S331">
            <v>6</v>
          </cell>
          <cell r="T331">
            <v>0</v>
          </cell>
          <cell r="U331">
            <v>0</v>
          </cell>
          <cell r="V331">
            <v>0</v>
          </cell>
          <cell r="W331">
            <v>0</v>
          </cell>
          <cell r="X331">
            <v>0</v>
          </cell>
          <cell r="Y331">
            <v>0</v>
          </cell>
          <cell r="Z331">
            <v>0</v>
          </cell>
          <cell r="AA331">
            <v>0</v>
          </cell>
          <cell r="AB331">
            <v>0</v>
          </cell>
          <cell r="AC331">
            <v>0</v>
          </cell>
          <cell r="AD331">
            <v>6</v>
          </cell>
          <cell r="AE331">
            <v>6</v>
          </cell>
          <cell r="AF331">
            <v>0</v>
          </cell>
          <cell r="AG331">
            <v>0</v>
          </cell>
          <cell r="AH331">
            <v>0</v>
          </cell>
          <cell r="AI331">
            <v>0</v>
          </cell>
          <cell r="AJ331">
            <v>0</v>
          </cell>
          <cell r="AK331">
            <v>0</v>
          </cell>
          <cell r="AL331">
            <v>0</v>
          </cell>
          <cell r="AM331">
            <v>0</v>
          </cell>
          <cell r="AN331">
            <v>0</v>
          </cell>
          <cell r="AO331">
            <v>0</v>
          </cell>
          <cell r="AP331">
            <v>6</v>
          </cell>
        </row>
        <row r="332">
          <cell r="A332" t="str">
            <v>332-336</v>
          </cell>
          <cell r="B332">
            <v>332</v>
          </cell>
          <cell r="C332">
            <v>1.96</v>
          </cell>
          <cell r="D332">
            <v>1.8</v>
          </cell>
          <cell r="E332">
            <v>0.15999999999999992</v>
          </cell>
          <cell r="F332">
            <v>8</v>
          </cell>
          <cell r="G332">
            <v>336</v>
          </cell>
          <cell r="H332">
            <v>1.6</v>
          </cell>
          <cell r="I332">
            <v>1.42</v>
          </cell>
          <cell r="J332">
            <v>0.18000000000000016</v>
          </cell>
          <cell r="K332">
            <v>8</v>
          </cell>
          <cell r="L332">
            <v>2.000000000000024E-2</v>
          </cell>
          <cell r="M332" t="b">
            <v>1</v>
          </cell>
          <cell r="N332" t="str">
            <v>Correcto</v>
          </cell>
          <cell r="O332" t="str">
            <v>-</v>
          </cell>
          <cell r="S332">
            <v>0</v>
          </cell>
          <cell r="T332">
            <v>8</v>
          </cell>
          <cell r="U332">
            <v>0</v>
          </cell>
          <cell r="V332">
            <v>0</v>
          </cell>
          <cell r="W332">
            <v>0</v>
          </cell>
          <cell r="X332">
            <v>0</v>
          </cell>
          <cell r="Y332">
            <v>0</v>
          </cell>
          <cell r="Z332">
            <v>0</v>
          </cell>
          <cell r="AA332">
            <v>0</v>
          </cell>
          <cell r="AB332">
            <v>0</v>
          </cell>
          <cell r="AC332">
            <v>0</v>
          </cell>
          <cell r="AD332">
            <v>8</v>
          </cell>
          <cell r="AE332">
            <v>0</v>
          </cell>
          <cell r="AF332">
            <v>8</v>
          </cell>
          <cell r="AG332">
            <v>0</v>
          </cell>
          <cell r="AH332">
            <v>0</v>
          </cell>
          <cell r="AI332">
            <v>0</v>
          </cell>
          <cell r="AJ332">
            <v>0</v>
          </cell>
          <cell r="AK332">
            <v>0</v>
          </cell>
          <cell r="AL332">
            <v>0</v>
          </cell>
          <cell r="AM332">
            <v>0</v>
          </cell>
          <cell r="AN332">
            <v>0</v>
          </cell>
          <cell r="AO332">
            <v>0</v>
          </cell>
          <cell r="AP332">
            <v>8</v>
          </cell>
        </row>
        <row r="333">
          <cell r="A333" t="str">
            <v>334-335</v>
          </cell>
          <cell r="B333">
            <v>334</v>
          </cell>
          <cell r="C333">
            <v>1.19</v>
          </cell>
          <cell r="D333">
            <v>1.04</v>
          </cell>
          <cell r="E333">
            <v>0.14999999999999991</v>
          </cell>
          <cell r="F333">
            <v>6</v>
          </cell>
          <cell r="G333">
            <v>335</v>
          </cell>
          <cell r="H333">
            <v>1.39</v>
          </cell>
          <cell r="I333">
            <v>1.2450000000000001</v>
          </cell>
          <cell r="J333">
            <v>0.1449999999999998</v>
          </cell>
          <cell r="K333">
            <v>6</v>
          </cell>
          <cell r="L333">
            <v>5.0000000000001155E-3</v>
          </cell>
          <cell r="M333" t="b">
            <v>1</v>
          </cell>
          <cell r="N333" t="str">
            <v>Correcto</v>
          </cell>
          <cell r="O333" t="str">
            <v>-</v>
          </cell>
          <cell r="S333">
            <v>6</v>
          </cell>
          <cell r="T333">
            <v>0</v>
          </cell>
          <cell r="U333">
            <v>0</v>
          </cell>
          <cell r="V333">
            <v>0</v>
          </cell>
          <cell r="W333">
            <v>0</v>
          </cell>
          <cell r="X333">
            <v>0</v>
          </cell>
          <cell r="Y333">
            <v>0</v>
          </cell>
          <cell r="Z333">
            <v>0</v>
          </cell>
          <cell r="AA333">
            <v>0</v>
          </cell>
          <cell r="AB333">
            <v>0</v>
          </cell>
          <cell r="AC333">
            <v>0</v>
          </cell>
          <cell r="AD333">
            <v>6</v>
          </cell>
          <cell r="AE333">
            <v>6</v>
          </cell>
          <cell r="AF333">
            <v>0</v>
          </cell>
          <cell r="AG333">
            <v>0</v>
          </cell>
          <cell r="AH333">
            <v>0</v>
          </cell>
          <cell r="AI333">
            <v>0</v>
          </cell>
          <cell r="AJ333">
            <v>0</v>
          </cell>
          <cell r="AK333">
            <v>0</v>
          </cell>
          <cell r="AL333">
            <v>0</v>
          </cell>
          <cell r="AM333">
            <v>0</v>
          </cell>
          <cell r="AN333">
            <v>0</v>
          </cell>
          <cell r="AO333">
            <v>0</v>
          </cell>
          <cell r="AP333">
            <v>6</v>
          </cell>
        </row>
        <row r="334">
          <cell r="A334" t="str">
            <v>335-336</v>
          </cell>
          <cell r="B334">
            <v>335</v>
          </cell>
          <cell r="C334">
            <v>1.42</v>
          </cell>
          <cell r="D334">
            <v>1.24</v>
          </cell>
          <cell r="E334">
            <v>0.17999999999999994</v>
          </cell>
          <cell r="F334">
            <v>8</v>
          </cell>
          <cell r="G334">
            <v>336</v>
          </cell>
          <cell r="H334">
            <v>1.42</v>
          </cell>
          <cell r="I334">
            <v>1.2470000000000001</v>
          </cell>
          <cell r="J334">
            <v>0.17299999999999982</v>
          </cell>
          <cell r="K334">
            <v>8</v>
          </cell>
          <cell r="L334">
            <v>7.0000000000001172E-3</v>
          </cell>
          <cell r="M334" t="b">
            <v>1</v>
          </cell>
          <cell r="N334" t="str">
            <v>Correcto</v>
          </cell>
          <cell r="O334" t="str">
            <v>-</v>
          </cell>
          <cell r="S334">
            <v>0</v>
          </cell>
          <cell r="T334">
            <v>8</v>
          </cell>
          <cell r="U334">
            <v>0</v>
          </cell>
          <cell r="V334">
            <v>0</v>
          </cell>
          <cell r="W334">
            <v>0</v>
          </cell>
          <cell r="X334">
            <v>0</v>
          </cell>
          <cell r="Y334">
            <v>0</v>
          </cell>
          <cell r="Z334">
            <v>0</v>
          </cell>
          <cell r="AA334">
            <v>0</v>
          </cell>
          <cell r="AB334">
            <v>0</v>
          </cell>
          <cell r="AC334">
            <v>0</v>
          </cell>
          <cell r="AD334">
            <v>8</v>
          </cell>
          <cell r="AE334">
            <v>0</v>
          </cell>
          <cell r="AF334">
            <v>8</v>
          </cell>
          <cell r="AG334">
            <v>0</v>
          </cell>
          <cell r="AH334">
            <v>0</v>
          </cell>
          <cell r="AI334">
            <v>0</v>
          </cell>
          <cell r="AJ334">
            <v>0</v>
          </cell>
          <cell r="AK334">
            <v>0</v>
          </cell>
          <cell r="AL334">
            <v>0</v>
          </cell>
          <cell r="AM334">
            <v>0</v>
          </cell>
          <cell r="AN334">
            <v>0</v>
          </cell>
          <cell r="AO334">
            <v>0</v>
          </cell>
          <cell r="AP334">
            <v>8</v>
          </cell>
        </row>
        <row r="335">
          <cell r="A335" t="str">
            <v>335-334</v>
          </cell>
          <cell r="B335">
            <v>335</v>
          </cell>
          <cell r="C335">
            <v>1.39</v>
          </cell>
          <cell r="D335">
            <v>1.2450000000000001</v>
          </cell>
          <cell r="E335">
            <v>0.1449999999999998</v>
          </cell>
          <cell r="F335">
            <v>6</v>
          </cell>
          <cell r="G335">
            <v>334</v>
          </cell>
          <cell r="H335">
            <v>1.19</v>
          </cell>
          <cell r="I335">
            <v>1.04</v>
          </cell>
          <cell r="J335">
            <v>0.14999999999999991</v>
          </cell>
          <cell r="K335">
            <v>6</v>
          </cell>
          <cell r="L335">
            <v>5.0000000000001155E-3</v>
          </cell>
          <cell r="M335" t="b">
            <v>1</v>
          </cell>
          <cell r="N335" t="str">
            <v>Correcto</v>
          </cell>
          <cell r="O335" t="str">
            <v>-</v>
          </cell>
          <cell r="S335">
            <v>6</v>
          </cell>
          <cell r="T335">
            <v>0</v>
          </cell>
          <cell r="U335">
            <v>0</v>
          </cell>
          <cell r="V335">
            <v>0</v>
          </cell>
          <cell r="W335">
            <v>0</v>
          </cell>
          <cell r="X335">
            <v>0</v>
          </cell>
          <cell r="Y335">
            <v>0</v>
          </cell>
          <cell r="Z335">
            <v>0</v>
          </cell>
          <cell r="AA335">
            <v>0</v>
          </cell>
          <cell r="AB335">
            <v>0</v>
          </cell>
          <cell r="AC335">
            <v>0</v>
          </cell>
          <cell r="AD335">
            <v>6</v>
          </cell>
          <cell r="AE335">
            <v>6</v>
          </cell>
          <cell r="AF335">
            <v>0</v>
          </cell>
          <cell r="AG335">
            <v>0</v>
          </cell>
          <cell r="AH335">
            <v>0</v>
          </cell>
          <cell r="AI335">
            <v>0</v>
          </cell>
          <cell r="AJ335">
            <v>0</v>
          </cell>
          <cell r="AK335">
            <v>0</v>
          </cell>
          <cell r="AL335">
            <v>0</v>
          </cell>
          <cell r="AM335">
            <v>0</v>
          </cell>
          <cell r="AN335">
            <v>0</v>
          </cell>
          <cell r="AO335">
            <v>0</v>
          </cell>
          <cell r="AP335">
            <v>6</v>
          </cell>
        </row>
        <row r="336">
          <cell r="A336" t="str">
            <v>336-337</v>
          </cell>
          <cell r="B336">
            <v>336</v>
          </cell>
          <cell r="C336">
            <v>1.65</v>
          </cell>
          <cell r="D336">
            <v>1.4550000000000001</v>
          </cell>
          <cell r="E336">
            <v>0.19499999999999984</v>
          </cell>
          <cell r="F336">
            <v>8</v>
          </cell>
          <cell r="G336">
            <v>337</v>
          </cell>
          <cell r="H336">
            <v>1.44</v>
          </cell>
          <cell r="I336">
            <v>1.2629999999999999</v>
          </cell>
          <cell r="J336">
            <v>0.17700000000000005</v>
          </cell>
          <cell r="K336">
            <v>8</v>
          </cell>
          <cell r="L336">
            <v>1.7999999999999794E-2</v>
          </cell>
          <cell r="M336" t="b">
            <v>1</v>
          </cell>
          <cell r="N336" t="str">
            <v>Correcto</v>
          </cell>
          <cell r="O336" t="str">
            <v>-</v>
          </cell>
          <cell r="S336">
            <v>0</v>
          </cell>
          <cell r="T336">
            <v>8</v>
          </cell>
          <cell r="U336">
            <v>0</v>
          </cell>
          <cell r="V336">
            <v>0</v>
          </cell>
          <cell r="W336">
            <v>0</v>
          </cell>
          <cell r="X336">
            <v>0</v>
          </cell>
          <cell r="Y336">
            <v>0</v>
          </cell>
          <cell r="Z336">
            <v>0</v>
          </cell>
          <cell r="AA336">
            <v>0</v>
          </cell>
          <cell r="AB336">
            <v>0</v>
          </cell>
          <cell r="AC336">
            <v>0</v>
          </cell>
          <cell r="AD336">
            <v>8</v>
          </cell>
          <cell r="AE336">
            <v>0</v>
          </cell>
          <cell r="AF336">
            <v>8</v>
          </cell>
          <cell r="AG336">
            <v>0</v>
          </cell>
          <cell r="AH336">
            <v>0</v>
          </cell>
          <cell r="AI336">
            <v>0</v>
          </cell>
          <cell r="AJ336">
            <v>0</v>
          </cell>
          <cell r="AK336">
            <v>0</v>
          </cell>
          <cell r="AL336">
            <v>0</v>
          </cell>
          <cell r="AM336">
            <v>0</v>
          </cell>
          <cell r="AN336">
            <v>0</v>
          </cell>
          <cell r="AO336">
            <v>0</v>
          </cell>
          <cell r="AP336">
            <v>8</v>
          </cell>
        </row>
        <row r="337">
          <cell r="A337" t="str">
            <v>336-335</v>
          </cell>
          <cell r="B337">
            <v>336</v>
          </cell>
          <cell r="C337">
            <v>1.42</v>
          </cell>
          <cell r="D337">
            <v>1.2470000000000001</v>
          </cell>
          <cell r="E337">
            <v>0.17299999999999982</v>
          </cell>
          <cell r="F337">
            <v>8</v>
          </cell>
          <cell r="G337">
            <v>335</v>
          </cell>
          <cell r="H337">
            <v>1.42</v>
          </cell>
          <cell r="I337">
            <v>1.24</v>
          </cell>
          <cell r="J337">
            <v>0.17999999999999994</v>
          </cell>
          <cell r="K337">
            <v>8</v>
          </cell>
          <cell r="L337">
            <v>7.0000000000001172E-3</v>
          </cell>
          <cell r="M337" t="b">
            <v>1</v>
          </cell>
          <cell r="N337" t="str">
            <v>Correcto</v>
          </cell>
          <cell r="O337" t="str">
            <v>-</v>
          </cell>
          <cell r="S337">
            <v>0</v>
          </cell>
          <cell r="T337">
            <v>8</v>
          </cell>
          <cell r="U337">
            <v>0</v>
          </cell>
          <cell r="V337">
            <v>0</v>
          </cell>
          <cell r="W337">
            <v>0</v>
          </cell>
          <cell r="X337">
            <v>0</v>
          </cell>
          <cell r="Y337">
            <v>0</v>
          </cell>
          <cell r="Z337">
            <v>0</v>
          </cell>
          <cell r="AA337">
            <v>0</v>
          </cell>
          <cell r="AB337">
            <v>0</v>
          </cell>
          <cell r="AC337">
            <v>0</v>
          </cell>
          <cell r="AD337">
            <v>8</v>
          </cell>
          <cell r="AE337">
            <v>0</v>
          </cell>
          <cell r="AF337">
            <v>8</v>
          </cell>
          <cell r="AG337">
            <v>0</v>
          </cell>
          <cell r="AH337">
            <v>0</v>
          </cell>
          <cell r="AI337">
            <v>0</v>
          </cell>
          <cell r="AJ337">
            <v>0</v>
          </cell>
          <cell r="AK337">
            <v>0</v>
          </cell>
          <cell r="AL337">
            <v>0</v>
          </cell>
          <cell r="AM337">
            <v>0</v>
          </cell>
          <cell r="AN337">
            <v>0</v>
          </cell>
          <cell r="AO337">
            <v>0</v>
          </cell>
          <cell r="AP337">
            <v>8</v>
          </cell>
        </row>
        <row r="338">
          <cell r="A338" t="str">
            <v>336-332</v>
          </cell>
          <cell r="B338">
            <v>336</v>
          </cell>
          <cell r="C338">
            <v>1.6</v>
          </cell>
          <cell r="D338">
            <v>1.42</v>
          </cell>
          <cell r="E338">
            <v>0.18000000000000016</v>
          </cell>
          <cell r="F338">
            <v>8</v>
          </cell>
          <cell r="G338">
            <v>332</v>
          </cell>
          <cell r="H338">
            <v>1.96</v>
          </cell>
          <cell r="I338">
            <v>1.8</v>
          </cell>
          <cell r="J338">
            <v>0.15999999999999992</v>
          </cell>
          <cell r="K338">
            <v>8</v>
          </cell>
          <cell r="L338">
            <v>2.000000000000024E-2</v>
          </cell>
          <cell r="M338" t="b">
            <v>1</v>
          </cell>
          <cell r="N338" t="str">
            <v>Correcto</v>
          </cell>
          <cell r="O338" t="str">
            <v>-</v>
          </cell>
          <cell r="S338">
            <v>0</v>
          </cell>
          <cell r="T338">
            <v>8</v>
          </cell>
          <cell r="U338">
            <v>0</v>
          </cell>
          <cell r="V338">
            <v>0</v>
          </cell>
          <cell r="W338">
            <v>0</v>
          </cell>
          <cell r="X338">
            <v>0</v>
          </cell>
          <cell r="Y338">
            <v>0</v>
          </cell>
          <cell r="Z338">
            <v>0</v>
          </cell>
          <cell r="AA338">
            <v>0</v>
          </cell>
          <cell r="AB338">
            <v>0</v>
          </cell>
          <cell r="AC338">
            <v>0</v>
          </cell>
          <cell r="AD338">
            <v>8</v>
          </cell>
          <cell r="AE338">
            <v>0</v>
          </cell>
          <cell r="AF338">
            <v>8</v>
          </cell>
          <cell r="AG338">
            <v>0</v>
          </cell>
          <cell r="AH338">
            <v>0</v>
          </cell>
          <cell r="AI338">
            <v>0</v>
          </cell>
          <cell r="AJ338">
            <v>0</v>
          </cell>
          <cell r="AK338">
            <v>0</v>
          </cell>
          <cell r="AL338">
            <v>0</v>
          </cell>
          <cell r="AM338">
            <v>0</v>
          </cell>
          <cell r="AN338">
            <v>0</v>
          </cell>
          <cell r="AO338">
            <v>0</v>
          </cell>
          <cell r="AP338">
            <v>8</v>
          </cell>
        </row>
        <row r="339">
          <cell r="A339" t="str">
            <v>337-336</v>
          </cell>
          <cell r="B339">
            <v>337</v>
          </cell>
          <cell r="C339">
            <v>1.44</v>
          </cell>
          <cell r="D339">
            <v>1.2629999999999999</v>
          </cell>
          <cell r="E339">
            <v>0.17700000000000005</v>
          </cell>
          <cell r="F339">
            <v>8</v>
          </cell>
          <cell r="G339">
            <v>336</v>
          </cell>
          <cell r="H339">
            <v>1.65</v>
          </cell>
          <cell r="I339">
            <v>1.4550000000000001</v>
          </cell>
          <cell r="J339">
            <v>0.19499999999999984</v>
          </cell>
          <cell r="K339">
            <v>8</v>
          </cell>
          <cell r="L339">
            <v>1.7999999999999794E-2</v>
          </cell>
          <cell r="M339" t="b">
            <v>1</v>
          </cell>
          <cell r="N339" t="str">
            <v>Correcto</v>
          </cell>
          <cell r="O339" t="str">
            <v>-</v>
          </cell>
          <cell r="S339">
            <v>0</v>
          </cell>
          <cell r="T339">
            <v>8</v>
          </cell>
          <cell r="U339">
            <v>0</v>
          </cell>
          <cell r="V339">
            <v>0</v>
          </cell>
          <cell r="W339">
            <v>0</v>
          </cell>
          <cell r="X339">
            <v>0</v>
          </cell>
          <cell r="Y339">
            <v>0</v>
          </cell>
          <cell r="Z339">
            <v>0</v>
          </cell>
          <cell r="AA339">
            <v>0</v>
          </cell>
          <cell r="AB339">
            <v>0</v>
          </cell>
          <cell r="AC339">
            <v>0</v>
          </cell>
          <cell r="AD339">
            <v>8</v>
          </cell>
          <cell r="AE339">
            <v>0</v>
          </cell>
          <cell r="AF339">
            <v>8</v>
          </cell>
          <cell r="AG339">
            <v>0</v>
          </cell>
          <cell r="AH339">
            <v>0</v>
          </cell>
          <cell r="AI339">
            <v>0</v>
          </cell>
          <cell r="AJ339">
            <v>0</v>
          </cell>
          <cell r="AK339">
            <v>0</v>
          </cell>
          <cell r="AL339">
            <v>0</v>
          </cell>
          <cell r="AM339">
            <v>0</v>
          </cell>
          <cell r="AN339">
            <v>0</v>
          </cell>
          <cell r="AO339">
            <v>0</v>
          </cell>
          <cell r="AP339">
            <v>8</v>
          </cell>
        </row>
        <row r="340">
          <cell r="A340" t="str">
            <v>338-339</v>
          </cell>
          <cell r="B340">
            <v>338</v>
          </cell>
          <cell r="C340">
            <v>2.0699999999999998</v>
          </cell>
          <cell r="D340">
            <v>1.8959999999999999</v>
          </cell>
          <cell r="E340">
            <v>0.17399999999999993</v>
          </cell>
          <cell r="F340">
            <v>8</v>
          </cell>
          <cell r="G340">
            <v>339</v>
          </cell>
          <cell r="H340">
            <v>2.09</v>
          </cell>
          <cell r="I340">
            <v>1.9139999999999999</v>
          </cell>
          <cell r="J340">
            <v>0.17599999999999993</v>
          </cell>
          <cell r="K340">
            <v>8</v>
          </cell>
          <cell r="L340">
            <v>2.0000000000000018E-3</v>
          </cell>
          <cell r="M340" t="b">
            <v>1</v>
          </cell>
          <cell r="N340" t="str">
            <v>Correcto</v>
          </cell>
          <cell r="O340" t="str">
            <v>-</v>
          </cell>
          <cell r="S340">
            <v>0</v>
          </cell>
          <cell r="T340">
            <v>8</v>
          </cell>
          <cell r="U340">
            <v>0</v>
          </cell>
          <cell r="V340">
            <v>0</v>
          </cell>
          <cell r="W340">
            <v>0</v>
          </cell>
          <cell r="X340">
            <v>0</v>
          </cell>
          <cell r="Y340">
            <v>0</v>
          </cell>
          <cell r="Z340">
            <v>0</v>
          </cell>
          <cell r="AA340">
            <v>0</v>
          </cell>
          <cell r="AB340">
            <v>0</v>
          </cell>
          <cell r="AC340">
            <v>0</v>
          </cell>
          <cell r="AD340">
            <v>8</v>
          </cell>
          <cell r="AE340">
            <v>0</v>
          </cell>
          <cell r="AF340">
            <v>8</v>
          </cell>
          <cell r="AG340">
            <v>0</v>
          </cell>
          <cell r="AH340">
            <v>0</v>
          </cell>
          <cell r="AI340">
            <v>0</v>
          </cell>
          <cell r="AJ340">
            <v>0</v>
          </cell>
          <cell r="AK340">
            <v>0</v>
          </cell>
          <cell r="AL340">
            <v>0</v>
          </cell>
          <cell r="AM340">
            <v>0</v>
          </cell>
          <cell r="AN340">
            <v>0</v>
          </cell>
          <cell r="AO340">
            <v>0</v>
          </cell>
          <cell r="AP340">
            <v>8</v>
          </cell>
        </row>
        <row r="341">
          <cell r="A341" t="str">
            <v>339-338</v>
          </cell>
          <cell r="B341">
            <v>339</v>
          </cell>
          <cell r="C341">
            <v>2.09</v>
          </cell>
          <cell r="D341">
            <v>1.9139999999999999</v>
          </cell>
          <cell r="E341">
            <v>0.17599999999999993</v>
          </cell>
          <cell r="F341">
            <v>8</v>
          </cell>
          <cell r="G341">
            <v>338</v>
          </cell>
          <cell r="H341">
            <v>2.0699999999999998</v>
          </cell>
          <cell r="I341">
            <v>1.8959999999999999</v>
          </cell>
          <cell r="J341">
            <v>0.17399999999999993</v>
          </cell>
          <cell r="K341">
            <v>8</v>
          </cell>
          <cell r="L341">
            <v>2.0000000000000018E-3</v>
          </cell>
          <cell r="M341" t="b">
            <v>1</v>
          </cell>
          <cell r="N341" t="str">
            <v>Correcto</v>
          </cell>
          <cell r="O341" t="str">
            <v>-</v>
          </cell>
          <cell r="S341">
            <v>0</v>
          </cell>
          <cell r="T341">
            <v>8</v>
          </cell>
          <cell r="U341">
            <v>0</v>
          </cell>
          <cell r="V341">
            <v>0</v>
          </cell>
          <cell r="W341">
            <v>0</v>
          </cell>
          <cell r="X341">
            <v>0</v>
          </cell>
          <cell r="Y341">
            <v>0</v>
          </cell>
          <cell r="Z341">
            <v>0</v>
          </cell>
          <cell r="AA341">
            <v>0</v>
          </cell>
          <cell r="AB341">
            <v>0</v>
          </cell>
          <cell r="AC341">
            <v>0</v>
          </cell>
          <cell r="AD341">
            <v>8</v>
          </cell>
          <cell r="AE341">
            <v>0</v>
          </cell>
          <cell r="AF341">
            <v>8</v>
          </cell>
          <cell r="AG341">
            <v>0</v>
          </cell>
          <cell r="AH341">
            <v>0</v>
          </cell>
          <cell r="AI341">
            <v>0</v>
          </cell>
          <cell r="AJ341">
            <v>0</v>
          </cell>
          <cell r="AK341">
            <v>0</v>
          </cell>
          <cell r="AL341">
            <v>0</v>
          </cell>
          <cell r="AM341">
            <v>0</v>
          </cell>
          <cell r="AN341">
            <v>0</v>
          </cell>
          <cell r="AO341">
            <v>0</v>
          </cell>
          <cell r="AP341">
            <v>8</v>
          </cell>
        </row>
        <row r="342">
          <cell r="A342" t="str">
            <v>346-347</v>
          </cell>
          <cell r="B342">
            <v>346</v>
          </cell>
          <cell r="C342">
            <v>1.73</v>
          </cell>
          <cell r="D342">
            <v>1.45</v>
          </cell>
          <cell r="E342">
            <v>0.28000000000000003</v>
          </cell>
          <cell r="F342">
            <v>12</v>
          </cell>
          <cell r="G342">
            <v>347</v>
          </cell>
          <cell r="H342">
            <v>2.14</v>
          </cell>
          <cell r="I342">
            <v>1.88</v>
          </cell>
          <cell r="J342">
            <v>0.26000000000000023</v>
          </cell>
          <cell r="K342">
            <v>12</v>
          </cell>
          <cell r="L342">
            <v>1.9999999999999796E-2</v>
          </cell>
          <cell r="M342" t="b">
            <v>1</v>
          </cell>
          <cell r="N342" t="str">
            <v>Correcto</v>
          </cell>
          <cell r="O342" t="str">
            <v>-</v>
          </cell>
          <cell r="S342">
            <v>0</v>
          </cell>
          <cell r="T342">
            <v>0</v>
          </cell>
          <cell r="U342">
            <v>0</v>
          </cell>
          <cell r="V342">
            <v>12</v>
          </cell>
          <cell r="W342">
            <v>0</v>
          </cell>
          <cell r="X342">
            <v>0</v>
          </cell>
          <cell r="Y342">
            <v>0</v>
          </cell>
          <cell r="Z342">
            <v>0</v>
          </cell>
          <cell r="AA342">
            <v>0</v>
          </cell>
          <cell r="AB342">
            <v>0</v>
          </cell>
          <cell r="AC342">
            <v>0</v>
          </cell>
          <cell r="AD342">
            <v>12</v>
          </cell>
          <cell r="AE342">
            <v>0</v>
          </cell>
          <cell r="AF342">
            <v>0</v>
          </cell>
          <cell r="AG342">
            <v>0</v>
          </cell>
          <cell r="AH342">
            <v>12</v>
          </cell>
          <cell r="AI342">
            <v>0</v>
          </cell>
          <cell r="AJ342">
            <v>0</v>
          </cell>
          <cell r="AK342">
            <v>0</v>
          </cell>
          <cell r="AL342">
            <v>0</v>
          </cell>
          <cell r="AM342">
            <v>0</v>
          </cell>
          <cell r="AN342">
            <v>0</v>
          </cell>
          <cell r="AO342">
            <v>0</v>
          </cell>
          <cell r="AP342">
            <v>12</v>
          </cell>
        </row>
        <row r="343">
          <cell r="A343" t="str">
            <v>347-346</v>
          </cell>
          <cell r="B343">
            <v>347</v>
          </cell>
          <cell r="C343">
            <v>2.14</v>
          </cell>
          <cell r="D343">
            <v>1.88</v>
          </cell>
          <cell r="E343">
            <v>0.26000000000000023</v>
          </cell>
          <cell r="F343">
            <v>12</v>
          </cell>
          <cell r="G343">
            <v>346</v>
          </cell>
          <cell r="H343">
            <v>1.73</v>
          </cell>
          <cell r="I343">
            <v>1.45</v>
          </cell>
          <cell r="J343">
            <v>0.28000000000000003</v>
          </cell>
          <cell r="K343">
            <v>12</v>
          </cell>
          <cell r="L343">
            <v>1.9999999999999796E-2</v>
          </cell>
          <cell r="M343" t="b">
            <v>1</v>
          </cell>
          <cell r="N343" t="str">
            <v>Correcto</v>
          </cell>
          <cell r="O343" t="str">
            <v>-</v>
          </cell>
          <cell r="S343">
            <v>0</v>
          </cell>
          <cell r="T343">
            <v>0</v>
          </cell>
          <cell r="U343">
            <v>0</v>
          </cell>
          <cell r="V343">
            <v>12</v>
          </cell>
          <cell r="W343">
            <v>0</v>
          </cell>
          <cell r="X343">
            <v>0</v>
          </cell>
          <cell r="Y343">
            <v>0</v>
          </cell>
          <cell r="Z343">
            <v>0</v>
          </cell>
          <cell r="AA343">
            <v>0</v>
          </cell>
          <cell r="AB343">
            <v>0</v>
          </cell>
          <cell r="AC343">
            <v>0</v>
          </cell>
          <cell r="AD343">
            <v>12</v>
          </cell>
          <cell r="AE343">
            <v>0</v>
          </cell>
          <cell r="AF343">
            <v>0</v>
          </cell>
          <cell r="AG343">
            <v>0</v>
          </cell>
          <cell r="AH343">
            <v>12</v>
          </cell>
          <cell r="AI343">
            <v>0</v>
          </cell>
          <cell r="AJ343">
            <v>0</v>
          </cell>
          <cell r="AK343">
            <v>0</v>
          </cell>
          <cell r="AL343">
            <v>0</v>
          </cell>
          <cell r="AM343">
            <v>0</v>
          </cell>
          <cell r="AN343">
            <v>0</v>
          </cell>
          <cell r="AO343">
            <v>0</v>
          </cell>
          <cell r="AP343">
            <v>12</v>
          </cell>
        </row>
        <row r="344">
          <cell r="A344" t="str">
            <v>349-350</v>
          </cell>
          <cell r="B344">
            <v>349</v>
          </cell>
          <cell r="C344">
            <v>1.1200000000000001</v>
          </cell>
          <cell r="D344">
            <v>0.94599999999999995</v>
          </cell>
          <cell r="E344">
            <v>0.17400000000000015</v>
          </cell>
          <cell r="F344">
            <v>8</v>
          </cell>
          <cell r="G344">
            <v>350</v>
          </cell>
          <cell r="H344">
            <v>1.44</v>
          </cell>
          <cell r="I344">
            <v>1.26</v>
          </cell>
          <cell r="J344">
            <v>0.17999999999999994</v>
          </cell>
          <cell r="K344">
            <v>8</v>
          </cell>
          <cell r="L344">
            <v>5.9999999999997833E-3</v>
          </cell>
          <cell r="M344" t="b">
            <v>1</v>
          </cell>
          <cell r="N344" t="str">
            <v>Correcto</v>
          </cell>
          <cell r="O344" t="str">
            <v>-</v>
          </cell>
          <cell r="S344">
            <v>0</v>
          </cell>
          <cell r="T344">
            <v>8</v>
          </cell>
          <cell r="U344">
            <v>0</v>
          </cell>
          <cell r="V344">
            <v>0</v>
          </cell>
          <cell r="W344">
            <v>0</v>
          </cell>
          <cell r="X344">
            <v>0</v>
          </cell>
          <cell r="Y344">
            <v>0</v>
          </cell>
          <cell r="Z344">
            <v>0</v>
          </cell>
          <cell r="AA344">
            <v>0</v>
          </cell>
          <cell r="AB344">
            <v>0</v>
          </cell>
          <cell r="AC344">
            <v>0</v>
          </cell>
          <cell r="AD344">
            <v>8</v>
          </cell>
          <cell r="AE344">
            <v>0</v>
          </cell>
          <cell r="AF344">
            <v>8</v>
          </cell>
          <cell r="AG344">
            <v>0</v>
          </cell>
          <cell r="AH344">
            <v>0</v>
          </cell>
          <cell r="AI344">
            <v>0</v>
          </cell>
          <cell r="AJ344">
            <v>0</v>
          </cell>
          <cell r="AK344">
            <v>0</v>
          </cell>
          <cell r="AL344">
            <v>0</v>
          </cell>
          <cell r="AM344">
            <v>0</v>
          </cell>
          <cell r="AN344">
            <v>0</v>
          </cell>
          <cell r="AO344">
            <v>0</v>
          </cell>
          <cell r="AP344">
            <v>8</v>
          </cell>
        </row>
        <row r="345">
          <cell r="A345" t="str">
            <v>350-351</v>
          </cell>
          <cell r="B345">
            <v>350</v>
          </cell>
          <cell r="C345">
            <v>1.51</v>
          </cell>
          <cell r="D345">
            <v>1.3220000000000001</v>
          </cell>
          <cell r="E345">
            <v>0.18799999999999994</v>
          </cell>
          <cell r="F345">
            <v>8</v>
          </cell>
          <cell r="G345">
            <v>351</v>
          </cell>
          <cell r="H345">
            <v>1.74</v>
          </cell>
          <cell r="I345">
            <v>1.56</v>
          </cell>
          <cell r="J345">
            <v>0.17999999999999994</v>
          </cell>
          <cell r="K345">
            <v>8</v>
          </cell>
          <cell r="L345">
            <v>8.0000000000000071E-3</v>
          </cell>
          <cell r="M345" t="b">
            <v>1</v>
          </cell>
          <cell r="N345" t="str">
            <v>Correcto</v>
          </cell>
          <cell r="O345" t="str">
            <v>-</v>
          </cell>
          <cell r="S345">
            <v>0</v>
          </cell>
          <cell r="T345">
            <v>8</v>
          </cell>
          <cell r="U345">
            <v>0</v>
          </cell>
          <cell r="V345">
            <v>0</v>
          </cell>
          <cell r="W345">
            <v>0</v>
          </cell>
          <cell r="X345">
            <v>0</v>
          </cell>
          <cell r="Y345">
            <v>0</v>
          </cell>
          <cell r="Z345">
            <v>0</v>
          </cell>
          <cell r="AA345">
            <v>0</v>
          </cell>
          <cell r="AB345">
            <v>0</v>
          </cell>
          <cell r="AC345">
            <v>0</v>
          </cell>
          <cell r="AD345">
            <v>8</v>
          </cell>
          <cell r="AE345">
            <v>0</v>
          </cell>
          <cell r="AF345">
            <v>8</v>
          </cell>
          <cell r="AG345">
            <v>0</v>
          </cell>
          <cell r="AH345">
            <v>0</v>
          </cell>
          <cell r="AI345">
            <v>0</v>
          </cell>
          <cell r="AJ345">
            <v>0</v>
          </cell>
          <cell r="AK345">
            <v>0</v>
          </cell>
          <cell r="AL345">
            <v>0</v>
          </cell>
          <cell r="AM345">
            <v>0</v>
          </cell>
          <cell r="AN345">
            <v>0</v>
          </cell>
          <cell r="AO345">
            <v>0</v>
          </cell>
          <cell r="AP345">
            <v>8</v>
          </cell>
        </row>
        <row r="346">
          <cell r="A346" t="str">
            <v>350-349</v>
          </cell>
          <cell r="B346">
            <v>350</v>
          </cell>
          <cell r="C346">
            <v>1.44</v>
          </cell>
          <cell r="D346">
            <v>1.26</v>
          </cell>
          <cell r="E346">
            <v>0.17999999999999994</v>
          </cell>
          <cell r="F346">
            <v>8</v>
          </cell>
          <cell r="G346">
            <v>349</v>
          </cell>
          <cell r="H346">
            <v>1.1200000000000001</v>
          </cell>
          <cell r="I346">
            <v>0.94599999999999995</v>
          </cell>
          <cell r="J346">
            <v>0.17400000000000015</v>
          </cell>
          <cell r="K346">
            <v>8</v>
          </cell>
          <cell r="L346">
            <v>5.9999999999997833E-3</v>
          </cell>
          <cell r="M346" t="b">
            <v>1</v>
          </cell>
          <cell r="N346" t="str">
            <v>Correcto</v>
          </cell>
          <cell r="O346" t="str">
            <v>-</v>
          </cell>
          <cell r="S346">
            <v>0</v>
          </cell>
          <cell r="T346">
            <v>8</v>
          </cell>
          <cell r="U346">
            <v>0</v>
          </cell>
          <cell r="V346">
            <v>0</v>
          </cell>
          <cell r="W346">
            <v>0</v>
          </cell>
          <cell r="X346">
            <v>0</v>
          </cell>
          <cell r="Y346">
            <v>0</v>
          </cell>
          <cell r="Z346">
            <v>0</v>
          </cell>
          <cell r="AA346">
            <v>0</v>
          </cell>
          <cell r="AB346">
            <v>0</v>
          </cell>
          <cell r="AC346">
            <v>0</v>
          </cell>
          <cell r="AD346">
            <v>8</v>
          </cell>
          <cell r="AE346">
            <v>0</v>
          </cell>
          <cell r="AF346">
            <v>8</v>
          </cell>
          <cell r="AG346">
            <v>0</v>
          </cell>
          <cell r="AH346">
            <v>0</v>
          </cell>
          <cell r="AI346">
            <v>0</v>
          </cell>
          <cell r="AJ346">
            <v>0</v>
          </cell>
          <cell r="AK346">
            <v>0</v>
          </cell>
          <cell r="AL346">
            <v>0</v>
          </cell>
          <cell r="AM346">
            <v>0</v>
          </cell>
          <cell r="AN346">
            <v>0</v>
          </cell>
          <cell r="AO346">
            <v>0</v>
          </cell>
          <cell r="AP346">
            <v>8</v>
          </cell>
        </row>
        <row r="347">
          <cell r="A347" t="str">
            <v>351-350</v>
          </cell>
          <cell r="B347">
            <v>351</v>
          </cell>
          <cell r="C347">
            <v>1.74</v>
          </cell>
          <cell r="D347">
            <v>1.56</v>
          </cell>
          <cell r="E347">
            <v>0.17999999999999994</v>
          </cell>
          <cell r="F347">
            <v>8</v>
          </cell>
          <cell r="G347">
            <v>350</v>
          </cell>
          <cell r="H347">
            <v>1.51</v>
          </cell>
          <cell r="I347">
            <v>1.3220000000000001</v>
          </cell>
          <cell r="J347">
            <v>0.18799999999999994</v>
          </cell>
          <cell r="K347">
            <v>8</v>
          </cell>
          <cell r="L347">
            <v>8.0000000000000071E-3</v>
          </cell>
          <cell r="M347" t="b">
            <v>1</v>
          </cell>
          <cell r="N347" t="str">
            <v>Correcto</v>
          </cell>
          <cell r="O347" t="str">
            <v>-</v>
          </cell>
          <cell r="S347">
            <v>0</v>
          </cell>
          <cell r="T347">
            <v>8</v>
          </cell>
          <cell r="U347">
            <v>0</v>
          </cell>
          <cell r="V347">
            <v>0</v>
          </cell>
          <cell r="W347">
            <v>0</v>
          </cell>
          <cell r="X347">
            <v>0</v>
          </cell>
          <cell r="Y347">
            <v>0</v>
          </cell>
          <cell r="Z347">
            <v>0</v>
          </cell>
          <cell r="AA347">
            <v>0</v>
          </cell>
          <cell r="AB347">
            <v>0</v>
          </cell>
          <cell r="AC347">
            <v>0</v>
          </cell>
          <cell r="AD347">
            <v>8</v>
          </cell>
          <cell r="AE347">
            <v>0</v>
          </cell>
          <cell r="AF347">
            <v>8</v>
          </cell>
          <cell r="AG347">
            <v>0</v>
          </cell>
          <cell r="AH347">
            <v>0</v>
          </cell>
          <cell r="AI347">
            <v>0</v>
          </cell>
          <cell r="AJ347">
            <v>0</v>
          </cell>
          <cell r="AK347">
            <v>0</v>
          </cell>
          <cell r="AL347">
            <v>0</v>
          </cell>
          <cell r="AM347">
            <v>0</v>
          </cell>
          <cell r="AN347">
            <v>0</v>
          </cell>
          <cell r="AO347">
            <v>0</v>
          </cell>
          <cell r="AP347">
            <v>8</v>
          </cell>
        </row>
        <row r="348">
          <cell r="A348" t="str">
            <v>361-362</v>
          </cell>
          <cell r="B348">
            <v>361</v>
          </cell>
          <cell r="C348">
            <v>1.22</v>
          </cell>
          <cell r="D348">
            <v>0.82799999999999996</v>
          </cell>
          <cell r="E348">
            <v>0.39200000000000002</v>
          </cell>
          <cell r="F348">
            <v>16</v>
          </cell>
          <cell r="G348">
            <v>362</v>
          </cell>
          <cell r="H348">
            <v>2.2000000000000002</v>
          </cell>
          <cell r="I348">
            <v>1.8049999999999999</v>
          </cell>
          <cell r="J348">
            <v>0.39500000000000024</v>
          </cell>
          <cell r="K348">
            <v>16</v>
          </cell>
          <cell r="L348">
            <v>3.0000000000002247E-3</v>
          </cell>
          <cell r="M348" t="b">
            <v>1</v>
          </cell>
          <cell r="N348" t="str">
            <v>Correcto</v>
          </cell>
          <cell r="O348" t="str">
            <v>-</v>
          </cell>
          <cell r="S348">
            <v>0</v>
          </cell>
          <cell r="T348">
            <v>0</v>
          </cell>
          <cell r="U348">
            <v>0</v>
          </cell>
          <cell r="V348">
            <v>0</v>
          </cell>
          <cell r="W348">
            <v>0</v>
          </cell>
          <cell r="X348">
            <v>16</v>
          </cell>
          <cell r="Y348">
            <v>0</v>
          </cell>
          <cell r="Z348">
            <v>0</v>
          </cell>
          <cell r="AA348">
            <v>0</v>
          </cell>
          <cell r="AB348">
            <v>0</v>
          </cell>
          <cell r="AC348">
            <v>0</v>
          </cell>
          <cell r="AD348">
            <v>16</v>
          </cell>
          <cell r="AE348">
            <v>0</v>
          </cell>
          <cell r="AF348">
            <v>0</v>
          </cell>
          <cell r="AG348">
            <v>0</v>
          </cell>
          <cell r="AH348">
            <v>0</v>
          </cell>
          <cell r="AI348">
            <v>0</v>
          </cell>
          <cell r="AJ348">
            <v>16</v>
          </cell>
          <cell r="AK348">
            <v>0</v>
          </cell>
          <cell r="AL348">
            <v>0</v>
          </cell>
          <cell r="AM348">
            <v>0</v>
          </cell>
          <cell r="AN348">
            <v>0</v>
          </cell>
          <cell r="AO348">
            <v>0</v>
          </cell>
          <cell r="AP348">
            <v>16</v>
          </cell>
        </row>
        <row r="349">
          <cell r="A349" t="str">
            <v>362-361</v>
          </cell>
          <cell r="B349">
            <v>362</v>
          </cell>
          <cell r="C349">
            <v>2.2000000000000002</v>
          </cell>
          <cell r="D349">
            <v>1.8049999999999999</v>
          </cell>
          <cell r="E349">
            <v>0.39500000000000024</v>
          </cell>
          <cell r="F349">
            <v>16</v>
          </cell>
          <cell r="G349">
            <v>361</v>
          </cell>
          <cell r="H349">
            <v>1.22</v>
          </cell>
          <cell r="I349">
            <v>0.82799999999999996</v>
          </cell>
          <cell r="J349">
            <v>0.39200000000000002</v>
          </cell>
          <cell r="K349">
            <v>16</v>
          </cell>
          <cell r="L349">
            <v>3.0000000000002247E-3</v>
          </cell>
          <cell r="M349" t="b">
            <v>1</v>
          </cell>
          <cell r="N349" t="str">
            <v>Correcto</v>
          </cell>
          <cell r="O349" t="str">
            <v>-</v>
          </cell>
          <cell r="S349">
            <v>0</v>
          </cell>
          <cell r="T349">
            <v>0</v>
          </cell>
          <cell r="U349">
            <v>0</v>
          </cell>
          <cell r="V349">
            <v>0</v>
          </cell>
          <cell r="W349">
            <v>0</v>
          </cell>
          <cell r="X349">
            <v>16</v>
          </cell>
          <cell r="Y349">
            <v>0</v>
          </cell>
          <cell r="Z349">
            <v>0</v>
          </cell>
          <cell r="AA349">
            <v>0</v>
          </cell>
          <cell r="AB349">
            <v>0</v>
          </cell>
          <cell r="AC349">
            <v>0</v>
          </cell>
          <cell r="AD349">
            <v>16</v>
          </cell>
          <cell r="AE349">
            <v>0</v>
          </cell>
          <cell r="AF349">
            <v>0</v>
          </cell>
          <cell r="AG349">
            <v>0</v>
          </cell>
          <cell r="AH349">
            <v>0</v>
          </cell>
          <cell r="AI349">
            <v>0</v>
          </cell>
          <cell r="AJ349">
            <v>16</v>
          </cell>
          <cell r="AK349">
            <v>0</v>
          </cell>
          <cell r="AL349">
            <v>0</v>
          </cell>
          <cell r="AM349">
            <v>0</v>
          </cell>
          <cell r="AN349">
            <v>0</v>
          </cell>
          <cell r="AO349">
            <v>0</v>
          </cell>
          <cell r="AP349">
            <v>16</v>
          </cell>
        </row>
        <row r="350">
          <cell r="A350" t="str">
            <v>366-367</v>
          </cell>
          <cell r="B350">
            <v>366</v>
          </cell>
          <cell r="C350">
            <v>2.6760000000000002</v>
          </cell>
          <cell r="D350">
            <v>2.27</v>
          </cell>
          <cell r="E350">
            <v>0.40600000000000014</v>
          </cell>
          <cell r="F350">
            <v>18</v>
          </cell>
          <cell r="G350">
            <v>367</v>
          </cell>
          <cell r="H350">
            <v>3.15</v>
          </cell>
          <cell r="I350">
            <v>2.73</v>
          </cell>
          <cell r="J350">
            <v>0.41999999999999993</v>
          </cell>
          <cell r="K350">
            <v>18</v>
          </cell>
          <cell r="L350">
            <v>1.399999999999979E-2</v>
          </cell>
          <cell r="M350" t="b">
            <v>1</v>
          </cell>
          <cell r="N350" t="str">
            <v>Correcto</v>
          </cell>
          <cell r="O350" t="str">
            <v>-</v>
          </cell>
          <cell r="S350">
            <v>0</v>
          </cell>
          <cell r="T350">
            <v>0</v>
          </cell>
          <cell r="U350">
            <v>0</v>
          </cell>
          <cell r="V350">
            <v>0</v>
          </cell>
          <cell r="W350">
            <v>0</v>
          </cell>
          <cell r="X350">
            <v>0</v>
          </cell>
          <cell r="Y350">
            <v>18</v>
          </cell>
          <cell r="Z350">
            <v>0</v>
          </cell>
          <cell r="AA350">
            <v>0</v>
          </cell>
          <cell r="AB350">
            <v>0</v>
          </cell>
          <cell r="AC350">
            <v>0</v>
          </cell>
          <cell r="AD350">
            <v>18</v>
          </cell>
          <cell r="AE350">
            <v>0</v>
          </cell>
          <cell r="AF350">
            <v>0</v>
          </cell>
          <cell r="AG350">
            <v>0</v>
          </cell>
          <cell r="AH350">
            <v>0</v>
          </cell>
          <cell r="AI350">
            <v>0</v>
          </cell>
          <cell r="AJ350">
            <v>0</v>
          </cell>
          <cell r="AK350">
            <v>18</v>
          </cell>
          <cell r="AL350">
            <v>0</v>
          </cell>
          <cell r="AM350">
            <v>0</v>
          </cell>
          <cell r="AN350">
            <v>0</v>
          </cell>
          <cell r="AO350">
            <v>0</v>
          </cell>
          <cell r="AP350">
            <v>18</v>
          </cell>
        </row>
        <row r="351">
          <cell r="A351" t="str">
            <v>367-366</v>
          </cell>
          <cell r="B351">
            <v>367</v>
          </cell>
          <cell r="C351">
            <v>3.15</v>
          </cell>
          <cell r="D351">
            <v>2.73</v>
          </cell>
          <cell r="E351">
            <v>0.41999999999999993</v>
          </cell>
          <cell r="F351">
            <v>18</v>
          </cell>
          <cell r="G351">
            <v>366</v>
          </cell>
          <cell r="H351">
            <v>2.6760000000000002</v>
          </cell>
          <cell r="I351">
            <v>2.27</v>
          </cell>
          <cell r="J351">
            <v>0.40600000000000014</v>
          </cell>
          <cell r="K351">
            <v>18</v>
          </cell>
          <cell r="L351">
            <v>1.399999999999979E-2</v>
          </cell>
          <cell r="M351" t="b">
            <v>1</v>
          </cell>
          <cell r="N351" t="str">
            <v>Correcto</v>
          </cell>
          <cell r="O351" t="str">
            <v>-</v>
          </cell>
          <cell r="S351">
            <v>0</v>
          </cell>
          <cell r="T351">
            <v>0</v>
          </cell>
          <cell r="U351">
            <v>0</v>
          </cell>
          <cell r="V351">
            <v>0</v>
          </cell>
          <cell r="W351">
            <v>0</v>
          </cell>
          <cell r="X351">
            <v>0</v>
          </cell>
          <cell r="Y351">
            <v>18</v>
          </cell>
          <cell r="Z351">
            <v>0</v>
          </cell>
          <cell r="AA351">
            <v>0</v>
          </cell>
          <cell r="AB351">
            <v>0</v>
          </cell>
          <cell r="AC351">
            <v>0</v>
          </cell>
          <cell r="AD351">
            <v>18</v>
          </cell>
          <cell r="AE351">
            <v>0</v>
          </cell>
          <cell r="AF351">
            <v>0</v>
          </cell>
          <cell r="AG351">
            <v>0</v>
          </cell>
          <cell r="AH351">
            <v>0</v>
          </cell>
          <cell r="AI351">
            <v>0</v>
          </cell>
          <cell r="AJ351">
            <v>0</v>
          </cell>
          <cell r="AK351">
            <v>18</v>
          </cell>
          <cell r="AL351">
            <v>0</v>
          </cell>
          <cell r="AM351">
            <v>0</v>
          </cell>
          <cell r="AN351">
            <v>0</v>
          </cell>
          <cell r="AO351">
            <v>0</v>
          </cell>
          <cell r="AP351">
            <v>18</v>
          </cell>
        </row>
        <row r="352">
          <cell r="A352" t="str">
            <v>368-51</v>
          </cell>
          <cell r="B352">
            <v>368</v>
          </cell>
          <cell r="C352">
            <v>2.34</v>
          </cell>
          <cell r="D352">
            <v>2.113</v>
          </cell>
          <cell r="E352">
            <v>0.22699999999999987</v>
          </cell>
          <cell r="F352">
            <v>10</v>
          </cell>
          <cell r="G352">
            <v>51</v>
          </cell>
          <cell r="H352">
            <v>1.25</v>
          </cell>
          <cell r="I352">
            <v>1.0249999999999999</v>
          </cell>
          <cell r="J352">
            <v>0.22500000000000009</v>
          </cell>
          <cell r="K352">
            <v>10</v>
          </cell>
          <cell r="L352">
            <v>1.9999999999997797E-3</v>
          </cell>
          <cell r="M352" t="b">
            <v>1</v>
          </cell>
          <cell r="N352" t="str">
            <v>Correcto</v>
          </cell>
          <cell r="O352" t="str">
            <v>-</v>
          </cell>
          <cell r="S352">
            <v>0</v>
          </cell>
          <cell r="T352">
            <v>0</v>
          </cell>
          <cell r="U352">
            <v>10</v>
          </cell>
          <cell r="V352">
            <v>0</v>
          </cell>
          <cell r="W352">
            <v>0</v>
          </cell>
          <cell r="X352">
            <v>0</v>
          </cell>
          <cell r="Y352">
            <v>0</v>
          </cell>
          <cell r="Z352">
            <v>0</v>
          </cell>
          <cell r="AA352">
            <v>0</v>
          </cell>
          <cell r="AB352">
            <v>0</v>
          </cell>
          <cell r="AC352">
            <v>0</v>
          </cell>
          <cell r="AD352">
            <v>10</v>
          </cell>
          <cell r="AE352">
            <v>0</v>
          </cell>
          <cell r="AF352">
            <v>0</v>
          </cell>
          <cell r="AG352">
            <v>10</v>
          </cell>
          <cell r="AH352">
            <v>0</v>
          </cell>
          <cell r="AI352">
            <v>0</v>
          </cell>
          <cell r="AJ352">
            <v>0</v>
          </cell>
          <cell r="AK352">
            <v>0</v>
          </cell>
          <cell r="AL352">
            <v>0</v>
          </cell>
          <cell r="AM352">
            <v>0</v>
          </cell>
          <cell r="AN352">
            <v>0</v>
          </cell>
          <cell r="AO352">
            <v>0</v>
          </cell>
          <cell r="AP352">
            <v>10</v>
          </cell>
        </row>
        <row r="353">
          <cell r="A353" t="str">
            <v>368-53</v>
          </cell>
          <cell r="B353">
            <v>368</v>
          </cell>
          <cell r="C353">
            <v>1.6339999999999999</v>
          </cell>
          <cell r="D353">
            <v>1.45</v>
          </cell>
          <cell r="E353">
            <v>0.18399999999999994</v>
          </cell>
          <cell r="F353">
            <v>8</v>
          </cell>
          <cell r="G353">
            <v>53</v>
          </cell>
          <cell r="H353">
            <v>1.69</v>
          </cell>
          <cell r="I353">
            <v>1.5</v>
          </cell>
          <cell r="J353">
            <v>0.18999999999999995</v>
          </cell>
          <cell r="K353">
            <v>8</v>
          </cell>
          <cell r="L353">
            <v>6.0000000000000053E-3</v>
          </cell>
          <cell r="M353" t="b">
            <v>1</v>
          </cell>
          <cell r="N353" t="str">
            <v>Correcto</v>
          </cell>
          <cell r="O353" t="str">
            <v>-</v>
          </cell>
          <cell r="S353">
            <v>0</v>
          </cell>
          <cell r="T353">
            <v>8</v>
          </cell>
          <cell r="U353">
            <v>0</v>
          </cell>
          <cell r="V353">
            <v>0</v>
          </cell>
          <cell r="W353">
            <v>0</v>
          </cell>
          <cell r="X353">
            <v>0</v>
          </cell>
          <cell r="Y353">
            <v>0</v>
          </cell>
          <cell r="Z353">
            <v>0</v>
          </cell>
          <cell r="AA353">
            <v>0</v>
          </cell>
          <cell r="AB353">
            <v>0</v>
          </cell>
          <cell r="AC353">
            <v>0</v>
          </cell>
          <cell r="AD353">
            <v>8</v>
          </cell>
          <cell r="AE353">
            <v>0</v>
          </cell>
          <cell r="AF353">
            <v>8</v>
          </cell>
          <cell r="AG353">
            <v>0</v>
          </cell>
          <cell r="AH353">
            <v>0</v>
          </cell>
          <cell r="AI353">
            <v>0</v>
          </cell>
          <cell r="AJ353">
            <v>0</v>
          </cell>
          <cell r="AK353">
            <v>0</v>
          </cell>
          <cell r="AL353">
            <v>0</v>
          </cell>
          <cell r="AM353">
            <v>0</v>
          </cell>
          <cell r="AN353">
            <v>0</v>
          </cell>
          <cell r="AO353">
            <v>0</v>
          </cell>
          <cell r="AP353">
            <v>8</v>
          </cell>
        </row>
        <row r="354">
          <cell r="A354" t="str">
            <v>371-372</v>
          </cell>
          <cell r="B354">
            <v>371</v>
          </cell>
          <cell r="C354">
            <v>3.77</v>
          </cell>
          <cell r="D354">
            <v>3.57</v>
          </cell>
          <cell r="E354">
            <v>0.20000000000000018</v>
          </cell>
          <cell r="F354">
            <v>8</v>
          </cell>
          <cell r="G354">
            <v>372</v>
          </cell>
          <cell r="H354">
            <v>4.95</v>
          </cell>
          <cell r="I354">
            <v>4.7699999999999996</v>
          </cell>
          <cell r="J354">
            <v>0.1800000000000006</v>
          </cell>
          <cell r="K354">
            <v>8</v>
          </cell>
          <cell r="L354">
            <v>1.9999999999999574E-2</v>
          </cell>
          <cell r="M354" t="b">
            <v>1</v>
          </cell>
          <cell r="N354" t="str">
            <v>Correcto</v>
          </cell>
          <cell r="O354" t="str">
            <v>-</v>
          </cell>
          <cell r="S354">
            <v>0</v>
          </cell>
          <cell r="T354">
            <v>8</v>
          </cell>
          <cell r="U354">
            <v>0</v>
          </cell>
          <cell r="V354">
            <v>0</v>
          </cell>
          <cell r="W354">
            <v>0</v>
          </cell>
          <cell r="X354">
            <v>0</v>
          </cell>
          <cell r="Y354">
            <v>0</v>
          </cell>
          <cell r="Z354">
            <v>0</v>
          </cell>
          <cell r="AA354">
            <v>0</v>
          </cell>
          <cell r="AB354">
            <v>0</v>
          </cell>
          <cell r="AC354">
            <v>0</v>
          </cell>
          <cell r="AD354">
            <v>8</v>
          </cell>
          <cell r="AE354">
            <v>0</v>
          </cell>
          <cell r="AF354">
            <v>8</v>
          </cell>
          <cell r="AG354">
            <v>0</v>
          </cell>
          <cell r="AH354">
            <v>0</v>
          </cell>
          <cell r="AI354">
            <v>0</v>
          </cell>
          <cell r="AJ354">
            <v>0</v>
          </cell>
          <cell r="AK354">
            <v>0</v>
          </cell>
          <cell r="AL354">
            <v>0</v>
          </cell>
          <cell r="AM354">
            <v>0</v>
          </cell>
          <cell r="AN354">
            <v>0</v>
          </cell>
          <cell r="AO354">
            <v>0</v>
          </cell>
          <cell r="AP354">
            <v>8</v>
          </cell>
        </row>
        <row r="355">
          <cell r="A355" t="str">
            <v>378-97</v>
          </cell>
          <cell r="B355">
            <v>378</v>
          </cell>
          <cell r="C355">
            <v>1.87</v>
          </cell>
          <cell r="D355">
            <v>1.6</v>
          </cell>
          <cell r="E355">
            <v>0.27</v>
          </cell>
          <cell r="F355">
            <v>12</v>
          </cell>
          <cell r="G355">
            <v>97</v>
          </cell>
          <cell r="H355">
            <v>1.9630000000000001</v>
          </cell>
          <cell r="I355">
            <v>1.7050000000000001</v>
          </cell>
          <cell r="J355">
            <v>0.25800000000000001</v>
          </cell>
          <cell r="K355">
            <v>12</v>
          </cell>
          <cell r="L355">
            <v>1.2000000000000011E-2</v>
          </cell>
          <cell r="M355" t="b">
            <v>1</v>
          </cell>
          <cell r="N355" t="str">
            <v>Correcto</v>
          </cell>
          <cell r="O355" t="str">
            <v>-</v>
          </cell>
          <cell r="S355">
            <v>0</v>
          </cell>
          <cell r="T355">
            <v>0</v>
          </cell>
          <cell r="U355">
            <v>0</v>
          </cell>
          <cell r="V355">
            <v>12</v>
          </cell>
          <cell r="W355">
            <v>0</v>
          </cell>
          <cell r="X355">
            <v>0</v>
          </cell>
          <cell r="Y355">
            <v>0</v>
          </cell>
          <cell r="Z355">
            <v>0</v>
          </cell>
          <cell r="AA355">
            <v>0</v>
          </cell>
          <cell r="AB355">
            <v>0</v>
          </cell>
          <cell r="AC355">
            <v>0</v>
          </cell>
          <cell r="AD355">
            <v>12</v>
          </cell>
          <cell r="AE355">
            <v>0</v>
          </cell>
          <cell r="AF355">
            <v>0</v>
          </cell>
          <cell r="AG355">
            <v>0</v>
          </cell>
          <cell r="AH355">
            <v>12</v>
          </cell>
          <cell r="AI355">
            <v>0</v>
          </cell>
          <cell r="AJ355">
            <v>0</v>
          </cell>
          <cell r="AK355">
            <v>0</v>
          </cell>
          <cell r="AL355">
            <v>0</v>
          </cell>
          <cell r="AM355">
            <v>0</v>
          </cell>
          <cell r="AN355">
            <v>0</v>
          </cell>
          <cell r="AO355">
            <v>0</v>
          </cell>
          <cell r="AP355">
            <v>12</v>
          </cell>
        </row>
        <row r="356">
          <cell r="A356" t="str">
            <v>378-E393</v>
          </cell>
          <cell r="B356">
            <v>378</v>
          </cell>
          <cell r="C356">
            <v>1.94</v>
          </cell>
          <cell r="D356">
            <v>1.69</v>
          </cell>
          <cell r="E356">
            <v>0.25</v>
          </cell>
          <cell r="F356">
            <v>10</v>
          </cell>
          <cell r="G356" t="str">
            <v>E393</v>
          </cell>
          <cell r="H356">
            <v>1.48</v>
          </cell>
          <cell r="I356">
            <v>1.25</v>
          </cell>
          <cell r="J356">
            <v>0.22999999999999998</v>
          </cell>
          <cell r="K356">
            <v>10</v>
          </cell>
          <cell r="L356">
            <v>2.0000000000000018E-2</v>
          </cell>
          <cell r="M356" t="b">
            <v>1</v>
          </cell>
          <cell r="N356" t="str">
            <v>Correcto</v>
          </cell>
          <cell r="O356" t="str">
            <v>-</v>
          </cell>
          <cell r="S356">
            <v>0</v>
          </cell>
          <cell r="T356">
            <v>0</v>
          </cell>
          <cell r="U356">
            <v>10</v>
          </cell>
          <cell r="V356">
            <v>0</v>
          </cell>
          <cell r="W356">
            <v>0</v>
          </cell>
          <cell r="X356">
            <v>0</v>
          </cell>
          <cell r="Y356">
            <v>0</v>
          </cell>
          <cell r="Z356">
            <v>0</v>
          </cell>
          <cell r="AA356">
            <v>0</v>
          </cell>
          <cell r="AB356">
            <v>0</v>
          </cell>
          <cell r="AC356">
            <v>0</v>
          </cell>
          <cell r="AD356">
            <v>10</v>
          </cell>
          <cell r="AE356">
            <v>0</v>
          </cell>
          <cell r="AF356">
            <v>0</v>
          </cell>
          <cell r="AG356">
            <v>10</v>
          </cell>
          <cell r="AH356">
            <v>0</v>
          </cell>
          <cell r="AI356">
            <v>0</v>
          </cell>
          <cell r="AJ356">
            <v>0</v>
          </cell>
          <cell r="AK356">
            <v>0</v>
          </cell>
          <cell r="AL356">
            <v>0</v>
          </cell>
          <cell r="AM356">
            <v>0</v>
          </cell>
          <cell r="AN356">
            <v>0</v>
          </cell>
          <cell r="AO356">
            <v>0</v>
          </cell>
          <cell r="AP356">
            <v>10</v>
          </cell>
        </row>
        <row r="357">
          <cell r="A357" t="str">
            <v>385-386</v>
          </cell>
          <cell r="B357">
            <v>385</v>
          </cell>
          <cell r="C357">
            <v>1.65</v>
          </cell>
          <cell r="D357">
            <v>1.5</v>
          </cell>
          <cell r="E357">
            <v>0.14999999999999991</v>
          </cell>
          <cell r="F357">
            <v>6</v>
          </cell>
          <cell r="G357">
            <v>386</v>
          </cell>
          <cell r="H357">
            <v>1.06</v>
          </cell>
          <cell r="I357">
            <v>0.91600000000000004</v>
          </cell>
          <cell r="J357">
            <v>0.14400000000000002</v>
          </cell>
          <cell r="K357">
            <v>6</v>
          </cell>
          <cell r="L357">
            <v>5.9999999999998943E-3</v>
          </cell>
          <cell r="M357" t="b">
            <v>1</v>
          </cell>
          <cell r="N357" t="str">
            <v>Correcto</v>
          </cell>
          <cell r="O357" t="str">
            <v>-</v>
          </cell>
          <cell r="S357">
            <v>6</v>
          </cell>
          <cell r="T357">
            <v>0</v>
          </cell>
          <cell r="U357">
            <v>0</v>
          </cell>
          <cell r="V357">
            <v>0</v>
          </cell>
          <cell r="W357">
            <v>0</v>
          </cell>
          <cell r="X357">
            <v>0</v>
          </cell>
          <cell r="Y357">
            <v>0</v>
          </cell>
          <cell r="Z357">
            <v>0</v>
          </cell>
          <cell r="AA357">
            <v>0</v>
          </cell>
          <cell r="AB357">
            <v>0</v>
          </cell>
          <cell r="AC357">
            <v>0</v>
          </cell>
          <cell r="AD357">
            <v>6</v>
          </cell>
          <cell r="AE357">
            <v>6</v>
          </cell>
          <cell r="AF357">
            <v>0</v>
          </cell>
          <cell r="AG357">
            <v>0</v>
          </cell>
          <cell r="AH357">
            <v>0</v>
          </cell>
          <cell r="AI357">
            <v>0</v>
          </cell>
          <cell r="AJ357">
            <v>0</v>
          </cell>
          <cell r="AK357">
            <v>0</v>
          </cell>
          <cell r="AL357">
            <v>0</v>
          </cell>
          <cell r="AM357">
            <v>0</v>
          </cell>
          <cell r="AN357">
            <v>0</v>
          </cell>
          <cell r="AO357">
            <v>0</v>
          </cell>
          <cell r="AP357">
            <v>6</v>
          </cell>
        </row>
        <row r="358">
          <cell r="A358" t="str">
            <v>386-387</v>
          </cell>
          <cell r="B358">
            <v>386</v>
          </cell>
          <cell r="C358">
            <v>1.07</v>
          </cell>
          <cell r="D358">
            <v>0.92500000000000004</v>
          </cell>
          <cell r="E358">
            <v>0.14500000000000002</v>
          </cell>
          <cell r="F358">
            <v>6</v>
          </cell>
          <cell r="G358">
            <v>387</v>
          </cell>
          <cell r="H358">
            <v>1.04</v>
          </cell>
          <cell r="I358">
            <v>0.92200000000000004</v>
          </cell>
          <cell r="J358">
            <v>0.11799999999999999</v>
          </cell>
          <cell r="K358">
            <v>6</v>
          </cell>
          <cell r="L358">
            <v>2.7000000000000024E-2</v>
          </cell>
          <cell r="M358" t="b">
            <v>1</v>
          </cell>
          <cell r="N358" t="str">
            <v>Correcto</v>
          </cell>
          <cell r="O358" t="str">
            <v>-</v>
          </cell>
          <cell r="S358">
            <v>6</v>
          </cell>
          <cell r="T358">
            <v>0</v>
          </cell>
          <cell r="U358">
            <v>0</v>
          </cell>
          <cell r="V358">
            <v>0</v>
          </cell>
          <cell r="W358">
            <v>0</v>
          </cell>
          <cell r="X358">
            <v>0</v>
          </cell>
          <cell r="Y358">
            <v>0</v>
          </cell>
          <cell r="Z358">
            <v>0</v>
          </cell>
          <cell r="AA358">
            <v>0</v>
          </cell>
          <cell r="AB358">
            <v>0</v>
          </cell>
          <cell r="AC358">
            <v>0</v>
          </cell>
          <cell r="AD358">
            <v>6</v>
          </cell>
          <cell r="AE358">
            <v>6</v>
          </cell>
          <cell r="AF358">
            <v>0</v>
          </cell>
          <cell r="AG358">
            <v>0</v>
          </cell>
          <cell r="AH358">
            <v>0</v>
          </cell>
          <cell r="AI358">
            <v>0</v>
          </cell>
          <cell r="AJ358">
            <v>0</v>
          </cell>
          <cell r="AK358">
            <v>0</v>
          </cell>
          <cell r="AL358">
            <v>0</v>
          </cell>
          <cell r="AM358">
            <v>0</v>
          </cell>
          <cell r="AN358">
            <v>0</v>
          </cell>
          <cell r="AO358">
            <v>0</v>
          </cell>
          <cell r="AP358">
            <v>6</v>
          </cell>
        </row>
        <row r="359">
          <cell r="A359" t="str">
            <v>386-385</v>
          </cell>
          <cell r="B359">
            <v>386</v>
          </cell>
          <cell r="C359">
            <v>1.06</v>
          </cell>
          <cell r="D359">
            <v>0.91600000000000004</v>
          </cell>
          <cell r="E359">
            <v>0.14400000000000002</v>
          </cell>
          <cell r="F359">
            <v>6</v>
          </cell>
          <cell r="G359">
            <v>385</v>
          </cell>
          <cell r="H359">
            <v>1.65</v>
          </cell>
          <cell r="I359">
            <v>1.5</v>
          </cell>
          <cell r="J359">
            <v>0.14999999999999991</v>
          </cell>
          <cell r="K359">
            <v>6</v>
          </cell>
          <cell r="L359">
            <v>5.9999999999998943E-3</v>
          </cell>
          <cell r="M359" t="b">
            <v>1</v>
          </cell>
          <cell r="N359" t="str">
            <v>Correcto</v>
          </cell>
          <cell r="O359" t="str">
            <v>-</v>
          </cell>
          <cell r="S359">
            <v>6</v>
          </cell>
          <cell r="T359">
            <v>0</v>
          </cell>
          <cell r="U359">
            <v>0</v>
          </cell>
          <cell r="V359">
            <v>0</v>
          </cell>
          <cell r="W359">
            <v>0</v>
          </cell>
          <cell r="X359">
            <v>0</v>
          </cell>
          <cell r="Y359">
            <v>0</v>
          </cell>
          <cell r="Z359">
            <v>0</v>
          </cell>
          <cell r="AA359">
            <v>0</v>
          </cell>
          <cell r="AB359">
            <v>0</v>
          </cell>
          <cell r="AC359">
            <v>0</v>
          </cell>
          <cell r="AD359">
            <v>6</v>
          </cell>
          <cell r="AE359">
            <v>6</v>
          </cell>
          <cell r="AF359">
            <v>0</v>
          </cell>
          <cell r="AG359">
            <v>0</v>
          </cell>
          <cell r="AH359">
            <v>0</v>
          </cell>
          <cell r="AI359">
            <v>0</v>
          </cell>
          <cell r="AJ359">
            <v>0</v>
          </cell>
          <cell r="AK359">
            <v>0</v>
          </cell>
          <cell r="AL359">
            <v>0</v>
          </cell>
          <cell r="AM359">
            <v>0</v>
          </cell>
          <cell r="AN359">
            <v>0</v>
          </cell>
          <cell r="AO359">
            <v>0</v>
          </cell>
          <cell r="AP359">
            <v>6</v>
          </cell>
        </row>
        <row r="360">
          <cell r="A360" t="str">
            <v>387-386</v>
          </cell>
          <cell r="B360">
            <v>387</v>
          </cell>
          <cell r="C360">
            <v>1.04</v>
          </cell>
          <cell r="D360">
            <v>0.92200000000000004</v>
          </cell>
          <cell r="E360">
            <v>0.11799999999999999</v>
          </cell>
          <cell r="F360">
            <v>6</v>
          </cell>
          <cell r="G360">
            <v>386</v>
          </cell>
          <cell r="H360">
            <v>1.07</v>
          </cell>
          <cell r="I360">
            <v>0.92500000000000004</v>
          </cell>
          <cell r="J360">
            <v>0.14500000000000002</v>
          </cell>
          <cell r="K360">
            <v>6</v>
          </cell>
          <cell r="L360">
            <v>2.7000000000000024E-2</v>
          </cell>
          <cell r="M360" t="b">
            <v>1</v>
          </cell>
          <cell r="N360" t="str">
            <v>Correcto</v>
          </cell>
          <cell r="O360" t="str">
            <v>-</v>
          </cell>
          <cell r="S360">
            <v>6</v>
          </cell>
          <cell r="T360">
            <v>0</v>
          </cell>
          <cell r="U360">
            <v>0</v>
          </cell>
          <cell r="V360">
            <v>0</v>
          </cell>
          <cell r="W360">
            <v>0</v>
          </cell>
          <cell r="X360">
            <v>0</v>
          </cell>
          <cell r="Y360">
            <v>0</v>
          </cell>
          <cell r="Z360">
            <v>0</v>
          </cell>
          <cell r="AA360">
            <v>0</v>
          </cell>
          <cell r="AB360">
            <v>0</v>
          </cell>
          <cell r="AC360">
            <v>0</v>
          </cell>
          <cell r="AD360">
            <v>6</v>
          </cell>
          <cell r="AE360">
            <v>6</v>
          </cell>
          <cell r="AF360">
            <v>0</v>
          </cell>
          <cell r="AG360">
            <v>0</v>
          </cell>
          <cell r="AH360">
            <v>0</v>
          </cell>
          <cell r="AI360">
            <v>0</v>
          </cell>
          <cell r="AJ360">
            <v>0</v>
          </cell>
          <cell r="AK360">
            <v>0</v>
          </cell>
          <cell r="AL360">
            <v>0</v>
          </cell>
          <cell r="AM360">
            <v>0</v>
          </cell>
          <cell r="AN360">
            <v>0</v>
          </cell>
          <cell r="AO360">
            <v>0</v>
          </cell>
          <cell r="AP360">
            <v>6</v>
          </cell>
        </row>
        <row r="361">
          <cell r="A361" t="str">
            <v>388-389</v>
          </cell>
          <cell r="B361">
            <v>388</v>
          </cell>
          <cell r="C361">
            <v>1.07</v>
          </cell>
          <cell r="D361">
            <v>0.92</v>
          </cell>
          <cell r="E361">
            <v>0.15000000000000002</v>
          </cell>
          <cell r="F361">
            <v>6</v>
          </cell>
          <cell r="G361">
            <v>389</v>
          </cell>
          <cell r="H361">
            <v>1.08</v>
          </cell>
          <cell r="I361">
            <v>0.96</v>
          </cell>
          <cell r="J361">
            <v>0.12000000000000011</v>
          </cell>
          <cell r="K361">
            <v>6</v>
          </cell>
          <cell r="L361">
            <v>2.9999999999999916E-2</v>
          </cell>
          <cell r="M361" t="b">
            <v>1</v>
          </cell>
          <cell r="N361" t="str">
            <v>Correcto</v>
          </cell>
          <cell r="O361" t="str">
            <v>-</v>
          </cell>
          <cell r="S361">
            <v>6</v>
          </cell>
          <cell r="T361">
            <v>0</v>
          </cell>
          <cell r="U361">
            <v>0</v>
          </cell>
          <cell r="V361">
            <v>0</v>
          </cell>
          <cell r="W361">
            <v>0</v>
          </cell>
          <cell r="X361">
            <v>0</v>
          </cell>
          <cell r="Y361">
            <v>0</v>
          </cell>
          <cell r="Z361">
            <v>0</v>
          </cell>
          <cell r="AA361">
            <v>0</v>
          </cell>
          <cell r="AB361">
            <v>0</v>
          </cell>
          <cell r="AC361">
            <v>0</v>
          </cell>
          <cell r="AD361">
            <v>6</v>
          </cell>
          <cell r="AE361">
            <v>6</v>
          </cell>
          <cell r="AF361">
            <v>0</v>
          </cell>
          <cell r="AG361">
            <v>0</v>
          </cell>
          <cell r="AH361">
            <v>0</v>
          </cell>
          <cell r="AI361">
            <v>0</v>
          </cell>
          <cell r="AJ361">
            <v>0</v>
          </cell>
          <cell r="AK361">
            <v>0</v>
          </cell>
          <cell r="AL361">
            <v>0</v>
          </cell>
          <cell r="AM361">
            <v>0</v>
          </cell>
          <cell r="AN361">
            <v>0</v>
          </cell>
          <cell r="AO361">
            <v>0</v>
          </cell>
          <cell r="AP361">
            <v>6</v>
          </cell>
        </row>
        <row r="362">
          <cell r="A362" t="str">
            <v>389-388</v>
          </cell>
          <cell r="B362">
            <v>389</v>
          </cell>
          <cell r="C362">
            <v>1.08</v>
          </cell>
          <cell r="D362">
            <v>0.96</v>
          </cell>
          <cell r="E362">
            <v>0.12000000000000011</v>
          </cell>
          <cell r="F362">
            <v>6</v>
          </cell>
          <cell r="G362">
            <v>388</v>
          </cell>
          <cell r="H362">
            <v>1.07</v>
          </cell>
          <cell r="I362">
            <v>0.92</v>
          </cell>
          <cell r="J362">
            <v>0.15000000000000002</v>
          </cell>
          <cell r="K362">
            <v>6</v>
          </cell>
          <cell r="L362">
            <v>2.9999999999999916E-2</v>
          </cell>
          <cell r="M362" t="b">
            <v>1</v>
          </cell>
          <cell r="N362" t="str">
            <v>Correcto</v>
          </cell>
          <cell r="O362" t="str">
            <v>-</v>
          </cell>
          <cell r="S362">
            <v>6</v>
          </cell>
          <cell r="T362">
            <v>0</v>
          </cell>
          <cell r="U362">
            <v>0</v>
          </cell>
          <cell r="V362">
            <v>0</v>
          </cell>
          <cell r="W362">
            <v>0</v>
          </cell>
          <cell r="X362">
            <v>0</v>
          </cell>
          <cell r="Y362">
            <v>0</v>
          </cell>
          <cell r="Z362">
            <v>0</v>
          </cell>
          <cell r="AA362">
            <v>0</v>
          </cell>
          <cell r="AB362">
            <v>0</v>
          </cell>
          <cell r="AC362">
            <v>0</v>
          </cell>
          <cell r="AD362">
            <v>6</v>
          </cell>
          <cell r="AE362">
            <v>6</v>
          </cell>
          <cell r="AF362">
            <v>0</v>
          </cell>
          <cell r="AG362">
            <v>0</v>
          </cell>
          <cell r="AH362">
            <v>0</v>
          </cell>
          <cell r="AI362">
            <v>0</v>
          </cell>
          <cell r="AJ362">
            <v>0</v>
          </cell>
          <cell r="AK362">
            <v>0</v>
          </cell>
          <cell r="AL362">
            <v>0</v>
          </cell>
          <cell r="AM362">
            <v>0</v>
          </cell>
          <cell r="AN362">
            <v>0</v>
          </cell>
          <cell r="AO362">
            <v>0</v>
          </cell>
          <cell r="AP362">
            <v>6</v>
          </cell>
        </row>
        <row r="363">
          <cell r="A363" t="str">
            <v>391-392</v>
          </cell>
          <cell r="B363">
            <v>391</v>
          </cell>
          <cell r="C363">
            <v>1.43</v>
          </cell>
          <cell r="D363">
            <v>1.25</v>
          </cell>
          <cell r="E363">
            <v>0.17999999999999994</v>
          </cell>
          <cell r="F363">
            <v>8</v>
          </cell>
          <cell r="G363">
            <v>392</v>
          </cell>
          <cell r="H363">
            <v>1.42</v>
          </cell>
          <cell r="I363">
            <v>1.2470000000000001</v>
          </cell>
          <cell r="J363">
            <v>0.17299999999999982</v>
          </cell>
          <cell r="K363">
            <v>8</v>
          </cell>
          <cell r="L363">
            <v>7.0000000000001172E-3</v>
          </cell>
          <cell r="M363" t="b">
            <v>1</v>
          </cell>
          <cell r="N363" t="str">
            <v>Correcto</v>
          </cell>
          <cell r="O363" t="str">
            <v>-</v>
          </cell>
          <cell r="S363">
            <v>0</v>
          </cell>
          <cell r="T363">
            <v>8</v>
          </cell>
          <cell r="U363">
            <v>0</v>
          </cell>
          <cell r="V363">
            <v>0</v>
          </cell>
          <cell r="W363">
            <v>0</v>
          </cell>
          <cell r="X363">
            <v>0</v>
          </cell>
          <cell r="Y363">
            <v>0</v>
          </cell>
          <cell r="Z363">
            <v>0</v>
          </cell>
          <cell r="AA363">
            <v>0</v>
          </cell>
          <cell r="AB363">
            <v>0</v>
          </cell>
          <cell r="AC363">
            <v>0</v>
          </cell>
          <cell r="AD363">
            <v>8</v>
          </cell>
          <cell r="AE363">
            <v>0</v>
          </cell>
          <cell r="AF363">
            <v>8</v>
          </cell>
          <cell r="AG363">
            <v>0</v>
          </cell>
          <cell r="AH363">
            <v>0</v>
          </cell>
          <cell r="AI363">
            <v>0</v>
          </cell>
          <cell r="AJ363">
            <v>0</v>
          </cell>
          <cell r="AK363">
            <v>0</v>
          </cell>
          <cell r="AL363">
            <v>0</v>
          </cell>
          <cell r="AM363">
            <v>0</v>
          </cell>
          <cell r="AN363">
            <v>0</v>
          </cell>
          <cell r="AO363">
            <v>0</v>
          </cell>
          <cell r="AP363">
            <v>8</v>
          </cell>
        </row>
        <row r="364">
          <cell r="A364" t="str">
            <v>392-393</v>
          </cell>
          <cell r="B364">
            <v>392</v>
          </cell>
          <cell r="C364">
            <v>1.45</v>
          </cell>
          <cell r="D364">
            <v>1.276</v>
          </cell>
          <cell r="E364">
            <v>0.17399999999999993</v>
          </cell>
          <cell r="F364">
            <v>8</v>
          </cell>
          <cell r="G364">
            <v>393</v>
          </cell>
          <cell r="H364">
            <v>1.39</v>
          </cell>
          <cell r="I364">
            <v>1.21</v>
          </cell>
          <cell r="J364">
            <v>0.17999999999999994</v>
          </cell>
          <cell r="K364">
            <v>8</v>
          </cell>
          <cell r="L364">
            <v>6.0000000000000053E-3</v>
          </cell>
          <cell r="M364" t="b">
            <v>1</v>
          </cell>
          <cell r="N364" t="str">
            <v>Correcto</v>
          </cell>
          <cell r="O364" t="str">
            <v>-</v>
          </cell>
          <cell r="S364">
            <v>0</v>
          </cell>
          <cell r="T364">
            <v>8</v>
          </cell>
          <cell r="U364">
            <v>0</v>
          </cell>
          <cell r="V364">
            <v>0</v>
          </cell>
          <cell r="W364">
            <v>0</v>
          </cell>
          <cell r="X364">
            <v>0</v>
          </cell>
          <cell r="Y364">
            <v>0</v>
          </cell>
          <cell r="Z364">
            <v>0</v>
          </cell>
          <cell r="AA364">
            <v>0</v>
          </cell>
          <cell r="AB364">
            <v>0</v>
          </cell>
          <cell r="AC364">
            <v>0</v>
          </cell>
          <cell r="AD364">
            <v>8</v>
          </cell>
          <cell r="AE364">
            <v>0</v>
          </cell>
          <cell r="AF364">
            <v>8</v>
          </cell>
          <cell r="AG364">
            <v>0</v>
          </cell>
          <cell r="AH364">
            <v>0</v>
          </cell>
          <cell r="AI364">
            <v>0</v>
          </cell>
          <cell r="AJ364">
            <v>0</v>
          </cell>
          <cell r="AK364">
            <v>0</v>
          </cell>
          <cell r="AL364">
            <v>0</v>
          </cell>
          <cell r="AM364">
            <v>0</v>
          </cell>
          <cell r="AN364">
            <v>0</v>
          </cell>
          <cell r="AO364">
            <v>0</v>
          </cell>
          <cell r="AP364">
            <v>8</v>
          </cell>
        </row>
        <row r="365">
          <cell r="A365" t="str">
            <v>392-391</v>
          </cell>
          <cell r="B365">
            <v>392</v>
          </cell>
          <cell r="C365">
            <v>1.42</v>
          </cell>
          <cell r="D365">
            <v>1.2470000000000001</v>
          </cell>
          <cell r="E365">
            <v>0.17299999999999982</v>
          </cell>
          <cell r="F365">
            <v>8</v>
          </cell>
          <cell r="G365">
            <v>391</v>
          </cell>
          <cell r="H365">
            <v>1.43</v>
          </cell>
          <cell r="I365">
            <v>1.25</v>
          </cell>
          <cell r="J365">
            <v>0.17999999999999994</v>
          </cell>
          <cell r="K365">
            <v>8</v>
          </cell>
          <cell r="L365">
            <v>7.0000000000001172E-3</v>
          </cell>
          <cell r="M365" t="b">
            <v>1</v>
          </cell>
          <cell r="N365" t="str">
            <v>Correcto</v>
          </cell>
          <cell r="O365" t="str">
            <v>-</v>
          </cell>
          <cell r="S365">
            <v>0</v>
          </cell>
          <cell r="T365">
            <v>8</v>
          </cell>
          <cell r="U365">
            <v>0</v>
          </cell>
          <cell r="V365">
            <v>0</v>
          </cell>
          <cell r="W365">
            <v>0</v>
          </cell>
          <cell r="X365">
            <v>0</v>
          </cell>
          <cell r="Y365">
            <v>0</v>
          </cell>
          <cell r="Z365">
            <v>0</v>
          </cell>
          <cell r="AA365">
            <v>0</v>
          </cell>
          <cell r="AB365">
            <v>0</v>
          </cell>
          <cell r="AC365">
            <v>0</v>
          </cell>
          <cell r="AD365">
            <v>8</v>
          </cell>
          <cell r="AE365">
            <v>0</v>
          </cell>
          <cell r="AF365">
            <v>8</v>
          </cell>
          <cell r="AG365">
            <v>0</v>
          </cell>
          <cell r="AH365">
            <v>0</v>
          </cell>
          <cell r="AI365">
            <v>0</v>
          </cell>
          <cell r="AJ365">
            <v>0</v>
          </cell>
          <cell r="AK365">
            <v>0</v>
          </cell>
          <cell r="AL365">
            <v>0</v>
          </cell>
          <cell r="AM365">
            <v>0</v>
          </cell>
          <cell r="AN365">
            <v>0</v>
          </cell>
          <cell r="AO365">
            <v>0</v>
          </cell>
          <cell r="AP365">
            <v>8</v>
          </cell>
        </row>
        <row r="366">
          <cell r="A366" t="str">
            <v>393-392</v>
          </cell>
          <cell r="B366">
            <v>393</v>
          </cell>
          <cell r="C366">
            <v>1.39</v>
          </cell>
          <cell r="D366">
            <v>1.21</v>
          </cell>
          <cell r="E366">
            <v>0.17999999999999994</v>
          </cell>
          <cell r="F366">
            <v>8</v>
          </cell>
          <cell r="G366">
            <v>392</v>
          </cell>
          <cell r="H366">
            <v>1.45</v>
          </cell>
          <cell r="I366">
            <v>1.276</v>
          </cell>
          <cell r="J366">
            <v>0.17399999999999993</v>
          </cell>
          <cell r="K366">
            <v>8</v>
          </cell>
          <cell r="L366">
            <v>6.0000000000000053E-3</v>
          </cell>
          <cell r="M366" t="b">
            <v>1</v>
          </cell>
          <cell r="N366" t="str">
            <v>Correcto</v>
          </cell>
          <cell r="O366" t="str">
            <v>-</v>
          </cell>
          <cell r="S366">
            <v>0</v>
          </cell>
          <cell r="T366">
            <v>8</v>
          </cell>
          <cell r="U366">
            <v>0</v>
          </cell>
          <cell r="V366">
            <v>0</v>
          </cell>
          <cell r="W366">
            <v>0</v>
          </cell>
          <cell r="X366">
            <v>0</v>
          </cell>
          <cell r="Y366">
            <v>0</v>
          </cell>
          <cell r="Z366">
            <v>0</v>
          </cell>
          <cell r="AA366">
            <v>0</v>
          </cell>
          <cell r="AB366">
            <v>0</v>
          </cell>
          <cell r="AC366">
            <v>0</v>
          </cell>
          <cell r="AD366">
            <v>8</v>
          </cell>
          <cell r="AE366">
            <v>0</v>
          </cell>
          <cell r="AF366">
            <v>8</v>
          </cell>
          <cell r="AG366">
            <v>0</v>
          </cell>
          <cell r="AH366">
            <v>0</v>
          </cell>
          <cell r="AI366">
            <v>0</v>
          </cell>
          <cell r="AJ366">
            <v>0</v>
          </cell>
          <cell r="AK366">
            <v>0</v>
          </cell>
          <cell r="AL366">
            <v>0</v>
          </cell>
          <cell r="AM366">
            <v>0</v>
          </cell>
          <cell r="AN366">
            <v>0</v>
          </cell>
          <cell r="AO366">
            <v>0</v>
          </cell>
          <cell r="AP366">
            <v>8</v>
          </cell>
        </row>
        <row r="367">
          <cell r="A367" t="str">
            <v>393-395</v>
          </cell>
          <cell r="B367">
            <v>393</v>
          </cell>
          <cell r="C367">
            <v>1.383</v>
          </cell>
          <cell r="D367">
            <v>1.232</v>
          </cell>
          <cell r="E367">
            <v>0.15100000000000002</v>
          </cell>
          <cell r="F367">
            <v>8</v>
          </cell>
          <cell r="G367">
            <v>395</v>
          </cell>
          <cell r="H367">
            <v>1.1850000000000001</v>
          </cell>
          <cell r="I367">
            <v>0.99</v>
          </cell>
          <cell r="J367">
            <v>0.19500000000000006</v>
          </cell>
          <cell r="K367">
            <v>8</v>
          </cell>
          <cell r="L367">
            <v>4.4000000000000039E-2</v>
          </cell>
          <cell r="M367" t="b">
            <v>1</v>
          </cell>
          <cell r="N367" t="str">
            <v>Correcto</v>
          </cell>
          <cell r="O367" t="str">
            <v>-</v>
          </cell>
          <cell r="S367">
            <v>0</v>
          </cell>
          <cell r="T367">
            <v>8</v>
          </cell>
          <cell r="U367">
            <v>0</v>
          </cell>
          <cell r="V367">
            <v>0</v>
          </cell>
          <cell r="W367">
            <v>0</v>
          </cell>
          <cell r="X367">
            <v>0</v>
          </cell>
          <cell r="Y367">
            <v>0</v>
          </cell>
          <cell r="Z367">
            <v>0</v>
          </cell>
          <cell r="AA367">
            <v>0</v>
          </cell>
          <cell r="AB367">
            <v>0</v>
          </cell>
          <cell r="AC367">
            <v>0</v>
          </cell>
          <cell r="AD367">
            <v>8</v>
          </cell>
          <cell r="AE367">
            <v>0</v>
          </cell>
          <cell r="AF367">
            <v>8</v>
          </cell>
          <cell r="AG367">
            <v>0</v>
          </cell>
          <cell r="AH367">
            <v>0</v>
          </cell>
          <cell r="AI367">
            <v>0</v>
          </cell>
          <cell r="AJ367">
            <v>0</v>
          </cell>
          <cell r="AK367">
            <v>0</v>
          </cell>
          <cell r="AL367">
            <v>0</v>
          </cell>
          <cell r="AM367">
            <v>0</v>
          </cell>
          <cell r="AN367">
            <v>0</v>
          </cell>
          <cell r="AO367">
            <v>0</v>
          </cell>
          <cell r="AP367">
            <v>8</v>
          </cell>
        </row>
        <row r="368">
          <cell r="A368" t="str">
            <v>394-395</v>
          </cell>
          <cell r="B368">
            <v>394</v>
          </cell>
          <cell r="C368">
            <v>1.25</v>
          </cell>
          <cell r="D368">
            <v>1.08</v>
          </cell>
          <cell r="E368">
            <v>0.16999999999999993</v>
          </cell>
          <cell r="F368">
            <v>8</v>
          </cell>
          <cell r="G368">
            <v>395</v>
          </cell>
          <cell r="H368">
            <v>1.1379999999999999</v>
          </cell>
          <cell r="I368">
            <v>0.98</v>
          </cell>
          <cell r="J368">
            <v>0.15799999999999992</v>
          </cell>
          <cell r="K368">
            <v>8</v>
          </cell>
          <cell r="L368">
            <v>1.2000000000000011E-2</v>
          </cell>
          <cell r="M368" t="b">
            <v>1</v>
          </cell>
          <cell r="N368" t="str">
            <v>Correcto</v>
          </cell>
          <cell r="O368" t="str">
            <v>-</v>
          </cell>
          <cell r="S368">
            <v>0</v>
          </cell>
          <cell r="T368">
            <v>8</v>
          </cell>
          <cell r="U368">
            <v>0</v>
          </cell>
          <cell r="V368">
            <v>0</v>
          </cell>
          <cell r="W368">
            <v>0</v>
          </cell>
          <cell r="X368">
            <v>0</v>
          </cell>
          <cell r="Y368">
            <v>0</v>
          </cell>
          <cell r="Z368">
            <v>0</v>
          </cell>
          <cell r="AA368">
            <v>0</v>
          </cell>
          <cell r="AB368">
            <v>0</v>
          </cell>
          <cell r="AC368">
            <v>0</v>
          </cell>
          <cell r="AD368">
            <v>8</v>
          </cell>
          <cell r="AE368">
            <v>0</v>
          </cell>
          <cell r="AF368">
            <v>8</v>
          </cell>
          <cell r="AG368">
            <v>0</v>
          </cell>
          <cell r="AH368">
            <v>0</v>
          </cell>
          <cell r="AI368">
            <v>0</v>
          </cell>
          <cell r="AJ368">
            <v>0</v>
          </cell>
          <cell r="AK368">
            <v>0</v>
          </cell>
          <cell r="AL368">
            <v>0</v>
          </cell>
          <cell r="AM368">
            <v>0</v>
          </cell>
          <cell r="AN368">
            <v>0</v>
          </cell>
          <cell r="AO368">
            <v>0</v>
          </cell>
          <cell r="AP368">
            <v>8</v>
          </cell>
        </row>
        <row r="369">
          <cell r="A369" t="str">
            <v>395-393</v>
          </cell>
          <cell r="B369">
            <v>395</v>
          </cell>
          <cell r="C369">
            <v>1.1850000000000001</v>
          </cell>
          <cell r="D369">
            <v>0.99</v>
          </cell>
          <cell r="E369">
            <v>0.19500000000000006</v>
          </cell>
          <cell r="F369">
            <v>8</v>
          </cell>
          <cell r="G369">
            <v>393</v>
          </cell>
          <cell r="H369">
            <v>1.383</v>
          </cell>
          <cell r="I369">
            <v>1.232</v>
          </cell>
          <cell r="J369">
            <v>0.15100000000000002</v>
          </cell>
          <cell r="K369">
            <v>8</v>
          </cell>
          <cell r="L369">
            <v>4.4000000000000039E-2</v>
          </cell>
          <cell r="M369" t="b">
            <v>1</v>
          </cell>
          <cell r="N369" t="str">
            <v>Correcto</v>
          </cell>
          <cell r="O369" t="str">
            <v>-</v>
          </cell>
          <cell r="S369">
            <v>0</v>
          </cell>
          <cell r="T369">
            <v>8</v>
          </cell>
          <cell r="U369">
            <v>0</v>
          </cell>
          <cell r="V369">
            <v>0</v>
          </cell>
          <cell r="W369">
            <v>0</v>
          </cell>
          <cell r="X369">
            <v>0</v>
          </cell>
          <cell r="Y369">
            <v>0</v>
          </cell>
          <cell r="Z369">
            <v>0</v>
          </cell>
          <cell r="AA369">
            <v>0</v>
          </cell>
          <cell r="AB369">
            <v>0</v>
          </cell>
          <cell r="AC369">
            <v>0</v>
          </cell>
          <cell r="AD369">
            <v>8</v>
          </cell>
          <cell r="AE369">
            <v>0</v>
          </cell>
          <cell r="AF369">
            <v>8</v>
          </cell>
          <cell r="AG369">
            <v>0</v>
          </cell>
          <cell r="AH369">
            <v>0</v>
          </cell>
          <cell r="AI369">
            <v>0</v>
          </cell>
          <cell r="AJ369">
            <v>0</v>
          </cell>
          <cell r="AK369">
            <v>0</v>
          </cell>
          <cell r="AL369">
            <v>0</v>
          </cell>
          <cell r="AM369">
            <v>0</v>
          </cell>
          <cell r="AN369">
            <v>0</v>
          </cell>
          <cell r="AO369">
            <v>0</v>
          </cell>
          <cell r="AP369">
            <v>8</v>
          </cell>
        </row>
        <row r="370">
          <cell r="A370" t="str">
            <v>395-394</v>
          </cell>
          <cell r="B370">
            <v>395</v>
          </cell>
          <cell r="C370">
            <v>1.1379999999999999</v>
          </cell>
          <cell r="D370">
            <v>0.98</v>
          </cell>
          <cell r="E370">
            <v>0.15799999999999992</v>
          </cell>
          <cell r="F370">
            <v>8</v>
          </cell>
          <cell r="G370">
            <v>394</v>
          </cell>
          <cell r="H370">
            <v>1.25</v>
          </cell>
          <cell r="I370">
            <v>1.08</v>
          </cell>
          <cell r="J370">
            <v>0.16999999999999993</v>
          </cell>
          <cell r="K370">
            <v>8</v>
          </cell>
          <cell r="L370">
            <v>1.2000000000000011E-2</v>
          </cell>
          <cell r="M370" t="b">
            <v>1</v>
          </cell>
          <cell r="N370" t="str">
            <v>Correcto</v>
          </cell>
          <cell r="O370" t="str">
            <v>-</v>
          </cell>
          <cell r="S370">
            <v>0</v>
          </cell>
          <cell r="T370">
            <v>8</v>
          </cell>
          <cell r="U370">
            <v>0</v>
          </cell>
          <cell r="V370">
            <v>0</v>
          </cell>
          <cell r="W370">
            <v>0</v>
          </cell>
          <cell r="X370">
            <v>0</v>
          </cell>
          <cell r="Y370">
            <v>0</v>
          </cell>
          <cell r="Z370">
            <v>0</v>
          </cell>
          <cell r="AA370">
            <v>0</v>
          </cell>
          <cell r="AB370">
            <v>0</v>
          </cell>
          <cell r="AC370">
            <v>0</v>
          </cell>
          <cell r="AD370">
            <v>8</v>
          </cell>
          <cell r="AE370">
            <v>0</v>
          </cell>
          <cell r="AF370">
            <v>8</v>
          </cell>
          <cell r="AG370">
            <v>0</v>
          </cell>
          <cell r="AH370">
            <v>0</v>
          </cell>
          <cell r="AI370">
            <v>0</v>
          </cell>
          <cell r="AJ370">
            <v>0</v>
          </cell>
          <cell r="AK370">
            <v>0</v>
          </cell>
          <cell r="AL370">
            <v>0</v>
          </cell>
          <cell r="AM370">
            <v>0</v>
          </cell>
          <cell r="AN370">
            <v>0</v>
          </cell>
          <cell r="AO370">
            <v>0</v>
          </cell>
          <cell r="AP370">
            <v>8</v>
          </cell>
        </row>
        <row r="371">
          <cell r="A371" t="str">
            <v>399-62</v>
          </cell>
          <cell r="B371">
            <v>399</v>
          </cell>
          <cell r="C371">
            <v>0.9</v>
          </cell>
          <cell r="D371">
            <v>0.76</v>
          </cell>
          <cell r="E371">
            <v>0.14000000000000001</v>
          </cell>
          <cell r="F371">
            <v>6</v>
          </cell>
          <cell r="G371">
            <v>62</v>
          </cell>
          <cell r="H371">
            <v>1.65</v>
          </cell>
          <cell r="I371">
            <v>1.5</v>
          </cell>
          <cell r="J371">
            <v>0.14999999999999991</v>
          </cell>
          <cell r="K371">
            <v>6</v>
          </cell>
          <cell r="L371">
            <v>9.9999999999998979E-3</v>
          </cell>
          <cell r="M371" t="b">
            <v>1</v>
          </cell>
          <cell r="N371" t="str">
            <v>Correcto</v>
          </cell>
          <cell r="O371" t="str">
            <v>-</v>
          </cell>
          <cell r="S371">
            <v>6</v>
          </cell>
          <cell r="T371">
            <v>0</v>
          </cell>
          <cell r="U371">
            <v>0</v>
          </cell>
          <cell r="V371">
            <v>0</v>
          </cell>
          <cell r="W371">
            <v>0</v>
          </cell>
          <cell r="X371">
            <v>0</v>
          </cell>
          <cell r="Y371">
            <v>0</v>
          </cell>
          <cell r="Z371">
            <v>0</v>
          </cell>
          <cell r="AA371">
            <v>0</v>
          </cell>
          <cell r="AB371">
            <v>0</v>
          </cell>
          <cell r="AC371">
            <v>0</v>
          </cell>
          <cell r="AD371">
            <v>6</v>
          </cell>
          <cell r="AE371">
            <v>6</v>
          </cell>
          <cell r="AF371">
            <v>0</v>
          </cell>
          <cell r="AG371">
            <v>0</v>
          </cell>
          <cell r="AH371">
            <v>0</v>
          </cell>
          <cell r="AI371">
            <v>0</v>
          </cell>
          <cell r="AJ371">
            <v>0</v>
          </cell>
          <cell r="AK371">
            <v>0</v>
          </cell>
          <cell r="AL371">
            <v>0</v>
          </cell>
          <cell r="AM371">
            <v>0</v>
          </cell>
          <cell r="AN371">
            <v>0</v>
          </cell>
          <cell r="AO371">
            <v>0</v>
          </cell>
          <cell r="AP371">
            <v>6</v>
          </cell>
        </row>
        <row r="372">
          <cell r="A372" t="str">
            <v>408-189D</v>
          </cell>
          <cell r="B372">
            <v>408</v>
          </cell>
          <cell r="C372">
            <v>2.54</v>
          </cell>
          <cell r="D372">
            <v>2.14</v>
          </cell>
          <cell r="E372">
            <v>0.39999999999999991</v>
          </cell>
          <cell r="F372">
            <v>16</v>
          </cell>
          <cell r="G372" t="str">
            <v>189D</v>
          </cell>
          <cell r="H372">
            <v>2.17</v>
          </cell>
          <cell r="I372">
            <v>1.77</v>
          </cell>
          <cell r="J372">
            <v>0.39999999999999991</v>
          </cell>
          <cell r="K372">
            <v>16</v>
          </cell>
          <cell r="L372">
            <v>0</v>
          </cell>
          <cell r="M372" t="b">
            <v>1</v>
          </cell>
          <cell r="N372" t="str">
            <v>Correcto</v>
          </cell>
          <cell r="O372" t="str">
            <v>-</v>
          </cell>
          <cell r="S372">
            <v>0</v>
          </cell>
          <cell r="T372">
            <v>0</v>
          </cell>
          <cell r="U372">
            <v>0</v>
          </cell>
          <cell r="V372">
            <v>0</v>
          </cell>
          <cell r="W372">
            <v>0</v>
          </cell>
          <cell r="X372">
            <v>16</v>
          </cell>
          <cell r="Y372">
            <v>0</v>
          </cell>
          <cell r="Z372">
            <v>0</v>
          </cell>
          <cell r="AA372">
            <v>0</v>
          </cell>
          <cell r="AB372">
            <v>0</v>
          </cell>
          <cell r="AC372">
            <v>0</v>
          </cell>
          <cell r="AD372">
            <v>16</v>
          </cell>
          <cell r="AE372">
            <v>0</v>
          </cell>
          <cell r="AF372">
            <v>0</v>
          </cell>
          <cell r="AG372">
            <v>0</v>
          </cell>
          <cell r="AH372">
            <v>0</v>
          </cell>
          <cell r="AI372">
            <v>0</v>
          </cell>
          <cell r="AJ372">
            <v>16</v>
          </cell>
          <cell r="AK372">
            <v>0</v>
          </cell>
          <cell r="AL372">
            <v>0</v>
          </cell>
          <cell r="AM372">
            <v>0</v>
          </cell>
          <cell r="AN372">
            <v>0</v>
          </cell>
          <cell r="AO372">
            <v>0</v>
          </cell>
          <cell r="AP372">
            <v>16</v>
          </cell>
        </row>
        <row r="373">
          <cell r="A373" t="str">
            <v>408-303B</v>
          </cell>
          <cell r="B373">
            <v>408</v>
          </cell>
          <cell r="C373">
            <v>2.63</v>
          </cell>
          <cell r="D373">
            <v>2.23</v>
          </cell>
          <cell r="E373">
            <v>0.39999999999999991</v>
          </cell>
          <cell r="F373">
            <v>16</v>
          </cell>
          <cell r="G373" t="str">
            <v>303B</v>
          </cell>
          <cell r="H373">
            <v>2.5</v>
          </cell>
          <cell r="I373">
            <v>2.11</v>
          </cell>
          <cell r="J373">
            <v>0.39000000000000012</v>
          </cell>
          <cell r="K373">
            <v>16</v>
          </cell>
          <cell r="L373">
            <v>9.9999999999997868E-3</v>
          </cell>
          <cell r="M373" t="b">
            <v>1</v>
          </cell>
          <cell r="N373" t="str">
            <v>Correcto</v>
          </cell>
          <cell r="O373" t="str">
            <v>-</v>
          </cell>
          <cell r="S373">
            <v>0</v>
          </cell>
          <cell r="T373">
            <v>0</v>
          </cell>
          <cell r="U373">
            <v>0</v>
          </cell>
          <cell r="V373">
            <v>0</v>
          </cell>
          <cell r="W373">
            <v>0</v>
          </cell>
          <cell r="X373">
            <v>16</v>
          </cell>
          <cell r="Y373">
            <v>0</v>
          </cell>
          <cell r="Z373">
            <v>0</v>
          </cell>
          <cell r="AA373">
            <v>0</v>
          </cell>
          <cell r="AB373">
            <v>0</v>
          </cell>
          <cell r="AC373">
            <v>0</v>
          </cell>
          <cell r="AD373">
            <v>16</v>
          </cell>
          <cell r="AE373">
            <v>0</v>
          </cell>
          <cell r="AF373">
            <v>0</v>
          </cell>
          <cell r="AG373">
            <v>0</v>
          </cell>
          <cell r="AH373">
            <v>0</v>
          </cell>
          <cell r="AI373">
            <v>0</v>
          </cell>
          <cell r="AJ373">
            <v>16</v>
          </cell>
          <cell r="AK373">
            <v>0</v>
          </cell>
          <cell r="AL373">
            <v>0</v>
          </cell>
          <cell r="AM373">
            <v>0</v>
          </cell>
          <cell r="AN373">
            <v>0</v>
          </cell>
          <cell r="AO373">
            <v>0</v>
          </cell>
          <cell r="AP373">
            <v>16</v>
          </cell>
        </row>
        <row r="374">
          <cell r="A374" t="str">
            <v>409-410A</v>
          </cell>
          <cell r="B374">
            <v>409</v>
          </cell>
          <cell r="C374">
            <v>2.2000000000000002</v>
          </cell>
          <cell r="D374">
            <v>1.79</v>
          </cell>
          <cell r="E374">
            <v>0.41000000000000014</v>
          </cell>
          <cell r="F374">
            <v>18</v>
          </cell>
          <cell r="G374" t="str">
            <v>410A</v>
          </cell>
          <cell r="H374">
            <v>2.16</v>
          </cell>
          <cell r="I374">
            <v>1.71</v>
          </cell>
          <cell r="J374">
            <v>0.45000000000000018</v>
          </cell>
          <cell r="K374">
            <v>18</v>
          </cell>
          <cell r="L374">
            <v>4.0000000000000036E-2</v>
          </cell>
          <cell r="M374" t="b">
            <v>1</v>
          </cell>
          <cell r="N374" t="str">
            <v>Correcto</v>
          </cell>
          <cell r="O374" t="str">
            <v>-</v>
          </cell>
          <cell r="S374">
            <v>0</v>
          </cell>
          <cell r="T374">
            <v>0</v>
          </cell>
          <cell r="U374">
            <v>0</v>
          </cell>
          <cell r="V374">
            <v>0</v>
          </cell>
          <cell r="W374">
            <v>0</v>
          </cell>
          <cell r="X374">
            <v>0</v>
          </cell>
          <cell r="Y374">
            <v>18</v>
          </cell>
          <cell r="Z374">
            <v>0</v>
          </cell>
          <cell r="AA374">
            <v>0</v>
          </cell>
          <cell r="AB374">
            <v>0</v>
          </cell>
          <cell r="AC374">
            <v>0</v>
          </cell>
          <cell r="AD374">
            <v>18</v>
          </cell>
          <cell r="AE374">
            <v>0</v>
          </cell>
          <cell r="AF374">
            <v>0</v>
          </cell>
          <cell r="AG374">
            <v>0</v>
          </cell>
          <cell r="AH374">
            <v>0</v>
          </cell>
          <cell r="AI374">
            <v>0</v>
          </cell>
          <cell r="AJ374">
            <v>0</v>
          </cell>
          <cell r="AK374">
            <v>18</v>
          </cell>
          <cell r="AL374">
            <v>0</v>
          </cell>
          <cell r="AM374">
            <v>0</v>
          </cell>
          <cell r="AN374">
            <v>0</v>
          </cell>
          <cell r="AO374">
            <v>0</v>
          </cell>
          <cell r="AP374">
            <v>18</v>
          </cell>
        </row>
        <row r="375">
          <cell r="A375" t="str">
            <v>409-1050</v>
          </cell>
          <cell r="B375">
            <v>409</v>
          </cell>
          <cell r="C375">
            <v>2.25</v>
          </cell>
          <cell r="D375">
            <v>1.8</v>
          </cell>
          <cell r="E375">
            <v>0.44999999999999996</v>
          </cell>
          <cell r="F375">
            <v>18</v>
          </cell>
          <cell r="G375">
            <v>1050</v>
          </cell>
          <cell r="H375">
            <v>1.88</v>
          </cell>
          <cell r="I375">
            <v>1.45</v>
          </cell>
          <cell r="J375">
            <v>0.42999999999999994</v>
          </cell>
          <cell r="K375">
            <v>18</v>
          </cell>
          <cell r="L375">
            <v>2.0000000000000018E-2</v>
          </cell>
          <cell r="M375" t="b">
            <v>1</v>
          </cell>
          <cell r="N375" t="str">
            <v>Correcto</v>
          </cell>
          <cell r="O375" t="str">
            <v>-</v>
          </cell>
          <cell r="S375">
            <v>0</v>
          </cell>
          <cell r="T375">
            <v>0</v>
          </cell>
          <cell r="U375">
            <v>0</v>
          </cell>
          <cell r="V375">
            <v>0</v>
          </cell>
          <cell r="W375">
            <v>0</v>
          </cell>
          <cell r="X375">
            <v>0</v>
          </cell>
          <cell r="Y375">
            <v>18</v>
          </cell>
          <cell r="Z375">
            <v>0</v>
          </cell>
          <cell r="AA375">
            <v>0</v>
          </cell>
          <cell r="AB375">
            <v>0</v>
          </cell>
          <cell r="AC375">
            <v>0</v>
          </cell>
          <cell r="AD375">
            <v>18</v>
          </cell>
          <cell r="AE375">
            <v>0</v>
          </cell>
          <cell r="AF375">
            <v>0</v>
          </cell>
          <cell r="AG375">
            <v>0</v>
          </cell>
          <cell r="AH375">
            <v>0</v>
          </cell>
          <cell r="AI375">
            <v>0</v>
          </cell>
          <cell r="AJ375">
            <v>0</v>
          </cell>
          <cell r="AK375">
            <v>18</v>
          </cell>
          <cell r="AL375">
            <v>0</v>
          </cell>
          <cell r="AM375">
            <v>0</v>
          </cell>
          <cell r="AN375">
            <v>0</v>
          </cell>
          <cell r="AO375">
            <v>0</v>
          </cell>
          <cell r="AP375">
            <v>18</v>
          </cell>
        </row>
        <row r="376">
          <cell r="A376" t="str">
            <v>424-271F</v>
          </cell>
          <cell r="B376">
            <v>424</v>
          </cell>
          <cell r="C376">
            <v>1.03</v>
          </cell>
          <cell r="D376">
            <v>0.8</v>
          </cell>
          <cell r="E376">
            <v>0.22999999999999998</v>
          </cell>
          <cell r="F376">
            <v>10</v>
          </cell>
          <cell r="G376" t="str">
            <v>271F</v>
          </cell>
          <cell r="H376">
            <v>1.5</v>
          </cell>
          <cell r="I376">
            <v>1.28</v>
          </cell>
          <cell r="J376">
            <v>0.21999999999999997</v>
          </cell>
          <cell r="K376">
            <v>10</v>
          </cell>
          <cell r="L376">
            <v>1.0000000000000009E-2</v>
          </cell>
          <cell r="M376" t="b">
            <v>1</v>
          </cell>
          <cell r="N376" t="str">
            <v>Correcto</v>
          </cell>
          <cell r="O376" t="str">
            <v>-</v>
          </cell>
          <cell r="S376">
            <v>0</v>
          </cell>
          <cell r="T376">
            <v>0</v>
          </cell>
          <cell r="U376">
            <v>10</v>
          </cell>
          <cell r="V376">
            <v>0</v>
          </cell>
          <cell r="W376">
            <v>0</v>
          </cell>
          <cell r="X376">
            <v>0</v>
          </cell>
          <cell r="Y376">
            <v>0</v>
          </cell>
          <cell r="Z376">
            <v>0</v>
          </cell>
          <cell r="AA376">
            <v>0</v>
          </cell>
          <cell r="AB376">
            <v>0</v>
          </cell>
          <cell r="AC376">
            <v>0</v>
          </cell>
          <cell r="AD376">
            <v>10</v>
          </cell>
          <cell r="AE376">
            <v>0</v>
          </cell>
          <cell r="AF376">
            <v>0</v>
          </cell>
          <cell r="AG376">
            <v>10</v>
          </cell>
          <cell r="AH376">
            <v>0</v>
          </cell>
          <cell r="AI376">
            <v>0</v>
          </cell>
          <cell r="AJ376">
            <v>0</v>
          </cell>
          <cell r="AK376">
            <v>0</v>
          </cell>
          <cell r="AL376">
            <v>0</v>
          </cell>
          <cell r="AM376">
            <v>0</v>
          </cell>
          <cell r="AN376">
            <v>0</v>
          </cell>
          <cell r="AO376">
            <v>0</v>
          </cell>
          <cell r="AP376">
            <v>10</v>
          </cell>
        </row>
        <row r="377">
          <cell r="A377" t="str">
            <v>425-425A</v>
          </cell>
          <cell r="B377">
            <v>425</v>
          </cell>
          <cell r="C377">
            <v>1.37</v>
          </cell>
          <cell r="D377">
            <v>1.1399999999999999</v>
          </cell>
          <cell r="E377">
            <v>0.2300000000000002</v>
          </cell>
          <cell r="F377">
            <v>10</v>
          </cell>
          <cell r="G377" t="str">
            <v>425A</v>
          </cell>
          <cell r="H377">
            <v>1.68</v>
          </cell>
          <cell r="I377">
            <v>1.43</v>
          </cell>
          <cell r="J377">
            <v>0.25</v>
          </cell>
          <cell r="K377">
            <v>10</v>
          </cell>
          <cell r="L377">
            <v>1.9999999999999796E-2</v>
          </cell>
          <cell r="M377" t="b">
            <v>1</v>
          </cell>
          <cell r="N377" t="str">
            <v>Correcto</v>
          </cell>
          <cell r="O377" t="str">
            <v>-</v>
          </cell>
          <cell r="S377">
            <v>0</v>
          </cell>
          <cell r="T377">
            <v>0</v>
          </cell>
          <cell r="U377">
            <v>10</v>
          </cell>
          <cell r="V377">
            <v>0</v>
          </cell>
          <cell r="W377">
            <v>0</v>
          </cell>
          <cell r="X377">
            <v>0</v>
          </cell>
          <cell r="Y377">
            <v>0</v>
          </cell>
          <cell r="Z377">
            <v>0</v>
          </cell>
          <cell r="AA377">
            <v>0</v>
          </cell>
          <cell r="AB377">
            <v>0</v>
          </cell>
          <cell r="AC377">
            <v>0</v>
          </cell>
          <cell r="AD377">
            <v>10</v>
          </cell>
          <cell r="AE377">
            <v>0</v>
          </cell>
          <cell r="AF377">
            <v>0</v>
          </cell>
          <cell r="AG377">
            <v>10</v>
          </cell>
          <cell r="AH377">
            <v>0</v>
          </cell>
          <cell r="AI377">
            <v>0</v>
          </cell>
          <cell r="AJ377">
            <v>0</v>
          </cell>
          <cell r="AK377">
            <v>0</v>
          </cell>
          <cell r="AL377">
            <v>0</v>
          </cell>
          <cell r="AM377">
            <v>0</v>
          </cell>
          <cell r="AN377">
            <v>0</v>
          </cell>
          <cell r="AO377">
            <v>0</v>
          </cell>
          <cell r="AP377">
            <v>10</v>
          </cell>
        </row>
        <row r="378">
          <cell r="A378" t="str">
            <v>1000-1001</v>
          </cell>
          <cell r="B378">
            <v>1000</v>
          </cell>
          <cell r="C378">
            <v>2.19</v>
          </cell>
          <cell r="D378">
            <v>1.94</v>
          </cell>
          <cell r="E378">
            <v>0.25</v>
          </cell>
          <cell r="F378">
            <v>10</v>
          </cell>
          <cell r="G378">
            <v>1001</v>
          </cell>
          <cell r="H378">
            <v>2.04</v>
          </cell>
          <cell r="I378">
            <v>1.7949999999999999</v>
          </cell>
          <cell r="J378">
            <v>0.24500000000000011</v>
          </cell>
          <cell r="K378">
            <v>10</v>
          </cell>
          <cell r="L378">
            <v>4.9999999999998934E-3</v>
          </cell>
          <cell r="M378" t="b">
            <v>1</v>
          </cell>
          <cell r="N378" t="str">
            <v>Correcto</v>
          </cell>
          <cell r="O378" t="str">
            <v>-</v>
          </cell>
          <cell r="S378">
            <v>0</v>
          </cell>
          <cell r="T378">
            <v>0</v>
          </cell>
          <cell r="U378">
            <v>10</v>
          </cell>
          <cell r="V378">
            <v>0</v>
          </cell>
          <cell r="W378">
            <v>0</v>
          </cell>
          <cell r="X378">
            <v>0</v>
          </cell>
          <cell r="Y378">
            <v>0</v>
          </cell>
          <cell r="Z378">
            <v>0</v>
          </cell>
          <cell r="AA378">
            <v>0</v>
          </cell>
          <cell r="AB378">
            <v>0</v>
          </cell>
          <cell r="AC378">
            <v>0</v>
          </cell>
          <cell r="AD378">
            <v>10</v>
          </cell>
          <cell r="AE378">
            <v>0</v>
          </cell>
          <cell r="AF378">
            <v>0</v>
          </cell>
          <cell r="AG378">
            <v>10</v>
          </cell>
          <cell r="AH378">
            <v>0</v>
          </cell>
          <cell r="AI378">
            <v>0</v>
          </cell>
          <cell r="AJ378">
            <v>0</v>
          </cell>
          <cell r="AK378">
            <v>0</v>
          </cell>
          <cell r="AL378">
            <v>0</v>
          </cell>
          <cell r="AM378">
            <v>0</v>
          </cell>
          <cell r="AN378">
            <v>0</v>
          </cell>
          <cell r="AO378">
            <v>0</v>
          </cell>
          <cell r="AP378">
            <v>10</v>
          </cell>
        </row>
        <row r="379">
          <cell r="A379" t="str">
            <v>1000-202</v>
          </cell>
          <cell r="B379">
            <v>1000</v>
          </cell>
          <cell r="C379">
            <v>2.11</v>
          </cell>
          <cell r="D379">
            <v>1.804</v>
          </cell>
          <cell r="E379">
            <v>0.30599999999999983</v>
          </cell>
          <cell r="F379">
            <v>14</v>
          </cell>
          <cell r="G379">
            <v>202</v>
          </cell>
          <cell r="H379">
            <v>1.66</v>
          </cell>
          <cell r="I379">
            <v>1.33</v>
          </cell>
          <cell r="J379">
            <v>0.32999999999999985</v>
          </cell>
          <cell r="K379">
            <v>14</v>
          </cell>
          <cell r="L379">
            <v>2.4000000000000021E-2</v>
          </cell>
          <cell r="M379" t="b">
            <v>1</v>
          </cell>
          <cell r="N379" t="str">
            <v>Correcto</v>
          </cell>
          <cell r="O379" t="str">
            <v>-</v>
          </cell>
          <cell r="S379">
            <v>0</v>
          </cell>
          <cell r="T379">
            <v>0</v>
          </cell>
          <cell r="U379">
            <v>0</v>
          </cell>
          <cell r="V379">
            <v>0</v>
          </cell>
          <cell r="W379">
            <v>14</v>
          </cell>
          <cell r="X379">
            <v>0</v>
          </cell>
          <cell r="Y379">
            <v>0</v>
          </cell>
          <cell r="Z379">
            <v>0</v>
          </cell>
          <cell r="AA379">
            <v>0</v>
          </cell>
          <cell r="AB379">
            <v>0</v>
          </cell>
          <cell r="AC379">
            <v>0</v>
          </cell>
          <cell r="AD379">
            <v>14</v>
          </cell>
          <cell r="AE379">
            <v>0</v>
          </cell>
          <cell r="AF379">
            <v>0</v>
          </cell>
          <cell r="AG379">
            <v>0</v>
          </cell>
          <cell r="AH379">
            <v>0</v>
          </cell>
          <cell r="AI379">
            <v>14</v>
          </cell>
          <cell r="AJ379">
            <v>0</v>
          </cell>
          <cell r="AK379">
            <v>0</v>
          </cell>
          <cell r="AL379">
            <v>0</v>
          </cell>
          <cell r="AM379">
            <v>0</v>
          </cell>
          <cell r="AN379">
            <v>0</v>
          </cell>
          <cell r="AO379">
            <v>0</v>
          </cell>
          <cell r="AP379">
            <v>14</v>
          </cell>
        </row>
        <row r="380">
          <cell r="A380" t="str">
            <v>1001-1000</v>
          </cell>
          <cell r="B380">
            <v>1001</v>
          </cell>
          <cell r="C380">
            <v>2.04</v>
          </cell>
          <cell r="D380">
            <v>1.7949999999999999</v>
          </cell>
          <cell r="E380">
            <v>0.24500000000000011</v>
          </cell>
          <cell r="F380">
            <v>10</v>
          </cell>
          <cell r="G380">
            <v>1000</v>
          </cell>
          <cell r="H380">
            <v>2.19</v>
          </cell>
          <cell r="I380">
            <v>1.94</v>
          </cell>
          <cell r="J380">
            <v>0.25</v>
          </cell>
          <cell r="K380">
            <v>10</v>
          </cell>
          <cell r="L380">
            <v>4.9999999999998934E-3</v>
          </cell>
          <cell r="M380" t="b">
            <v>1</v>
          </cell>
          <cell r="N380" t="str">
            <v>Correcto</v>
          </cell>
          <cell r="O380" t="str">
            <v>-</v>
          </cell>
          <cell r="S380">
            <v>0</v>
          </cell>
          <cell r="T380">
            <v>0</v>
          </cell>
          <cell r="U380">
            <v>10</v>
          </cell>
          <cell r="V380">
            <v>0</v>
          </cell>
          <cell r="W380">
            <v>0</v>
          </cell>
          <cell r="X380">
            <v>0</v>
          </cell>
          <cell r="Y380">
            <v>0</v>
          </cell>
          <cell r="Z380">
            <v>0</v>
          </cell>
          <cell r="AA380">
            <v>0</v>
          </cell>
          <cell r="AB380">
            <v>0</v>
          </cell>
          <cell r="AC380">
            <v>0</v>
          </cell>
          <cell r="AD380">
            <v>10</v>
          </cell>
          <cell r="AE380">
            <v>0</v>
          </cell>
          <cell r="AF380">
            <v>0</v>
          </cell>
          <cell r="AG380">
            <v>10</v>
          </cell>
          <cell r="AH380">
            <v>0</v>
          </cell>
          <cell r="AI380">
            <v>0</v>
          </cell>
          <cell r="AJ380">
            <v>0</v>
          </cell>
          <cell r="AK380">
            <v>0</v>
          </cell>
          <cell r="AL380">
            <v>0</v>
          </cell>
          <cell r="AM380">
            <v>0</v>
          </cell>
          <cell r="AN380">
            <v>0</v>
          </cell>
          <cell r="AO380">
            <v>0</v>
          </cell>
          <cell r="AP380">
            <v>10</v>
          </cell>
        </row>
        <row r="381">
          <cell r="A381" t="str">
            <v>1001-1191</v>
          </cell>
          <cell r="B381">
            <v>1001</v>
          </cell>
          <cell r="C381">
            <v>2.2200000000000002</v>
          </cell>
          <cell r="D381">
            <v>1.9179999999999999</v>
          </cell>
          <cell r="E381">
            <v>0.30200000000000027</v>
          </cell>
          <cell r="F381">
            <v>14</v>
          </cell>
          <cell r="G381">
            <v>1191</v>
          </cell>
          <cell r="H381">
            <v>2.3199999999999998</v>
          </cell>
          <cell r="I381">
            <v>2.0099999999999998</v>
          </cell>
          <cell r="J381">
            <v>0.31000000000000005</v>
          </cell>
          <cell r="K381">
            <v>14</v>
          </cell>
          <cell r="L381">
            <v>7.9999999999997851E-3</v>
          </cell>
          <cell r="M381" t="b">
            <v>1</v>
          </cell>
          <cell r="N381" t="str">
            <v>Correcto</v>
          </cell>
          <cell r="O381" t="str">
            <v>-</v>
          </cell>
          <cell r="S381">
            <v>0</v>
          </cell>
          <cell r="T381">
            <v>0</v>
          </cell>
          <cell r="U381">
            <v>0</v>
          </cell>
          <cell r="V381">
            <v>0</v>
          </cell>
          <cell r="W381">
            <v>14</v>
          </cell>
          <cell r="X381">
            <v>0</v>
          </cell>
          <cell r="Y381">
            <v>0</v>
          </cell>
          <cell r="Z381">
            <v>0</v>
          </cell>
          <cell r="AA381">
            <v>0</v>
          </cell>
          <cell r="AB381">
            <v>0</v>
          </cell>
          <cell r="AC381">
            <v>0</v>
          </cell>
          <cell r="AD381">
            <v>14</v>
          </cell>
          <cell r="AE381">
            <v>0</v>
          </cell>
          <cell r="AF381">
            <v>0</v>
          </cell>
          <cell r="AG381">
            <v>0</v>
          </cell>
          <cell r="AH381">
            <v>0</v>
          </cell>
          <cell r="AI381">
            <v>14</v>
          </cell>
          <cell r="AJ381">
            <v>0</v>
          </cell>
          <cell r="AK381">
            <v>0</v>
          </cell>
          <cell r="AL381">
            <v>0</v>
          </cell>
          <cell r="AM381">
            <v>0</v>
          </cell>
          <cell r="AN381">
            <v>0</v>
          </cell>
          <cell r="AO381">
            <v>0</v>
          </cell>
          <cell r="AP381">
            <v>14</v>
          </cell>
        </row>
        <row r="382">
          <cell r="A382" t="str">
            <v>1005-201</v>
          </cell>
          <cell r="B382">
            <v>1005</v>
          </cell>
          <cell r="C382">
            <v>1.6319999999999999</v>
          </cell>
          <cell r="D382">
            <v>1.36</v>
          </cell>
          <cell r="E382">
            <v>0.2719999999999998</v>
          </cell>
          <cell r="F382">
            <v>12</v>
          </cell>
          <cell r="G382">
            <v>201</v>
          </cell>
          <cell r="H382">
            <v>1.7</v>
          </cell>
          <cell r="I382">
            <v>1.4</v>
          </cell>
          <cell r="J382">
            <v>0.30000000000000004</v>
          </cell>
          <cell r="K382">
            <v>12</v>
          </cell>
          <cell r="L382">
            <v>2.8000000000000247E-2</v>
          </cell>
          <cell r="M382" t="b">
            <v>1</v>
          </cell>
          <cell r="N382" t="str">
            <v>Correcto</v>
          </cell>
          <cell r="O382" t="str">
            <v>-</v>
          </cell>
          <cell r="S382">
            <v>0</v>
          </cell>
          <cell r="T382">
            <v>0</v>
          </cell>
          <cell r="U382">
            <v>0</v>
          </cell>
          <cell r="V382">
            <v>12</v>
          </cell>
          <cell r="W382">
            <v>0</v>
          </cell>
          <cell r="X382">
            <v>0</v>
          </cell>
          <cell r="Y382">
            <v>0</v>
          </cell>
          <cell r="Z382">
            <v>0</v>
          </cell>
          <cell r="AA382">
            <v>0</v>
          </cell>
          <cell r="AB382">
            <v>0</v>
          </cell>
          <cell r="AC382">
            <v>0</v>
          </cell>
          <cell r="AD382">
            <v>12</v>
          </cell>
          <cell r="AE382">
            <v>0</v>
          </cell>
          <cell r="AF382">
            <v>0</v>
          </cell>
          <cell r="AG382">
            <v>0</v>
          </cell>
          <cell r="AH382">
            <v>12</v>
          </cell>
          <cell r="AI382">
            <v>0</v>
          </cell>
          <cell r="AJ382">
            <v>0</v>
          </cell>
          <cell r="AK382">
            <v>0</v>
          </cell>
          <cell r="AL382">
            <v>0</v>
          </cell>
          <cell r="AM382">
            <v>0</v>
          </cell>
          <cell r="AN382">
            <v>0</v>
          </cell>
          <cell r="AO382">
            <v>0</v>
          </cell>
          <cell r="AP382">
            <v>12</v>
          </cell>
        </row>
        <row r="383">
          <cell r="A383" t="str">
            <v>1006-1008</v>
          </cell>
          <cell r="B383">
            <v>1006</v>
          </cell>
          <cell r="C383">
            <v>1.3839999999999999</v>
          </cell>
          <cell r="D383">
            <v>1.1639999999999999</v>
          </cell>
          <cell r="E383">
            <v>0.21999999999999997</v>
          </cell>
          <cell r="F383">
            <v>10</v>
          </cell>
          <cell r="G383">
            <v>1008</v>
          </cell>
          <cell r="H383">
            <v>1.99</v>
          </cell>
          <cell r="I383">
            <v>1.74</v>
          </cell>
          <cell r="J383">
            <v>0.25</v>
          </cell>
          <cell r="K383">
            <v>10</v>
          </cell>
          <cell r="L383">
            <v>3.0000000000000027E-2</v>
          </cell>
          <cell r="M383" t="b">
            <v>1</v>
          </cell>
          <cell r="N383" t="str">
            <v>Correcto</v>
          </cell>
          <cell r="O383" t="str">
            <v>-</v>
          </cell>
          <cell r="S383">
            <v>0</v>
          </cell>
          <cell r="T383">
            <v>0</v>
          </cell>
          <cell r="U383">
            <v>10</v>
          </cell>
          <cell r="V383">
            <v>0</v>
          </cell>
          <cell r="W383">
            <v>0</v>
          </cell>
          <cell r="X383">
            <v>0</v>
          </cell>
          <cell r="Y383">
            <v>0</v>
          </cell>
          <cell r="Z383">
            <v>0</v>
          </cell>
          <cell r="AA383">
            <v>0</v>
          </cell>
          <cell r="AB383">
            <v>0</v>
          </cell>
          <cell r="AC383">
            <v>0</v>
          </cell>
          <cell r="AD383">
            <v>10</v>
          </cell>
          <cell r="AE383">
            <v>0</v>
          </cell>
          <cell r="AF383">
            <v>0</v>
          </cell>
          <cell r="AG383">
            <v>10</v>
          </cell>
          <cell r="AH383">
            <v>0</v>
          </cell>
          <cell r="AI383">
            <v>0</v>
          </cell>
          <cell r="AJ383">
            <v>0</v>
          </cell>
          <cell r="AK383">
            <v>0</v>
          </cell>
          <cell r="AL383">
            <v>0</v>
          </cell>
          <cell r="AM383">
            <v>0</v>
          </cell>
          <cell r="AN383">
            <v>0</v>
          </cell>
          <cell r="AO383">
            <v>0</v>
          </cell>
          <cell r="AP383">
            <v>10</v>
          </cell>
        </row>
        <row r="384">
          <cell r="A384" t="str">
            <v>1008-1012</v>
          </cell>
          <cell r="B384">
            <v>1008</v>
          </cell>
          <cell r="C384">
            <v>1.49</v>
          </cell>
          <cell r="D384">
            <v>1.1200000000000001</v>
          </cell>
          <cell r="E384">
            <v>0.36999999999999988</v>
          </cell>
          <cell r="F384">
            <v>16</v>
          </cell>
          <cell r="G384">
            <v>1012</v>
          </cell>
          <cell r="H384">
            <v>2.82</v>
          </cell>
          <cell r="I384">
            <v>2.4300000000000002</v>
          </cell>
          <cell r="J384">
            <v>0.38999999999999968</v>
          </cell>
          <cell r="K384">
            <v>16</v>
          </cell>
          <cell r="L384">
            <v>1.9999999999999796E-2</v>
          </cell>
          <cell r="M384" t="b">
            <v>1</v>
          </cell>
          <cell r="N384" t="str">
            <v>Correcto</v>
          </cell>
          <cell r="O384" t="str">
            <v>-</v>
          </cell>
          <cell r="S384">
            <v>0</v>
          </cell>
          <cell r="T384">
            <v>0</v>
          </cell>
          <cell r="U384">
            <v>0</v>
          </cell>
          <cell r="V384">
            <v>0</v>
          </cell>
          <cell r="W384">
            <v>0</v>
          </cell>
          <cell r="X384">
            <v>16</v>
          </cell>
          <cell r="Y384">
            <v>0</v>
          </cell>
          <cell r="Z384">
            <v>0</v>
          </cell>
          <cell r="AA384">
            <v>0</v>
          </cell>
          <cell r="AB384">
            <v>0</v>
          </cell>
          <cell r="AC384">
            <v>0</v>
          </cell>
          <cell r="AD384">
            <v>16</v>
          </cell>
          <cell r="AE384">
            <v>0</v>
          </cell>
          <cell r="AF384">
            <v>0</v>
          </cell>
          <cell r="AG384">
            <v>0</v>
          </cell>
          <cell r="AH384">
            <v>0</v>
          </cell>
          <cell r="AI384">
            <v>0</v>
          </cell>
          <cell r="AJ384">
            <v>16</v>
          </cell>
          <cell r="AK384">
            <v>0</v>
          </cell>
          <cell r="AL384">
            <v>0</v>
          </cell>
          <cell r="AM384">
            <v>0</v>
          </cell>
          <cell r="AN384">
            <v>0</v>
          </cell>
          <cell r="AO384">
            <v>0</v>
          </cell>
          <cell r="AP384">
            <v>16</v>
          </cell>
        </row>
        <row r="385">
          <cell r="A385" t="str">
            <v>1008-1010</v>
          </cell>
          <cell r="B385">
            <v>1008</v>
          </cell>
          <cell r="C385">
            <v>1.71</v>
          </cell>
          <cell r="D385">
            <v>1.5</v>
          </cell>
          <cell r="E385">
            <v>0.20999999999999996</v>
          </cell>
          <cell r="F385">
            <v>10</v>
          </cell>
          <cell r="G385">
            <v>1010</v>
          </cell>
          <cell r="H385">
            <v>1.4</v>
          </cell>
          <cell r="I385">
            <v>1.1599999999999999</v>
          </cell>
          <cell r="J385">
            <v>0.24</v>
          </cell>
          <cell r="K385">
            <v>10</v>
          </cell>
          <cell r="L385">
            <v>3.0000000000000027E-2</v>
          </cell>
          <cell r="M385" t="b">
            <v>1</v>
          </cell>
          <cell r="N385" t="str">
            <v>Correcto</v>
          </cell>
          <cell r="O385" t="str">
            <v>-</v>
          </cell>
          <cell r="S385">
            <v>0</v>
          </cell>
          <cell r="T385">
            <v>0</v>
          </cell>
          <cell r="U385">
            <v>10</v>
          </cell>
          <cell r="V385">
            <v>0</v>
          </cell>
          <cell r="W385">
            <v>0</v>
          </cell>
          <cell r="X385">
            <v>0</v>
          </cell>
          <cell r="Y385">
            <v>0</v>
          </cell>
          <cell r="Z385">
            <v>0</v>
          </cell>
          <cell r="AA385">
            <v>0</v>
          </cell>
          <cell r="AB385">
            <v>0</v>
          </cell>
          <cell r="AC385">
            <v>0</v>
          </cell>
          <cell r="AD385">
            <v>10</v>
          </cell>
          <cell r="AE385">
            <v>0</v>
          </cell>
          <cell r="AF385">
            <v>0</v>
          </cell>
          <cell r="AG385">
            <v>10</v>
          </cell>
          <cell r="AH385">
            <v>0</v>
          </cell>
          <cell r="AI385">
            <v>0</v>
          </cell>
          <cell r="AJ385">
            <v>0</v>
          </cell>
          <cell r="AK385">
            <v>0</v>
          </cell>
          <cell r="AL385">
            <v>0</v>
          </cell>
          <cell r="AM385">
            <v>0</v>
          </cell>
          <cell r="AN385">
            <v>0</v>
          </cell>
          <cell r="AO385">
            <v>0</v>
          </cell>
          <cell r="AP385">
            <v>10</v>
          </cell>
        </row>
        <row r="386">
          <cell r="A386" t="str">
            <v>1008-1006</v>
          </cell>
          <cell r="B386">
            <v>1008</v>
          </cell>
          <cell r="C386">
            <v>1.99</v>
          </cell>
          <cell r="D386">
            <v>1.74</v>
          </cell>
          <cell r="E386">
            <v>0.25</v>
          </cell>
          <cell r="F386">
            <v>10</v>
          </cell>
          <cell r="G386">
            <v>1006</v>
          </cell>
          <cell r="H386">
            <v>1.3839999999999999</v>
          </cell>
          <cell r="I386">
            <v>1.1639999999999999</v>
          </cell>
          <cell r="J386">
            <v>0.21999999999999997</v>
          </cell>
          <cell r="K386">
            <v>10</v>
          </cell>
          <cell r="L386">
            <v>3.0000000000000027E-2</v>
          </cell>
          <cell r="M386" t="b">
            <v>1</v>
          </cell>
          <cell r="N386" t="str">
            <v>Correcto</v>
          </cell>
          <cell r="O386" t="str">
            <v>-</v>
          </cell>
          <cell r="S386">
            <v>0</v>
          </cell>
          <cell r="T386">
            <v>0</v>
          </cell>
          <cell r="U386">
            <v>10</v>
          </cell>
          <cell r="V386">
            <v>0</v>
          </cell>
          <cell r="W386">
            <v>0</v>
          </cell>
          <cell r="X386">
            <v>0</v>
          </cell>
          <cell r="Y386">
            <v>0</v>
          </cell>
          <cell r="Z386">
            <v>0</v>
          </cell>
          <cell r="AA386">
            <v>0</v>
          </cell>
          <cell r="AB386">
            <v>0</v>
          </cell>
          <cell r="AC386">
            <v>0</v>
          </cell>
          <cell r="AD386">
            <v>10</v>
          </cell>
          <cell r="AE386">
            <v>0</v>
          </cell>
          <cell r="AF386">
            <v>0</v>
          </cell>
          <cell r="AG386">
            <v>10</v>
          </cell>
          <cell r="AH386">
            <v>0</v>
          </cell>
          <cell r="AI386">
            <v>0</v>
          </cell>
          <cell r="AJ386">
            <v>0</v>
          </cell>
          <cell r="AK386">
            <v>0</v>
          </cell>
          <cell r="AL386">
            <v>0</v>
          </cell>
          <cell r="AM386">
            <v>0</v>
          </cell>
          <cell r="AN386">
            <v>0</v>
          </cell>
          <cell r="AO386">
            <v>0</v>
          </cell>
          <cell r="AP386">
            <v>10</v>
          </cell>
        </row>
        <row r="387">
          <cell r="A387" t="str">
            <v>1009-1011</v>
          </cell>
          <cell r="B387">
            <v>1009</v>
          </cell>
          <cell r="C387">
            <v>4.13</v>
          </cell>
          <cell r="D387">
            <v>1.63</v>
          </cell>
          <cell r="E387">
            <v>2.5</v>
          </cell>
          <cell r="F387">
            <v>0</v>
          </cell>
          <cell r="G387">
            <v>1011</v>
          </cell>
          <cell r="H387">
            <v>4.1100000000000003</v>
          </cell>
          <cell r="I387">
            <v>1.62</v>
          </cell>
          <cell r="J387">
            <v>2.4900000000000002</v>
          </cell>
          <cell r="K387">
            <v>0</v>
          </cell>
          <cell r="L387">
            <v>9.9999999999997868E-3</v>
          </cell>
          <cell r="M387" t="b">
            <v>1</v>
          </cell>
          <cell r="N387" t="str">
            <v>Correcto</v>
          </cell>
          <cell r="O387" t="str">
            <v>-</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row>
        <row r="388">
          <cell r="A388" t="str">
            <v>1010-1008</v>
          </cell>
          <cell r="B388">
            <v>1010</v>
          </cell>
          <cell r="C388">
            <v>1.4</v>
          </cell>
          <cell r="D388">
            <v>1.1599999999999999</v>
          </cell>
          <cell r="E388">
            <v>0.24</v>
          </cell>
          <cell r="F388">
            <v>10</v>
          </cell>
          <cell r="G388">
            <v>1008</v>
          </cell>
          <cell r="H388">
            <v>1.71</v>
          </cell>
          <cell r="I388">
            <v>1.5</v>
          </cell>
          <cell r="J388">
            <v>0.20999999999999996</v>
          </cell>
          <cell r="K388">
            <v>10</v>
          </cell>
          <cell r="L388">
            <v>3.0000000000000027E-2</v>
          </cell>
          <cell r="M388" t="b">
            <v>1</v>
          </cell>
          <cell r="N388" t="str">
            <v>Correcto</v>
          </cell>
          <cell r="O388" t="str">
            <v>-</v>
          </cell>
          <cell r="S388">
            <v>0</v>
          </cell>
          <cell r="T388">
            <v>0</v>
          </cell>
          <cell r="U388">
            <v>10</v>
          </cell>
          <cell r="V388">
            <v>0</v>
          </cell>
          <cell r="W388">
            <v>0</v>
          </cell>
          <cell r="X388">
            <v>0</v>
          </cell>
          <cell r="Y388">
            <v>0</v>
          </cell>
          <cell r="Z388">
            <v>0</v>
          </cell>
          <cell r="AA388">
            <v>0</v>
          </cell>
          <cell r="AB388">
            <v>0</v>
          </cell>
          <cell r="AC388">
            <v>0</v>
          </cell>
          <cell r="AD388">
            <v>10</v>
          </cell>
          <cell r="AE388">
            <v>0</v>
          </cell>
          <cell r="AF388">
            <v>0</v>
          </cell>
          <cell r="AG388">
            <v>10</v>
          </cell>
          <cell r="AH388">
            <v>0</v>
          </cell>
          <cell r="AI388">
            <v>0</v>
          </cell>
          <cell r="AJ388">
            <v>0</v>
          </cell>
          <cell r="AK388">
            <v>0</v>
          </cell>
          <cell r="AL388">
            <v>0</v>
          </cell>
          <cell r="AM388">
            <v>0</v>
          </cell>
          <cell r="AN388">
            <v>0</v>
          </cell>
          <cell r="AO388">
            <v>0</v>
          </cell>
          <cell r="AP388">
            <v>10</v>
          </cell>
        </row>
        <row r="389">
          <cell r="A389" t="str">
            <v>1014-1016</v>
          </cell>
          <cell r="B389">
            <v>1014</v>
          </cell>
          <cell r="C389">
            <v>1.6759999999999999</v>
          </cell>
          <cell r="D389">
            <v>1.48</v>
          </cell>
          <cell r="E389">
            <v>0.19599999999999995</v>
          </cell>
          <cell r="F389">
            <v>8</v>
          </cell>
          <cell r="G389">
            <v>1016</v>
          </cell>
          <cell r="H389">
            <v>1.72</v>
          </cell>
          <cell r="I389">
            <v>1.528</v>
          </cell>
          <cell r="J389">
            <v>0.19199999999999995</v>
          </cell>
          <cell r="K389">
            <v>8</v>
          </cell>
          <cell r="L389">
            <v>4.0000000000000036E-3</v>
          </cell>
          <cell r="M389" t="b">
            <v>1</v>
          </cell>
          <cell r="N389" t="str">
            <v>Correcto</v>
          </cell>
          <cell r="O389" t="str">
            <v>-</v>
          </cell>
          <cell r="S389">
            <v>0</v>
          </cell>
          <cell r="T389">
            <v>8</v>
          </cell>
          <cell r="U389">
            <v>0</v>
          </cell>
          <cell r="V389">
            <v>0</v>
          </cell>
          <cell r="W389">
            <v>0</v>
          </cell>
          <cell r="X389">
            <v>0</v>
          </cell>
          <cell r="Y389">
            <v>0</v>
          </cell>
          <cell r="Z389">
            <v>0</v>
          </cell>
          <cell r="AA389">
            <v>0</v>
          </cell>
          <cell r="AB389">
            <v>0</v>
          </cell>
          <cell r="AC389">
            <v>0</v>
          </cell>
          <cell r="AD389">
            <v>8</v>
          </cell>
          <cell r="AE389">
            <v>0</v>
          </cell>
          <cell r="AF389">
            <v>8</v>
          </cell>
          <cell r="AG389">
            <v>0</v>
          </cell>
          <cell r="AH389">
            <v>0</v>
          </cell>
          <cell r="AI389">
            <v>0</v>
          </cell>
          <cell r="AJ389">
            <v>0</v>
          </cell>
          <cell r="AK389">
            <v>0</v>
          </cell>
          <cell r="AL389">
            <v>0</v>
          </cell>
          <cell r="AM389">
            <v>0</v>
          </cell>
          <cell r="AN389">
            <v>0</v>
          </cell>
          <cell r="AO389">
            <v>0</v>
          </cell>
          <cell r="AP389">
            <v>8</v>
          </cell>
        </row>
        <row r="390">
          <cell r="A390" t="str">
            <v>1016-1017</v>
          </cell>
          <cell r="B390">
            <v>1016</v>
          </cell>
          <cell r="C390">
            <v>1.7949999999999999</v>
          </cell>
          <cell r="D390">
            <v>1.55</v>
          </cell>
          <cell r="E390">
            <v>0.24499999999999988</v>
          </cell>
          <cell r="F390">
            <v>10</v>
          </cell>
          <cell r="G390">
            <v>1017</v>
          </cell>
          <cell r="H390">
            <v>1.79</v>
          </cell>
          <cell r="I390">
            <v>1.54</v>
          </cell>
          <cell r="J390">
            <v>0.25</v>
          </cell>
          <cell r="K390">
            <v>10</v>
          </cell>
          <cell r="L390">
            <v>5.0000000000001155E-3</v>
          </cell>
          <cell r="M390" t="b">
            <v>1</v>
          </cell>
          <cell r="N390" t="str">
            <v>Correcto</v>
          </cell>
          <cell r="O390" t="str">
            <v>-</v>
          </cell>
          <cell r="S390">
            <v>0</v>
          </cell>
          <cell r="T390">
            <v>0</v>
          </cell>
          <cell r="U390">
            <v>10</v>
          </cell>
          <cell r="V390">
            <v>0</v>
          </cell>
          <cell r="W390">
            <v>0</v>
          </cell>
          <cell r="X390">
            <v>0</v>
          </cell>
          <cell r="Y390">
            <v>0</v>
          </cell>
          <cell r="Z390">
            <v>0</v>
          </cell>
          <cell r="AA390">
            <v>0</v>
          </cell>
          <cell r="AB390">
            <v>0</v>
          </cell>
          <cell r="AC390">
            <v>0</v>
          </cell>
          <cell r="AD390">
            <v>10</v>
          </cell>
          <cell r="AE390">
            <v>0</v>
          </cell>
          <cell r="AF390">
            <v>0</v>
          </cell>
          <cell r="AG390">
            <v>10</v>
          </cell>
          <cell r="AH390">
            <v>0</v>
          </cell>
          <cell r="AI390">
            <v>0</v>
          </cell>
          <cell r="AJ390">
            <v>0</v>
          </cell>
          <cell r="AK390">
            <v>0</v>
          </cell>
          <cell r="AL390">
            <v>0</v>
          </cell>
          <cell r="AM390">
            <v>0</v>
          </cell>
          <cell r="AN390">
            <v>0</v>
          </cell>
          <cell r="AO390">
            <v>0</v>
          </cell>
          <cell r="AP390">
            <v>10</v>
          </cell>
        </row>
        <row r="391">
          <cell r="A391" t="str">
            <v>1016-1014</v>
          </cell>
          <cell r="B391">
            <v>1016</v>
          </cell>
          <cell r="C391">
            <v>1.72</v>
          </cell>
          <cell r="D391">
            <v>1.528</v>
          </cell>
          <cell r="E391">
            <v>0.19199999999999995</v>
          </cell>
          <cell r="F391">
            <v>8</v>
          </cell>
          <cell r="G391">
            <v>1014</v>
          </cell>
          <cell r="H391">
            <v>1.6759999999999999</v>
          </cell>
          <cell r="I391">
            <v>1.48</v>
          </cell>
          <cell r="J391">
            <v>0.19599999999999995</v>
          </cell>
          <cell r="K391">
            <v>8</v>
          </cell>
          <cell r="L391">
            <v>4.0000000000000036E-3</v>
          </cell>
          <cell r="M391" t="b">
            <v>1</v>
          </cell>
          <cell r="N391" t="str">
            <v>Correcto</v>
          </cell>
          <cell r="O391" t="str">
            <v>-</v>
          </cell>
          <cell r="S391">
            <v>0</v>
          </cell>
          <cell r="T391">
            <v>8</v>
          </cell>
          <cell r="U391">
            <v>0</v>
          </cell>
          <cell r="V391">
            <v>0</v>
          </cell>
          <cell r="W391">
            <v>0</v>
          </cell>
          <cell r="X391">
            <v>0</v>
          </cell>
          <cell r="Y391">
            <v>0</v>
          </cell>
          <cell r="Z391">
            <v>0</v>
          </cell>
          <cell r="AA391">
            <v>0</v>
          </cell>
          <cell r="AB391">
            <v>0</v>
          </cell>
          <cell r="AC391">
            <v>0</v>
          </cell>
          <cell r="AD391">
            <v>8</v>
          </cell>
          <cell r="AE391">
            <v>0</v>
          </cell>
          <cell r="AF391">
            <v>8</v>
          </cell>
          <cell r="AG391">
            <v>0</v>
          </cell>
          <cell r="AH391">
            <v>0</v>
          </cell>
          <cell r="AI391">
            <v>0</v>
          </cell>
          <cell r="AJ391">
            <v>0</v>
          </cell>
          <cell r="AK391">
            <v>0</v>
          </cell>
          <cell r="AL391">
            <v>0</v>
          </cell>
          <cell r="AM391">
            <v>0</v>
          </cell>
          <cell r="AN391">
            <v>0</v>
          </cell>
          <cell r="AO391">
            <v>0</v>
          </cell>
          <cell r="AP391">
            <v>8</v>
          </cell>
        </row>
        <row r="392">
          <cell r="A392" t="str">
            <v>1017-1016</v>
          </cell>
          <cell r="B392">
            <v>1017</v>
          </cell>
          <cell r="C392">
            <v>1.79</v>
          </cell>
          <cell r="D392">
            <v>1.54</v>
          </cell>
          <cell r="E392">
            <v>0.25</v>
          </cell>
          <cell r="F392">
            <v>10</v>
          </cell>
          <cell r="G392">
            <v>1016</v>
          </cell>
          <cell r="H392">
            <v>1.7949999999999999</v>
          </cell>
          <cell r="I392">
            <v>1.55</v>
          </cell>
          <cell r="J392">
            <v>0.24499999999999988</v>
          </cell>
          <cell r="K392">
            <v>10</v>
          </cell>
          <cell r="L392">
            <v>5.0000000000001155E-3</v>
          </cell>
          <cell r="M392" t="b">
            <v>1</v>
          </cell>
          <cell r="N392" t="str">
            <v>Correcto</v>
          </cell>
          <cell r="O392" t="str">
            <v>-</v>
          </cell>
          <cell r="S392">
            <v>0</v>
          </cell>
          <cell r="T392">
            <v>0</v>
          </cell>
          <cell r="U392">
            <v>10</v>
          </cell>
          <cell r="V392">
            <v>0</v>
          </cell>
          <cell r="W392">
            <v>0</v>
          </cell>
          <cell r="X392">
            <v>0</v>
          </cell>
          <cell r="Y392">
            <v>0</v>
          </cell>
          <cell r="Z392">
            <v>0</v>
          </cell>
          <cell r="AA392">
            <v>0</v>
          </cell>
          <cell r="AB392">
            <v>0</v>
          </cell>
          <cell r="AC392">
            <v>0</v>
          </cell>
          <cell r="AD392">
            <v>10</v>
          </cell>
          <cell r="AE392">
            <v>0</v>
          </cell>
          <cell r="AF392">
            <v>0</v>
          </cell>
          <cell r="AG392">
            <v>10</v>
          </cell>
          <cell r="AH392">
            <v>0</v>
          </cell>
          <cell r="AI392">
            <v>0</v>
          </cell>
          <cell r="AJ392">
            <v>0</v>
          </cell>
          <cell r="AK392">
            <v>0</v>
          </cell>
          <cell r="AL392">
            <v>0</v>
          </cell>
          <cell r="AM392">
            <v>0</v>
          </cell>
          <cell r="AN392">
            <v>0</v>
          </cell>
          <cell r="AO392">
            <v>0</v>
          </cell>
          <cell r="AP392">
            <v>10</v>
          </cell>
        </row>
        <row r="393">
          <cell r="A393" t="str">
            <v>1017-1028</v>
          </cell>
          <cell r="B393">
            <v>1017</v>
          </cell>
          <cell r="C393">
            <v>1.84</v>
          </cell>
          <cell r="D393">
            <v>1.498</v>
          </cell>
          <cell r="E393">
            <v>0.34200000000000008</v>
          </cell>
          <cell r="F393">
            <v>16</v>
          </cell>
          <cell r="G393">
            <v>1028</v>
          </cell>
          <cell r="H393">
            <v>2.0499999999999998</v>
          </cell>
          <cell r="I393">
            <v>1.68</v>
          </cell>
          <cell r="J393">
            <v>0.36999999999999988</v>
          </cell>
          <cell r="K393">
            <v>16</v>
          </cell>
          <cell r="L393">
            <v>2.7999999999999803E-2</v>
          </cell>
          <cell r="M393" t="b">
            <v>1</v>
          </cell>
          <cell r="N393" t="str">
            <v>Correcto</v>
          </cell>
          <cell r="O393" t="str">
            <v>-</v>
          </cell>
          <cell r="S393">
            <v>0</v>
          </cell>
          <cell r="T393">
            <v>0</v>
          </cell>
          <cell r="U393">
            <v>0</v>
          </cell>
          <cell r="V393">
            <v>0</v>
          </cell>
          <cell r="W393">
            <v>0</v>
          </cell>
          <cell r="X393">
            <v>16</v>
          </cell>
          <cell r="Y393">
            <v>0</v>
          </cell>
          <cell r="Z393">
            <v>0</v>
          </cell>
          <cell r="AA393">
            <v>0</v>
          </cell>
          <cell r="AB393">
            <v>0</v>
          </cell>
          <cell r="AC393">
            <v>0</v>
          </cell>
          <cell r="AD393">
            <v>16</v>
          </cell>
          <cell r="AE393">
            <v>0</v>
          </cell>
          <cell r="AF393">
            <v>0</v>
          </cell>
          <cell r="AG393">
            <v>0</v>
          </cell>
          <cell r="AH393">
            <v>0</v>
          </cell>
          <cell r="AI393">
            <v>0</v>
          </cell>
          <cell r="AJ393">
            <v>16</v>
          </cell>
          <cell r="AK393">
            <v>0</v>
          </cell>
          <cell r="AL393">
            <v>0</v>
          </cell>
          <cell r="AM393">
            <v>0</v>
          </cell>
          <cell r="AN393">
            <v>0</v>
          </cell>
          <cell r="AO393">
            <v>0</v>
          </cell>
          <cell r="AP393">
            <v>16</v>
          </cell>
        </row>
        <row r="394">
          <cell r="A394" t="str">
            <v>1019-1020</v>
          </cell>
          <cell r="B394">
            <v>1019</v>
          </cell>
          <cell r="C394">
            <v>2.5</v>
          </cell>
          <cell r="D394">
            <v>2.19</v>
          </cell>
          <cell r="E394">
            <v>0.31000000000000005</v>
          </cell>
          <cell r="F394">
            <v>14</v>
          </cell>
          <cell r="G394">
            <v>1020</v>
          </cell>
          <cell r="H394">
            <v>2.2949999999999999</v>
          </cell>
          <cell r="I394">
            <v>1.98</v>
          </cell>
          <cell r="J394">
            <v>0.31499999999999995</v>
          </cell>
          <cell r="K394">
            <v>14</v>
          </cell>
          <cell r="L394">
            <v>4.9999999999998934E-3</v>
          </cell>
          <cell r="M394" t="b">
            <v>1</v>
          </cell>
          <cell r="N394" t="str">
            <v>Correcto</v>
          </cell>
          <cell r="O394" t="str">
            <v>-</v>
          </cell>
          <cell r="S394">
            <v>0</v>
          </cell>
          <cell r="T394">
            <v>0</v>
          </cell>
          <cell r="U394">
            <v>0</v>
          </cell>
          <cell r="V394">
            <v>0</v>
          </cell>
          <cell r="W394">
            <v>14</v>
          </cell>
          <cell r="X394">
            <v>0</v>
          </cell>
          <cell r="Y394">
            <v>0</v>
          </cell>
          <cell r="Z394">
            <v>0</v>
          </cell>
          <cell r="AA394">
            <v>0</v>
          </cell>
          <cell r="AB394">
            <v>0</v>
          </cell>
          <cell r="AC394">
            <v>0</v>
          </cell>
          <cell r="AD394">
            <v>14</v>
          </cell>
          <cell r="AE394">
            <v>0</v>
          </cell>
          <cell r="AF394">
            <v>0</v>
          </cell>
          <cell r="AG394">
            <v>0</v>
          </cell>
          <cell r="AH394">
            <v>0</v>
          </cell>
          <cell r="AI394">
            <v>14</v>
          </cell>
          <cell r="AJ394">
            <v>0</v>
          </cell>
          <cell r="AK394">
            <v>0</v>
          </cell>
          <cell r="AL394">
            <v>0</v>
          </cell>
          <cell r="AM394">
            <v>0</v>
          </cell>
          <cell r="AN394">
            <v>0</v>
          </cell>
          <cell r="AO394">
            <v>0</v>
          </cell>
          <cell r="AP394">
            <v>14</v>
          </cell>
        </row>
        <row r="395">
          <cell r="A395" t="str">
            <v>1020-1019</v>
          </cell>
          <cell r="B395">
            <v>1020</v>
          </cell>
          <cell r="C395">
            <v>2.2949999999999999</v>
          </cell>
          <cell r="D395">
            <v>1.98</v>
          </cell>
          <cell r="E395">
            <v>0.31499999999999995</v>
          </cell>
          <cell r="F395">
            <v>14</v>
          </cell>
          <cell r="G395">
            <v>1019</v>
          </cell>
          <cell r="H395">
            <v>2.5</v>
          </cell>
          <cell r="I395">
            <v>2.19</v>
          </cell>
          <cell r="J395">
            <v>0.31000000000000005</v>
          </cell>
          <cell r="K395">
            <v>14</v>
          </cell>
          <cell r="L395">
            <v>4.9999999999998934E-3</v>
          </cell>
          <cell r="M395" t="b">
            <v>1</v>
          </cell>
          <cell r="N395" t="str">
            <v>Correcto</v>
          </cell>
          <cell r="O395" t="str">
            <v>-</v>
          </cell>
          <cell r="S395">
            <v>0</v>
          </cell>
          <cell r="T395">
            <v>0</v>
          </cell>
          <cell r="U395">
            <v>0</v>
          </cell>
          <cell r="V395">
            <v>0</v>
          </cell>
          <cell r="W395">
            <v>14</v>
          </cell>
          <cell r="X395">
            <v>0</v>
          </cell>
          <cell r="Y395">
            <v>0</v>
          </cell>
          <cell r="Z395">
            <v>0</v>
          </cell>
          <cell r="AA395">
            <v>0</v>
          </cell>
          <cell r="AB395">
            <v>0</v>
          </cell>
          <cell r="AC395">
            <v>0</v>
          </cell>
          <cell r="AD395">
            <v>14</v>
          </cell>
          <cell r="AE395">
            <v>0</v>
          </cell>
          <cell r="AF395">
            <v>0</v>
          </cell>
          <cell r="AG395">
            <v>0</v>
          </cell>
          <cell r="AH395">
            <v>0</v>
          </cell>
          <cell r="AI395">
            <v>14</v>
          </cell>
          <cell r="AJ395">
            <v>0</v>
          </cell>
          <cell r="AK395">
            <v>0</v>
          </cell>
          <cell r="AL395">
            <v>0</v>
          </cell>
          <cell r="AM395">
            <v>0</v>
          </cell>
          <cell r="AN395">
            <v>0</v>
          </cell>
          <cell r="AO395">
            <v>0</v>
          </cell>
          <cell r="AP395">
            <v>14</v>
          </cell>
        </row>
        <row r="396">
          <cell r="A396" t="str">
            <v>1022-1035</v>
          </cell>
          <cell r="B396">
            <v>1022</v>
          </cell>
          <cell r="C396">
            <v>1.35</v>
          </cell>
          <cell r="D396">
            <v>1.05</v>
          </cell>
          <cell r="E396">
            <v>0.30000000000000004</v>
          </cell>
          <cell r="F396">
            <v>12</v>
          </cell>
          <cell r="G396">
            <v>1035</v>
          </cell>
          <cell r="H396">
            <v>1.28</v>
          </cell>
          <cell r="I396">
            <v>1</v>
          </cell>
          <cell r="J396">
            <v>0.28000000000000003</v>
          </cell>
          <cell r="K396">
            <v>12</v>
          </cell>
          <cell r="L396">
            <v>2.0000000000000018E-2</v>
          </cell>
          <cell r="M396" t="b">
            <v>1</v>
          </cell>
          <cell r="N396" t="str">
            <v>Correcto</v>
          </cell>
          <cell r="O396" t="str">
            <v>-</v>
          </cell>
          <cell r="S396">
            <v>0</v>
          </cell>
          <cell r="T396">
            <v>0</v>
          </cell>
          <cell r="U396">
            <v>0</v>
          </cell>
          <cell r="V396">
            <v>12</v>
          </cell>
          <cell r="W396">
            <v>0</v>
          </cell>
          <cell r="X396">
            <v>0</v>
          </cell>
          <cell r="Y396">
            <v>0</v>
          </cell>
          <cell r="Z396">
            <v>0</v>
          </cell>
          <cell r="AA396">
            <v>0</v>
          </cell>
          <cell r="AB396">
            <v>0</v>
          </cell>
          <cell r="AC396">
            <v>0</v>
          </cell>
          <cell r="AD396">
            <v>12</v>
          </cell>
          <cell r="AE396">
            <v>0</v>
          </cell>
          <cell r="AF396">
            <v>0</v>
          </cell>
          <cell r="AG396">
            <v>0</v>
          </cell>
          <cell r="AH396">
            <v>12</v>
          </cell>
          <cell r="AI396">
            <v>0</v>
          </cell>
          <cell r="AJ396">
            <v>0</v>
          </cell>
          <cell r="AK396">
            <v>0</v>
          </cell>
          <cell r="AL396">
            <v>0</v>
          </cell>
          <cell r="AM396">
            <v>0</v>
          </cell>
          <cell r="AN396">
            <v>0</v>
          </cell>
          <cell r="AO396">
            <v>0</v>
          </cell>
          <cell r="AP396">
            <v>12</v>
          </cell>
        </row>
        <row r="397">
          <cell r="A397" t="str">
            <v>1023-1024</v>
          </cell>
          <cell r="B397">
            <v>1023</v>
          </cell>
          <cell r="C397">
            <v>1.92</v>
          </cell>
          <cell r="D397">
            <v>1.728</v>
          </cell>
          <cell r="E397">
            <v>0.19199999999999995</v>
          </cell>
          <cell r="F397">
            <v>8</v>
          </cell>
          <cell r="G397">
            <v>1024</v>
          </cell>
          <cell r="H397">
            <v>1.65</v>
          </cell>
          <cell r="I397">
            <v>1.45</v>
          </cell>
          <cell r="J397">
            <v>0.19999999999999996</v>
          </cell>
          <cell r="K397">
            <v>8</v>
          </cell>
          <cell r="L397">
            <v>8.0000000000000071E-3</v>
          </cell>
          <cell r="M397" t="b">
            <v>1</v>
          </cell>
          <cell r="N397" t="str">
            <v>Correcto</v>
          </cell>
          <cell r="O397" t="str">
            <v>-</v>
          </cell>
          <cell r="S397">
            <v>0</v>
          </cell>
          <cell r="T397">
            <v>8</v>
          </cell>
          <cell r="U397">
            <v>0</v>
          </cell>
          <cell r="V397">
            <v>0</v>
          </cell>
          <cell r="W397">
            <v>0</v>
          </cell>
          <cell r="X397">
            <v>0</v>
          </cell>
          <cell r="Y397">
            <v>0</v>
          </cell>
          <cell r="Z397">
            <v>0</v>
          </cell>
          <cell r="AA397">
            <v>0</v>
          </cell>
          <cell r="AB397">
            <v>0</v>
          </cell>
          <cell r="AC397">
            <v>0</v>
          </cell>
          <cell r="AD397">
            <v>8</v>
          </cell>
          <cell r="AE397">
            <v>0</v>
          </cell>
          <cell r="AF397">
            <v>8</v>
          </cell>
          <cell r="AG397">
            <v>0</v>
          </cell>
          <cell r="AH397">
            <v>0</v>
          </cell>
          <cell r="AI397">
            <v>0</v>
          </cell>
          <cell r="AJ397">
            <v>0</v>
          </cell>
          <cell r="AK397">
            <v>0</v>
          </cell>
          <cell r="AL397">
            <v>0</v>
          </cell>
          <cell r="AM397">
            <v>0</v>
          </cell>
          <cell r="AN397">
            <v>0</v>
          </cell>
          <cell r="AO397">
            <v>0</v>
          </cell>
          <cell r="AP397">
            <v>8</v>
          </cell>
        </row>
        <row r="398">
          <cell r="A398" t="str">
            <v>1024-1023</v>
          </cell>
          <cell r="B398">
            <v>1024</v>
          </cell>
          <cell r="C398">
            <v>1.65</v>
          </cell>
          <cell r="D398">
            <v>1.45</v>
          </cell>
          <cell r="E398">
            <v>0.19999999999999996</v>
          </cell>
          <cell r="F398">
            <v>8</v>
          </cell>
          <cell r="G398">
            <v>1023</v>
          </cell>
          <cell r="H398">
            <v>1.92</v>
          </cell>
          <cell r="I398">
            <v>1.728</v>
          </cell>
          <cell r="J398">
            <v>0.19199999999999995</v>
          </cell>
          <cell r="K398">
            <v>8</v>
          </cell>
          <cell r="L398">
            <v>8.0000000000000071E-3</v>
          </cell>
          <cell r="M398" t="b">
            <v>1</v>
          </cell>
          <cell r="N398" t="str">
            <v>Correcto</v>
          </cell>
          <cell r="O398" t="str">
            <v>-</v>
          </cell>
          <cell r="S398">
            <v>0</v>
          </cell>
          <cell r="T398">
            <v>8</v>
          </cell>
          <cell r="U398">
            <v>0</v>
          </cell>
          <cell r="V398">
            <v>0</v>
          </cell>
          <cell r="W398">
            <v>0</v>
          </cell>
          <cell r="X398">
            <v>0</v>
          </cell>
          <cell r="Y398">
            <v>0</v>
          </cell>
          <cell r="Z398">
            <v>0</v>
          </cell>
          <cell r="AA398">
            <v>0</v>
          </cell>
          <cell r="AB398">
            <v>0</v>
          </cell>
          <cell r="AC398">
            <v>0</v>
          </cell>
          <cell r="AD398">
            <v>8</v>
          </cell>
          <cell r="AE398">
            <v>0</v>
          </cell>
          <cell r="AF398">
            <v>8</v>
          </cell>
          <cell r="AG398">
            <v>0</v>
          </cell>
          <cell r="AH398">
            <v>0</v>
          </cell>
          <cell r="AI398">
            <v>0</v>
          </cell>
          <cell r="AJ398">
            <v>0</v>
          </cell>
          <cell r="AK398">
            <v>0</v>
          </cell>
          <cell r="AL398">
            <v>0</v>
          </cell>
          <cell r="AM398">
            <v>0</v>
          </cell>
          <cell r="AN398">
            <v>0</v>
          </cell>
          <cell r="AO398">
            <v>0</v>
          </cell>
          <cell r="AP398">
            <v>8</v>
          </cell>
        </row>
        <row r="399">
          <cell r="A399" t="str">
            <v>1027-1147</v>
          </cell>
          <cell r="B399">
            <v>1027</v>
          </cell>
          <cell r="C399">
            <v>1.73</v>
          </cell>
          <cell r="D399">
            <v>1.39</v>
          </cell>
          <cell r="E399">
            <v>0.34000000000000008</v>
          </cell>
          <cell r="F399">
            <v>16</v>
          </cell>
          <cell r="G399">
            <v>1147</v>
          </cell>
          <cell r="H399">
            <v>2.1800000000000002</v>
          </cell>
          <cell r="I399">
            <v>1.82</v>
          </cell>
          <cell r="J399">
            <v>0.3600000000000001</v>
          </cell>
          <cell r="K399">
            <v>16</v>
          </cell>
          <cell r="L399">
            <v>2.0000000000000018E-2</v>
          </cell>
          <cell r="M399" t="b">
            <v>1</v>
          </cell>
          <cell r="N399" t="str">
            <v>Correcto</v>
          </cell>
          <cell r="O399" t="str">
            <v>-</v>
          </cell>
          <cell r="S399">
            <v>0</v>
          </cell>
          <cell r="T399">
            <v>0</v>
          </cell>
          <cell r="U399">
            <v>0</v>
          </cell>
          <cell r="V399">
            <v>0</v>
          </cell>
          <cell r="W399">
            <v>0</v>
          </cell>
          <cell r="X399">
            <v>16</v>
          </cell>
          <cell r="Y399">
            <v>0</v>
          </cell>
          <cell r="Z399">
            <v>0</v>
          </cell>
          <cell r="AA399">
            <v>0</v>
          </cell>
          <cell r="AB399">
            <v>0</v>
          </cell>
          <cell r="AC399">
            <v>0</v>
          </cell>
          <cell r="AD399">
            <v>16</v>
          </cell>
          <cell r="AE399">
            <v>0</v>
          </cell>
          <cell r="AF399">
            <v>0</v>
          </cell>
          <cell r="AG399">
            <v>0</v>
          </cell>
          <cell r="AH399">
            <v>0</v>
          </cell>
          <cell r="AI399">
            <v>0</v>
          </cell>
          <cell r="AJ399">
            <v>16</v>
          </cell>
          <cell r="AK399">
            <v>0</v>
          </cell>
          <cell r="AL399">
            <v>0</v>
          </cell>
          <cell r="AM399">
            <v>0</v>
          </cell>
          <cell r="AN399">
            <v>0</v>
          </cell>
          <cell r="AO399">
            <v>0</v>
          </cell>
          <cell r="AP399">
            <v>16</v>
          </cell>
        </row>
        <row r="400">
          <cell r="A400" t="str">
            <v>1028-1030</v>
          </cell>
          <cell r="B400">
            <v>1028</v>
          </cell>
          <cell r="C400">
            <v>2.2599999999999998</v>
          </cell>
          <cell r="D400">
            <v>1.91</v>
          </cell>
          <cell r="E400">
            <v>0.34999999999999987</v>
          </cell>
          <cell r="F400">
            <v>16</v>
          </cell>
          <cell r="G400">
            <v>1030</v>
          </cell>
          <cell r="H400">
            <v>3.84</v>
          </cell>
          <cell r="I400">
            <v>3.5</v>
          </cell>
          <cell r="J400">
            <v>0.33999999999999986</v>
          </cell>
          <cell r="K400">
            <v>16</v>
          </cell>
          <cell r="L400">
            <v>1.0000000000000009E-2</v>
          </cell>
          <cell r="M400" t="b">
            <v>1</v>
          </cell>
          <cell r="N400" t="str">
            <v>Correcto</v>
          </cell>
          <cell r="O400" t="str">
            <v>-</v>
          </cell>
          <cell r="S400">
            <v>0</v>
          </cell>
          <cell r="T400">
            <v>0</v>
          </cell>
          <cell r="U400">
            <v>0</v>
          </cell>
          <cell r="V400">
            <v>0</v>
          </cell>
          <cell r="W400">
            <v>0</v>
          </cell>
          <cell r="X400">
            <v>16</v>
          </cell>
          <cell r="Y400">
            <v>0</v>
          </cell>
          <cell r="Z400">
            <v>0</v>
          </cell>
          <cell r="AA400">
            <v>0</v>
          </cell>
          <cell r="AB400">
            <v>0</v>
          </cell>
          <cell r="AC400">
            <v>0</v>
          </cell>
          <cell r="AD400">
            <v>16</v>
          </cell>
          <cell r="AE400">
            <v>0</v>
          </cell>
          <cell r="AF400">
            <v>0</v>
          </cell>
          <cell r="AG400">
            <v>0</v>
          </cell>
          <cell r="AH400">
            <v>0</v>
          </cell>
          <cell r="AI400">
            <v>0</v>
          </cell>
          <cell r="AJ400">
            <v>16</v>
          </cell>
          <cell r="AK400">
            <v>0</v>
          </cell>
          <cell r="AL400">
            <v>0</v>
          </cell>
          <cell r="AM400">
            <v>0</v>
          </cell>
          <cell r="AN400">
            <v>0</v>
          </cell>
          <cell r="AO400">
            <v>0</v>
          </cell>
          <cell r="AP400">
            <v>16</v>
          </cell>
        </row>
        <row r="401">
          <cell r="A401" t="str">
            <v>1028-1017</v>
          </cell>
          <cell r="B401">
            <v>1028</v>
          </cell>
          <cell r="C401">
            <v>2.0499999999999998</v>
          </cell>
          <cell r="D401">
            <v>1.68</v>
          </cell>
          <cell r="E401">
            <v>0.36999999999999988</v>
          </cell>
          <cell r="F401">
            <v>16</v>
          </cell>
          <cell r="G401">
            <v>1017</v>
          </cell>
          <cell r="H401">
            <v>1.84</v>
          </cell>
          <cell r="I401">
            <v>1.498</v>
          </cell>
          <cell r="J401">
            <v>0.34200000000000008</v>
          </cell>
          <cell r="K401">
            <v>16</v>
          </cell>
          <cell r="L401">
            <v>2.7999999999999803E-2</v>
          </cell>
          <cell r="M401" t="b">
            <v>1</v>
          </cell>
          <cell r="N401" t="str">
            <v>Correcto</v>
          </cell>
          <cell r="O401" t="str">
            <v>-</v>
          </cell>
          <cell r="S401">
            <v>0</v>
          </cell>
          <cell r="T401">
            <v>0</v>
          </cell>
          <cell r="U401">
            <v>0</v>
          </cell>
          <cell r="V401">
            <v>0</v>
          </cell>
          <cell r="W401">
            <v>0</v>
          </cell>
          <cell r="X401">
            <v>16</v>
          </cell>
          <cell r="Y401">
            <v>0</v>
          </cell>
          <cell r="Z401">
            <v>0</v>
          </cell>
          <cell r="AA401">
            <v>0</v>
          </cell>
          <cell r="AB401">
            <v>0</v>
          </cell>
          <cell r="AC401">
            <v>0</v>
          </cell>
          <cell r="AD401">
            <v>16</v>
          </cell>
          <cell r="AE401">
            <v>0</v>
          </cell>
          <cell r="AF401">
            <v>0</v>
          </cell>
          <cell r="AG401">
            <v>0</v>
          </cell>
          <cell r="AH401">
            <v>0</v>
          </cell>
          <cell r="AI401">
            <v>0</v>
          </cell>
          <cell r="AJ401">
            <v>16</v>
          </cell>
          <cell r="AK401">
            <v>0</v>
          </cell>
          <cell r="AL401">
            <v>0</v>
          </cell>
          <cell r="AM401">
            <v>0</v>
          </cell>
          <cell r="AN401">
            <v>0</v>
          </cell>
          <cell r="AO401">
            <v>0</v>
          </cell>
          <cell r="AP401">
            <v>16</v>
          </cell>
        </row>
        <row r="402">
          <cell r="A402" t="str">
            <v>1030-1032</v>
          </cell>
          <cell r="B402">
            <v>1030</v>
          </cell>
          <cell r="C402">
            <v>3.76</v>
          </cell>
          <cell r="D402">
            <v>3.45</v>
          </cell>
          <cell r="E402">
            <v>0.30999999999999961</v>
          </cell>
          <cell r="F402">
            <v>14</v>
          </cell>
          <cell r="G402">
            <v>1032</v>
          </cell>
          <cell r="H402">
            <v>2.79</v>
          </cell>
          <cell r="I402">
            <v>2.4700000000000002</v>
          </cell>
          <cell r="J402">
            <v>0.31999999999999984</v>
          </cell>
          <cell r="K402">
            <v>14</v>
          </cell>
          <cell r="L402">
            <v>1.0000000000000231E-2</v>
          </cell>
          <cell r="M402" t="b">
            <v>1</v>
          </cell>
          <cell r="N402" t="str">
            <v>Correcto</v>
          </cell>
          <cell r="O402" t="str">
            <v>-</v>
          </cell>
          <cell r="S402">
            <v>0</v>
          </cell>
          <cell r="T402">
            <v>0</v>
          </cell>
          <cell r="U402">
            <v>0</v>
          </cell>
          <cell r="V402">
            <v>0</v>
          </cell>
          <cell r="W402">
            <v>14</v>
          </cell>
          <cell r="X402">
            <v>0</v>
          </cell>
          <cell r="Y402">
            <v>0</v>
          </cell>
          <cell r="Z402">
            <v>0</v>
          </cell>
          <cell r="AA402">
            <v>0</v>
          </cell>
          <cell r="AB402">
            <v>0</v>
          </cell>
          <cell r="AC402">
            <v>0</v>
          </cell>
          <cell r="AD402">
            <v>14</v>
          </cell>
          <cell r="AE402">
            <v>0</v>
          </cell>
          <cell r="AF402">
            <v>0</v>
          </cell>
          <cell r="AG402">
            <v>0</v>
          </cell>
          <cell r="AH402">
            <v>0</v>
          </cell>
          <cell r="AI402">
            <v>14</v>
          </cell>
          <cell r="AJ402">
            <v>0</v>
          </cell>
          <cell r="AK402">
            <v>0</v>
          </cell>
          <cell r="AL402">
            <v>0</v>
          </cell>
          <cell r="AM402">
            <v>0</v>
          </cell>
          <cell r="AN402">
            <v>0</v>
          </cell>
          <cell r="AO402">
            <v>0</v>
          </cell>
          <cell r="AP402">
            <v>14</v>
          </cell>
        </row>
        <row r="403">
          <cell r="A403" t="str">
            <v>1030-1028</v>
          </cell>
          <cell r="B403">
            <v>1030</v>
          </cell>
          <cell r="C403">
            <v>3.84</v>
          </cell>
          <cell r="D403">
            <v>3.5</v>
          </cell>
          <cell r="E403">
            <v>0.33999999999999986</v>
          </cell>
          <cell r="F403">
            <v>16</v>
          </cell>
          <cell r="G403">
            <v>1028</v>
          </cell>
          <cell r="H403">
            <v>2.2599999999999998</v>
          </cell>
          <cell r="I403">
            <v>1.91</v>
          </cell>
          <cell r="J403">
            <v>0.34999999999999987</v>
          </cell>
          <cell r="K403">
            <v>16</v>
          </cell>
          <cell r="L403">
            <v>1.0000000000000009E-2</v>
          </cell>
          <cell r="M403" t="b">
            <v>1</v>
          </cell>
          <cell r="N403" t="str">
            <v>Correcto</v>
          </cell>
          <cell r="O403" t="str">
            <v>-</v>
          </cell>
          <cell r="S403">
            <v>0</v>
          </cell>
          <cell r="T403">
            <v>0</v>
          </cell>
          <cell r="U403">
            <v>0</v>
          </cell>
          <cell r="V403">
            <v>0</v>
          </cell>
          <cell r="W403">
            <v>0</v>
          </cell>
          <cell r="X403">
            <v>16</v>
          </cell>
          <cell r="Y403">
            <v>0</v>
          </cell>
          <cell r="Z403">
            <v>0</v>
          </cell>
          <cell r="AA403">
            <v>0</v>
          </cell>
          <cell r="AB403">
            <v>0</v>
          </cell>
          <cell r="AC403">
            <v>0</v>
          </cell>
          <cell r="AD403">
            <v>16</v>
          </cell>
          <cell r="AE403">
            <v>0</v>
          </cell>
          <cell r="AF403">
            <v>0</v>
          </cell>
          <cell r="AG403">
            <v>0</v>
          </cell>
          <cell r="AH403">
            <v>0</v>
          </cell>
          <cell r="AI403">
            <v>0</v>
          </cell>
          <cell r="AJ403">
            <v>16</v>
          </cell>
          <cell r="AK403">
            <v>0</v>
          </cell>
          <cell r="AL403">
            <v>0</v>
          </cell>
          <cell r="AM403">
            <v>0</v>
          </cell>
          <cell r="AN403">
            <v>0</v>
          </cell>
          <cell r="AO403">
            <v>0</v>
          </cell>
          <cell r="AP403">
            <v>16</v>
          </cell>
        </row>
        <row r="404">
          <cell r="A404" t="str">
            <v>1032-1034</v>
          </cell>
          <cell r="B404">
            <v>1032</v>
          </cell>
          <cell r="C404">
            <v>2.68</v>
          </cell>
          <cell r="D404">
            <v>1.92</v>
          </cell>
          <cell r="E404">
            <v>0.76000000000000023</v>
          </cell>
          <cell r="F404">
            <v>0</v>
          </cell>
          <cell r="G404">
            <v>1034</v>
          </cell>
          <cell r="H404">
            <v>3.08</v>
          </cell>
          <cell r="I404">
            <v>2.31</v>
          </cell>
          <cell r="J404">
            <v>0.77</v>
          </cell>
          <cell r="K404">
            <v>0</v>
          </cell>
          <cell r="L404">
            <v>9.9999999999997868E-3</v>
          </cell>
          <cell r="M404" t="b">
            <v>1</v>
          </cell>
          <cell r="N404" t="str">
            <v>Correcto</v>
          </cell>
          <cell r="O404" t="str">
            <v>-</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row>
        <row r="405">
          <cell r="A405" t="str">
            <v>1032-1030</v>
          </cell>
          <cell r="B405">
            <v>1032</v>
          </cell>
          <cell r="C405">
            <v>2.79</v>
          </cell>
          <cell r="D405">
            <v>2.4700000000000002</v>
          </cell>
          <cell r="E405">
            <v>0.31999999999999984</v>
          </cell>
          <cell r="F405">
            <v>14</v>
          </cell>
          <cell r="G405">
            <v>1030</v>
          </cell>
          <cell r="H405">
            <v>3.76</v>
          </cell>
          <cell r="I405">
            <v>3.45</v>
          </cell>
          <cell r="J405">
            <v>0.30999999999999961</v>
          </cell>
          <cell r="K405">
            <v>14</v>
          </cell>
          <cell r="L405">
            <v>1.0000000000000231E-2</v>
          </cell>
          <cell r="M405" t="b">
            <v>1</v>
          </cell>
          <cell r="N405" t="str">
            <v>Correcto</v>
          </cell>
          <cell r="O405" t="str">
            <v>-</v>
          </cell>
          <cell r="S405">
            <v>0</v>
          </cell>
          <cell r="T405">
            <v>0</v>
          </cell>
          <cell r="U405">
            <v>0</v>
          </cell>
          <cell r="V405">
            <v>0</v>
          </cell>
          <cell r="W405">
            <v>14</v>
          </cell>
          <cell r="X405">
            <v>0</v>
          </cell>
          <cell r="Y405">
            <v>0</v>
          </cell>
          <cell r="Z405">
            <v>0</v>
          </cell>
          <cell r="AA405">
            <v>0</v>
          </cell>
          <cell r="AB405">
            <v>0</v>
          </cell>
          <cell r="AC405">
            <v>0</v>
          </cell>
          <cell r="AD405">
            <v>14</v>
          </cell>
          <cell r="AE405">
            <v>0</v>
          </cell>
          <cell r="AF405">
            <v>0</v>
          </cell>
          <cell r="AG405">
            <v>0</v>
          </cell>
          <cell r="AH405">
            <v>0</v>
          </cell>
          <cell r="AI405">
            <v>14</v>
          </cell>
          <cell r="AJ405">
            <v>0</v>
          </cell>
          <cell r="AK405">
            <v>0</v>
          </cell>
          <cell r="AL405">
            <v>0</v>
          </cell>
          <cell r="AM405">
            <v>0</v>
          </cell>
          <cell r="AN405">
            <v>0</v>
          </cell>
          <cell r="AO405">
            <v>0</v>
          </cell>
          <cell r="AP405">
            <v>14</v>
          </cell>
        </row>
        <row r="406">
          <cell r="A406" t="str">
            <v>1033-1036</v>
          </cell>
          <cell r="B406">
            <v>1033</v>
          </cell>
          <cell r="C406">
            <v>2.29</v>
          </cell>
          <cell r="D406">
            <v>1.86</v>
          </cell>
          <cell r="E406">
            <v>0.42999999999999994</v>
          </cell>
          <cell r="F406">
            <v>18</v>
          </cell>
          <cell r="G406">
            <v>1036</v>
          </cell>
          <cell r="H406">
            <v>2.29</v>
          </cell>
          <cell r="I406">
            <v>1.88</v>
          </cell>
          <cell r="J406">
            <v>0.41000000000000014</v>
          </cell>
          <cell r="K406">
            <v>18</v>
          </cell>
          <cell r="L406">
            <v>1.9999999999999796E-2</v>
          </cell>
          <cell r="M406" t="b">
            <v>1</v>
          </cell>
          <cell r="N406" t="str">
            <v>Correcto</v>
          </cell>
          <cell r="O406" t="str">
            <v>-</v>
          </cell>
          <cell r="S406">
            <v>0</v>
          </cell>
          <cell r="T406">
            <v>0</v>
          </cell>
          <cell r="U406">
            <v>0</v>
          </cell>
          <cell r="V406">
            <v>0</v>
          </cell>
          <cell r="W406">
            <v>0</v>
          </cell>
          <cell r="X406">
            <v>0</v>
          </cell>
          <cell r="Y406">
            <v>18</v>
          </cell>
          <cell r="Z406">
            <v>0</v>
          </cell>
          <cell r="AA406">
            <v>0</v>
          </cell>
          <cell r="AB406">
            <v>0</v>
          </cell>
          <cell r="AC406">
            <v>0</v>
          </cell>
          <cell r="AD406">
            <v>18</v>
          </cell>
          <cell r="AE406">
            <v>0</v>
          </cell>
          <cell r="AF406">
            <v>0</v>
          </cell>
          <cell r="AG406">
            <v>0</v>
          </cell>
          <cell r="AH406">
            <v>0</v>
          </cell>
          <cell r="AI406">
            <v>0</v>
          </cell>
          <cell r="AJ406">
            <v>0</v>
          </cell>
          <cell r="AK406">
            <v>18</v>
          </cell>
          <cell r="AL406">
            <v>0</v>
          </cell>
          <cell r="AM406">
            <v>0</v>
          </cell>
          <cell r="AN406">
            <v>0</v>
          </cell>
          <cell r="AO406">
            <v>0</v>
          </cell>
          <cell r="AP406">
            <v>18</v>
          </cell>
        </row>
        <row r="407">
          <cell r="A407" t="str">
            <v>1033-1034</v>
          </cell>
          <cell r="B407">
            <v>1033</v>
          </cell>
          <cell r="C407">
            <v>2.39</v>
          </cell>
          <cell r="D407">
            <v>1.99</v>
          </cell>
          <cell r="E407">
            <v>0.40000000000000013</v>
          </cell>
          <cell r="F407">
            <v>16</v>
          </cell>
          <cell r="G407">
            <v>1034</v>
          </cell>
          <cell r="H407">
            <v>1.58</v>
          </cell>
          <cell r="I407">
            <v>1.19</v>
          </cell>
          <cell r="J407">
            <v>0.39000000000000012</v>
          </cell>
          <cell r="K407">
            <v>16</v>
          </cell>
          <cell r="L407">
            <v>1.0000000000000009E-2</v>
          </cell>
          <cell r="M407" t="b">
            <v>1</v>
          </cell>
          <cell r="N407" t="str">
            <v>Correcto</v>
          </cell>
          <cell r="O407" t="str">
            <v>-</v>
          </cell>
          <cell r="S407">
            <v>0</v>
          </cell>
          <cell r="T407">
            <v>0</v>
          </cell>
          <cell r="U407">
            <v>0</v>
          </cell>
          <cell r="V407">
            <v>0</v>
          </cell>
          <cell r="W407">
            <v>0</v>
          </cell>
          <cell r="X407">
            <v>16</v>
          </cell>
          <cell r="Y407">
            <v>0</v>
          </cell>
          <cell r="Z407">
            <v>0</v>
          </cell>
          <cell r="AA407">
            <v>0</v>
          </cell>
          <cell r="AB407">
            <v>0</v>
          </cell>
          <cell r="AC407">
            <v>0</v>
          </cell>
          <cell r="AD407">
            <v>16</v>
          </cell>
          <cell r="AE407">
            <v>0</v>
          </cell>
          <cell r="AF407">
            <v>0</v>
          </cell>
          <cell r="AG407">
            <v>0</v>
          </cell>
          <cell r="AH407">
            <v>0</v>
          </cell>
          <cell r="AI407">
            <v>0</v>
          </cell>
          <cell r="AJ407">
            <v>16</v>
          </cell>
          <cell r="AK407">
            <v>0</v>
          </cell>
          <cell r="AL407">
            <v>0</v>
          </cell>
          <cell r="AM407">
            <v>0</v>
          </cell>
          <cell r="AN407">
            <v>0</v>
          </cell>
          <cell r="AO407">
            <v>0</v>
          </cell>
          <cell r="AP407">
            <v>16</v>
          </cell>
        </row>
        <row r="408">
          <cell r="A408" t="str">
            <v>1034-1033</v>
          </cell>
          <cell r="B408">
            <v>1034</v>
          </cell>
          <cell r="C408">
            <v>1.58</v>
          </cell>
          <cell r="D408">
            <v>1.19</v>
          </cell>
          <cell r="E408">
            <v>0.39000000000000012</v>
          </cell>
          <cell r="F408">
            <v>16</v>
          </cell>
          <cell r="G408">
            <v>1033</v>
          </cell>
          <cell r="H408">
            <v>2.39</v>
          </cell>
          <cell r="I408">
            <v>1.99</v>
          </cell>
          <cell r="J408">
            <v>0.40000000000000013</v>
          </cell>
          <cell r="K408">
            <v>16</v>
          </cell>
          <cell r="L408">
            <v>1.0000000000000009E-2</v>
          </cell>
          <cell r="M408" t="b">
            <v>1</v>
          </cell>
          <cell r="N408" t="str">
            <v>Correcto</v>
          </cell>
          <cell r="O408" t="str">
            <v>-</v>
          </cell>
          <cell r="S408">
            <v>0</v>
          </cell>
          <cell r="T408">
            <v>0</v>
          </cell>
          <cell r="U408">
            <v>0</v>
          </cell>
          <cell r="V408">
            <v>0</v>
          </cell>
          <cell r="W408">
            <v>0</v>
          </cell>
          <cell r="X408">
            <v>16</v>
          </cell>
          <cell r="Y408">
            <v>0</v>
          </cell>
          <cell r="Z408">
            <v>0</v>
          </cell>
          <cell r="AA408">
            <v>0</v>
          </cell>
          <cell r="AB408">
            <v>0</v>
          </cell>
          <cell r="AC408">
            <v>0</v>
          </cell>
          <cell r="AD408">
            <v>16</v>
          </cell>
          <cell r="AE408">
            <v>0</v>
          </cell>
          <cell r="AF408">
            <v>0</v>
          </cell>
          <cell r="AG408">
            <v>0</v>
          </cell>
          <cell r="AH408">
            <v>0</v>
          </cell>
          <cell r="AI408">
            <v>0</v>
          </cell>
          <cell r="AJ408">
            <v>16</v>
          </cell>
          <cell r="AK408">
            <v>0</v>
          </cell>
          <cell r="AL408">
            <v>0</v>
          </cell>
          <cell r="AM408">
            <v>0</v>
          </cell>
          <cell r="AN408">
            <v>0</v>
          </cell>
          <cell r="AO408">
            <v>0</v>
          </cell>
          <cell r="AP408">
            <v>16</v>
          </cell>
        </row>
        <row r="409">
          <cell r="A409" t="str">
            <v>1034-1038</v>
          </cell>
          <cell r="B409">
            <v>1034</v>
          </cell>
          <cell r="C409">
            <v>3.04</v>
          </cell>
          <cell r="D409">
            <v>2.12</v>
          </cell>
          <cell r="E409">
            <v>0.91999999999999993</v>
          </cell>
          <cell r="F409">
            <v>0</v>
          </cell>
          <cell r="G409">
            <v>1038</v>
          </cell>
          <cell r="H409">
            <v>4.16</v>
          </cell>
          <cell r="I409">
            <v>3.26</v>
          </cell>
          <cell r="J409">
            <v>0.90000000000000036</v>
          </cell>
          <cell r="K409">
            <v>0</v>
          </cell>
          <cell r="L409">
            <v>1.9999999999999574E-2</v>
          </cell>
          <cell r="M409" t="b">
            <v>1</v>
          </cell>
          <cell r="N409" t="str">
            <v>Correcto</v>
          </cell>
          <cell r="O409" t="str">
            <v>-</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row>
        <row r="410">
          <cell r="A410" t="str">
            <v>1034-1032</v>
          </cell>
          <cell r="B410">
            <v>1034</v>
          </cell>
          <cell r="C410">
            <v>3.08</v>
          </cell>
          <cell r="D410">
            <v>2.31</v>
          </cell>
          <cell r="E410">
            <v>0.77</v>
          </cell>
          <cell r="F410">
            <v>0</v>
          </cell>
          <cell r="G410">
            <v>1032</v>
          </cell>
          <cell r="H410">
            <v>2.68</v>
          </cell>
          <cell r="I410">
            <v>1.92</v>
          </cell>
          <cell r="J410">
            <v>0.76000000000000023</v>
          </cell>
          <cell r="K410">
            <v>0</v>
          </cell>
          <cell r="L410">
            <v>9.9999999999997868E-3</v>
          </cell>
          <cell r="M410" t="b">
            <v>1</v>
          </cell>
          <cell r="N410" t="str">
            <v>Correcto</v>
          </cell>
          <cell r="O410" t="str">
            <v>-</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row>
        <row r="411">
          <cell r="A411" t="str">
            <v>1035-1022</v>
          </cell>
          <cell r="B411">
            <v>1035</v>
          </cell>
          <cell r="C411">
            <v>1.28</v>
          </cell>
          <cell r="D411">
            <v>1</v>
          </cell>
          <cell r="E411">
            <v>0.28000000000000003</v>
          </cell>
          <cell r="F411">
            <v>12</v>
          </cell>
          <cell r="G411">
            <v>1022</v>
          </cell>
          <cell r="H411">
            <v>1.35</v>
          </cell>
          <cell r="I411">
            <v>1.05</v>
          </cell>
          <cell r="J411">
            <v>0.30000000000000004</v>
          </cell>
          <cell r="K411">
            <v>12</v>
          </cell>
          <cell r="L411">
            <v>2.0000000000000018E-2</v>
          </cell>
          <cell r="M411" t="b">
            <v>1</v>
          </cell>
          <cell r="N411" t="str">
            <v>Correcto</v>
          </cell>
          <cell r="O411" t="str">
            <v>-</v>
          </cell>
          <cell r="S411">
            <v>0</v>
          </cell>
          <cell r="T411">
            <v>0</v>
          </cell>
          <cell r="U411">
            <v>0</v>
          </cell>
          <cell r="V411">
            <v>12</v>
          </cell>
          <cell r="W411">
            <v>0</v>
          </cell>
          <cell r="X411">
            <v>0</v>
          </cell>
          <cell r="Y411">
            <v>0</v>
          </cell>
          <cell r="Z411">
            <v>0</v>
          </cell>
          <cell r="AA411">
            <v>0</v>
          </cell>
          <cell r="AB411">
            <v>0</v>
          </cell>
          <cell r="AC411">
            <v>0</v>
          </cell>
          <cell r="AD411">
            <v>12</v>
          </cell>
          <cell r="AE411">
            <v>0</v>
          </cell>
          <cell r="AF411">
            <v>0</v>
          </cell>
          <cell r="AG411">
            <v>0</v>
          </cell>
          <cell r="AH411">
            <v>12</v>
          </cell>
          <cell r="AI411">
            <v>0</v>
          </cell>
          <cell r="AJ411">
            <v>0</v>
          </cell>
          <cell r="AK411">
            <v>0</v>
          </cell>
          <cell r="AL411">
            <v>0</v>
          </cell>
          <cell r="AM411">
            <v>0</v>
          </cell>
          <cell r="AN411">
            <v>0</v>
          </cell>
          <cell r="AO411">
            <v>0</v>
          </cell>
          <cell r="AP411">
            <v>12</v>
          </cell>
        </row>
        <row r="412">
          <cell r="A412" t="str">
            <v>1036-1037</v>
          </cell>
          <cell r="B412">
            <v>1036</v>
          </cell>
          <cell r="C412">
            <v>2.2599999999999998</v>
          </cell>
          <cell r="D412">
            <v>1.93</v>
          </cell>
          <cell r="E412">
            <v>0.32999999999999985</v>
          </cell>
          <cell r="F412">
            <v>14</v>
          </cell>
          <cell r="G412">
            <v>1037</v>
          </cell>
          <cell r="H412">
            <v>2.2799999999999998</v>
          </cell>
          <cell r="I412">
            <v>1.97</v>
          </cell>
          <cell r="J412">
            <v>0.30999999999999983</v>
          </cell>
          <cell r="K412">
            <v>14</v>
          </cell>
          <cell r="L412">
            <v>2.0000000000000018E-2</v>
          </cell>
          <cell r="M412" t="b">
            <v>1</v>
          </cell>
          <cell r="N412" t="str">
            <v>Correcto</v>
          </cell>
          <cell r="O412" t="str">
            <v>-</v>
          </cell>
          <cell r="S412">
            <v>0</v>
          </cell>
          <cell r="T412">
            <v>0</v>
          </cell>
          <cell r="U412">
            <v>0</v>
          </cell>
          <cell r="V412">
            <v>0</v>
          </cell>
          <cell r="W412">
            <v>14</v>
          </cell>
          <cell r="X412">
            <v>0</v>
          </cell>
          <cell r="Y412">
            <v>0</v>
          </cell>
          <cell r="Z412">
            <v>0</v>
          </cell>
          <cell r="AA412">
            <v>0</v>
          </cell>
          <cell r="AB412">
            <v>0</v>
          </cell>
          <cell r="AC412">
            <v>0</v>
          </cell>
          <cell r="AD412">
            <v>14</v>
          </cell>
          <cell r="AE412">
            <v>0</v>
          </cell>
          <cell r="AF412">
            <v>0</v>
          </cell>
          <cell r="AG412">
            <v>0</v>
          </cell>
          <cell r="AH412">
            <v>0</v>
          </cell>
          <cell r="AI412">
            <v>14</v>
          </cell>
          <cell r="AJ412">
            <v>0</v>
          </cell>
          <cell r="AK412">
            <v>0</v>
          </cell>
          <cell r="AL412">
            <v>0</v>
          </cell>
          <cell r="AM412">
            <v>0</v>
          </cell>
          <cell r="AN412">
            <v>0</v>
          </cell>
          <cell r="AO412">
            <v>0</v>
          </cell>
          <cell r="AP412">
            <v>14</v>
          </cell>
        </row>
        <row r="413">
          <cell r="A413" t="str">
            <v>1036-1155</v>
          </cell>
          <cell r="B413">
            <v>1036</v>
          </cell>
          <cell r="C413">
            <v>2.0499999999999998</v>
          </cell>
          <cell r="D413">
            <v>1.72</v>
          </cell>
          <cell r="E413">
            <v>0.32999999999999985</v>
          </cell>
          <cell r="F413">
            <v>14</v>
          </cell>
          <cell r="G413">
            <v>1155</v>
          </cell>
          <cell r="H413">
            <v>1.585</v>
          </cell>
          <cell r="I413">
            <v>1.27</v>
          </cell>
          <cell r="J413">
            <v>0.31499999999999995</v>
          </cell>
          <cell r="K413">
            <v>14</v>
          </cell>
          <cell r="L413">
            <v>1.4999999999999902E-2</v>
          </cell>
          <cell r="M413" t="b">
            <v>1</v>
          </cell>
          <cell r="N413" t="str">
            <v>Correcto</v>
          </cell>
          <cell r="O413" t="str">
            <v>-</v>
          </cell>
          <cell r="S413">
            <v>0</v>
          </cell>
          <cell r="T413">
            <v>0</v>
          </cell>
          <cell r="U413">
            <v>0</v>
          </cell>
          <cell r="V413">
            <v>0</v>
          </cell>
          <cell r="W413">
            <v>14</v>
          </cell>
          <cell r="X413">
            <v>0</v>
          </cell>
          <cell r="Y413">
            <v>0</v>
          </cell>
          <cell r="Z413">
            <v>0</v>
          </cell>
          <cell r="AA413">
            <v>0</v>
          </cell>
          <cell r="AB413">
            <v>0</v>
          </cell>
          <cell r="AC413">
            <v>0</v>
          </cell>
          <cell r="AD413">
            <v>14</v>
          </cell>
          <cell r="AE413">
            <v>0</v>
          </cell>
          <cell r="AF413">
            <v>0</v>
          </cell>
          <cell r="AG413">
            <v>0</v>
          </cell>
          <cell r="AH413">
            <v>0</v>
          </cell>
          <cell r="AI413">
            <v>14</v>
          </cell>
          <cell r="AJ413">
            <v>0</v>
          </cell>
          <cell r="AK413">
            <v>0</v>
          </cell>
          <cell r="AL413">
            <v>0</v>
          </cell>
          <cell r="AM413">
            <v>0</v>
          </cell>
          <cell r="AN413">
            <v>0</v>
          </cell>
          <cell r="AO413">
            <v>0</v>
          </cell>
          <cell r="AP413">
            <v>14</v>
          </cell>
        </row>
        <row r="414">
          <cell r="A414" t="str">
            <v>1036-1033</v>
          </cell>
          <cell r="B414">
            <v>1036</v>
          </cell>
          <cell r="C414">
            <v>2.29</v>
          </cell>
          <cell r="D414">
            <v>1.88</v>
          </cell>
          <cell r="E414">
            <v>0.41000000000000014</v>
          </cell>
          <cell r="F414">
            <v>18</v>
          </cell>
          <cell r="G414">
            <v>1033</v>
          </cell>
          <cell r="H414">
            <v>2.29</v>
          </cell>
          <cell r="I414">
            <v>1.86</v>
          </cell>
          <cell r="J414">
            <v>0.42999999999999994</v>
          </cell>
          <cell r="K414">
            <v>18</v>
          </cell>
          <cell r="L414">
            <v>1.9999999999999796E-2</v>
          </cell>
          <cell r="M414" t="b">
            <v>1</v>
          </cell>
          <cell r="N414" t="str">
            <v>Correcto</v>
          </cell>
          <cell r="O414" t="str">
            <v>-</v>
          </cell>
          <cell r="S414">
            <v>0</v>
          </cell>
          <cell r="T414">
            <v>0</v>
          </cell>
          <cell r="U414">
            <v>0</v>
          </cell>
          <cell r="V414">
            <v>0</v>
          </cell>
          <cell r="W414">
            <v>0</v>
          </cell>
          <cell r="X414">
            <v>0</v>
          </cell>
          <cell r="Y414">
            <v>18</v>
          </cell>
          <cell r="Z414">
            <v>0</v>
          </cell>
          <cell r="AA414">
            <v>0</v>
          </cell>
          <cell r="AB414">
            <v>0</v>
          </cell>
          <cell r="AC414">
            <v>0</v>
          </cell>
          <cell r="AD414">
            <v>18</v>
          </cell>
          <cell r="AE414">
            <v>0</v>
          </cell>
          <cell r="AF414">
            <v>0</v>
          </cell>
          <cell r="AG414">
            <v>0</v>
          </cell>
          <cell r="AH414">
            <v>0</v>
          </cell>
          <cell r="AI414">
            <v>0</v>
          </cell>
          <cell r="AJ414">
            <v>0</v>
          </cell>
          <cell r="AK414">
            <v>18</v>
          </cell>
          <cell r="AL414">
            <v>0</v>
          </cell>
          <cell r="AM414">
            <v>0</v>
          </cell>
          <cell r="AN414">
            <v>0</v>
          </cell>
          <cell r="AO414">
            <v>0</v>
          </cell>
          <cell r="AP414">
            <v>18</v>
          </cell>
        </row>
        <row r="415">
          <cell r="A415" t="str">
            <v>1037-1039</v>
          </cell>
          <cell r="B415">
            <v>1037</v>
          </cell>
          <cell r="C415">
            <v>2.27</v>
          </cell>
          <cell r="D415">
            <v>1.96</v>
          </cell>
          <cell r="E415">
            <v>0.31000000000000005</v>
          </cell>
          <cell r="F415">
            <v>14</v>
          </cell>
          <cell r="G415">
            <v>1039</v>
          </cell>
          <cell r="H415">
            <v>1.75</v>
          </cell>
          <cell r="I415">
            <v>1.43</v>
          </cell>
          <cell r="J415">
            <v>0.32000000000000006</v>
          </cell>
          <cell r="K415">
            <v>14</v>
          </cell>
          <cell r="L415">
            <v>1.0000000000000009E-2</v>
          </cell>
          <cell r="M415" t="b">
            <v>1</v>
          </cell>
          <cell r="N415" t="str">
            <v>Correcto</v>
          </cell>
          <cell r="O415" t="str">
            <v>-</v>
          </cell>
          <cell r="S415">
            <v>0</v>
          </cell>
          <cell r="T415">
            <v>0</v>
          </cell>
          <cell r="U415">
            <v>0</v>
          </cell>
          <cell r="V415">
            <v>0</v>
          </cell>
          <cell r="W415">
            <v>14</v>
          </cell>
          <cell r="X415">
            <v>0</v>
          </cell>
          <cell r="Y415">
            <v>0</v>
          </cell>
          <cell r="Z415">
            <v>0</v>
          </cell>
          <cell r="AA415">
            <v>0</v>
          </cell>
          <cell r="AB415">
            <v>0</v>
          </cell>
          <cell r="AC415">
            <v>0</v>
          </cell>
          <cell r="AD415">
            <v>14</v>
          </cell>
          <cell r="AE415">
            <v>0</v>
          </cell>
          <cell r="AF415">
            <v>0</v>
          </cell>
          <cell r="AG415">
            <v>0</v>
          </cell>
          <cell r="AH415">
            <v>0</v>
          </cell>
          <cell r="AI415">
            <v>14</v>
          </cell>
          <cell r="AJ415">
            <v>0</v>
          </cell>
          <cell r="AK415">
            <v>0</v>
          </cell>
          <cell r="AL415">
            <v>0</v>
          </cell>
          <cell r="AM415">
            <v>0</v>
          </cell>
          <cell r="AN415">
            <v>0</v>
          </cell>
          <cell r="AO415">
            <v>0</v>
          </cell>
          <cell r="AP415">
            <v>14</v>
          </cell>
        </row>
        <row r="416">
          <cell r="A416" t="str">
            <v>1037-1036</v>
          </cell>
          <cell r="B416">
            <v>1037</v>
          </cell>
          <cell r="C416">
            <v>2.2799999999999998</v>
          </cell>
          <cell r="D416">
            <v>1.97</v>
          </cell>
          <cell r="E416">
            <v>0.30999999999999983</v>
          </cell>
          <cell r="F416">
            <v>14</v>
          </cell>
          <cell r="G416">
            <v>1036</v>
          </cell>
          <cell r="H416">
            <v>2.2599999999999998</v>
          </cell>
          <cell r="I416">
            <v>1.93</v>
          </cell>
          <cell r="J416">
            <v>0.32999999999999985</v>
          </cell>
          <cell r="K416">
            <v>14</v>
          </cell>
          <cell r="L416">
            <v>2.0000000000000018E-2</v>
          </cell>
          <cell r="M416" t="b">
            <v>1</v>
          </cell>
          <cell r="N416" t="str">
            <v>Correcto</v>
          </cell>
          <cell r="O416" t="str">
            <v>-</v>
          </cell>
          <cell r="S416">
            <v>0</v>
          </cell>
          <cell r="T416">
            <v>0</v>
          </cell>
          <cell r="U416">
            <v>0</v>
          </cell>
          <cell r="V416">
            <v>0</v>
          </cell>
          <cell r="W416">
            <v>14</v>
          </cell>
          <cell r="X416">
            <v>0</v>
          </cell>
          <cell r="Y416">
            <v>0</v>
          </cell>
          <cell r="Z416">
            <v>0</v>
          </cell>
          <cell r="AA416">
            <v>0</v>
          </cell>
          <cell r="AB416">
            <v>0</v>
          </cell>
          <cell r="AC416">
            <v>0</v>
          </cell>
          <cell r="AD416">
            <v>14</v>
          </cell>
          <cell r="AE416">
            <v>0</v>
          </cell>
          <cell r="AF416">
            <v>0</v>
          </cell>
          <cell r="AG416">
            <v>0</v>
          </cell>
          <cell r="AH416">
            <v>0</v>
          </cell>
          <cell r="AI416">
            <v>14</v>
          </cell>
          <cell r="AJ416">
            <v>0</v>
          </cell>
          <cell r="AK416">
            <v>0</v>
          </cell>
          <cell r="AL416">
            <v>0</v>
          </cell>
          <cell r="AM416">
            <v>0</v>
          </cell>
          <cell r="AN416">
            <v>0</v>
          </cell>
          <cell r="AO416">
            <v>0</v>
          </cell>
          <cell r="AP416">
            <v>14</v>
          </cell>
        </row>
        <row r="417">
          <cell r="A417" t="str">
            <v>1038-1041</v>
          </cell>
          <cell r="B417">
            <v>1038</v>
          </cell>
          <cell r="C417">
            <v>4.1500000000000004</v>
          </cell>
          <cell r="D417">
            <v>3.38</v>
          </cell>
          <cell r="E417">
            <v>0.77000000000000046</v>
          </cell>
          <cell r="F417">
            <v>0</v>
          </cell>
          <cell r="G417">
            <v>1041</v>
          </cell>
          <cell r="H417">
            <v>4.6399999999999997</v>
          </cell>
          <cell r="I417">
            <v>3.85</v>
          </cell>
          <cell r="J417">
            <v>0.78999999999999959</v>
          </cell>
          <cell r="K417">
            <v>0</v>
          </cell>
          <cell r="L417">
            <v>1.999999999999913E-2</v>
          </cell>
          <cell r="M417" t="b">
            <v>1</v>
          </cell>
          <cell r="N417" t="str">
            <v>Correcto</v>
          </cell>
          <cell r="O417" t="str">
            <v>-</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row>
        <row r="418">
          <cell r="A418" t="str">
            <v>1038-1034</v>
          </cell>
          <cell r="B418">
            <v>1038</v>
          </cell>
          <cell r="C418">
            <v>4.16</v>
          </cell>
          <cell r="D418">
            <v>3.26</v>
          </cell>
          <cell r="E418">
            <v>0.90000000000000036</v>
          </cell>
          <cell r="F418">
            <v>0</v>
          </cell>
          <cell r="G418">
            <v>1034</v>
          </cell>
          <cell r="H418">
            <v>3.04</v>
          </cell>
          <cell r="I418">
            <v>2.12</v>
          </cell>
          <cell r="J418">
            <v>0.91999999999999993</v>
          </cell>
          <cell r="K418">
            <v>0</v>
          </cell>
          <cell r="L418">
            <v>1.9999999999999574E-2</v>
          </cell>
          <cell r="M418" t="b">
            <v>1</v>
          </cell>
          <cell r="N418" t="str">
            <v>Correcto</v>
          </cell>
          <cell r="O418" t="str">
            <v>-</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row>
        <row r="419">
          <cell r="A419" t="str">
            <v>1039-1040</v>
          </cell>
          <cell r="B419">
            <v>1039</v>
          </cell>
          <cell r="C419">
            <v>1.92</v>
          </cell>
          <cell r="D419">
            <v>1.6</v>
          </cell>
          <cell r="E419">
            <v>0.31999999999999984</v>
          </cell>
          <cell r="F419">
            <v>14</v>
          </cell>
          <cell r="G419">
            <v>1040</v>
          </cell>
          <cell r="H419">
            <v>1.88</v>
          </cell>
          <cell r="I419">
            <v>1.55</v>
          </cell>
          <cell r="J419">
            <v>0.32999999999999985</v>
          </cell>
          <cell r="K419">
            <v>14</v>
          </cell>
          <cell r="L419">
            <v>1.0000000000000009E-2</v>
          </cell>
          <cell r="M419" t="b">
            <v>1</v>
          </cell>
          <cell r="N419" t="str">
            <v>Correcto</v>
          </cell>
          <cell r="O419" t="str">
            <v>-</v>
          </cell>
          <cell r="S419">
            <v>0</v>
          </cell>
          <cell r="T419">
            <v>0</v>
          </cell>
          <cell r="U419">
            <v>0</v>
          </cell>
          <cell r="V419">
            <v>0</v>
          </cell>
          <cell r="W419">
            <v>14</v>
          </cell>
          <cell r="X419">
            <v>0</v>
          </cell>
          <cell r="Y419">
            <v>0</v>
          </cell>
          <cell r="Z419">
            <v>0</v>
          </cell>
          <cell r="AA419">
            <v>0</v>
          </cell>
          <cell r="AB419">
            <v>0</v>
          </cell>
          <cell r="AC419">
            <v>0</v>
          </cell>
          <cell r="AD419">
            <v>14</v>
          </cell>
          <cell r="AE419">
            <v>0</v>
          </cell>
          <cell r="AF419">
            <v>0</v>
          </cell>
          <cell r="AG419">
            <v>0</v>
          </cell>
          <cell r="AH419">
            <v>0</v>
          </cell>
          <cell r="AI419">
            <v>14</v>
          </cell>
          <cell r="AJ419">
            <v>0</v>
          </cell>
          <cell r="AK419">
            <v>0</v>
          </cell>
          <cell r="AL419">
            <v>0</v>
          </cell>
          <cell r="AM419">
            <v>0</v>
          </cell>
          <cell r="AN419">
            <v>0</v>
          </cell>
          <cell r="AO419">
            <v>0</v>
          </cell>
          <cell r="AP419">
            <v>14</v>
          </cell>
        </row>
        <row r="420">
          <cell r="A420" t="str">
            <v>1039-1041</v>
          </cell>
          <cell r="B420">
            <v>1039</v>
          </cell>
          <cell r="C420">
            <v>2.68</v>
          </cell>
          <cell r="D420">
            <v>2.37</v>
          </cell>
          <cell r="E420">
            <v>0.31000000000000005</v>
          </cell>
          <cell r="F420">
            <v>14</v>
          </cell>
          <cell r="G420">
            <v>1041</v>
          </cell>
          <cell r="H420">
            <v>3.14</v>
          </cell>
          <cell r="I420">
            <v>2.81</v>
          </cell>
          <cell r="J420">
            <v>0.33000000000000007</v>
          </cell>
          <cell r="K420">
            <v>14</v>
          </cell>
          <cell r="L420">
            <v>2.0000000000000018E-2</v>
          </cell>
          <cell r="M420" t="b">
            <v>1</v>
          </cell>
          <cell r="N420" t="str">
            <v>Correcto</v>
          </cell>
          <cell r="O420" t="str">
            <v>-</v>
          </cell>
          <cell r="S420">
            <v>0</v>
          </cell>
          <cell r="T420">
            <v>0</v>
          </cell>
          <cell r="U420">
            <v>0</v>
          </cell>
          <cell r="V420">
            <v>0</v>
          </cell>
          <cell r="W420">
            <v>14</v>
          </cell>
          <cell r="X420">
            <v>0</v>
          </cell>
          <cell r="Y420">
            <v>0</v>
          </cell>
          <cell r="Z420">
            <v>0</v>
          </cell>
          <cell r="AA420">
            <v>0</v>
          </cell>
          <cell r="AB420">
            <v>0</v>
          </cell>
          <cell r="AC420">
            <v>0</v>
          </cell>
          <cell r="AD420">
            <v>14</v>
          </cell>
          <cell r="AE420">
            <v>0</v>
          </cell>
          <cell r="AF420">
            <v>0</v>
          </cell>
          <cell r="AG420">
            <v>0</v>
          </cell>
          <cell r="AH420">
            <v>0</v>
          </cell>
          <cell r="AI420">
            <v>14</v>
          </cell>
          <cell r="AJ420">
            <v>0</v>
          </cell>
          <cell r="AK420">
            <v>0</v>
          </cell>
          <cell r="AL420">
            <v>0</v>
          </cell>
          <cell r="AM420">
            <v>0</v>
          </cell>
          <cell r="AN420">
            <v>0</v>
          </cell>
          <cell r="AO420">
            <v>0</v>
          </cell>
          <cell r="AP420">
            <v>14</v>
          </cell>
        </row>
        <row r="421">
          <cell r="A421" t="str">
            <v>1039-1037</v>
          </cell>
          <cell r="B421">
            <v>1039</v>
          </cell>
          <cell r="C421">
            <v>1.75</v>
          </cell>
          <cell r="D421">
            <v>1.43</v>
          </cell>
          <cell r="E421">
            <v>0.32000000000000006</v>
          </cell>
          <cell r="F421">
            <v>14</v>
          </cell>
          <cell r="G421">
            <v>1037</v>
          </cell>
          <cell r="H421">
            <v>2.27</v>
          </cell>
          <cell r="I421">
            <v>1.96</v>
          </cell>
          <cell r="J421">
            <v>0.31000000000000005</v>
          </cell>
          <cell r="K421">
            <v>14</v>
          </cell>
          <cell r="L421">
            <v>1.0000000000000009E-2</v>
          </cell>
          <cell r="M421" t="b">
            <v>1</v>
          </cell>
          <cell r="N421" t="str">
            <v>Correcto</v>
          </cell>
          <cell r="O421" t="str">
            <v>-</v>
          </cell>
          <cell r="S421">
            <v>0</v>
          </cell>
          <cell r="T421">
            <v>0</v>
          </cell>
          <cell r="U421">
            <v>0</v>
          </cell>
          <cell r="V421">
            <v>0</v>
          </cell>
          <cell r="W421">
            <v>14</v>
          </cell>
          <cell r="X421">
            <v>0</v>
          </cell>
          <cell r="Y421">
            <v>0</v>
          </cell>
          <cell r="Z421">
            <v>0</v>
          </cell>
          <cell r="AA421">
            <v>0</v>
          </cell>
          <cell r="AB421">
            <v>0</v>
          </cell>
          <cell r="AC421">
            <v>0</v>
          </cell>
          <cell r="AD421">
            <v>14</v>
          </cell>
          <cell r="AE421">
            <v>0</v>
          </cell>
          <cell r="AF421">
            <v>0</v>
          </cell>
          <cell r="AG421">
            <v>0</v>
          </cell>
          <cell r="AH421">
            <v>0</v>
          </cell>
          <cell r="AI421">
            <v>14</v>
          </cell>
          <cell r="AJ421">
            <v>0</v>
          </cell>
          <cell r="AK421">
            <v>0</v>
          </cell>
          <cell r="AL421">
            <v>0</v>
          </cell>
          <cell r="AM421">
            <v>0</v>
          </cell>
          <cell r="AN421">
            <v>0</v>
          </cell>
          <cell r="AO421">
            <v>0</v>
          </cell>
          <cell r="AP421">
            <v>14</v>
          </cell>
        </row>
        <row r="422">
          <cell r="A422" t="str">
            <v>1040-130</v>
          </cell>
          <cell r="B422">
            <v>1040</v>
          </cell>
          <cell r="C422">
            <v>1.65</v>
          </cell>
          <cell r="D422">
            <v>1.23</v>
          </cell>
          <cell r="E422">
            <v>0.41999999999999993</v>
          </cell>
          <cell r="F422">
            <v>18</v>
          </cell>
          <cell r="G422">
            <v>130</v>
          </cell>
          <cell r="H422">
            <v>1.38</v>
          </cell>
          <cell r="I422">
            <v>0.97</v>
          </cell>
          <cell r="J422">
            <v>0.40999999999999992</v>
          </cell>
          <cell r="K422">
            <v>18</v>
          </cell>
          <cell r="L422">
            <v>1.0000000000000009E-2</v>
          </cell>
          <cell r="M422" t="b">
            <v>1</v>
          </cell>
          <cell r="N422" t="str">
            <v>Correcto</v>
          </cell>
          <cell r="O422" t="str">
            <v>-</v>
          </cell>
          <cell r="S422">
            <v>0</v>
          </cell>
          <cell r="T422">
            <v>0</v>
          </cell>
          <cell r="U422">
            <v>0</v>
          </cell>
          <cell r="V422">
            <v>0</v>
          </cell>
          <cell r="W422">
            <v>0</v>
          </cell>
          <cell r="X422">
            <v>0</v>
          </cell>
          <cell r="Y422">
            <v>18</v>
          </cell>
          <cell r="Z422">
            <v>0</v>
          </cell>
          <cell r="AA422">
            <v>0</v>
          </cell>
          <cell r="AB422">
            <v>0</v>
          </cell>
          <cell r="AC422">
            <v>0</v>
          </cell>
          <cell r="AD422">
            <v>18</v>
          </cell>
          <cell r="AE422">
            <v>0</v>
          </cell>
          <cell r="AF422">
            <v>0</v>
          </cell>
          <cell r="AG422">
            <v>0</v>
          </cell>
          <cell r="AH422">
            <v>0</v>
          </cell>
          <cell r="AI422">
            <v>0</v>
          </cell>
          <cell r="AJ422">
            <v>0</v>
          </cell>
          <cell r="AK422">
            <v>18</v>
          </cell>
          <cell r="AL422">
            <v>0</v>
          </cell>
          <cell r="AM422">
            <v>0</v>
          </cell>
          <cell r="AN422">
            <v>0</v>
          </cell>
          <cell r="AO422">
            <v>0</v>
          </cell>
          <cell r="AP422">
            <v>18</v>
          </cell>
        </row>
        <row r="423">
          <cell r="A423" t="str">
            <v>1040-1039</v>
          </cell>
          <cell r="B423">
            <v>1040</v>
          </cell>
          <cell r="C423">
            <v>1.88</v>
          </cell>
          <cell r="D423">
            <v>1.55</v>
          </cell>
          <cell r="E423">
            <v>0.32999999999999985</v>
          </cell>
          <cell r="F423">
            <v>14</v>
          </cell>
          <cell r="G423">
            <v>1039</v>
          </cell>
          <cell r="H423">
            <v>1.92</v>
          </cell>
          <cell r="I423">
            <v>1.6</v>
          </cell>
          <cell r="J423">
            <v>0.31999999999999984</v>
          </cell>
          <cell r="K423">
            <v>14</v>
          </cell>
          <cell r="L423">
            <v>1.0000000000000009E-2</v>
          </cell>
          <cell r="M423" t="b">
            <v>1</v>
          </cell>
          <cell r="N423" t="str">
            <v>Correcto</v>
          </cell>
          <cell r="O423" t="str">
            <v>-</v>
          </cell>
          <cell r="S423">
            <v>0</v>
          </cell>
          <cell r="T423">
            <v>0</v>
          </cell>
          <cell r="U423">
            <v>0</v>
          </cell>
          <cell r="V423">
            <v>0</v>
          </cell>
          <cell r="W423">
            <v>14</v>
          </cell>
          <cell r="X423">
            <v>0</v>
          </cell>
          <cell r="Y423">
            <v>0</v>
          </cell>
          <cell r="Z423">
            <v>0</v>
          </cell>
          <cell r="AA423">
            <v>0</v>
          </cell>
          <cell r="AB423">
            <v>0</v>
          </cell>
          <cell r="AC423">
            <v>0</v>
          </cell>
          <cell r="AD423">
            <v>14</v>
          </cell>
          <cell r="AE423">
            <v>0</v>
          </cell>
          <cell r="AF423">
            <v>0</v>
          </cell>
          <cell r="AG423">
            <v>0</v>
          </cell>
          <cell r="AH423">
            <v>0</v>
          </cell>
          <cell r="AI423">
            <v>14</v>
          </cell>
          <cell r="AJ423">
            <v>0</v>
          </cell>
          <cell r="AK423">
            <v>0</v>
          </cell>
          <cell r="AL423">
            <v>0</v>
          </cell>
          <cell r="AM423">
            <v>0</v>
          </cell>
          <cell r="AN423">
            <v>0</v>
          </cell>
          <cell r="AO423">
            <v>0</v>
          </cell>
          <cell r="AP423">
            <v>14</v>
          </cell>
        </row>
        <row r="424">
          <cell r="A424" t="str">
            <v>1041-1039</v>
          </cell>
          <cell r="B424">
            <v>1041</v>
          </cell>
          <cell r="C424">
            <v>3.14</v>
          </cell>
          <cell r="D424">
            <v>2.81</v>
          </cell>
          <cell r="E424">
            <v>0.33000000000000007</v>
          </cell>
          <cell r="F424">
            <v>14</v>
          </cell>
          <cell r="G424">
            <v>1039</v>
          </cell>
          <cell r="H424">
            <v>2.68</v>
          </cell>
          <cell r="I424">
            <v>2.37</v>
          </cell>
          <cell r="J424">
            <v>0.31000000000000005</v>
          </cell>
          <cell r="K424">
            <v>14</v>
          </cell>
          <cell r="L424">
            <v>2.0000000000000018E-2</v>
          </cell>
          <cell r="M424" t="b">
            <v>1</v>
          </cell>
          <cell r="N424" t="str">
            <v>Correcto</v>
          </cell>
          <cell r="O424" t="str">
            <v>-</v>
          </cell>
          <cell r="S424">
            <v>0</v>
          </cell>
          <cell r="T424">
            <v>0</v>
          </cell>
          <cell r="U424">
            <v>0</v>
          </cell>
          <cell r="V424">
            <v>0</v>
          </cell>
          <cell r="W424">
            <v>14</v>
          </cell>
          <cell r="X424">
            <v>0</v>
          </cell>
          <cell r="Y424">
            <v>0</v>
          </cell>
          <cell r="Z424">
            <v>0</v>
          </cell>
          <cell r="AA424">
            <v>0</v>
          </cell>
          <cell r="AB424">
            <v>0</v>
          </cell>
          <cell r="AC424">
            <v>0</v>
          </cell>
          <cell r="AD424">
            <v>14</v>
          </cell>
          <cell r="AE424">
            <v>0</v>
          </cell>
          <cell r="AF424">
            <v>0</v>
          </cell>
          <cell r="AG424">
            <v>0</v>
          </cell>
          <cell r="AH424">
            <v>0</v>
          </cell>
          <cell r="AI424">
            <v>14</v>
          </cell>
          <cell r="AJ424">
            <v>0</v>
          </cell>
          <cell r="AK424">
            <v>0</v>
          </cell>
          <cell r="AL424">
            <v>0</v>
          </cell>
          <cell r="AM424">
            <v>0</v>
          </cell>
          <cell r="AN424">
            <v>0</v>
          </cell>
          <cell r="AO424">
            <v>0</v>
          </cell>
          <cell r="AP424">
            <v>14</v>
          </cell>
        </row>
        <row r="425">
          <cell r="A425" t="str">
            <v>1041-1038</v>
          </cell>
          <cell r="B425">
            <v>1041</v>
          </cell>
          <cell r="C425">
            <v>4.6399999999999997</v>
          </cell>
          <cell r="D425">
            <v>3.85</v>
          </cell>
          <cell r="E425">
            <v>0.78999999999999959</v>
          </cell>
          <cell r="F425">
            <v>0</v>
          </cell>
          <cell r="G425">
            <v>1038</v>
          </cell>
          <cell r="H425">
            <v>4.1500000000000004</v>
          </cell>
          <cell r="I425">
            <v>3.38</v>
          </cell>
          <cell r="J425">
            <v>0.77000000000000046</v>
          </cell>
          <cell r="K425">
            <v>0</v>
          </cell>
          <cell r="L425">
            <v>1.999999999999913E-2</v>
          </cell>
          <cell r="M425" t="b">
            <v>1</v>
          </cell>
          <cell r="N425" t="str">
            <v>Correcto</v>
          </cell>
          <cell r="O425" t="str">
            <v>-</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row>
        <row r="426">
          <cell r="A426" t="str">
            <v>1041-85</v>
          </cell>
          <cell r="B426">
            <v>1041</v>
          </cell>
          <cell r="C426">
            <v>3.6</v>
          </cell>
          <cell r="D426">
            <v>2.7</v>
          </cell>
          <cell r="E426">
            <v>0.89999999999999991</v>
          </cell>
          <cell r="F426">
            <v>0</v>
          </cell>
          <cell r="G426">
            <v>85</v>
          </cell>
          <cell r="H426">
            <v>3.03</v>
          </cell>
          <cell r="I426">
            <v>2.12</v>
          </cell>
          <cell r="J426">
            <v>0.9099999999999997</v>
          </cell>
          <cell r="K426">
            <v>0</v>
          </cell>
          <cell r="L426">
            <v>9.9999999999997868E-3</v>
          </cell>
          <cell r="M426" t="b">
            <v>1</v>
          </cell>
          <cell r="N426" t="str">
            <v>Correcto</v>
          </cell>
          <cell r="O426" t="str">
            <v>-</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row>
        <row r="427">
          <cell r="A427" t="str">
            <v>1041-1182</v>
          </cell>
          <cell r="B427">
            <v>1041</v>
          </cell>
          <cell r="C427">
            <v>2.89</v>
          </cell>
          <cell r="D427">
            <v>2.56</v>
          </cell>
          <cell r="E427">
            <v>0.33000000000000007</v>
          </cell>
          <cell r="F427">
            <v>14</v>
          </cell>
          <cell r="G427">
            <v>1182</v>
          </cell>
          <cell r="H427">
            <v>2.38</v>
          </cell>
          <cell r="I427">
            <v>2.0699999999999998</v>
          </cell>
          <cell r="J427">
            <v>0.31000000000000005</v>
          </cell>
          <cell r="K427">
            <v>14</v>
          </cell>
          <cell r="L427">
            <v>2.0000000000000018E-2</v>
          </cell>
          <cell r="M427" t="b">
            <v>1</v>
          </cell>
          <cell r="N427" t="str">
            <v>Correcto</v>
          </cell>
          <cell r="O427" t="str">
            <v>-</v>
          </cell>
          <cell r="S427">
            <v>0</v>
          </cell>
          <cell r="T427">
            <v>0</v>
          </cell>
          <cell r="U427">
            <v>0</v>
          </cell>
          <cell r="V427">
            <v>0</v>
          </cell>
          <cell r="W427">
            <v>14</v>
          </cell>
          <cell r="X427">
            <v>0</v>
          </cell>
          <cell r="Y427">
            <v>0</v>
          </cell>
          <cell r="Z427">
            <v>0</v>
          </cell>
          <cell r="AA427">
            <v>0</v>
          </cell>
          <cell r="AB427">
            <v>0</v>
          </cell>
          <cell r="AC427">
            <v>0</v>
          </cell>
          <cell r="AD427">
            <v>14</v>
          </cell>
          <cell r="AE427">
            <v>0</v>
          </cell>
          <cell r="AF427">
            <v>0</v>
          </cell>
          <cell r="AG427">
            <v>0</v>
          </cell>
          <cell r="AH427">
            <v>0</v>
          </cell>
          <cell r="AI427">
            <v>14</v>
          </cell>
          <cell r="AJ427">
            <v>0</v>
          </cell>
          <cell r="AK427">
            <v>0</v>
          </cell>
          <cell r="AL427">
            <v>0</v>
          </cell>
          <cell r="AM427">
            <v>0</v>
          </cell>
          <cell r="AN427">
            <v>0</v>
          </cell>
          <cell r="AO427">
            <v>0</v>
          </cell>
          <cell r="AP427">
            <v>14</v>
          </cell>
        </row>
        <row r="428">
          <cell r="A428" t="str">
            <v>1042-82</v>
          </cell>
          <cell r="B428">
            <v>1042</v>
          </cell>
          <cell r="C428">
            <v>1.87</v>
          </cell>
          <cell r="D428">
            <v>1.62</v>
          </cell>
          <cell r="E428">
            <v>0.25</v>
          </cell>
          <cell r="F428">
            <v>10</v>
          </cell>
          <cell r="G428">
            <v>82</v>
          </cell>
          <cell r="H428">
            <v>1.76</v>
          </cell>
          <cell r="I428">
            <v>1.52</v>
          </cell>
          <cell r="J428">
            <v>0.24</v>
          </cell>
          <cell r="K428">
            <v>10</v>
          </cell>
          <cell r="L428">
            <v>1.0000000000000009E-2</v>
          </cell>
          <cell r="M428" t="b">
            <v>1</v>
          </cell>
          <cell r="N428" t="str">
            <v>Correcto</v>
          </cell>
          <cell r="O428" t="str">
            <v>-</v>
          </cell>
          <cell r="S428">
            <v>0</v>
          </cell>
          <cell r="T428">
            <v>0</v>
          </cell>
          <cell r="U428">
            <v>10</v>
          </cell>
          <cell r="V428">
            <v>0</v>
          </cell>
          <cell r="W428">
            <v>0</v>
          </cell>
          <cell r="X428">
            <v>0</v>
          </cell>
          <cell r="Y428">
            <v>0</v>
          </cell>
          <cell r="Z428">
            <v>0</v>
          </cell>
          <cell r="AA428">
            <v>0</v>
          </cell>
          <cell r="AB428">
            <v>0</v>
          </cell>
          <cell r="AC428">
            <v>0</v>
          </cell>
          <cell r="AD428">
            <v>10</v>
          </cell>
          <cell r="AE428">
            <v>0</v>
          </cell>
          <cell r="AF428">
            <v>0</v>
          </cell>
          <cell r="AG428">
            <v>10</v>
          </cell>
          <cell r="AH428">
            <v>0</v>
          </cell>
          <cell r="AI428">
            <v>0</v>
          </cell>
          <cell r="AJ428">
            <v>0</v>
          </cell>
          <cell r="AK428">
            <v>0</v>
          </cell>
          <cell r="AL428">
            <v>0</v>
          </cell>
          <cell r="AM428">
            <v>0</v>
          </cell>
          <cell r="AN428">
            <v>0</v>
          </cell>
          <cell r="AO428">
            <v>0</v>
          </cell>
          <cell r="AP428">
            <v>10</v>
          </cell>
        </row>
        <row r="429">
          <cell r="A429" t="str">
            <v>1043-83</v>
          </cell>
          <cell r="B429">
            <v>1043</v>
          </cell>
          <cell r="C429">
            <v>1.97</v>
          </cell>
          <cell r="D429">
            <v>1.78</v>
          </cell>
          <cell r="E429">
            <v>0.18999999999999995</v>
          </cell>
          <cell r="F429">
            <v>8</v>
          </cell>
          <cell r="G429">
            <v>83</v>
          </cell>
          <cell r="H429">
            <v>1.59</v>
          </cell>
          <cell r="I429">
            <v>1.42</v>
          </cell>
          <cell r="J429">
            <v>0.17000000000000015</v>
          </cell>
          <cell r="K429">
            <v>8</v>
          </cell>
          <cell r="L429">
            <v>1.9999999999999796E-2</v>
          </cell>
          <cell r="M429" t="b">
            <v>1</v>
          </cell>
          <cell r="N429" t="str">
            <v>Correcto</v>
          </cell>
          <cell r="O429" t="str">
            <v>-</v>
          </cell>
          <cell r="S429">
            <v>0</v>
          </cell>
          <cell r="T429">
            <v>8</v>
          </cell>
          <cell r="U429">
            <v>0</v>
          </cell>
          <cell r="V429">
            <v>0</v>
          </cell>
          <cell r="W429">
            <v>0</v>
          </cell>
          <cell r="X429">
            <v>0</v>
          </cell>
          <cell r="Y429">
            <v>0</v>
          </cell>
          <cell r="Z429">
            <v>0</v>
          </cell>
          <cell r="AA429">
            <v>0</v>
          </cell>
          <cell r="AB429">
            <v>0</v>
          </cell>
          <cell r="AC429">
            <v>0</v>
          </cell>
          <cell r="AD429">
            <v>8</v>
          </cell>
          <cell r="AE429">
            <v>0</v>
          </cell>
          <cell r="AF429">
            <v>8</v>
          </cell>
          <cell r="AG429">
            <v>0</v>
          </cell>
          <cell r="AH429">
            <v>0</v>
          </cell>
          <cell r="AI429">
            <v>0</v>
          </cell>
          <cell r="AJ429">
            <v>0</v>
          </cell>
          <cell r="AK429">
            <v>0</v>
          </cell>
          <cell r="AL429">
            <v>0</v>
          </cell>
          <cell r="AM429">
            <v>0</v>
          </cell>
          <cell r="AN429">
            <v>0</v>
          </cell>
          <cell r="AO429">
            <v>0</v>
          </cell>
          <cell r="AP429">
            <v>8</v>
          </cell>
        </row>
        <row r="430">
          <cell r="A430" t="str">
            <v>1044-1045</v>
          </cell>
          <cell r="B430">
            <v>1044</v>
          </cell>
          <cell r="C430">
            <v>2.81</v>
          </cell>
          <cell r="D430">
            <v>2.02</v>
          </cell>
          <cell r="E430">
            <v>0.79</v>
          </cell>
          <cell r="F430">
            <v>0</v>
          </cell>
          <cell r="G430">
            <v>1045</v>
          </cell>
          <cell r="H430">
            <v>3.66</v>
          </cell>
          <cell r="I430">
            <v>2.9</v>
          </cell>
          <cell r="J430">
            <v>0.76000000000000023</v>
          </cell>
          <cell r="K430">
            <v>0</v>
          </cell>
          <cell r="L430">
            <v>2.9999999999999805E-2</v>
          </cell>
          <cell r="M430" t="b">
            <v>1</v>
          </cell>
          <cell r="N430" t="str">
            <v>Correcto</v>
          </cell>
          <cell r="O430" t="str">
            <v>-</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row>
        <row r="431">
          <cell r="A431" t="str">
            <v>1044-84</v>
          </cell>
          <cell r="B431">
            <v>1044</v>
          </cell>
          <cell r="C431">
            <v>2.85</v>
          </cell>
          <cell r="D431">
            <v>1.96</v>
          </cell>
          <cell r="E431">
            <v>0.89000000000000012</v>
          </cell>
          <cell r="F431">
            <v>0</v>
          </cell>
          <cell r="G431">
            <v>84</v>
          </cell>
          <cell r="H431">
            <v>2.95</v>
          </cell>
          <cell r="I431">
            <v>2.08</v>
          </cell>
          <cell r="J431">
            <v>0.87000000000000011</v>
          </cell>
          <cell r="K431">
            <v>0</v>
          </cell>
          <cell r="L431">
            <v>2.0000000000000018E-2</v>
          </cell>
          <cell r="M431" t="b">
            <v>1</v>
          </cell>
          <cell r="N431" t="str">
            <v>Correcto</v>
          </cell>
          <cell r="O431" t="str">
            <v>-</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row>
        <row r="432">
          <cell r="A432" t="str">
            <v>1045-1047</v>
          </cell>
          <cell r="B432">
            <v>1045</v>
          </cell>
          <cell r="C432">
            <v>3.6</v>
          </cell>
          <cell r="D432">
            <v>2.87</v>
          </cell>
          <cell r="E432">
            <v>0.73</v>
          </cell>
          <cell r="F432">
            <v>0</v>
          </cell>
          <cell r="G432">
            <v>1047</v>
          </cell>
          <cell r="H432">
            <v>4.0199999999999996</v>
          </cell>
          <cell r="I432">
            <v>3.27</v>
          </cell>
          <cell r="J432">
            <v>0.74999999999999956</v>
          </cell>
          <cell r="K432">
            <v>0</v>
          </cell>
          <cell r="L432">
            <v>1.9999999999999574E-2</v>
          </cell>
          <cell r="M432" t="b">
            <v>1</v>
          </cell>
          <cell r="N432" t="str">
            <v>Correcto</v>
          </cell>
          <cell r="O432" t="str">
            <v>-</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row>
        <row r="433">
          <cell r="A433" t="str">
            <v>1045-1044</v>
          </cell>
          <cell r="B433">
            <v>1045</v>
          </cell>
          <cell r="C433">
            <v>3.66</v>
          </cell>
          <cell r="D433">
            <v>2.9</v>
          </cell>
          <cell r="E433">
            <v>0.76000000000000023</v>
          </cell>
          <cell r="F433">
            <v>0</v>
          </cell>
          <cell r="G433">
            <v>1044</v>
          </cell>
          <cell r="H433">
            <v>2.81</v>
          </cell>
          <cell r="I433">
            <v>2.02</v>
          </cell>
          <cell r="J433">
            <v>0.79</v>
          </cell>
          <cell r="K433">
            <v>0</v>
          </cell>
          <cell r="L433">
            <v>2.9999999999999805E-2</v>
          </cell>
          <cell r="M433" t="b">
            <v>1</v>
          </cell>
          <cell r="N433" t="str">
            <v>Correcto</v>
          </cell>
          <cell r="O433" t="str">
            <v>-</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row>
        <row r="434">
          <cell r="A434" t="str">
            <v>1047-1048</v>
          </cell>
          <cell r="B434">
            <v>1047</v>
          </cell>
          <cell r="C434">
            <v>4</v>
          </cell>
          <cell r="D434">
            <v>3.36</v>
          </cell>
          <cell r="E434">
            <v>0.64000000000000012</v>
          </cell>
          <cell r="F434">
            <v>26</v>
          </cell>
          <cell r="G434">
            <v>1048</v>
          </cell>
          <cell r="H434">
            <v>4.3600000000000003</v>
          </cell>
          <cell r="I434">
            <v>3.7</v>
          </cell>
          <cell r="J434">
            <v>0.66000000000000014</v>
          </cell>
          <cell r="K434">
            <v>26</v>
          </cell>
          <cell r="L434">
            <v>2.0000000000000018E-2</v>
          </cell>
          <cell r="M434" t="b">
            <v>1</v>
          </cell>
          <cell r="N434" t="str">
            <v>Correcto</v>
          </cell>
          <cell r="O434" t="str">
            <v>-</v>
          </cell>
          <cell r="S434">
            <v>0</v>
          </cell>
          <cell r="T434">
            <v>0</v>
          </cell>
          <cell r="U434">
            <v>0</v>
          </cell>
          <cell r="V434">
            <v>0</v>
          </cell>
          <cell r="W434">
            <v>0</v>
          </cell>
          <cell r="X434">
            <v>0</v>
          </cell>
          <cell r="Y434">
            <v>0</v>
          </cell>
          <cell r="Z434">
            <v>0</v>
          </cell>
          <cell r="AA434">
            <v>0</v>
          </cell>
          <cell r="AB434">
            <v>0</v>
          </cell>
          <cell r="AC434">
            <v>26</v>
          </cell>
          <cell r="AD434">
            <v>26</v>
          </cell>
          <cell r="AE434">
            <v>0</v>
          </cell>
          <cell r="AF434">
            <v>0</v>
          </cell>
          <cell r="AG434">
            <v>0</v>
          </cell>
          <cell r="AH434">
            <v>0</v>
          </cell>
          <cell r="AI434">
            <v>0</v>
          </cell>
          <cell r="AJ434">
            <v>0</v>
          </cell>
          <cell r="AK434">
            <v>0</v>
          </cell>
          <cell r="AL434">
            <v>0</v>
          </cell>
          <cell r="AM434">
            <v>0</v>
          </cell>
          <cell r="AN434">
            <v>0</v>
          </cell>
          <cell r="AO434">
            <v>26</v>
          </cell>
          <cell r="AP434">
            <v>26</v>
          </cell>
        </row>
        <row r="435">
          <cell r="A435" t="str">
            <v>1047-1045</v>
          </cell>
          <cell r="B435">
            <v>1047</v>
          </cell>
          <cell r="C435">
            <v>4.0199999999999996</v>
          </cell>
          <cell r="D435">
            <v>3.27</v>
          </cell>
          <cell r="E435">
            <v>0.74999999999999956</v>
          </cell>
          <cell r="F435">
            <v>0</v>
          </cell>
          <cell r="G435">
            <v>1045</v>
          </cell>
          <cell r="H435">
            <v>3.6</v>
          </cell>
          <cell r="I435">
            <v>2.87</v>
          </cell>
          <cell r="J435">
            <v>0.73</v>
          </cell>
          <cell r="K435">
            <v>0</v>
          </cell>
          <cell r="L435">
            <v>1.9999999999999574E-2</v>
          </cell>
          <cell r="M435" t="b">
            <v>1</v>
          </cell>
          <cell r="N435" t="str">
            <v>Correcto</v>
          </cell>
          <cell r="O435" t="str">
            <v>-</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row>
        <row r="436">
          <cell r="A436" t="str">
            <v>1048-1049</v>
          </cell>
          <cell r="B436">
            <v>1048</v>
          </cell>
          <cell r="C436">
            <v>4.32</v>
          </cell>
          <cell r="D436">
            <v>3.7</v>
          </cell>
          <cell r="E436">
            <v>0.62000000000000011</v>
          </cell>
          <cell r="F436">
            <v>0</v>
          </cell>
          <cell r="G436">
            <v>1049</v>
          </cell>
          <cell r="H436">
            <v>4.96</v>
          </cell>
          <cell r="I436">
            <v>4.29</v>
          </cell>
          <cell r="J436">
            <v>0.66999999999999993</v>
          </cell>
          <cell r="K436">
            <v>0</v>
          </cell>
          <cell r="L436">
            <v>4.9999999999999822E-2</v>
          </cell>
          <cell r="M436" t="b">
            <v>1</v>
          </cell>
          <cell r="N436" t="str">
            <v>Correcto</v>
          </cell>
          <cell r="O436" t="str">
            <v>-</v>
          </cell>
          <cell r="S436">
            <v>0</v>
          </cell>
          <cell r="T436">
            <v>0</v>
          </cell>
          <cell r="U436">
            <v>0</v>
          </cell>
          <cell r="V436">
            <v>0</v>
          </cell>
          <cell r="W436">
            <v>0</v>
          </cell>
          <cell r="X436">
            <v>0</v>
          </cell>
          <cell r="Y436">
            <v>0</v>
          </cell>
          <cell r="Z436">
            <v>0</v>
          </cell>
          <cell r="AA436">
            <v>0</v>
          </cell>
          <cell r="AB436">
            <v>0</v>
          </cell>
          <cell r="AC436">
            <v>26</v>
          </cell>
          <cell r="AD436">
            <v>26</v>
          </cell>
          <cell r="AE436">
            <v>0</v>
          </cell>
          <cell r="AF436">
            <v>0</v>
          </cell>
          <cell r="AG436">
            <v>0</v>
          </cell>
          <cell r="AH436">
            <v>0</v>
          </cell>
          <cell r="AI436">
            <v>0</v>
          </cell>
          <cell r="AJ436">
            <v>0</v>
          </cell>
          <cell r="AK436">
            <v>0</v>
          </cell>
          <cell r="AL436">
            <v>0</v>
          </cell>
          <cell r="AM436">
            <v>0</v>
          </cell>
          <cell r="AN436">
            <v>0</v>
          </cell>
          <cell r="AO436">
            <v>0</v>
          </cell>
          <cell r="AP436">
            <v>0</v>
          </cell>
        </row>
        <row r="437">
          <cell r="A437" t="str">
            <v>1048-1047</v>
          </cell>
          <cell r="B437">
            <v>1048</v>
          </cell>
          <cell r="C437">
            <v>4.3600000000000003</v>
          </cell>
          <cell r="D437">
            <v>3.7</v>
          </cell>
          <cell r="E437">
            <v>0.66000000000000014</v>
          </cell>
          <cell r="F437">
            <v>26</v>
          </cell>
          <cell r="G437">
            <v>1047</v>
          </cell>
          <cell r="H437">
            <v>4</v>
          </cell>
          <cell r="I437">
            <v>3.36</v>
          </cell>
          <cell r="J437">
            <v>0.64000000000000012</v>
          </cell>
          <cell r="K437">
            <v>26</v>
          </cell>
          <cell r="L437">
            <v>2.0000000000000018E-2</v>
          </cell>
          <cell r="M437" t="b">
            <v>1</v>
          </cell>
          <cell r="N437" t="str">
            <v>Correcto</v>
          </cell>
          <cell r="O437" t="str">
            <v>-</v>
          </cell>
          <cell r="S437">
            <v>0</v>
          </cell>
          <cell r="T437">
            <v>0</v>
          </cell>
          <cell r="U437">
            <v>0</v>
          </cell>
          <cell r="V437">
            <v>0</v>
          </cell>
          <cell r="W437">
            <v>0</v>
          </cell>
          <cell r="X437">
            <v>0</v>
          </cell>
          <cell r="Y437">
            <v>0</v>
          </cell>
          <cell r="Z437">
            <v>0</v>
          </cell>
          <cell r="AA437">
            <v>0</v>
          </cell>
          <cell r="AB437">
            <v>0</v>
          </cell>
          <cell r="AC437">
            <v>26</v>
          </cell>
          <cell r="AD437">
            <v>26</v>
          </cell>
          <cell r="AE437">
            <v>0</v>
          </cell>
          <cell r="AF437">
            <v>0</v>
          </cell>
          <cell r="AG437">
            <v>0</v>
          </cell>
          <cell r="AH437">
            <v>0</v>
          </cell>
          <cell r="AI437">
            <v>0</v>
          </cell>
          <cell r="AJ437">
            <v>0</v>
          </cell>
          <cell r="AK437">
            <v>0</v>
          </cell>
          <cell r="AL437">
            <v>0</v>
          </cell>
          <cell r="AM437">
            <v>0</v>
          </cell>
          <cell r="AN437">
            <v>0</v>
          </cell>
          <cell r="AO437">
            <v>26</v>
          </cell>
          <cell r="AP437">
            <v>26</v>
          </cell>
        </row>
        <row r="438">
          <cell r="A438" t="str">
            <v>1049-1050</v>
          </cell>
          <cell r="B438">
            <v>1049</v>
          </cell>
          <cell r="C438">
            <v>4.07</v>
          </cell>
          <cell r="D438">
            <v>3.2</v>
          </cell>
          <cell r="E438">
            <v>0.87000000000000011</v>
          </cell>
          <cell r="F438">
            <v>0</v>
          </cell>
          <cell r="G438">
            <v>1050</v>
          </cell>
          <cell r="H438">
            <v>4.8499999999999996</v>
          </cell>
          <cell r="I438">
            <v>3.97</v>
          </cell>
          <cell r="J438">
            <v>0.87999999999999945</v>
          </cell>
          <cell r="K438">
            <v>0</v>
          </cell>
          <cell r="L438">
            <v>9.9999999999993427E-3</v>
          </cell>
          <cell r="M438" t="b">
            <v>1</v>
          </cell>
          <cell r="N438" t="str">
            <v>Correcto</v>
          </cell>
          <cell r="O438" t="str">
            <v>-</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row>
        <row r="439">
          <cell r="A439" t="str">
            <v>1049-1051</v>
          </cell>
          <cell r="B439">
            <v>1049</v>
          </cell>
          <cell r="C439">
            <v>4.92</v>
          </cell>
          <cell r="D439">
            <v>4.25</v>
          </cell>
          <cell r="E439">
            <v>0.66999999999999993</v>
          </cell>
          <cell r="F439">
            <v>0</v>
          </cell>
          <cell r="G439">
            <v>1051</v>
          </cell>
          <cell r="H439">
            <v>4.16</v>
          </cell>
          <cell r="I439">
            <v>3.5</v>
          </cell>
          <cell r="J439">
            <v>0.66000000000000014</v>
          </cell>
          <cell r="K439">
            <v>0</v>
          </cell>
          <cell r="L439">
            <v>9.9999999999997868E-3</v>
          </cell>
          <cell r="M439" t="b">
            <v>1</v>
          </cell>
          <cell r="N439" t="str">
            <v>Correcto</v>
          </cell>
          <cell r="O439" t="str">
            <v>-</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26</v>
          </cell>
          <cell r="AP439">
            <v>26</v>
          </cell>
        </row>
        <row r="440">
          <cell r="A440" t="str">
            <v>1050-303B</v>
          </cell>
          <cell r="B440">
            <v>1050</v>
          </cell>
          <cell r="C440">
            <v>4.8099999999999996</v>
          </cell>
          <cell r="D440">
            <v>2.59</v>
          </cell>
          <cell r="E440">
            <v>2.2199999999999998</v>
          </cell>
          <cell r="F440">
            <v>0</v>
          </cell>
          <cell r="G440" t="str">
            <v>303B</v>
          </cell>
          <cell r="H440">
            <v>4.76</v>
          </cell>
          <cell r="I440">
            <v>2.5</v>
          </cell>
          <cell r="J440">
            <v>2.2599999999999998</v>
          </cell>
          <cell r="K440">
            <v>0</v>
          </cell>
          <cell r="L440">
            <v>4.0000000000000036E-2</v>
          </cell>
          <cell r="M440" t="b">
            <v>1</v>
          </cell>
          <cell r="N440" t="str">
            <v>Correcto</v>
          </cell>
          <cell r="O440" t="str">
            <v>-</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row>
        <row r="441">
          <cell r="A441" t="str">
            <v>1050-1049</v>
          </cell>
          <cell r="B441">
            <v>1050</v>
          </cell>
          <cell r="C441">
            <v>4.8499999999999996</v>
          </cell>
          <cell r="D441">
            <v>3.97</v>
          </cell>
          <cell r="E441">
            <v>0.87999999999999945</v>
          </cell>
          <cell r="F441">
            <v>0</v>
          </cell>
          <cell r="G441">
            <v>1049</v>
          </cell>
          <cell r="H441">
            <v>4.07</v>
          </cell>
          <cell r="I441">
            <v>3.2</v>
          </cell>
          <cell r="J441">
            <v>0.87000000000000011</v>
          </cell>
          <cell r="K441">
            <v>0</v>
          </cell>
          <cell r="L441">
            <v>9.9999999999993427E-3</v>
          </cell>
          <cell r="M441" t="b">
            <v>1</v>
          </cell>
          <cell r="N441" t="str">
            <v>Correcto</v>
          </cell>
          <cell r="O441" t="str">
            <v>-</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row>
        <row r="442">
          <cell r="A442" t="str">
            <v>1051-289</v>
          </cell>
          <cell r="B442">
            <v>1051</v>
          </cell>
          <cell r="C442">
            <v>2.09</v>
          </cell>
          <cell r="D442">
            <v>1.73</v>
          </cell>
          <cell r="E442">
            <v>0.35999999999999988</v>
          </cell>
          <cell r="F442">
            <v>16</v>
          </cell>
          <cell r="G442">
            <v>289</v>
          </cell>
          <cell r="H442">
            <v>3.54</v>
          </cell>
          <cell r="I442">
            <v>3.19</v>
          </cell>
          <cell r="J442">
            <v>0.35000000000000009</v>
          </cell>
          <cell r="K442">
            <v>16</v>
          </cell>
          <cell r="L442">
            <v>9.9999999999997868E-3</v>
          </cell>
          <cell r="M442" t="b">
            <v>1</v>
          </cell>
          <cell r="N442" t="str">
            <v>Correcto</v>
          </cell>
          <cell r="O442" t="str">
            <v>-</v>
          </cell>
          <cell r="S442">
            <v>0</v>
          </cell>
          <cell r="T442">
            <v>0</v>
          </cell>
          <cell r="U442">
            <v>0</v>
          </cell>
          <cell r="V442">
            <v>0</v>
          </cell>
          <cell r="W442">
            <v>0</v>
          </cell>
          <cell r="X442">
            <v>16</v>
          </cell>
          <cell r="Y442">
            <v>0</v>
          </cell>
          <cell r="Z442">
            <v>0</v>
          </cell>
          <cell r="AA442">
            <v>0</v>
          </cell>
          <cell r="AB442">
            <v>0</v>
          </cell>
          <cell r="AC442">
            <v>0</v>
          </cell>
          <cell r="AD442">
            <v>16</v>
          </cell>
          <cell r="AE442">
            <v>0</v>
          </cell>
          <cell r="AF442">
            <v>0</v>
          </cell>
          <cell r="AG442">
            <v>0</v>
          </cell>
          <cell r="AH442">
            <v>0</v>
          </cell>
          <cell r="AI442">
            <v>0</v>
          </cell>
          <cell r="AJ442">
            <v>16</v>
          </cell>
          <cell r="AK442">
            <v>0</v>
          </cell>
          <cell r="AL442">
            <v>0</v>
          </cell>
          <cell r="AM442">
            <v>0</v>
          </cell>
          <cell r="AN442">
            <v>0</v>
          </cell>
          <cell r="AO442">
            <v>0</v>
          </cell>
          <cell r="AP442">
            <v>16</v>
          </cell>
        </row>
        <row r="443">
          <cell r="A443" t="str">
            <v>1052-1053</v>
          </cell>
          <cell r="B443">
            <v>1052</v>
          </cell>
          <cell r="C443">
            <v>1.1399999999999999</v>
          </cell>
          <cell r="D443">
            <v>0.96</v>
          </cell>
          <cell r="E443">
            <v>0.17999999999999994</v>
          </cell>
          <cell r="F443">
            <v>8</v>
          </cell>
          <cell r="G443">
            <v>1053</v>
          </cell>
          <cell r="H443">
            <v>1.1000000000000001</v>
          </cell>
          <cell r="I443">
            <v>0.94</v>
          </cell>
          <cell r="J443">
            <v>0.16000000000000014</v>
          </cell>
          <cell r="K443">
            <v>8</v>
          </cell>
          <cell r="L443">
            <v>1.9999999999999796E-2</v>
          </cell>
          <cell r="M443" t="b">
            <v>1</v>
          </cell>
          <cell r="N443" t="str">
            <v>Correcto</v>
          </cell>
          <cell r="O443" t="str">
            <v>-</v>
          </cell>
          <cell r="S443">
            <v>0</v>
          </cell>
          <cell r="T443">
            <v>8</v>
          </cell>
          <cell r="U443">
            <v>0</v>
          </cell>
          <cell r="V443">
            <v>0</v>
          </cell>
          <cell r="W443">
            <v>0</v>
          </cell>
          <cell r="X443">
            <v>0</v>
          </cell>
          <cell r="Y443">
            <v>0</v>
          </cell>
          <cell r="Z443">
            <v>0</v>
          </cell>
          <cell r="AA443">
            <v>0</v>
          </cell>
          <cell r="AB443">
            <v>0</v>
          </cell>
          <cell r="AC443">
            <v>0</v>
          </cell>
          <cell r="AD443">
            <v>8</v>
          </cell>
          <cell r="AE443">
            <v>0</v>
          </cell>
          <cell r="AF443">
            <v>8</v>
          </cell>
          <cell r="AG443">
            <v>0</v>
          </cell>
          <cell r="AH443">
            <v>0</v>
          </cell>
          <cell r="AI443">
            <v>0</v>
          </cell>
          <cell r="AJ443">
            <v>0</v>
          </cell>
          <cell r="AK443">
            <v>0</v>
          </cell>
          <cell r="AL443">
            <v>0</v>
          </cell>
          <cell r="AM443">
            <v>0</v>
          </cell>
          <cell r="AN443">
            <v>0</v>
          </cell>
          <cell r="AO443">
            <v>0</v>
          </cell>
          <cell r="AP443">
            <v>8</v>
          </cell>
        </row>
        <row r="444">
          <cell r="A444" t="str">
            <v>1053-1052</v>
          </cell>
          <cell r="B444">
            <v>1053</v>
          </cell>
          <cell r="C444">
            <v>1.1000000000000001</v>
          </cell>
          <cell r="D444">
            <v>0.94</v>
          </cell>
          <cell r="E444">
            <v>0.16000000000000014</v>
          </cell>
          <cell r="F444">
            <v>8</v>
          </cell>
          <cell r="G444">
            <v>1052</v>
          </cell>
          <cell r="H444">
            <v>1.1399999999999999</v>
          </cell>
          <cell r="I444">
            <v>0.96</v>
          </cell>
          <cell r="J444">
            <v>0.17999999999999994</v>
          </cell>
          <cell r="K444">
            <v>8</v>
          </cell>
          <cell r="L444">
            <v>1.9999999999999796E-2</v>
          </cell>
          <cell r="M444" t="b">
            <v>1</v>
          </cell>
          <cell r="N444" t="str">
            <v>Correcto</v>
          </cell>
          <cell r="O444" t="str">
            <v>-</v>
          </cell>
          <cell r="S444">
            <v>0</v>
          </cell>
          <cell r="T444">
            <v>8</v>
          </cell>
          <cell r="U444">
            <v>0</v>
          </cell>
          <cell r="V444">
            <v>0</v>
          </cell>
          <cell r="W444">
            <v>0</v>
          </cell>
          <cell r="X444">
            <v>0</v>
          </cell>
          <cell r="Y444">
            <v>0</v>
          </cell>
          <cell r="Z444">
            <v>0</v>
          </cell>
          <cell r="AA444">
            <v>0</v>
          </cell>
          <cell r="AB444">
            <v>0</v>
          </cell>
          <cell r="AC444">
            <v>0</v>
          </cell>
          <cell r="AD444">
            <v>8</v>
          </cell>
          <cell r="AE444">
            <v>0</v>
          </cell>
          <cell r="AF444">
            <v>8</v>
          </cell>
          <cell r="AG444">
            <v>0</v>
          </cell>
          <cell r="AH444">
            <v>0</v>
          </cell>
          <cell r="AI444">
            <v>0</v>
          </cell>
          <cell r="AJ444">
            <v>0</v>
          </cell>
          <cell r="AK444">
            <v>0</v>
          </cell>
          <cell r="AL444">
            <v>0</v>
          </cell>
          <cell r="AM444">
            <v>0</v>
          </cell>
          <cell r="AN444">
            <v>0</v>
          </cell>
          <cell r="AO444">
            <v>0</v>
          </cell>
          <cell r="AP444">
            <v>8</v>
          </cell>
        </row>
        <row r="445">
          <cell r="A445" t="str">
            <v>1073-1078</v>
          </cell>
          <cell r="B445">
            <v>1073</v>
          </cell>
          <cell r="C445">
            <v>2.1</v>
          </cell>
          <cell r="D445">
            <v>1.94</v>
          </cell>
          <cell r="E445">
            <v>0.16000000000000014</v>
          </cell>
          <cell r="F445">
            <v>8</v>
          </cell>
          <cell r="G445">
            <v>1078</v>
          </cell>
          <cell r="H445">
            <v>1.61</v>
          </cell>
          <cell r="I445">
            <v>1.41</v>
          </cell>
          <cell r="J445">
            <v>0.20000000000000018</v>
          </cell>
          <cell r="K445">
            <v>8</v>
          </cell>
          <cell r="L445">
            <v>4.0000000000000036E-2</v>
          </cell>
          <cell r="M445" t="b">
            <v>1</v>
          </cell>
          <cell r="N445" t="str">
            <v>Correcto</v>
          </cell>
          <cell r="O445" t="str">
            <v>-</v>
          </cell>
          <cell r="S445">
            <v>0</v>
          </cell>
          <cell r="T445">
            <v>8</v>
          </cell>
          <cell r="U445">
            <v>0</v>
          </cell>
          <cell r="V445">
            <v>0</v>
          </cell>
          <cell r="W445">
            <v>0</v>
          </cell>
          <cell r="X445">
            <v>0</v>
          </cell>
          <cell r="Y445">
            <v>0</v>
          </cell>
          <cell r="Z445">
            <v>0</v>
          </cell>
          <cell r="AA445">
            <v>0</v>
          </cell>
          <cell r="AB445">
            <v>0</v>
          </cell>
          <cell r="AC445">
            <v>0</v>
          </cell>
          <cell r="AD445">
            <v>8</v>
          </cell>
          <cell r="AE445">
            <v>0</v>
          </cell>
          <cell r="AF445">
            <v>8</v>
          </cell>
          <cell r="AG445">
            <v>0</v>
          </cell>
          <cell r="AH445">
            <v>0</v>
          </cell>
          <cell r="AI445">
            <v>0</v>
          </cell>
          <cell r="AJ445">
            <v>0</v>
          </cell>
          <cell r="AK445">
            <v>0</v>
          </cell>
          <cell r="AL445">
            <v>0</v>
          </cell>
          <cell r="AM445">
            <v>0</v>
          </cell>
          <cell r="AN445">
            <v>0</v>
          </cell>
          <cell r="AO445">
            <v>0</v>
          </cell>
          <cell r="AP445">
            <v>8</v>
          </cell>
        </row>
        <row r="446">
          <cell r="A446" t="str">
            <v>1074-1076</v>
          </cell>
          <cell r="B446">
            <v>1074</v>
          </cell>
          <cell r="C446">
            <v>2.42</v>
          </cell>
          <cell r="D446">
            <v>2.25</v>
          </cell>
          <cell r="E446">
            <v>0.16999999999999993</v>
          </cell>
          <cell r="F446">
            <v>8</v>
          </cell>
          <cell r="G446">
            <v>1076</v>
          </cell>
          <cell r="H446">
            <v>1.86</v>
          </cell>
          <cell r="I446">
            <v>1.7</v>
          </cell>
          <cell r="J446">
            <v>0.16000000000000014</v>
          </cell>
          <cell r="K446">
            <v>8</v>
          </cell>
          <cell r="L446">
            <v>9.9999999999997868E-3</v>
          </cell>
          <cell r="M446" t="b">
            <v>1</v>
          </cell>
          <cell r="N446" t="str">
            <v>Correcto</v>
          </cell>
          <cell r="O446" t="str">
            <v>-</v>
          </cell>
          <cell r="S446">
            <v>0</v>
          </cell>
          <cell r="T446">
            <v>8</v>
          </cell>
          <cell r="U446">
            <v>0</v>
          </cell>
          <cell r="V446">
            <v>0</v>
          </cell>
          <cell r="W446">
            <v>0</v>
          </cell>
          <cell r="X446">
            <v>0</v>
          </cell>
          <cell r="Y446">
            <v>0</v>
          </cell>
          <cell r="Z446">
            <v>0</v>
          </cell>
          <cell r="AA446">
            <v>0</v>
          </cell>
          <cell r="AB446">
            <v>0</v>
          </cell>
          <cell r="AC446">
            <v>0</v>
          </cell>
          <cell r="AD446">
            <v>8</v>
          </cell>
          <cell r="AE446">
            <v>0</v>
          </cell>
          <cell r="AF446">
            <v>8</v>
          </cell>
          <cell r="AG446">
            <v>0</v>
          </cell>
          <cell r="AH446">
            <v>0</v>
          </cell>
          <cell r="AI446">
            <v>0</v>
          </cell>
          <cell r="AJ446">
            <v>0</v>
          </cell>
          <cell r="AK446">
            <v>0</v>
          </cell>
          <cell r="AL446">
            <v>0</v>
          </cell>
          <cell r="AM446">
            <v>0</v>
          </cell>
          <cell r="AN446">
            <v>0</v>
          </cell>
          <cell r="AO446">
            <v>0</v>
          </cell>
          <cell r="AP446">
            <v>8</v>
          </cell>
        </row>
        <row r="447">
          <cell r="A447" t="str">
            <v>1076-1074</v>
          </cell>
          <cell r="B447">
            <v>1076</v>
          </cell>
          <cell r="C447">
            <v>1.86</v>
          </cell>
          <cell r="D447">
            <v>1.7</v>
          </cell>
          <cell r="E447">
            <v>0.16000000000000014</v>
          </cell>
          <cell r="F447">
            <v>8</v>
          </cell>
          <cell r="G447">
            <v>1074</v>
          </cell>
          <cell r="H447">
            <v>2.42</v>
          </cell>
          <cell r="I447">
            <v>2.25</v>
          </cell>
          <cell r="J447">
            <v>0.16999999999999993</v>
          </cell>
          <cell r="K447">
            <v>8</v>
          </cell>
          <cell r="L447">
            <v>9.9999999999997868E-3</v>
          </cell>
          <cell r="M447" t="b">
            <v>1</v>
          </cell>
          <cell r="N447" t="str">
            <v>Correcto</v>
          </cell>
          <cell r="O447" t="str">
            <v>-</v>
          </cell>
          <cell r="S447">
            <v>0</v>
          </cell>
          <cell r="T447">
            <v>8</v>
          </cell>
          <cell r="U447">
            <v>0</v>
          </cell>
          <cell r="V447">
            <v>0</v>
          </cell>
          <cell r="W447">
            <v>0</v>
          </cell>
          <cell r="X447">
            <v>0</v>
          </cell>
          <cell r="Y447">
            <v>0</v>
          </cell>
          <cell r="Z447">
            <v>0</v>
          </cell>
          <cell r="AA447">
            <v>0</v>
          </cell>
          <cell r="AB447">
            <v>0</v>
          </cell>
          <cell r="AC447">
            <v>0</v>
          </cell>
          <cell r="AD447">
            <v>8</v>
          </cell>
          <cell r="AE447">
            <v>0</v>
          </cell>
          <cell r="AF447">
            <v>8</v>
          </cell>
          <cell r="AG447">
            <v>0</v>
          </cell>
          <cell r="AH447">
            <v>0</v>
          </cell>
          <cell r="AI447">
            <v>0</v>
          </cell>
          <cell r="AJ447">
            <v>0</v>
          </cell>
          <cell r="AK447">
            <v>0</v>
          </cell>
          <cell r="AL447">
            <v>0</v>
          </cell>
          <cell r="AM447">
            <v>0</v>
          </cell>
          <cell r="AN447">
            <v>0</v>
          </cell>
          <cell r="AO447">
            <v>0</v>
          </cell>
          <cell r="AP447">
            <v>8</v>
          </cell>
        </row>
        <row r="448">
          <cell r="A448" t="str">
            <v>1078-1073</v>
          </cell>
          <cell r="B448">
            <v>1078</v>
          </cell>
          <cell r="C448">
            <v>1.61</v>
          </cell>
          <cell r="D448">
            <v>1.41</v>
          </cell>
          <cell r="E448">
            <v>0.20000000000000018</v>
          </cell>
          <cell r="F448">
            <v>8</v>
          </cell>
          <cell r="G448">
            <v>1073</v>
          </cell>
          <cell r="H448">
            <v>2.1</v>
          </cell>
          <cell r="I448">
            <v>1.94</v>
          </cell>
          <cell r="J448">
            <v>0.16000000000000014</v>
          </cell>
          <cell r="K448">
            <v>8</v>
          </cell>
          <cell r="L448">
            <v>4.0000000000000036E-2</v>
          </cell>
          <cell r="M448" t="b">
            <v>1</v>
          </cell>
          <cell r="N448" t="str">
            <v>Correcto</v>
          </cell>
          <cell r="O448" t="str">
            <v>-</v>
          </cell>
          <cell r="S448">
            <v>0</v>
          </cell>
          <cell r="T448">
            <v>8</v>
          </cell>
          <cell r="U448">
            <v>0</v>
          </cell>
          <cell r="V448">
            <v>0</v>
          </cell>
          <cell r="W448">
            <v>0</v>
          </cell>
          <cell r="X448">
            <v>0</v>
          </cell>
          <cell r="Y448">
            <v>0</v>
          </cell>
          <cell r="Z448">
            <v>0</v>
          </cell>
          <cell r="AA448">
            <v>0</v>
          </cell>
          <cell r="AB448">
            <v>0</v>
          </cell>
          <cell r="AC448">
            <v>0</v>
          </cell>
          <cell r="AD448">
            <v>8</v>
          </cell>
          <cell r="AE448">
            <v>0</v>
          </cell>
          <cell r="AF448">
            <v>8</v>
          </cell>
          <cell r="AG448">
            <v>0</v>
          </cell>
          <cell r="AH448">
            <v>0</v>
          </cell>
          <cell r="AI448">
            <v>0</v>
          </cell>
          <cell r="AJ448">
            <v>0</v>
          </cell>
          <cell r="AK448">
            <v>0</v>
          </cell>
          <cell r="AL448">
            <v>0</v>
          </cell>
          <cell r="AM448">
            <v>0</v>
          </cell>
          <cell r="AN448">
            <v>0</v>
          </cell>
          <cell r="AO448">
            <v>0</v>
          </cell>
          <cell r="AP448">
            <v>8</v>
          </cell>
        </row>
        <row r="449">
          <cell r="A449" t="str">
            <v>1080-144</v>
          </cell>
          <cell r="B449">
            <v>1080</v>
          </cell>
          <cell r="C449">
            <v>1.1399999999999999</v>
          </cell>
          <cell r="D449">
            <v>0.91</v>
          </cell>
          <cell r="E449">
            <v>0.22999999999999987</v>
          </cell>
          <cell r="F449">
            <v>10</v>
          </cell>
          <cell r="G449">
            <v>144</v>
          </cell>
          <cell r="H449">
            <v>2.9</v>
          </cell>
          <cell r="I449">
            <v>2.6749999999999998</v>
          </cell>
          <cell r="J449">
            <v>0.22500000000000009</v>
          </cell>
          <cell r="K449">
            <v>10</v>
          </cell>
          <cell r="L449">
            <v>4.9999999999997824E-3</v>
          </cell>
          <cell r="M449" t="b">
            <v>1</v>
          </cell>
          <cell r="N449" t="str">
            <v>Correcto</v>
          </cell>
          <cell r="O449" t="str">
            <v>-</v>
          </cell>
          <cell r="S449">
            <v>0</v>
          </cell>
          <cell r="T449">
            <v>0</v>
          </cell>
          <cell r="U449">
            <v>10</v>
          </cell>
          <cell r="V449">
            <v>0</v>
          </cell>
          <cell r="W449">
            <v>0</v>
          </cell>
          <cell r="X449">
            <v>0</v>
          </cell>
          <cell r="Y449">
            <v>0</v>
          </cell>
          <cell r="Z449">
            <v>0</v>
          </cell>
          <cell r="AA449">
            <v>0</v>
          </cell>
          <cell r="AB449">
            <v>0</v>
          </cell>
          <cell r="AC449">
            <v>0</v>
          </cell>
          <cell r="AD449">
            <v>10</v>
          </cell>
          <cell r="AE449">
            <v>0</v>
          </cell>
          <cell r="AF449">
            <v>0</v>
          </cell>
          <cell r="AG449">
            <v>10</v>
          </cell>
          <cell r="AH449">
            <v>0</v>
          </cell>
          <cell r="AI449">
            <v>0</v>
          </cell>
          <cell r="AJ449">
            <v>0</v>
          </cell>
          <cell r="AK449">
            <v>0</v>
          </cell>
          <cell r="AL449">
            <v>0</v>
          </cell>
          <cell r="AM449">
            <v>0</v>
          </cell>
          <cell r="AN449">
            <v>0</v>
          </cell>
          <cell r="AO449">
            <v>0</v>
          </cell>
          <cell r="AP449">
            <v>10</v>
          </cell>
        </row>
        <row r="450">
          <cell r="A450" t="str">
            <v>1081-DC1</v>
          </cell>
          <cell r="B450">
            <v>1081</v>
          </cell>
          <cell r="C450">
            <v>1.05</v>
          </cell>
          <cell r="D450">
            <v>0.82</v>
          </cell>
          <cell r="E450">
            <v>0.23000000000000009</v>
          </cell>
          <cell r="F450">
            <v>10</v>
          </cell>
          <cell r="G450" t="str">
            <v>DC1</v>
          </cell>
          <cell r="H450">
            <v>0.8</v>
          </cell>
          <cell r="I450">
            <v>0.55000000000000004</v>
          </cell>
          <cell r="J450">
            <v>0.25</v>
          </cell>
          <cell r="K450">
            <v>10</v>
          </cell>
          <cell r="L450">
            <v>1.9999999999999907E-2</v>
          </cell>
          <cell r="M450" t="b">
            <v>1</v>
          </cell>
          <cell r="N450" t="str">
            <v>Correcto</v>
          </cell>
          <cell r="O450" t="str">
            <v>-</v>
          </cell>
          <cell r="S450">
            <v>0</v>
          </cell>
          <cell r="T450">
            <v>0</v>
          </cell>
          <cell r="U450">
            <v>10</v>
          </cell>
          <cell r="V450">
            <v>0</v>
          </cell>
          <cell r="W450">
            <v>0</v>
          </cell>
          <cell r="X450">
            <v>0</v>
          </cell>
          <cell r="Y450">
            <v>0</v>
          </cell>
          <cell r="Z450">
            <v>0</v>
          </cell>
          <cell r="AA450">
            <v>0</v>
          </cell>
          <cell r="AB450">
            <v>0</v>
          </cell>
          <cell r="AC450">
            <v>0</v>
          </cell>
          <cell r="AD450">
            <v>10</v>
          </cell>
          <cell r="AE450">
            <v>0</v>
          </cell>
          <cell r="AF450">
            <v>0</v>
          </cell>
          <cell r="AG450">
            <v>10</v>
          </cell>
          <cell r="AH450">
            <v>0</v>
          </cell>
          <cell r="AI450">
            <v>0</v>
          </cell>
          <cell r="AJ450">
            <v>0</v>
          </cell>
          <cell r="AK450">
            <v>0</v>
          </cell>
          <cell r="AL450">
            <v>0</v>
          </cell>
          <cell r="AM450">
            <v>0</v>
          </cell>
          <cell r="AN450">
            <v>0</v>
          </cell>
          <cell r="AO450">
            <v>0</v>
          </cell>
          <cell r="AP450">
            <v>10</v>
          </cell>
        </row>
        <row r="451">
          <cell r="A451" t="str">
            <v>1082-1088</v>
          </cell>
          <cell r="B451">
            <v>1082</v>
          </cell>
          <cell r="C451">
            <v>1</v>
          </cell>
          <cell r="D451">
            <v>0.84</v>
          </cell>
          <cell r="E451">
            <v>0.16000000000000003</v>
          </cell>
          <cell r="F451">
            <v>8</v>
          </cell>
          <cell r="G451">
            <v>1088</v>
          </cell>
          <cell r="H451">
            <v>1.53</v>
          </cell>
          <cell r="I451">
            <v>1.36</v>
          </cell>
          <cell r="J451">
            <v>0.16999999999999993</v>
          </cell>
          <cell r="K451">
            <v>8</v>
          </cell>
          <cell r="L451">
            <v>9.9999999999998979E-3</v>
          </cell>
          <cell r="M451" t="b">
            <v>1</v>
          </cell>
          <cell r="N451" t="str">
            <v>Correcto</v>
          </cell>
          <cell r="O451" t="str">
            <v>-</v>
          </cell>
          <cell r="S451">
            <v>0</v>
          </cell>
          <cell r="T451">
            <v>8</v>
          </cell>
          <cell r="U451">
            <v>0</v>
          </cell>
          <cell r="V451">
            <v>0</v>
          </cell>
          <cell r="W451">
            <v>0</v>
          </cell>
          <cell r="X451">
            <v>0</v>
          </cell>
          <cell r="Y451">
            <v>0</v>
          </cell>
          <cell r="Z451">
            <v>0</v>
          </cell>
          <cell r="AA451">
            <v>0</v>
          </cell>
          <cell r="AB451">
            <v>0</v>
          </cell>
          <cell r="AC451">
            <v>0</v>
          </cell>
          <cell r="AD451">
            <v>8</v>
          </cell>
          <cell r="AE451">
            <v>0</v>
          </cell>
          <cell r="AF451">
            <v>8</v>
          </cell>
          <cell r="AG451">
            <v>0</v>
          </cell>
          <cell r="AH451">
            <v>0</v>
          </cell>
          <cell r="AI451">
            <v>0</v>
          </cell>
          <cell r="AJ451">
            <v>0</v>
          </cell>
          <cell r="AK451">
            <v>0</v>
          </cell>
          <cell r="AL451">
            <v>0</v>
          </cell>
          <cell r="AM451">
            <v>0</v>
          </cell>
          <cell r="AN451">
            <v>0</v>
          </cell>
          <cell r="AO451">
            <v>0</v>
          </cell>
          <cell r="AP451">
            <v>8</v>
          </cell>
        </row>
        <row r="452">
          <cell r="A452" t="str">
            <v>1083-1084</v>
          </cell>
          <cell r="B452">
            <v>1083</v>
          </cell>
          <cell r="C452">
            <v>1.52</v>
          </cell>
          <cell r="D452">
            <v>1.38</v>
          </cell>
          <cell r="E452">
            <v>0.14000000000000012</v>
          </cell>
          <cell r="F452">
            <v>6</v>
          </cell>
          <cell r="G452">
            <v>1084</v>
          </cell>
          <cell r="H452">
            <v>1.57</v>
          </cell>
          <cell r="I452">
            <v>1.42</v>
          </cell>
          <cell r="J452">
            <v>0.15000000000000013</v>
          </cell>
          <cell r="K452">
            <v>6</v>
          </cell>
          <cell r="L452">
            <v>1.0000000000000009E-2</v>
          </cell>
          <cell r="M452" t="b">
            <v>1</v>
          </cell>
          <cell r="N452" t="str">
            <v>Correcto</v>
          </cell>
          <cell r="O452" t="str">
            <v>-</v>
          </cell>
          <cell r="S452">
            <v>6</v>
          </cell>
          <cell r="T452">
            <v>0</v>
          </cell>
          <cell r="U452">
            <v>0</v>
          </cell>
          <cell r="V452">
            <v>0</v>
          </cell>
          <cell r="W452">
            <v>0</v>
          </cell>
          <cell r="X452">
            <v>0</v>
          </cell>
          <cell r="Y452">
            <v>0</v>
          </cell>
          <cell r="Z452">
            <v>0</v>
          </cell>
          <cell r="AA452">
            <v>0</v>
          </cell>
          <cell r="AB452">
            <v>0</v>
          </cell>
          <cell r="AC452">
            <v>0</v>
          </cell>
          <cell r="AD452">
            <v>6</v>
          </cell>
          <cell r="AE452">
            <v>6</v>
          </cell>
          <cell r="AF452">
            <v>0</v>
          </cell>
          <cell r="AG452">
            <v>0</v>
          </cell>
          <cell r="AH452">
            <v>0</v>
          </cell>
          <cell r="AI452">
            <v>0</v>
          </cell>
          <cell r="AJ452">
            <v>0</v>
          </cell>
          <cell r="AK452">
            <v>0</v>
          </cell>
          <cell r="AL452">
            <v>0</v>
          </cell>
          <cell r="AM452">
            <v>0</v>
          </cell>
          <cell r="AN452">
            <v>0</v>
          </cell>
          <cell r="AO452">
            <v>0</v>
          </cell>
          <cell r="AP452">
            <v>6</v>
          </cell>
        </row>
        <row r="453">
          <cell r="A453" t="str">
            <v>1084-1083</v>
          </cell>
          <cell r="B453">
            <v>1084</v>
          </cell>
          <cell r="C453">
            <v>1.57</v>
          </cell>
          <cell r="D453">
            <v>1.42</v>
          </cell>
          <cell r="E453">
            <v>0.15000000000000013</v>
          </cell>
          <cell r="F453">
            <v>6</v>
          </cell>
          <cell r="G453">
            <v>1083</v>
          </cell>
          <cell r="H453">
            <v>1.52</v>
          </cell>
          <cell r="I453">
            <v>1.38</v>
          </cell>
          <cell r="J453">
            <v>0.14000000000000012</v>
          </cell>
          <cell r="K453">
            <v>6</v>
          </cell>
          <cell r="L453">
            <v>1.0000000000000009E-2</v>
          </cell>
          <cell r="M453" t="b">
            <v>1</v>
          </cell>
          <cell r="N453" t="str">
            <v>Correcto</v>
          </cell>
          <cell r="O453" t="str">
            <v>-</v>
          </cell>
          <cell r="S453">
            <v>6</v>
          </cell>
          <cell r="T453">
            <v>0</v>
          </cell>
          <cell r="U453">
            <v>0</v>
          </cell>
          <cell r="V453">
            <v>0</v>
          </cell>
          <cell r="W453">
            <v>0</v>
          </cell>
          <cell r="X453">
            <v>0</v>
          </cell>
          <cell r="Y453">
            <v>0</v>
          </cell>
          <cell r="Z453">
            <v>0</v>
          </cell>
          <cell r="AA453">
            <v>0</v>
          </cell>
          <cell r="AB453">
            <v>0</v>
          </cell>
          <cell r="AC453">
            <v>0</v>
          </cell>
          <cell r="AD453">
            <v>6</v>
          </cell>
          <cell r="AE453">
            <v>6</v>
          </cell>
          <cell r="AF453">
            <v>0</v>
          </cell>
          <cell r="AG453">
            <v>0</v>
          </cell>
          <cell r="AH453">
            <v>0</v>
          </cell>
          <cell r="AI453">
            <v>0</v>
          </cell>
          <cell r="AJ453">
            <v>0</v>
          </cell>
          <cell r="AK453">
            <v>0</v>
          </cell>
          <cell r="AL453">
            <v>0</v>
          </cell>
          <cell r="AM453">
            <v>0</v>
          </cell>
          <cell r="AN453">
            <v>0</v>
          </cell>
          <cell r="AO453">
            <v>0</v>
          </cell>
          <cell r="AP453">
            <v>6</v>
          </cell>
        </row>
        <row r="454">
          <cell r="A454" t="str">
            <v>1088-1082</v>
          </cell>
          <cell r="B454">
            <v>1088</v>
          </cell>
          <cell r="C454">
            <v>1.53</v>
          </cell>
          <cell r="D454">
            <v>1.36</v>
          </cell>
          <cell r="E454">
            <v>0.16999999999999993</v>
          </cell>
          <cell r="F454">
            <v>8</v>
          </cell>
          <cell r="G454">
            <v>1082</v>
          </cell>
          <cell r="H454">
            <v>1</v>
          </cell>
          <cell r="I454">
            <v>0.84</v>
          </cell>
          <cell r="J454">
            <v>0.16000000000000003</v>
          </cell>
          <cell r="K454">
            <v>8</v>
          </cell>
          <cell r="L454">
            <v>9.9999999999998979E-3</v>
          </cell>
          <cell r="M454" t="b">
            <v>1</v>
          </cell>
          <cell r="N454" t="str">
            <v>Correcto</v>
          </cell>
          <cell r="O454" t="str">
            <v>-</v>
          </cell>
          <cell r="S454">
            <v>0</v>
          </cell>
          <cell r="T454">
            <v>8</v>
          </cell>
          <cell r="U454">
            <v>0</v>
          </cell>
          <cell r="V454">
            <v>0</v>
          </cell>
          <cell r="W454">
            <v>0</v>
          </cell>
          <cell r="X454">
            <v>0</v>
          </cell>
          <cell r="Y454">
            <v>0</v>
          </cell>
          <cell r="Z454">
            <v>0</v>
          </cell>
          <cell r="AA454">
            <v>0</v>
          </cell>
          <cell r="AB454">
            <v>0</v>
          </cell>
          <cell r="AC454">
            <v>0</v>
          </cell>
          <cell r="AD454">
            <v>8</v>
          </cell>
          <cell r="AE454">
            <v>0</v>
          </cell>
          <cell r="AF454">
            <v>8</v>
          </cell>
          <cell r="AG454">
            <v>0</v>
          </cell>
          <cell r="AH454">
            <v>0</v>
          </cell>
          <cell r="AI454">
            <v>0</v>
          </cell>
          <cell r="AJ454">
            <v>0</v>
          </cell>
          <cell r="AK454">
            <v>0</v>
          </cell>
          <cell r="AL454">
            <v>0</v>
          </cell>
          <cell r="AM454">
            <v>0</v>
          </cell>
          <cell r="AN454">
            <v>0</v>
          </cell>
          <cell r="AO454">
            <v>0</v>
          </cell>
          <cell r="AP454">
            <v>8</v>
          </cell>
        </row>
        <row r="455">
          <cell r="A455" t="str">
            <v>1091-1113</v>
          </cell>
          <cell r="B455">
            <v>1091</v>
          </cell>
          <cell r="C455">
            <v>2.59</v>
          </cell>
          <cell r="D455">
            <v>2.1800000000000002</v>
          </cell>
          <cell r="E455">
            <v>0.4099999999999997</v>
          </cell>
          <cell r="F455">
            <v>18</v>
          </cell>
          <cell r="G455">
            <v>1113</v>
          </cell>
          <cell r="H455">
            <v>2.87</v>
          </cell>
          <cell r="I455">
            <v>2.42</v>
          </cell>
          <cell r="J455">
            <v>0.45000000000000018</v>
          </cell>
          <cell r="K455">
            <v>18</v>
          </cell>
          <cell r="L455">
            <v>4.000000000000048E-2</v>
          </cell>
          <cell r="M455" t="b">
            <v>1</v>
          </cell>
          <cell r="N455" t="str">
            <v>Correcto</v>
          </cell>
          <cell r="O455" t="str">
            <v>-</v>
          </cell>
          <cell r="S455">
            <v>0</v>
          </cell>
          <cell r="T455">
            <v>0</v>
          </cell>
          <cell r="U455">
            <v>0</v>
          </cell>
          <cell r="V455">
            <v>0</v>
          </cell>
          <cell r="W455">
            <v>0</v>
          </cell>
          <cell r="X455">
            <v>0</v>
          </cell>
          <cell r="Y455">
            <v>18</v>
          </cell>
          <cell r="Z455">
            <v>0</v>
          </cell>
          <cell r="AA455">
            <v>0</v>
          </cell>
          <cell r="AB455">
            <v>0</v>
          </cell>
          <cell r="AC455">
            <v>0</v>
          </cell>
          <cell r="AD455">
            <v>18</v>
          </cell>
          <cell r="AE455">
            <v>0</v>
          </cell>
          <cell r="AF455">
            <v>0</v>
          </cell>
          <cell r="AG455">
            <v>0</v>
          </cell>
          <cell r="AH455">
            <v>0</v>
          </cell>
          <cell r="AI455">
            <v>0</v>
          </cell>
          <cell r="AJ455">
            <v>0</v>
          </cell>
          <cell r="AK455">
            <v>18</v>
          </cell>
          <cell r="AL455">
            <v>0</v>
          </cell>
          <cell r="AM455">
            <v>0</v>
          </cell>
          <cell r="AN455">
            <v>0</v>
          </cell>
          <cell r="AO455">
            <v>0</v>
          </cell>
          <cell r="AP455">
            <v>18</v>
          </cell>
        </row>
        <row r="456">
          <cell r="A456" t="str">
            <v>1091-1200</v>
          </cell>
          <cell r="B456">
            <v>1091</v>
          </cell>
          <cell r="C456">
            <v>2.34</v>
          </cell>
          <cell r="D456">
            <v>1.98</v>
          </cell>
          <cell r="E456">
            <v>0.35999999999999988</v>
          </cell>
          <cell r="F456">
            <v>16</v>
          </cell>
          <cell r="G456">
            <v>1200</v>
          </cell>
          <cell r="H456">
            <v>2.09</v>
          </cell>
          <cell r="I456">
            <v>1.7</v>
          </cell>
          <cell r="J456">
            <v>0.3899999999999999</v>
          </cell>
          <cell r="K456">
            <v>16</v>
          </cell>
          <cell r="L456">
            <v>3.0000000000000027E-2</v>
          </cell>
          <cell r="M456" t="b">
            <v>1</v>
          </cell>
          <cell r="N456" t="str">
            <v>Correcto</v>
          </cell>
          <cell r="O456" t="str">
            <v>-</v>
          </cell>
          <cell r="S456">
            <v>0</v>
          </cell>
          <cell r="T456">
            <v>0</v>
          </cell>
          <cell r="U456">
            <v>0</v>
          </cell>
          <cell r="V456">
            <v>0</v>
          </cell>
          <cell r="W456">
            <v>0</v>
          </cell>
          <cell r="X456">
            <v>16</v>
          </cell>
          <cell r="Y456">
            <v>0</v>
          </cell>
          <cell r="Z456">
            <v>0</v>
          </cell>
          <cell r="AA456">
            <v>0</v>
          </cell>
          <cell r="AB456">
            <v>0</v>
          </cell>
          <cell r="AC456">
            <v>0</v>
          </cell>
          <cell r="AD456">
            <v>16</v>
          </cell>
          <cell r="AE456">
            <v>0</v>
          </cell>
          <cell r="AF456">
            <v>0</v>
          </cell>
          <cell r="AG456">
            <v>0</v>
          </cell>
          <cell r="AH456">
            <v>0</v>
          </cell>
          <cell r="AI456">
            <v>0</v>
          </cell>
          <cell r="AJ456">
            <v>16</v>
          </cell>
          <cell r="AK456">
            <v>0</v>
          </cell>
          <cell r="AL456">
            <v>0</v>
          </cell>
          <cell r="AM456">
            <v>0</v>
          </cell>
          <cell r="AN456">
            <v>0</v>
          </cell>
          <cell r="AO456">
            <v>0</v>
          </cell>
          <cell r="AP456">
            <v>16</v>
          </cell>
        </row>
        <row r="457">
          <cell r="A457" t="str">
            <v>1093-1095</v>
          </cell>
          <cell r="B457">
            <v>1093</v>
          </cell>
          <cell r="C457">
            <v>1.08</v>
          </cell>
          <cell r="D457">
            <v>0.86</v>
          </cell>
          <cell r="E457">
            <v>0.22000000000000008</v>
          </cell>
          <cell r="F457">
            <v>10</v>
          </cell>
          <cell r="G457">
            <v>1095</v>
          </cell>
          <cell r="H457">
            <v>1.03</v>
          </cell>
          <cell r="I457">
            <v>0.78</v>
          </cell>
          <cell r="J457">
            <v>0.25</v>
          </cell>
          <cell r="K457">
            <v>10</v>
          </cell>
          <cell r="L457">
            <v>2.9999999999999916E-2</v>
          </cell>
          <cell r="M457" t="b">
            <v>1</v>
          </cell>
          <cell r="N457" t="str">
            <v>Correcto</v>
          </cell>
          <cell r="O457" t="str">
            <v>-</v>
          </cell>
          <cell r="S457">
            <v>0</v>
          </cell>
          <cell r="T457">
            <v>0</v>
          </cell>
          <cell r="U457">
            <v>10</v>
          </cell>
          <cell r="V457">
            <v>0</v>
          </cell>
          <cell r="W457">
            <v>0</v>
          </cell>
          <cell r="X457">
            <v>0</v>
          </cell>
          <cell r="Y457">
            <v>0</v>
          </cell>
          <cell r="Z457">
            <v>0</v>
          </cell>
          <cell r="AA457">
            <v>0</v>
          </cell>
          <cell r="AB457">
            <v>0</v>
          </cell>
          <cell r="AC457">
            <v>0</v>
          </cell>
          <cell r="AD457">
            <v>10</v>
          </cell>
          <cell r="AE457">
            <v>0</v>
          </cell>
          <cell r="AF457">
            <v>0</v>
          </cell>
          <cell r="AG457">
            <v>10</v>
          </cell>
          <cell r="AH457">
            <v>0</v>
          </cell>
          <cell r="AI457">
            <v>0</v>
          </cell>
          <cell r="AJ457">
            <v>0</v>
          </cell>
          <cell r="AK457">
            <v>0</v>
          </cell>
          <cell r="AL457">
            <v>0</v>
          </cell>
          <cell r="AM457">
            <v>0</v>
          </cell>
          <cell r="AN457">
            <v>0</v>
          </cell>
          <cell r="AO457">
            <v>0</v>
          </cell>
          <cell r="AP457">
            <v>10</v>
          </cell>
        </row>
        <row r="458">
          <cell r="A458" t="str">
            <v>1095-1093</v>
          </cell>
          <cell r="B458">
            <v>1095</v>
          </cell>
          <cell r="C458">
            <v>1.03</v>
          </cell>
          <cell r="D458">
            <v>0.78</v>
          </cell>
          <cell r="E458">
            <v>0.25</v>
          </cell>
          <cell r="F458">
            <v>10</v>
          </cell>
          <cell r="G458">
            <v>1093</v>
          </cell>
          <cell r="H458">
            <v>1.08</v>
          </cell>
          <cell r="I458">
            <v>0.86</v>
          </cell>
          <cell r="J458">
            <v>0.22000000000000008</v>
          </cell>
          <cell r="K458">
            <v>10</v>
          </cell>
          <cell r="L458">
            <v>2.9999999999999916E-2</v>
          </cell>
          <cell r="M458" t="b">
            <v>1</v>
          </cell>
          <cell r="N458" t="str">
            <v>Correcto</v>
          </cell>
          <cell r="O458" t="str">
            <v>-</v>
          </cell>
          <cell r="S458">
            <v>0</v>
          </cell>
          <cell r="T458">
            <v>0</v>
          </cell>
          <cell r="U458">
            <v>10</v>
          </cell>
          <cell r="V458">
            <v>0</v>
          </cell>
          <cell r="W458">
            <v>0</v>
          </cell>
          <cell r="X458">
            <v>0</v>
          </cell>
          <cell r="Y458">
            <v>0</v>
          </cell>
          <cell r="Z458">
            <v>0</v>
          </cell>
          <cell r="AA458">
            <v>0</v>
          </cell>
          <cell r="AB458">
            <v>0</v>
          </cell>
          <cell r="AC458">
            <v>0</v>
          </cell>
          <cell r="AD458">
            <v>10</v>
          </cell>
          <cell r="AE458">
            <v>0</v>
          </cell>
          <cell r="AF458">
            <v>0</v>
          </cell>
          <cell r="AG458">
            <v>10</v>
          </cell>
          <cell r="AH458">
            <v>0</v>
          </cell>
          <cell r="AI458">
            <v>0</v>
          </cell>
          <cell r="AJ458">
            <v>0</v>
          </cell>
          <cell r="AK458">
            <v>0</v>
          </cell>
          <cell r="AL458">
            <v>0</v>
          </cell>
          <cell r="AM458">
            <v>0</v>
          </cell>
          <cell r="AN458">
            <v>0</v>
          </cell>
          <cell r="AO458">
            <v>0</v>
          </cell>
          <cell r="AP458">
            <v>10</v>
          </cell>
        </row>
        <row r="459">
          <cell r="A459" t="str">
            <v>1100-D13</v>
          </cell>
          <cell r="B459">
            <v>1100</v>
          </cell>
          <cell r="C459">
            <v>1.24</v>
          </cell>
          <cell r="D459">
            <v>1.05</v>
          </cell>
          <cell r="E459">
            <v>0.18999999999999995</v>
          </cell>
          <cell r="F459">
            <v>8</v>
          </cell>
          <cell r="G459" t="str">
            <v>D13</v>
          </cell>
          <cell r="H459">
            <v>1.7</v>
          </cell>
          <cell r="I459">
            <v>1.5</v>
          </cell>
          <cell r="J459">
            <v>0.19999999999999996</v>
          </cell>
          <cell r="K459">
            <v>8</v>
          </cell>
          <cell r="L459">
            <v>1.0000000000000009E-2</v>
          </cell>
          <cell r="M459" t="b">
            <v>1</v>
          </cell>
          <cell r="N459" t="str">
            <v>Correcto</v>
          </cell>
          <cell r="O459" t="str">
            <v>-</v>
          </cell>
          <cell r="S459">
            <v>0</v>
          </cell>
          <cell r="T459">
            <v>8</v>
          </cell>
          <cell r="U459">
            <v>0</v>
          </cell>
          <cell r="V459">
            <v>0</v>
          </cell>
          <cell r="W459">
            <v>0</v>
          </cell>
          <cell r="X459">
            <v>0</v>
          </cell>
          <cell r="Y459">
            <v>0</v>
          </cell>
          <cell r="Z459">
            <v>0</v>
          </cell>
          <cell r="AA459">
            <v>0</v>
          </cell>
          <cell r="AB459">
            <v>0</v>
          </cell>
          <cell r="AC459">
            <v>0</v>
          </cell>
          <cell r="AD459">
            <v>8</v>
          </cell>
          <cell r="AE459">
            <v>0</v>
          </cell>
          <cell r="AF459">
            <v>8</v>
          </cell>
          <cell r="AG459">
            <v>0</v>
          </cell>
          <cell r="AH459">
            <v>0</v>
          </cell>
          <cell r="AI459">
            <v>0</v>
          </cell>
          <cell r="AJ459">
            <v>0</v>
          </cell>
          <cell r="AK459">
            <v>0</v>
          </cell>
          <cell r="AL459">
            <v>0</v>
          </cell>
          <cell r="AM459">
            <v>0</v>
          </cell>
          <cell r="AN459">
            <v>0</v>
          </cell>
          <cell r="AO459">
            <v>0</v>
          </cell>
          <cell r="AP459">
            <v>8</v>
          </cell>
        </row>
        <row r="460">
          <cell r="A460" t="str">
            <v>1109-1110</v>
          </cell>
          <cell r="B460">
            <v>1109</v>
          </cell>
          <cell r="C460">
            <v>1.74</v>
          </cell>
          <cell r="D460">
            <v>1.58</v>
          </cell>
          <cell r="E460">
            <v>0.15999999999999992</v>
          </cell>
          <cell r="F460">
            <v>8</v>
          </cell>
          <cell r="G460">
            <v>1110</v>
          </cell>
          <cell r="H460">
            <v>1.6</v>
          </cell>
          <cell r="I460">
            <v>1.43</v>
          </cell>
          <cell r="J460">
            <v>0.17000000000000015</v>
          </cell>
          <cell r="K460">
            <v>8</v>
          </cell>
          <cell r="L460">
            <v>1.0000000000000231E-2</v>
          </cell>
          <cell r="M460" t="b">
            <v>1</v>
          </cell>
          <cell r="N460" t="str">
            <v>Correcto</v>
          </cell>
          <cell r="O460" t="str">
            <v>-</v>
          </cell>
          <cell r="S460">
            <v>0</v>
          </cell>
          <cell r="T460">
            <v>8</v>
          </cell>
          <cell r="U460">
            <v>0</v>
          </cell>
          <cell r="V460">
            <v>0</v>
          </cell>
          <cell r="W460">
            <v>0</v>
          </cell>
          <cell r="X460">
            <v>0</v>
          </cell>
          <cell r="Y460">
            <v>0</v>
          </cell>
          <cell r="Z460">
            <v>0</v>
          </cell>
          <cell r="AA460">
            <v>0</v>
          </cell>
          <cell r="AB460">
            <v>0</v>
          </cell>
          <cell r="AC460">
            <v>0</v>
          </cell>
          <cell r="AD460">
            <v>8</v>
          </cell>
          <cell r="AE460">
            <v>0</v>
          </cell>
          <cell r="AF460">
            <v>8</v>
          </cell>
          <cell r="AG460">
            <v>0</v>
          </cell>
          <cell r="AH460">
            <v>0</v>
          </cell>
          <cell r="AI460">
            <v>0</v>
          </cell>
          <cell r="AJ460">
            <v>0</v>
          </cell>
          <cell r="AK460">
            <v>0</v>
          </cell>
          <cell r="AL460">
            <v>0</v>
          </cell>
          <cell r="AM460">
            <v>0</v>
          </cell>
          <cell r="AN460">
            <v>0</v>
          </cell>
          <cell r="AO460">
            <v>0</v>
          </cell>
          <cell r="AP460">
            <v>8</v>
          </cell>
        </row>
        <row r="461">
          <cell r="A461" t="str">
            <v>1110-1111</v>
          </cell>
          <cell r="B461">
            <v>1110</v>
          </cell>
          <cell r="C461">
            <v>1.57</v>
          </cell>
          <cell r="D461">
            <v>1.41</v>
          </cell>
          <cell r="E461">
            <v>0.16000000000000014</v>
          </cell>
          <cell r="F461">
            <v>8</v>
          </cell>
          <cell r="G461">
            <v>1111</v>
          </cell>
          <cell r="H461">
            <v>2.6</v>
          </cell>
          <cell r="I461">
            <v>2.4</v>
          </cell>
          <cell r="J461">
            <v>0.20000000000000018</v>
          </cell>
          <cell r="K461">
            <v>8</v>
          </cell>
          <cell r="L461">
            <v>4.0000000000000036E-2</v>
          </cell>
          <cell r="M461" t="b">
            <v>1</v>
          </cell>
          <cell r="N461" t="str">
            <v>Correcto</v>
          </cell>
          <cell r="O461" t="str">
            <v>-</v>
          </cell>
          <cell r="S461">
            <v>0</v>
          </cell>
          <cell r="T461">
            <v>8</v>
          </cell>
          <cell r="U461">
            <v>0</v>
          </cell>
          <cell r="V461">
            <v>0</v>
          </cell>
          <cell r="W461">
            <v>0</v>
          </cell>
          <cell r="X461">
            <v>0</v>
          </cell>
          <cell r="Y461">
            <v>0</v>
          </cell>
          <cell r="Z461">
            <v>0</v>
          </cell>
          <cell r="AA461">
            <v>0</v>
          </cell>
          <cell r="AB461">
            <v>0</v>
          </cell>
          <cell r="AC461">
            <v>0</v>
          </cell>
          <cell r="AD461">
            <v>8</v>
          </cell>
          <cell r="AE461">
            <v>0</v>
          </cell>
          <cell r="AF461">
            <v>8</v>
          </cell>
          <cell r="AG461">
            <v>0</v>
          </cell>
          <cell r="AH461">
            <v>0</v>
          </cell>
          <cell r="AI461">
            <v>0</v>
          </cell>
          <cell r="AJ461">
            <v>0</v>
          </cell>
          <cell r="AK461">
            <v>0</v>
          </cell>
          <cell r="AL461">
            <v>0</v>
          </cell>
          <cell r="AM461">
            <v>0</v>
          </cell>
          <cell r="AN461">
            <v>0</v>
          </cell>
          <cell r="AO461">
            <v>0</v>
          </cell>
          <cell r="AP461">
            <v>8</v>
          </cell>
        </row>
        <row r="462">
          <cell r="A462" t="str">
            <v>1110-1109</v>
          </cell>
          <cell r="B462">
            <v>1110</v>
          </cell>
          <cell r="C462">
            <v>1.6</v>
          </cell>
          <cell r="D462">
            <v>1.43</v>
          </cell>
          <cell r="E462">
            <v>0.17000000000000015</v>
          </cell>
          <cell r="F462">
            <v>8</v>
          </cell>
          <cell r="G462">
            <v>1109</v>
          </cell>
          <cell r="H462">
            <v>1.74</v>
          </cell>
          <cell r="I462">
            <v>1.58</v>
          </cell>
          <cell r="J462">
            <v>0.15999999999999992</v>
          </cell>
          <cell r="K462">
            <v>8</v>
          </cell>
          <cell r="L462">
            <v>1.0000000000000231E-2</v>
          </cell>
          <cell r="M462" t="b">
            <v>1</v>
          </cell>
          <cell r="N462" t="str">
            <v>Correcto</v>
          </cell>
          <cell r="O462" t="str">
            <v>-</v>
          </cell>
          <cell r="S462">
            <v>0</v>
          </cell>
          <cell r="T462">
            <v>8</v>
          </cell>
          <cell r="U462">
            <v>0</v>
          </cell>
          <cell r="V462">
            <v>0</v>
          </cell>
          <cell r="W462">
            <v>0</v>
          </cell>
          <cell r="X462">
            <v>0</v>
          </cell>
          <cell r="Y462">
            <v>0</v>
          </cell>
          <cell r="Z462">
            <v>0</v>
          </cell>
          <cell r="AA462">
            <v>0</v>
          </cell>
          <cell r="AB462">
            <v>0</v>
          </cell>
          <cell r="AC462">
            <v>0</v>
          </cell>
          <cell r="AD462">
            <v>8</v>
          </cell>
          <cell r="AE462">
            <v>0</v>
          </cell>
          <cell r="AF462">
            <v>8</v>
          </cell>
          <cell r="AG462">
            <v>0</v>
          </cell>
          <cell r="AH462">
            <v>0</v>
          </cell>
          <cell r="AI462">
            <v>0</v>
          </cell>
          <cell r="AJ462">
            <v>0</v>
          </cell>
          <cell r="AK462">
            <v>0</v>
          </cell>
          <cell r="AL462">
            <v>0</v>
          </cell>
          <cell r="AM462">
            <v>0</v>
          </cell>
          <cell r="AN462">
            <v>0</v>
          </cell>
          <cell r="AO462">
            <v>0</v>
          </cell>
          <cell r="AP462">
            <v>8</v>
          </cell>
        </row>
        <row r="463">
          <cell r="A463" t="str">
            <v>1111-1110</v>
          </cell>
          <cell r="B463">
            <v>1111</v>
          </cell>
          <cell r="C463">
            <v>2.6</v>
          </cell>
          <cell r="D463">
            <v>2.4</v>
          </cell>
          <cell r="E463">
            <v>0.20000000000000018</v>
          </cell>
          <cell r="F463">
            <v>8</v>
          </cell>
          <cell r="G463">
            <v>1110</v>
          </cell>
          <cell r="H463">
            <v>1.57</v>
          </cell>
          <cell r="I463">
            <v>1.41</v>
          </cell>
          <cell r="J463">
            <v>0.16000000000000014</v>
          </cell>
          <cell r="K463">
            <v>8</v>
          </cell>
          <cell r="L463">
            <v>4.0000000000000036E-2</v>
          </cell>
          <cell r="M463" t="b">
            <v>1</v>
          </cell>
          <cell r="N463" t="str">
            <v>Correcto</v>
          </cell>
          <cell r="O463" t="str">
            <v>-</v>
          </cell>
          <cell r="S463">
            <v>0</v>
          </cell>
          <cell r="T463">
            <v>8</v>
          </cell>
          <cell r="U463">
            <v>0</v>
          </cell>
          <cell r="V463">
            <v>0</v>
          </cell>
          <cell r="W463">
            <v>0</v>
          </cell>
          <cell r="X463">
            <v>0</v>
          </cell>
          <cell r="Y463">
            <v>0</v>
          </cell>
          <cell r="Z463">
            <v>0</v>
          </cell>
          <cell r="AA463">
            <v>0</v>
          </cell>
          <cell r="AB463">
            <v>0</v>
          </cell>
          <cell r="AC463">
            <v>0</v>
          </cell>
          <cell r="AD463">
            <v>8</v>
          </cell>
          <cell r="AE463">
            <v>0</v>
          </cell>
          <cell r="AF463">
            <v>8</v>
          </cell>
          <cell r="AG463">
            <v>0</v>
          </cell>
          <cell r="AH463">
            <v>0</v>
          </cell>
          <cell r="AI463">
            <v>0</v>
          </cell>
          <cell r="AJ463">
            <v>0</v>
          </cell>
          <cell r="AK463">
            <v>0</v>
          </cell>
          <cell r="AL463">
            <v>0</v>
          </cell>
          <cell r="AM463">
            <v>0</v>
          </cell>
          <cell r="AN463">
            <v>0</v>
          </cell>
          <cell r="AO463">
            <v>0</v>
          </cell>
          <cell r="AP463">
            <v>8</v>
          </cell>
        </row>
        <row r="464">
          <cell r="A464" t="str">
            <v>1113-1091</v>
          </cell>
          <cell r="B464">
            <v>1113</v>
          </cell>
          <cell r="C464">
            <v>2.87</v>
          </cell>
          <cell r="D464">
            <v>2.42</v>
          </cell>
          <cell r="E464">
            <v>0.45000000000000018</v>
          </cell>
          <cell r="F464">
            <v>18</v>
          </cell>
          <cell r="G464">
            <v>1091</v>
          </cell>
          <cell r="H464">
            <v>2.59</v>
          </cell>
          <cell r="I464">
            <v>2.1800000000000002</v>
          </cell>
          <cell r="J464">
            <v>0.4099999999999997</v>
          </cell>
          <cell r="K464">
            <v>18</v>
          </cell>
          <cell r="L464">
            <v>4.000000000000048E-2</v>
          </cell>
          <cell r="M464" t="b">
            <v>1</v>
          </cell>
          <cell r="N464" t="str">
            <v>Correcto</v>
          </cell>
          <cell r="O464" t="str">
            <v>-</v>
          </cell>
          <cell r="S464">
            <v>0</v>
          </cell>
          <cell r="T464">
            <v>0</v>
          </cell>
          <cell r="U464">
            <v>0</v>
          </cell>
          <cell r="V464">
            <v>0</v>
          </cell>
          <cell r="W464">
            <v>0</v>
          </cell>
          <cell r="X464">
            <v>0</v>
          </cell>
          <cell r="Y464">
            <v>18</v>
          </cell>
          <cell r="Z464">
            <v>0</v>
          </cell>
          <cell r="AA464">
            <v>0</v>
          </cell>
          <cell r="AB464">
            <v>0</v>
          </cell>
          <cell r="AC464">
            <v>0</v>
          </cell>
          <cell r="AD464">
            <v>18</v>
          </cell>
          <cell r="AE464">
            <v>0</v>
          </cell>
          <cell r="AF464">
            <v>0</v>
          </cell>
          <cell r="AG464">
            <v>0</v>
          </cell>
          <cell r="AH464">
            <v>0</v>
          </cell>
          <cell r="AI464">
            <v>0</v>
          </cell>
          <cell r="AJ464">
            <v>0</v>
          </cell>
          <cell r="AK464">
            <v>18</v>
          </cell>
          <cell r="AL464">
            <v>0</v>
          </cell>
          <cell r="AM464">
            <v>0</v>
          </cell>
          <cell r="AN464">
            <v>0</v>
          </cell>
          <cell r="AO464">
            <v>0</v>
          </cell>
          <cell r="AP464">
            <v>18</v>
          </cell>
        </row>
        <row r="465">
          <cell r="A465" t="str">
            <v>1117-1118</v>
          </cell>
          <cell r="B465">
            <v>1117</v>
          </cell>
          <cell r="C465">
            <v>1.32</v>
          </cell>
          <cell r="D465">
            <v>1.17</v>
          </cell>
          <cell r="E465">
            <v>0.15000000000000013</v>
          </cell>
          <cell r="F465">
            <v>6</v>
          </cell>
          <cell r="G465">
            <v>1118</v>
          </cell>
          <cell r="H465">
            <v>1.37</v>
          </cell>
          <cell r="I465">
            <v>1.23</v>
          </cell>
          <cell r="J465">
            <v>0.14000000000000012</v>
          </cell>
          <cell r="K465">
            <v>6</v>
          </cell>
          <cell r="L465">
            <v>1.0000000000000009E-2</v>
          </cell>
          <cell r="M465" t="b">
            <v>1</v>
          </cell>
          <cell r="N465" t="str">
            <v>Correcto</v>
          </cell>
          <cell r="O465" t="str">
            <v>-</v>
          </cell>
          <cell r="S465">
            <v>6</v>
          </cell>
          <cell r="T465">
            <v>0</v>
          </cell>
          <cell r="U465">
            <v>0</v>
          </cell>
          <cell r="V465">
            <v>0</v>
          </cell>
          <cell r="W465">
            <v>0</v>
          </cell>
          <cell r="X465">
            <v>0</v>
          </cell>
          <cell r="Y465">
            <v>0</v>
          </cell>
          <cell r="Z465">
            <v>0</v>
          </cell>
          <cell r="AA465">
            <v>0</v>
          </cell>
          <cell r="AB465">
            <v>0</v>
          </cell>
          <cell r="AC465">
            <v>0</v>
          </cell>
          <cell r="AD465">
            <v>6</v>
          </cell>
          <cell r="AE465">
            <v>6</v>
          </cell>
          <cell r="AF465">
            <v>0</v>
          </cell>
          <cell r="AG465">
            <v>0</v>
          </cell>
          <cell r="AH465">
            <v>0</v>
          </cell>
          <cell r="AI465">
            <v>0</v>
          </cell>
          <cell r="AJ465">
            <v>0</v>
          </cell>
          <cell r="AK465">
            <v>0</v>
          </cell>
          <cell r="AL465">
            <v>0</v>
          </cell>
          <cell r="AM465">
            <v>0</v>
          </cell>
          <cell r="AN465">
            <v>0</v>
          </cell>
          <cell r="AO465">
            <v>0</v>
          </cell>
          <cell r="AP465">
            <v>6</v>
          </cell>
        </row>
        <row r="466">
          <cell r="A466" t="str">
            <v>1118-1117</v>
          </cell>
          <cell r="B466">
            <v>1118</v>
          </cell>
          <cell r="C466">
            <v>1.37</v>
          </cell>
          <cell r="D466">
            <v>1.23</v>
          </cell>
          <cell r="E466">
            <v>0.14000000000000012</v>
          </cell>
          <cell r="F466">
            <v>6</v>
          </cell>
          <cell r="G466">
            <v>1117</v>
          </cell>
          <cell r="H466">
            <v>1.32</v>
          </cell>
          <cell r="I466">
            <v>1.17</v>
          </cell>
          <cell r="J466">
            <v>0.15000000000000013</v>
          </cell>
          <cell r="K466">
            <v>6</v>
          </cell>
          <cell r="L466">
            <v>1.0000000000000009E-2</v>
          </cell>
          <cell r="M466" t="b">
            <v>1</v>
          </cell>
          <cell r="N466" t="str">
            <v>Correcto</v>
          </cell>
          <cell r="O466" t="str">
            <v>-</v>
          </cell>
          <cell r="S466">
            <v>6</v>
          </cell>
          <cell r="T466">
            <v>0</v>
          </cell>
          <cell r="U466">
            <v>0</v>
          </cell>
          <cell r="V466">
            <v>0</v>
          </cell>
          <cell r="W466">
            <v>0</v>
          </cell>
          <cell r="X466">
            <v>0</v>
          </cell>
          <cell r="Y466">
            <v>0</v>
          </cell>
          <cell r="Z466">
            <v>0</v>
          </cell>
          <cell r="AA466">
            <v>0</v>
          </cell>
          <cell r="AB466">
            <v>0</v>
          </cell>
          <cell r="AC466">
            <v>0</v>
          </cell>
          <cell r="AD466">
            <v>6</v>
          </cell>
          <cell r="AE466">
            <v>6</v>
          </cell>
          <cell r="AF466">
            <v>0</v>
          </cell>
          <cell r="AG466">
            <v>0</v>
          </cell>
          <cell r="AH466">
            <v>0</v>
          </cell>
          <cell r="AI466">
            <v>0</v>
          </cell>
          <cell r="AJ466">
            <v>0</v>
          </cell>
          <cell r="AK466">
            <v>0</v>
          </cell>
          <cell r="AL466">
            <v>0</v>
          </cell>
          <cell r="AM466">
            <v>0</v>
          </cell>
          <cell r="AN466">
            <v>0</v>
          </cell>
          <cell r="AO466">
            <v>0</v>
          </cell>
          <cell r="AP466">
            <v>6</v>
          </cell>
        </row>
        <row r="467">
          <cell r="A467" t="str">
            <v>1120-1121</v>
          </cell>
          <cell r="B467">
            <v>1120</v>
          </cell>
          <cell r="C467">
            <v>1.64</v>
          </cell>
          <cell r="D467">
            <v>1.49</v>
          </cell>
          <cell r="E467">
            <v>0.14999999999999991</v>
          </cell>
          <cell r="F467">
            <v>6</v>
          </cell>
          <cell r="G467">
            <v>1121</v>
          </cell>
          <cell r="H467">
            <v>1.3</v>
          </cell>
          <cell r="I467">
            <v>1.1599999999999999</v>
          </cell>
          <cell r="J467">
            <v>0.14000000000000012</v>
          </cell>
          <cell r="K467">
            <v>6</v>
          </cell>
          <cell r="L467">
            <v>9.9999999999997868E-3</v>
          </cell>
          <cell r="M467" t="b">
            <v>1</v>
          </cell>
          <cell r="N467" t="str">
            <v>Correcto</v>
          </cell>
          <cell r="O467" t="str">
            <v>-</v>
          </cell>
          <cell r="S467">
            <v>6</v>
          </cell>
          <cell r="T467">
            <v>0</v>
          </cell>
          <cell r="U467">
            <v>0</v>
          </cell>
          <cell r="V467">
            <v>0</v>
          </cell>
          <cell r="W467">
            <v>0</v>
          </cell>
          <cell r="X467">
            <v>0</v>
          </cell>
          <cell r="Y467">
            <v>0</v>
          </cell>
          <cell r="Z467">
            <v>0</v>
          </cell>
          <cell r="AA467">
            <v>0</v>
          </cell>
          <cell r="AB467">
            <v>0</v>
          </cell>
          <cell r="AC467">
            <v>0</v>
          </cell>
          <cell r="AD467">
            <v>6</v>
          </cell>
          <cell r="AE467">
            <v>6</v>
          </cell>
          <cell r="AF467">
            <v>0</v>
          </cell>
          <cell r="AG467">
            <v>0</v>
          </cell>
          <cell r="AH467">
            <v>0</v>
          </cell>
          <cell r="AI467">
            <v>0</v>
          </cell>
          <cell r="AJ467">
            <v>0</v>
          </cell>
          <cell r="AK467">
            <v>0</v>
          </cell>
          <cell r="AL467">
            <v>0</v>
          </cell>
          <cell r="AM467">
            <v>0</v>
          </cell>
          <cell r="AN467">
            <v>0</v>
          </cell>
          <cell r="AO467">
            <v>0</v>
          </cell>
          <cell r="AP467">
            <v>6</v>
          </cell>
        </row>
        <row r="468">
          <cell r="A468" t="str">
            <v>1121-1120</v>
          </cell>
          <cell r="B468">
            <v>1121</v>
          </cell>
          <cell r="C468">
            <v>1.3</v>
          </cell>
          <cell r="D468">
            <v>1.1599999999999999</v>
          </cell>
          <cell r="E468">
            <v>0.14000000000000012</v>
          </cell>
          <cell r="F468">
            <v>6</v>
          </cell>
          <cell r="G468">
            <v>1120</v>
          </cell>
          <cell r="H468">
            <v>1.64</v>
          </cell>
          <cell r="I468">
            <v>1.49</v>
          </cell>
          <cell r="J468">
            <v>0.14999999999999991</v>
          </cell>
          <cell r="K468">
            <v>6</v>
          </cell>
          <cell r="L468">
            <v>9.9999999999997868E-3</v>
          </cell>
          <cell r="M468" t="b">
            <v>1</v>
          </cell>
          <cell r="N468" t="str">
            <v>Correcto</v>
          </cell>
          <cell r="O468" t="str">
            <v>-</v>
          </cell>
          <cell r="S468">
            <v>6</v>
          </cell>
          <cell r="T468">
            <v>0</v>
          </cell>
          <cell r="U468">
            <v>0</v>
          </cell>
          <cell r="V468">
            <v>0</v>
          </cell>
          <cell r="W468">
            <v>0</v>
          </cell>
          <cell r="X468">
            <v>0</v>
          </cell>
          <cell r="Y468">
            <v>0</v>
          </cell>
          <cell r="Z468">
            <v>0</v>
          </cell>
          <cell r="AA468">
            <v>0</v>
          </cell>
          <cell r="AB468">
            <v>0</v>
          </cell>
          <cell r="AC468">
            <v>0</v>
          </cell>
          <cell r="AD468">
            <v>6</v>
          </cell>
          <cell r="AE468">
            <v>6</v>
          </cell>
          <cell r="AF468">
            <v>0</v>
          </cell>
          <cell r="AG468">
            <v>0</v>
          </cell>
          <cell r="AH468">
            <v>0</v>
          </cell>
          <cell r="AI468">
            <v>0</v>
          </cell>
          <cell r="AJ468">
            <v>0</v>
          </cell>
          <cell r="AK468">
            <v>0</v>
          </cell>
          <cell r="AL468">
            <v>0</v>
          </cell>
          <cell r="AM468">
            <v>0</v>
          </cell>
          <cell r="AN468">
            <v>0</v>
          </cell>
          <cell r="AO468">
            <v>0</v>
          </cell>
          <cell r="AP468">
            <v>6</v>
          </cell>
        </row>
        <row r="469">
          <cell r="A469" t="str">
            <v>1124-1131A</v>
          </cell>
          <cell r="B469">
            <v>1124</v>
          </cell>
          <cell r="C469">
            <v>1.35</v>
          </cell>
          <cell r="D469">
            <v>1.07</v>
          </cell>
          <cell r="E469">
            <v>0.28000000000000003</v>
          </cell>
          <cell r="F469">
            <v>12</v>
          </cell>
          <cell r="G469" t="str">
            <v>1131A</v>
          </cell>
          <cell r="H469">
            <v>1.8</v>
          </cell>
          <cell r="I469">
            <v>1.53</v>
          </cell>
          <cell r="J469">
            <v>0.27</v>
          </cell>
          <cell r="K469">
            <v>12</v>
          </cell>
          <cell r="L469">
            <v>1.0000000000000009E-2</v>
          </cell>
          <cell r="M469" t="b">
            <v>1</v>
          </cell>
          <cell r="N469" t="str">
            <v>Correcto</v>
          </cell>
          <cell r="O469" t="str">
            <v>-</v>
          </cell>
          <cell r="S469">
            <v>0</v>
          </cell>
          <cell r="T469">
            <v>0</v>
          </cell>
          <cell r="U469">
            <v>0</v>
          </cell>
          <cell r="V469">
            <v>12</v>
          </cell>
          <cell r="W469">
            <v>0</v>
          </cell>
          <cell r="X469">
            <v>0</v>
          </cell>
          <cell r="Y469">
            <v>0</v>
          </cell>
          <cell r="Z469">
            <v>0</v>
          </cell>
          <cell r="AA469">
            <v>0</v>
          </cell>
          <cell r="AB469">
            <v>0</v>
          </cell>
          <cell r="AC469">
            <v>0</v>
          </cell>
          <cell r="AD469">
            <v>12</v>
          </cell>
          <cell r="AE469">
            <v>0</v>
          </cell>
          <cell r="AF469">
            <v>0</v>
          </cell>
          <cell r="AG469">
            <v>0</v>
          </cell>
          <cell r="AH469">
            <v>12</v>
          </cell>
          <cell r="AI469">
            <v>0</v>
          </cell>
          <cell r="AJ469">
            <v>0</v>
          </cell>
          <cell r="AK469">
            <v>0</v>
          </cell>
          <cell r="AL469">
            <v>0</v>
          </cell>
          <cell r="AM469">
            <v>0</v>
          </cell>
          <cell r="AN469">
            <v>0</v>
          </cell>
          <cell r="AO469">
            <v>0</v>
          </cell>
          <cell r="AP469">
            <v>12</v>
          </cell>
        </row>
        <row r="470">
          <cell r="A470" t="str">
            <v>1145-1145B</v>
          </cell>
          <cell r="B470">
            <v>1145</v>
          </cell>
          <cell r="C470">
            <v>2.16</v>
          </cell>
          <cell r="D470">
            <v>0.67</v>
          </cell>
          <cell r="E470">
            <v>1.4900000000000002</v>
          </cell>
          <cell r="F470">
            <v>0</v>
          </cell>
          <cell r="G470" t="str">
            <v>1145B</v>
          </cell>
          <cell r="H470">
            <v>4.09</v>
          </cell>
          <cell r="I470">
            <v>2.59</v>
          </cell>
          <cell r="J470">
            <v>1.5</v>
          </cell>
          <cell r="K470">
            <v>0</v>
          </cell>
          <cell r="L470">
            <v>9.9999999999997868E-3</v>
          </cell>
          <cell r="M470" t="b">
            <v>1</v>
          </cell>
          <cell r="N470" t="str">
            <v>Correcto</v>
          </cell>
          <cell r="O470" t="str">
            <v>-</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row>
        <row r="471">
          <cell r="A471" t="str">
            <v>1145-1146</v>
          </cell>
          <cell r="B471">
            <v>1145</v>
          </cell>
          <cell r="C471">
            <v>2.92</v>
          </cell>
          <cell r="D471">
            <v>1.41</v>
          </cell>
          <cell r="E471">
            <v>1.51</v>
          </cell>
          <cell r="F471">
            <v>0</v>
          </cell>
          <cell r="G471">
            <v>1146</v>
          </cell>
          <cell r="H471">
            <v>2.2200000000000002</v>
          </cell>
          <cell r="I471">
            <v>0.75</v>
          </cell>
          <cell r="J471">
            <v>1.4700000000000002</v>
          </cell>
          <cell r="K471">
            <v>0</v>
          </cell>
          <cell r="L471">
            <v>3.9999999999999813E-2</v>
          </cell>
          <cell r="M471" t="b">
            <v>1</v>
          </cell>
          <cell r="N471" t="str">
            <v>Correcto</v>
          </cell>
          <cell r="O471" t="str">
            <v>-</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row>
        <row r="472">
          <cell r="A472" t="str">
            <v>1146-D16</v>
          </cell>
          <cell r="B472">
            <v>1146</v>
          </cell>
          <cell r="C472">
            <v>2.2599999999999998</v>
          </cell>
          <cell r="D472">
            <v>0.76</v>
          </cell>
          <cell r="E472">
            <v>1.4999999999999998</v>
          </cell>
          <cell r="F472">
            <v>0</v>
          </cell>
          <cell r="G472" t="str">
            <v>D16</v>
          </cell>
          <cell r="H472">
            <v>2.15</v>
          </cell>
          <cell r="I472">
            <v>0.64</v>
          </cell>
          <cell r="J472">
            <v>1.5099999999999998</v>
          </cell>
          <cell r="K472">
            <v>0</v>
          </cell>
          <cell r="L472">
            <v>1.0000000000000009E-2</v>
          </cell>
          <cell r="M472" t="b">
            <v>1</v>
          </cell>
          <cell r="N472" t="str">
            <v>Correcto</v>
          </cell>
          <cell r="O472" t="str">
            <v>-</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row>
        <row r="473">
          <cell r="A473" t="str">
            <v>1147-1148</v>
          </cell>
          <cell r="B473">
            <v>1147</v>
          </cell>
          <cell r="C473">
            <v>2.06</v>
          </cell>
          <cell r="D473">
            <v>1.72</v>
          </cell>
          <cell r="E473">
            <v>0.34000000000000008</v>
          </cell>
          <cell r="F473">
            <v>16</v>
          </cell>
          <cell r="G473">
            <v>1148</v>
          </cell>
          <cell r="H473">
            <v>1.95</v>
          </cell>
          <cell r="I473">
            <v>1.59</v>
          </cell>
          <cell r="J473">
            <v>0.35999999999999988</v>
          </cell>
          <cell r="K473">
            <v>16</v>
          </cell>
          <cell r="L473">
            <v>1.9999999999999796E-2</v>
          </cell>
          <cell r="M473" t="b">
            <v>1</v>
          </cell>
          <cell r="N473" t="str">
            <v>Correcto</v>
          </cell>
          <cell r="O473" t="str">
            <v>-</v>
          </cell>
          <cell r="S473">
            <v>0</v>
          </cell>
          <cell r="T473">
            <v>0</v>
          </cell>
          <cell r="U473">
            <v>0</v>
          </cell>
          <cell r="V473">
            <v>0</v>
          </cell>
          <cell r="W473">
            <v>0</v>
          </cell>
          <cell r="X473">
            <v>16</v>
          </cell>
          <cell r="Y473">
            <v>0</v>
          </cell>
          <cell r="Z473">
            <v>0</v>
          </cell>
          <cell r="AA473">
            <v>0</v>
          </cell>
          <cell r="AB473">
            <v>0</v>
          </cell>
          <cell r="AC473">
            <v>0</v>
          </cell>
          <cell r="AD473">
            <v>16</v>
          </cell>
          <cell r="AE473">
            <v>0</v>
          </cell>
          <cell r="AF473">
            <v>0</v>
          </cell>
          <cell r="AG473">
            <v>0</v>
          </cell>
          <cell r="AH473">
            <v>0</v>
          </cell>
          <cell r="AI473">
            <v>0</v>
          </cell>
          <cell r="AJ473">
            <v>16</v>
          </cell>
          <cell r="AK473">
            <v>0</v>
          </cell>
          <cell r="AL473">
            <v>0</v>
          </cell>
          <cell r="AM473">
            <v>0</v>
          </cell>
          <cell r="AN473">
            <v>0</v>
          </cell>
          <cell r="AO473">
            <v>0</v>
          </cell>
          <cell r="AP473">
            <v>16</v>
          </cell>
        </row>
        <row r="474">
          <cell r="A474" t="str">
            <v>1147-1027</v>
          </cell>
          <cell r="B474">
            <v>1147</v>
          </cell>
          <cell r="C474">
            <v>2.1800000000000002</v>
          </cell>
          <cell r="D474">
            <v>1.82</v>
          </cell>
          <cell r="E474">
            <v>0.3600000000000001</v>
          </cell>
          <cell r="F474">
            <v>16</v>
          </cell>
          <cell r="G474">
            <v>1027</v>
          </cell>
          <cell r="H474">
            <v>1.73</v>
          </cell>
          <cell r="I474">
            <v>1.39</v>
          </cell>
          <cell r="J474">
            <v>0.34000000000000008</v>
          </cell>
          <cell r="K474">
            <v>16</v>
          </cell>
          <cell r="L474">
            <v>2.0000000000000018E-2</v>
          </cell>
          <cell r="M474" t="b">
            <v>1</v>
          </cell>
          <cell r="N474" t="str">
            <v>Correcto</v>
          </cell>
          <cell r="O474" t="str">
            <v>-</v>
          </cell>
          <cell r="S474">
            <v>0</v>
          </cell>
          <cell r="T474">
            <v>0</v>
          </cell>
          <cell r="U474">
            <v>0</v>
          </cell>
          <cell r="V474">
            <v>0</v>
          </cell>
          <cell r="W474">
            <v>0</v>
          </cell>
          <cell r="X474">
            <v>16</v>
          </cell>
          <cell r="Y474">
            <v>0</v>
          </cell>
          <cell r="Z474">
            <v>0</v>
          </cell>
          <cell r="AA474">
            <v>0</v>
          </cell>
          <cell r="AB474">
            <v>0</v>
          </cell>
          <cell r="AC474">
            <v>0</v>
          </cell>
          <cell r="AD474">
            <v>16</v>
          </cell>
          <cell r="AE474">
            <v>0</v>
          </cell>
          <cell r="AF474">
            <v>0</v>
          </cell>
          <cell r="AG474">
            <v>0</v>
          </cell>
          <cell r="AH474">
            <v>0</v>
          </cell>
          <cell r="AI474">
            <v>0</v>
          </cell>
          <cell r="AJ474">
            <v>16</v>
          </cell>
          <cell r="AK474">
            <v>0</v>
          </cell>
          <cell r="AL474">
            <v>0</v>
          </cell>
          <cell r="AM474">
            <v>0</v>
          </cell>
          <cell r="AN474">
            <v>0</v>
          </cell>
          <cell r="AO474">
            <v>0</v>
          </cell>
          <cell r="AP474">
            <v>16</v>
          </cell>
        </row>
        <row r="475">
          <cell r="A475" t="str">
            <v>1148-1147</v>
          </cell>
          <cell r="B475">
            <v>1148</v>
          </cell>
          <cell r="C475">
            <v>1.95</v>
          </cell>
          <cell r="D475">
            <v>1.59</v>
          </cell>
          <cell r="E475">
            <v>0.35999999999999988</v>
          </cell>
          <cell r="F475">
            <v>16</v>
          </cell>
          <cell r="G475">
            <v>1147</v>
          </cell>
          <cell r="H475">
            <v>2.06</v>
          </cell>
          <cell r="I475">
            <v>1.72</v>
          </cell>
          <cell r="J475">
            <v>0.34000000000000008</v>
          </cell>
          <cell r="K475">
            <v>16</v>
          </cell>
          <cell r="L475">
            <v>1.9999999999999796E-2</v>
          </cell>
          <cell r="M475" t="b">
            <v>1</v>
          </cell>
          <cell r="N475" t="str">
            <v>Correcto</v>
          </cell>
          <cell r="O475" t="str">
            <v>-</v>
          </cell>
          <cell r="S475">
            <v>0</v>
          </cell>
          <cell r="T475">
            <v>0</v>
          </cell>
          <cell r="U475">
            <v>0</v>
          </cell>
          <cell r="V475">
            <v>0</v>
          </cell>
          <cell r="W475">
            <v>0</v>
          </cell>
          <cell r="X475">
            <v>16</v>
          </cell>
          <cell r="Y475">
            <v>0</v>
          </cell>
          <cell r="Z475">
            <v>0</v>
          </cell>
          <cell r="AA475">
            <v>0</v>
          </cell>
          <cell r="AB475">
            <v>0</v>
          </cell>
          <cell r="AC475">
            <v>0</v>
          </cell>
          <cell r="AD475">
            <v>16</v>
          </cell>
          <cell r="AE475">
            <v>0</v>
          </cell>
          <cell r="AF475">
            <v>0</v>
          </cell>
          <cell r="AG475">
            <v>0</v>
          </cell>
          <cell r="AH475">
            <v>0</v>
          </cell>
          <cell r="AI475">
            <v>0</v>
          </cell>
          <cell r="AJ475">
            <v>16</v>
          </cell>
          <cell r="AK475">
            <v>0</v>
          </cell>
          <cell r="AL475">
            <v>0</v>
          </cell>
          <cell r="AM475">
            <v>0</v>
          </cell>
          <cell r="AN475">
            <v>0</v>
          </cell>
          <cell r="AO475">
            <v>0</v>
          </cell>
          <cell r="AP475">
            <v>16</v>
          </cell>
        </row>
        <row r="476">
          <cell r="A476" t="str">
            <v>1149-1002B</v>
          </cell>
          <cell r="B476">
            <v>1149</v>
          </cell>
          <cell r="C476">
            <v>1.45</v>
          </cell>
          <cell r="D476">
            <v>1.1100000000000001</v>
          </cell>
          <cell r="E476">
            <v>0.33999999999999986</v>
          </cell>
          <cell r="F476">
            <v>16</v>
          </cell>
          <cell r="G476" t="str">
            <v>1002B</v>
          </cell>
          <cell r="H476">
            <v>1.59</v>
          </cell>
          <cell r="I476">
            <v>1.23</v>
          </cell>
          <cell r="J476">
            <v>0.3600000000000001</v>
          </cell>
          <cell r="K476">
            <v>16</v>
          </cell>
          <cell r="L476">
            <v>2.000000000000024E-2</v>
          </cell>
          <cell r="M476" t="b">
            <v>1</v>
          </cell>
          <cell r="N476" t="str">
            <v>Correcto</v>
          </cell>
          <cell r="O476" t="str">
            <v>-</v>
          </cell>
          <cell r="S476">
            <v>0</v>
          </cell>
          <cell r="T476">
            <v>0</v>
          </cell>
          <cell r="U476">
            <v>0</v>
          </cell>
          <cell r="V476">
            <v>0</v>
          </cell>
          <cell r="W476">
            <v>0</v>
          </cell>
          <cell r="X476">
            <v>16</v>
          </cell>
          <cell r="Y476">
            <v>0</v>
          </cell>
          <cell r="Z476">
            <v>0</v>
          </cell>
          <cell r="AA476">
            <v>0</v>
          </cell>
          <cell r="AB476">
            <v>0</v>
          </cell>
          <cell r="AC476">
            <v>0</v>
          </cell>
          <cell r="AD476">
            <v>16</v>
          </cell>
          <cell r="AE476">
            <v>0</v>
          </cell>
          <cell r="AF476">
            <v>0</v>
          </cell>
          <cell r="AG476">
            <v>0</v>
          </cell>
          <cell r="AH476">
            <v>0</v>
          </cell>
          <cell r="AI476">
            <v>0</v>
          </cell>
          <cell r="AJ476">
            <v>16</v>
          </cell>
          <cell r="AK476">
            <v>0</v>
          </cell>
          <cell r="AL476">
            <v>0</v>
          </cell>
          <cell r="AM476">
            <v>0</v>
          </cell>
          <cell r="AN476">
            <v>0</v>
          </cell>
          <cell r="AO476">
            <v>0</v>
          </cell>
          <cell r="AP476">
            <v>16</v>
          </cell>
        </row>
        <row r="477">
          <cell r="A477" t="str">
            <v>1155-1036</v>
          </cell>
          <cell r="B477">
            <v>1155</v>
          </cell>
          <cell r="C477">
            <v>1.585</v>
          </cell>
          <cell r="D477">
            <v>1.27</v>
          </cell>
          <cell r="E477">
            <v>0.31499999999999995</v>
          </cell>
          <cell r="F477">
            <v>14</v>
          </cell>
          <cell r="G477">
            <v>1036</v>
          </cell>
          <cell r="H477">
            <v>2.0499999999999998</v>
          </cell>
          <cell r="I477">
            <v>1.72</v>
          </cell>
          <cell r="J477">
            <v>0.32999999999999985</v>
          </cell>
          <cell r="K477">
            <v>14</v>
          </cell>
          <cell r="L477">
            <v>1.4999999999999902E-2</v>
          </cell>
          <cell r="M477" t="b">
            <v>1</v>
          </cell>
          <cell r="N477" t="str">
            <v>Correcto</v>
          </cell>
          <cell r="O477" t="str">
            <v>-</v>
          </cell>
          <cell r="S477">
            <v>0</v>
          </cell>
          <cell r="T477">
            <v>0</v>
          </cell>
          <cell r="U477">
            <v>0</v>
          </cell>
          <cell r="V477">
            <v>0</v>
          </cell>
          <cell r="W477">
            <v>14</v>
          </cell>
          <cell r="X477">
            <v>0</v>
          </cell>
          <cell r="Y477">
            <v>0</v>
          </cell>
          <cell r="Z477">
            <v>0</v>
          </cell>
          <cell r="AA477">
            <v>0</v>
          </cell>
          <cell r="AB477">
            <v>0</v>
          </cell>
          <cell r="AC477">
            <v>0</v>
          </cell>
          <cell r="AD477">
            <v>14</v>
          </cell>
          <cell r="AE477">
            <v>0</v>
          </cell>
          <cell r="AF477">
            <v>0</v>
          </cell>
          <cell r="AG477">
            <v>0</v>
          </cell>
          <cell r="AH477">
            <v>0</v>
          </cell>
          <cell r="AI477">
            <v>14</v>
          </cell>
          <cell r="AJ477">
            <v>0</v>
          </cell>
          <cell r="AK477">
            <v>0</v>
          </cell>
          <cell r="AL477">
            <v>0</v>
          </cell>
          <cell r="AM477">
            <v>0</v>
          </cell>
          <cell r="AN477">
            <v>0</v>
          </cell>
          <cell r="AO477">
            <v>0</v>
          </cell>
          <cell r="AP477">
            <v>14</v>
          </cell>
        </row>
        <row r="478">
          <cell r="A478" t="str">
            <v>1161-14F</v>
          </cell>
          <cell r="B478">
            <v>1161</v>
          </cell>
          <cell r="C478">
            <v>4.6399999999999997</v>
          </cell>
          <cell r="D478">
            <v>3.8</v>
          </cell>
          <cell r="E478">
            <v>0.83999999999999986</v>
          </cell>
          <cell r="F478">
            <v>0</v>
          </cell>
          <cell r="G478" t="str">
            <v>14F</v>
          </cell>
          <cell r="H478">
            <v>2.11</v>
          </cell>
          <cell r="I478">
            <v>1.3</v>
          </cell>
          <cell r="J478">
            <v>0.80999999999999983</v>
          </cell>
          <cell r="K478">
            <v>0</v>
          </cell>
          <cell r="L478">
            <v>3.0000000000000027E-2</v>
          </cell>
          <cell r="M478" t="b">
            <v>1</v>
          </cell>
          <cell r="N478" t="str">
            <v>Correcto</v>
          </cell>
          <cell r="O478" t="str">
            <v>-</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row>
        <row r="479">
          <cell r="A479" t="str">
            <v>1162-64</v>
          </cell>
          <cell r="B479">
            <v>1162</v>
          </cell>
          <cell r="C479">
            <v>1.1200000000000001</v>
          </cell>
          <cell r="D479">
            <v>0.95</v>
          </cell>
          <cell r="E479">
            <v>0.17000000000000015</v>
          </cell>
          <cell r="F479">
            <v>8</v>
          </cell>
          <cell r="G479">
            <v>64</v>
          </cell>
          <cell r="H479">
            <v>1.41</v>
          </cell>
          <cell r="I479">
            <v>1.2270000000000001</v>
          </cell>
          <cell r="J479">
            <v>0.18299999999999983</v>
          </cell>
          <cell r="K479">
            <v>8</v>
          </cell>
          <cell r="L479">
            <v>1.2999999999999678E-2</v>
          </cell>
          <cell r="M479" t="b">
            <v>1</v>
          </cell>
          <cell r="N479" t="str">
            <v>Correcto</v>
          </cell>
          <cell r="O479" t="str">
            <v>-</v>
          </cell>
          <cell r="S479">
            <v>0</v>
          </cell>
          <cell r="T479">
            <v>8</v>
          </cell>
          <cell r="U479">
            <v>0</v>
          </cell>
          <cell r="V479">
            <v>0</v>
          </cell>
          <cell r="W479">
            <v>0</v>
          </cell>
          <cell r="X479">
            <v>0</v>
          </cell>
          <cell r="Y479">
            <v>0</v>
          </cell>
          <cell r="Z479">
            <v>0</v>
          </cell>
          <cell r="AA479">
            <v>0</v>
          </cell>
          <cell r="AB479">
            <v>0</v>
          </cell>
          <cell r="AC479">
            <v>0</v>
          </cell>
          <cell r="AD479">
            <v>8</v>
          </cell>
          <cell r="AE479">
            <v>0</v>
          </cell>
          <cell r="AF479">
            <v>8</v>
          </cell>
          <cell r="AG479">
            <v>0</v>
          </cell>
          <cell r="AH479">
            <v>0</v>
          </cell>
          <cell r="AI479">
            <v>0</v>
          </cell>
          <cell r="AJ479">
            <v>0</v>
          </cell>
          <cell r="AK479">
            <v>0</v>
          </cell>
          <cell r="AL479">
            <v>0</v>
          </cell>
          <cell r="AM479">
            <v>0</v>
          </cell>
          <cell r="AN479">
            <v>0</v>
          </cell>
          <cell r="AO479">
            <v>0</v>
          </cell>
          <cell r="AP479">
            <v>8</v>
          </cell>
        </row>
        <row r="480">
          <cell r="A480" t="str">
            <v>1164-1166</v>
          </cell>
          <cell r="B480">
            <v>1164</v>
          </cell>
          <cell r="C480">
            <v>1.77</v>
          </cell>
          <cell r="D480">
            <v>1.6</v>
          </cell>
          <cell r="E480">
            <v>0.16999999999999993</v>
          </cell>
          <cell r="F480">
            <v>8</v>
          </cell>
          <cell r="G480">
            <v>1166</v>
          </cell>
          <cell r="H480">
            <v>2.1459999999999999</v>
          </cell>
          <cell r="I480">
            <v>1.99</v>
          </cell>
          <cell r="J480">
            <v>0.15599999999999992</v>
          </cell>
          <cell r="K480">
            <v>8</v>
          </cell>
          <cell r="L480">
            <v>1.4000000000000012E-2</v>
          </cell>
          <cell r="M480" t="b">
            <v>1</v>
          </cell>
          <cell r="N480" t="str">
            <v>Correcto</v>
          </cell>
          <cell r="O480" t="str">
            <v>-</v>
          </cell>
          <cell r="S480">
            <v>0</v>
          </cell>
          <cell r="T480">
            <v>8</v>
          </cell>
          <cell r="U480">
            <v>0</v>
          </cell>
          <cell r="V480">
            <v>0</v>
          </cell>
          <cell r="W480">
            <v>0</v>
          </cell>
          <cell r="X480">
            <v>0</v>
          </cell>
          <cell r="Y480">
            <v>0</v>
          </cell>
          <cell r="Z480">
            <v>0</v>
          </cell>
          <cell r="AA480">
            <v>0</v>
          </cell>
          <cell r="AB480">
            <v>0</v>
          </cell>
          <cell r="AC480">
            <v>0</v>
          </cell>
          <cell r="AD480">
            <v>8</v>
          </cell>
          <cell r="AE480">
            <v>0</v>
          </cell>
          <cell r="AF480">
            <v>8</v>
          </cell>
          <cell r="AG480">
            <v>0</v>
          </cell>
          <cell r="AH480">
            <v>0</v>
          </cell>
          <cell r="AI480">
            <v>0</v>
          </cell>
          <cell r="AJ480">
            <v>0</v>
          </cell>
          <cell r="AK480">
            <v>0</v>
          </cell>
          <cell r="AL480">
            <v>0</v>
          </cell>
          <cell r="AM480">
            <v>0</v>
          </cell>
          <cell r="AN480">
            <v>0</v>
          </cell>
          <cell r="AO480">
            <v>0</v>
          </cell>
          <cell r="AP480">
            <v>8</v>
          </cell>
        </row>
        <row r="481">
          <cell r="A481" t="str">
            <v>1165-1166</v>
          </cell>
          <cell r="B481">
            <v>1165</v>
          </cell>
          <cell r="C481">
            <v>2.149</v>
          </cell>
          <cell r="D481">
            <v>1.99</v>
          </cell>
          <cell r="E481">
            <v>0.15900000000000003</v>
          </cell>
          <cell r="F481">
            <v>8</v>
          </cell>
          <cell r="G481">
            <v>1166</v>
          </cell>
          <cell r="H481">
            <v>2.09</v>
          </cell>
          <cell r="I481">
            <v>1.92</v>
          </cell>
          <cell r="J481">
            <v>0.16999999999999993</v>
          </cell>
          <cell r="K481">
            <v>8</v>
          </cell>
          <cell r="L481">
            <v>1.0999999999999899E-2</v>
          </cell>
          <cell r="M481" t="b">
            <v>1</v>
          </cell>
          <cell r="N481" t="str">
            <v>Correcto</v>
          </cell>
          <cell r="O481" t="str">
            <v>-</v>
          </cell>
          <cell r="S481">
            <v>0</v>
          </cell>
          <cell r="T481">
            <v>8</v>
          </cell>
          <cell r="U481">
            <v>0</v>
          </cell>
          <cell r="V481">
            <v>0</v>
          </cell>
          <cell r="W481">
            <v>0</v>
          </cell>
          <cell r="X481">
            <v>0</v>
          </cell>
          <cell r="Y481">
            <v>0</v>
          </cell>
          <cell r="Z481">
            <v>0</v>
          </cell>
          <cell r="AA481">
            <v>0</v>
          </cell>
          <cell r="AB481">
            <v>0</v>
          </cell>
          <cell r="AC481">
            <v>0</v>
          </cell>
          <cell r="AD481">
            <v>8</v>
          </cell>
          <cell r="AE481">
            <v>0</v>
          </cell>
          <cell r="AF481">
            <v>8</v>
          </cell>
          <cell r="AG481">
            <v>0</v>
          </cell>
          <cell r="AH481">
            <v>0</v>
          </cell>
          <cell r="AI481">
            <v>0</v>
          </cell>
          <cell r="AJ481">
            <v>0</v>
          </cell>
          <cell r="AK481">
            <v>0</v>
          </cell>
          <cell r="AL481">
            <v>0</v>
          </cell>
          <cell r="AM481">
            <v>0</v>
          </cell>
          <cell r="AN481">
            <v>0</v>
          </cell>
          <cell r="AO481">
            <v>0</v>
          </cell>
          <cell r="AP481">
            <v>8</v>
          </cell>
        </row>
        <row r="482">
          <cell r="A482" t="str">
            <v>1166-1165</v>
          </cell>
          <cell r="B482">
            <v>1166</v>
          </cell>
          <cell r="C482">
            <v>2.09</v>
          </cell>
          <cell r="D482">
            <v>1.92</v>
          </cell>
          <cell r="E482">
            <v>0.16999999999999993</v>
          </cell>
          <cell r="F482">
            <v>8</v>
          </cell>
          <cell r="G482">
            <v>1165</v>
          </cell>
          <cell r="H482">
            <v>2.149</v>
          </cell>
          <cell r="I482">
            <v>1.99</v>
          </cell>
          <cell r="J482">
            <v>0.15900000000000003</v>
          </cell>
          <cell r="K482">
            <v>8</v>
          </cell>
          <cell r="L482">
            <v>1.0999999999999899E-2</v>
          </cell>
          <cell r="M482" t="b">
            <v>1</v>
          </cell>
          <cell r="N482" t="str">
            <v>Correcto</v>
          </cell>
          <cell r="O482" t="str">
            <v>-</v>
          </cell>
          <cell r="S482">
            <v>0</v>
          </cell>
          <cell r="T482">
            <v>8</v>
          </cell>
          <cell r="U482">
            <v>0</v>
          </cell>
          <cell r="V482">
            <v>0</v>
          </cell>
          <cell r="W482">
            <v>0</v>
          </cell>
          <cell r="X482">
            <v>0</v>
          </cell>
          <cell r="Y482">
            <v>0</v>
          </cell>
          <cell r="Z482">
            <v>0</v>
          </cell>
          <cell r="AA482">
            <v>0</v>
          </cell>
          <cell r="AB482">
            <v>0</v>
          </cell>
          <cell r="AC482">
            <v>0</v>
          </cell>
          <cell r="AD482">
            <v>8</v>
          </cell>
          <cell r="AE482">
            <v>0</v>
          </cell>
          <cell r="AF482">
            <v>8</v>
          </cell>
          <cell r="AG482">
            <v>0</v>
          </cell>
          <cell r="AH482">
            <v>0</v>
          </cell>
          <cell r="AI482">
            <v>0</v>
          </cell>
          <cell r="AJ482">
            <v>0</v>
          </cell>
          <cell r="AK482">
            <v>0</v>
          </cell>
          <cell r="AL482">
            <v>0</v>
          </cell>
          <cell r="AM482">
            <v>0</v>
          </cell>
          <cell r="AN482">
            <v>0</v>
          </cell>
          <cell r="AO482">
            <v>0</v>
          </cell>
          <cell r="AP482">
            <v>8</v>
          </cell>
        </row>
        <row r="483">
          <cell r="A483" t="str">
            <v>1166-1164</v>
          </cell>
          <cell r="B483">
            <v>1166</v>
          </cell>
          <cell r="C483">
            <v>2.1459999999999999</v>
          </cell>
          <cell r="D483">
            <v>1.99</v>
          </cell>
          <cell r="E483">
            <v>0.15599999999999992</v>
          </cell>
          <cell r="F483">
            <v>8</v>
          </cell>
          <cell r="G483">
            <v>1164</v>
          </cell>
          <cell r="H483">
            <v>1.77</v>
          </cell>
          <cell r="I483">
            <v>1.6</v>
          </cell>
          <cell r="J483">
            <v>0.16999999999999993</v>
          </cell>
          <cell r="K483">
            <v>8</v>
          </cell>
          <cell r="L483">
            <v>1.4000000000000012E-2</v>
          </cell>
          <cell r="M483" t="b">
            <v>1</v>
          </cell>
          <cell r="N483" t="str">
            <v>Correcto</v>
          </cell>
          <cell r="O483" t="str">
            <v>-</v>
          </cell>
          <cell r="S483">
            <v>0</v>
          </cell>
          <cell r="T483">
            <v>8</v>
          </cell>
          <cell r="U483">
            <v>0</v>
          </cell>
          <cell r="V483">
            <v>0</v>
          </cell>
          <cell r="W483">
            <v>0</v>
          </cell>
          <cell r="X483">
            <v>0</v>
          </cell>
          <cell r="Y483">
            <v>0</v>
          </cell>
          <cell r="Z483">
            <v>0</v>
          </cell>
          <cell r="AA483">
            <v>0</v>
          </cell>
          <cell r="AB483">
            <v>0</v>
          </cell>
          <cell r="AC483">
            <v>0</v>
          </cell>
          <cell r="AD483">
            <v>8</v>
          </cell>
          <cell r="AE483">
            <v>0</v>
          </cell>
          <cell r="AF483">
            <v>8</v>
          </cell>
          <cell r="AG483">
            <v>0</v>
          </cell>
          <cell r="AH483">
            <v>0</v>
          </cell>
          <cell r="AI483">
            <v>0</v>
          </cell>
          <cell r="AJ483">
            <v>0</v>
          </cell>
          <cell r="AK483">
            <v>0</v>
          </cell>
          <cell r="AL483">
            <v>0</v>
          </cell>
          <cell r="AM483">
            <v>0</v>
          </cell>
          <cell r="AN483">
            <v>0</v>
          </cell>
          <cell r="AO483">
            <v>0</v>
          </cell>
          <cell r="AP483">
            <v>8</v>
          </cell>
        </row>
        <row r="484">
          <cell r="A484" t="str">
            <v>1166-1167</v>
          </cell>
          <cell r="B484">
            <v>1166</v>
          </cell>
          <cell r="C484">
            <v>2.15</v>
          </cell>
          <cell r="D484">
            <v>1.99</v>
          </cell>
          <cell r="E484">
            <v>0.15999999999999992</v>
          </cell>
          <cell r="F484">
            <v>8</v>
          </cell>
          <cell r="G484">
            <v>1167</v>
          </cell>
          <cell r="H484">
            <v>2</v>
          </cell>
          <cell r="I484">
            <v>1.82</v>
          </cell>
          <cell r="J484">
            <v>0.17999999999999994</v>
          </cell>
          <cell r="K484">
            <v>8</v>
          </cell>
          <cell r="L484">
            <v>2.0000000000000018E-2</v>
          </cell>
          <cell r="M484" t="b">
            <v>1</v>
          </cell>
          <cell r="N484" t="str">
            <v>Correcto</v>
          </cell>
          <cell r="O484" t="str">
            <v>-</v>
          </cell>
          <cell r="S484">
            <v>0</v>
          </cell>
          <cell r="T484">
            <v>8</v>
          </cell>
          <cell r="U484">
            <v>0</v>
          </cell>
          <cell r="V484">
            <v>0</v>
          </cell>
          <cell r="W484">
            <v>0</v>
          </cell>
          <cell r="X484">
            <v>0</v>
          </cell>
          <cell r="Y484">
            <v>0</v>
          </cell>
          <cell r="Z484">
            <v>0</v>
          </cell>
          <cell r="AA484">
            <v>0</v>
          </cell>
          <cell r="AB484">
            <v>0</v>
          </cell>
          <cell r="AC484">
            <v>0</v>
          </cell>
          <cell r="AD484">
            <v>8</v>
          </cell>
          <cell r="AE484">
            <v>0</v>
          </cell>
          <cell r="AF484">
            <v>8</v>
          </cell>
          <cell r="AG484">
            <v>0</v>
          </cell>
          <cell r="AH484">
            <v>0</v>
          </cell>
          <cell r="AI484">
            <v>0</v>
          </cell>
          <cell r="AJ484">
            <v>0</v>
          </cell>
          <cell r="AK484">
            <v>0</v>
          </cell>
          <cell r="AL484">
            <v>0</v>
          </cell>
          <cell r="AM484">
            <v>0</v>
          </cell>
          <cell r="AN484">
            <v>0</v>
          </cell>
          <cell r="AO484">
            <v>0</v>
          </cell>
          <cell r="AP484">
            <v>8</v>
          </cell>
        </row>
        <row r="485">
          <cell r="A485" t="str">
            <v>1167-1166</v>
          </cell>
          <cell r="B485">
            <v>1167</v>
          </cell>
          <cell r="C485">
            <v>2</v>
          </cell>
          <cell r="D485">
            <v>1.82</v>
          </cell>
          <cell r="E485">
            <v>0.17999999999999994</v>
          </cell>
          <cell r="F485">
            <v>8</v>
          </cell>
          <cell r="G485">
            <v>1166</v>
          </cell>
          <cell r="H485">
            <v>2.15</v>
          </cell>
          <cell r="I485">
            <v>1.99</v>
          </cell>
          <cell r="J485">
            <v>0.15999999999999992</v>
          </cell>
          <cell r="K485">
            <v>8</v>
          </cell>
          <cell r="L485">
            <v>2.0000000000000018E-2</v>
          </cell>
          <cell r="M485" t="b">
            <v>1</v>
          </cell>
          <cell r="N485" t="str">
            <v>Correcto</v>
          </cell>
          <cell r="O485" t="str">
            <v>-</v>
          </cell>
          <cell r="S485">
            <v>0</v>
          </cell>
          <cell r="T485">
            <v>8</v>
          </cell>
          <cell r="U485">
            <v>0</v>
          </cell>
          <cell r="V485">
            <v>0</v>
          </cell>
          <cell r="W485">
            <v>0</v>
          </cell>
          <cell r="X485">
            <v>0</v>
          </cell>
          <cell r="Y485">
            <v>0</v>
          </cell>
          <cell r="Z485">
            <v>0</v>
          </cell>
          <cell r="AA485">
            <v>0</v>
          </cell>
          <cell r="AB485">
            <v>0</v>
          </cell>
          <cell r="AC485">
            <v>0</v>
          </cell>
          <cell r="AD485">
            <v>8</v>
          </cell>
          <cell r="AE485">
            <v>0</v>
          </cell>
          <cell r="AF485">
            <v>8</v>
          </cell>
          <cell r="AG485">
            <v>0</v>
          </cell>
          <cell r="AH485">
            <v>0</v>
          </cell>
          <cell r="AI485">
            <v>0</v>
          </cell>
          <cell r="AJ485">
            <v>0</v>
          </cell>
          <cell r="AK485">
            <v>0</v>
          </cell>
          <cell r="AL485">
            <v>0</v>
          </cell>
          <cell r="AM485">
            <v>0</v>
          </cell>
          <cell r="AN485">
            <v>0</v>
          </cell>
          <cell r="AO485">
            <v>0</v>
          </cell>
          <cell r="AP485">
            <v>8</v>
          </cell>
        </row>
        <row r="486">
          <cell r="A486" t="str">
            <v>1168-1169</v>
          </cell>
          <cell r="B486">
            <v>1168</v>
          </cell>
          <cell r="C486">
            <v>1.722</v>
          </cell>
          <cell r="D486">
            <v>1.47</v>
          </cell>
          <cell r="E486">
            <v>0.252</v>
          </cell>
          <cell r="F486">
            <v>12</v>
          </cell>
          <cell r="G486">
            <v>1169</v>
          </cell>
          <cell r="H486">
            <v>0.66</v>
          </cell>
          <cell r="I486">
            <v>0.38</v>
          </cell>
          <cell r="J486">
            <v>0.28000000000000003</v>
          </cell>
          <cell r="K486">
            <v>12</v>
          </cell>
          <cell r="L486">
            <v>2.8000000000000025E-2</v>
          </cell>
          <cell r="M486" t="b">
            <v>1</v>
          </cell>
          <cell r="N486" t="str">
            <v>Correcto</v>
          </cell>
          <cell r="O486" t="str">
            <v>-</v>
          </cell>
          <cell r="S486">
            <v>0</v>
          </cell>
          <cell r="T486">
            <v>0</v>
          </cell>
          <cell r="U486">
            <v>0</v>
          </cell>
          <cell r="V486">
            <v>12</v>
          </cell>
          <cell r="W486">
            <v>0</v>
          </cell>
          <cell r="X486">
            <v>0</v>
          </cell>
          <cell r="Y486">
            <v>0</v>
          </cell>
          <cell r="Z486">
            <v>0</v>
          </cell>
          <cell r="AA486">
            <v>0</v>
          </cell>
          <cell r="AB486">
            <v>0</v>
          </cell>
          <cell r="AC486">
            <v>0</v>
          </cell>
          <cell r="AD486">
            <v>12</v>
          </cell>
          <cell r="AE486">
            <v>0</v>
          </cell>
          <cell r="AF486">
            <v>0</v>
          </cell>
          <cell r="AG486">
            <v>0</v>
          </cell>
          <cell r="AH486">
            <v>12</v>
          </cell>
          <cell r="AI486">
            <v>0</v>
          </cell>
          <cell r="AJ486">
            <v>0</v>
          </cell>
          <cell r="AK486">
            <v>0</v>
          </cell>
          <cell r="AL486">
            <v>0</v>
          </cell>
          <cell r="AM486">
            <v>0</v>
          </cell>
          <cell r="AN486">
            <v>0</v>
          </cell>
          <cell r="AO486">
            <v>0</v>
          </cell>
          <cell r="AP486">
            <v>12</v>
          </cell>
        </row>
        <row r="487">
          <cell r="A487" t="str">
            <v>1169-1168</v>
          </cell>
          <cell r="B487">
            <v>1169</v>
          </cell>
          <cell r="C487">
            <v>0.66</v>
          </cell>
          <cell r="D487">
            <v>0.38</v>
          </cell>
          <cell r="E487">
            <v>0.28000000000000003</v>
          </cell>
          <cell r="F487">
            <v>12</v>
          </cell>
          <cell r="G487">
            <v>1168</v>
          </cell>
          <cell r="H487">
            <v>1.722</v>
          </cell>
          <cell r="I487">
            <v>1.47</v>
          </cell>
          <cell r="J487">
            <v>0.252</v>
          </cell>
          <cell r="K487">
            <v>12</v>
          </cell>
          <cell r="L487">
            <v>2.8000000000000025E-2</v>
          </cell>
          <cell r="M487" t="b">
            <v>1</v>
          </cell>
          <cell r="N487" t="str">
            <v>Correcto</v>
          </cell>
          <cell r="O487" t="str">
            <v>-</v>
          </cell>
          <cell r="S487">
            <v>0</v>
          </cell>
          <cell r="T487">
            <v>0</v>
          </cell>
          <cell r="U487">
            <v>0</v>
          </cell>
          <cell r="V487">
            <v>12</v>
          </cell>
          <cell r="W487">
            <v>0</v>
          </cell>
          <cell r="X487">
            <v>0</v>
          </cell>
          <cell r="Y487">
            <v>0</v>
          </cell>
          <cell r="Z487">
            <v>0</v>
          </cell>
          <cell r="AA487">
            <v>0</v>
          </cell>
          <cell r="AB487">
            <v>0</v>
          </cell>
          <cell r="AC487">
            <v>0</v>
          </cell>
          <cell r="AD487">
            <v>12</v>
          </cell>
          <cell r="AE487">
            <v>0</v>
          </cell>
          <cell r="AF487">
            <v>0</v>
          </cell>
          <cell r="AG487">
            <v>0</v>
          </cell>
          <cell r="AH487">
            <v>12</v>
          </cell>
          <cell r="AI487">
            <v>0</v>
          </cell>
          <cell r="AJ487">
            <v>0</v>
          </cell>
          <cell r="AK487">
            <v>0</v>
          </cell>
          <cell r="AL487">
            <v>0</v>
          </cell>
          <cell r="AM487">
            <v>0</v>
          </cell>
          <cell r="AN487">
            <v>0</v>
          </cell>
          <cell r="AO487">
            <v>0</v>
          </cell>
          <cell r="AP487">
            <v>12</v>
          </cell>
        </row>
        <row r="488">
          <cell r="A488" t="str">
            <v>1169-1170</v>
          </cell>
          <cell r="B488">
            <v>1169</v>
          </cell>
          <cell r="C488">
            <v>1.075</v>
          </cell>
          <cell r="D488">
            <v>0.76</v>
          </cell>
          <cell r="E488">
            <v>0.31499999999999995</v>
          </cell>
          <cell r="F488">
            <v>14</v>
          </cell>
          <cell r="G488">
            <v>1170</v>
          </cell>
          <cell r="H488">
            <v>1.03</v>
          </cell>
          <cell r="I488">
            <v>0.72</v>
          </cell>
          <cell r="J488">
            <v>0.31000000000000005</v>
          </cell>
          <cell r="K488">
            <v>14</v>
          </cell>
          <cell r="L488">
            <v>4.9999999999998934E-3</v>
          </cell>
          <cell r="M488" t="b">
            <v>1</v>
          </cell>
          <cell r="N488" t="str">
            <v>Correcto</v>
          </cell>
          <cell r="O488" t="str">
            <v>-</v>
          </cell>
          <cell r="S488">
            <v>0</v>
          </cell>
          <cell r="T488">
            <v>0</v>
          </cell>
          <cell r="U488">
            <v>0</v>
          </cell>
          <cell r="V488">
            <v>0</v>
          </cell>
          <cell r="W488">
            <v>14</v>
          </cell>
          <cell r="X488">
            <v>0</v>
          </cell>
          <cell r="Y488">
            <v>0</v>
          </cell>
          <cell r="Z488">
            <v>0</v>
          </cell>
          <cell r="AA488">
            <v>0</v>
          </cell>
          <cell r="AB488">
            <v>0</v>
          </cell>
          <cell r="AC488">
            <v>0</v>
          </cell>
          <cell r="AD488">
            <v>14</v>
          </cell>
          <cell r="AE488">
            <v>0</v>
          </cell>
          <cell r="AF488">
            <v>0</v>
          </cell>
          <cell r="AG488">
            <v>0</v>
          </cell>
          <cell r="AH488">
            <v>0</v>
          </cell>
          <cell r="AI488">
            <v>14</v>
          </cell>
          <cell r="AJ488">
            <v>0</v>
          </cell>
          <cell r="AK488">
            <v>0</v>
          </cell>
          <cell r="AL488">
            <v>0</v>
          </cell>
          <cell r="AM488">
            <v>0</v>
          </cell>
          <cell r="AN488">
            <v>0</v>
          </cell>
          <cell r="AO488">
            <v>0</v>
          </cell>
          <cell r="AP488">
            <v>14</v>
          </cell>
        </row>
        <row r="489">
          <cell r="A489" t="str">
            <v>1170-1169</v>
          </cell>
          <cell r="B489">
            <v>1170</v>
          </cell>
          <cell r="C489">
            <v>1.03</v>
          </cell>
          <cell r="D489">
            <v>0.72</v>
          </cell>
          <cell r="E489">
            <v>0.31000000000000005</v>
          </cell>
          <cell r="F489">
            <v>14</v>
          </cell>
          <cell r="G489">
            <v>1169</v>
          </cell>
          <cell r="H489">
            <v>1.075</v>
          </cell>
          <cell r="I489">
            <v>0.76</v>
          </cell>
          <cell r="J489">
            <v>0.31499999999999995</v>
          </cell>
          <cell r="K489">
            <v>14</v>
          </cell>
          <cell r="L489">
            <v>4.9999999999998934E-3</v>
          </cell>
          <cell r="M489" t="b">
            <v>1</v>
          </cell>
          <cell r="N489" t="str">
            <v>Correcto</v>
          </cell>
          <cell r="O489" t="str">
            <v>-</v>
          </cell>
          <cell r="S489">
            <v>0</v>
          </cell>
          <cell r="T489">
            <v>0</v>
          </cell>
          <cell r="U489">
            <v>0</v>
          </cell>
          <cell r="V489">
            <v>0</v>
          </cell>
          <cell r="W489">
            <v>14</v>
          </cell>
          <cell r="X489">
            <v>0</v>
          </cell>
          <cell r="Y489">
            <v>0</v>
          </cell>
          <cell r="Z489">
            <v>0</v>
          </cell>
          <cell r="AA489">
            <v>0</v>
          </cell>
          <cell r="AB489">
            <v>0</v>
          </cell>
          <cell r="AC489">
            <v>0</v>
          </cell>
          <cell r="AD489">
            <v>14</v>
          </cell>
          <cell r="AE489">
            <v>0</v>
          </cell>
          <cell r="AF489">
            <v>0</v>
          </cell>
          <cell r="AG489">
            <v>0</v>
          </cell>
          <cell r="AH489">
            <v>0</v>
          </cell>
          <cell r="AI489">
            <v>14</v>
          </cell>
          <cell r="AJ489">
            <v>0</v>
          </cell>
          <cell r="AK489">
            <v>0</v>
          </cell>
          <cell r="AL489">
            <v>0</v>
          </cell>
          <cell r="AM489">
            <v>0</v>
          </cell>
          <cell r="AN489">
            <v>0</v>
          </cell>
          <cell r="AO489">
            <v>0</v>
          </cell>
          <cell r="AP489">
            <v>14</v>
          </cell>
        </row>
        <row r="490">
          <cell r="A490" t="str">
            <v>1171-36</v>
          </cell>
          <cell r="B490">
            <v>1171</v>
          </cell>
          <cell r="C490">
            <v>0.78</v>
          </cell>
          <cell r="D490">
            <v>0.63500000000000001</v>
          </cell>
          <cell r="E490">
            <v>0.14500000000000002</v>
          </cell>
          <cell r="F490">
            <v>6</v>
          </cell>
          <cell r="G490">
            <v>36</v>
          </cell>
          <cell r="H490">
            <v>1.8</v>
          </cell>
          <cell r="I490">
            <v>1.65</v>
          </cell>
          <cell r="J490">
            <v>0.15000000000000013</v>
          </cell>
          <cell r="K490">
            <v>6</v>
          </cell>
          <cell r="L490">
            <v>5.0000000000001155E-3</v>
          </cell>
          <cell r="M490" t="b">
            <v>1</v>
          </cell>
          <cell r="N490" t="str">
            <v>Correcto</v>
          </cell>
          <cell r="O490" t="str">
            <v>-</v>
          </cell>
          <cell r="S490">
            <v>6</v>
          </cell>
          <cell r="T490">
            <v>0</v>
          </cell>
          <cell r="U490">
            <v>0</v>
          </cell>
          <cell r="V490">
            <v>0</v>
          </cell>
          <cell r="W490">
            <v>0</v>
          </cell>
          <cell r="X490">
            <v>0</v>
          </cell>
          <cell r="Y490">
            <v>0</v>
          </cell>
          <cell r="Z490">
            <v>0</v>
          </cell>
          <cell r="AA490">
            <v>0</v>
          </cell>
          <cell r="AB490">
            <v>0</v>
          </cell>
          <cell r="AC490">
            <v>0</v>
          </cell>
          <cell r="AD490">
            <v>6</v>
          </cell>
          <cell r="AE490">
            <v>6</v>
          </cell>
          <cell r="AF490">
            <v>0</v>
          </cell>
          <cell r="AG490">
            <v>0</v>
          </cell>
          <cell r="AH490">
            <v>0</v>
          </cell>
          <cell r="AI490">
            <v>0</v>
          </cell>
          <cell r="AJ490">
            <v>0</v>
          </cell>
          <cell r="AK490">
            <v>0</v>
          </cell>
          <cell r="AL490">
            <v>0</v>
          </cell>
          <cell r="AM490">
            <v>0</v>
          </cell>
          <cell r="AN490">
            <v>0</v>
          </cell>
          <cell r="AO490">
            <v>0</v>
          </cell>
          <cell r="AP490">
            <v>6</v>
          </cell>
        </row>
        <row r="491">
          <cell r="A491" t="str">
            <v>1173-35</v>
          </cell>
          <cell r="B491">
            <v>1173</v>
          </cell>
          <cell r="C491">
            <v>2.58</v>
          </cell>
          <cell r="D491">
            <v>2.46</v>
          </cell>
          <cell r="E491">
            <v>0.12000000000000011</v>
          </cell>
          <cell r="F491">
            <v>6</v>
          </cell>
          <cell r="G491">
            <v>35</v>
          </cell>
          <cell r="H491">
            <v>2.46</v>
          </cell>
          <cell r="I491">
            <v>2.31</v>
          </cell>
          <cell r="J491">
            <v>0.14999999999999991</v>
          </cell>
          <cell r="K491">
            <v>6</v>
          </cell>
          <cell r="L491">
            <v>2.9999999999999805E-2</v>
          </cell>
          <cell r="M491" t="b">
            <v>1</v>
          </cell>
          <cell r="N491" t="str">
            <v>Correcto</v>
          </cell>
          <cell r="O491" t="str">
            <v>-</v>
          </cell>
          <cell r="S491">
            <v>6</v>
          </cell>
          <cell r="T491">
            <v>0</v>
          </cell>
          <cell r="U491">
            <v>0</v>
          </cell>
          <cell r="V491">
            <v>0</v>
          </cell>
          <cell r="W491">
            <v>0</v>
          </cell>
          <cell r="X491">
            <v>0</v>
          </cell>
          <cell r="Y491">
            <v>0</v>
          </cell>
          <cell r="Z491">
            <v>0</v>
          </cell>
          <cell r="AA491">
            <v>0</v>
          </cell>
          <cell r="AB491">
            <v>0</v>
          </cell>
          <cell r="AC491">
            <v>0</v>
          </cell>
          <cell r="AD491">
            <v>6</v>
          </cell>
          <cell r="AE491">
            <v>6</v>
          </cell>
          <cell r="AF491">
            <v>0</v>
          </cell>
          <cell r="AG491">
            <v>0</v>
          </cell>
          <cell r="AH491">
            <v>0</v>
          </cell>
          <cell r="AI491">
            <v>0</v>
          </cell>
          <cell r="AJ491">
            <v>0</v>
          </cell>
          <cell r="AK491">
            <v>0</v>
          </cell>
          <cell r="AL491">
            <v>0</v>
          </cell>
          <cell r="AM491">
            <v>0</v>
          </cell>
          <cell r="AN491">
            <v>0</v>
          </cell>
          <cell r="AO491">
            <v>0</v>
          </cell>
          <cell r="AP491">
            <v>6</v>
          </cell>
        </row>
        <row r="492">
          <cell r="A492" t="str">
            <v>1175-1176</v>
          </cell>
          <cell r="B492">
            <v>1175</v>
          </cell>
          <cell r="C492">
            <v>1.81</v>
          </cell>
          <cell r="D492">
            <v>1.65</v>
          </cell>
          <cell r="E492">
            <v>0.16000000000000014</v>
          </cell>
          <cell r="F492">
            <v>8</v>
          </cell>
          <cell r="G492">
            <v>1176</v>
          </cell>
          <cell r="H492">
            <v>0.9</v>
          </cell>
          <cell r="I492">
            <v>0.7</v>
          </cell>
          <cell r="J492">
            <v>0.20000000000000007</v>
          </cell>
          <cell r="K492">
            <v>8</v>
          </cell>
          <cell r="L492">
            <v>3.9999999999999925E-2</v>
          </cell>
          <cell r="M492" t="b">
            <v>1</v>
          </cell>
          <cell r="N492" t="str">
            <v>Correcto</v>
          </cell>
          <cell r="O492" t="str">
            <v>-</v>
          </cell>
          <cell r="S492">
            <v>0</v>
          </cell>
          <cell r="T492">
            <v>8</v>
          </cell>
          <cell r="U492">
            <v>0</v>
          </cell>
          <cell r="V492">
            <v>0</v>
          </cell>
          <cell r="W492">
            <v>0</v>
          </cell>
          <cell r="X492">
            <v>0</v>
          </cell>
          <cell r="Y492">
            <v>0</v>
          </cell>
          <cell r="Z492">
            <v>0</v>
          </cell>
          <cell r="AA492">
            <v>0</v>
          </cell>
          <cell r="AB492">
            <v>0</v>
          </cell>
          <cell r="AC492">
            <v>0</v>
          </cell>
          <cell r="AD492">
            <v>8</v>
          </cell>
          <cell r="AE492">
            <v>0</v>
          </cell>
          <cell r="AF492">
            <v>8</v>
          </cell>
          <cell r="AG492">
            <v>0</v>
          </cell>
          <cell r="AH492">
            <v>0</v>
          </cell>
          <cell r="AI492">
            <v>0</v>
          </cell>
          <cell r="AJ492">
            <v>0</v>
          </cell>
          <cell r="AK492">
            <v>0</v>
          </cell>
          <cell r="AL492">
            <v>0</v>
          </cell>
          <cell r="AM492">
            <v>0</v>
          </cell>
          <cell r="AN492">
            <v>0</v>
          </cell>
          <cell r="AO492">
            <v>0</v>
          </cell>
          <cell r="AP492">
            <v>8</v>
          </cell>
        </row>
        <row r="493">
          <cell r="A493" t="str">
            <v>1176-1175</v>
          </cell>
          <cell r="B493">
            <v>1176</v>
          </cell>
          <cell r="C493">
            <v>0.9</v>
          </cell>
          <cell r="D493">
            <v>0.7</v>
          </cell>
          <cell r="E493">
            <v>0.20000000000000007</v>
          </cell>
          <cell r="F493">
            <v>8</v>
          </cell>
          <cell r="G493">
            <v>1175</v>
          </cell>
          <cell r="H493">
            <v>1.81</v>
          </cell>
          <cell r="I493">
            <v>1.65</v>
          </cell>
          <cell r="J493">
            <v>0.16000000000000014</v>
          </cell>
          <cell r="K493">
            <v>8</v>
          </cell>
          <cell r="L493">
            <v>3.9999999999999925E-2</v>
          </cell>
          <cell r="M493" t="b">
            <v>1</v>
          </cell>
          <cell r="N493" t="str">
            <v>Correcto</v>
          </cell>
          <cell r="O493" t="str">
            <v>-</v>
          </cell>
          <cell r="S493">
            <v>0</v>
          </cell>
          <cell r="T493">
            <v>8</v>
          </cell>
          <cell r="U493">
            <v>0</v>
          </cell>
          <cell r="V493">
            <v>0</v>
          </cell>
          <cell r="W493">
            <v>0</v>
          </cell>
          <cell r="X493">
            <v>0</v>
          </cell>
          <cell r="Y493">
            <v>0</v>
          </cell>
          <cell r="Z493">
            <v>0</v>
          </cell>
          <cell r="AA493">
            <v>0</v>
          </cell>
          <cell r="AB493">
            <v>0</v>
          </cell>
          <cell r="AC493">
            <v>0</v>
          </cell>
          <cell r="AD493">
            <v>8</v>
          </cell>
          <cell r="AE493">
            <v>0</v>
          </cell>
          <cell r="AF493">
            <v>8</v>
          </cell>
          <cell r="AG493">
            <v>0</v>
          </cell>
          <cell r="AH493">
            <v>0</v>
          </cell>
          <cell r="AI493">
            <v>0</v>
          </cell>
          <cell r="AJ493">
            <v>0</v>
          </cell>
          <cell r="AK493">
            <v>0</v>
          </cell>
          <cell r="AL493">
            <v>0</v>
          </cell>
          <cell r="AM493">
            <v>0</v>
          </cell>
          <cell r="AN493">
            <v>0</v>
          </cell>
          <cell r="AO493">
            <v>0</v>
          </cell>
          <cell r="AP493">
            <v>8</v>
          </cell>
        </row>
        <row r="494">
          <cell r="A494" t="str">
            <v>1182-1041</v>
          </cell>
          <cell r="B494">
            <v>1182</v>
          </cell>
          <cell r="C494">
            <v>2.38</v>
          </cell>
          <cell r="D494">
            <v>2.0699999999999998</v>
          </cell>
          <cell r="E494">
            <v>0.31000000000000005</v>
          </cell>
          <cell r="F494">
            <v>14</v>
          </cell>
          <cell r="G494">
            <v>1041</v>
          </cell>
          <cell r="H494">
            <v>2.89</v>
          </cell>
          <cell r="I494">
            <v>2.56</v>
          </cell>
          <cell r="J494">
            <v>0.33000000000000007</v>
          </cell>
          <cell r="K494">
            <v>14</v>
          </cell>
          <cell r="L494">
            <v>2.0000000000000018E-2</v>
          </cell>
          <cell r="M494" t="b">
            <v>1</v>
          </cell>
          <cell r="N494" t="str">
            <v>Correcto</v>
          </cell>
          <cell r="O494" t="str">
            <v>-</v>
          </cell>
          <cell r="S494">
            <v>0</v>
          </cell>
          <cell r="T494">
            <v>0</v>
          </cell>
          <cell r="U494">
            <v>0</v>
          </cell>
          <cell r="V494">
            <v>0</v>
          </cell>
          <cell r="W494">
            <v>14</v>
          </cell>
          <cell r="X494">
            <v>0</v>
          </cell>
          <cell r="Y494">
            <v>0</v>
          </cell>
          <cell r="Z494">
            <v>0</v>
          </cell>
          <cell r="AA494">
            <v>0</v>
          </cell>
          <cell r="AB494">
            <v>0</v>
          </cell>
          <cell r="AC494">
            <v>0</v>
          </cell>
          <cell r="AD494">
            <v>14</v>
          </cell>
          <cell r="AE494">
            <v>0</v>
          </cell>
          <cell r="AF494">
            <v>0</v>
          </cell>
          <cell r="AG494">
            <v>0</v>
          </cell>
          <cell r="AH494">
            <v>0</v>
          </cell>
          <cell r="AI494">
            <v>14</v>
          </cell>
          <cell r="AJ494">
            <v>0</v>
          </cell>
          <cell r="AK494">
            <v>0</v>
          </cell>
          <cell r="AL494">
            <v>0</v>
          </cell>
          <cell r="AM494">
            <v>0</v>
          </cell>
          <cell r="AN494">
            <v>0</v>
          </cell>
          <cell r="AO494">
            <v>0</v>
          </cell>
          <cell r="AP494">
            <v>14</v>
          </cell>
        </row>
        <row r="495">
          <cell r="A495" t="str">
            <v>1185-1186</v>
          </cell>
          <cell r="B495">
            <v>1185</v>
          </cell>
          <cell r="C495">
            <v>2.8250000000000002</v>
          </cell>
          <cell r="D495">
            <v>2.59</v>
          </cell>
          <cell r="E495">
            <v>0.23500000000000032</v>
          </cell>
          <cell r="F495">
            <v>10</v>
          </cell>
          <cell r="G495">
            <v>1186</v>
          </cell>
          <cell r="H495">
            <v>2.93</v>
          </cell>
          <cell r="I495">
            <v>2.7</v>
          </cell>
          <cell r="J495">
            <v>0.22999999999999998</v>
          </cell>
          <cell r="K495">
            <v>10</v>
          </cell>
          <cell r="L495">
            <v>5.0000000000003375E-3</v>
          </cell>
          <cell r="M495" t="b">
            <v>1</v>
          </cell>
          <cell r="N495" t="str">
            <v>Correcto</v>
          </cell>
          <cell r="O495" t="str">
            <v>-</v>
          </cell>
          <cell r="S495">
            <v>0</v>
          </cell>
          <cell r="T495">
            <v>0</v>
          </cell>
          <cell r="U495">
            <v>10</v>
          </cell>
          <cell r="V495">
            <v>0</v>
          </cell>
          <cell r="W495">
            <v>0</v>
          </cell>
          <cell r="X495">
            <v>0</v>
          </cell>
          <cell r="Y495">
            <v>0</v>
          </cell>
          <cell r="Z495">
            <v>0</v>
          </cell>
          <cell r="AA495">
            <v>0</v>
          </cell>
          <cell r="AB495">
            <v>0</v>
          </cell>
          <cell r="AC495">
            <v>0</v>
          </cell>
          <cell r="AD495">
            <v>10</v>
          </cell>
          <cell r="AE495">
            <v>0</v>
          </cell>
          <cell r="AF495">
            <v>0</v>
          </cell>
          <cell r="AG495">
            <v>10</v>
          </cell>
          <cell r="AH495">
            <v>0</v>
          </cell>
          <cell r="AI495">
            <v>0</v>
          </cell>
          <cell r="AJ495">
            <v>0</v>
          </cell>
          <cell r="AK495">
            <v>0</v>
          </cell>
          <cell r="AL495">
            <v>0</v>
          </cell>
          <cell r="AM495">
            <v>0</v>
          </cell>
          <cell r="AN495">
            <v>0</v>
          </cell>
          <cell r="AO495">
            <v>0</v>
          </cell>
          <cell r="AP495">
            <v>10</v>
          </cell>
        </row>
        <row r="496">
          <cell r="A496" t="str">
            <v>1185-1183A</v>
          </cell>
          <cell r="B496">
            <v>1185</v>
          </cell>
          <cell r="C496">
            <v>1.43</v>
          </cell>
          <cell r="D496">
            <v>1.2</v>
          </cell>
          <cell r="E496">
            <v>0.22999999999999998</v>
          </cell>
          <cell r="F496">
            <v>10</v>
          </cell>
          <cell r="G496" t="str">
            <v>1183A</v>
          </cell>
          <cell r="H496">
            <v>2.9449999999999998</v>
          </cell>
          <cell r="I496">
            <v>2.71</v>
          </cell>
          <cell r="J496">
            <v>0.23499999999999988</v>
          </cell>
          <cell r="K496">
            <v>10</v>
          </cell>
          <cell r="L496">
            <v>4.9999999999998934E-3</v>
          </cell>
          <cell r="M496" t="b">
            <v>1</v>
          </cell>
          <cell r="N496" t="str">
            <v>Correcto</v>
          </cell>
          <cell r="O496" t="str">
            <v>-</v>
          </cell>
          <cell r="S496">
            <v>0</v>
          </cell>
          <cell r="T496">
            <v>0</v>
          </cell>
          <cell r="U496">
            <v>10</v>
          </cell>
          <cell r="V496">
            <v>0</v>
          </cell>
          <cell r="W496">
            <v>0</v>
          </cell>
          <cell r="X496">
            <v>0</v>
          </cell>
          <cell r="Y496">
            <v>0</v>
          </cell>
          <cell r="Z496">
            <v>0</v>
          </cell>
          <cell r="AA496">
            <v>0</v>
          </cell>
          <cell r="AB496">
            <v>0</v>
          </cell>
          <cell r="AC496">
            <v>0</v>
          </cell>
          <cell r="AD496">
            <v>10</v>
          </cell>
          <cell r="AE496">
            <v>0</v>
          </cell>
          <cell r="AF496">
            <v>0</v>
          </cell>
          <cell r="AG496">
            <v>10</v>
          </cell>
          <cell r="AH496">
            <v>0</v>
          </cell>
          <cell r="AI496">
            <v>0</v>
          </cell>
          <cell r="AJ496">
            <v>0</v>
          </cell>
          <cell r="AK496">
            <v>0</v>
          </cell>
          <cell r="AL496">
            <v>0</v>
          </cell>
          <cell r="AM496">
            <v>0</v>
          </cell>
          <cell r="AN496">
            <v>0</v>
          </cell>
          <cell r="AO496">
            <v>0</v>
          </cell>
          <cell r="AP496">
            <v>10</v>
          </cell>
        </row>
        <row r="497">
          <cell r="A497" t="str">
            <v>1186-1185</v>
          </cell>
          <cell r="B497">
            <v>1186</v>
          </cell>
          <cell r="C497">
            <v>2.93</v>
          </cell>
          <cell r="D497">
            <v>2.7</v>
          </cell>
          <cell r="E497">
            <v>0.22999999999999998</v>
          </cell>
          <cell r="F497">
            <v>10</v>
          </cell>
          <cell r="G497">
            <v>1185</v>
          </cell>
          <cell r="H497">
            <v>2.8250000000000002</v>
          </cell>
          <cell r="I497">
            <v>2.59</v>
          </cell>
          <cell r="J497">
            <v>0.23500000000000032</v>
          </cell>
          <cell r="K497">
            <v>10</v>
          </cell>
          <cell r="L497">
            <v>5.0000000000003375E-3</v>
          </cell>
          <cell r="M497" t="b">
            <v>1</v>
          </cell>
          <cell r="N497" t="str">
            <v>Correcto</v>
          </cell>
          <cell r="O497" t="str">
            <v>-</v>
          </cell>
          <cell r="S497">
            <v>0</v>
          </cell>
          <cell r="T497">
            <v>0</v>
          </cell>
          <cell r="U497">
            <v>10</v>
          </cell>
          <cell r="V497">
            <v>0</v>
          </cell>
          <cell r="W497">
            <v>0</v>
          </cell>
          <cell r="X497">
            <v>0</v>
          </cell>
          <cell r="Y497">
            <v>0</v>
          </cell>
          <cell r="Z497">
            <v>0</v>
          </cell>
          <cell r="AA497">
            <v>0</v>
          </cell>
          <cell r="AB497">
            <v>0</v>
          </cell>
          <cell r="AC497">
            <v>0</v>
          </cell>
          <cell r="AD497">
            <v>10</v>
          </cell>
          <cell r="AE497">
            <v>0</v>
          </cell>
          <cell r="AF497">
            <v>0</v>
          </cell>
          <cell r="AG497">
            <v>10</v>
          </cell>
          <cell r="AH497">
            <v>0</v>
          </cell>
          <cell r="AI497">
            <v>0</v>
          </cell>
          <cell r="AJ497">
            <v>0</v>
          </cell>
          <cell r="AK497">
            <v>0</v>
          </cell>
          <cell r="AL497">
            <v>0</v>
          </cell>
          <cell r="AM497">
            <v>0</v>
          </cell>
          <cell r="AN497">
            <v>0</v>
          </cell>
          <cell r="AO497">
            <v>0</v>
          </cell>
          <cell r="AP497">
            <v>10</v>
          </cell>
        </row>
        <row r="498">
          <cell r="A498" t="str">
            <v>1187-1188</v>
          </cell>
          <cell r="B498">
            <v>1187</v>
          </cell>
          <cell r="C498">
            <v>2.4700000000000002</v>
          </cell>
          <cell r="D498">
            <v>2.15</v>
          </cell>
          <cell r="E498">
            <v>0.32000000000000028</v>
          </cell>
          <cell r="F498">
            <v>14</v>
          </cell>
          <cell r="G498">
            <v>1188</v>
          </cell>
          <cell r="H498">
            <v>0.82</v>
          </cell>
          <cell r="I498">
            <v>0.51</v>
          </cell>
          <cell r="J498">
            <v>0.30999999999999994</v>
          </cell>
          <cell r="K498">
            <v>14</v>
          </cell>
          <cell r="L498">
            <v>1.0000000000000342E-2</v>
          </cell>
          <cell r="M498" t="b">
            <v>1</v>
          </cell>
          <cell r="N498" t="str">
            <v>Correcto</v>
          </cell>
          <cell r="O498" t="str">
            <v>-</v>
          </cell>
          <cell r="S498">
            <v>0</v>
          </cell>
          <cell r="T498">
            <v>0</v>
          </cell>
          <cell r="U498">
            <v>0</v>
          </cell>
          <cell r="V498">
            <v>0</v>
          </cell>
          <cell r="W498">
            <v>14</v>
          </cell>
          <cell r="X498">
            <v>0</v>
          </cell>
          <cell r="Y498">
            <v>0</v>
          </cell>
          <cell r="Z498">
            <v>0</v>
          </cell>
          <cell r="AA498">
            <v>0</v>
          </cell>
          <cell r="AB498">
            <v>0</v>
          </cell>
          <cell r="AC498">
            <v>0</v>
          </cell>
          <cell r="AD498">
            <v>14</v>
          </cell>
          <cell r="AE498">
            <v>0</v>
          </cell>
          <cell r="AF498">
            <v>0</v>
          </cell>
          <cell r="AG498">
            <v>0</v>
          </cell>
          <cell r="AH498">
            <v>0</v>
          </cell>
          <cell r="AI498">
            <v>14</v>
          </cell>
          <cell r="AJ498">
            <v>0</v>
          </cell>
          <cell r="AK498">
            <v>0</v>
          </cell>
          <cell r="AL498">
            <v>0</v>
          </cell>
          <cell r="AM498">
            <v>0</v>
          </cell>
          <cell r="AN498">
            <v>0</v>
          </cell>
          <cell r="AO498">
            <v>0</v>
          </cell>
          <cell r="AP498">
            <v>14</v>
          </cell>
        </row>
        <row r="499">
          <cell r="A499" t="str">
            <v>1188-1187</v>
          </cell>
          <cell r="B499">
            <v>1188</v>
          </cell>
          <cell r="C499">
            <v>0.82</v>
          </cell>
          <cell r="D499">
            <v>0.51</v>
          </cell>
          <cell r="E499">
            <v>0.30999999999999994</v>
          </cell>
          <cell r="F499">
            <v>14</v>
          </cell>
          <cell r="G499">
            <v>1187</v>
          </cell>
          <cell r="H499">
            <v>2.4700000000000002</v>
          </cell>
          <cell r="I499">
            <v>2.15</v>
          </cell>
          <cell r="J499">
            <v>0.32000000000000028</v>
          </cell>
          <cell r="K499">
            <v>14</v>
          </cell>
          <cell r="L499">
            <v>1.0000000000000342E-2</v>
          </cell>
          <cell r="M499" t="b">
            <v>1</v>
          </cell>
          <cell r="N499" t="str">
            <v>Correcto</v>
          </cell>
          <cell r="O499" t="str">
            <v>-</v>
          </cell>
          <cell r="S499">
            <v>0</v>
          </cell>
          <cell r="T499">
            <v>0</v>
          </cell>
          <cell r="U499">
            <v>0</v>
          </cell>
          <cell r="V499">
            <v>0</v>
          </cell>
          <cell r="W499">
            <v>14</v>
          </cell>
          <cell r="X499">
            <v>0</v>
          </cell>
          <cell r="Y499">
            <v>0</v>
          </cell>
          <cell r="Z499">
            <v>0</v>
          </cell>
          <cell r="AA499">
            <v>0</v>
          </cell>
          <cell r="AB499">
            <v>0</v>
          </cell>
          <cell r="AC499">
            <v>0</v>
          </cell>
          <cell r="AD499">
            <v>14</v>
          </cell>
          <cell r="AE499">
            <v>0</v>
          </cell>
          <cell r="AF499">
            <v>0</v>
          </cell>
          <cell r="AG499">
            <v>0</v>
          </cell>
          <cell r="AH499">
            <v>0</v>
          </cell>
          <cell r="AI499">
            <v>14</v>
          </cell>
          <cell r="AJ499">
            <v>0</v>
          </cell>
          <cell r="AK499">
            <v>0</v>
          </cell>
          <cell r="AL499">
            <v>0</v>
          </cell>
          <cell r="AM499">
            <v>0</v>
          </cell>
          <cell r="AN499">
            <v>0</v>
          </cell>
          <cell r="AO499">
            <v>0</v>
          </cell>
          <cell r="AP499">
            <v>14</v>
          </cell>
        </row>
        <row r="500">
          <cell r="A500" t="str">
            <v>1190-BOX1</v>
          </cell>
          <cell r="B500">
            <v>1190</v>
          </cell>
          <cell r="C500">
            <v>2.2000000000000002</v>
          </cell>
          <cell r="D500">
            <v>0.72</v>
          </cell>
          <cell r="E500">
            <v>1.4800000000000002</v>
          </cell>
          <cell r="F500">
            <v>0</v>
          </cell>
          <cell r="G500" t="str">
            <v>BOX1</v>
          </cell>
          <cell r="H500">
            <v>6.62</v>
          </cell>
          <cell r="I500">
            <v>5.15</v>
          </cell>
          <cell r="J500">
            <v>1.4699999999999998</v>
          </cell>
          <cell r="K500">
            <v>0</v>
          </cell>
          <cell r="L500">
            <v>1.0000000000000453E-2</v>
          </cell>
          <cell r="M500" t="b">
            <v>1</v>
          </cell>
          <cell r="N500" t="str">
            <v>Correcto</v>
          </cell>
          <cell r="O500" t="str">
            <v>-</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row>
        <row r="501">
          <cell r="A501" t="str">
            <v>1191-1001</v>
          </cell>
          <cell r="B501">
            <v>1191</v>
          </cell>
          <cell r="C501">
            <v>2.3199999999999998</v>
          </cell>
          <cell r="D501">
            <v>2.0099999999999998</v>
          </cell>
          <cell r="E501">
            <v>0.31000000000000005</v>
          </cell>
          <cell r="F501">
            <v>14</v>
          </cell>
          <cell r="G501">
            <v>1001</v>
          </cell>
          <cell r="H501">
            <v>2.2200000000000002</v>
          </cell>
          <cell r="I501">
            <v>1.9179999999999999</v>
          </cell>
          <cell r="J501">
            <v>0.30200000000000027</v>
          </cell>
          <cell r="K501">
            <v>14</v>
          </cell>
          <cell r="L501">
            <v>7.9999999999997851E-3</v>
          </cell>
          <cell r="M501" t="b">
            <v>1</v>
          </cell>
          <cell r="N501" t="str">
            <v>Correcto</v>
          </cell>
          <cell r="O501" t="str">
            <v>-</v>
          </cell>
          <cell r="S501">
            <v>0</v>
          </cell>
          <cell r="T501">
            <v>0</v>
          </cell>
          <cell r="U501">
            <v>0</v>
          </cell>
          <cell r="V501">
            <v>0</v>
          </cell>
          <cell r="W501">
            <v>14</v>
          </cell>
          <cell r="X501">
            <v>0</v>
          </cell>
          <cell r="Y501">
            <v>0</v>
          </cell>
          <cell r="Z501">
            <v>0</v>
          </cell>
          <cell r="AA501">
            <v>0</v>
          </cell>
          <cell r="AB501">
            <v>0</v>
          </cell>
          <cell r="AC501">
            <v>0</v>
          </cell>
          <cell r="AD501">
            <v>14</v>
          </cell>
          <cell r="AE501">
            <v>0</v>
          </cell>
          <cell r="AF501">
            <v>0</v>
          </cell>
          <cell r="AG501">
            <v>0</v>
          </cell>
          <cell r="AH501">
            <v>0</v>
          </cell>
          <cell r="AI501">
            <v>14</v>
          </cell>
          <cell r="AJ501">
            <v>0</v>
          </cell>
          <cell r="AK501">
            <v>0</v>
          </cell>
          <cell r="AL501">
            <v>0</v>
          </cell>
          <cell r="AM501">
            <v>0</v>
          </cell>
          <cell r="AN501">
            <v>0</v>
          </cell>
          <cell r="AO501">
            <v>0</v>
          </cell>
          <cell r="AP501">
            <v>14</v>
          </cell>
        </row>
        <row r="502">
          <cell r="A502" t="str">
            <v>1195-43</v>
          </cell>
          <cell r="B502">
            <v>1195</v>
          </cell>
          <cell r="C502">
            <v>0.65</v>
          </cell>
          <cell r="D502">
            <v>0.45</v>
          </cell>
          <cell r="E502">
            <v>0.2</v>
          </cell>
          <cell r="F502">
            <v>8</v>
          </cell>
          <cell r="G502">
            <v>43</v>
          </cell>
          <cell r="H502">
            <v>0.98</v>
          </cell>
          <cell r="I502">
            <v>0.8</v>
          </cell>
          <cell r="J502">
            <v>0.17999999999999994</v>
          </cell>
          <cell r="K502">
            <v>8</v>
          </cell>
          <cell r="L502">
            <v>2.0000000000000073E-2</v>
          </cell>
          <cell r="M502" t="b">
            <v>1</v>
          </cell>
          <cell r="N502" t="str">
            <v>Correcto</v>
          </cell>
          <cell r="O502" t="str">
            <v>-</v>
          </cell>
          <cell r="S502">
            <v>0</v>
          </cell>
          <cell r="T502">
            <v>8</v>
          </cell>
          <cell r="U502">
            <v>0</v>
          </cell>
          <cell r="V502">
            <v>0</v>
          </cell>
          <cell r="W502">
            <v>0</v>
          </cell>
          <cell r="X502">
            <v>0</v>
          </cell>
          <cell r="Y502">
            <v>0</v>
          </cell>
          <cell r="Z502">
            <v>0</v>
          </cell>
          <cell r="AA502">
            <v>0</v>
          </cell>
          <cell r="AB502">
            <v>0</v>
          </cell>
          <cell r="AC502">
            <v>0</v>
          </cell>
          <cell r="AD502">
            <v>8</v>
          </cell>
          <cell r="AE502">
            <v>0</v>
          </cell>
          <cell r="AF502">
            <v>8</v>
          </cell>
          <cell r="AG502">
            <v>0</v>
          </cell>
          <cell r="AH502">
            <v>0</v>
          </cell>
          <cell r="AI502">
            <v>0</v>
          </cell>
          <cell r="AJ502">
            <v>0</v>
          </cell>
          <cell r="AK502">
            <v>0</v>
          </cell>
          <cell r="AL502">
            <v>0</v>
          </cell>
          <cell r="AM502">
            <v>0</v>
          </cell>
          <cell r="AN502">
            <v>0</v>
          </cell>
          <cell r="AO502">
            <v>0</v>
          </cell>
          <cell r="AP502">
            <v>8</v>
          </cell>
        </row>
        <row r="503">
          <cell r="A503" t="str">
            <v>1195-42</v>
          </cell>
          <cell r="B503">
            <v>1195</v>
          </cell>
          <cell r="C503">
            <v>0.63</v>
          </cell>
          <cell r="D503">
            <v>0.43</v>
          </cell>
          <cell r="E503">
            <v>0.2</v>
          </cell>
          <cell r="F503">
            <v>8</v>
          </cell>
          <cell r="G503">
            <v>42</v>
          </cell>
          <cell r="H503">
            <v>2.0099999999999998</v>
          </cell>
          <cell r="I503">
            <v>1.82</v>
          </cell>
          <cell r="J503">
            <v>0.18999999999999972</v>
          </cell>
          <cell r="K503">
            <v>8</v>
          </cell>
          <cell r="L503">
            <v>1.0000000000000286E-2</v>
          </cell>
          <cell r="M503" t="b">
            <v>1</v>
          </cell>
          <cell r="N503" t="str">
            <v>Correcto</v>
          </cell>
          <cell r="O503" t="str">
            <v>-</v>
          </cell>
          <cell r="S503">
            <v>0</v>
          </cell>
          <cell r="T503">
            <v>8</v>
          </cell>
          <cell r="U503">
            <v>0</v>
          </cell>
          <cell r="V503">
            <v>0</v>
          </cell>
          <cell r="W503">
            <v>0</v>
          </cell>
          <cell r="X503">
            <v>0</v>
          </cell>
          <cell r="Y503">
            <v>0</v>
          </cell>
          <cell r="Z503">
            <v>0</v>
          </cell>
          <cell r="AA503">
            <v>0</v>
          </cell>
          <cell r="AB503">
            <v>0</v>
          </cell>
          <cell r="AC503">
            <v>0</v>
          </cell>
          <cell r="AD503">
            <v>8</v>
          </cell>
          <cell r="AE503">
            <v>0</v>
          </cell>
          <cell r="AF503">
            <v>8</v>
          </cell>
          <cell r="AG503">
            <v>0</v>
          </cell>
          <cell r="AH503">
            <v>0</v>
          </cell>
          <cell r="AI503">
            <v>0</v>
          </cell>
          <cell r="AJ503">
            <v>0</v>
          </cell>
          <cell r="AK503">
            <v>0</v>
          </cell>
          <cell r="AL503">
            <v>0</v>
          </cell>
          <cell r="AM503">
            <v>0</v>
          </cell>
          <cell r="AN503">
            <v>0</v>
          </cell>
          <cell r="AO503">
            <v>0</v>
          </cell>
          <cell r="AP503">
            <v>8</v>
          </cell>
        </row>
        <row r="504">
          <cell r="A504" t="str">
            <v>1197-321</v>
          </cell>
          <cell r="B504">
            <v>1197</v>
          </cell>
          <cell r="C504">
            <v>1.1200000000000001</v>
          </cell>
          <cell r="D504">
            <v>0.96</v>
          </cell>
          <cell r="E504">
            <v>0.16000000000000014</v>
          </cell>
          <cell r="F504">
            <v>8</v>
          </cell>
          <cell r="G504">
            <v>321</v>
          </cell>
          <cell r="H504">
            <v>0.96</v>
          </cell>
          <cell r="I504">
            <v>0.78</v>
          </cell>
          <cell r="J504">
            <v>0.17999999999999994</v>
          </cell>
          <cell r="K504">
            <v>8</v>
          </cell>
          <cell r="L504">
            <v>1.9999999999999796E-2</v>
          </cell>
          <cell r="M504" t="b">
            <v>1</v>
          </cell>
          <cell r="N504" t="str">
            <v>Correcto</v>
          </cell>
          <cell r="O504" t="str">
            <v>-</v>
          </cell>
          <cell r="S504">
            <v>0</v>
          </cell>
          <cell r="T504">
            <v>8</v>
          </cell>
          <cell r="U504">
            <v>0</v>
          </cell>
          <cell r="V504">
            <v>0</v>
          </cell>
          <cell r="W504">
            <v>0</v>
          </cell>
          <cell r="X504">
            <v>0</v>
          </cell>
          <cell r="Y504">
            <v>0</v>
          </cell>
          <cell r="Z504">
            <v>0</v>
          </cell>
          <cell r="AA504">
            <v>0</v>
          </cell>
          <cell r="AB504">
            <v>0</v>
          </cell>
          <cell r="AC504">
            <v>0</v>
          </cell>
          <cell r="AD504">
            <v>8</v>
          </cell>
          <cell r="AE504">
            <v>0</v>
          </cell>
          <cell r="AF504">
            <v>8</v>
          </cell>
          <cell r="AG504">
            <v>0</v>
          </cell>
          <cell r="AH504">
            <v>0</v>
          </cell>
          <cell r="AI504">
            <v>0</v>
          </cell>
          <cell r="AJ504">
            <v>0</v>
          </cell>
          <cell r="AK504">
            <v>0</v>
          </cell>
          <cell r="AL504">
            <v>0</v>
          </cell>
          <cell r="AM504">
            <v>0</v>
          </cell>
          <cell r="AN504">
            <v>0</v>
          </cell>
          <cell r="AO504">
            <v>0</v>
          </cell>
          <cell r="AP504">
            <v>8</v>
          </cell>
        </row>
        <row r="505">
          <cell r="A505" t="str">
            <v>1198-1199</v>
          </cell>
          <cell r="B505">
            <v>1198</v>
          </cell>
          <cell r="C505">
            <v>1.95</v>
          </cell>
          <cell r="D505">
            <v>1.64</v>
          </cell>
          <cell r="E505">
            <v>0.31000000000000005</v>
          </cell>
          <cell r="F505">
            <v>14</v>
          </cell>
          <cell r="G505">
            <v>1199</v>
          </cell>
          <cell r="H505">
            <v>1.84</v>
          </cell>
          <cell r="I505">
            <v>1.52</v>
          </cell>
          <cell r="J505">
            <v>0.32000000000000006</v>
          </cell>
          <cell r="K505">
            <v>14</v>
          </cell>
          <cell r="L505">
            <v>1.0000000000000009E-2</v>
          </cell>
          <cell r="M505" t="b">
            <v>1</v>
          </cell>
          <cell r="N505" t="str">
            <v>Correcto</v>
          </cell>
          <cell r="O505" t="str">
            <v>-</v>
          </cell>
          <cell r="S505">
            <v>0</v>
          </cell>
          <cell r="T505">
            <v>0</v>
          </cell>
          <cell r="U505">
            <v>0</v>
          </cell>
          <cell r="V505">
            <v>0</v>
          </cell>
          <cell r="W505">
            <v>14</v>
          </cell>
          <cell r="X505">
            <v>0</v>
          </cell>
          <cell r="Y505">
            <v>0</v>
          </cell>
          <cell r="Z505">
            <v>0</v>
          </cell>
          <cell r="AA505">
            <v>0</v>
          </cell>
          <cell r="AB505">
            <v>0</v>
          </cell>
          <cell r="AC505">
            <v>0</v>
          </cell>
          <cell r="AD505">
            <v>14</v>
          </cell>
          <cell r="AE505">
            <v>0</v>
          </cell>
          <cell r="AF505">
            <v>0</v>
          </cell>
          <cell r="AG505">
            <v>0</v>
          </cell>
          <cell r="AH505">
            <v>0</v>
          </cell>
          <cell r="AI505">
            <v>14</v>
          </cell>
          <cell r="AJ505">
            <v>0</v>
          </cell>
          <cell r="AK505">
            <v>0</v>
          </cell>
          <cell r="AL505">
            <v>0</v>
          </cell>
          <cell r="AM505">
            <v>0</v>
          </cell>
          <cell r="AN505">
            <v>0</v>
          </cell>
          <cell r="AO505">
            <v>0</v>
          </cell>
          <cell r="AP505">
            <v>14</v>
          </cell>
        </row>
        <row r="506">
          <cell r="A506" t="str">
            <v>1199-1200</v>
          </cell>
          <cell r="B506">
            <v>1199</v>
          </cell>
          <cell r="C506">
            <v>1.88</v>
          </cell>
          <cell r="D506">
            <v>1.57</v>
          </cell>
          <cell r="E506">
            <v>0.30999999999999983</v>
          </cell>
          <cell r="F506">
            <v>14</v>
          </cell>
          <cell r="G506">
            <v>1200</v>
          </cell>
          <cell r="H506">
            <v>2.0699999999999998</v>
          </cell>
          <cell r="I506">
            <v>1.74</v>
          </cell>
          <cell r="J506">
            <v>0.32999999999999985</v>
          </cell>
          <cell r="K506">
            <v>14</v>
          </cell>
          <cell r="L506">
            <v>2.0000000000000018E-2</v>
          </cell>
          <cell r="M506" t="b">
            <v>1</v>
          </cell>
          <cell r="N506" t="str">
            <v>Correcto</v>
          </cell>
          <cell r="O506" t="str">
            <v>-</v>
          </cell>
          <cell r="S506">
            <v>0</v>
          </cell>
          <cell r="T506">
            <v>0</v>
          </cell>
          <cell r="U506">
            <v>0</v>
          </cell>
          <cell r="V506">
            <v>0</v>
          </cell>
          <cell r="W506">
            <v>14</v>
          </cell>
          <cell r="X506">
            <v>0</v>
          </cell>
          <cell r="Y506">
            <v>0</v>
          </cell>
          <cell r="Z506">
            <v>0</v>
          </cell>
          <cell r="AA506">
            <v>0</v>
          </cell>
          <cell r="AB506">
            <v>0</v>
          </cell>
          <cell r="AC506">
            <v>0</v>
          </cell>
          <cell r="AD506">
            <v>14</v>
          </cell>
          <cell r="AE506">
            <v>0</v>
          </cell>
          <cell r="AF506">
            <v>0</v>
          </cell>
          <cell r="AG506">
            <v>0</v>
          </cell>
          <cell r="AH506">
            <v>0</v>
          </cell>
          <cell r="AI506">
            <v>14</v>
          </cell>
          <cell r="AJ506">
            <v>0</v>
          </cell>
          <cell r="AK506">
            <v>0</v>
          </cell>
          <cell r="AL506">
            <v>0</v>
          </cell>
          <cell r="AM506">
            <v>0</v>
          </cell>
          <cell r="AN506">
            <v>0</v>
          </cell>
          <cell r="AO506">
            <v>0</v>
          </cell>
          <cell r="AP506">
            <v>14</v>
          </cell>
        </row>
        <row r="507">
          <cell r="A507" t="str">
            <v>1199-1198</v>
          </cell>
          <cell r="B507">
            <v>1199</v>
          </cell>
          <cell r="C507">
            <v>1.84</v>
          </cell>
          <cell r="D507">
            <v>1.52</v>
          </cell>
          <cell r="E507">
            <v>0.32000000000000006</v>
          </cell>
          <cell r="F507">
            <v>14</v>
          </cell>
          <cell r="G507">
            <v>1198</v>
          </cell>
          <cell r="H507">
            <v>1.95</v>
          </cell>
          <cell r="I507">
            <v>1.64</v>
          </cell>
          <cell r="J507">
            <v>0.31000000000000005</v>
          </cell>
          <cell r="K507">
            <v>14</v>
          </cell>
          <cell r="L507">
            <v>1.0000000000000009E-2</v>
          </cell>
          <cell r="M507" t="b">
            <v>1</v>
          </cell>
          <cell r="N507" t="str">
            <v>Correcto</v>
          </cell>
          <cell r="O507" t="str">
            <v>-</v>
          </cell>
          <cell r="S507">
            <v>0</v>
          </cell>
          <cell r="T507">
            <v>0</v>
          </cell>
          <cell r="U507">
            <v>0</v>
          </cell>
          <cell r="V507">
            <v>0</v>
          </cell>
          <cell r="W507">
            <v>14</v>
          </cell>
          <cell r="X507">
            <v>0</v>
          </cell>
          <cell r="Y507">
            <v>0</v>
          </cell>
          <cell r="Z507">
            <v>0</v>
          </cell>
          <cell r="AA507">
            <v>0</v>
          </cell>
          <cell r="AB507">
            <v>0</v>
          </cell>
          <cell r="AC507">
            <v>0</v>
          </cell>
          <cell r="AD507">
            <v>14</v>
          </cell>
          <cell r="AE507">
            <v>0</v>
          </cell>
          <cell r="AF507">
            <v>0</v>
          </cell>
          <cell r="AG507">
            <v>0</v>
          </cell>
          <cell r="AH507">
            <v>0</v>
          </cell>
          <cell r="AI507">
            <v>14</v>
          </cell>
          <cell r="AJ507">
            <v>0</v>
          </cell>
          <cell r="AK507">
            <v>0</v>
          </cell>
          <cell r="AL507">
            <v>0</v>
          </cell>
          <cell r="AM507">
            <v>0</v>
          </cell>
          <cell r="AN507">
            <v>0</v>
          </cell>
          <cell r="AO507">
            <v>0</v>
          </cell>
          <cell r="AP507">
            <v>14</v>
          </cell>
        </row>
        <row r="508">
          <cell r="A508" t="str">
            <v>1200-1091</v>
          </cell>
          <cell r="B508">
            <v>1200</v>
          </cell>
          <cell r="C508">
            <v>2.09</v>
          </cell>
          <cell r="D508">
            <v>1.7</v>
          </cell>
          <cell r="E508">
            <v>0.3899999999999999</v>
          </cell>
          <cell r="F508">
            <v>16</v>
          </cell>
          <cell r="G508">
            <v>1091</v>
          </cell>
          <cell r="H508">
            <v>2.34</v>
          </cell>
          <cell r="I508">
            <v>1.98</v>
          </cell>
          <cell r="J508">
            <v>0.35999999999999988</v>
          </cell>
          <cell r="K508">
            <v>16</v>
          </cell>
          <cell r="L508">
            <v>3.0000000000000027E-2</v>
          </cell>
          <cell r="M508" t="b">
            <v>1</v>
          </cell>
          <cell r="N508" t="str">
            <v>Correcto</v>
          </cell>
          <cell r="O508" t="str">
            <v>-</v>
          </cell>
          <cell r="S508">
            <v>0</v>
          </cell>
          <cell r="T508">
            <v>0</v>
          </cell>
          <cell r="U508">
            <v>0</v>
          </cell>
          <cell r="V508">
            <v>0</v>
          </cell>
          <cell r="W508">
            <v>0</v>
          </cell>
          <cell r="X508">
            <v>16</v>
          </cell>
          <cell r="Y508">
            <v>0</v>
          </cell>
          <cell r="Z508">
            <v>0</v>
          </cell>
          <cell r="AA508">
            <v>0</v>
          </cell>
          <cell r="AB508">
            <v>0</v>
          </cell>
          <cell r="AC508">
            <v>0</v>
          </cell>
          <cell r="AD508">
            <v>16</v>
          </cell>
          <cell r="AE508">
            <v>0</v>
          </cell>
          <cell r="AF508">
            <v>0</v>
          </cell>
          <cell r="AG508">
            <v>0</v>
          </cell>
          <cell r="AH508">
            <v>0</v>
          </cell>
          <cell r="AI508">
            <v>0</v>
          </cell>
          <cell r="AJ508">
            <v>16</v>
          </cell>
          <cell r="AK508">
            <v>0</v>
          </cell>
          <cell r="AL508">
            <v>0</v>
          </cell>
          <cell r="AM508">
            <v>0</v>
          </cell>
          <cell r="AN508">
            <v>0</v>
          </cell>
          <cell r="AO508">
            <v>0</v>
          </cell>
          <cell r="AP508">
            <v>16</v>
          </cell>
        </row>
        <row r="509">
          <cell r="A509" t="str">
            <v>1200-1199</v>
          </cell>
          <cell r="B509">
            <v>1200</v>
          </cell>
          <cell r="C509">
            <v>2.0699999999999998</v>
          </cell>
          <cell r="D509">
            <v>1.74</v>
          </cell>
          <cell r="E509">
            <v>0.32999999999999985</v>
          </cell>
          <cell r="F509">
            <v>14</v>
          </cell>
          <cell r="G509">
            <v>1199</v>
          </cell>
          <cell r="H509">
            <v>1.88</v>
          </cell>
          <cell r="I509">
            <v>1.57</v>
          </cell>
          <cell r="J509">
            <v>0.30999999999999983</v>
          </cell>
          <cell r="K509">
            <v>14</v>
          </cell>
          <cell r="L509">
            <v>2.0000000000000018E-2</v>
          </cell>
          <cell r="M509" t="b">
            <v>1</v>
          </cell>
          <cell r="N509" t="str">
            <v>Correcto</v>
          </cell>
          <cell r="O509" t="str">
            <v>-</v>
          </cell>
          <cell r="S509">
            <v>0</v>
          </cell>
          <cell r="T509">
            <v>0</v>
          </cell>
          <cell r="U509">
            <v>0</v>
          </cell>
          <cell r="V509">
            <v>0</v>
          </cell>
          <cell r="W509">
            <v>14</v>
          </cell>
          <cell r="X509">
            <v>0</v>
          </cell>
          <cell r="Y509">
            <v>0</v>
          </cell>
          <cell r="Z509">
            <v>0</v>
          </cell>
          <cell r="AA509">
            <v>0</v>
          </cell>
          <cell r="AB509">
            <v>0</v>
          </cell>
          <cell r="AC509">
            <v>0</v>
          </cell>
          <cell r="AD509">
            <v>14</v>
          </cell>
          <cell r="AE509">
            <v>0</v>
          </cell>
          <cell r="AF509">
            <v>0</v>
          </cell>
          <cell r="AG509">
            <v>0</v>
          </cell>
          <cell r="AH509">
            <v>0</v>
          </cell>
          <cell r="AI509">
            <v>14</v>
          </cell>
          <cell r="AJ509">
            <v>0</v>
          </cell>
          <cell r="AK509">
            <v>0</v>
          </cell>
          <cell r="AL509">
            <v>0</v>
          </cell>
          <cell r="AM509">
            <v>0</v>
          </cell>
          <cell r="AN509">
            <v>0</v>
          </cell>
          <cell r="AO509">
            <v>0</v>
          </cell>
          <cell r="AP509">
            <v>14</v>
          </cell>
        </row>
        <row r="510">
          <cell r="A510" t="str">
            <v>1201-1205</v>
          </cell>
          <cell r="B510">
            <v>1201</v>
          </cell>
          <cell r="C510">
            <v>0.48</v>
          </cell>
          <cell r="D510">
            <v>0.3</v>
          </cell>
          <cell r="E510">
            <v>0.18</v>
          </cell>
          <cell r="F510">
            <v>8</v>
          </cell>
          <cell r="G510">
            <v>1205</v>
          </cell>
          <cell r="H510">
            <v>1.0820000000000001</v>
          </cell>
          <cell r="I510">
            <v>0.92</v>
          </cell>
          <cell r="J510">
            <v>0.16200000000000003</v>
          </cell>
          <cell r="K510">
            <v>8</v>
          </cell>
          <cell r="L510">
            <v>1.799999999999996E-2</v>
          </cell>
          <cell r="M510" t="b">
            <v>1</v>
          </cell>
          <cell r="N510" t="str">
            <v>Correcto</v>
          </cell>
          <cell r="O510" t="str">
            <v>-</v>
          </cell>
          <cell r="S510">
            <v>0</v>
          </cell>
          <cell r="T510">
            <v>8</v>
          </cell>
          <cell r="U510">
            <v>0</v>
          </cell>
          <cell r="V510">
            <v>0</v>
          </cell>
          <cell r="W510">
            <v>0</v>
          </cell>
          <cell r="X510">
            <v>0</v>
          </cell>
          <cell r="Y510">
            <v>0</v>
          </cell>
          <cell r="Z510">
            <v>0</v>
          </cell>
          <cell r="AA510">
            <v>0</v>
          </cell>
          <cell r="AB510">
            <v>0</v>
          </cell>
          <cell r="AC510">
            <v>0</v>
          </cell>
          <cell r="AD510">
            <v>8</v>
          </cell>
          <cell r="AE510">
            <v>0</v>
          </cell>
          <cell r="AF510">
            <v>8</v>
          </cell>
          <cell r="AG510">
            <v>0</v>
          </cell>
          <cell r="AH510">
            <v>0</v>
          </cell>
          <cell r="AI510">
            <v>0</v>
          </cell>
          <cell r="AJ510">
            <v>0</v>
          </cell>
          <cell r="AK510">
            <v>0</v>
          </cell>
          <cell r="AL510">
            <v>0</v>
          </cell>
          <cell r="AM510">
            <v>0</v>
          </cell>
          <cell r="AN510">
            <v>0</v>
          </cell>
          <cell r="AO510">
            <v>0</v>
          </cell>
          <cell r="AP510">
            <v>8</v>
          </cell>
        </row>
        <row r="511">
          <cell r="A511" t="str">
            <v>1205-1201</v>
          </cell>
          <cell r="B511">
            <v>1205</v>
          </cell>
          <cell r="C511">
            <v>1.0820000000000001</v>
          </cell>
          <cell r="D511">
            <v>0.92</v>
          </cell>
          <cell r="E511">
            <v>0.16200000000000003</v>
          </cell>
          <cell r="F511">
            <v>8</v>
          </cell>
          <cell r="G511">
            <v>1201</v>
          </cell>
          <cell r="H511">
            <v>0.48</v>
          </cell>
          <cell r="I511">
            <v>0.3</v>
          </cell>
          <cell r="J511">
            <v>0.18</v>
          </cell>
          <cell r="K511">
            <v>8</v>
          </cell>
          <cell r="L511">
            <v>1.799999999999996E-2</v>
          </cell>
          <cell r="M511" t="b">
            <v>1</v>
          </cell>
          <cell r="N511" t="str">
            <v>Correcto</v>
          </cell>
          <cell r="O511" t="str">
            <v>-</v>
          </cell>
          <cell r="S511">
            <v>0</v>
          </cell>
          <cell r="T511">
            <v>8</v>
          </cell>
          <cell r="U511">
            <v>0</v>
          </cell>
          <cell r="V511">
            <v>0</v>
          </cell>
          <cell r="W511">
            <v>0</v>
          </cell>
          <cell r="X511">
            <v>0</v>
          </cell>
          <cell r="Y511">
            <v>0</v>
          </cell>
          <cell r="Z511">
            <v>0</v>
          </cell>
          <cell r="AA511">
            <v>0</v>
          </cell>
          <cell r="AB511">
            <v>0</v>
          </cell>
          <cell r="AC511">
            <v>0</v>
          </cell>
          <cell r="AD511">
            <v>8</v>
          </cell>
          <cell r="AE511">
            <v>0</v>
          </cell>
          <cell r="AF511">
            <v>8</v>
          </cell>
          <cell r="AG511">
            <v>0</v>
          </cell>
          <cell r="AH511">
            <v>0</v>
          </cell>
          <cell r="AI511">
            <v>0</v>
          </cell>
          <cell r="AJ511">
            <v>0</v>
          </cell>
          <cell r="AK511">
            <v>0</v>
          </cell>
          <cell r="AL511">
            <v>0</v>
          </cell>
          <cell r="AM511">
            <v>0</v>
          </cell>
          <cell r="AN511">
            <v>0</v>
          </cell>
          <cell r="AO511">
            <v>0</v>
          </cell>
          <cell r="AP511">
            <v>8</v>
          </cell>
        </row>
        <row r="512">
          <cell r="A512" t="str">
            <v>1002A-D17</v>
          </cell>
          <cell r="B512" t="str">
            <v>1002A</v>
          </cell>
          <cell r="C512">
            <v>2.48</v>
          </cell>
          <cell r="D512">
            <v>2.19</v>
          </cell>
          <cell r="E512">
            <v>0.29000000000000004</v>
          </cell>
          <cell r="F512">
            <v>12</v>
          </cell>
          <cell r="G512" t="str">
            <v>D17</v>
          </cell>
          <cell r="H512">
            <v>0.97</v>
          </cell>
          <cell r="I512">
            <v>0.67</v>
          </cell>
          <cell r="J512">
            <v>0.29999999999999993</v>
          </cell>
          <cell r="K512">
            <v>12</v>
          </cell>
          <cell r="L512">
            <v>9.9999999999998979E-3</v>
          </cell>
          <cell r="M512" t="b">
            <v>1</v>
          </cell>
          <cell r="N512" t="str">
            <v>Correcto</v>
          </cell>
          <cell r="O512" t="str">
            <v>-</v>
          </cell>
          <cell r="S512">
            <v>0</v>
          </cell>
          <cell r="T512">
            <v>0</v>
          </cell>
          <cell r="U512">
            <v>0</v>
          </cell>
          <cell r="V512">
            <v>12</v>
          </cell>
          <cell r="W512">
            <v>0</v>
          </cell>
          <cell r="X512">
            <v>0</v>
          </cell>
          <cell r="Y512">
            <v>0</v>
          </cell>
          <cell r="Z512">
            <v>0</v>
          </cell>
          <cell r="AA512">
            <v>0</v>
          </cell>
          <cell r="AB512">
            <v>0</v>
          </cell>
          <cell r="AC512">
            <v>0</v>
          </cell>
          <cell r="AD512">
            <v>12</v>
          </cell>
          <cell r="AE512">
            <v>0</v>
          </cell>
          <cell r="AF512">
            <v>0</v>
          </cell>
          <cell r="AG512">
            <v>0</v>
          </cell>
          <cell r="AH512">
            <v>12</v>
          </cell>
          <cell r="AI512">
            <v>0</v>
          </cell>
          <cell r="AJ512">
            <v>0</v>
          </cell>
          <cell r="AK512">
            <v>0</v>
          </cell>
          <cell r="AL512">
            <v>0</v>
          </cell>
          <cell r="AM512">
            <v>0</v>
          </cell>
          <cell r="AN512">
            <v>0</v>
          </cell>
          <cell r="AO512">
            <v>0</v>
          </cell>
          <cell r="AP512">
            <v>12</v>
          </cell>
        </row>
        <row r="513">
          <cell r="A513" t="str">
            <v>1002B-1149</v>
          </cell>
          <cell r="B513" t="str">
            <v>1002B</v>
          </cell>
          <cell r="C513">
            <v>1.59</v>
          </cell>
          <cell r="D513">
            <v>1.23</v>
          </cell>
          <cell r="E513">
            <v>0.3600000000000001</v>
          </cell>
          <cell r="F513">
            <v>16</v>
          </cell>
          <cell r="G513">
            <v>1149</v>
          </cell>
          <cell r="H513">
            <v>1.45</v>
          </cell>
          <cell r="I513">
            <v>1.1100000000000001</v>
          </cell>
          <cell r="J513">
            <v>0.33999999999999986</v>
          </cell>
          <cell r="K513">
            <v>16</v>
          </cell>
          <cell r="L513">
            <v>2.000000000000024E-2</v>
          </cell>
          <cell r="M513" t="b">
            <v>1</v>
          </cell>
          <cell r="N513" t="str">
            <v>Correcto</v>
          </cell>
          <cell r="O513" t="str">
            <v>-</v>
          </cell>
          <cell r="S513">
            <v>0</v>
          </cell>
          <cell r="T513">
            <v>0</v>
          </cell>
          <cell r="U513">
            <v>0</v>
          </cell>
          <cell r="V513">
            <v>0</v>
          </cell>
          <cell r="W513">
            <v>0</v>
          </cell>
          <cell r="X513">
            <v>16</v>
          </cell>
          <cell r="Y513">
            <v>0</v>
          </cell>
          <cell r="Z513">
            <v>0</v>
          </cell>
          <cell r="AA513">
            <v>0</v>
          </cell>
          <cell r="AB513">
            <v>0</v>
          </cell>
          <cell r="AC513">
            <v>0</v>
          </cell>
          <cell r="AD513">
            <v>16</v>
          </cell>
          <cell r="AE513">
            <v>0</v>
          </cell>
          <cell r="AF513">
            <v>0</v>
          </cell>
          <cell r="AG513">
            <v>0</v>
          </cell>
          <cell r="AH513">
            <v>0</v>
          </cell>
          <cell r="AI513">
            <v>0</v>
          </cell>
          <cell r="AJ513">
            <v>16</v>
          </cell>
          <cell r="AK513">
            <v>0</v>
          </cell>
          <cell r="AL513">
            <v>0</v>
          </cell>
          <cell r="AM513">
            <v>0</v>
          </cell>
          <cell r="AN513">
            <v>0</v>
          </cell>
          <cell r="AO513">
            <v>0</v>
          </cell>
          <cell r="AP513">
            <v>16</v>
          </cell>
        </row>
        <row r="514">
          <cell r="A514" t="str">
            <v>1109D-82</v>
          </cell>
          <cell r="B514" t="str">
            <v>1109D</v>
          </cell>
          <cell r="C514">
            <v>1.37</v>
          </cell>
          <cell r="D514">
            <v>1.1399999999999999</v>
          </cell>
          <cell r="E514">
            <v>0.2300000000000002</v>
          </cell>
          <cell r="F514">
            <v>10</v>
          </cell>
          <cell r="G514">
            <v>82</v>
          </cell>
          <cell r="H514">
            <v>1.64</v>
          </cell>
          <cell r="I514">
            <v>1.417</v>
          </cell>
          <cell r="J514">
            <v>0.22299999999999986</v>
          </cell>
          <cell r="K514">
            <v>10</v>
          </cell>
          <cell r="L514">
            <v>7.0000000000003393E-3</v>
          </cell>
          <cell r="M514" t="b">
            <v>1</v>
          </cell>
          <cell r="N514" t="str">
            <v>Correcto</v>
          </cell>
          <cell r="O514" t="str">
            <v>-</v>
          </cell>
          <cell r="S514">
            <v>0</v>
          </cell>
          <cell r="T514">
            <v>0</v>
          </cell>
          <cell r="U514">
            <v>10</v>
          </cell>
          <cell r="V514">
            <v>0</v>
          </cell>
          <cell r="W514">
            <v>0</v>
          </cell>
          <cell r="X514">
            <v>0</v>
          </cell>
          <cell r="Y514">
            <v>0</v>
          </cell>
          <cell r="Z514">
            <v>0</v>
          </cell>
          <cell r="AA514">
            <v>0</v>
          </cell>
          <cell r="AB514">
            <v>0</v>
          </cell>
          <cell r="AC514">
            <v>0</v>
          </cell>
          <cell r="AD514">
            <v>10</v>
          </cell>
          <cell r="AE514">
            <v>0</v>
          </cell>
          <cell r="AF514">
            <v>0</v>
          </cell>
          <cell r="AG514">
            <v>10</v>
          </cell>
          <cell r="AH514">
            <v>0</v>
          </cell>
          <cell r="AI514">
            <v>0</v>
          </cell>
          <cell r="AJ514">
            <v>0</v>
          </cell>
          <cell r="AK514">
            <v>0</v>
          </cell>
          <cell r="AL514">
            <v>0</v>
          </cell>
          <cell r="AM514">
            <v>0</v>
          </cell>
          <cell r="AN514">
            <v>0</v>
          </cell>
          <cell r="AO514">
            <v>0</v>
          </cell>
          <cell r="AP514">
            <v>10</v>
          </cell>
        </row>
        <row r="515">
          <cell r="A515" t="str">
            <v>1109D-190</v>
          </cell>
          <cell r="B515" t="str">
            <v>1109D</v>
          </cell>
          <cell r="C515">
            <v>1.48</v>
          </cell>
          <cell r="D515">
            <v>1.3</v>
          </cell>
          <cell r="E515">
            <v>0.17999999999999994</v>
          </cell>
          <cell r="F515">
            <v>8</v>
          </cell>
          <cell r="G515">
            <v>190</v>
          </cell>
          <cell r="H515">
            <v>1.88</v>
          </cell>
          <cell r="I515">
            <v>1.68</v>
          </cell>
          <cell r="J515">
            <v>0.19999999999999996</v>
          </cell>
          <cell r="K515">
            <v>8</v>
          </cell>
          <cell r="L515">
            <v>2.0000000000000018E-2</v>
          </cell>
          <cell r="M515" t="b">
            <v>1</v>
          </cell>
          <cell r="N515" t="str">
            <v>Correcto</v>
          </cell>
          <cell r="O515" t="str">
            <v>-</v>
          </cell>
          <cell r="S515">
            <v>0</v>
          </cell>
          <cell r="T515">
            <v>8</v>
          </cell>
          <cell r="U515">
            <v>0</v>
          </cell>
          <cell r="V515">
            <v>0</v>
          </cell>
          <cell r="W515">
            <v>0</v>
          </cell>
          <cell r="X515">
            <v>0</v>
          </cell>
          <cell r="Y515">
            <v>0</v>
          </cell>
          <cell r="Z515">
            <v>0</v>
          </cell>
          <cell r="AA515">
            <v>0</v>
          </cell>
          <cell r="AB515">
            <v>0</v>
          </cell>
          <cell r="AC515">
            <v>0</v>
          </cell>
          <cell r="AD515">
            <v>8</v>
          </cell>
          <cell r="AE515">
            <v>0</v>
          </cell>
          <cell r="AF515">
            <v>8</v>
          </cell>
          <cell r="AG515">
            <v>0</v>
          </cell>
          <cell r="AH515">
            <v>0</v>
          </cell>
          <cell r="AI515">
            <v>0</v>
          </cell>
          <cell r="AJ515">
            <v>0</v>
          </cell>
          <cell r="AK515">
            <v>0</v>
          </cell>
          <cell r="AL515">
            <v>0</v>
          </cell>
          <cell r="AM515">
            <v>0</v>
          </cell>
          <cell r="AN515">
            <v>0</v>
          </cell>
          <cell r="AO515">
            <v>0</v>
          </cell>
          <cell r="AP515">
            <v>8</v>
          </cell>
        </row>
        <row r="516">
          <cell r="A516" t="str">
            <v>110A-76</v>
          </cell>
          <cell r="B516" t="str">
            <v>110A</v>
          </cell>
          <cell r="C516">
            <v>2.4900000000000002</v>
          </cell>
          <cell r="D516">
            <v>2.1800000000000002</v>
          </cell>
          <cell r="E516">
            <v>0.31000000000000005</v>
          </cell>
          <cell r="F516">
            <v>14</v>
          </cell>
          <cell r="G516">
            <v>76</v>
          </cell>
          <cell r="H516">
            <v>2.08</v>
          </cell>
          <cell r="I516">
            <v>1.7749999999999999</v>
          </cell>
          <cell r="J516">
            <v>0.30500000000000016</v>
          </cell>
          <cell r="K516">
            <v>14</v>
          </cell>
          <cell r="L516">
            <v>4.9999999999998934E-3</v>
          </cell>
          <cell r="M516" t="b">
            <v>1</v>
          </cell>
          <cell r="N516" t="str">
            <v>Correcto</v>
          </cell>
          <cell r="O516" t="str">
            <v>-</v>
          </cell>
          <cell r="S516">
            <v>0</v>
          </cell>
          <cell r="T516">
            <v>0</v>
          </cell>
          <cell r="U516">
            <v>0</v>
          </cell>
          <cell r="V516">
            <v>0</v>
          </cell>
          <cell r="W516">
            <v>14</v>
          </cell>
          <cell r="X516">
            <v>0</v>
          </cell>
          <cell r="Y516">
            <v>0</v>
          </cell>
          <cell r="Z516">
            <v>0</v>
          </cell>
          <cell r="AA516">
            <v>0</v>
          </cell>
          <cell r="AB516">
            <v>0</v>
          </cell>
          <cell r="AC516">
            <v>0</v>
          </cell>
          <cell r="AD516">
            <v>14</v>
          </cell>
          <cell r="AE516">
            <v>0</v>
          </cell>
          <cell r="AF516">
            <v>0</v>
          </cell>
          <cell r="AG516">
            <v>0</v>
          </cell>
          <cell r="AH516">
            <v>0</v>
          </cell>
          <cell r="AI516">
            <v>14</v>
          </cell>
          <cell r="AJ516">
            <v>0</v>
          </cell>
          <cell r="AK516">
            <v>0</v>
          </cell>
          <cell r="AL516">
            <v>0</v>
          </cell>
          <cell r="AM516">
            <v>0</v>
          </cell>
          <cell r="AN516">
            <v>0</v>
          </cell>
          <cell r="AO516">
            <v>0</v>
          </cell>
          <cell r="AP516">
            <v>14</v>
          </cell>
        </row>
        <row r="517">
          <cell r="A517" t="str">
            <v>110A-110B</v>
          </cell>
          <cell r="B517" t="str">
            <v>110A</v>
          </cell>
          <cell r="C517">
            <v>2.46</v>
          </cell>
          <cell r="D517">
            <v>2.21</v>
          </cell>
          <cell r="E517">
            <v>0.25</v>
          </cell>
          <cell r="F517">
            <v>10</v>
          </cell>
          <cell r="G517" t="str">
            <v>110B</v>
          </cell>
          <cell r="H517">
            <v>2.64</v>
          </cell>
          <cell r="I517">
            <v>2.42</v>
          </cell>
          <cell r="J517">
            <v>0.2200000000000002</v>
          </cell>
          <cell r="K517">
            <v>10</v>
          </cell>
          <cell r="L517">
            <v>2.9999999999999805E-2</v>
          </cell>
          <cell r="M517" t="b">
            <v>1</v>
          </cell>
          <cell r="N517" t="str">
            <v>Correcto</v>
          </cell>
          <cell r="O517" t="str">
            <v>-</v>
          </cell>
          <cell r="S517">
            <v>0</v>
          </cell>
          <cell r="T517">
            <v>0</v>
          </cell>
          <cell r="U517">
            <v>10</v>
          </cell>
          <cell r="V517">
            <v>0</v>
          </cell>
          <cell r="W517">
            <v>0</v>
          </cell>
          <cell r="X517">
            <v>0</v>
          </cell>
          <cell r="Y517">
            <v>0</v>
          </cell>
          <cell r="Z517">
            <v>0</v>
          </cell>
          <cell r="AA517">
            <v>0</v>
          </cell>
          <cell r="AB517">
            <v>0</v>
          </cell>
          <cell r="AC517">
            <v>0</v>
          </cell>
          <cell r="AD517">
            <v>10</v>
          </cell>
          <cell r="AE517">
            <v>0</v>
          </cell>
          <cell r="AF517">
            <v>0</v>
          </cell>
          <cell r="AG517">
            <v>10</v>
          </cell>
          <cell r="AH517">
            <v>0</v>
          </cell>
          <cell r="AI517">
            <v>0</v>
          </cell>
          <cell r="AJ517">
            <v>0</v>
          </cell>
          <cell r="AK517">
            <v>0</v>
          </cell>
          <cell r="AL517">
            <v>0</v>
          </cell>
          <cell r="AM517">
            <v>0</v>
          </cell>
          <cell r="AN517">
            <v>0</v>
          </cell>
          <cell r="AO517">
            <v>0</v>
          </cell>
          <cell r="AP517">
            <v>10</v>
          </cell>
        </row>
        <row r="518">
          <cell r="A518" t="str">
            <v>110B-110A</v>
          </cell>
          <cell r="B518" t="str">
            <v>110B</v>
          </cell>
          <cell r="C518">
            <v>2.64</v>
          </cell>
          <cell r="D518">
            <v>2.42</v>
          </cell>
          <cell r="E518">
            <v>0.2200000000000002</v>
          </cell>
          <cell r="F518">
            <v>10</v>
          </cell>
          <cell r="G518" t="str">
            <v>110A</v>
          </cell>
          <cell r="H518">
            <v>2.46</v>
          </cell>
          <cell r="I518">
            <v>2.21</v>
          </cell>
          <cell r="J518">
            <v>0.25</v>
          </cell>
          <cell r="K518">
            <v>10</v>
          </cell>
          <cell r="L518">
            <v>2.9999999999999805E-2</v>
          </cell>
          <cell r="M518" t="b">
            <v>1</v>
          </cell>
          <cell r="N518" t="str">
            <v>Correcto</v>
          </cell>
          <cell r="O518" t="str">
            <v>-</v>
          </cell>
          <cell r="S518">
            <v>0</v>
          </cell>
          <cell r="T518">
            <v>0</v>
          </cell>
          <cell r="U518">
            <v>10</v>
          </cell>
          <cell r="V518">
            <v>0</v>
          </cell>
          <cell r="W518">
            <v>0</v>
          </cell>
          <cell r="X518">
            <v>0</v>
          </cell>
          <cell r="Y518">
            <v>0</v>
          </cell>
          <cell r="Z518">
            <v>0</v>
          </cell>
          <cell r="AA518">
            <v>0</v>
          </cell>
          <cell r="AB518">
            <v>0</v>
          </cell>
          <cell r="AC518">
            <v>0</v>
          </cell>
          <cell r="AD518">
            <v>10</v>
          </cell>
          <cell r="AE518">
            <v>0</v>
          </cell>
          <cell r="AF518">
            <v>0</v>
          </cell>
          <cell r="AG518">
            <v>10</v>
          </cell>
          <cell r="AH518">
            <v>0</v>
          </cell>
          <cell r="AI518">
            <v>0</v>
          </cell>
          <cell r="AJ518">
            <v>0</v>
          </cell>
          <cell r="AK518">
            <v>0</v>
          </cell>
          <cell r="AL518">
            <v>0</v>
          </cell>
          <cell r="AM518">
            <v>0</v>
          </cell>
          <cell r="AN518">
            <v>0</v>
          </cell>
          <cell r="AO518">
            <v>0</v>
          </cell>
          <cell r="AP518">
            <v>10</v>
          </cell>
        </row>
        <row r="519">
          <cell r="A519" t="str">
            <v>110B-179</v>
          </cell>
          <cell r="B519" t="str">
            <v>110B</v>
          </cell>
          <cell r="C519">
            <v>2.2999999999999998</v>
          </cell>
          <cell r="D519">
            <v>2.1</v>
          </cell>
          <cell r="E519">
            <v>0.19999999999999973</v>
          </cell>
          <cell r="F519">
            <v>8</v>
          </cell>
          <cell r="G519">
            <v>179</v>
          </cell>
          <cell r="H519">
            <v>1.75</v>
          </cell>
          <cell r="I519">
            <v>1.5569999999999999</v>
          </cell>
          <cell r="J519">
            <v>0.19300000000000006</v>
          </cell>
          <cell r="K519">
            <v>8</v>
          </cell>
          <cell r="L519">
            <v>6.9999999999996732E-3</v>
          </cell>
          <cell r="M519" t="b">
            <v>1</v>
          </cell>
          <cell r="N519" t="str">
            <v>Correcto</v>
          </cell>
          <cell r="O519" t="str">
            <v>-</v>
          </cell>
          <cell r="S519">
            <v>0</v>
          </cell>
          <cell r="T519">
            <v>8</v>
          </cell>
          <cell r="U519">
            <v>0</v>
          </cell>
          <cell r="V519">
            <v>0</v>
          </cell>
          <cell r="W519">
            <v>0</v>
          </cell>
          <cell r="X519">
            <v>0</v>
          </cell>
          <cell r="Y519">
            <v>0</v>
          </cell>
          <cell r="Z519">
            <v>0</v>
          </cell>
          <cell r="AA519">
            <v>0</v>
          </cell>
          <cell r="AB519">
            <v>0</v>
          </cell>
          <cell r="AC519">
            <v>0</v>
          </cell>
          <cell r="AD519">
            <v>8</v>
          </cell>
          <cell r="AE519">
            <v>0</v>
          </cell>
          <cell r="AF519">
            <v>8</v>
          </cell>
          <cell r="AG519">
            <v>0</v>
          </cell>
          <cell r="AH519">
            <v>0</v>
          </cell>
          <cell r="AI519">
            <v>0</v>
          </cell>
          <cell r="AJ519">
            <v>0</v>
          </cell>
          <cell r="AK519">
            <v>0</v>
          </cell>
          <cell r="AL519">
            <v>0</v>
          </cell>
          <cell r="AM519">
            <v>0</v>
          </cell>
          <cell r="AN519">
            <v>0</v>
          </cell>
          <cell r="AO519">
            <v>0</v>
          </cell>
          <cell r="AP519">
            <v>8</v>
          </cell>
        </row>
        <row r="520">
          <cell r="A520" t="str">
            <v>1131A-1124</v>
          </cell>
          <cell r="B520" t="str">
            <v>1131A</v>
          </cell>
          <cell r="C520">
            <v>1.8</v>
          </cell>
          <cell r="D520">
            <v>1.53</v>
          </cell>
          <cell r="E520">
            <v>0.27</v>
          </cell>
          <cell r="F520">
            <v>12</v>
          </cell>
          <cell r="G520">
            <v>1124</v>
          </cell>
          <cell r="H520">
            <v>1.35</v>
          </cell>
          <cell r="I520">
            <v>1.07</v>
          </cell>
          <cell r="J520">
            <v>0.28000000000000003</v>
          </cell>
          <cell r="K520">
            <v>12</v>
          </cell>
          <cell r="L520">
            <v>1.0000000000000009E-2</v>
          </cell>
          <cell r="M520" t="b">
            <v>1</v>
          </cell>
          <cell r="N520" t="str">
            <v>Correcto</v>
          </cell>
          <cell r="O520" t="str">
            <v>-</v>
          </cell>
          <cell r="S520">
            <v>0</v>
          </cell>
          <cell r="T520">
            <v>0</v>
          </cell>
          <cell r="U520">
            <v>0</v>
          </cell>
          <cell r="V520">
            <v>12</v>
          </cell>
          <cell r="W520">
            <v>0</v>
          </cell>
          <cell r="X520">
            <v>0</v>
          </cell>
          <cell r="Y520">
            <v>0</v>
          </cell>
          <cell r="Z520">
            <v>0</v>
          </cell>
          <cell r="AA520">
            <v>0</v>
          </cell>
          <cell r="AB520">
            <v>0</v>
          </cell>
          <cell r="AC520">
            <v>0</v>
          </cell>
          <cell r="AD520">
            <v>12</v>
          </cell>
          <cell r="AE520">
            <v>0</v>
          </cell>
          <cell r="AF520">
            <v>0</v>
          </cell>
          <cell r="AG520">
            <v>0</v>
          </cell>
          <cell r="AH520">
            <v>12</v>
          </cell>
          <cell r="AI520">
            <v>0</v>
          </cell>
          <cell r="AJ520">
            <v>0</v>
          </cell>
          <cell r="AK520">
            <v>0</v>
          </cell>
          <cell r="AL520">
            <v>0</v>
          </cell>
          <cell r="AM520">
            <v>0</v>
          </cell>
          <cell r="AN520">
            <v>0</v>
          </cell>
          <cell r="AO520">
            <v>0</v>
          </cell>
          <cell r="AP520">
            <v>12</v>
          </cell>
        </row>
        <row r="521">
          <cell r="A521" t="str">
            <v>1144A-DE1144A</v>
          </cell>
          <cell r="B521" t="str">
            <v>1144A</v>
          </cell>
          <cell r="C521">
            <v>3</v>
          </cell>
          <cell r="D521">
            <v>1.76</v>
          </cell>
          <cell r="E521">
            <v>1.24</v>
          </cell>
          <cell r="F521">
            <v>0</v>
          </cell>
          <cell r="G521" t="str">
            <v>DE1144A</v>
          </cell>
          <cell r="H521">
            <v>3.6</v>
          </cell>
          <cell r="I521">
            <v>2.35</v>
          </cell>
          <cell r="J521">
            <v>1.25</v>
          </cell>
          <cell r="K521">
            <v>0</v>
          </cell>
          <cell r="L521">
            <v>1.0000000000000009E-2</v>
          </cell>
          <cell r="M521" t="b">
            <v>1</v>
          </cell>
          <cell r="N521" t="str">
            <v>Correcto</v>
          </cell>
          <cell r="O521" t="str">
            <v>-</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row>
        <row r="522">
          <cell r="A522" t="str">
            <v>1145A-1145B</v>
          </cell>
          <cell r="B522" t="str">
            <v>1145A</v>
          </cell>
          <cell r="C522">
            <v>5.5</v>
          </cell>
          <cell r="D522">
            <v>4.05</v>
          </cell>
          <cell r="E522">
            <v>1.4500000000000002</v>
          </cell>
          <cell r="F522">
            <v>0</v>
          </cell>
          <cell r="G522" t="str">
            <v>1145B</v>
          </cell>
          <cell r="H522">
            <v>2.2599999999999998</v>
          </cell>
          <cell r="I522">
            <v>0.78</v>
          </cell>
          <cell r="J522">
            <v>1.4799999999999998</v>
          </cell>
          <cell r="K522">
            <v>0</v>
          </cell>
          <cell r="L522">
            <v>2.9999999999999583E-2</v>
          </cell>
          <cell r="M522" t="b">
            <v>1</v>
          </cell>
          <cell r="N522" t="str">
            <v>Correcto</v>
          </cell>
          <cell r="O522" t="str">
            <v>-</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row>
        <row r="523">
          <cell r="A523" t="str">
            <v>1145B-1145</v>
          </cell>
          <cell r="B523" t="str">
            <v>1145B</v>
          </cell>
          <cell r="C523">
            <v>4.09</v>
          </cell>
          <cell r="D523">
            <v>2.59</v>
          </cell>
          <cell r="E523">
            <v>1.5</v>
          </cell>
          <cell r="F523">
            <v>0</v>
          </cell>
          <cell r="G523">
            <v>1145</v>
          </cell>
          <cell r="H523">
            <v>2.16</v>
          </cell>
          <cell r="I523">
            <v>0.67</v>
          </cell>
          <cell r="J523">
            <v>1.4900000000000002</v>
          </cell>
          <cell r="K523">
            <v>0</v>
          </cell>
          <cell r="L523">
            <v>9.9999999999997868E-3</v>
          </cell>
          <cell r="M523" t="b">
            <v>1</v>
          </cell>
          <cell r="N523" t="str">
            <v>Correcto</v>
          </cell>
          <cell r="O523" t="str">
            <v>-</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row>
        <row r="524">
          <cell r="A524" t="str">
            <v>1162A-1162B</v>
          </cell>
          <cell r="B524" t="str">
            <v>1162A</v>
          </cell>
          <cell r="C524">
            <v>1.55</v>
          </cell>
          <cell r="D524">
            <v>1.18</v>
          </cell>
          <cell r="E524">
            <v>0.37000000000000011</v>
          </cell>
          <cell r="F524">
            <v>16</v>
          </cell>
          <cell r="G524" t="str">
            <v>1162B</v>
          </cell>
          <cell r="H524">
            <v>1.41</v>
          </cell>
          <cell r="I524">
            <v>1.07</v>
          </cell>
          <cell r="J524">
            <v>0.33999999999999986</v>
          </cell>
          <cell r="K524">
            <v>16</v>
          </cell>
          <cell r="L524">
            <v>3.0000000000000249E-2</v>
          </cell>
          <cell r="M524" t="b">
            <v>1</v>
          </cell>
          <cell r="N524" t="str">
            <v>Correcto</v>
          </cell>
          <cell r="O524" t="str">
            <v>-</v>
          </cell>
          <cell r="S524">
            <v>0</v>
          </cell>
          <cell r="T524">
            <v>0</v>
          </cell>
          <cell r="U524">
            <v>0</v>
          </cell>
          <cell r="V524">
            <v>0</v>
          </cell>
          <cell r="W524">
            <v>0</v>
          </cell>
          <cell r="X524">
            <v>16</v>
          </cell>
          <cell r="Y524">
            <v>0</v>
          </cell>
          <cell r="Z524">
            <v>0</v>
          </cell>
          <cell r="AA524">
            <v>0</v>
          </cell>
          <cell r="AB524">
            <v>0</v>
          </cell>
          <cell r="AC524">
            <v>0</v>
          </cell>
          <cell r="AD524">
            <v>16</v>
          </cell>
          <cell r="AE524">
            <v>0</v>
          </cell>
          <cell r="AF524">
            <v>0</v>
          </cell>
          <cell r="AG524">
            <v>0</v>
          </cell>
          <cell r="AH524">
            <v>0</v>
          </cell>
          <cell r="AI524">
            <v>0</v>
          </cell>
          <cell r="AJ524">
            <v>16</v>
          </cell>
          <cell r="AK524">
            <v>0</v>
          </cell>
          <cell r="AL524">
            <v>0</v>
          </cell>
          <cell r="AM524">
            <v>0</v>
          </cell>
          <cell r="AN524">
            <v>0</v>
          </cell>
          <cell r="AO524">
            <v>0</v>
          </cell>
          <cell r="AP524">
            <v>16</v>
          </cell>
        </row>
        <row r="525">
          <cell r="A525" t="str">
            <v>1162B-63A</v>
          </cell>
          <cell r="B525" t="str">
            <v>1162B</v>
          </cell>
          <cell r="C525">
            <v>1.4</v>
          </cell>
          <cell r="D525">
            <v>1.06</v>
          </cell>
          <cell r="E525">
            <v>0.33999999999999986</v>
          </cell>
          <cell r="F525">
            <v>16</v>
          </cell>
          <cell r="G525" t="str">
            <v>63A</v>
          </cell>
          <cell r="H525">
            <v>1.96</v>
          </cell>
          <cell r="I525">
            <v>1.6</v>
          </cell>
          <cell r="J525">
            <v>0.35999999999999988</v>
          </cell>
          <cell r="K525">
            <v>16</v>
          </cell>
          <cell r="L525">
            <v>2.0000000000000018E-2</v>
          </cell>
          <cell r="M525" t="b">
            <v>1</v>
          </cell>
          <cell r="N525" t="str">
            <v>Correcto</v>
          </cell>
          <cell r="O525" t="str">
            <v>-</v>
          </cell>
          <cell r="S525">
            <v>0</v>
          </cell>
          <cell r="T525">
            <v>0</v>
          </cell>
          <cell r="U525">
            <v>0</v>
          </cell>
          <cell r="V525">
            <v>0</v>
          </cell>
          <cell r="W525">
            <v>0</v>
          </cell>
          <cell r="X525">
            <v>16</v>
          </cell>
          <cell r="Y525">
            <v>0</v>
          </cell>
          <cell r="Z525">
            <v>0</v>
          </cell>
          <cell r="AA525">
            <v>0</v>
          </cell>
          <cell r="AB525">
            <v>0</v>
          </cell>
          <cell r="AC525">
            <v>0</v>
          </cell>
          <cell r="AD525">
            <v>16</v>
          </cell>
          <cell r="AE525">
            <v>0</v>
          </cell>
          <cell r="AF525">
            <v>0</v>
          </cell>
          <cell r="AG525">
            <v>0</v>
          </cell>
          <cell r="AH525">
            <v>0</v>
          </cell>
          <cell r="AI525">
            <v>0</v>
          </cell>
          <cell r="AJ525">
            <v>16</v>
          </cell>
          <cell r="AK525">
            <v>0</v>
          </cell>
          <cell r="AL525">
            <v>0</v>
          </cell>
          <cell r="AM525">
            <v>0</v>
          </cell>
          <cell r="AN525">
            <v>0</v>
          </cell>
          <cell r="AO525">
            <v>0</v>
          </cell>
          <cell r="AP525">
            <v>16</v>
          </cell>
        </row>
        <row r="526">
          <cell r="A526" t="str">
            <v>1162B-1162A</v>
          </cell>
          <cell r="B526" t="str">
            <v>1162B</v>
          </cell>
          <cell r="C526">
            <v>1.41</v>
          </cell>
          <cell r="D526">
            <v>1.07</v>
          </cell>
          <cell r="E526">
            <v>0.33999999999999986</v>
          </cell>
          <cell r="F526">
            <v>16</v>
          </cell>
          <cell r="G526" t="str">
            <v>1162A</v>
          </cell>
          <cell r="H526">
            <v>1.55</v>
          </cell>
          <cell r="I526">
            <v>1.18</v>
          </cell>
          <cell r="J526">
            <v>0.37000000000000011</v>
          </cell>
          <cell r="K526">
            <v>16</v>
          </cell>
          <cell r="L526">
            <v>3.0000000000000249E-2</v>
          </cell>
          <cell r="M526" t="b">
            <v>1</v>
          </cell>
          <cell r="N526" t="str">
            <v>Correcto</v>
          </cell>
          <cell r="O526" t="str">
            <v>-</v>
          </cell>
          <cell r="S526">
            <v>0</v>
          </cell>
          <cell r="T526">
            <v>0</v>
          </cell>
          <cell r="U526">
            <v>0</v>
          </cell>
          <cell r="V526">
            <v>0</v>
          </cell>
          <cell r="W526">
            <v>0</v>
          </cell>
          <cell r="X526">
            <v>16</v>
          </cell>
          <cell r="Y526">
            <v>0</v>
          </cell>
          <cell r="Z526">
            <v>0</v>
          </cell>
          <cell r="AA526">
            <v>0</v>
          </cell>
          <cell r="AB526">
            <v>0</v>
          </cell>
          <cell r="AC526">
            <v>0</v>
          </cell>
          <cell r="AD526">
            <v>16</v>
          </cell>
          <cell r="AE526">
            <v>0</v>
          </cell>
          <cell r="AF526">
            <v>0</v>
          </cell>
          <cell r="AG526">
            <v>0</v>
          </cell>
          <cell r="AH526">
            <v>0</v>
          </cell>
          <cell r="AI526">
            <v>0</v>
          </cell>
          <cell r="AJ526">
            <v>16</v>
          </cell>
          <cell r="AK526">
            <v>0</v>
          </cell>
          <cell r="AL526">
            <v>0</v>
          </cell>
          <cell r="AM526">
            <v>0</v>
          </cell>
          <cell r="AN526">
            <v>0</v>
          </cell>
          <cell r="AO526">
            <v>0</v>
          </cell>
          <cell r="AP526">
            <v>16</v>
          </cell>
        </row>
        <row r="527">
          <cell r="A527" t="str">
            <v>1183A-1185</v>
          </cell>
          <cell r="B527" t="str">
            <v>1183A</v>
          </cell>
          <cell r="C527">
            <v>2.9449999999999998</v>
          </cell>
          <cell r="D527">
            <v>2.71</v>
          </cell>
          <cell r="E527">
            <v>0.23499999999999988</v>
          </cell>
          <cell r="F527">
            <v>10</v>
          </cell>
          <cell r="G527">
            <v>1185</v>
          </cell>
          <cell r="H527">
            <v>1.43</v>
          </cell>
          <cell r="I527">
            <v>1.2</v>
          </cell>
          <cell r="J527">
            <v>0.22999999999999998</v>
          </cell>
          <cell r="K527">
            <v>10</v>
          </cell>
          <cell r="L527">
            <v>4.9999999999998934E-3</v>
          </cell>
          <cell r="M527" t="b">
            <v>1</v>
          </cell>
          <cell r="N527" t="str">
            <v>Correcto</v>
          </cell>
          <cell r="O527" t="str">
            <v>-</v>
          </cell>
          <cell r="S527">
            <v>0</v>
          </cell>
          <cell r="T527">
            <v>0</v>
          </cell>
          <cell r="U527">
            <v>10</v>
          </cell>
          <cell r="V527">
            <v>0</v>
          </cell>
          <cell r="W527">
            <v>0</v>
          </cell>
          <cell r="X527">
            <v>0</v>
          </cell>
          <cell r="Y527">
            <v>0</v>
          </cell>
          <cell r="Z527">
            <v>0</v>
          </cell>
          <cell r="AA527">
            <v>0</v>
          </cell>
          <cell r="AB527">
            <v>0</v>
          </cell>
          <cell r="AC527">
            <v>0</v>
          </cell>
          <cell r="AD527">
            <v>10</v>
          </cell>
          <cell r="AE527">
            <v>0</v>
          </cell>
          <cell r="AF527">
            <v>0</v>
          </cell>
          <cell r="AG527">
            <v>10</v>
          </cell>
          <cell r="AH527">
            <v>0</v>
          </cell>
          <cell r="AI527">
            <v>0</v>
          </cell>
          <cell r="AJ527">
            <v>0</v>
          </cell>
          <cell r="AK527">
            <v>0</v>
          </cell>
          <cell r="AL527">
            <v>0</v>
          </cell>
          <cell r="AM527">
            <v>0</v>
          </cell>
          <cell r="AN527">
            <v>0</v>
          </cell>
          <cell r="AO527">
            <v>0</v>
          </cell>
          <cell r="AP527">
            <v>10</v>
          </cell>
        </row>
        <row r="528">
          <cell r="A528" t="str">
            <v>1183A-1184A</v>
          </cell>
          <cell r="B528" t="str">
            <v>1183A</v>
          </cell>
          <cell r="C528">
            <v>1.3</v>
          </cell>
          <cell r="D528">
            <v>0.98</v>
          </cell>
          <cell r="E528">
            <v>0.32000000000000006</v>
          </cell>
          <cell r="F528">
            <v>14</v>
          </cell>
          <cell r="G528" t="str">
            <v>1184A</v>
          </cell>
          <cell r="H528">
            <v>1.41</v>
          </cell>
          <cell r="I528">
            <v>1.1000000000000001</v>
          </cell>
          <cell r="J528">
            <v>0.30999999999999983</v>
          </cell>
          <cell r="K528">
            <v>14</v>
          </cell>
          <cell r="L528">
            <v>1.0000000000000231E-2</v>
          </cell>
          <cell r="M528" t="b">
            <v>1</v>
          </cell>
          <cell r="N528" t="str">
            <v>Correcto</v>
          </cell>
          <cell r="O528" t="str">
            <v>-</v>
          </cell>
          <cell r="S528">
            <v>0</v>
          </cell>
          <cell r="T528">
            <v>0</v>
          </cell>
          <cell r="U528">
            <v>0</v>
          </cell>
          <cell r="V528">
            <v>0</v>
          </cell>
          <cell r="W528">
            <v>14</v>
          </cell>
          <cell r="X528">
            <v>0</v>
          </cell>
          <cell r="Y528">
            <v>0</v>
          </cell>
          <cell r="Z528">
            <v>0</v>
          </cell>
          <cell r="AA528">
            <v>0</v>
          </cell>
          <cell r="AB528">
            <v>0</v>
          </cell>
          <cell r="AC528">
            <v>0</v>
          </cell>
          <cell r="AD528">
            <v>14</v>
          </cell>
          <cell r="AE528">
            <v>0</v>
          </cell>
          <cell r="AF528">
            <v>0</v>
          </cell>
          <cell r="AG528">
            <v>0</v>
          </cell>
          <cell r="AH528">
            <v>0</v>
          </cell>
          <cell r="AI528">
            <v>14</v>
          </cell>
          <cell r="AJ528">
            <v>0</v>
          </cell>
          <cell r="AK528">
            <v>0</v>
          </cell>
          <cell r="AL528">
            <v>0</v>
          </cell>
          <cell r="AM528">
            <v>0</v>
          </cell>
          <cell r="AN528">
            <v>0</v>
          </cell>
          <cell r="AO528">
            <v>0</v>
          </cell>
          <cell r="AP528">
            <v>14</v>
          </cell>
        </row>
        <row r="529">
          <cell r="A529" t="str">
            <v>1184A-1183A</v>
          </cell>
          <cell r="B529" t="str">
            <v>1184A</v>
          </cell>
          <cell r="C529">
            <v>1.41</v>
          </cell>
          <cell r="D529">
            <v>1.1000000000000001</v>
          </cell>
          <cell r="E529">
            <v>0.30999999999999983</v>
          </cell>
          <cell r="F529">
            <v>14</v>
          </cell>
          <cell r="G529" t="str">
            <v>1183A</v>
          </cell>
          <cell r="H529">
            <v>1.3</v>
          </cell>
          <cell r="I529">
            <v>0.98</v>
          </cell>
          <cell r="J529">
            <v>0.32000000000000006</v>
          </cell>
          <cell r="K529">
            <v>14</v>
          </cell>
          <cell r="L529">
            <v>1.0000000000000231E-2</v>
          </cell>
          <cell r="M529" t="b">
            <v>1</v>
          </cell>
          <cell r="N529" t="str">
            <v>Correcto</v>
          </cell>
          <cell r="O529" t="str">
            <v>-</v>
          </cell>
          <cell r="S529">
            <v>0</v>
          </cell>
          <cell r="T529">
            <v>0</v>
          </cell>
          <cell r="U529">
            <v>0</v>
          </cell>
          <cell r="V529">
            <v>0</v>
          </cell>
          <cell r="W529">
            <v>14</v>
          </cell>
          <cell r="X529">
            <v>0</v>
          </cell>
          <cell r="Y529">
            <v>0</v>
          </cell>
          <cell r="Z529">
            <v>0</v>
          </cell>
          <cell r="AA529">
            <v>0</v>
          </cell>
          <cell r="AB529">
            <v>0</v>
          </cell>
          <cell r="AC529">
            <v>0</v>
          </cell>
          <cell r="AD529">
            <v>14</v>
          </cell>
          <cell r="AE529">
            <v>0</v>
          </cell>
          <cell r="AF529">
            <v>0</v>
          </cell>
          <cell r="AG529">
            <v>0</v>
          </cell>
          <cell r="AH529">
            <v>0</v>
          </cell>
          <cell r="AI529">
            <v>14</v>
          </cell>
          <cell r="AJ529">
            <v>0</v>
          </cell>
          <cell r="AK529">
            <v>0</v>
          </cell>
          <cell r="AL529">
            <v>0</v>
          </cell>
          <cell r="AM529">
            <v>0</v>
          </cell>
          <cell r="AN529">
            <v>0</v>
          </cell>
          <cell r="AO529">
            <v>0</v>
          </cell>
          <cell r="AP529">
            <v>14</v>
          </cell>
        </row>
        <row r="530">
          <cell r="A530" t="str">
            <v>14F-1161</v>
          </cell>
          <cell r="B530" t="str">
            <v>14F</v>
          </cell>
          <cell r="C530">
            <v>2.11</v>
          </cell>
          <cell r="D530">
            <v>1.3</v>
          </cell>
          <cell r="E530">
            <v>0.80999999999999983</v>
          </cell>
          <cell r="F530">
            <v>0</v>
          </cell>
          <cell r="G530">
            <v>1161</v>
          </cell>
          <cell r="H530">
            <v>4.6399999999999997</v>
          </cell>
          <cell r="I530">
            <v>3.8</v>
          </cell>
          <cell r="J530">
            <v>0.83999999999999986</v>
          </cell>
          <cell r="K530">
            <v>0</v>
          </cell>
          <cell r="L530">
            <v>3.0000000000000027E-2</v>
          </cell>
          <cell r="M530" t="b">
            <v>1</v>
          </cell>
          <cell r="N530" t="str">
            <v>Correcto</v>
          </cell>
          <cell r="O530" t="str">
            <v>-</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row>
        <row r="531">
          <cell r="A531" t="str">
            <v>14F-371A</v>
          </cell>
          <cell r="B531" t="str">
            <v>14F</v>
          </cell>
          <cell r="C531">
            <v>2.15</v>
          </cell>
          <cell r="D531">
            <v>1.27</v>
          </cell>
          <cell r="E531">
            <v>0.87999999999999989</v>
          </cell>
          <cell r="F531">
            <v>0</v>
          </cell>
          <cell r="G531" t="str">
            <v>371A</v>
          </cell>
          <cell r="H531">
            <v>4.6399999999999997</v>
          </cell>
          <cell r="I531">
            <v>3.73</v>
          </cell>
          <cell r="J531">
            <v>0.9099999999999997</v>
          </cell>
          <cell r="K531">
            <v>0</v>
          </cell>
          <cell r="L531">
            <v>2.9999999999999805E-2</v>
          </cell>
          <cell r="M531" t="b">
            <v>1</v>
          </cell>
          <cell r="N531" t="str">
            <v>Correcto</v>
          </cell>
          <cell r="O531" t="str">
            <v>-</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row>
        <row r="532">
          <cell r="A532" t="str">
            <v>155B-156</v>
          </cell>
          <cell r="B532" t="str">
            <v>155B</v>
          </cell>
          <cell r="C532">
            <v>1.8</v>
          </cell>
          <cell r="D532">
            <v>1.55</v>
          </cell>
          <cell r="E532">
            <v>0.25</v>
          </cell>
          <cell r="F532">
            <v>10</v>
          </cell>
          <cell r="G532">
            <v>156</v>
          </cell>
          <cell r="H532">
            <v>1.66</v>
          </cell>
          <cell r="I532">
            <v>1.415</v>
          </cell>
          <cell r="J532">
            <v>0.24499999999999988</v>
          </cell>
          <cell r="K532">
            <v>10</v>
          </cell>
          <cell r="L532">
            <v>5.0000000000001155E-3</v>
          </cell>
          <cell r="M532" t="b">
            <v>1</v>
          </cell>
          <cell r="N532" t="str">
            <v>Correcto</v>
          </cell>
          <cell r="O532" t="str">
            <v>-</v>
          </cell>
          <cell r="S532">
            <v>0</v>
          </cell>
          <cell r="T532">
            <v>0</v>
          </cell>
          <cell r="U532">
            <v>10</v>
          </cell>
          <cell r="V532">
            <v>0</v>
          </cell>
          <cell r="W532">
            <v>0</v>
          </cell>
          <cell r="X532">
            <v>0</v>
          </cell>
          <cell r="Y532">
            <v>0</v>
          </cell>
          <cell r="Z532">
            <v>0</v>
          </cell>
          <cell r="AA532">
            <v>0</v>
          </cell>
          <cell r="AB532">
            <v>0</v>
          </cell>
          <cell r="AC532">
            <v>0</v>
          </cell>
          <cell r="AD532">
            <v>10</v>
          </cell>
          <cell r="AE532">
            <v>0</v>
          </cell>
          <cell r="AF532">
            <v>0</v>
          </cell>
          <cell r="AG532">
            <v>10</v>
          </cell>
          <cell r="AH532">
            <v>0</v>
          </cell>
          <cell r="AI532">
            <v>0</v>
          </cell>
          <cell r="AJ532">
            <v>0</v>
          </cell>
          <cell r="AK532">
            <v>0</v>
          </cell>
          <cell r="AL532">
            <v>0</v>
          </cell>
          <cell r="AM532">
            <v>0</v>
          </cell>
          <cell r="AN532">
            <v>0</v>
          </cell>
          <cell r="AO532">
            <v>0</v>
          </cell>
          <cell r="AP532">
            <v>10</v>
          </cell>
        </row>
        <row r="533">
          <cell r="A533" t="str">
            <v>184A-70B</v>
          </cell>
          <cell r="B533" t="str">
            <v>184A</v>
          </cell>
          <cell r="C533">
            <v>3.28</v>
          </cell>
          <cell r="D533">
            <v>2.85</v>
          </cell>
          <cell r="E533">
            <v>0.42999999999999972</v>
          </cell>
          <cell r="F533">
            <v>18</v>
          </cell>
          <cell r="G533" t="str">
            <v>70B</v>
          </cell>
          <cell r="H533">
            <v>2.59</v>
          </cell>
          <cell r="I533">
            <v>2.17</v>
          </cell>
          <cell r="J533">
            <v>0.41999999999999993</v>
          </cell>
          <cell r="K533">
            <v>18</v>
          </cell>
          <cell r="L533">
            <v>9.9999999999997868E-3</v>
          </cell>
          <cell r="M533" t="b">
            <v>1</v>
          </cell>
          <cell r="N533" t="str">
            <v>Correcto</v>
          </cell>
          <cell r="O533" t="str">
            <v>-</v>
          </cell>
          <cell r="S533">
            <v>0</v>
          </cell>
          <cell r="T533">
            <v>0</v>
          </cell>
          <cell r="U533">
            <v>0</v>
          </cell>
          <cell r="V533">
            <v>0</v>
          </cell>
          <cell r="W533">
            <v>0</v>
          </cell>
          <cell r="X533">
            <v>0</v>
          </cell>
          <cell r="Y533">
            <v>18</v>
          </cell>
          <cell r="Z533">
            <v>0</v>
          </cell>
          <cell r="AA533">
            <v>0</v>
          </cell>
          <cell r="AB533">
            <v>0</v>
          </cell>
          <cell r="AC533">
            <v>0</v>
          </cell>
          <cell r="AD533">
            <v>18</v>
          </cell>
          <cell r="AE533">
            <v>0</v>
          </cell>
          <cell r="AF533">
            <v>0</v>
          </cell>
          <cell r="AG533">
            <v>0</v>
          </cell>
          <cell r="AH533">
            <v>0</v>
          </cell>
          <cell r="AI533">
            <v>0</v>
          </cell>
          <cell r="AJ533">
            <v>0</v>
          </cell>
          <cell r="AK533">
            <v>18</v>
          </cell>
          <cell r="AL533">
            <v>0</v>
          </cell>
          <cell r="AM533">
            <v>0</v>
          </cell>
          <cell r="AN533">
            <v>0</v>
          </cell>
          <cell r="AO533">
            <v>0</v>
          </cell>
          <cell r="AP533">
            <v>18</v>
          </cell>
        </row>
        <row r="534">
          <cell r="A534" t="str">
            <v>184B-70A</v>
          </cell>
          <cell r="B534" t="str">
            <v>184B</v>
          </cell>
          <cell r="C534">
            <v>4.8499999999999996</v>
          </cell>
          <cell r="D534">
            <v>1.84</v>
          </cell>
          <cell r="E534">
            <v>3.01</v>
          </cell>
          <cell r="F534">
            <v>0</v>
          </cell>
          <cell r="G534" t="str">
            <v>70A</v>
          </cell>
          <cell r="H534">
            <v>4.6900000000000004</v>
          </cell>
          <cell r="I534">
            <v>1.64</v>
          </cell>
          <cell r="J534">
            <v>3.0500000000000007</v>
          </cell>
          <cell r="K534">
            <v>0</v>
          </cell>
          <cell r="L534">
            <v>4.0000000000000924E-2</v>
          </cell>
          <cell r="M534" t="b">
            <v>1</v>
          </cell>
          <cell r="N534" t="str">
            <v>Correcto</v>
          </cell>
          <cell r="O534" t="str">
            <v>-</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row>
        <row r="535">
          <cell r="A535" t="str">
            <v>184B-184C</v>
          </cell>
          <cell r="B535" t="str">
            <v>184B</v>
          </cell>
          <cell r="C535">
            <v>5.24</v>
          </cell>
          <cell r="D535">
            <v>2.2000000000000002</v>
          </cell>
          <cell r="E535">
            <v>3.04</v>
          </cell>
          <cell r="F535">
            <v>0</v>
          </cell>
          <cell r="G535" t="str">
            <v>184C</v>
          </cell>
          <cell r="H535">
            <v>5.61</v>
          </cell>
          <cell r="I535">
            <v>2.5499999999999998</v>
          </cell>
          <cell r="J535">
            <v>3.0600000000000005</v>
          </cell>
          <cell r="K535">
            <v>0</v>
          </cell>
          <cell r="L535">
            <v>2.0000000000000462E-2</v>
          </cell>
          <cell r="M535" t="b">
            <v>1</v>
          </cell>
          <cell r="N535" t="str">
            <v>Correcto</v>
          </cell>
          <cell r="O535" t="str">
            <v>-</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row>
        <row r="536">
          <cell r="A536" t="str">
            <v>184C-184E</v>
          </cell>
          <cell r="B536" t="str">
            <v>184C</v>
          </cell>
          <cell r="C536">
            <v>5.63</v>
          </cell>
          <cell r="D536">
            <v>3.13</v>
          </cell>
          <cell r="E536">
            <v>2.5</v>
          </cell>
          <cell r="F536">
            <v>0</v>
          </cell>
          <cell r="G536" t="str">
            <v>184E</v>
          </cell>
          <cell r="H536">
            <v>3.09</v>
          </cell>
          <cell r="I536">
            <v>0.61</v>
          </cell>
          <cell r="J536">
            <v>2.48</v>
          </cell>
          <cell r="K536">
            <v>0</v>
          </cell>
          <cell r="L536">
            <v>2.0000000000000018E-2</v>
          </cell>
          <cell r="M536" t="b">
            <v>1</v>
          </cell>
          <cell r="N536" t="str">
            <v>Correcto</v>
          </cell>
          <cell r="O536" t="str">
            <v>-</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row>
        <row r="537">
          <cell r="A537" t="str">
            <v>184E-184C</v>
          </cell>
          <cell r="B537" t="str">
            <v>184E</v>
          </cell>
          <cell r="C537">
            <v>3.09</v>
          </cell>
          <cell r="D537">
            <v>0.61</v>
          </cell>
          <cell r="E537">
            <v>2.48</v>
          </cell>
          <cell r="F537">
            <v>0</v>
          </cell>
          <cell r="G537" t="str">
            <v>184C</v>
          </cell>
          <cell r="H537">
            <v>5.63</v>
          </cell>
          <cell r="I537">
            <v>3.13</v>
          </cell>
          <cell r="J537">
            <v>2.5</v>
          </cell>
          <cell r="K537">
            <v>0</v>
          </cell>
          <cell r="L537">
            <v>2.0000000000000018E-2</v>
          </cell>
          <cell r="M537" t="b">
            <v>1</v>
          </cell>
          <cell r="N537" t="str">
            <v>Correcto</v>
          </cell>
          <cell r="O537" t="str">
            <v>-</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row>
        <row r="538">
          <cell r="A538" t="str">
            <v>184F-372F</v>
          </cell>
          <cell r="B538" t="str">
            <v>184F</v>
          </cell>
          <cell r="C538">
            <v>1.92</v>
          </cell>
          <cell r="D538">
            <v>1.67</v>
          </cell>
          <cell r="E538">
            <v>0.25</v>
          </cell>
          <cell r="F538">
            <v>10</v>
          </cell>
          <cell r="G538" t="str">
            <v>372F</v>
          </cell>
          <cell r="H538">
            <v>0.82</v>
          </cell>
          <cell r="I538">
            <v>0.56999999999999995</v>
          </cell>
          <cell r="J538">
            <v>0.25</v>
          </cell>
          <cell r="K538">
            <v>10</v>
          </cell>
          <cell r="L538">
            <v>0</v>
          </cell>
          <cell r="M538" t="b">
            <v>1</v>
          </cell>
          <cell r="N538" t="str">
            <v>Correcto</v>
          </cell>
          <cell r="O538" t="str">
            <v>-</v>
          </cell>
          <cell r="S538">
            <v>0</v>
          </cell>
          <cell r="T538">
            <v>0</v>
          </cell>
          <cell r="U538">
            <v>10</v>
          </cell>
          <cell r="V538">
            <v>0</v>
          </cell>
          <cell r="W538">
            <v>0</v>
          </cell>
          <cell r="X538">
            <v>0</v>
          </cell>
          <cell r="Y538">
            <v>0</v>
          </cell>
          <cell r="Z538">
            <v>0</v>
          </cell>
          <cell r="AA538">
            <v>0</v>
          </cell>
          <cell r="AB538">
            <v>0</v>
          </cell>
          <cell r="AC538">
            <v>0</v>
          </cell>
          <cell r="AD538">
            <v>10</v>
          </cell>
          <cell r="AE538">
            <v>0</v>
          </cell>
          <cell r="AF538">
            <v>0</v>
          </cell>
          <cell r="AG538">
            <v>10</v>
          </cell>
          <cell r="AH538">
            <v>0</v>
          </cell>
          <cell r="AI538">
            <v>0</v>
          </cell>
          <cell r="AJ538">
            <v>0</v>
          </cell>
          <cell r="AK538">
            <v>0</v>
          </cell>
          <cell r="AL538">
            <v>0</v>
          </cell>
          <cell r="AM538">
            <v>0</v>
          </cell>
          <cell r="AN538">
            <v>0</v>
          </cell>
          <cell r="AO538">
            <v>0</v>
          </cell>
          <cell r="AP538">
            <v>10</v>
          </cell>
        </row>
        <row r="539">
          <cell r="A539" t="str">
            <v>188A-187</v>
          </cell>
          <cell r="B539" t="str">
            <v>188A</v>
          </cell>
          <cell r="C539">
            <v>1.34</v>
          </cell>
          <cell r="D539">
            <v>1.1499999999999999</v>
          </cell>
          <cell r="E539">
            <v>0.19000000000000017</v>
          </cell>
          <cell r="F539">
            <v>8</v>
          </cell>
          <cell r="G539">
            <v>187</v>
          </cell>
          <cell r="H539">
            <v>1.32</v>
          </cell>
          <cell r="I539">
            <v>1.1200000000000001</v>
          </cell>
          <cell r="J539">
            <v>0.19999999999999996</v>
          </cell>
          <cell r="K539">
            <v>8</v>
          </cell>
          <cell r="L539">
            <v>9.9999999999997868E-3</v>
          </cell>
          <cell r="M539" t="b">
            <v>1</v>
          </cell>
          <cell r="N539" t="str">
            <v>Correcto</v>
          </cell>
          <cell r="O539" t="str">
            <v>-</v>
          </cell>
          <cell r="S539">
            <v>0</v>
          </cell>
          <cell r="T539">
            <v>8</v>
          </cell>
          <cell r="U539">
            <v>0</v>
          </cell>
          <cell r="V539">
            <v>0</v>
          </cell>
          <cell r="W539">
            <v>0</v>
          </cell>
          <cell r="X539">
            <v>0</v>
          </cell>
          <cell r="Y539">
            <v>0</v>
          </cell>
          <cell r="Z539">
            <v>0</v>
          </cell>
          <cell r="AA539">
            <v>0</v>
          </cell>
          <cell r="AB539">
            <v>0</v>
          </cell>
          <cell r="AC539">
            <v>0</v>
          </cell>
          <cell r="AD539">
            <v>8</v>
          </cell>
          <cell r="AE539">
            <v>0</v>
          </cell>
          <cell r="AF539">
            <v>8</v>
          </cell>
          <cell r="AG539">
            <v>0</v>
          </cell>
          <cell r="AH539">
            <v>0</v>
          </cell>
          <cell r="AI539">
            <v>0</v>
          </cell>
          <cell r="AJ539">
            <v>0</v>
          </cell>
          <cell r="AK539">
            <v>0</v>
          </cell>
          <cell r="AL539">
            <v>0</v>
          </cell>
          <cell r="AM539">
            <v>0</v>
          </cell>
          <cell r="AN539">
            <v>0</v>
          </cell>
          <cell r="AO539">
            <v>0</v>
          </cell>
          <cell r="AP539">
            <v>8</v>
          </cell>
        </row>
        <row r="540">
          <cell r="A540" t="str">
            <v>189B-410A</v>
          </cell>
          <cell r="B540" t="str">
            <v>189B</v>
          </cell>
          <cell r="C540">
            <v>2.72</v>
          </cell>
          <cell r="D540">
            <v>2.2999999999999998</v>
          </cell>
          <cell r="E540">
            <v>0.42000000000000037</v>
          </cell>
          <cell r="F540">
            <v>18</v>
          </cell>
          <cell r="G540" t="str">
            <v>410A</v>
          </cell>
          <cell r="H540">
            <v>2.0699999999999998</v>
          </cell>
          <cell r="I540">
            <v>1.66</v>
          </cell>
          <cell r="J540">
            <v>0.40999999999999992</v>
          </cell>
          <cell r="K540">
            <v>18</v>
          </cell>
          <cell r="L540">
            <v>1.0000000000000453E-2</v>
          </cell>
          <cell r="M540" t="b">
            <v>1</v>
          </cell>
          <cell r="N540" t="str">
            <v>Correcto</v>
          </cell>
          <cell r="O540" t="str">
            <v>-</v>
          </cell>
          <cell r="S540">
            <v>0</v>
          </cell>
          <cell r="T540">
            <v>0</v>
          </cell>
          <cell r="U540">
            <v>0</v>
          </cell>
          <cell r="V540">
            <v>0</v>
          </cell>
          <cell r="W540">
            <v>0</v>
          </cell>
          <cell r="X540">
            <v>0</v>
          </cell>
          <cell r="Y540">
            <v>18</v>
          </cell>
          <cell r="Z540">
            <v>0</v>
          </cell>
          <cell r="AA540">
            <v>0</v>
          </cell>
          <cell r="AB540">
            <v>0</v>
          </cell>
          <cell r="AC540">
            <v>0</v>
          </cell>
          <cell r="AD540">
            <v>18</v>
          </cell>
          <cell r="AE540">
            <v>0</v>
          </cell>
          <cell r="AF540">
            <v>0</v>
          </cell>
          <cell r="AG540">
            <v>0</v>
          </cell>
          <cell r="AH540">
            <v>0</v>
          </cell>
          <cell r="AI540">
            <v>0</v>
          </cell>
          <cell r="AJ540">
            <v>0</v>
          </cell>
          <cell r="AK540">
            <v>18</v>
          </cell>
          <cell r="AL540">
            <v>0</v>
          </cell>
          <cell r="AM540">
            <v>0</v>
          </cell>
          <cell r="AN540">
            <v>0</v>
          </cell>
          <cell r="AO540">
            <v>0</v>
          </cell>
          <cell r="AP540">
            <v>18</v>
          </cell>
        </row>
        <row r="541">
          <cell r="A541" t="str">
            <v>189D-408</v>
          </cell>
          <cell r="B541" t="str">
            <v>189D</v>
          </cell>
          <cell r="C541">
            <v>2.17</v>
          </cell>
          <cell r="D541">
            <v>1.76</v>
          </cell>
          <cell r="E541">
            <v>0.40999999999999992</v>
          </cell>
          <cell r="F541">
            <v>18</v>
          </cell>
          <cell r="G541">
            <v>408</v>
          </cell>
          <cell r="H541">
            <v>2.54</v>
          </cell>
          <cell r="I541">
            <v>2.12</v>
          </cell>
          <cell r="J541">
            <v>0.41999999999999993</v>
          </cell>
          <cell r="K541">
            <v>18</v>
          </cell>
          <cell r="L541">
            <v>1.0000000000000009E-2</v>
          </cell>
          <cell r="M541" t="b">
            <v>1</v>
          </cell>
          <cell r="N541" t="str">
            <v>Correcto</v>
          </cell>
          <cell r="O541" t="str">
            <v>-</v>
          </cell>
          <cell r="S541">
            <v>0</v>
          </cell>
          <cell r="T541">
            <v>0</v>
          </cell>
          <cell r="U541">
            <v>0</v>
          </cell>
          <cell r="V541">
            <v>0</v>
          </cell>
          <cell r="W541">
            <v>0</v>
          </cell>
          <cell r="X541">
            <v>0</v>
          </cell>
          <cell r="Y541">
            <v>18</v>
          </cell>
          <cell r="Z541">
            <v>0</v>
          </cell>
          <cell r="AA541">
            <v>0</v>
          </cell>
          <cell r="AB541">
            <v>0</v>
          </cell>
          <cell r="AC541">
            <v>0</v>
          </cell>
          <cell r="AD541">
            <v>18</v>
          </cell>
          <cell r="AE541">
            <v>0</v>
          </cell>
          <cell r="AF541">
            <v>0</v>
          </cell>
          <cell r="AG541">
            <v>0</v>
          </cell>
          <cell r="AH541">
            <v>0</v>
          </cell>
          <cell r="AI541">
            <v>0</v>
          </cell>
          <cell r="AJ541">
            <v>0</v>
          </cell>
          <cell r="AK541">
            <v>18</v>
          </cell>
          <cell r="AL541">
            <v>0</v>
          </cell>
          <cell r="AM541">
            <v>0</v>
          </cell>
          <cell r="AN541">
            <v>0</v>
          </cell>
          <cell r="AO541">
            <v>0</v>
          </cell>
          <cell r="AP541">
            <v>18</v>
          </cell>
        </row>
        <row r="542">
          <cell r="A542" t="str">
            <v>189E-189F</v>
          </cell>
          <cell r="B542" t="str">
            <v>189E</v>
          </cell>
          <cell r="C542">
            <v>0.9</v>
          </cell>
          <cell r="D542">
            <v>0.45</v>
          </cell>
          <cell r="E542">
            <v>0.45</v>
          </cell>
          <cell r="F542">
            <v>18</v>
          </cell>
          <cell r="G542" t="str">
            <v>189F</v>
          </cell>
          <cell r="H542">
            <v>1.48</v>
          </cell>
          <cell r="I542">
            <v>1.03</v>
          </cell>
          <cell r="J542">
            <v>0.44999999999999996</v>
          </cell>
          <cell r="K542">
            <v>18</v>
          </cell>
          <cell r="L542">
            <v>5.5511151231257827E-17</v>
          </cell>
          <cell r="M542" t="b">
            <v>1</v>
          </cell>
          <cell r="N542" t="str">
            <v>Correcto</v>
          </cell>
          <cell r="O542" t="str">
            <v>-</v>
          </cell>
          <cell r="S542">
            <v>0</v>
          </cell>
          <cell r="T542">
            <v>0</v>
          </cell>
          <cell r="U542">
            <v>0</v>
          </cell>
          <cell r="V542">
            <v>0</v>
          </cell>
          <cell r="W542">
            <v>0</v>
          </cell>
          <cell r="X542">
            <v>0</v>
          </cell>
          <cell r="Y542">
            <v>18</v>
          </cell>
          <cell r="Z542">
            <v>0</v>
          </cell>
          <cell r="AA542">
            <v>0</v>
          </cell>
          <cell r="AB542">
            <v>0</v>
          </cell>
          <cell r="AC542">
            <v>0</v>
          </cell>
          <cell r="AD542">
            <v>18</v>
          </cell>
          <cell r="AE542">
            <v>0</v>
          </cell>
          <cell r="AF542">
            <v>0</v>
          </cell>
          <cell r="AG542">
            <v>0</v>
          </cell>
          <cell r="AH542">
            <v>0</v>
          </cell>
          <cell r="AI542">
            <v>0</v>
          </cell>
          <cell r="AJ542">
            <v>0</v>
          </cell>
          <cell r="AK542">
            <v>18</v>
          </cell>
          <cell r="AL542">
            <v>0</v>
          </cell>
          <cell r="AM542">
            <v>0</v>
          </cell>
          <cell r="AN542">
            <v>0</v>
          </cell>
          <cell r="AO542">
            <v>0</v>
          </cell>
          <cell r="AP542">
            <v>18</v>
          </cell>
        </row>
        <row r="543">
          <cell r="A543" t="str">
            <v>189E-40</v>
          </cell>
          <cell r="B543" t="str">
            <v>189E</v>
          </cell>
          <cell r="C543">
            <v>1.54</v>
          </cell>
          <cell r="D543">
            <v>1.2</v>
          </cell>
          <cell r="E543">
            <v>0.34000000000000008</v>
          </cell>
          <cell r="F543">
            <v>16</v>
          </cell>
          <cell r="G543">
            <v>40</v>
          </cell>
          <cell r="H543">
            <v>2.63</v>
          </cell>
          <cell r="I543">
            <v>2.29</v>
          </cell>
          <cell r="J543">
            <v>0.33999999999999986</v>
          </cell>
          <cell r="K543">
            <v>16</v>
          </cell>
          <cell r="L543">
            <v>2.2204460492503131E-16</v>
          </cell>
          <cell r="M543" t="b">
            <v>1</v>
          </cell>
          <cell r="N543" t="str">
            <v>Correcto</v>
          </cell>
          <cell r="O543" t="str">
            <v>-</v>
          </cell>
          <cell r="S543">
            <v>0</v>
          </cell>
          <cell r="T543">
            <v>0</v>
          </cell>
          <cell r="U543">
            <v>0</v>
          </cell>
          <cell r="V543">
            <v>0</v>
          </cell>
          <cell r="W543">
            <v>0</v>
          </cell>
          <cell r="X543">
            <v>16</v>
          </cell>
          <cell r="Y543">
            <v>0</v>
          </cell>
          <cell r="Z543">
            <v>0</v>
          </cell>
          <cell r="AA543">
            <v>0</v>
          </cell>
          <cell r="AB543">
            <v>0</v>
          </cell>
          <cell r="AC543">
            <v>0</v>
          </cell>
          <cell r="AD543">
            <v>16</v>
          </cell>
          <cell r="AE543">
            <v>0</v>
          </cell>
          <cell r="AF543">
            <v>0</v>
          </cell>
          <cell r="AG543">
            <v>0</v>
          </cell>
          <cell r="AH543">
            <v>0</v>
          </cell>
          <cell r="AI543">
            <v>0</v>
          </cell>
          <cell r="AJ543">
            <v>16</v>
          </cell>
          <cell r="AK543">
            <v>0</v>
          </cell>
          <cell r="AL543">
            <v>0</v>
          </cell>
          <cell r="AM543">
            <v>0</v>
          </cell>
          <cell r="AN543">
            <v>0</v>
          </cell>
          <cell r="AO543">
            <v>0</v>
          </cell>
          <cell r="AP543">
            <v>16</v>
          </cell>
        </row>
        <row r="544">
          <cell r="A544" t="str">
            <v>197A-197</v>
          </cell>
          <cell r="B544" t="str">
            <v>197A</v>
          </cell>
          <cell r="C544">
            <v>4.08</v>
          </cell>
          <cell r="D544">
            <v>3.83</v>
          </cell>
          <cell r="E544">
            <v>0.25</v>
          </cell>
          <cell r="F544">
            <v>10</v>
          </cell>
          <cell r="G544">
            <v>197</v>
          </cell>
          <cell r="H544">
            <v>1.44</v>
          </cell>
          <cell r="I544">
            <v>1.1950000000000001</v>
          </cell>
          <cell r="J544">
            <v>0.24499999999999988</v>
          </cell>
          <cell r="K544">
            <v>10</v>
          </cell>
          <cell r="L544">
            <v>5.0000000000001155E-3</v>
          </cell>
          <cell r="M544" t="b">
            <v>1</v>
          </cell>
          <cell r="N544" t="str">
            <v>Correcto</v>
          </cell>
          <cell r="O544" t="str">
            <v>-</v>
          </cell>
          <cell r="S544">
            <v>0</v>
          </cell>
          <cell r="T544">
            <v>0</v>
          </cell>
          <cell r="U544">
            <v>10</v>
          </cell>
          <cell r="V544">
            <v>0</v>
          </cell>
          <cell r="W544">
            <v>0</v>
          </cell>
          <cell r="X544">
            <v>0</v>
          </cell>
          <cell r="Y544">
            <v>0</v>
          </cell>
          <cell r="Z544">
            <v>0</v>
          </cell>
          <cell r="AA544">
            <v>0</v>
          </cell>
          <cell r="AB544">
            <v>0</v>
          </cell>
          <cell r="AC544">
            <v>0</v>
          </cell>
          <cell r="AD544">
            <v>10</v>
          </cell>
          <cell r="AE544">
            <v>0</v>
          </cell>
          <cell r="AF544">
            <v>0</v>
          </cell>
          <cell r="AG544">
            <v>10</v>
          </cell>
          <cell r="AH544">
            <v>0</v>
          </cell>
          <cell r="AI544">
            <v>0</v>
          </cell>
          <cell r="AJ544">
            <v>0</v>
          </cell>
          <cell r="AK544">
            <v>0</v>
          </cell>
          <cell r="AL544">
            <v>0</v>
          </cell>
          <cell r="AM544">
            <v>0</v>
          </cell>
          <cell r="AN544">
            <v>0</v>
          </cell>
          <cell r="AO544">
            <v>0</v>
          </cell>
          <cell r="AP544">
            <v>10</v>
          </cell>
        </row>
        <row r="545">
          <cell r="A545" t="str">
            <v>230A-230B</v>
          </cell>
          <cell r="B545" t="str">
            <v>230A</v>
          </cell>
          <cell r="C545">
            <v>0.88</v>
          </cell>
          <cell r="D545">
            <v>0.66</v>
          </cell>
          <cell r="E545">
            <v>0.21999999999999997</v>
          </cell>
          <cell r="F545">
            <v>10</v>
          </cell>
          <cell r="G545" t="str">
            <v>230B</v>
          </cell>
          <cell r="H545">
            <v>0.72</v>
          </cell>
          <cell r="I545">
            <v>0.51</v>
          </cell>
          <cell r="J545">
            <v>0.20999999999999996</v>
          </cell>
          <cell r="K545">
            <v>10</v>
          </cell>
          <cell r="L545">
            <v>1.0000000000000009E-2</v>
          </cell>
          <cell r="M545" t="b">
            <v>1</v>
          </cell>
          <cell r="N545" t="str">
            <v>Correcto</v>
          </cell>
          <cell r="O545" t="str">
            <v>-</v>
          </cell>
          <cell r="S545">
            <v>0</v>
          </cell>
          <cell r="T545">
            <v>0</v>
          </cell>
          <cell r="U545">
            <v>10</v>
          </cell>
          <cell r="V545">
            <v>0</v>
          </cell>
          <cell r="W545">
            <v>0</v>
          </cell>
          <cell r="X545">
            <v>0</v>
          </cell>
          <cell r="Y545">
            <v>0</v>
          </cell>
          <cell r="Z545">
            <v>0</v>
          </cell>
          <cell r="AA545">
            <v>0</v>
          </cell>
          <cell r="AB545">
            <v>0</v>
          </cell>
          <cell r="AC545">
            <v>0</v>
          </cell>
          <cell r="AD545">
            <v>10</v>
          </cell>
          <cell r="AE545">
            <v>0</v>
          </cell>
          <cell r="AF545">
            <v>0</v>
          </cell>
          <cell r="AG545">
            <v>10</v>
          </cell>
          <cell r="AH545">
            <v>0</v>
          </cell>
          <cell r="AI545">
            <v>0</v>
          </cell>
          <cell r="AJ545">
            <v>0</v>
          </cell>
          <cell r="AK545">
            <v>0</v>
          </cell>
          <cell r="AL545">
            <v>0</v>
          </cell>
          <cell r="AM545">
            <v>0</v>
          </cell>
          <cell r="AN545">
            <v>0</v>
          </cell>
          <cell r="AO545">
            <v>0</v>
          </cell>
          <cell r="AP545">
            <v>10</v>
          </cell>
        </row>
        <row r="546">
          <cell r="A546" t="str">
            <v>230B-230A</v>
          </cell>
          <cell r="B546" t="str">
            <v>230B</v>
          </cell>
          <cell r="C546">
            <v>0.72</v>
          </cell>
          <cell r="D546">
            <v>0.51</v>
          </cell>
          <cell r="E546">
            <v>0.20999999999999996</v>
          </cell>
          <cell r="F546">
            <v>10</v>
          </cell>
          <cell r="G546" t="str">
            <v>230A</v>
          </cell>
          <cell r="H546">
            <v>0.88</v>
          </cell>
          <cell r="I546">
            <v>0.66</v>
          </cell>
          <cell r="J546">
            <v>0.21999999999999997</v>
          </cell>
          <cell r="K546">
            <v>10</v>
          </cell>
          <cell r="L546">
            <v>1.0000000000000009E-2</v>
          </cell>
          <cell r="M546" t="b">
            <v>1</v>
          </cell>
          <cell r="N546" t="str">
            <v>Correcto</v>
          </cell>
          <cell r="O546" t="str">
            <v>-</v>
          </cell>
          <cell r="S546">
            <v>0</v>
          </cell>
          <cell r="T546">
            <v>0</v>
          </cell>
          <cell r="U546">
            <v>10</v>
          </cell>
          <cell r="V546">
            <v>0</v>
          </cell>
          <cell r="W546">
            <v>0</v>
          </cell>
          <cell r="X546">
            <v>0</v>
          </cell>
          <cell r="Y546">
            <v>0</v>
          </cell>
          <cell r="Z546">
            <v>0</v>
          </cell>
          <cell r="AA546">
            <v>0</v>
          </cell>
          <cell r="AB546">
            <v>0</v>
          </cell>
          <cell r="AC546">
            <v>0</v>
          </cell>
          <cell r="AD546">
            <v>10</v>
          </cell>
          <cell r="AE546">
            <v>0</v>
          </cell>
          <cell r="AF546">
            <v>0</v>
          </cell>
          <cell r="AG546">
            <v>10</v>
          </cell>
          <cell r="AH546">
            <v>0</v>
          </cell>
          <cell r="AI546">
            <v>0</v>
          </cell>
          <cell r="AJ546">
            <v>0</v>
          </cell>
          <cell r="AK546">
            <v>0</v>
          </cell>
          <cell r="AL546">
            <v>0</v>
          </cell>
          <cell r="AM546">
            <v>0</v>
          </cell>
          <cell r="AN546">
            <v>0</v>
          </cell>
          <cell r="AO546">
            <v>0</v>
          </cell>
          <cell r="AP546">
            <v>10</v>
          </cell>
        </row>
        <row r="547">
          <cell r="A547" t="str">
            <v>232A-232</v>
          </cell>
          <cell r="B547" t="str">
            <v>232A</v>
          </cell>
          <cell r="C547">
            <v>1.1399999999999999</v>
          </cell>
          <cell r="D547">
            <v>0.91</v>
          </cell>
          <cell r="E547">
            <v>0.22999999999999987</v>
          </cell>
          <cell r="F547">
            <v>10</v>
          </cell>
          <cell r="G547">
            <v>232</v>
          </cell>
          <cell r="H547">
            <v>1.2</v>
          </cell>
          <cell r="I547">
            <v>0.97799999999999998</v>
          </cell>
          <cell r="J547">
            <v>0.22199999999999998</v>
          </cell>
          <cell r="K547">
            <v>10</v>
          </cell>
          <cell r="L547">
            <v>7.9999999999998961E-3</v>
          </cell>
          <cell r="M547" t="b">
            <v>1</v>
          </cell>
          <cell r="N547" t="str">
            <v>Correcto</v>
          </cell>
          <cell r="O547" t="str">
            <v>-</v>
          </cell>
          <cell r="S547">
            <v>0</v>
          </cell>
          <cell r="T547">
            <v>0</v>
          </cell>
          <cell r="U547">
            <v>10</v>
          </cell>
          <cell r="V547">
            <v>0</v>
          </cell>
          <cell r="W547">
            <v>0</v>
          </cell>
          <cell r="X547">
            <v>0</v>
          </cell>
          <cell r="Y547">
            <v>0</v>
          </cell>
          <cell r="Z547">
            <v>0</v>
          </cell>
          <cell r="AA547">
            <v>0</v>
          </cell>
          <cell r="AB547">
            <v>0</v>
          </cell>
          <cell r="AC547">
            <v>0</v>
          </cell>
          <cell r="AD547">
            <v>10</v>
          </cell>
          <cell r="AE547">
            <v>0</v>
          </cell>
          <cell r="AF547">
            <v>0</v>
          </cell>
          <cell r="AG547">
            <v>10</v>
          </cell>
          <cell r="AH547">
            <v>0</v>
          </cell>
          <cell r="AI547">
            <v>0</v>
          </cell>
          <cell r="AJ547">
            <v>0</v>
          </cell>
          <cell r="AK547">
            <v>0</v>
          </cell>
          <cell r="AL547">
            <v>0</v>
          </cell>
          <cell r="AM547">
            <v>0</v>
          </cell>
          <cell r="AN547">
            <v>0</v>
          </cell>
          <cell r="AO547">
            <v>0</v>
          </cell>
          <cell r="AP547">
            <v>10</v>
          </cell>
        </row>
        <row r="548">
          <cell r="A548" t="str">
            <v>270A-96A</v>
          </cell>
          <cell r="B548" t="str">
            <v>270A</v>
          </cell>
          <cell r="C548">
            <v>1.53</v>
          </cell>
          <cell r="D548">
            <v>1.3</v>
          </cell>
          <cell r="E548">
            <v>0.22999999999999998</v>
          </cell>
          <cell r="F548">
            <v>10</v>
          </cell>
          <cell r="G548" t="str">
            <v>96A</v>
          </cell>
          <cell r="H548">
            <v>1.94</v>
          </cell>
          <cell r="I548">
            <v>1.72</v>
          </cell>
          <cell r="J548">
            <v>0.21999999999999997</v>
          </cell>
          <cell r="K548">
            <v>10</v>
          </cell>
          <cell r="L548">
            <v>1.0000000000000009E-2</v>
          </cell>
          <cell r="M548" t="b">
            <v>1</v>
          </cell>
          <cell r="N548" t="str">
            <v>Correcto</v>
          </cell>
          <cell r="O548" t="str">
            <v>-</v>
          </cell>
          <cell r="S548">
            <v>0</v>
          </cell>
          <cell r="T548">
            <v>0</v>
          </cell>
          <cell r="U548">
            <v>10</v>
          </cell>
          <cell r="V548">
            <v>0</v>
          </cell>
          <cell r="W548">
            <v>0</v>
          </cell>
          <cell r="X548">
            <v>0</v>
          </cell>
          <cell r="Y548">
            <v>0</v>
          </cell>
          <cell r="Z548">
            <v>0</v>
          </cell>
          <cell r="AA548">
            <v>0</v>
          </cell>
          <cell r="AB548">
            <v>0</v>
          </cell>
          <cell r="AC548">
            <v>0</v>
          </cell>
          <cell r="AD548">
            <v>10</v>
          </cell>
          <cell r="AE548">
            <v>0</v>
          </cell>
          <cell r="AF548">
            <v>0</v>
          </cell>
          <cell r="AG548">
            <v>10</v>
          </cell>
          <cell r="AH548">
            <v>0</v>
          </cell>
          <cell r="AI548">
            <v>0</v>
          </cell>
          <cell r="AJ548">
            <v>0</v>
          </cell>
          <cell r="AK548">
            <v>0</v>
          </cell>
          <cell r="AL548">
            <v>0</v>
          </cell>
          <cell r="AM548">
            <v>0</v>
          </cell>
          <cell r="AN548">
            <v>0</v>
          </cell>
          <cell r="AO548">
            <v>0</v>
          </cell>
          <cell r="AP548">
            <v>10</v>
          </cell>
        </row>
        <row r="549">
          <cell r="A549" t="str">
            <v>271F-424</v>
          </cell>
          <cell r="B549" t="str">
            <v>271F</v>
          </cell>
          <cell r="C549">
            <v>1.5</v>
          </cell>
          <cell r="D549">
            <v>1.28</v>
          </cell>
          <cell r="E549">
            <v>0.21999999999999997</v>
          </cell>
          <cell r="F549">
            <v>10</v>
          </cell>
          <cell r="G549">
            <v>424</v>
          </cell>
          <cell r="H549">
            <v>1.03</v>
          </cell>
          <cell r="I549">
            <v>0.8</v>
          </cell>
          <cell r="J549">
            <v>0.22999999999999998</v>
          </cell>
          <cell r="K549">
            <v>10</v>
          </cell>
          <cell r="L549">
            <v>1.0000000000000009E-2</v>
          </cell>
          <cell r="M549" t="b">
            <v>1</v>
          </cell>
          <cell r="N549" t="str">
            <v>Correcto</v>
          </cell>
          <cell r="O549" t="str">
            <v>-</v>
          </cell>
          <cell r="S549">
            <v>0</v>
          </cell>
          <cell r="T549">
            <v>0</v>
          </cell>
          <cell r="U549">
            <v>10</v>
          </cell>
          <cell r="V549">
            <v>0</v>
          </cell>
          <cell r="W549">
            <v>0</v>
          </cell>
          <cell r="X549">
            <v>0</v>
          </cell>
          <cell r="Y549">
            <v>0</v>
          </cell>
          <cell r="Z549">
            <v>0</v>
          </cell>
          <cell r="AA549">
            <v>0</v>
          </cell>
          <cell r="AB549">
            <v>0</v>
          </cell>
          <cell r="AC549">
            <v>0</v>
          </cell>
          <cell r="AD549">
            <v>10</v>
          </cell>
          <cell r="AE549">
            <v>0</v>
          </cell>
          <cell r="AF549">
            <v>0</v>
          </cell>
          <cell r="AG549">
            <v>10</v>
          </cell>
          <cell r="AH549">
            <v>0</v>
          </cell>
          <cell r="AI549">
            <v>0</v>
          </cell>
          <cell r="AJ549">
            <v>0</v>
          </cell>
          <cell r="AK549">
            <v>0</v>
          </cell>
          <cell r="AL549">
            <v>0</v>
          </cell>
          <cell r="AM549">
            <v>0</v>
          </cell>
          <cell r="AN549">
            <v>0</v>
          </cell>
          <cell r="AO549">
            <v>0</v>
          </cell>
          <cell r="AP549">
            <v>10</v>
          </cell>
        </row>
        <row r="550">
          <cell r="A550" t="str">
            <v>271P-174</v>
          </cell>
          <cell r="B550" t="str">
            <v>271P</v>
          </cell>
          <cell r="C550">
            <v>1.7</v>
          </cell>
          <cell r="D550">
            <v>1.5</v>
          </cell>
          <cell r="E550">
            <v>0.19999999999999996</v>
          </cell>
          <cell r="F550">
            <v>8</v>
          </cell>
          <cell r="G550">
            <v>174</v>
          </cell>
          <cell r="H550">
            <v>0.97</v>
          </cell>
          <cell r="I550">
            <v>0.77700000000000002</v>
          </cell>
          <cell r="J550">
            <v>0.19299999999999995</v>
          </cell>
          <cell r="K550">
            <v>8</v>
          </cell>
          <cell r="L550">
            <v>7.0000000000000062E-3</v>
          </cell>
          <cell r="M550" t="b">
            <v>1</v>
          </cell>
          <cell r="N550" t="str">
            <v>Correcto</v>
          </cell>
          <cell r="O550" t="str">
            <v>-</v>
          </cell>
          <cell r="S550">
            <v>0</v>
          </cell>
          <cell r="T550">
            <v>8</v>
          </cell>
          <cell r="U550">
            <v>0</v>
          </cell>
          <cell r="V550">
            <v>0</v>
          </cell>
          <cell r="W550">
            <v>0</v>
          </cell>
          <cell r="X550">
            <v>0</v>
          </cell>
          <cell r="Y550">
            <v>0</v>
          </cell>
          <cell r="Z550">
            <v>0</v>
          </cell>
          <cell r="AA550">
            <v>0</v>
          </cell>
          <cell r="AB550">
            <v>0</v>
          </cell>
          <cell r="AC550">
            <v>0</v>
          </cell>
          <cell r="AD550">
            <v>8</v>
          </cell>
          <cell r="AE550">
            <v>0</v>
          </cell>
          <cell r="AF550">
            <v>8</v>
          </cell>
          <cell r="AG550">
            <v>0</v>
          </cell>
          <cell r="AH550">
            <v>0</v>
          </cell>
          <cell r="AI550">
            <v>0</v>
          </cell>
          <cell r="AJ550">
            <v>0</v>
          </cell>
          <cell r="AK550">
            <v>0</v>
          </cell>
          <cell r="AL550">
            <v>0</v>
          </cell>
          <cell r="AM550">
            <v>0</v>
          </cell>
          <cell r="AN550">
            <v>0</v>
          </cell>
          <cell r="AO550">
            <v>0</v>
          </cell>
          <cell r="AP550">
            <v>8</v>
          </cell>
        </row>
        <row r="551">
          <cell r="A551" t="str">
            <v>290A-D01</v>
          </cell>
          <cell r="B551" t="str">
            <v>290A</v>
          </cell>
          <cell r="C551">
            <v>2.88</v>
          </cell>
          <cell r="D551">
            <v>1.98</v>
          </cell>
          <cell r="E551">
            <v>0.89999999999999991</v>
          </cell>
          <cell r="F551">
            <v>0</v>
          </cell>
          <cell r="G551" t="str">
            <v>D01</v>
          </cell>
          <cell r="H551">
            <v>1.38</v>
          </cell>
          <cell r="I551">
            <v>0.49</v>
          </cell>
          <cell r="J551">
            <v>0.8899999999999999</v>
          </cell>
          <cell r="K551">
            <v>0</v>
          </cell>
          <cell r="L551">
            <v>1.0000000000000009E-2</v>
          </cell>
          <cell r="M551" t="b">
            <v>1</v>
          </cell>
          <cell r="N551" t="str">
            <v>Correcto</v>
          </cell>
          <cell r="O551" t="str">
            <v>-</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row>
        <row r="552">
          <cell r="A552" t="str">
            <v>291A-D02</v>
          </cell>
          <cell r="B552" t="str">
            <v>291A</v>
          </cell>
          <cell r="C552">
            <v>1.51</v>
          </cell>
          <cell r="D552">
            <v>1.06</v>
          </cell>
          <cell r="E552">
            <v>0.44999999999999996</v>
          </cell>
          <cell r="F552">
            <v>18</v>
          </cell>
          <cell r="G552" t="str">
            <v>D02</v>
          </cell>
          <cell r="H552">
            <v>0.62</v>
          </cell>
          <cell r="I552">
            <v>0.2</v>
          </cell>
          <cell r="J552">
            <v>0.42</v>
          </cell>
          <cell r="K552">
            <v>18</v>
          </cell>
          <cell r="L552">
            <v>2.9999999999999971E-2</v>
          </cell>
          <cell r="M552" t="b">
            <v>1</v>
          </cell>
          <cell r="N552" t="str">
            <v>Correcto</v>
          </cell>
          <cell r="O552" t="str">
            <v>-</v>
          </cell>
          <cell r="S552">
            <v>0</v>
          </cell>
          <cell r="T552">
            <v>0</v>
          </cell>
          <cell r="U552">
            <v>0</v>
          </cell>
          <cell r="V552">
            <v>0</v>
          </cell>
          <cell r="W552">
            <v>0</v>
          </cell>
          <cell r="X552">
            <v>0</v>
          </cell>
          <cell r="Y552">
            <v>18</v>
          </cell>
          <cell r="Z552">
            <v>0</v>
          </cell>
          <cell r="AA552">
            <v>0</v>
          </cell>
          <cell r="AB552">
            <v>0</v>
          </cell>
          <cell r="AC552">
            <v>0</v>
          </cell>
          <cell r="AD552">
            <v>18</v>
          </cell>
          <cell r="AE552">
            <v>0</v>
          </cell>
          <cell r="AF552">
            <v>0</v>
          </cell>
          <cell r="AG552">
            <v>0</v>
          </cell>
          <cell r="AH552">
            <v>0</v>
          </cell>
          <cell r="AI552">
            <v>0</v>
          </cell>
          <cell r="AJ552">
            <v>0</v>
          </cell>
          <cell r="AK552">
            <v>18</v>
          </cell>
          <cell r="AL552">
            <v>0</v>
          </cell>
          <cell r="AM552">
            <v>0</v>
          </cell>
          <cell r="AN552">
            <v>0</v>
          </cell>
          <cell r="AO552">
            <v>0</v>
          </cell>
          <cell r="AP552">
            <v>18</v>
          </cell>
        </row>
        <row r="553">
          <cell r="A553" t="str">
            <v>303B-408</v>
          </cell>
          <cell r="B553" t="str">
            <v>303B</v>
          </cell>
          <cell r="C553">
            <v>2.5</v>
          </cell>
          <cell r="D553">
            <v>2.11</v>
          </cell>
          <cell r="E553">
            <v>0.39000000000000012</v>
          </cell>
          <cell r="F553">
            <v>16</v>
          </cell>
          <cell r="G553">
            <v>408</v>
          </cell>
          <cell r="H553">
            <v>2.63</v>
          </cell>
          <cell r="I553">
            <v>2.23</v>
          </cell>
          <cell r="J553">
            <v>0.39999999999999991</v>
          </cell>
          <cell r="K553">
            <v>16</v>
          </cell>
          <cell r="L553">
            <v>9.9999999999997868E-3</v>
          </cell>
          <cell r="M553" t="b">
            <v>1</v>
          </cell>
          <cell r="N553" t="str">
            <v>Correcto</v>
          </cell>
          <cell r="O553" t="str">
            <v>-</v>
          </cell>
          <cell r="S553">
            <v>0</v>
          </cell>
          <cell r="T553">
            <v>0</v>
          </cell>
          <cell r="U553">
            <v>0</v>
          </cell>
          <cell r="V553">
            <v>0</v>
          </cell>
          <cell r="W553">
            <v>0</v>
          </cell>
          <cell r="X553">
            <v>16</v>
          </cell>
          <cell r="Y553">
            <v>0</v>
          </cell>
          <cell r="Z553">
            <v>0</v>
          </cell>
          <cell r="AA553">
            <v>0</v>
          </cell>
          <cell r="AB553">
            <v>0</v>
          </cell>
          <cell r="AC553">
            <v>0</v>
          </cell>
          <cell r="AD553">
            <v>16</v>
          </cell>
          <cell r="AE553">
            <v>0</v>
          </cell>
          <cell r="AF553">
            <v>0</v>
          </cell>
          <cell r="AG553">
            <v>0</v>
          </cell>
          <cell r="AH553">
            <v>0</v>
          </cell>
          <cell r="AI553">
            <v>0</v>
          </cell>
          <cell r="AJ553">
            <v>16</v>
          </cell>
          <cell r="AK553">
            <v>0</v>
          </cell>
          <cell r="AL553">
            <v>0</v>
          </cell>
          <cell r="AM553">
            <v>0</v>
          </cell>
          <cell r="AN553">
            <v>0</v>
          </cell>
          <cell r="AO553">
            <v>0</v>
          </cell>
          <cell r="AP553">
            <v>16</v>
          </cell>
        </row>
        <row r="554">
          <cell r="A554" t="str">
            <v>304A-300</v>
          </cell>
          <cell r="B554" t="str">
            <v>304A</v>
          </cell>
          <cell r="C554">
            <v>2.63</v>
          </cell>
          <cell r="D554">
            <v>2.4500000000000002</v>
          </cell>
          <cell r="E554">
            <v>0.17999999999999972</v>
          </cell>
          <cell r="F554">
            <v>8</v>
          </cell>
          <cell r="G554">
            <v>300</v>
          </cell>
          <cell r="H554">
            <v>2.09</v>
          </cell>
          <cell r="I554">
            <v>1.9179999999999999</v>
          </cell>
          <cell r="J554">
            <v>0.17199999999999993</v>
          </cell>
          <cell r="K554">
            <v>8</v>
          </cell>
          <cell r="L554">
            <v>7.9999999999997851E-3</v>
          </cell>
          <cell r="M554" t="b">
            <v>1</v>
          </cell>
          <cell r="N554" t="str">
            <v>Correcto</v>
          </cell>
          <cell r="O554" t="str">
            <v>-</v>
          </cell>
          <cell r="S554">
            <v>0</v>
          </cell>
          <cell r="T554">
            <v>8</v>
          </cell>
          <cell r="U554">
            <v>0</v>
          </cell>
          <cell r="V554">
            <v>0</v>
          </cell>
          <cell r="W554">
            <v>0</v>
          </cell>
          <cell r="X554">
            <v>0</v>
          </cell>
          <cell r="Y554">
            <v>0</v>
          </cell>
          <cell r="Z554">
            <v>0</v>
          </cell>
          <cell r="AA554">
            <v>0</v>
          </cell>
          <cell r="AB554">
            <v>0</v>
          </cell>
          <cell r="AC554">
            <v>0</v>
          </cell>
          <cell r="AD554">
            <v>8</v>
          </cell>
          <cell r="AE554">
            <v>0</v>
          </cell>
          <cell r="AF554">
            <v>8</v>
          </cell>
          <cell r="AG554">
            <v>0</v>
          </cell>
          <cell r="AH554">
            <v>0</v>
          </cell>
          <cell r="AI554">
            <v>0</v>
          </cell>
          <cell r="AJ554">
            <v>0</v>
          </cell>
          <cell r="AK554">
            <v>0</v>
          </cell>
          <cell r="AL554">
            <v>0</v>
          </cell>
          <cell r="AM554">
            <v>0</v>
          </cell>
          <cell r="AN554">
            <v>0</v>
          </cell>
          <cell r="AO554">
            <v>0</v>
          </cell>
          <cell r="AP554">
            <v>8</v>
          </cell>
        </row>
        <row r="555">
          <cell r="A555" t="str">
            <v>371A-372A</v>
          </cell>
          <cell r="B555" t="str">
            <v>371A</v>
          </cell>
          <cell r="C555">
            <v>6.1</v>
          </cell>
          <cell r="D555">
            <v>5.19</v>
          </cell>
          <cell r="E555">
            <v>0.90999999999999925</v>
          </cell>
          <cell r="F555">
            <v>0</v>
          </cell>
          <cell r="G555" t="str">
            <v>372A</v>
          </cell>
          <cell r="H555">
            <v>1.35</v>
          </cell>
          <cell r="I555">
            <v>0.44</v>
          </cell>
          <cell r="J555">
            <v>0.91000000000000014</v>
          </cell>
          <cell r="K555">
            <v>0</v>
          </cell>
          <cell r="L555">
            <v>8.8817841970012523E-16</v>
          </cell>
          <cell r="M555" t="b">
            <v>1</v>
          </cell>
          <cell r="N555" t="str">
            <v>Correcto</v>
          </cell>
          <cell r="O555" t="str">
            <v>-</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row>
        <row r="556">
          <cell r="A556" t="str">
            <v>372D-372E</v>
          </cell>
          <cell r="B556" t="str">
            <v>372D</v>
          </cell>
          <cell r="C556">
            <v>2.64</v>
          </cell>
          <cell r="D556">
            <v>1.6</v>
          </cell>
          <cell r="E556">
            <v>1.04</v>
          </cell>
          <cell r="F556">
            <v>0</v>
          </cell>
          <cell r="G556" t="str">
            <v>372E</v>
          </cell>
          <cell r="H556">
            <v>1.86</v>
          </cell>
          <cell r="I556">
            <v>0.77</v>
          </cell>
          <cell r="J556">
            <v>1.0900000000000001</v>
          </cell>
          <cell r="K556">
            <v>0</v>
          </cell>
          <cell r="L556">
            <v>5.0000000000000044E-2</v>
          </cell>
          <cell r="M556" t="b">
            <v>1</v>
          </cell>
          <cell r="N556" t="str">
            <v>Correcto</v>
          </cell>
          <cell r="O556" t="str">
            <v>-</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row>
        <row r="557">
          <cell r="A557" t="str">
            <v>372E-372D</v>
          </cell>
          <cell r="B557" t="str">
            <v>372E</v>
          </cell>
          <cell r="C557">
            <v>1.86</v>
          </cell>
          <cell r="D557">
            <v>0.77</v>
          </cell>
          <cell r="E557">
            <v>1.0900000000000001</v>
          </cell>
          <cell r="F557">
            <v>0</v>
          </cell>
          <cell r="G557" t="str">
            <v>372D</v>
          </cell>
          <cell r="H557">
            <v>2.64</v>
          </cell>
          <cell r="I557">
            <v>1.6</v>
          </cell>
          <cell r="J557">
            <v>1.04</v>
          </cell>
          <cell r="K557">
            <v>0</v>
          </cell>
          <cell r="L557">
            <v>5.0000000000000044E-2</v>
          </cell>
          <cell r="M557" t="b">
            <v>1</v>
          </cell>
          <cell r="N557" t="str">
            <v>Correcto</v>
          </cell>
          <cell r="O557" t="str">
            <v>-</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row>
        <row r="558">
          <cell r="A558" t="str">
            <v>410A-189B</v>
          </cell>
          <cell r="B558" t="str">
            <v>410A</v>
          </cell>
          <cell r="C558">
            <v>2.0699999999999998</v>
          </cell>
          <cell r="D558">
            <v>1.66</v>
          </cell>
          <cell r="E558">
            <v>0.40999999999999992</v>
          </cell>
          <cell r="F558">
            <v>18</v>
          </cell>
          <cell r="G558" t="str">
            <v>189B</v>
          </cell>
          <cell r="H558">
            <v>2.72</v>
          </cell>
          <cell r="I558">
            <v>2.2999999999999998</v>
          </cell>
          <cell r="J558">
            <v>0.42000000000000037</v>
          </cell>
          <cell r="K558">
            <v>18</v>
          </cell>
          <cell r="L558">
            <v>1.0000000000000453E-2</v>
          </cell>
          <cell r="M558" t="b">
            <v>1</v>
          </cell>
          <cell r="N558" t="str">
            <v>Correcto</v>
          </cell>
          <cell r="O558" t="str">
            <v>-</v>
          </cell>
          <cell r="S558">
            <v>0</v>
          </cell>
          <cell r="T558">
            <v>0</v>
          </cell>
          <cell r="U558">
            <v>0</v>
          </cell>
          <cell r="V558">
            <v>0</v>
          </cell>
          <cell r="W558">
            <v>0</v>
          </cell>
          <cell r="X558">
            <v>0</v>
          </cell>
          <cell r="Y558">
            <v>18</v>
          </cell>
          <cell r="Z558">
            <v>0</v>
          </cell>
          <cell r="AA558">
            <v>0</v>
          </cell>
          <cell r="AB558">
            <v>0</v>
          </cell>
          <cell r="AC558">
            <v>0</v>
          </cell>
          <cell r="AD558">
            <v>18</v>
          </cell>
          <cell r="AE558">
            <v>0</v>
          </cell>
          <cell r="AF558">
            <v>0</v>
          </cell>
          <cell r="AG558">
            <v>0</v>
          </cell>
          <cell r="AH558">
            <v>0</v>
          </cell>
          <cell r="AI558">
            <v>0</v>
          </cell>
          <cell r="AJ558">
            <v>0</v>
          </cell>
          <cell r="AK558">
            <v>18</v>
          </cell>
          <cell r="AL558">
            <v>0</v>
          </cell>
          <cell r="AM558">
            <v>0</v>
          </cell>
          <cell r="AN558">
            <v>0</v>
          </cell>
          <cell r="AO558">
            <v>0</v>
          </cell>
          <cell r="AP558">
            <v>18</v>
          </cell>
        </row>
        <row r="559">
          <cell r="A559" t="str">
            <v>410A-409</v>
          </cell>
          <cell r="B559" t="str">
            <v>410A</v>
          </cell>
          <cell r="C559">
            <v>2.16</v>
          </cell>
          <cell r="D559">
            <v>1.7</v>
          </cell>
          <cell r="E559">
            <v>0.46000000000000019</v>
          </cell>
          <cell r="F559">
            <v>20</v>
          </cell>
          <cell r="G559">
            <v>409</v>
          </cell>
          <cell r="H559">
            <v>2.2000000000000002</v>
          </cell>
          <cell r="I559">
            <v>1.74</v>
          </cell>
          <cell r="J559">
            <v>0.46000000000000019</v>
          </cell>
          <cell r="K559">
            <v>20</v>
          </cell>
          <cell r="L559">
            <v>0</v>
          </cell>
          <cell r="M559" t="b">
            <v>1</v>
          </cell>
          <cell r="N559" t="str">
            <v>Correcto</v>
          </cell>
          <cell r="O559" t="str">
            <v>-</v>
          </cell>
          <cell r="S559">
            <v>0</v>
          </cell>
          <cell r="T559">
            <v>0</v>
          </cell>
          <cell r="U559">
            <v>0</v>
          </cell>
          <cell r="V559">
            <v>0</v>
          </cell>
          <cell r="W559">
            <v>0</v>
          </cell>
          <cell r="X559">
            <v>0</v>
          </cell>
          <cell r="Y559">
            <v>0</v>
          </cell>
          <cell r="Z559">
            <v>20</v>
          </cell>
          <cell r="AA559">
            <v>0</v>
          </cell>
          <cell r="AB559">
            <v>0</v>
          </cell>
          <cell r="AC559">
            <v>0</v>
          </cell>
          <cell r="AD559">
            <v>20</v>
          </cell>
          <cell r="AE559">
            <v>0</v>
          </cell>
          <cell r="AF559">
            <v>0</v>
          </cell>
          <cell r="AG559">
            <v>0</v>
          </cell>
          <cell r="AH559">
            <v>0</v>
          </cell>
          <cell r="AI559">
            <v>0</v>
          </cell>
          <cell r="AJ559">
            <v>0</v>
          </cell>
          <cell r="AK559">
            <v>0</v>
          </cell>
          <cell r="AL559">
            <v>20</v>
          </cell>
          <cell r="AM559">
            <v>0</v>
          </cell>
          <cell r="AN559">
            <v>0</v>
          </cell>
          <cell r="AO559">
            <v>0</v>
          </cell>
          <cell r="AP559">
            <v>20</v>
          </cell>
        </row>
        <row r="560">
          <cell r="A560" t="str">
            <v>425A-425C</v>
          </cell>
          <cell r="B560" t="str">
            <v>425A</v>
          </cell>
          <cell r="C560">
            <v>1.63</v>
          </cell>
          <cell r="D560">
            <v>1.42</v>
          </cell>
          <cell r="E560">
            <v>0.20999999999999996</v>
          </cell>
          <cell r="F560">
            <v>10</v>
          </cell>
          <cell r="G560" t="str">
            <v>425C</v>
          </cell>
          <cell r="H560">
            <v>1.24</v>
          </cell>
          <cell r="I560">
            <v>1.02</v>
          </cell>
          <cell r="J560">
            <v>0.21999999999999997</v>
          </cell>
          <cell r="K560">
            <v>10</v>
          </cell>
          <cell r="L560">
            <v>1.0000000000000009E-2</v>
          </cell>
          <cell r="M560" t="b">
            <v>1</v>
          </cell>
          <cell r="N560" t="str">
            <v>Correcto</v>
          </cell>
          <cell r="O560" t="str">
            <v>-</v>
          </cell>
          <cell r="S560">
            <v>0</v>
          </cell>
          <cell r="T560">
            <v>0</v>
          </cell>
          <cell r="U560">
            <v>10</v>
          </cell>
          <cell r="V560">
            <v>0</v>
          </cell>
          <cell r="W560">
            <v>0</v>
          </cell>
          <cell r="X560">
            <v>0</v>
          </cell>
          <cell r="Y560">
            <v>0</v>
          </cell>
          <cell r="Z560">
            <v>0</v>
          </cell>
          <cell r="AA560">
            <v>0</v>
          </cell>
          <cell r="AB560">
            <v>0</v>
          </cell>
          <cell r="AC560">
            <v>0</v>
          </cell>
          <cell r="AD560">
            <v>10</v>
          </cell>
          <cell r="AE560">
            <v>0</v>
          </cell>
          <cell r="AF560">
            <v>0</v>
          </cell>
          <cell r="AG560">
            <v>10</v>
          </cell>
          <cell r="AH560">
            <v>0</v>
          </cell>
          <cell r="AI560">
            <v>0</v>
          </cell>
          <cell r="AJ560">
            <v>0</v>
          </cell>
          <cell r="AK560">
            <v>0</v>
          </cell>
          <cell r="AL560">
            <v>0</v>
          </cell>
          <cell r="AM560">
            <v>0</v>
          </cell>
          <cell r="AN560">
            <v>0</v>
          </cell>
          <cell r="AO560">
            <v>0</v>
          </cell>
          <cell r="AP560">
            <v>10</v>
          </cell>
        </row>
        <row r="561">
          <cell r="A561" t="str">
            <v>425A-425</v>
          </cell>
          <cell r="B561" t="str">
            <v>425A</v>
          </cell>
          <cell r="C561">
            <v>1.68</v>
          </cell>
          <cell r="D561">
            <v>1.41</v>
          </cell>
          <cell r="E561">
            <v>0.27</v>
          </cell>
          <cell r="F561">
            <v>12</v>
          </cell>
          <cell r="G561">
            <v>425</v>
          </cell>
          <cell r="H561">
            <v>1.37</v>
          </cell>
          <cell r="I561">
            <v>1.1100000000000001</v>
          </cell>
          <cell r="J561">
            <v>0.26</v>
          </cell>
          <cell r="K561">
            <v>12</v>
          </cell>
          <cell r="L561">
            <v>1.0000000000000009E-2</v>
          </cell>
          <cell r="M561" t="b">
            <v>1</v>
          </cell>
          <cell r="N561" t="str">
            <v>Correcto</v>
          </cell>
          <cell r="O561" t="str">
            <v>-</v>
          </cell>
          <cell r="S561">
            <v>0</v>
          </cell>
          <cell r="T561">
            <v>0</v>
          </cell>
          <cell r="U561">
            <v>0</v>
          </cell>
          <cell r="V561">
            <v>12</v>
          </cell>
          <cell r="W561">
            <v>0</v>
          </cell>
          <cell r="X561">
            <v>0</v>
          </cell>
          <cell r="Y561">
            <v>0</v>
          </cell>
          <cell r="Z561">
            <v>0</v>
          </cell>
          <cell r="AA561">
            <v>0</v>
          </cell>
          <cell r="AB561">
            <v>0</v>
          </cell>
          <cell r="AC561">
            <v>0</v>
          </cell>
          <cell r="AD561">
            <v>12</v>
          </cell>
          <cell r="AE561">
            <v>0</v>
          </cell>
          <cell r="AF561">
            <v>0</v>
          </cell>
          <cell r="AG561">
            <v>0</v>
          </cell>
          <cell r="AH561">
            <v>12</v>
          </cell>
          <cell r="AI561">
            <v>0</v>
          </cell>
          <cell r="AJ561">
            <v>0</v>
          </cell>
          <cell r="AK561">
            <v>0</v>
          </cell>
          <cell r="AL561">
            <v>0</v>
          </cell>
          <cell r="AM561">
            <v>0</v>
          </cell>
          <cell r="AN561">
            <v>0</v>
          </cell>
          <cell r="AO561">
            <v>0</v>
          </cell>
          <cell r="AP561">
            <v>12</v>
          </cell>
        </row>
        <row r="562">
          <cell r="A562" t="str">
            <v>425B-425C</v>
          </cell>
          <cell r="B562" t="str">
            <v>425B</v>
          </cell>
          <cell r="C562">
            <v>1.1299999999999999</v>
          </cell>
          <cell r="D562">
            <v>0.87</v>
          </cell>
          <cell r="E562">
            <v>0.2599999999999999</v>
          </cell>
          <cell r="F562">
            <v>12</v>
          </cell>
          <cell r="G562" t="str">
            <v>425C</v>
          </cell>
          <cell r="H562">
            <v>0.87</v>
          </cell>
          <cell r="I562">
            <v>0.57999999999999996</v>
          </cell>
          <cell r="J562">
            <v>0.29000000000000004</v>
          </cell>
          <cell r="K562">
            <v>12</v>
          </cell>
          <cell r="L562">
            <v>3.0000000000000138E-2</v>
          </cell>
          <cell r="M562" t="b">
            <v>1</v>
          </cell>
          <cell r="N562" t="str">
            <v>Correcto</v>
          </cell>
          <cell r="O562" t="str">
            <v>-</v>
          </cell>
          <cell r="S562">
            <v>0</v>
          </cell>
          <cell r="T562">
            <v>0</v>
          </cell>
          <cell r="U562">
            <v>0</v>
          </cell>
          <cell r="V562">
            <v>12</v>
          </cell>
          <cell r="W562">
            <v>0</v>
          </cell>
          <cell r="X562">
            <v>0</v>
          </cell>
          <cell r="Y562">
            <v>0</v>
          </cell>
          <cell r="Z562">
            <v>0</v>
          </cell>
          <cell r="AA562">
            <v>0</v>
          </cell>
          <cell r="AB562">
            <v>0</v>
          </cell>
          <cell r="AC562">
            <v>0</v>
          </cell>
          <cell r="AD562">
            <v>12</v>
          </cell>
          <cell r="AE562">
            <v>0</v>
          </cell>
          <cell r="AF562">
            <v>0</v>
          </cell>
          <cell r="AG562">
            <v>0</v>
          </cell>
          <cell r="AH562">
            <v>12</v>
          </cell>
          <cell r="AI562">
            <v>0</v>
          </cell>
          <cell r="AJ562">
            <v>0</v>
          </cell>
          <cell r="AK562">
            <v>0</v>
          </cell>
          <cell r="AL562">
            <v>0</v>
          </cell>
          <cell r="AM562">
            <v>0</v>
          </cell>
          <cell r="AN562">
            <v>0</v>
          </cell>
          <cell r="AO562">
            <v>0</v>
          </cell>
          <cell r="AP562">
            <v>12</v>
          </cell>
        </row>
        <row r="563">
          <cell r="A563" t="str">
            <v>425C-425B</v>
          </cell>
          <cell r="B563" t="str">
            <v>425C</v>
          </cell>
          <cell r="C563">
            <v>0.87</v>
          </cell>
          <cell r="D563">
            <v>0.57999999999999996</v>
          </cell>
          <cell r="E563">
            <v>0.29000000000000004</v>
          </cell>
          <cell r="F563">
            <v>12</v>
          </cell>
          <cell r="G563" t="str">
            <v>425B</v>
          </cell>
          <cell r="H563">
            <v>1.1299999999999999</v>
          </cell>
          <cell r="I563">
            <v>0.87</v>
          </cell>
          <cell r="J563">
            <v>0.2599999999999999</v>
          </cell>
          <cell r="K563">
            <v>12</v>
          </cell>
          <cell r="L563">
            <v>3.0000000000000138E-2</v>
          </cell>
          <cell r="M563" t="b">
            <v>1</v>
          </cell>
          <cell r="N563" t="str">
            <v>Correcto</v>
          </cell>
          <cell r="O563" t="str">
            <v>-</v>
          </cell>
          <cell r="S563">
            <v>0</v>
          </cell>
          <cell r="T563">
            <v>0</v>
          </cell>
          <cell r="U563">
            <v>0</v>
          </cell>
          <cell r="V563">
            <v>12</v>
          </cell>
          <cell r="W563">
            <v>0</v>
          </cell>
          <cell r="X563">
            <v>0</v>
          </cell>
          <cell r="Y563">
            <v>0</v>
          </cell>
          <cell r="Z563">
            <v>0</v>
          </cell>
          <cell r="AA563">
            <v>0</v>
          </cell>
          <cell r="AB563">
            <v>0</v>
          </cell>
          <cell r="AC563">
            <v>0</v>
          </cell>
          <cell r="AD563">
            <v>12</v>
          </cell>
          <cell r="AE563">
            <v>0</v>
          </cell>
          <cell r="AF563">
            <v>0</v>
          </cell>
          <cell r="AG563">
            <v>0</v>
          </cell>
          <cell r="AH563">
            <v>12</v>
          </cell>
          <cell r="AI563">
            <v>0</v>
          </cell>
          <cell r="AJ563">
            <v>0</v>
          </cell>
          <cell r="AK563">
            <v>0</v>
          </cell>
          <cell r="AL563">
            <v>0</v>
          </cell>
          <cell r="AM563">
            <v>0</v>
          </cell>
          <cell r="AN563">
            <v>0</v>
          </cell>
          <cell r="AO563">
            <v>0</v>
          </cell>
          <cell r="AP563">
            <v>12</v>
          </cell>
        </row>
        <row r="564">
          <cell r="A564" t="str">
            <v>425C-425A</v>
          </cell>
          <cell r="B564" t="str">
            <v>425C</v>
          </cell>
          <cell r="C564">
            <v>1.24</v>
          </cell>
          <cell r="D564">
            <v>1.02</v>
          </cell>
          <cell r="E564">
            <v>0.21999999999999997</v>
          </cell>
          <cell r="F564">
            <v>10</v>
          </cell>
          <cell r="G564" t="str">
            <v>425A</v>
          </cell>
          <cell r="H564">
            <v>1.63</v>
          </cell>
          <cell r="I564">
            <v>1.42</v>
          </cell>
          <cell r="J564">
            <v>0.20999999999999996</v>
          </cell>
          <cell r="K564">
            <v>10</v>
          </cell>
          <cell r="L564">
            <v>1.0000000000000009E-2</v>
          </cell>
          <cell r="M564" t="b">
            <v>1</v>
          </cell>
          <cell r="N564" t="str">
            <v>Correcto</v>
          </cell>
          <cell r="O564" t="str">
            <v>-</v>
          </cell>
          <cell r="S564">
            <v>0</v>
          </cell>
          <cell r="T564">
            <v>0</v>
          </cell>
          <cell r="U564">
            <v>10</v>
          </cell>
          <cell r="V564">
            <v>0</v>
          </cell>
          <cell r="W564">
            <v>0</v>
          </cell>
          <cell r="X564">
            <v>0</v>
          </cell>
          <cell r="Y564">
            <v>0</v>
          </cell>
          <cell r="Z564">
            <v>0</v>
          </cell>
          <cell r="AA564">
            <v>0</v>
          </cell>
          <cell r="AB564">
            <v>0</v>
          </cell>
          <cell r="AC564">
            <v>0</v>
          </cell>
          <cell r="AD564">
            <v>10</v>
          </cell>
          <cell r="AE564">
            <v>0</v>
          </cell>
          <cell r="AF564">
            <v>0</v>
          </cell>
          <cell r="AG564">
            <v>10</v>
          </cell>
          <cell r="AH564">
            <v>0</v>
          </cell>
          <cell r="AI564">
            <v>0</v>
          </cell>
          <cell r="AJ564">
            <v>0</v>
          </cell>
          <cell r="AK564">
            <v>0</v>
          </cell>
          <cell r="AL564">
            <v>0</v>
          </cell>
          <cell r="AM564">
            <v>0</v>
          </cell>
          <cell r="AN564">
            <v>0</v>
          </cell>
          <cell r="AO564">
            <v>0</v>
          </cell>
          <cell r="AP564">
            <v>10</v>
          </cell>
        </row>
        <row r="565">
          <cell r="A565" t="str">
            <v>63A-1162B</v>
          </cell>
          <cell r="B565" t="str">
            <v>63A</v>
          </cell>
          <cell r="C565">
            <v>1.96</v>
          </cell>
          <cell r="D565">
            <v>1.6</v>
          </cell>
          <cell r="E565">
            <v>0.35999999999999988</v>
          </cell>
          <cell r="F565">
            <v>16</v>
          </cell>
          <cell r="G565" t="str">
            <v>1162B</v>
          </cell>
          <cell r="H565">
            <v>1.4</v>
          </cell>
          <cell r="I565">
            <v>1.06</v>
          </cell>
          <cell r="J565">
            <v>0.33999999999999986</v>
          </cell>
          <cell r="K565">
            <v>16</v>
          </cell>
          <cell r="L565">
            <v>2.0000000000000018E-2</v>
          </cell>
          <cell r="M565" t="b">
            <v>1</v>
          </cell>
          <cell r="N565" t="str">
            <v>Correcto</v>
          </cell>
          <cell r="O565" t="str">
            <v>-</v>
          </cell>
          <cell r="S565">
            <v>0</v>
          </cell>
          <cell r="T565">
            <v>0</v>
          </cell>
          <cell r="U565">
            <v>0</v>
          </cell>
          <cell r="V565">
            <v>0</v>
          </cell>
          <cell r="W565">
            <v>0</v>
          </cell>
          <cell r="X565">
            <v>16</v>
          </cell>
          <cell r="Y565">
            <v>0</v>
          </cell>
          <cell r="Z565">
            <v>0</v>
          </cell>
          <cell r="AA565">
            <v>0</v>
          </cell>
          <cell r="AB565">
            <v>0</v>
          </cell>
          <cell r="AC565">
            <v>0</v>
          </cell>
          <cell r="AD565">
            <v>16</v>
          </cell>
          <cell r="AE565">
            <v>0</v>
          </cell>
          <cell r="AF565">
            <v>0</v>
          </cell>
          <cell r="AG565">
            <v>0</v>
          </cell>
          <cell r="AH565">
            <v>0</v>
          </cell>
          <cell r="AI565">
            <v>0</v>
          </cell>
          <cell r="AJ565">
            <v>16</v>
          </cell>
          <cell r="AK565">
            <v>0</v>
          </cell>
          <cell r="AL565">
            <v>0</v>
          </cell>
          <cell r="AM565">
            <v>0</v>
          </cell>
          <cell r="AN565">
            <v>0</v>
          </cell>
          <cell r="AO565">
            <v>0</v>
          </cell>
          <cell r="AP565">
            <v>16</v>
          </cell>
        </row>
        <row r="566">
          <cell r="A566" t="str">
            <v>70A-BOXT</v>
          </cell>
          <cell r="B566" t="str">
            <v>70A</v>
          </cell>
          <cell r="C566">
            <v>4.25</v>
          </cell>
          <cell r="D566">
            <v>1.69</v>
          </cell>
          <cell r="E566">
            <v>2.56</v>
          </cell>
          <cell r="F566">
            <v>0</v>
          </cell>
          <cell r="G566" t="str">
            <v>BOXT</v>
          </cell>
          <cell r="H566">
            <v>5.12</v>
          </cell>
          <cell r="I566">
            <v>2.6</v>
          </cell>
          <cell r="J566">
            <v>2.52</v>
          </cell>
          <cell r="K566">
            <v>0</v>
          </cell>
          <cell r="L566">
            <v>4.0000000000000036E-2</v>
          </cell>
          <cell r="M566" t="b">
            <v>1</v>
          </cell>
          <cell r="N566" t="str">
            <v>Correcto</v>
          </cell>
          <cell r="O566" t="str">
            <v>-</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row>
        <row r="567">
          <cell r="A567" t="str">
            <v>96A-270A</v>
          </cell>
          <cell r="B567" t="str">
            <v>96A</v>
          </cell>
          <cell r="C567">
            <v>1.94</v>
          </cell>
          <cell r="D567">
            <v>1.72</v>
          </cell>
          <cell r="E567">
            <v>0.21999999999999997</v>
          </cell>
          <cell r="F567">
            <v>10</v>
          </cell>
          <cell r="G567" t="str">
            <v>270A</v>
          </cell>
          <cell r="H567">
            <v>1.53</v>
          </cell>
          <cell r="I567">
            <v>1.3</v>
          </cell>
          <cell r="J567">
            <v>0.22999999999999998</v>
          </cell>
          <cell r="K567">
            <v>10</v>
          </cell>
          <cell r="L567">
            <v>1.0000000000000009E-2</v>
          </cell>
          <cell r="M567" t="b">
            <v>1</v>
          </cell>
          <cell r="N567" t="str">
            <v>Correcto</v>
          </cell>
          <cell r="O567" t="str">
            <v>-</v>
          </cell>
          <cell r="S567">
            <v>0</v>
          </cell>
          <cell r="T567">
            <v>0</v>
          </cell>
          <cell r="U567">
            <v>10</v>
          </cell>
          <cell r="V567">
            <v>0</v>
          </cell>
          <cell r="W567">
            <v>0</v>
          </cell>
          <cell r="X567">
            <v>0</v>
          </cell>
          <cell r="Y567">
            <v>0</v>
          </cell>
          <cell r="Z567">
            <v>0</v>
          </cell>
          <cell r="AA567">
            <v>0</v>
          </cell>
          <cell r="AB567">
            <v>0</v>
          </cell>
          <cell r="AC567">
            <v>0</v>
          </cell>
          <cell r="AD567">
            <v>10</v>
          </cell>
          <cell r="AE567">
            <v>0</v>
          </cell>
          <cell r="AF567">
            <v>0</v>
          </cell>
          <cell r="AG567">
            <v>10</v>
          </cell>
          <cell r="AH567">
            <v>0</v>
          </cell>
          <cell r="AI567">
            <v>0</v>
          </cell>
          <cell r="AJ567">
            <v>0</v>
          </cell>
          <cell r="AK567">
            <v>0</v>
          </cell>
          <cell r="AL567">
            <v>0</v>
          </cell>
          <cell r="AM567">
            <v>0</v>
          </cell>
          <cell r="AN567">
            <v>0</v>
          </cell>
          <cell r="AO567">
            <v>0</v>
          </cell>
          <cell r="AP567">
            <v>10</v>
          </cell>
        </row>
        <row r="568">
          <cell r="A568" t="str">
            <v>99A-293</v>
          </cell>
          <cell r="B568" t="str">
            <v>99A</v>
          </cell>
          <cell r="C568">
            <v>1.52</v>
          </cell>
          <cell r="D568">
            <v>0.96</v>
          </cell>
          <cell r="E568">
            <v>0.56000000000000005</v>
          </cell>
          <cell r="F568">
            <v>24</v>
          </cell>
          <cell r="G568">
            <v>293</v>
          </cell>
          <cell r="H568">
            <v>1.38</v>
          </cell>
          <cell r="I568">
            <v>0.82</v>
          </cell>
          <cell r="J568">
            <v>0.55999999999999994</v>
          </cell>
          <cell r="K568">
            <v>24</v>
          </cell>
          <cell r="L568">
            <v>1.1102230246251565E-16</v>
          </cell>
          <cell r="M568" t="b">
            <v>1</v>
          </cell>
          <cell r="N568" t="str">
            <v>Correcto</v>
          </cell>
          <cell r="O568" t="str">
            <v>-</v>
          </cell>
          <cell r="S568">
            <v>0</v>
          </cell>
          <cell r="T568">
            <v>0</v>
          </cell>
          <cell r="U568">
            <v>0</v>
          </cell>
          <cell r="V568">
            <v>0</v>
          </cell>
          <cell r="W568">
            <v>0</v>
          </cell>
          <cell r="X568">
            <v>0</v>
          </cell>
          <cell r="Y568">
            <v>0</v>
          </cell>
          <cell r="Z568">
            <v>0</v>
          </cell>
          <cell r="AA568">
            <v>0</v>
          </cell>
          <cell r="AB568">
            <v>24</v>
          </cell>
          <cell r="AC568">
            <v>0</v>
          </cell>
          <cell r="AD568">
            <v>24</v>
          </cell>
          <cell r="AE568">
            <v>0</v>
          </cell>
          <cell r="AF568">
            <v>0</v>
          </cell>
          <cell r="AG568">
            <v>0</v>
          </cell>
          <cell r="AH568">
            <v>0</v>
          </cell>
          <cell r="AI568">
            <v>0</v>
          </cell>
          <cell r="AJ568">
            <v>0</v>
          </cell>
          <cell r="AK568">
            <v>0</v>
          </cell>
          <cell r="AL568">
            <v>0</v>
          </cell>
          <cell r="AM568">
            <v>0</v>
          </cell>
          <cell r="AN568">
            <v>24</v>
          </cell>
          <cell r="AO568">
            <v>0</v>
          </cell>
          <cell r="AP568">
            <v>24</v>
          </cell>
        </row>
        <row r="569">
          <cell r="A569" t="str">
            <v>D01-290A</v>
          </cell>
          <cell r="B569" t="str">
            <v>D01</v>
          </cell>
          <cell r="C569">
            <v>1.38</v>
          </cell>
          <cell r="D569">
            <v>0.49</v>
          </cell>
          <cell r="E569">
            <v>0.8899999999999999</v>
          </cell>
          <cell r="F569">
            <v>0</v>
          </cell>
          <cell r="G569" t="str">
            <v>290A</v>
          </cell>
          <cell r="H569">
            <v>2.88</v>
          </cell>
          <cell r="I569">
            <v>1.98</v>
          </cell>
          <cell r="J569">
            <v>0.89999999999999991</v>
          </cell>
          <cell r="K569">
            <v>0</v>
          </cell>
          <cell r="L569">
            <v>1.0000000000000009E-2</v>
          </cell>
          <cell r="M569" t="b">
            <v>1</v>
          </cell>
          <cell r="N569" t="str">
            <v>Correcto</v>
          </cell>
          <cell r="O569" t="str">
            <v>-</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row>
        <row r="570">
          <cell r="A570" t="str">
            <v>D02-291A</v>
          </cell>
          <cell r="B570" t="str">
            <v>D02</v>
          </cell>
          <cell r="C570">
            <v>0.62</v>
          </cell>
          <cell r="D570">
            <v>0.2</v>
          </cell>
          <cell r="E570">
            <v>0.42</v>
          </cell>
          <cell r="F570">
            <v>18</v>
          </cell>
          <cell r="G570" t="str">
            <v>291A</v>
          </cell>
          <cell r="H570">
            <v>1.51</v>
          </cell>
          <cell r="I570">
            <v>1.06</v>
          </cell>
          <cell r="J570">
            <v>0.44999999999999996</v>
          </cell>
          <cell r="K570">
            <v>18</v>
          </cell>
          <cell r="L570">
            <v>2.9999999999999971E-2</v>
          </cell>
          <cell r="M570" t="b">
            <v>1</v>
          </cell>
          <cell r="N570" t="str">
            <v>Correcto</v>
          </cell>
          <cell r="O570" t="str">
            <v>-</v>
          </cell>
          <cell r="S570">
            <v>0</v>
          </cell>
          <cell r="T570">
            <v>0</v>
          </cell>
          <cell r="U570">
            <v>0</v>
          </cell>
          <cell r="V570">
            <v>0</v>
          </cell>
          <cell r="W570">
            <v>0</v>
          </cell>
          <cell r="X570">
            <v>0</v>
          </cell>
          <cell r="Y570">
            <v>18</v>
          </cell>
          <cell r="Z570">
            <v>0</v>
          </cell>
          <cell r="AA570">
            <v>0</v>
          </cell>
          <cell r="AB570">
            <v>0</v>
          </cell>
          <cell r="AC570">
            <v>0</v>
          </cell>
          <cell r="AD570">
            <v>18</v>
          </cell>
          <cell r="AE570">
            <v>0</v>
          </cell>
          <cell r="AF570">
            <v>0</v>
          </cell>
          <cell r="AG570">
            <v>0</v>
          </cell>
          <cell r="AH570">
            <v>0</v>
          </cell>
          <cell r="AI570">
            <v>0</v>
          </cell>
          <cell r="AJ570">
            <v>0</v>
          </cell>
          <cell r="AK570">
            <v>18</v>
          </cell>
          <cell r="AL570">
            <v>0</v>
          </cell>
          <cell r="AM570">
            <v>0</v>
          </cell>
          <cell r="AN570">
            <v>0</v>
          </cell>
          <cell r="AO570">
            <v>0</v>
          </cell>
          <cell r="AP570">
            <v>18</v>
          </cell>
        </row>
        <row r="571">
          <cell r="A571" t="str">
            <v>D06-298</v>
          </cell>
          <cell r="B571" t="str">
            <v>D06</v>
          </cell>
          <cell r="C571">
            <v>1.86</v>
          </cell>
          <cell r="D571">
            <v>1.3</v>
          </cell>
          <cell r="E571">
            <v>0.56000000000000005</v>
          </cell>
          <cell r="F571">
            <v>24</v>
          </cell>
          <cell r="G571">
            <v>298</v>
          </cell>
          <cell r="H571">
            <v>2.1</v>
          </cell>
          <cell r="I571">
            <v>1.51</v>
          </cell>
          <cell r="J571">
            <v>0.59000000000000008</v>
          </cell>
          <cell r="K571">
            <v>24</v>
          </cell>
          <cell r="L571">
            <v>3.0000000000000027E-2</v>
          </cell>
          <cell r="M571" t="b">
            <v>1</v>
          </cell>
          <cell r="N571" t="str">
            <v>Correcto</v>
          </cell>
          <cell r="O571" t="str">
            <v>-</v>
          </cell>
          <cell r="S571">
            <v>0</v>
          </cell>
          <cell r="T571">
            <v>0</v>
          </cell>
          <cell r="U571">
            <v>0</v>
          </cell>
          <cell r="V571">
            <v>0</v>
          </cell>
          <cell r="W571">
            <v>0</v>
          </cell>
          <cell r="X571">
            <v>0</v>
          </cell>
          <cell r="Y571">
            <v>0</v>
          </cell>
          <cell r="Z571">
            <v>0</v>
          </cell>
          <cell r="AA571">
            <v>0</v>
          </cell>
          <cell r="AB571">
            <v>24</v>
          </cell>
          <cell r="AC571">
            <v>0</v>
          </cell>
          <cell r="AD571">
            <v>24</v>
          </cell>
          <cell r="AE571">
            <v>0</v>
          </cell>
          <cell r="AF571">
            <v>0</v>
          </cell>
          <cell r="AG571">
            <v>0</v>
          </cell>
          <cell r="AH571">
            <v>0</v>
          </cell>
          <cell r="AI571">
            <v>0</v>
          </cell>
          <cell r="AJ571">
            <v>0</v>
          </cell>
          <cell r="AK571">
            <v>0</v>
          </cell>
          <cell r="AL571">
            <v>0</v>
          </cell>
          <cell r="AM571">
            <v>0</v>
          </cell>
          <cell r="AN571">
            <v>24</v>
          </cell>
          <cell r="AO571">
            <v>0</v>
          </cell>
          <cell r="AP571">
            <v>24</v>
          </cell>
        </row>
        <row r="572">
          <cell r="A572" t="str">
            <v>D07-293</v>
          </cell>
          <cell r="B572" t="str">
            <v>D07</v>
          </cell>
          <cell r="C572">
            <v>1.81</v>
          </cell>
          <cell r="D572">
            <v>1.25</v>
          </cell>
          <cell r="E572">
            <v>0.56000000000000005</v>
          </cell>
          <cell r="F572">
            <v>24</v>
          </cell>
          <cell r="G572">
            <v>293</v>
          </cell>
          <cell r="H572">
            <v>1.39</v>
          </cell>
          <cell r="I572">
            <v>0.81</v>
          </cell>
          <cell r="J572">
            <v>0.57999999999999985</v>
          </cell>
          <cell r="K572">
            <v>24</v>
          </cell>
          <cell r="L572">
            <v>1.9999999999999796E-2</v>
          </cell>
          <cell r="M572" t="b">
            <v>1</v>
          </cell>
          <cell r="N572" t="str">
            <v>Correcto</v>
          </cell>
          <cell r="O572" t="str">
            <v>-</v>
          </cell>
          <cell r="S572">
            <v>0</v>
          </cell>
          <cell r="T572">
            <v>0</v>
          </cell>
          <cell r="U572">
            <v>0</v>
          </cell>
          <cell r="V572">
            <v>0</v>
          </cell>
          <cell r="W572">
            <v>0</v>
          </cell>
          <cell r="X572">
            <v>0</v>
          </cell>
          <cell r="Y572">
            <v>0</v>
          </cell>
          <cell r="Z572">
            <v>0</v>
          </cell>
          <cell r="AA572">
            <v>0</v>
          </cell>
          <cell r="AB572">
            <v>24</v>
          </cell>
          <cell r="AC572">
            <v>0</v>
          </cell>
          <cell r="AD572">
            <v>24</v>
          </cell>
          <cell r="AE572">
            <v>0</v>
          </cell>
          <cell r="AF572">
            <v>0</v>
          </cell>
          <cell r="AG572">
            <v>0</v>
          </cell>
          <cell r="AH572">
            <v>0</v>
          </cell>
          <cell r="AI572">
            <v>0</v>
          </cell>
          <cell r="AJ572">
            <v>0</v>
          </cell>
          <cell r="AK572">
            <v>0</v>
          </cell>
          <cell r="AL572">
            <v>0</v>
          </cell>
          <cell r="AM572">
            <v>0</v>
          </cell>
          <cell r="AN572">
            <v>24</v>
          </cell>
          <cell r="AO572">
            <v>0</v>
          </cell>
          <cell r="AP572">
            <v>24</v>
          </cell>
        </row>
        <row r="573">
          <cell r="A573" t="str">
            <v>D13-1100</v>
          </cell>
          <cell r="B573" t="str">
            <v>D13</v>
          </cell>
          <cell r="C573">
            <v>1.7</v>
          </cell>
          <cell r="D573">
            <v>1.5</v>
          </cell>
          <cell r="E573">
            <v>0.19999999999999996</v>
          </cell>
          <cell r="F573">
            <v>8</v>
          </cell>
          <cell r="G573">
            <v>1100</v>
          </cell>
          <cell r="H573">
            <v>1.24</v>
          </cell>
          <cell r="I573">
            <v>1.05</v>
          </cell>
          <cell r="J573">
            <v>0.18999999999999995</v>
          </cell>
          <cell r="K573">
            <v>8</v>
          </cell>
          <cell r="L573">
            <v>1.0000000000000009E-2</v>
          </cell>
          <cell r="M573" t="b">
            <v>1</v>
          </cell>
          <cell r="N573" t="str">
            <v>Correcto</v>
          </cell>
          <cell r="O573" t="str">
            <v>-</v>
          </cell>
          <cell r="S573">
            <v>0</v>
          </cell>
          <cell r="T573">
            <v>8</v>
          </cell>
          <cell r="U573">
            <v>0</v>
          </cell>
          <cell r="V573">
            <v>0</v>
          </cell>
          <cell r="W573">
            <v>0</v>
          </cell>
          <cell r="X573">
            <v>0</v>
          </cell>
          <cell r="Y573">
            <v>0</v>
          </cell>
          <cell r="Z573">
            <v>0</v>
          </cell>
          <cell r="AA573">
            <v>0</v>
          </cell>
          <cell r="AB573">
            <v>0</v>
          </cell>
          <cell r="AC573">
            <v>0</v>
          </cell>
          <cell r="AD573">
            <v>8</v>
          </cell>
          <cell r="AE573">
            <v>0</v>
          </cell>
          <cell r="AF573">
            <v>8</v>
          </cell>
          <cell r="AG573">
            <v>0</v>
          </cell>
          <cell r="AH573">
            <v>0</v>
          </cell>
          <cell r="AI573">
            <v>0</v>
          </cell>
          <cell r="AJ573">
            <v>0</v>
          </cell>
          <cell r="AK573">
            <v>0</v>
          </cell>
          <cell r="AL573">
            <v>0</v>
          </cell>
          <cell r="AM573">
            <v>0</v>
          </cell>
          <cell r="AN573">
            <v>0</v>
          </cell>
          <cell r="AO573">
            <v>0</v>
          </cell>
          <cell r="AP573">
            <v>8</v>
          </cell>
        </row>
        <row r="574">
          <cell r="A574" t="str">
            <v>D17-1002A</v>
          </cell>
          <cell r="B574" t="str">
            <v>D17</v>
          </cell>
          <cell r="C574">
            <v>0.97</v>
          </cell>
          <cell r="D574">
            <v>0.67</v>
          </cell>
          <cell r="E574">
            <v>0.29999999999999993</v>
          </cell>
          <cell r="F574">
            <v>12</v>
          </cell>
          <cell r="G574" t="str">
            <v>1002A</v>
          </cell>
          <cell r="H574">
            <v>2.48</v>
          </cell>
          <cell r="I574">
            <v>2.19</v>
          </cell>
          <cell r="J574">
            <v>0.29000000000000004</v>
          </cell>
          <cell r="K574">
            <v>12</v>
          </cell>
          <cell r="L574">
            <v>9.9999999999998979E-3</v>
          </cell>
          <cell r="M574" t="b">
            <v>1</v>
          </cell>
          <cell r="N574" t="str">
            <v>Correcto</v>
          </cell>
          <cell r="O574" t="str">
            <v>-</v>
          </cell>
          <cell r="S574">
            <v>0</v>
          </cell>
          <cell r="T574">
            <v>0</v>
          </cell>
          <cell r="U574">
            <v>0</v>
          </cell>
          <cell r="V574">
            <v>12</v>
          </cell>
          <cell r="W574">
            <v>0</v>
          </cell>
          <cell r="X574">
            <v>0</v>
          </cell>
          <cell r="Y574">
            <v>0</v>
          </cell>
          <cell r="Z574">
            <v>0</v>
          </cell>
          <cell r="AA574">
            <v>0</v>
          </cell>
          <cell r="AB574">
            <v>0</v>
          </cell>
          <cell r="AC574">
            <v>0</v>
          </cell>
          <cell r="AD574">
            <v>12</v>
          </cell>
          <cell r="AE574">
            <v>0</v>
          </cell>
          <cell r="AF574">
            <v>0</v>
          </cell>
          <cell r="AG574">
            <v>0</v>
          </cell>
          <cell r="AH574">
            <v>12</v>
          </cell>
          <cell r="AI574">
            <v>0</v>
          </cell>
          <cell r="AJ574">
            <v>0</v>
          </cell>
          <cell r="AK574">
            <v>0</v>
          </cell>
          <cell r="AL574">
            <v>0</v>
          </cell>
          <cell r="AM574">
            <v>0</v>
          </cell>
          <cell r="AN574">
            <v>0</v>
          </cell>
          <cell r="AO574">
            <v>0</v>
          </cell>
          <cell r="AP574">
            <v>12</v>
          </cell>
        </row>
        <row r="575">
          <cell r="A575" t="str">
            <v>DC1-1081</v>
          </cell>
          <cell r="B575" t="str">
            <v>DC1</v>
          </cell>
          <cell r="C575">
            <v>0.8</v>
          </cell>
          <cell r="D575">
            <v>0.55000000000000004</v>
          </cell>
          <cell r="E575">
            <v>0.25</v>
          </cell>
          <cell r="F575">
            <v>10</v>
          </cell>
          <cell r="G575">
            <v>1081</v>
          </cell>
          <cell r="H575">
            <v>1.05</v>
          </cell>
          <cell r="I575">
            <v>0.82</v>
          </cell>
          <cell r="J575">
            <v>0.23000000000000009</v>
          </cell>
          <cell r="K575">
            <v>10</v>
          </cell>
          <cell r="L575">
            <v>1.9999999999999907E-2</v>
          </cell>
          <cell r="M575" t="b">
            <v>1</v>
          </cell>
          <cell r="N575" t="str">
            <v>Correcto</v>
          </cell>
          <cell r="O575" t="str">
            <v>-</v>
          </cell>
          <cell r="S575">
            <v>0</v>
          </cell>
          <cell r="T575">
            <v>0</v>
          </cell>
          <cell r="U575">
            <v>10</v>
          </cell>
          <cell r="V575">
            <v>0</v>
          </cell>
          <cell r="W575">
            <v>0</v>
          </cell>
          <cell r="X575">
            <v>0</v>
          </cell>
          <cell r="Y575">
            <v>0</v>
          </cell>
          <cell r="Z575">
            <v>0</v>
          </cell>
          <cell r="AA575">
            <v>0</v>
          </cell>
          <cell r="AB575">
            <v>0</v>
          </cell>
          <cell r="AC575">
            <v>0</v>
          </cell>
          <cell r="AD575">
            <v>10</v>
          </cell>
          <cell r="AE575">
            <v>0</v>
          </cell>
          <cell r="AF575">
            <v>0</v>
          </cell>
          <cell r="AG575">
            <v>10</v>
          </cell>
          <cell r="AH575">
            <v>0</v>
          </cell>
          <cell r="AI575">
            <v>0</v>
          </cell>
          <cell r="AJ575">
            <v>0</v>
          </cell>
          <cell r="AK575">
            <v>0</v>
          </cell>
          <cell r="AL575">
            <v>0</v>
          </cell>
          <cell r="AM575">
            <v>0</v>
          </cell>
          <cell r="AN575">
            <v>0</v>
          </cell>
          <cell r="AO575">
            <v>0</v>
          </cell>
          <cell r="AP575">
            <v>10</v>
          </cell>
        </row>
        <row r="576">
          <cell r="A576" t="str">
            <v>DE1144A-1144A</v>
          </cell>
          <cell r="B576" t="str">
            <v>DE1144A</v>
          </cell>
          <cell r="C576">
            <v>3.6</v>
          </cell>
          <cell r="D576">
            <v>2.35</v>
          </cell>
          <cell r="E576">
            <v>1.25</v>
          </cell>
          <cell r="F576">
            <v>0</v>
          </cell>
          <cell r="G576" t="str">
            <v>1144A</v>
          </cell>
          <cell r="H576">
            <v>3</v>
          </cell>
          <cell r="I576">
            <v>1.76</v>
          </cell>
          <cell r="J576">
            <v>1.24</v>
          </cell>
          <cell r="K576">
            <v>0</v>
          </cell>
          <cell r="L576">
            <v>1.0000000000000009E-2</v>
          </cell>
          <cell r="M576" t="b">
            <v>1</v>
          </cell>
          <cell r="N576" t="str">
            <v>Correcto</v>
          </cell>
          <cell r="O576" t="str">
            <v>-</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row>
        <row r="577">
          <cell r="A577" t="str">
            <v>E393-378</v>
          </cell>
          <cell r="B577" t="str">
            <v>E393</v>
          </cell>
          <cell r="C577">
            <v>1.48</v>
          </cell>
          <cell r="D577">
            <v>1.25</v>
          </cell>
          <cell r="E577">
            <v>0.22999999999999998</v>
          </cell>
          <cell r="F577">
            <v>10</v>
          </cell>
          <cell r="G577">
            <v>378</v>
          </cell>
          <cell r="H577">
            <v>1.94</v>
          </cell>
          <cell r="I577">
            <v>1.69</v>
          </cell>
          <cell r="J577">
            <v>0.25</v>
          </cell>
          <cell r="K577">
            <v>10</v>
          </cell>
          <cell r="L577">
            <v>2.0000000000000018E-2</v>
          </cell>
          <cell r="M577" t="b">
            <v>1</v>
          </cell>
          <cell r="N577" t="str">
            <v>Correcto</v>
          </cell>
          <cell r="O577" t="str">
            <v>-</v>
          </cell>
          <cell r="S577">
            <v>0</v>
          </cell>
          <cell r="T577">
            <v>0</v>
          </cell>
          <cell r="U577">
            <v>10</v>
          </cell>
          <cell r="V577">
            <v>0</v>
          </cell>
          <cell r="W577">
            <v>0</v>
          </cell>
          <cell r="X577">
            <v>0</v>
          </cell>
          <cell r="Y577">
            <v>0</v>
          </cell>
          <cell r="Z577">
            <v>0</v>
          </cell>
          <cell r="AA577">
            <v>0</v>
          </cell>
          <cell r="AB577">
            <v>0</v>
          </cell>
          <cell r="AC577">
            <v>0</v>
          </cell>
          <cell r="AD577">
            <v>10</v>
          </cell>
          <cell r="AE577">
            <v>0</v>
          </cell>
          <cell r="AF577">
            <v>0</v>
          </cell>
          <cell r="AG577">
            <v>10</v>
          </cell>
          <cell r="AH577">
            <v>0</v>
          </cell>
          <cell r="AI577">
            <v>0</v>
          </cell>
          <cell r="AJ577">
            <v>0</v>
          </cell>
          <cell r="AK577">
            <v>0</v>
          </cell>
          <cell r="AL577">
            <v>0</v>
          </cell>
          <cell r="AM577">
            <v>0</v>
          </cell>
          <cell r="AN577">
            <v>0</v>
          </cell>
          <cell r="AO577">
            <v>0</v>
          </cell>
          <cell r="AP577">
            <v>10</v>
          </cell>
        </row>
        <row r="578">
          <cell r="A578" t="str">
            <v>E395-93</v>
          </cell>
          <cell r="B578" t="str">
            <v>E395</v>
          </cell>
          <cell r="C578">
            <v>1.96</v>
          </cell>
          <cell r="D578">
            <v>1.71</v>
          </cell>
          <cell r="E578">
            <v>0.25</v>
          </cell>
          <cell r="F578">
            <v>10</v>
          </cell>
          <cell r="G578">
            <v>93</v>
          </cell>
          <cell r="H578">
            <v>1.39</v>
          </cell>
          <cell r="I578">
            <v>1.147</v>
          </cell>
          <cell r="J578">
            <v>0.24299999999999988</v>
          </cell>
          <cell r="K578">
            <v>10</v>
          </cell>
          <cell r="L578">
            <v>7.0000000000001172E-3</v>
          </cell>
          <cell r="M578" t="b">
            <v>1</v>
          </cell>
          <cell r="N578" t="str">
            <v>Correcto</v>
          </cell>
          <cell r="O578" t="str">
            <v>-</v>
          </cell>
          <cell r="S578">
            <v>0</v>
          </cell>
          <cell r="T578">
            <v>0</v>
          </cell>
          <cell r="U578">
            <v>10</v>
          </cell>
          <cell r="V578">
            <v>0</v>
          </cell>
          <cell r="W578">
            <v>0</v>
          </cell>
          <cell r="X578">
            <v>0</v>
          </cell>
          <cell r="Y578">
            <v>0</v>
          </cell>
          <cell r="Z578">
            <v>0</v>
          </cell>
          <cell r="AA578">
            <v>0</v>
          </cell>
          <cell r="AB578">
            <v>0</v>
          </cell>
          <cell r="AC578">
            <v>0</v>
          </cell>
          <cell r="AD578">
            <v>10</v>
          </cell>
          <cell r="AE578">
            <v>0</v>
          </cell>
          <cell r="AF578">
            <v>0</v>
          </cell>
          <cell r="AG578">
            <v>10</v>
          </cell>
          <cell r="AH578">
            <v>0</v>
          </cell>
          <cell r="AI578">
            <v>0</v>
          </cell>
          <cell r="AJ578">
            <v>0</v>
          </cell>
          <cell r="AK578">
            <v>0</v>
          </cell>
          <cell r="AL578">
            <v>0</v>
          </cell>
          <cell r="AM578">
            <v>0</v>
          </cell>
          <cell r="AN578">
            <v>0</v>
          </cell>
          <cell r="AO578">
            <v>0</v>
          </cell>
          <cell r="AP578">
            <v>10</v>
          </cell>
        </row>
        <row r="579">
          <cell r="A579" t="str">
            <v>E398-172</v>
          </cell>
          <cell r="B579" t="str">
            <v>E398</v>
          </cell>
          <cell r="C579">
            <v>2.25</v>
          </cell>
          <cell r="D579">
            <v>1.93</v>
          </cell>
          <cell r="E579">
            <v>0.32000000000000006</v>
          </cell>
          <cell r="F579">
            <v>14</v>
          </cell>
          <cell r="G579">
            <v>172</v>
          </cell>
          <cell r="H579">
            <v>0.9</v>
          </cell>
          <cell r="I579">
            <v>0.59</v>
          </cell>
          <cell r="J579">
            <v>0.31000000000000005</v>
          </cell>
          <cell r="K579">
            <v>14</v>
          </cell>
          <cell r="L579">
            <v>1.0000000000000009E-2</v>
          </cell>
          <cell r="M579" t="b">
            <v>1</v>
          </cell>
          <cell r="N579" t="str">
            <v>Correcto</v>
          </cell>
          <cell r="O579" t="str">
            <v>-</v>
          </cell>
          <cell r="S579">
            <v>0</v>
          </cell>
          <cell r="T579">
            <v>0</v>
          </cell>
          <cell r="U579">
            <v>0</v>
          </cell>
          <cell r="V579">
            <v>0</v>
          </cell>
          <cell r="W579">
            <v>14</v>
          </cell>
          <cell r="X579">
            <v>0</v>
          </cell>
          <cell r="Y579">
            <v>0</v>
          </cell>
          <cell r="Z579">
            <v>0</v>
          </cell>
          <cell r="AA579">
            <v>0</v>
          </cell>
          <cell r="AB579">
            <v>0</v>
          </cell>
          <cell r="AC579">
            <v>0</v>
          </cell>
          <cell r="AD579">
            <v>14</v>
          </cell>
          <cell r="AE579">
            <v>0</v>
          </cell>
          <cell r="AF579">
            <v>0</v>
          </cell>
          <cell r="AG579">
            <v>0</v>
          </cell>
          <cell r="AH579">
            <v>0</v>
          </cell>
          <cell r="AI579">
            <v>14</v>
          </cell>
          <cell r="AJ579">
            <v>0</v>
          </cell>
          <cell r="AK579">
            <v>0</v>
          </cell>
          <cell r="AL579">
            <v>0</v>
          </cell>
          <cell r="AM579">
            <v>0</v>
          </cell>
          <cell r="AN579">
            <v>0</v>
          </cell>
          <cell r="AO579">
            <v>0</v>
          </cell>
          <cell r="AP579">
            <v>14</v>
          </cell>
        </row>
      </sheetData>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_BT"/>
      <sheetName val="P_XHHW"/>
      <sheetName val="XHHW-2"/>
      <sheetName val="P_RHW-2"/>
      <sheetName val="RHW-2 0.6"/>
      <sheetName val="RHW-2 2"/>
      <sheetName val="P_USE-2"/>
      <sheetName val="USE-2"/>
      <sheetName val="P_TTU"/>
      <sheetName val="TTU 0.6"/>
      <sheetName val="TTU 2"/>
      <sheetName val="POTENCIA"/>
      <sheetName val="PVC-PVC"/>
      <sheetName val="PVC-PVC PC"/>
      <sheetName val="PVC-PVC_AH"/>
      <sheetName val="PVC-PVC_AF"/>
      <sheetName val="PVC-PVC_IL"/>
      <sheetName val="XLPE-PVC"/>
      <sheetName val="XLPE-PVC PC"/>
      <sheetName val="XLPE-PVC_AH"/>
      <sheetName val="XLPE-PVC_IL"/>
      <sheetName val="XLPE-PVC_AF"/>
      <sheetName val="POT mm2"/>
      <sheetName val="P_MLPLX"/>
      <sheetName val="DPLX"/>
      <sheetName val="TPLX"/>
      <sheetName val="QPLX"/>
      <sheetName val="NM GC-SW"/>
      <sheetName val="P_SEU_SER"/>
      <sheetName val="SER"/>
      <sheetName val="P_APE_ARE"/>
      <sheetName val="ARE"/>
      <sheetName val="APE"/>
      <sheetName val="Cab"/>
      <sheetName val="CG"/>
      <sheetName val="AMPACITY"/>
      <sheetName val="FACTORES"/>
      <sheetName val="Esp"/>
      <sheetName val="TPLX UD 600"/>
      <sheetName val="Single UD 600"/>
      <sheetName val="TPLX-Cu"/>
      <sheetName val="SER-AL"/>
      <sheetName val="S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4">
          <cell r="E4">
            <v>18</v>
          </cell>
          <cell r="F4">
            <v>1.0236873428326527</v>
          </cell>
          <cell r="G4">
            <v>7</v>
          </cell>
          <cell r="H4">
            <v>0.38607999999999998</v>
          </cell>
          <cell r="I4">
            <v>1.1582399999999999</v>
          </cell>
          <cell r="J4">
            <v>1.1234928</v>
          </cell>
          <cell r="K4">
            <v>19</v>
          </cell>
          <cell r="L4">
            <v>0.23367999999999997</v>
          </cell>
          <cell r="M4">
            <v>1.1683999999999999</v>
          </cell>
          <cell r="N4">
            <v>1.1333479999999998</v>
          </cell>
          <cell r="O4">
            <v>19</v>
          </cell>
          <cell r="P4">
            <v>0.254</v>
          </cell>
          <cell r="Q4">
            <v>0.18592800000000001</v>
          </cell>
          <cell r="R4">
            <v>1.133856</v>
          </cell>
          <cell r="S4">
            <v>1.09984032</v>
          </cell>
          <cell r="T4">
            <v>0.82304683373131526</v>
          </cell>
          <cell r="U4">
            <v>16</v>
          </cell>
          <cell r="V4">
            <v>0.254</v>
          </cell>
          <cell r="W4">
            <v>1.22</v>
          </cell>
        </row>
        <row r="5">
          <cell r="E5">
            <v>16</v>
          </cell>
          <cell r="F5">
            <v>1.2908459058322823</v>
          </cell>
          <cell r="G5">
            <v>7</v>
          </cell>
          <cell r="H5">
            <v>0.48767999999999995</v>
          </cell>
          <cell r="I5">
            <v>1.4630399999999999</v>
          </cell>
          <cell r="J5">
            <v>1.4191487999999999</v>
          </cell>
          <cell r="K5">
            <v>19</v>
          </cell>
          <cell r="L5">
            <v>0.29717999999999994</v>
          </cell>
          <cell r="M5">
            <v>1.4858999999999998</v>
          </cell>
          <cell r="N5">
            <v>1.4413229999999997</v>
          </cell>
          <cell r="O5">
            <v>19</v>
          </cell>
          <cell r="P5">
            <v>0.32003999999999999</v>
          </cell>
          <cell r="Q5">
            <v>0.23426928</v>
          </cell>
          <cell r="R5">
            <v>1.4286585599999999</v>
          </cell>
          <cell r="S5">
            <v>1.3857988031999999</v>
          </cell>
          <cell r="T5">
            <v>1.3086957277552644</v>
          </cell>
          <cell r="U5">
            <v>26</v>
          </cell>
          <cell r="V5">
            <v>0.254</v>
          </cell>
          <cell r="W5">
            <v>1.52</v>
          </cell>
        </row>
        <row r="6">
          <cell r="E6">
            <v>14</v>
          </cell>
          <cell r="F6">
            <v>1.6277266337915062</v>
          </cell>
          <cell r="G6">
            <v>7</v>
          </cell>
          <cell r="H6">
            <v>0.61468</v>
          </cell>
          <cell r="I6">
            <v>1.8440400000000001</v>
          </cell>
          <cell r="J6">
            <v>1.7887188000000001</v>
          </cell>
          <cell r="K6">
            <v>19</v>
          </cell>
          <cell r="L6">
            <v>0.37337999999999999</v>
          </cell>
          <cell r="M6">
            <v>1.8669</v>
          </cell>
          <cell r="N6">
            <v>1.8108929999999999</v>
          </cell>
          <cell r="O6">
            <v>19</v>
          </cell>
          <cell r="P6">
            <v>0.40386</v>
          </cell>
          <cell r="Q6">
            <v>0.29562551999999997</v>
          </cell>
          <cell r="R6">
            <v>1.8028310400000001</v>
          </cell>
          <cell r="S6">
            <v>1.7487461088</v>
          </cell>
          <cell r="T6">
            <v>2.0809077170983796</v>
          </cell>
          <cell r="U6">
            <v>41</v>
          </cell>
          <cell r="V6">
            <v>0.254</v>
          </cell>
          <cell r="W6">
            <v>1.98</v>
          </cell>
        </row>
        <row r="7">
          <cell r="E7">
            <v>12</v>
          </cell>
          <cell r="F7">
            <v>2.0525253884939483</v>
          </cell>
          <cell r="G7">
            <v>7</v>
          </cell>
          <cell r="H7">
            <v>0.77469999999999994</v>
          </cell>
          <cell r="I7">
            <v>2.3240999999999996</v>
          </cell>
          <cell r="J7">
            <v>2.2543769999999994</v>
          </cell>
          <cell r="K7">
            <v>19</v>
          </cell>
          <cell r="L7">
            <v>0.46989999999999998</v>
          </cell>
          <cell r="M7">
            <v>2.3494999999999999</v>
          </cell>
          <cell r="N7">
            <v>2.2790149999999998</v>
          </cell>
          <cell r="O7">
            <v>19</v>
          </cell>
          <cell r="P7">
            <v>0.51053999999999999</v>
          </cell>
          <cell r="Q7">
            <v>0.37371527999999998</v>
          </cell>
          <cell r="R7">
            <v>2.2790505599999999</v>
          </cell>
          <cell r="S7">
            <v>2.2106790431999999</v>
          </cell>
          <cell r="T7">
            <v>3.3087728761114783</v>
          </cell>
          <cell r="U7">
            <v>65</v>
          </cell>
          <cell r="V7">
            <v>0.254</v>
          </cell>
          <cell r="W7">
            <v>2.57</v>
          </cell>
        </row>
        <row r="8">
          <cell r="E8">
            <v>10</v>
          </cell>
          <cell r="F8">
            <v>2.5881867280128654</v>
          </cell>
          <cell r="G8">
            <v>7</v>
          </cell>
          <cell r="H8">
            <v>0.97789999999999999</v>
          </cell>
          <cell r="I8">
            <v>2.9337</v>
          </cell>
          <cell r="J8">
            <v>2.8456889999999997</v>
          </cell>
          <cell r="K8">
            <v>19</v>
          </cell>
          <cell r="L8">
            <v>0.59435999999999989</v>
          </cell>
          <cell r="M8">
            <v>2.9717999999999996</v>
          </cell>
          <cell r="N8">
            <v>2.8826459999999994</v>
          </cell>
          <cell r="O8">
            <v>19</v>
          </cell>
          <cell r="P8">
            <v>0.64261999999999997</v>
          </cell>
          <cell r="Q8">
            <v>0.47039784000000001</v>
          </cell>
          <cell r="R8">
            <v>2.8686556799999998</v>
          </cell>
          <cell r="S8">
            <v>2.7825960095999998</v>
          </cell>
          <cell r="T8">
            <v>5.2611549545103795</v>
          </cell>
          <cell r="U8">
            <v>104</v>
          </cell>
          <cell r="V8">
            <v>0.254</v>
          </cell>
          <cell r="W8">
            <v>3.2</v>
          </cell>
        </row>
        <row r="9">
          <cell r="E9">
            <v>8</v>
          </cell>
          <cell r="F9">
            <v>3.2636432058836342</v>
          </cell>
          <cell r="G9">
            <v>7</v>
          </cell>
          <cell r="H9">
            <v>1.23444</v>
          </cell>
          <cell r="I9">
            <v>3.7033199999999997</v>
          </cell>
          <cell r="J9">
            <v>3.5922203999999995</v>
          </cell>
          <cell r="K9">
            <v>19</v>
          </cell>
          <cell r="L9">
            <v>0.74929999999999997</v>
          </cell>
          <cell r="M9">
            <v>3.7464999999999997</v>
          </cell>
          <cell r="N9">
            <v>3.6341049999999995</v>
          </cell>
          <cell r="O9">
            <v>19</v>
          </cell>
          <cell r="P9">
            <v>0.81025999999999998</v>
          </cell>
          <cell r="Q9">
            <v>0.59311031999999997</v>
          </cell>
          <cell r="R9">
            <v>3.6170006399999997</v>
          </cell>
          <cell r="S9">
            <v>3.5084906207999995</v>
          </cell>
          <cell r="T9">
            <v>8.3655640600810273</v>
          </cell>
          <cell r="U9">
            <v>24</v>
          </cell>
          <cell r="V9">
            <v>0.254</v>
          </cell>
          <cell r="W9">
            <v>3.99</v>
          </cell>
          <cell r="X9">
            <v>3.4</v>
          </cell>
        </row>
        <row r="10">
          <cell r="E10">
            <v>6</v>
          </cell>
          <cell r="F10">
            <v>4.1153780985069099</v>
          </cell>
          <cell r="G10">
            <v>7</v>
          </cell>
          <cell r="H10">
            <v>1.5544800000000001</v>
          </cell>
          <cell r="I10">
            <v>4.6634400000000005</v>
          </cell>
          <cell r="J10">
            <v>4.5235368000000005</v>
          </cell>
          <cell r="K10">
            <v>19</v>
          </cell>
          <cell r="L10">
            <v>0.94488000000000005</v>
          </cell>
          <cell r="M10">
            <v>4.7244000000000002</v>
          </cell>
          <cell r="N10">
            <v>4.582668</v>
          </cell>
          <cell r="O10">
            <v>19</v>
          </cell>
          <cell r="P10">
            <v>1.02108</v>
          </cell>
          <cell r="Q10">
            <v>0.74743055999999997</v>
          </cell>
          <cell r="R10">
            <v>4.5581011199999999</v>
          </cell>
          <cell r="S10">
            <v>4.4213580863999997</v>
          </cell>
          <cell r="T10">
            <v>13.301767890969138</v>
          </cell>
          <cell r="U10">
            <v>38</v>
          </cell>
          <cell r="V10">
            <v>0.254</v>
          </cell>
          <cell r="W10">
            <v>5.33</v>
          </cell>
          <cell r="X10">
            <v>4.29</v>
          </cell>
        </row>
        <row r="11">
          <cell r="E11">
            <v>4</v>
          </cell>
          <cell r="F11">
            <v>5.1893959680205972</v>
          </cell>
          <cell r="G11">
            <v>7</v>
          </cell>
          <cell r="H11">
            <v>1.96088</v>
          </cell>
          <cell r="I11">
            <v>5.8826400000000003</v>
          </cell>
          <cell r="J11">
            <v>5.7061608000000001</v>
          </cell>
          <cell r="K11">
            <v>19</v>
          </cell>
          <cell r="L11">
            <v>1.19126</v>
          </cell>
          <cell r="M11">
            <v>5.9562999999999997</v>
          </cell>
          <cell r="N11">
            <v>5.7776109999999994</v>
          </cell>
          <cell r="O11">
            <v>19</v>
          </cell>
          <cell r="P11">
            <v>1.2877799999999999</v>
          </cell>
          <cell r="Q11">
            <v>0.94265495999999993</v>
          </cell>
          <cell r="R11">
            <v>5.7486499200000001</v>
          </cell>
          <cell r="S11">
            <v>5.5761904223999998</v>
          </cell>
          <cell r="T11">
            <v>21.150639425442844</v>
          </cell>
          <cell r="U11">
            <v>60</v>
          </cell>
          <cell r="V11">
            <v>0.254</v>
          </cell>
          <cell r="W11">
            <v>6.91</v>
          </cell>
          <cell r="X11">
            <v>5.41</v>
          </cell>
        </row>
        <row r="12">
          <cell r="E12">
            <v>2</v>
          </cell>
          <cell r="F12">
            <v>6.5437074962027859</v>
          </cell>
          <cell r="G12">
            <v>7</v>
          </cell>
          <cell r="H12">
            <v>2.4739599999999999</v>
          </cell>
          <cell r="I12">
            <v>7.4218799999999998</v>
          </cell>
          <cell r="J12">
            <v>7.1992235999999998</v>
          </cell>
          <cell r="K12">
            <v>19</v>
          </cell>
          <cell r="L12">
            <v>1.5011399999999999</v>
          </cell>
          <cell r="M12">
            <v>7.5056999999999992</v>
          </cell>
          <cell r="N12">
            <v>7.2805289999999987</v>
          </cell>
          <cell r="O12">
            <v>19</v>
          </cell>
          <cell r="P12">
            <v>1.6255999999999999</v>
          </cell>
          <cell r="Q12">
            <v>1.1899392</v>
          </cell>
          <cell r="R12">
            <v>7.2566783999999993</v>
          </cell>
          <cell r="S12">
            <v>7.0389780479999988</v>
          </cell>
          <cell r="T12">
            <v>33.630834019349621</v>
          </cell>
          <cell r="U12">
            <v>35</v>
          </cell>
          <cell r="V12">
            <v>0.254</v>
          </cell>
          <cell r="W12">
            <v>8.59</v>
          </cell>
          <cell r="X12">
            <v>6.82</v>
          </cell>
        </row>
        <row r="13">
          <cell r="E13">
            <v>1</v>
          </cell>
          <cell r="F13">
            <v>7.3481398321757503</v>
          </cell>
          <cell r="G13">
            <v>19</v>
          </cell>
          <cell r="H13">
            <v>1.6865600000000001</v>
          </cell>
          <cell r="I13">
            <v>8.4328000000000003</v>
          </cell>
          <cell r="J13">
            <v>8.1798160000000006</v>
          </cell>
          <cell r="K13">
            <v>37</v>
          </cell>
          <cell r="L13">
            <v>1.2090399999999999</v>
          </cell>
          <cell r="M13">
            <v>8.4632799999999992</v>
          </cell>
          <cell r="N13">
            <v>8.2093815999999986</v>
          </cell>
          <cell r="O13">
            <v>19</v>
          </cell>
          <cell r="P13">
            <v>1.8237199999999998</v>
          </cell>
          <cell r="Q13">
            <v>1.3349630399999999</v>
          </cell>
          <cell r="R13">
            <v>8.1410860799999991</v>
          </cell>
          <cell r="S13">
            <v>7.8968534975999987</v>
          </cell>
          <cell r="T13">
            <v>42.407698705618671</v>
          </cell>
          <cell r="U13">
            <v>44</v>
          </cell>
          <cell r="V13">
            <v>0.254</v>
          </cell>
          <cell r="W13">
            <v>10.1</v>
          </cell>
          <cell r="X13">
            <v>7.61</v>
          </cell>
        </row>
        <row r="14">
          <cell r="E14" t="str">
            <v>1/0</v>
          </cell>
          <cell r="F14">
            <v>8.2514628021714636</v>
          </cell>
          <cell r="G14">
            <v>19</v>
          </cell>
          <cell r="H14">
            <v>1.8922999999999999</v>
          </cell>
          <cell r="I14">
            <v>9.4614999999999991</v>
          </cell>
          <cell r="J14">
            <v>9.1776549999999997</v>
          </cell>
          <cell r="K14">
            <v>37</v>
          </cell>
          <cell r="L14">
            <v>1.35636</v>
          </cell>
          <cell r="M14">
            <v>9.4945199999999996</v>
          </cell>
          <cell r="N14">
            <v>9.2096843999999987</v>
          </cell>
          <cell r="O14">
            <v>19</v>
          </cell>
          <cell r="P14">
            <v>2.0497800000000002</v>
          </cell>
          <cell r="Q14">
            <v>1.5004389599999999</v>
          </cell>
          <cell r="R14">
            <v>9.1502179199999993</v>
          </cell>
          <cell r="S14">
            <v>8.8757113823999987</v>
          </cell>
          <cell r="T14">
            <v>53.475120732117652</v>
          </cell>
          <cell r="X14">
            <v>8.64</v>
          </cell>
        </row>
        <row r="15">
          <cell r="E15" t="str">
            <v>2/0</v>
          </cell>
          <cell r="F15">
            <v>9.265833249046814</v>
          </cell>
          <cell r="G15">
            <v>19</v>
          </cell>
          <cell r="H15">
            <v>2.1259800000000002</v>
          </cell>
          <cell r="I15">
            <v>10.629900000000001</v>
          </cell>
          <cell r="J15">
            <v>10.311003000000001</v>
          </cell>
          <cell r="K15">
            <v>37</v>
          </cell>
          <cell r="L15">
            <v>1.524</v>
          </cell>
          <cell r="M15">
            <v>10.667999999999999</v>
          </cell>
          <cell r="N15">
            <v>10.347959999999999</v>
          </cell>
          <cell r="O15">
            <v>19</v>
          </cell>
          <cell r="P15">
            <v>2.30124</v>
          </cell>
          <cell r="Q15">
            <v>1.6845076799999998</v>
          </cell>
          <cell r="R15">
            <v>10.272735359999999</v>
          </cell>
          <cell r="S15">
            <v>9.9645532991999985</v>
          </cell>
          <cell r="T15">
            <v>67.430882235910801</v>
          </cell>
          <cell r="X15">
            <v>9.59</v>
          </cell>
        </row>
        <row r="16">
          <cell r="E16" t="str">
            <v>3/0</v>
          </cell>
          <cell r="F16">
            <v>10.404902483053986</v>
          </cell>
          <cell r="G16">
            <v>19</v>
          </cell>
          <cell r="H16">
            <v>2.3875999999999999</v>
          </cell>
          <cell r="I16">
            <v>11.937999999999999</v>
          </cell>
          <cell r="J16">
            <v>11.579859999999998</v>
          </cell>
          <cell r="K16">
            <v>37</v>
          </cell>
          <cell r="L16">
            <v>1.7094199999999999</v>
          </cell>
          <cell r="M16">
            <v>11.96594</v>
          </cell>
          <cell r="N16">
            <v>11.606961799999999</v>
          </cell>
          <cell r="O16">
            <v>19</v>
          </cell>
          <cell r="P16">
            <v>2.58318</v>
          </cell>
          <cell r="Q16">
            <v>1.89088776</v>
          </cell>
          <cell r="R16">
            <v>11.53131552</v>
          </cell>
          <cell r="S16">
            <v>11.185376054399999</v>
          </cell>
          <cell r="T16">
            <v>85.028772574277681</v>
          </cell>
          <cell r="X16">
            <v>10.77</v>
          </cell>
        </row>
        <row r="17">
          <cell r="E17" t="str">
            <v>4/0</v>
          </cell>
          <cell r="F17">
            <v>11.683999999999999</v>
          </cell>
          <cell r="G17">
            <v>19</v>
          </cell>
          <cell r="H17">
            <v>2.6797</v>
          </cell>
          <cell r="I17">
            <v>13.3985</v>
          </cell>
          <cell r="J17">
            <v>12.996544999999999</v>
          </cell>
          <cell r="K17">
            <v>37</v>
          </cell>
          <cell r="L17">
            <v>1.9202399999999997</v>
          </cell>
          <cell r="M17">
            <v>13.441679999999998</v>
          </cell>
          <cell r="N17">
            <v>13.038429599999997</v>
          </cell>
          <cell r="O17">
            <v>19</v>
          </cell>
          <cell r="P17">
            <v>2.9006799999999999</v>
          </cell>
          <cell r="Q17">
            <v>2.1232977599999998</v>
          </cell>
          <cell r="R17">
            <v>12.94863552</v>
          </cell>
          <cell r="S17">
            <v>12.560176454399999</v>
          </cell>
          <cell r="T17">
            <v>107.2193025770305</v>
          </cell>
          <cell r="X17">
            <v>12.1</v>
          </cell>
        </row>
        <row r="18">
          <cell r="E18">
            <v>250</v>
          </cell>
          <cell r="G18">
            <v>37</v>
          </cell>
          <cell r="H18">
            <v>2.0878800000000002</v>
          </cell>
          <cell r="I18">
            <v>14.615160000000001</v>
          </cell>
          <cell r="J18">
            <v>14.176705200000001</v>
          </cell>
          <cell r="K18">
            <v>61</v>
          </cell>
          <cell r="L18">
            <v>1.6255999999999999</v>
          </cell>
          <cell r="M18">
            <v>14.6304</v>
          </cell>
          <cell r="N18">
            <v>14.191488</v>
          </cell>
          <cell r="O18">
            <v>19</v>
          </cell>
          <cell r="P18">
            <v>3.1546799999999999</v>
          </cell>
          <cell r="Q18">
            <v>2.3092257599999999</v>
          </cell>
          <cell r="R18">
            <v>14.082491520000001</v>
          </cell>
          <cell r="S18">
            <v>13.660016774400001</v>
          </cell>
          <cell r="T18">
            <v>126.67500000000001</v>
          </cell>
          <cell r="X18">
            <v>13.23</v>
          </cell>
        </row>
        <row r="19">
          <cell r="E19">
            <v>300</v>
          </cell>
          <cell r="G19">
            <v>37</v>
          </cell>
          <cell r="H19">
            <v>2.286</v>
          </cell>
          <cell r="I19">
            <v>16.001999999999999</v>
          </cell>
          <cell r="J19">
            <v>15.521939999999999</v>
          </cell>
          <cell r="K19">
            <v>61</v>
          </cell>
          <cell r="L19">
            <v>1.7805399999999998</v>
          </cell>
          <cell r="M19">
            <v>16.024859999999997</v>
          </cell>
          <cell r="N19">
            <v>15.544114199999996</v>
          </cell>
          <cell r="O19">
            <v>19</v>
          </cell>
          <cell r="P19">
            <v>3.4543999999999997</v>
          </cell>
          <cell r="Q19">
            <v>2.5286207999999997</v>
          </cell>
          <cell r="R19">
            <v>15.420441599999998</v>
          </cell>
          <cell r="S19">
            <v>14.957828351999998</v>
          </cell>
          <cell r="T19">
            <v>152.01000000000002</v>
          </cell>
          <cell r="X19">
            <v>14.5</v>
          </cell>
        </row>
        <row r="20">
          <cell r="E20">
            <v>350</v>
          </cell>
          <cell r="G20">
            <v>37</v>
          </cell>
          <cell r="H20">
            <v>2.4714199999999997</v>
          </cell>
          <cell r="I20">
            <v>17.299939999999999</v>
          </cell>
          <cell r="J20">
            <v>16.780941799999997</v>
          </cell>
          <cell r="K20">
            <v>61</v>
          </cell>
          <cell r="L20">
            <v>1.9227799999999999</v>
          </cell>
          <cell r="M20">
            <v>17.305019999999999</v>
          </cell>
          <cell r="N20">
            <v>16.785869399999999</v>
          </cell>
          <cell r="O20">
            <v>19</v>
          </cell>
          <cell r="P20">
            <v>3.7312599999999998</v>
          </cell>
          <cell r="Q20">
            <v>2.73128232</v>
          </cell>
          <cell r="R20">
            <v>16.65634464</v>
          </cell>
          <cell r="S20">
            <v>16.1566543008</v>
          </cell>
          <cell r="T20">
            <v>177.34500000000003</v>
          </cell>
          <cell r="X20">
            <v>15.66</v>
          </cell>
        </row>
        <row r="21">
          <cell r="E21">
            <v>400</v>
          </cell>
          <cell r="G21">
            <v>37</v>
          </cell>
          <cell r="H21">
            <v>2.6415999999999999</v>
          </cell>
          <cell r="I21">
            <v>18.491199999999999</v>
          </cell>
          <cell r="J21">
            <v>17.936463999999997</v>
          </cell>
          <cell r="K21">
            <v>61</v>
          </cell>
          <cell r="L21">
            <v>2.0573999999999999</v>
          </cell>
          <cell r="M21">
            <v>18.5166</v>
          </cell>
          <cell r="N21">
            <v>17.961102</v>
          </cell>
          <cell r="O21">
            <v>19</v>
          </cell>
          <cell r="P21">
            <v>3.9903399999999998</v>
          </cell>
          <cell r="Q21">
            <v>2.9209288799999995</v>
          </cell>
          <cell r="R21">
            <v>17.812877759999999</v>
          </cell>
          <cell r="S21">
            <v>17.278491427199999</v>
          </cell>
          <cell r="T21">
            <v>202.68</v>
          </cell>
          <cell r="X21">
            <v>16.739999999999998</v>
          </cell>
        </row>
        <row r="22">
          <cell r="E22">
            <v>500</v>
          </cell>
          <cell r="G22">
            <v>37</v>
          </cell>
          <cell r="H22">
            <v>2.9514800000000001</v>
          </cell>
          <cell r="I22">
            <v>20.660360000000001</v>
          </cell>
          <cell r="J22">
            <v>20.040549200000001</v>
          </cell>
          <cell r="K22">
            <v>61</v>
          </cell>
          <cell r="L22">
            <v>2.2986999999999997</v>
          </cell>
          <cell r="M22">
            <v>20.688299999999998</v>
          </cell>
          <cell r="N22">
            <v>20.067650999999998</v>
          </cell>
          <cell r="O22">
            <v>19</v>
          </cell>
          <cell r="P22">
            <v>4.4602399999999998</v>
          </cell>
          <cell r="Q22">
            <v>3.2648956799999995</v>
          </cell>
          <cell r="R22">
            <v>19.910511360000001</v>
          </cell>
          <cell r="S22">
            <v>19.313196019199999</v>
          </cell>
          <cell r="T22">
            <v>253.35000000000002</v>
          </cell>
          <cell r="X22">
            <v>18.71</v>
          </cell>
        </row>
        <row r="23">
          <cell r="E23">
            <v>600</v>
          </cell>
          <cell r="G23">
            <v>61</v>
          </cell>
          <cell r="H23">
            <v>2.5196800000000001</v>
          </cell>
          <cell r="I23">
            <v>22.677120000000002</v>
          </cell>
          <cell r="J23">
            <v>21.996806400000001</v>
          </cell>
          <cell r="K23">
            <v>91</v>
          </cell>
          <cell r="L23">
            <v>2.0624799999999999</v>
          </cell>
          <cell r="M23">
            <v>22.687279999999998</v>
          </cell>
          <cell r="N23">
            <v>22.006661599999997</v>
          </cell>
          <cell r="T23">
            <v>304.02000000000004</v>
          </cell>
          <cell r="X23">
            <v>20.59</v>
          </cell>
        </row>
        <row r="24">
          <cell r="E24">
            <v>700</v>
          </cell>
          <cell r="G24">
            <v>61</v>
          </cell>
          <cell r="H24">
            <v>2.7203399999999998</v>
          </cell>
          <cell r="I24">
            <v>24.483059999999998</v>
          </cell>
          <cell r="J24">
            <v>23.748568199999998</v>
          </cell>
          <cell r="K24">
            <v>91</v>
          </cell>
          <cell r="L24">
            <v>2.2275800000000001</v>
          </cell>
          <cell r="M24">
            <v>24.50338</v>
          </cell>
          <cell r="N24">
            <v>23.768278599999999</v>
          </cell>
          <cell r="T24">
            <v>354.69000000000005</v>
          </cell>
          <cell r="X24">
            <v>22.24</v>
          </cell>
        </row>
        <row r="25">
          <cell r="E25">
            <v>750</v>
          </cell>
          <cell r="G25">
            <v>61</v>
          </cell>
          <cell r="H25">
            <v>2.8168600000000001</v>
          </cell>
          <cell r="I25">
            <v>25.351739999999999</v>
          </cell>
          <cell r="J25">
            <v>24.5911878</v>
          </cell>
          <cell r="K25">
            <v>91</v>
          </cell>
          <cell r="L25">
            <v>2.3063199999999999</v>
          </cell>
          <cell r="M25">
            <v>25.369519999999998</v>
          </cell>
          <cell r="N25">
            <v>24.608434399999997</v>
          </cell>
          <cell r="T25">
            <v>380.02500000000003</v>
          </cell>
          <cell r="X25">
            <v>23.02</v>
          </cell>
        </row>
        <row r="26">
          <cell r="E26">
            <v>800</v>
          </cell>
          <cell r="G26">
            <v>61</v>
          </cell>
          <cell r="H26">
            <v>2.9082999999999997</v>
          </cell>
          <cell r="I26">
            <v>26.174699999999998</v>
          </cell>
          <cell r="J26">
            <v>25.389458999999999</v>
          </cell>
          <cell r="K26">
            <v>91</v>
          </cell>
          <cell r="L26">
            <v>2.38252</v>
          </cell>
          <cell r="M26">
            <v>26.207719999999998</v>
          </cell>
          <cell r="N26">
            <v>25.421488399999998</v>
          </cell>
          <cell r="T26">
            <v>405.36</v>
          </cell>
          <cell r="X26">
            <v>23.78</v>
          </cell>
        </row>
        <row r="27">
          <cell r="E27">
            <v>900</v>
          </cell>
          <cell r="G27">
            <v>61</v>
          </cell>
          <cell r="H27">
            <v>3.0861000000000001</v>
          </cell>
          <cell r="I27">
            <v>27.774900000000002</v>
          </cell>
          <cell r="J27">
            <v>26.941653000000002</v>
          </cell>
          <cell r="K27">
            <v>91</v>
          </cell>
          <cell r="L27">
            <v>2.5247600000000001</v>
          </cell>
          <cell r="M27">
            <v>27.772360000000003</v>
          </cell>
          <cell r="N27">
            <v>26.939189200000001</v>
          </cell>
          <cell r="T27">
            <v>456.03000000000003</v>
          </cell>
          <cell r="X27">
            <v>25.22</v>
          </cell>
        </row>
        <row r="28">
          <cell r="E28">
            <v>1000</v>
          </cell>
          <cell r="G28">
            <v>61</v>
          </cell>
          <cell r="H28">
            <v>3.2511999999999999</v>
          </cell>
          <cell r="I28">
            <v>29.2608</v>
          </cell>
          <cell r="J28">
            <v>28.382975999999999</v>
          </cell>
          <cell r="K28">
            <v>91</v>
          </cell>
          <cell r="L28">
            <v>2.6619199999999998</v>
          </cell>
          <cell r="M28">
            <v>29.281119999999998</v>
          </cell>
          <cell r="N28">
            <v>28.402686399999997</v>
          </cell>
          <cell r="T28">
            <v>506.70000000000005</v>
          </cell>
          <cell r="X28">
            <v>26.58</v>
          </cell>
        </row>
      </sheetData>
      <sheetData sheetId="34" refreshError="1"/>
      <sheetData sheetId="35" refreshError="1">
        <row r="6">
          <cell r="B6">
            <v>14</v>
          </cell>
          <cell r="C6">
            <v>2.0809077170983796</v>
          </cell>
          <cell r="D6">
            <v>25</v>
          </cell>
          <cell r="E6">
            <v>20</v>
          </cell>
          <cell r="F6">
            <v>30</v>
          </cell>
          <cell r="G6">
            <v>20</v>
          </cell>
          <cell r="H6">
            <v>35</v>
          </cell>
          <cell r="I6">
            <v>25</v>
          </cell>
        </row>
        <row r="7">
          <cell r="B7">
            <v>12</v>
          </cell>
          <cell r="C7">
            <v>3.3087728761114783</v>
          </cell>
          <cell r="D7">
            <v>30</v>
          </cell>
          <cell r="E7">
            <v>25</v>
          </cell>
          <cell r="F7">
            <v>35</v>
          </cell>
          <cell r="G7">
            <v>25</v>
          </cell>
          <cell r="H7">
            <v>40</v>
          </cell>
          <cell r="I7">
            <v>30</v>
          </cell>
        </row>
        <row r="8">
          <cell r="B8">
            <v>10</v>
          </cell>
          <cell r="C8">
            <v>5.2611549545103795</v>
          </cell>
          <cell r="D8">
            <v>40</v>
          </cell>
          <cell r="E8">
            <v>30</v>
          </cell>
          <cell r="F8">
            <v>50</v>
          </cell>
          <cell r="G8">
            <v>35</v>
          </cell>
          <cell r="H8">
            <v>55</v>
          </cell>
          <cell r="I8">
            <v>40</v>
          </cell>
        </row>
        <row r="9">
          <cell r="B9">
            <v>8</v>
          </cell>
          <cell r="C9">
            <v>8.3655640600810273</v>
          </cell>
          <cell r="D9">
            <v>60</v>
          </cell>
          <cell r="E9">
            <v>40</v>
          </cell>
          <cell r="F9">
            <v>70</v>
          </cell>
          <cell r="G9">
            <v>50</v>
          </cell>
          <cell r="H9">
            <v>80</v>
          </cell>
          <cell r="I9">
            <v>55</v>
          </cell>
        </row>
        <row r="10">
          <cell r="B10">
            <v>6</v>
          </cell>
          <cell r="C10">
            <v>13.301767890969138</v>
          </cell>
          <cell r="D10">
            <v>80</v>
          </cell>
          <cell r="E10">
            <v>55</v>
          </cell>
          <cell r="F10">
            <v>95</v>
          </cell>
          <cell r="G10">
            <v>65</v>
          </cell>
          <cell r="H10">
            <v>105</v>
          </cell>
          <cell r="I10">
            <v>75</v>
          </cell>
        </row>
        <row r="11">
          <cell r="B11">
            <v>4</v>
          </cell>
          <cell r="C11">
            <v>21.150639425442844</v>
          </cell>
          <cell r="D11">
            <v>105</v>
          </cell>
          <cell r="E11">
            <v>70</v>
          </cell>
          <cell r="F11">
            <v>125</v>
          </cell>
          <cell r="G11">
            <v>85</v>
          </cell>
          <cell r="H11">
            <v>140</v>
          </cell>
          <cell r="I11">
            <v>95</v>
          </cell>
        </row>
        <row r="12">
          <cell r="B12">
            <v>2</v>
          </cell>
          <cell r="C12">
            <v>33.630834019349621</v>
          </cell>
          <cell r="D12">
            <v>140</v>
          </cell>
          <cell r="E12">
            <v>95</v>
          </cell>
          <cell r="F12">
            <v>170</v>
          </cell>
          <cell r="G12">
            <v>115</v>
          </cell>
          <cell r="H12">
            <v>190</v>
          </cell>
          <cell r="I12">
            <v>130</v>
          </cell>
        </row>
        <row r="13">
          <cell r="B13">
            <v>1</v>
          </cell>
          <cell r="C13">
            <v>42.407698705618671</v>
          </cell>
          <cell r="D13">
            <v>165</v>
          </cell>
          <cell r="E13">
            <v>110</v>
          </cell>
          <cell r="F13">
            <v>195</v>
          </cell>
          <cell r="G13">
            <v>130</v>
          </cell>
          <cell r="H13">
            <v>220</v>
          </cell>
          <cell r="I13">
            <v>150</v>
          </cell>
        </row>
        <row r="14">
          <cell r="B14" t="str">
            <v>1/0</v>
          </cell>
          <cell r="C14">
            <v>53.475120732117652</v>
          </cell>
          <cell r="D14">
            <v>195</v>
          </cell>
          <cell r="E14">
            <v>125</v>
          </cell>
          <cell r="F14">
            <v>230</v>
          </cell>
          <cell r="G14">
            <v>150</v>
          </cell>
          <cell r="H14">
            <v>260</v>
          </cell>
          <cell r="I14">
            <v>170</v>
          </cell>
        </row>
        <row r="15">
          <cell r="B15" t="str">
            <v>2/0</v>
          </cell>
          <cell r="C15">
            <v>67.430882235910801</v>
          </cell>
          <cell r="D15">
            <v>225</v>
          </cell>
          <cell r="E15">
            <v>145</v>
          </cell>
          <cell r="F15">
            <v>265</v>
          </cell>
          <cell r="G15">
            <v>175</v>
          </cell>
          <cell r="H15">
            <v>300</v>
          </cell>
          <cell r="I15">
            <v>195</v>
          </cell>
        </row>
        <row r="16">
          <cell r="B16" t="str">
            <v>3/0</v>
          </cell>
          <cell r="C16">
            <v>85.028772574277681</v>
          </cell>
          <cell r="D16">
            <v>260</v>
          </cell>
          <cell r="E16">
            <v>165</v>
          </cell>
          <cell r="F16">
            <v>310</v>
          </cell>
          <cell r="G16">
            <v>200</v>
          </cell>
          <cell r="H16">
            <v>350</v>
          </cell>
          <cell r="I16">
            <v>225</v>
          </cell>
        </row>
        <row r="17">
          <cell r="B17" t="str">
            <v>4/0</v>
          </cell>
          <cell r="C17">
            <v>107.2193025770305</v>
          </cell>
          <cell r="D17">
            <v>300</v>
          </cell>
          <cell r="E17">
            <v>195</v>
          </cell>
          <cell r="F17">
            <v>360</v>
          </cell>
          <cell r="G17">
            <v>230</v>
          </cell>
          <cell r="H17">
            <v>405</v>
          </cell>
          <cell r="I17">
            <v>260</v>
          </cell>
        </row>
        <row r="18">
          <cell r="B18">
            <v>250</v>
          </cell>
          <cell r="C18">
            <v>126.67500000000001</v>
          </cell>
          <cell r="D18">
            <v>340</v>
          </cell>
          <cell r="E18">
            <v>215</v>
          </cell>
          <cell r="F18">
            <v>405</v>
          </cell>
          <cell r="G18">
            <v>255</v>
          </cell>
          <cell r="H18">
            <v>455</v>
          </cell>
          <cell r="I18">
            <v>290</v>
          </cell>
        </row>
        <row r="19">
          <cell r="B19">
            <v>300</v>
          </cell>
          <cell r="C19">
            <v>152.01000000000002</v>
          </cell>
          <cell r="D19">
            <v>375</v>
          </cell>
          <cell r="E19">
            <v>240</v>
          </cell>
          <cell r="F19">
            <v>455</v>
          </cell>
          <cell r="G19">
            <v>285</v>
          </cell>
          <cell r="H19">
            <v>505</v>
          </cell>
          <cell r="I19">
            <v>320</v>
          </cell>
        </row>
        <row r="20">
          <cell r="B20">
            <v>350</v>
          </cell>
          <cell r="C20">
            <v>177.34500000000003</v>
          </cell>
          <cell r="D20">
            <v>420</v>
          </cell>
          <cell r="E20">
            <v>260</v>
          </cell>
          <cell r="F20">
            <v>505</v>
          </cell>
          <cell r="G20">
            <v>310</v>
          </cell>
          <cell r="H20">
            <v>570</v>
          </cell>
          <cell r="I20">
            <v>350</v>
          </cell>
        </row>
        <row r="21">
          <cell r="B21">
            <v>400</v>
          </cell>
          <cell r="C21">
            <v>202.68</v>
          </cell>
          <cell r="D21">
            <v>455</v>
          </cell>
          <cell r="E21">
            <v>280</v>
          </cell>
          <cell r="F21">
            <v>545</v>
          </cell>
          <cell r="G21">
            <v>335</v>
          </cell>
          <cell r="H21">
            <v>615</v>
          </cell>
          <cell r="I21">
            <v>380</v>
          </cell>
        </row>
        <row r="22">
          <cell r="B22">
            <v>500</v>
          </cell>
          <cell r="C22">
            <v>253.35000000000002</v>
          </cell>
          <cell r="D22">
            <v>515</v>
          </cell>
          <cell r="E22">
            <v>320</v>
          </cell>
          <cell r="F22">
            <v>620</v>
          </cell>
          <cell r="G22">
            <v>380</v>
          </cell>
          <cell r="H22">
            <v>700</v>
          </cell>
          <cell r="I22">
            <v>430</v>
          </cell>
        </row>
        <row r="23">
          <cell r="B23">
            <v>600</v>
          </cell>
          <cell r="C23">
            <v>304.02000000000004</v>
          </cell>
          <cell r="D23">
            <v>575</v>
          </cell>
          <cell r="E23">
            <v>355</v>
          </cell>
          <cell r="F23">
            <v>690</v>
          </cell>
          <cell r="G23">
            <v>420</v>
          </cell>
          <cell r="H23">
            <v>780</v>
          </cell>
          <cell r="I23">
            <v>475</v>
          </cell>
        </row>
        <row r="24">
          <cell r="B24">
            <v>700</v>
          </cell>
          <cell r="C24">
            <v>354.69000000000005</v>
          </cell>
          <cell r="D24">
            <v>630</v>
          </cell>
          <cell r="E24">
            <v>385</v>
          </cell>
          <cell r="F24">
            <v>755</v>
          </cell>
          <cell r="G24">
            <v>460</v>
          </cell>
          <cell r="H24">
            <v>855</v>
          </cell>
          <cell r="I24">
            <v>520</v>
          </cell>
        </row>
        <row r="25">
          <cell r="B25">
            <v>750</v>
          </cell>
          <cell r="C25">
            <v>380.02500000000003</v>
          </cell>
          <cell r="D25">
            <v>655</v>
          </cell>
          <cell r="E25">
            <v>400</v>
          </cell>
          <cell r="F25">
            <v>785</v>
          </cell>
          <cell r="G25">
            <v>475</v>
          </cell>
          <cell r="H25">
            <v>885</v>
          </cell>
          <cell r="I25">
            <v>535</v>
          </cell>
        </row>
        <row r="26">
          <cell r="B26">
            <v>800</v>
          </cell>
          <cell r="C26">
            <v>405.36</v>
          </cell>
          <cell r="D26">
            <v>680</v>
          </cell>
          <cell r="E26">
            <v>410</v>
          </cell>
          <cell r="F26">
            <v>815</v>
          </cell>
          <cell r="G26">
            <v>490</v>
          </cell>
          <cell r="H26">
            <v>920</v>
          </cell>
          <cell r="I26">
            <v>555</v>
          </cell>
        </row>
        <row r="27">
          <cell r="B27">
            <v>900</v>
          </cell>
          <cell r="C27">
            <v>456.03000000000003</v>
          </cell>
          <cell r="D27">
            <v>730</v>
          </cell>
          <cell r="E27">
            <v>435</v>
          </cell>
          <cell r="F27">
            <v>870</v>
          </cell>
          <cell r="G27">
            <v>520</v>
          </cell>
          <cell r="H27">
            <v>985</v>
          </cell>
          <cell r="I27">
            <v>585</v>
          </cell>
        </row>
        <row r="28">
          <cell r="B28">
            <v>1000</v>
          </cell>
          <cell r="C28">
            <v>506.70000000000005</v>
          </cell>
          <cell r="D28">
            <v>780</v>
          </cell>
          <cell r="E28">
            <v>455</v>
          </cell>
          <cell r="F28">
            <v>935</v>
          </cell>
          <cell r="G28">
            <v>545</v>
          </cell>
          <cell r="H28">
            <v>1055</v>
          </cell>
          <cell r="I28">
            <v>615</v>
          </cell>
        </row>
      </sheetData>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ALIMENDORES UHP"/>
    </sheetNames>
    <sheetDataSet>
      <sheetData sheetId="0"/>
      <sheetData sheetId="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2005 CONTRATO"/>
      <sheetName val="Datos del 2005 CONTRATO (2)"/>
      <sheetName val="PARAMETROS 2005"/>
      <sheetName val="Datos del 2005 PROPIA"/>
      <sheetName val="Datos del 2005 PROPIA (2)"/>
      <sheetName val="Datos del 2005 CONTRATO bck"/>
      <sheetName val="Datos del 2005 CONTRATO (3)"/>
      <sheetName val="Datos del 2005 CONTRATO 375"/>
      <sheetName val="RESUMEN SEC TESORO"/>
      <sheetName val="Datos del 2005 CONTRATO 120 FEB"/>
      <sheetName val="Datos del 2005 CONT 120 MAR10"/>
      <sheetName val="Datos del 2005 CONT 120 ABRIL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Port Expansion"/>
      <sheetName val="M&amp;N"/>
      <sheetName val="Phase 2 - RAPISCOL"/>
      <sheetName val="PSM05-053"/>
      <sheetName val="PSM04-049"/>
      <sheetName val="PSM05-054"/>
      <sheetName val="PSM05-055"/>
      <sheetName val="Tiburon recv 12-9-05"/>
      <sheetName val="PSM05-057"/>
      <sheetName val="PSM05-060"/>
      <sheetName val="PSM05-062"/>
      <sheetName val="PSM05-063"/>
      <sheetName val="PSM05-064"/>
      <sheetName val="PSM05-071"/>
      <sheetName val="PSM05-072"/>
      <sheetName val="PSM05-076"/>
      <sheetName val="PSM05-078"/>
      <sheetName val="PSM05-081"/>
      <sheetName val="PSM05-083"/>
      <sheetName val="PSM05-088"/>
      <sheetName val="PSM05-090"/>
      <sheetName val="PSM05-091"/>
      <sheetName val="PSM05-095"/>
      <sheetName val="PSM06-097"/>
      <sheetName val="PSM06-099"/>
      <sheetName val="PSM06-100"/>
      <sheetName val="PSM06-103"/>
      <sheetName val="PSM06-1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DO EQUIPOS"/>
      <sheetName val="CANTIDADES "/>
      <sheetName val="APUS"/>
      <sheetName val="MATERIALES"/>
      <sheetName val="PRESUPUESTO"/>
      <sheetName val="MO"/>
      <sheetName val="SALARIOS"/>
      <sheetName val=" apus provisionales"/>
      <sheetName val="ACTIVOS CREG"/>
    </sheetNames>
    <sheetDataSet>
      <sheetData sheetId="0"/>
      <sheetData sheetId="1">
        <row r="6">
          <cell r="A6" t="str">
            <v>ÍTEM ELECTRICOS</v>
          </cell>
          <cell r="B6" t="str">
            <v>APU</v>
          </cell>
          <cell r="C6" t="str">
            <v>DESCRIPCIÓN DE ÍTEMS</v>
          </cell>
          <cell r="D6" t="str">
            <v>UNIDAD</v>
          </cell>
          <cell r="E6" t="str">
            <v>CANTIDAD</v>
          </cell>
          <cell r="F6" t="str">
            <v>NOMBRE ARCHIVO</v>
          </cell>
        </row>
        <row r="7">
          <cell r="A7">
            <v>1</v>
          </cell>
          <cell r="B7" t="str">
            <v>ELT-1</v>
          </cell>
          <cell r="C7" t="str">
            <v>Modulo de linea en subestacion ELECTROCARIBE incluido medicion en frontera</v>
          </cell>
          <cell r="D7" t="str">
            <v>gl</v>
          </cell>
          <cell r="E7">
            <v>1</v>
          </cell>
          <cell r="F7" t="str">
            <v>BGR-DIS-ELE-PTAB-01</v>
          </cell>
        </row>
        <row r="8">
          <cell r="A8">
            <v>2</v>
          </cell>
          <cell r="B8" t="str">
            <v>ELT-2</v>
          </cell>
          <cell r="C8" t="str">
            <v>Linea a 34,5 KV subestacion RIO CORDOBA 110KV a PTAP TORIBIO 1, según normas ELECTROCARIBE, incluyendo tramites, factibilidad, diseño y negociación.</v>
          </cell>
          <cell r="D8" t="str">
            <v>km</v>
          </cell>
          <cell r="E8">
            <v>4</v>
          </cell>
          <cell r="F8">
            <v>0</v>
          </cell>
        </row>
        <row r="9">
          <cell r="A9">
            <v>0</v>
          </cell>
          <cell r="B9">
            <v>0</v>
          </cell>
          <cell r="C9" t="str">
            <v>SUBESTACION ELECTRICA PRINCIPAL</v>
          </cell>
          <cell r="D9">
            <v>0</v>
          </cell>
          <cell r="E9">
            <v>0</v>
          </cell>
          <cell r="F9">
            <v>0</v>
          </cell>
        </row>
        <row r="10">
          <cell r="A10">
            <v>3</v>
          </cell>
          <cell r="B10" t="str">
            <v>ELT-3</v>
          </cell>
          <cell r="C10" t="str">
            <v>Pararrayos 34,5 KV, 10KA, intemperie, contador, según especificaciones</v>
          </cell>
          <cell r="D10" t="str">
            <v>jg</v>
          </cell>
          <cell r="E10">
            <v>2</v>
          </cell>
          <cell r="F10" t="str">
            <v>BGR-DIS-ELE-PTAB-02</v>
          </cell>
        </row>
        <row r="11">
          <cell r="A11">
            <v>4</v>
          </cell>
          <cell r="B11" t="str">
            <v>ELT-4</v>
          </cell>
          <cell r="C11" t="str">
            <v>Seccionador sin tensión, 400A, 36 KV, 20 KA, con cuchilla de puesta a tierra, según unifilar y especificaciones</v>
          </cell>
          <cell r="D11" t="str">
            <v>u</v>
          </cell>
          <cell r="E11">
            <v>2</v>
          </cell>
          <cell r="F11">
            <v>0</v>
          </cell>
        </row>
        <row r="12">
          <cell r="A12">
            <v>5</v>
          </cell>
          <cell r="B12" t="str">
            <v>ELT-5</v>
          </cell>
          <cell r="C12" t="str">
            <v>Disyuntor de potencia, GIS, SF6, 36 KV, 400A,20KA, tipo interior, extraible IEC 298, 62271-200, METALCLAD, LSC2B, según unifilar y especificaciones</v>
          </cell>
          <cell r="D12" t="str">
            <v>u</v>
          </cell>
          <cell r="E12">
            <v>4</v>
          </cell>
          <cell r="F12">
            <v>0</v>
          </cell>
        </row>
        <row r="13">
          <cell r="A13">
            <v>6</v>
          </cell>
          <cell r="B13" t="str">
            <v>ELT-6</v>
          </cell>
          <cell r="C13" t="str">
            <v>Transformador de potencia, 6-7,5 MVA, ONAN/ONAF, factor K&gt; = 20; 34,5 KV+-2*2,5%/ 4,16 KV, Dy5, tipo tanque de expansión, con todas sus protecciones normalizadas a ese nivel (Rele Buchholz, desecador de silica, relés termicos, toma de muestras y demas) de acuerdo normas ICONTEC, segun especificaciones</v>
          </cell>
          <cell r="D13" t="str">
            <v>u</v>
          </cell>
          <cell r="E13">
            <v>2</v>
          </cell>
          <cell r="F13">
            <v>0</v>
          </cell>
        </row>
        <row r="14">
          <cell r="A14">
            <v>7</v>
          </cell>
          <cell r="B14" t="str">
            <v>ELT-7</v>
          </cell>
          <cell r="C14" t="str">
            <v>Disyuntor de potencia, GIS, SF6, 7,5 KV,2000A,25KA, tipo interior, extraible IEC 298, 62271-200, METALCLAD, LSC2B, modulos transformador 4,16kv, según unifilar y especificaciones</v>
          </cell>
          <cell r="D14" t="str">
            <v>u</v>
          </cell>
          <cell r="E14">
            <v>2</v>
          </cell>
          <cell r="F14">
            <v>0</v>
          </cell>
        </row>
        <row r="15">
          <cell r="A15">
            <v>8</v>
          </cell>
          <cell r="B15" t="str">
            <v>ELT-8</v>
          </cell>
          <cell r="C15" t="str">
            <v>Centro Control de Potencia conformado por Disyuntor de potencia, GIS, SF6, 7,5 KV,630A,25KA, tipo interior, extraible IEC 298, 62271-200, METALCLAD, LSC2B, modulos de linea 4,16kv, según unifilar y especificaciones CCM</v>
          </cell>
          <cell r="D15" t="str">
            <v>u</v>
          </cell>
          <cell r="E15">
            <v>10</v>
          </cell>
          <cell r="F15">
            <v>0</v>
          </cell>
        </row>
        <row r="16">
          <cell r="A16">
            <v>0</v>
          </cell>
          <cell r="B16">
            <v>0</v>
          </cell>
          <cell r="C16" t="str">
            <v>SUBESTACION ELECTRICA EDIFICIO DE CONTROL</v>
          </cell>
          <cell r="D16">
            <v>0</v>
          </cell>
          <cell r="E16">
            <v>0</v>
          </cell>
          <cell r="F16">
            <v>0</v>
          </cell>
        </row>
        <row r="17">
          <cell r="A17">
            <v>9</v>
          </cell>
          <cell r="B17" t="str">
            <v>ELT-9</v>
          </cell>
          <cell r="C17" t="str">
            <v>Celdas triplex, de proteccion</v>
          </cell>
          <cell r="D17" t="str">
            <v>gl</v>
          </cell>
          <cell r="E17">
            <v>1</v>
          </cell>
          <cell r="F17" t="str">
            <v>BGR-DIS-ELE-PTAB-03</v>
          </cell>
        </row>
        <row r="18">
          <cell r="A18">
            <v>10</v>
          </cell>
          <cell r="B18" t="str">
            <v>ELT-10</v>
          </cell>
          <cell r="C18" t="str">
            <v>Transformador de potencia, 500 KVA, ONAN, 4,16/208-120V, Dy5.</v>
          </cell>
          <cell r="D18" t="str">
            <v>u</v>
          </cell>
          <cell r="E18">
            <v>1</v>
          </cell>
          <cell r="F18">
            <v>0</v>
          </cell>
        </row>
        <row r="19">
          <cell r="A19">
            <v>0</v>
          </cell>
          <cell r="B19">
            <v>0</v>
          </cell>
          <cell r="C19" t="str">
            <v>GENERADORES DE ENERGÍA, PLANTAS DE EMERGENCIA</v>
          </cell>
          <cell r="D19">
            <v>0</v>
          </cell>
          <cell r="E19">
            <v>0</v>
          </cell>
          <cell r="F19">
            <v>0</v>
          </cell>
        </row>
        <row r="20">
          <cell r="A20">
            <v>11</v>
          </cell>
          <cell r="B20" t="str">
            <v>ELT-11</v>
          </cell>
          <cell r="C20" t="str">
            <v>Generadores para emergencia, servicio stand by, automaticos, 1500 KVA, 4,16 KV/2,4KV,solidamente aterrizado (en Y), para trabajar en paralelo;con sus correspondientes planta diesel, según unifilar, planos y especificaciones.</v>
          </cell>
          <cell r="D20" t="str">
            <v>gl</v>
          </cell>
          <cell r="E20">
            <v>2</v>
          </cell>
          <cell r="F20" t="str">
            <v>BGR-DIS-ELE-PTAB-04</v>
          </cell>
        </row>
        <row r="21">
          <cell r="A21">
            <v>12</v>
          </cell>
          <cell r="B21" t="str">
            <v>ELT-12</v>
          </cell>
          <cell r="C21" t="str">
            <v>Disyuntor de potencia, GIS, SF6, 7,5 KV,630A,25KA, tipo interior, extraible IEC 298, 62271-200, METALCLAD, LSC2B, según unifilar, planos y especificaciones</v>
          </cell>
          <cell r="D21" t="str">
            <v>u</v>
          </cell>
          <cell r="E21">
            <v>2</v>
          </cell>
          <cell r="F21">
            <v>0</v>
          </cell>
        </row>
        <row r="22">
          <cell r="A22">
            <v>13</v>
          </cell>
          <cell r="B22" t="str">
            <v>ELT-13</v>
          </cell>
          <cell r="C22" t="str">
            <v>Tablero de Control con relé de sincronismo, barraje, intemperie, según unifilar, planos y especificaciones</v>
          </cell>
          <cell r="D22" t="str">
            <v>gl</v>
          </cell>
          <cell r="E22">
            <v>1</v>
          </cell>
          <cell r="F22">
            <v>0</v>
          </cell>
        </row>
        <row r="23">
          <cell r="A23">
            <v>14</v>
          </cell>
          <cell r="B23" t="str">
            <v>ELT-14</v>
          </cell>
          <cell r="C23" t="str">
            <v>Tanques para almacenamiento de combustible, sus valvulas, accesorios aproximado 5000 galones, según planos y especificaciones</v>
          </cell>
          <cell r="D23" t="str">
            <v>gl</v>
          </cell>
          <cell r="E23">
            <v>2</v>
          </cell>
          <cell r="F23">
            <v>0</v>
          </cell>
        </row>
        <row r="24">
          <cell r="A24">
            <v>15</v>
          </cell>
          <cell r="B24" t="str">
            <v>ELT-15</v>
          </cell>
          <cell r="C24" t="str">
            <v>Sistemas de filtros y bombas, valvulas y accesorios según unifilar, planos y especificaciones</v>
          </cell>
          <cell r="D24" t="str">
            <v>gl</v>
          </cell>
          <cell r="E24">
            <v>1</v>
          </cell>
          <cell r="F24">
            <v>0</v>
          </cell>
        </row>
        <row r="25">
          <cell r="A25">
            <v>0</v>
          </cell>
          <cell r="B25">
            <v>0</v>
          </cell>
          <cell r="C25" t="str">
            <v xml:space="preserve">ESTACION DE BOMBEO AGUA POTABLE PTAB </v>
          </cell>
          <cell r="D25">
            <v>0</v>
          </cell>
          <cell r="E25">
            <v>0</v>
          </cell>
          <cell r="F25">
            <v>0</v>
          </cell>
        </row>
        <row r="26">
          <cell r="A26">
            <v>16</v>
          </cell>
          <cell r="B26" t="str">
            <v>ELT-16</v>
          </cell>
          <cell r="C26" t="str">
            <v>Centro de Control de Motores CCM, 4,16 kv, 1600A, 20KA, según unifilar y especificaciones</v>
          </cell>
          <cell r="D26" t="str">
            <v>gl</v>
          </cell>
          <cell r="E26">
            <v>1</v>
          </cell>
          <cell r="F26" t="str">
            <v>BGR-DIS-ELE-PTAB-05</v>
          </cell>
        </row>
        <row r="27">
          <cell r="A27">
            <v>17</v>
          </cell>
          <cell r="B27" t="str">
            <v>ELT-17</v>
          </cell>
          <cell r="C27" t="str">
            <v>Disyuntor de potencia, GIS, SF6, 7,5 KV,630A,25KA, tipo interior, extraible IEC 298, 62271-200, METALCLAD, LSC2B, según unifilar y especificaciones</v>
          </cell>
          <cell r="D27" t="str">
            <v>u</v>
          </cell>
          <cell r="E27">
            <v>5</v>
          </cell>
          <cell r="F27">
            <v>0</v>
          </cell>
        </row>
        <row r="28">
          <cell r="A28">
            <v>18</v>
          </cell>
          <cell r="B28" t="str">
            <v>ELT-18</v>
          </cell>
          <cell r="C28" t="str">
            <v>Arrancador para motores, 4,16 KV, 2500 HP, con control de velocidad a base de variador de frecuencia, con todos sus accesorios como se indica en unifilar y especificaciones, Caseta de bombas.</v>
          </cell>
          <cell r="D28" t="str">
            <v>u</v>
          </cell>
          <cell r="E28">
            <v>4</v>
          </cell>
          <cell r="F28">
            <v>0</v>
          </cell>
        </row>
        <row r="29">
          <cell r="A29">
            <v>19</v>
          </cell>
          <cell r="B29" t="str">
            <v>ELT-19</v>
          </cell>
          <cell r="C29" t="str">
            <v>Centro de Control de Motores CCM, 480V, 1300A, 20KA, Caseta de bombas según unifilar y especificaciones</v>
          </cell>
          <cell r="D29" t="str">
            <v>gl</v>
          </cell>
          <cell r="E29">
            <v>1</v>
          </cell>
          <cell r="F29">
            <v>0</v>
          </cell>
        </row>
        <row r="30">
          <cell r="A30">
            <v>0</v>
          </cell>
          <cell r="B30">
            <v>0</v>
          </cell>
          <cell r="C30">
            <v>0</v>
          </cell>
          <cell r="D30">
            <v>0</v>
          </cell>
          <cell r="E30">
            <v>0</v>
          </cell>
          <cell r="F30">
            <v>0</v>
          </cell>
        </row>
        <row r="31">
          <cell r="A31">
            <v>21</v>
          </cell>
          <cell r="B31" t="str">
            <v>ELT-21</v>
          </cell>
          <cell r="C31" t="str">
            <v>Centro de control de motores, 208 V, 3000 A, 20KA, Caseta de bombas según unifilar y especificaciones</v>
          </cell>
          <cell r="D31" t="str">
            <v>gl</v>
          </cell>
          <cell r="E31">
            <v>1</v>
          </cell>
          <cell r="F31">
            <v>0</v>
          </cell>
        </row>
        <row r="32">
          <cell r="A32">
            <v>0</v>
          </cell>
          <cell r="B32">
            <v>0</v>
          </cell>
          <cell r="C32" t="str">
            <v>TRANSFORMADORES AUXILIARES, TGA Y PROTECCIONES EQUIPOS</v>
          </cell>
          <cell r="D32" t="e">
            <v>#REF!</v>
          </cell>
          <cell r="E32" t="e">
            <v>#REF!</v>
          </cell>
          <cell r="F32">
            <v>0</v>
          </cell>
        </row>
        <row r="33">
          <cell r="A33">
            <v>25</v>
          </cell>
          <cell r="B33" t="str">
            <v>ELT-25</v>
          </cell>
          <cell r="C33" t="str">
            <v>Subestacion de pedestal, tipo radial, con DPS, con Transformador de potencia, 1600 KVA, 4,16 KV+-2*2,5%/ 480-277V, Dy5, con todas sus protecciones normalizadas a ese nivel , incluye tablero de BT, (TGA) con sus protecciones de acuerdo unifilar y especificaciones</v>
          </cell>
          <cell r="D33" t="str">
            <v>gl</v>
          </cell>
          <cell r="E33">
            <v>1</v>
          </cell>
          <cell r="F33" t="str">
            <v>BGR-DIS-ELE-PTAB-06</v>
          </cell>
        </row>
        <row r="34">
          <cell r="A34">
            <v>26</v>
          </cell>
          <cell r="B34" t="str">
            <v>ELT-26</v>
          </cell>
          <cell r="C34" t="str">
            <v>Subestacion de pedestal, tipo radial, con DPS, con Transformador de potencia, 700 KVA, 4,16 KV+-2*2,5%/ 208-120 V, con todas sus protecciones normalizadas a ese nivel , incluye tablero de BT, (TGA) con sus protecciones de a cuerdo unifilar y especificaciones</v>
          </cell>
          <cell r="D34" t="str">
            <v>gl</v>
          </cell>
          <cell r="E34">
            <v>1</v>
          </cell>
          <cell r="F34">
            <v>0</v>
          </cell>
        </row>
        <row r="35">
          <cell r="A35">
            <v>27</v>
          </cell>
          <cell r="B35" t="str">
            <v>ELT-27</v>
          </cell>
          <cell r="C35" t="str">
            <v>Subestación tipo capsulada 500 KVA 4,16Kv+-2*2,5%/208-120V, para edificio administrativo según unifilar y especificaciones</v>
          </cell>
          <cell r="D35" t="str">
            <v>gl</v>
          </cell>
          <cell r="E35">
            <v>1</v>
          </cell>
          <cell r="F35">
            <v>0</v>
          </cell>
        </row>
        <row r="36">
          <cell r="A36">
            <v>28</v>
          </cell>
          <cell r="B36" t="str">
            <v>ELT-28</v>
          </cell>
          <cell r="C36" t="str">
            <v>Subestacion de pedestal, tipo radial, con DPS, con Transformador de potencia, 300 KVA, 4,16 KV+-2*2,5%/ 480-277V, Dy5, con todas sus protecciones normalizadas a ese nivel , incluye tablero de BT, (TGA) con sus protecciones de a cuerdo unifilar y especificaciones,  SOPLADORES</v>
          </cell>
          <cell r="D36" t="str">
            <v>GL</v>
          </cell>
          <cell r="E36">
            <v>0</v>
          </cell>
          <cell r="F36">
            <v>0</v>
          </cell>
        </row>
        <row r="37">
          <cell r="A37">
            <v>29</v>
          </cell>
          <cell r="B37" t="str">
            <v>ELT-29</v>
          </cell>
          <cell r="C37" t="str">
            <v>Subestacion de pedestal, tipo radial, con DPS, con Transformador de potencia, 400 KVA, 4,16 KV+-2*2,5%/ 208-120 V, con todas sus protecciones normalizadas a ese nivel , incluye tablero de BT, (TGA) con sus protecciones de a cuerdo unifilar y especificaciones, TRATAMIENTO LODOS Y ESTABILIZACION</v>
          </cell>
          <cell r="D37" t="str">
            <v>GL</v>
          </cell>
          <cell r="E37">
            <v>0</v>
          </cell>
          <cell r="F37">
            <v>0</v>
          </cell>
        </row>
        <row r="38">
          <cell r="A38">
            <v>30</v>
          </cell>
          <cell r="B38" t="str">
            <v>ELT-30</v>
          </cell>
          <cell r="C38" t="str">
            <v>Subestacion de pedestal, tipo radial, con DPS, con Transformador de potencia, 150 KVA, 4,16 KV+-2*2,5%/ 208-120 V, con todas sus protecciones normalizadas a ese nivel , incluye tablero de BT, (TGA) con sus protecciones de a cuerdo unifilar y especificaciones, SOPLADORES</v>
          </cell>
          <cell r="D38" t="str">
            <v>GL</v>
          </cell>
          <cell r="E38">
            <v>0</v>
          </cell>
          <cell r="F38">
            <v>0</v>
          </cell>
        </row>
        <row r="39">
          <cell r="A39">
            <v>31</v>
          </cell>
          <cell r="B39" t="str">
            <v>ELT-31</v>
          </cell>
          <cell r="C39" t="str">
            <v>Subestacion de pedestal, tipo radial, con DPS, con Transformador de potencia, 112,5 KVA, 4,16 KV+-2*2,5%/ 208-120 V, con todas sus protecciones normalizadas a ese nivel , incluye tablero de BT, (TGA) con sus protecciones de a cuerdo unifilar y especificaciones, LAVADO FILTROS</v>
          </cell>
          <cell r="D39" t="str">
            <v>GL</v>
          </cell>
          <cell r="E39">
            <v>0</v>
          </cell>
          <cell r="F39">
            <v>0</v>
          </cell>
        </row>
        <row r="40">
          <cell r="A40">
            <v>32</v>
          </cell>
          <cell r="B40" t="str">
            <v>ELT-32</v>
          </cell>
          <cell r="C40" t="str">
            <v>Subestacion de pedestal, tipo radial, con DPS, con Transformador de potencia, 112,5 KVA, 4,16 KV+-2*2,5%/ 208-120 V, con todas sus protecciones normalizadas a ese nivel , incluye tablero de BT, (TGA) con sus protecciones de a cuerdo unifilar y especificaciones, DECANTADORES</v>
          </cell>
          <cell r="D40" t="str">
            <v>GL</v>
          </cell>
          <cell r="E40">
            <v>0</v>
          </cell>
          <cell r="F40">
            <v>0</v>
          </cell>
        </row>
        <row r="41">
          <cell r="A41">
            <v>33</v>
          </cell>
          <cell r="B41" t="str">
            <v>ELT-33</v>
          </cell>
          <cell r="C41" t="str">
            <v>Subestacion de pedestal, tipo radial, con DPS, con Transformador de potencia, 45 KVA, 4,16 KV+-2*2,5%/ 208-120 V, con todas sus protecciones normalizadas a ese nivel , incluye tablero de BT, (TGA) con sus protecciones de a cuerdo unifilar py especificaciones, FLOCULADORES, EXTRACCION LODOS</v>
          </cell>
          <cell r="D41" t="str">
            <v>GL</v>
          </cell>
          <cell r="E41">
            <v>0</v>
          </cell>
          <cell r="F41">
            <v>0</v>
          </cell>
        </row>
        <row r="42">
          <cell r="A42">
            <v>0</v>
          </cell>
          <cell r="B42">
            <v>0</v>
          </cell>
          <cell r="C42" t="str">
            <v>ACOMETIDAS 34,5 KV</v>
          </cell>
          <cell r="D42">
            <v>0</v>
          </cell>
          <cell r="E42">
            <v>0</v>
          </cell>
          <cell r="F42">
            <v>0</v>
          </cell>
        </row>
        <row r="43">
          <cell r="A43">
            <v>34</v>
          </cell>
          <cell r="B43" t="str">
            <v>ELT-34</v>
          </cell>
          <cell r="C43" t="str">
            <v>Acometida desde estructura terminal linea 34,5 KV hasta Celda de entrada y/o salida 34,5 KV, según planos y especificaciones</v>
          </cell>
          <cell r="D43" t="str">
            <v>km</v>
          </cell>
          <cell r="E43">
            <v>1</v>
          </cell>
          <cell r="F43" t="str">
            <v>BGR-DIS-ELE-PTAB-07</v>
          </cell>
        </row>
        <row r="44">
          <cell r="A44">
            <v>35</v>
          </cell>
          <cell r="B44" t="str">
            <v>ELT-35</v>
          </cell>
          <cell r="C44" t="str">
            <v>Acometida desde celda a 34,5 kv a lado alta transformador de potencia N°1, con sus terminales premoldeados para interiores, según unifilar planos y especificaciones</v>
          </cell>
          <cell r="D44" t="str">
            <v>km</v>
          </cell>
          <cell r="E44">
            <v>0.5</v>
          </cell>
          <cell r="F44">
            <v>0</v>
          </cell>
        </row>
        <row r="45">
          <cell r="A45">
            <v>36</v>
          </cell>
          <cell r="B45" t="str">
            <v>ELT-36</v>
          </cell>
          <cell r="C45" t="str">
            <v>Acometida desde celda a 34,5 kv a lado alta transformador de potencia N°2, con sus terminales premoldeados para interiores, según unifilar planos y especificaciones</v>
          </cell>
          <cell r="D45" t="str">
            <v>km</v>
          </cell>
          <cell r="E45">
            <v>0.5</v>
          </cell>
          <cell r="F45">
            <v>0</v>
          </cell>
        </row>
        <row r="46">
          <cell r="A46">
            <v>0</v>
          </cell>
          <cell r="B46">
            <v>0</v>
          </cell>
          <cell r="C46" t="str">
            <v>ACOMETIDAS 4,16 KV</v>
          </cell>
          <cell r="D46">
            <v>0</v>
          </cell>
          <cell r="E46">
            <v>0</v>
          </cell>
          <cell r="F46">
            <v>0</v>
          </cell>
        </row>
        <row r="47">
          <cell r="A47">
            <v>37</v>
          </cell>
          <cell r="B47" t="str">
            <v>ELT-37</v>
          </cell>
          <cell r="C47" t="str">
            <v>Acometidas desde transformador principal a Celda principal CCM 4,16 KV, con sus terminales y según unifilar planos y especificaciones (2x500Kcmil)</v>
          </cell>
          <cell r="D47" t="str">
            <v>km</v>
          </cell>
          <cell r="E47">
            <v>0.5</v>
          </cell>
          <cell r="F47" t="str">
            <v>BGR-DIS-ELE-PTAB-08</v>
          </cell>
        </row>
        <row r="48">
          <cell r="A48">
            <v>38</v>
          </cell>
          <cell r="B48" t="str">
            <v>ELT-38</v>
          </cell>
          <cell r="C48" t="str">
            <v>Acometidas desde celda 4,16 KV subestacion a Celda principal CCM 4,16 KV en EB, con sus terminales y según unifilar planos y especificaciones (4x1000 Kcmil)</v>
          </cell>
          <cell r="D48" t="str">
            <v>km</v>
          </cell>
          <cell r="E48">
            <v>0.5</v>
          </cell>
          <cell r="F48">
            <v>0</v>
          </cell>
        </row>
        <row r="49">
          <cell r="A49">
            <v>39</v>
          </cell>
          <cell r="B49" t="str">
            <v>ELT-39</v>
          </cell>
          <cell r="C49" t="str">
            <v>Acometidas desde celda 4,16 KV a seccionador de entrada subestación de pedestal auxiliar 700 KVA, 480V o 208V, Y Edif. Administrativo con sus terminales y según unifilar y especificaciones, (4XN°2AWG, 5KV), según planos y especificaciones</v>
          </cell>
          <cell r="D49" t="str">
            <v>km</v>
          </cell>
          <cell r="E49">
            <v>0.5</v>
          </cell>
          <cell r="F49">
            <v>0</v>
          </cell>
        </row>
        <row r="50">
          <cell r="A50">
            <v>40</v>
          </cell>
          <cell r="B50" t="str">
            <v>ELT-40</v>
          </cell>
          <cell r="C50">
            <v>0</v>
          </cell>
          <cell r="D50">
            <v>0</v>
          </cell>
          <cell r="E50">
            <v>0</v>
          </cell>
          <cell r="F50">
            <v>0</v>
          </cell>
        </row>
        <row r="51">
          <cell r="A51">
            <v>41</v>
          </cell>
          <cell r="B51" t="str">
            <v>ELT-41</v>
          </cell>
          <cell r="C51" t="str">
            <v>Acometida desde celda 4,16 KV a tren de tratamiento N°1, 2 y 3 según unifilar planos y especificaciones (4/0, 5KV)</v>
          </cell>
          <cell r="D51" t="str">
            <v>km</v>
          </cell>
          <cell r="E51">
            <v>1</v>
          </cell>
          <cell r="F51">
            <v>0</v>
          </cell>
        </row>
        <row r="52">
          <cell r="A52">
            <v>42</v>
          </cell>
          <cell r="B52" t="str">
            <v>ELT-42</v>
          </cell>
          <cell r="C52">
            <v>0</v>
          </cell>
          <cell r="D52">
            <v>0</v>
          </cell>
          <cell r="E52">
            <v>0</v>
          </cell>
          <cell r="F52">
            <v>0</v>
          </cell>
        </row>
        <row r="53">
          <cell r="A53">
            <v>43</v>
          </cell>
          <cell r="B53" t="str">
            <v>ELT-43</v>
          </cell>
          <cell r="C53">
            <v>0</v>
          </cell>
          <cell r="D53">
            <v>0</v>
          </cell>
          <cell r="E53">
            <v>0</v>
          </cell>
          <cell r="F53">
            <v>0</v>
          </cell>
        </row>
        <row r="54">
          <cell r="A54">
            <v>44</v>
          </cell>
          <cell r="B54" t="str">
            <v>ELT-44</v>
          </cell>
          <cell r="C54" t="str">
            <v>Seccionador SF6 tipo interperie para seccionamiento y maniobras, según planos y especificaciones</v>
          </cell>
          <cell r="D54" t="str">
            <v>u</v>
          </cell>
          <cell r="E54">
            <v>9</v>
          </cell>
          <cell r="F54">
            <v>0</v>
          </cell>
        </row>
        <row r="55">
          <cell r="A55">
            <v>0</v>
          </cell>
          <cell r="B55">
            <v>0</v>
          </cell>
          <cell r="C55" t="str">
            <v>CANALIZACIONES</v>
          </cell>
          <cell r="D55">
            <v>0</v>
          </cell>
          <cell r="E55">
            <v>0</v>
          </cell>
          <cell r="F55">
            <v>0</v>
          </cell>
        </row>
        <row r="56">
          <cell r="A56">
            <v>45</v>
          </cell>
          <cell r="B56" t="str">
            <v>ELT-45</v>
          </cell>
          <cell r="C56" t="str">
            <v>Cajas CS274P según unifilar, planos y especificaciones</v>
          </cell>
          <cell r="D56" t="str">
            <v>u</v>
          </cell>
          <cell r="E56">
            <v>30</v>
          </cell>
          <cell r="F56" t="str">
            <v>BGR-DIS-ELE-PTAB-09</v>
          </cell>
        </row>
        <row r="57">
          <cell r="A57">
            <v>46</v>
          </cell>
          <cell r="B57" t="str">
            <v>ELT-46</v>
          </cell>
          <cell r="C57" t="str">
            <v>Cajas CS275P según unifilar, planos y especificaciones</v>
          </cell>
          <cell r="D57" t="str">
            <v>u</v>
          </cell>
          <cell r="E57">
            <v>1</v>
          </cell>
          <cell r="F57">
            <v>0</v>
          </cell>
        </row>
        <row r="58">
          <cell r="A58">
            <v>47</v>
          </cell>
          <cell r="B58" t="str">
            <v>ELT-47</v>
          </cell>
          <cell r="C58" t="str">
            <v>Cajas CS276P según unifilar, planos y especificaciones</v>
          </cell>
          <cell r="D58" t="str">
            <v>u</v>
          </cell>
          <cell r="E58">
            <v>1</v>
          </cell>
          <cell r="F58">
            <v>0</v>
          </cell>
        </row>
        <row r="59">
          <cell r="A59">
            <v>48</v>
          </cell>
          <cell r="B59" t="str">
            <v>ELT-48</v>
          </cell>
          <cell r="C59" t="str">
            <v>Cajas CS280P según unifilar, planos y especificaciones</v>
          </cell>
          <cell r="D59" t="str">
            <v>u</v>
          </cell>
          <cell r="E59">
            <v>30</v>
          </cell>
          <cell r="F59">
            <v>0</v>
          </cell>
        </row>
        <row r="60">
          <cell r="A60">
            <v>49</v>
          </cell>
          <cell r="B60" t="str">
            <v>ELT-49</v>
          </cell>
          <cell r="C60">
            <v>0</v>
          </cell>
          <cell r="D60" t="str">
            <v>km</v>
          </cell>
          <cell r="E60">
            <v>0</v>
          </cell>
          <cell r="F60">
            <v>0</v>
          </cell>
        </row>
        <row r="61">
          <cell r="A61">
            <v>50</v>
          </cell>
          <cell r="B61" t="str">
            <v>ELT-50</v>
          </cell>
          <cell r="C61">
            <v>0</v>
          </cell>
          <cell r="D61" t="str">
            <v>km</v>
          </cell>
          <cell r="E61">
            <v>0</v>
          </cell>
          <cell r="F61">
            <v>0</v>
          </cell>
        </row>
        <row r="62">
          <cell r="A62">
            <v>51</v>
          </cell>
          <cell r="B62" t="str">
            <v>ELT-51</v>
          </cell>
          <cell r="C62" t="str">
            <v>Canalizacion CS 212 especificacion CODENSA CS203, (6xØ=6"), según planos y especificaciones</v>
          </cell>
          <cell r="D62" t="str">
            <v>km</v>
          </cell>
          <cell r="E62">
            <v>0</v>
          </cell>
          <cell r="F62">
            <v>0</v>
          </cell>
        </row>
        <row r="63">
          <cell r="A63">
            <v>52</v>
          </cell>
          <cell r="B63" t="str">
            <v>ELT-52</v>
          </cell>
          <cell r="C63" t="str">
            <v>Canalizacion CS 214 especificacion CODENSA CS203, (3xØ=6"+3xØ=4"), según planos y especificaciones</v>
          </cell>
          <cell r="D63" t="str">
            <v>km</v>
          </cell>
          <cell r="E63">
            <v>0</v>
          </cell>
          <cell r="F63">
            <v>0</v>
          </cell>
        </row>
        <row r="64">
          <cell r="A64">
            <v>53</v>
          </cell>
          <cell r="B64" t="str">
            <v>ELT-53</v>
          </cell>
          <cell r="C64" t="str">
            <v>Canalizacion CS210 especificacion CODENSA CS203, PVC 6Ø=4"+3*Ø=2" según unifilar planos y especificaciones</v>
          </cell>
          <cell r="D64" t="str">
            <v>km</v>
          </cell>
          <cell r="E64">
            <v>1</v>
          </cell>
          <cell r="F64">
            <v>0</v>
          </cell>
        </row>
        <row r="65">
          <cell r="A65">
            <v>54</v>
          </cell>
          <cell r="B65" t="str">
            <v>ELT-54</v>
          </cell>
          <cell r="C65" t="str">
            <v>Canalizacion CS207 especificacion CODENSA CS203, PVC 2Ø=3" según unifilar planos y especificaciones</v>
          </cell>
          <cell r="D65" t="str">
            <v>km</v>
          </cell>
          <cell r="E65">
            <v>1</v>
          </cell>
          <cell r="F65">
            <v>0</v>
          </cell>
        </row>
        <row r="66">
          <cell r="A66">
            <v>55</v>
          </cell>
          <cell r="B66" t="str">
            <v>ELT-55</v>
          </cell>
          <cell r="C66">
            <v>0</v>
          </cell>
          <cell r="D66">
            <v>0</v>
          </cell>
          <cell r="E66">
            <v>0</v>
          </cell>
          <cell r="F66">
            <v>0</v>
          </cell>
        </row>
        <row r="67">
          <cell r="A67">
            <v>0</v>
          </cell>
          <cell r="B67">
            <v>0</v>
          </cell>
          <cell r="C67" t="str">
            <v>ACOMETIDAS 480V</v>
          </cell>
          <cell r="D67">
            <v>0</v>
          </cell>
          <cell r="E67">
            <v>0</v>
          </cell>
          <cell r="F67">
            <v>0</v>
          </cell>
        </row>
        <row r="68">
          <cell r="A68">
            <v>56</v>
          </cell>
          <cell r="B68" t="str">
            <v>ELT-56</v>
          </cell>
          <cell r="C68" t="str">
            <v>Acometida 1053A-3X(4x500kcmil), según unifilar planos y especificaciones</v>
          </cell>
          <cell r="D68" t="str">
            <v>m</v>
          </cell>
          <cell r="E68">
            <v>20</v>
          </cell>
          <cell r="F68" t="str">
            <v>BGR-DIS-ELE-PTAB-10</v>
          </cell>
        </row>
        <row r="69">
          <cell r="A69">
            <v>57</v>
          </cell>
          <cell r="B69" t="str">
            <v>ELT-57</v>
          </cell>
          <cell r="C69" t="str">
            <v>Acometida 527A-4*250Kcmil, según unifilar planos y especificaciones</v>
          </cell>
          <cell r="D69" t="str">
            <v>m</v>
          </cell>
          <cell r="E69">
            <v>30</v>
          </cell>
          <cell r="F69">
            <v>0</v>
          </cell>
        </row>
        <row r="70">
          <cell r="A70">
            <v>58</v>
          </cell>
          <cell r="B70" t="str">
            <v>ELT-58</v>
          </cell>
          <cell r="C70" t="str">
            <v>Acometida 226A-4x4/0 AWG, según unifilar planos y especificaciones</v>
          </cell>
          <cell r="D70" t="str">
            <v>m</v>
          </cell>
          <cell r="E70">
            <v>30</v>
          </cell>
          <cell r="F70">
            <v>0</v>
          </cell>
        </row>
        <row r="71">
          <cell r="A71">
            <v>59</v>
          </cell>
          <cell r="B71" t="str">
            <v>ELT-59</v>
          </cell>
          <cell r="C71" t="str">
            <v>Acometida 430A-4x500 Kcmil, según unifilar planos y especificaciones</v>
          </cell>
          <cell r="D71" t="str">
            <v>m</v>
          </cell>
          <cell r="E71">
            <v>50</v>
          </cell>
          <cell r="F71">
            <v>0</v>
          </cell>
        </row>
        <row r="72">
          <cell r="A72">
            <v>60</v>
          </cell>
          <cell r="B72" t="str">
            <v>ELT-60</v>
          </cell>
          <cell r="C72">
            <v>0</v>
          </cell>
          <cell r="D72">
            <v>0</v>
          </cell>
          <cell r="E72">
            <v>0</v>
          </cell>
          <cell r="F72">
            <v>0</v>
          </cell>
        </row>
        <row r="73">
          <cell r="A73">
            <v>0</v>
          </cell>
          <cell r="B73">
            <v>0</v>
          </cell>
          <cell r="C73" t="str">
            <v>ACOMETIDAS 208-120V</v>
          </cell>
          <cell r="D73">
            <v>0</v>
          </cell>
          <cell r="E73">
            <v>0</v>
          </cell>
          <cell r="F73">
            <v>0</v>
          </cell>
        </row>
        <row r="74">
          <cell r="A74">
            <v>61</v>
          </cell>
          <cell r="B74" t="str">
            <v>ELT-61</v>
          </cell>
          <cell r="C74" t="str">
            <v>Acometida 2430A- 8x500kcmil, según unifilar, planos y especificaciones</v>
          </cell>
          <cell r="D74" t="str">
            <v>m</v>
          </cell>
          <cell r="E74">
            <v>50</v>
          </cell>
          <cell r="F74" t="str">
            <v>BGR-DIS-ELE-PTAB-11</v>
          </cell>
        </row>
        <row r="75">
          <cell r="A75">
            <v>62</v>
          </cell>
          <cell r="B75" t="str">
            <v>ELT-62</v>
          </cell>
          <cell r="C75" t="str">
            <v>Acometida 1040A-4X500 KCMIL, según unifilar planos y especificaciones</v>
          </cell>
          <cell r="D75" t="str">
            <v>m</v>
          </cell>
          <cell r="E75">
            <v>120</v>
          </cell>
          <cell r="F75">
            <v>0</v>
          </cell>
        </row>
        <row r="76">
          <cell r="A76">
            <v>63</v>
          </cell>
          <cell r="B76" t="str">
            <v>ELT-63</v>
          </cell>
          <cell r="C76" t="str">
            <v xml:space="preserve">Acometida 156A-4X2/0 AWG, según unifilar planos y especificaciones </v>
          </cell>
          <cell r="D76" t="str">
            <v>m</v>
          </cell>
          <cell r="E76">
            <v>60</v>
          </cell>
          <cell r="F76">
            <v>0</v>
          </cell>
        </row>
        <row r="77">
          <cell r="A77">
            <v>64</v>
          </cell>
          <cell r="B77" t="str">
            <v>ELT-64</v>
          </cell>
          <cell r="C77" t="str">
            <v>Acometida 260A-4X300 KCMIL, según unifilar planos y especificaciones</v>
          </cell>
          <cell r="D77" t="str">
            <v>m</v>
          </cell>
          <cell r="E77">
            <v>60</v>
          </cell>
          <cell r="F77">
            <v>0</v>
          </cell>
        </row>
        <row r="78">
          <cell r="A78">
            <v>65</v>
          </cell>
          <cell r="B78" t="str">
            <v>ELT-65</v>
          </cell>
          <cell r="C78" t="str">
            <v>Acometidas varias 4x#8+10WG, según planos y especificaciones</v>
          </cell>
          <cell r="D78" t="str">
            <v>m</v>
          </cell>
          <cell r="E78">
            <v>1000</v>
          </cell>
          <cell r="F78">
            <v>0</v>
          </cell>
        </row>
        <row r="79">
          <cell r="A79">
            <v>66</v>
          </cell>
          <cell r="B79" t="str">
            <v>ELT-66</v>
          </cell>
          <cell r="C79" t="str">
            <v>Acometidas varias 4x#10+12WG, según planos y especificaciones</v>
          </cell>
          <cell r="D79" t="str">
            <v>m</v>
          </cell>
          <cell r="E79">
            <v>1000</v>
          </cell>
          <cell r="F79">
            <v>0</v>
          </cell>
        </row>
        <row r="80">
          <cell r="A80">
            <v>67</v>
          </cell>
          <cell r="B80" t="str">
            <v>ELT-67</v>
          </cell>
          <cell r="C80" t="str">
            <v>Acometidas varias 4x#12+12WG, según planos y especificaciones</v>
          </cell>
          <cell r="D80" t="str">
            <v>m</v>
          </cell>
          <cell r="E80">
            <v>1000</v>
          </cell>
          <cell r="F80">
            <v>0</v>
          </cell>
        </row>
        <row r="81">
          <cell r="A81">
            <v>68</v>
          </cell>
          <cell r="B81" t="str">
            <v>ELT-68</v>
          </cell>
          <cell r="C81">
            <v>0</v>
          </cell>
          <cell r="D81">
            <v>0</v>
          </cell>
          <cell r="E81">
            <v>0</v>
          </cell>
          <cell r="F81">
            <v>0</v>
          </cell>
        </row>
        <row r="82">
          <cell r="A82">
            <v>69</v>
          </cell>
          <cell r="B82" t="str">
            <v>ELT-69</v>
          </cell>
          <cell r="C82">
            <v>0</v>
          </cell>
          <cell r="D82">
            <v>0</v>
          </cell>
          <cell r="E82">
            <v>0</v>
          </cell>
          <cell r="F82">
            <v>0</v>
          </cell>
        </row>
        <row r="83">
          <cell r="A83">
            <v>70</v>
          </cell>
          <cell r="B83" t="str">
            <v>ELT-70</v>
          </cell>
          <cell r="C83">
            <v>0</v>
          </cell>
          <cell r="D83">
            <v>0</v>
          </cell>
          <cell r="E83">
            <v>0</v>
          </cell>
          <cell r="F83">
            <v>0</v>
          </cell>
        </row>
        <row r="84">
          <cell r="A84">
            <v>0</v>
          </cell>
          <cell r="B84">
            <v>0</v>
          </cell>
          <cell r="C84" t="str">
            <v>TABLEROS DE DISTRIBUCION</v>
          </cell>
          <cell r="D84">
            <v>0</v>
          </cell>
          <cell r="E84">
            <v>0</v>
          </cell>
          <cell r="F84">
            <v>0</v>
          </cell>
        </row>
        <row r="85">
          <cell r="A85">
            <v>71</v>
          </cell>
          <cell r="B85" t="str">
            <v>ELT-71</v>
          </cell>
          <cell r="C85" t="str">
            <v>TD 480V-36C, con espacio para totalizador incluyendolo y todos sus tacos 20-60A, según planos y especificaciones</v>
          </cell>
          <cell r="D85" t="str">
            <v>gl</v>
          </cell>
          <cell r="E85">
            <v>10</v>
          </cell>
          <cell r="F85" t="str">
            <v>BGR-DIS-ELE-PTAB-12</v>
          </cell>
        </row>
        <row r="86">
          <cell r="A86">
            <v>72</v>
          </cell>
          <cell r="B86" t="str">
            <v>ELT-72</v>
          </cell>
          <cell r="C86" t="str">
            <v>TD 208V-36C, con espacio para totalizador incluyendolo y todos sus tacos 20-60A, según planos y especificaciones</v>
          </cell>
          <cell r="D86" t="str">
            <v>gl</v>
          </cell>
          <cell r="E86">
            <v>10</v>
          </cell>
          <cell r="F86">
            <v>0</v>
          </cell>
        </row>
        <row r="87">
          <cell r="A87">
            <v>73</v>
          </cell>
          <cell r="B87" t="str">
            <v>ELT-73</v>
          </cell>
          <cell r="C87">
            <v>0</v>
          </cell>
          <cell r="D87">
            <v>0</v>
          </cell>
          <cell r="E87">
            <v>0</v>
          </cell>
          <cell r="F87">
            <v>0</v>
          </cell>
        </row>
        <row r="88">
          <cell r="A88">
            <v>74</v>
          </cell>
          <cell r="B88" t="str">
            <v>ELT-74</v>
          </cell>
          <cell r="C88">
            <v>0</v>
          </cell>
          <cell r="D88">
            <v>0</v>
          </cell>
          <cell r="E88">
            <v>0</v>
          </cell>
          <cell r="F88">
            <v>0</v>
          </cell>
        </row>
        <row r="89">
          <cell r="A89">
            <v>0</v>
          </cell>
          <cell r="B89">
            <v>0</v>
          </cell>
          <cell r="C89" t="str">
            <v>SISTEMA MALLA DE TIERRA</v>
          </cell>
          <cell r="D89">
            <v>0</v>
          </cell>
          <cell r="E89">
            <v>0</v>
          </cell>
          <cell r="F89">
            <v>0</v>
          </cell>
        </row>
        <row r="90">
          <cell r="A90">
            <v>75</v>
          </cell>
          <cell r="B90" t="str">
            <v>ELT-75</v>
          </cell>
          <cell r="C90" t="str">
            <v>Cable de cobre desnudo # 4 AWG, según planos y especificaciones</v>
          </cell>
          <cell r="D90" t="str">
            <v>m</v>
          </cell>
          <cell r="E90">
            <v>1000</v>
          </cell>
          <cell r="F90" t="str">
            <v>BGR-DIS-ELE-PTAB-13</v>
          </cell>
        </row>
        <row r="91">
          <cell r="A91">
            <v>76</v>
          </cell>
          <cell r="B91" t="str">
            <v>ELT-76</v>
          </cell>
          <cell r="C91" t="str">
            <v>Cable de cobre desnudo # 2 AWG, según planos y especificaciones</v>
          </cell>
          <cell r="D91" t="str">
            <v>m</v>
          </cell>
          <cell r="E91">
            <v>1000</v>
          </cell>
          <cell r="F91">
            <v>0</v>
          </cell>
        </row>
        <row r="92">
          <cell r="A92">
            <v>77</v>
          </cell>
          <cell r="B92" t="str">
            <v>ELT-77</v>
          </cell>
          <cell r="C92" t="str">
            <v>Cable de cobre desnudo # 1/0 AWG, según planos y especificaciones</v>
          </cell>
          <cell r="D92" t="str">
            <v>m</v>
          </cell>
          <cell r="E92">
            <v>1000</v>
          </cell>
          <cell r="F92">
            <v>0</v>
          </cell>
        </row>
        <row r="93">
          <cell r="A93">
            <v>78</v>
          </cell>
          <cell r="B93" t="str">
            <v>ELT-78</v>
          </cell>
          <cell r="C93" t="str">
            <v>Cable de cobre desnudo # 2/0 AWG, según planos y especificaciones</v>
          </cell>
          <cell r="D93" t="str">
            <v>m</v>
          </cell>
          <cell r="E93">
            <v>1000</v>
          </cell>
          <cell r="F93">
            <v>0</v>
          </cell>
        </row>
        <row r="94">
          <cell r="A94">
            <v>79</v>
          </cell>
          <cell r="B94" t="str">
            <v>ELT-79</v>
          </cell>
          <cell r="C94" t="str">
            <v>Varilla de cobre, 2,4m Ø=5/8", según planos y especificaciones</v>
          </cell>
          <cell r="D94" t="str">
            <v>U</v>
          </cell>
          <cell r="E94">
            <v>100</v>
          </cell>
          <cell r="F94">
            <v>0</v>
          </cell>
        </row>
        <row r="95">
          <cell r="A95">
            <v>80</v>
          </cell>
          <cell r="B95" t="str">
            <v>ELT-80</v>
          </cell>
          <cell r="C95" t="str">
            <v>Conectores diferentes tipos soldados, según planos y especificaciones</v>
          </cell>
          <cell r="D95" t="str">
            <v>U</v>
          </cell>
          <cell r="E95">
            <v>300</v>
          </cell>
          <cell r="F95">
            <v>0</v>
          </cell>
        </row>
        <row r="96">
          <cell r="A96">
            <v>81</v>
          </cell>
          <cell r="B96" t="str">
            <v>ELT-81</v>
          </cell>
          <cell r="C96">
            <v>0</v>
          </cell>
          <cell r="D96">
            <v>0</v>
          </cell>
          <cell r="E96">
            <v>0</v>
          </cell>
          <cell r="F96">
            <v>0</v>
          </cell>
        </row>
        <row r="97">
          <cell r="A97">
            <v>82</v>
          </cell>
          <cell r="B97" t="str">
            <v>ELT-82</v>
          </cell>
          <cell r="C97">
            <v>0</v>
          </cell>
          <cell r="D97">
            <v>0</v>
          </cell>
          <cell r="E97">
            <v>0</v>
          </cell>
          <cell r="F97">
            <v>0</v>
          </cell>
        </row>
        <row r="98">
          <cell r="A98">
            <v>83</v>
          </cell>
          <cell r="B98" t="str">
            <v>ELT-83</v>
          </cell>
          <cell r="C98">
            <v>0</v>
          </cell>
          <cell r="D98">
            <v>0</v>
          </cell>
          <cell r="E98">
            <v>0</v>
          </cell>
          <cell r="F98">
            <v>0</v>
          </cell>
        </row>
        <row r="99">
          <cell r="A99">
            <v>0</v>
          </cell>
          <cell r="B99">
            <v>0</v>
          </cell>
          <cell r="C99" t="str">
            <v>EDIFICIO ADMINISTRATIVO</v>
          </cell>
          <cell r="D99">
            <v>0</v>
          </cell>
          <cell r="E99">
            <v>0</v>
          </cell>
          <cell r="F99">
            <v>0</v>
          </cell>
        </row>
        <row r="100">
          <cell r="A100">
            <v>84</v>
          </cell>
          <cell r="B100" t="str">
            <v>ELT-84</v>
          </cell>
          <cell r="C100" t="str">
            <v>Salidas tomas dobles incluido AA, según planos y especificaciones</v>
          </cell>
          <cell r="D100" t="str">
            <v>u</v>
          </cell>
          <cell r="E100">
            <v>120</v>
          </cell>
          <cell r="F100" t="str">
            <v>BGR-DIS-ELE-PTAB-14</v>
          </cell>
        </row>
        <row r="101">
          <cell r="A101">
            <v>85</v>
          </cell>
          <cell r="B101" t="str">
            <v>ELT-85</v>
          </cell>
          <cell r="C101" t="str">
            <v>Salidas lamparas, incluyendolas, según planos y especificaciones</v>
          </cell>
          <cell r="D101" t="str">
            <v>u</v>
          </cell>
          <cell r="E101">
            <v>150</v>
          </cell>
          <cell r="F101">
            <v>0</v>
          </cell>
        </row>
        <row r="102">
          <cell r="A102">
            <v>86</v>
          </cell>
          <cell r="B102" t="str">
            <v>ELT-86</v>
          </cell>
          <cell r="C102" t="str">
            <v>Unidades de alumbrado para emergencias según planos y especificaciones</v>
          </cell>
          <cell r="D102" t="str">
            <v>u</v>
          </cell>
          <cell r="E102">
            <v>50</v>
          </cell>
          <cell r="F102">
            <v>0</v>
          </cell>
        </row>
        <row r="103">
          <cell r="A103">
            <v>87</v>
          </cell>
          <cell r="B103" t="str">
            <v>ELT-87</v>
          </cell>
          <cell r="C103" t="str">
            <v>Salidas especiales, según planos y especificaciones</v>
          </cell>
          <cell r="D103" t="str">
            <v>u</v>
          </cell>
          <cell r="E103">
            <v>30</v>
          </cell>
          <cell r="F103">
            <v>0</v>
          </cell>
        </row>
        <row r="104">
          <cell r="A104">
            <v>88</v>
          </cell>
          <cell r="B104" t="str">
            <v>ELT-88</v>
          </cell>
          <cell r="C104" t="str">
            <v>Acometidas 4*#8+10, según planos y especificaciones</v>
          </cell>
          <cell r="D104" t="str">
            <v>m</v>
          </cell>
          <cell r="E104">
            <v>1000</v>
          </cell>
          <cell r="F104">
            <v>0</v>
          </cell>
        </row>
        <row r="105">
          <cell r="A105">
            <v>89</v>
          </cell>
          <cell r="B105" t="str">
            <v>ELT-89</v>
          </cell>
          <cell r="C105" t="str">
            <v>Tableros de distribución, según planos y especificaciones</v>
          </cell>
          <cell r="D105" t="str">
            <v>u</v>
          </cell>
          <cell r="E105">
            <v>20</v>
          </cell>
          <cell r="F105">
            <v>0</v>
          </cell>
        </row>
        <row r="106">
          <cell r="A106">
            <v>90</v>
          </cell>
          <cell r="B106" t="str">
            <v>ELT-90</v>
          </cell>
          <cell r="C106">
            <v>0</v>
          </cell>
          <cell r="D106">
            <v>0</v>
          </cell>
          <cell r="E106">
            <v>0</v>
          </cell>
          <cell r="F106">
            <v>0</v>
          </cell>
        </row>
        <row r="107">
          <cell r="A107">
            <v>0</v>
          </cell>
          <cell r="B107">
            <v>0</v>
          </cell>
          <cell r="C107" t="str">
            <v>ALUMBRADO</v>
          </cell>
          <cell r="D107">
            <v>0</v>
          </cell>
          <cell r="E107">
            <v>0</v>
          </cell>
          <cell r="F107">
            <v>0</v>
          </cell>
        </row>
        <row r="108">
          <cell r="A108">
            <v>91</v>
          </cell>
          <cell r="B108" t="str">
            <v>ELT-91</v>
          </cell>
          <cell r="C108" t="str">
            <v>Luminaria sencilla 70w Sodio alta presion con su poste 12m según planos y especificaciones</v>
          </cell>
          <cell r="D108" t="str">
            <v>u</v>
          </cell>
          <cell r="E108">
            <v>100</v>
          </cell>
          <cell r="F108" t="str">
            <v>BGR-DIS-ELE-PTAB-15</v>
          </cell>
        </row>
        <row r="109">
          <cell r="A109">
            <v>92</v>
          </cell>
          <cell r="B109" t="str">
            <v>ELT-92</v>
          </cell>
          <cell r="C109" t="str">
            <v>Luminaria doble 70w Sodio alta presion con su poste 12m según planos y especificaciones</v>
          </cell>
          <cell r="D109" t="str">
            <v>u</v>
          </cell>
          <cell r="E109">
            <v>30</v>
          </cell>
          <cell r="F109">
            <v>0</v>
          </cell>
        </row>
        <row r="110">
          <cell r="A110">
            <v>93</v>
          </cell>
          <cell r="B110" t="str">
            <v>ELT-93</v>
          </cell>
          <cell r="C110" t="str">
            <v>Unidades de alumbrado para emergencias según planos y especificaciones</v>
          </cell>
          <cell r="D110" t="str">
            <v>u</v>
          </cell>
          <cell r="E110">
            <v>30</v>
          </cell>
          <cell r="F110">
            <v>0</v>
          </cell>
        </row>
        <row r="111">
          <cell r="A111">
            <v>94</v>
          </cell>
          <cell r="B111" t="str">
            <v>ELT-94</v>
          </cell>
          <cell r="C111" t="str">
            <v>Reflectores según planos  y especificaciones</v>
          </cell>
          <cell r="D111" t="str">
            <v>u</v>
          </cell>
          <cell r="E111">
            <v>30</v>
          </cell>
          <cell r="F111">
            <v>0</v>
          </cell>
        </row>
        <row r="112">
          <cell r="A112">
            <v>95</v>
          </cell>
          <cell r="B112" t="str">
            <v>ELT-95</v>
          </cell>
          <cell r="C112" t="str">
            <v>Lamparas fluorescentes 2x25W TL5, según planos  y especificaciones</v>
          </cell>
          <cell r="D112" t="str">
            <v>u</v>
          </cell>
          <cell r="E112">
            <v>30</v>
          </cell>
          <cell r="F112">
            <v>0</v>
          </cell>
        </row>
        <row r="113">
          <cell r="A113">
            <v>96</v>
          </cell>
          <cell r="B113" t="str">
            <v>ELT-96</v>
          </cell>
          <cell r="C113" t="str">
            <v>Lamparas METALHALIDE 400w, según planos  y especificaciones</v>
          </cell>
          <cell r="D113" t="str">
            <v>u</v>
          </cell>
          <cell r="E113">
            <v>16</v>
          </cell>
          <cell r="F113">
            <v>0</v>
          </cell>
        </row>
        <row r="114">
          <cell r="A114">
            <v>97</v>
          </cell>
          <cell r="B114" t="str">
            <v>ELT-97</v>
          </cell>
          <cell r="C114" t="str">
            <v>Salidas tomas dobles, según planos  y especificaciones</v>
          </cell>
          <cell r="D114" t="str">
            <v>u</v>
          </cell>
          <cell r="E114">
            <v>30</v>
          </cell>
          <cell r="F114">
            <v>0</v>
          </cell>
        </row>
        <row r="115">
          <cell r="A115">
            <v>98</v>
          </cell>
          <cell r="B115" t="str">
            <v>ELT-98</v>
          </cell>
          <cell r="C115" t="str">
            <v>Salidas tomas dobles GFCI, según planos  y especificaciones</v>
          </cell>
          <cell r="D115" t="str">
            <v>u</v>
          </cell>
          <cell r="E115">
            <v>30</v>
          </cell>
          <cell r="F115">
            <v>0</v>
          </cell>
        </row>
        <row r="116">
          <cell r="A116">
            <v>99</v>
          </cell>
          <cell r="B116" t="str">
            <v>ELT-99</v>
          </cell>
          <cell r="C116" t="str">
            <v>Salidas especiales, según planos  y especificaciones</v>
          </cell>
          <cell r="D116" t="str">
            <v>u</v>
          </cell>
          <cell r="E116">
            <v>20</v>
          </cell>
          <cell r="F116">
            <v>0</v>
          </cell>
        </row>
        <row r="117">
          <cell r="A117">
            <v>100</v>
          </cell>
          <cell r="B117" t="str">
            <v>ELT-100</v>
          </cell>
          <cell r="C117" t="str">
            <v>Tableros para automaticos 36C, según planos  y especificaciones</v>
          </cell>
          <cell r="D117" t="str">
            <v>u</v>
          </cell>
          <cell r="E117">
            <v>20</v>
          </cell>
          <cell r="F117">
            <v>0</v>
          </cell>
        </row>
        <row r="118">
          <cell r="A118">
            <v>0</v>
          </cell>
          <cell r="B118">
            <v>0</v>
          </cell>
          <cell r="C118" t="str">
            <v>EDIFICIOS ADMINISTRATIVOS Y OPERATIVOS BOCATOMAS Y TANQUES DE ALMACENAMIENTO</v>
          </cell>
          <cell r="D118">
            <v>0</v>
          </cell>
          <cell r="E118">
            <v>0</v>
          </cell>
          <cell r="F118">
            <v>0</v>
          </cell>
        </row>
        <row r="119">
          <cell r="A119">
            <v>101</v>
          </cell>
          <cell r="B119" t="str">
            <v>ELT-101</v>
          </cell>
          <cell r="C119" t="str">
            <v>Desarenadores, según planos  y especificaciones</v>
          </cell>
          <cell r="D119" t="str">
            <v>gl</v>
          </cell>
          <cell r="E119">
            <v>2</v>
          </cell>
          <cell r="F119" t="str">
            <v>BGR-DIS-ELE-PTAB-16</v>
          </cell>
        </row>
        <row r="120">
          <cell r="A120">
            <v>102</v>
          </cell>
          <cell r="B120" t="str">
            <v>ELT-102</v>
          </cell>
          <cell r="C120" t="str">
            <v>Tanques para almacenamiento de Agua, según planos  y especificaciones</v>
          </cell>
          <cell r="D120" t="str">
            <v>gl</v>
          </cell>
          <cell r="E120">
            <v>3</v>
          </cell>
          <cell r="F120">
            <v>0</v>
          </cell>
        </row>
        <row r="121">
          <cell r="A121">
            <v>0</v>
          </cell>
          <cell r="B121">
            <v>0</v>
          </cell>
          <cell r="C121">
            <v>0</v>
          </cell>
          <cell r="D121">
            <v>0</v>
          </cell>
          <cell r="E121">
            <v>0</v>
          </cell>
          <cell r="F121">
            <v>0</v>
          </cell>
        </row>
        <row r="122">
          <cell r="A122">
            <v>0</v>
          </cell>
          <cell r="B122">
            <v>0</v>
          </cell>
          <cell r="C122">
            <v>0</v>
          </cell>
          <cell r="D122">
            <v>0</v>
          </cell>
          <cell r="E122">
            <v>0</v>
          </cell>
          <cell r="F122">
            <v>0</v>
          </cell>
        </row>
        <row r="123">
          <cell r="A123">
            <v>0</v>
          </cell>
          <cell r="B123">
            <v>0</v>
          </cell>
          <cell r="C123">
            <v>0</v>
          </cell>
          <cell r="D123">
            <v>0</v>
          </cell>
          <cell r="E123">
            <v>0</v>
          </cell>
          <cell r="F123">
            <v>0</v>
          </cell>
        </row>
        <row r="124">
          <cell r="A124">
            <v>0</v>
          </cell>
          <cell r="B124">
            <v>0</v>
          </cell>
          <cell r="C124">
            <v>0</v>
          </cell>
          <cell r="D124">
            <v>0</v>
          </cell>
          <cell r="E124">
            <v>0</v>
          </cell>
          <cell r="F124">
            <v>0</v>
          </cell>
        </row>
        <row r="125">
          <cell r="A125">
            <v>0</v>
          </cell>
          <cell r="B125">
            <v>0</v>
          </cell>
          <cell r="C125">
            <v>0</v>
          </cell>
          <cell r="D125">
            <v>0</v>
          </cell>
          <cell r="E125">
            <v>0</v>
          </cell>
          <cell r="F125">
            <v>0</v>
          </cell>
        </row>
        <row r="126">
          <cell r="A126">
            <v>0</v>
          </cell>
          <cell r="B126">
            <v>0</v>
          </cell>
          <cell r="C126">
            <v>0</v>
          </cell>
          <cell r="D126">
            <v>0</v>
          </cell>
          <cell r="E126">
            <v>0</v>
          </cell>
          <cell r="F126">
            <v>0</v>
          </cell>
        </row>
        <row r="127">
          <cell r="A127">
            <v>0</v>
          </cell>
          <cell r="B127">
            <v>0</v>
          </cell>
          <cell r="C127">
            <v>0</v>
          </cell>
          <cell r="D127">
            <v>0</v>
          </cell>
          <cell r="E127">
            <v>0</v>
          </cell>
          <cell r="F127">
            <v>0</v>
          </cell>
        </row>
        <row r="128">
          <cell r="A128">
            <v>0</v>
          </cell>
          <cell r="B128">
            <v>0</v>
          </cell>
          <cell r="C128">
            <v>0</v>
          </cell>
          <cell r="D128">
            <v>0</v>
          </cell>
          <cell r="E128">
            <v>0</v>
          </cell>
          <cell r="F128">
            <v>0</v>
          </cell>
        </row>
      </sheetData>
      <sheetData sheetId="2"/>
      <sheetData sheetId="3"/>
      <sheetData sheetId="4"/>
      <sheetData sheetId="5"/>
      <sheetData sheetId="6"/>
      <sheetData sheetId="7"/>
      <sheetData sheetId="8"/>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DO EQUIPOS"/>
      <sheetName val="CANTIDADES "/>
      <sheetName val="APUS"/>
      <sheetName val="resumen materiales"/>
      <sheetName val="AUXILIAR volumen materiales"/>
      <sheetName val="MATERIALES"/>
      <sheetName val="PRESUPUESTO"/>
      <sheetName val="volumen MO"/>
      <sheetName val="MO"/>
      <sheetName val="SALARIOS"/>
      <sheetName val="ACTIVOS CREG"/>
    </sheetNames>
    <sheetDataSet>
      <sheetData sheetId="0"/>
      <sheetData sheetId="1">
        <row r="6">
          <cell r="A6" t="str">
            <v>ÍTEM ELECTRICOS</v>
          </cell>
          <cell r="B6" t="str">
            <v>APU</v>
          </cell>
          <cell r="C6" t="str">
            <v>DESCRIPCIÓN DE ÍTEMS</v>
          </cell>
          <cell r="D6" t="str">
            <v>UNIDAD</v>
          </cell>
          <cell r="E6" t="str">
            <v>CANTIDAD</v>
          </cell>
          <cell r="F6" t="str">
            <v>NOMBRE ARCHIVO</v>
          </cell>
        </row>
        <row r="7">
          <cell r="A7">
            <v>1</v>
          </cell>
          <cell r="B7" t="str">
            <v>ELT-1</v>
          </cell>
          <cell r="C7" t="str">
            <v>Modulo de linea en subestacion ELECTROCARIBE incluido medicion en frontera, tramites, diseño, polizas y negociación</v>
          </cell>
          <cell r="D7" t="str">
            <v>gl</v>
          </cell>
          <cell r="E7">
            <v>1</v>
          </cell>
          <cell r="F7" t="str">
            <v>BGR-DIS-ELE-PTAB-01</v>
          </cell>
        </row>
        <row r="8">
          <cell r="A8">
            <v>2</v>
          </cell>
          <cell r="B8" t="str">
            <v>ELT-2</v>
          </cell>
          <cell r="C8" t="str">
            <v>Linea a 34,5 KV subestacion RIO CORDOBA 110KV a PTAP TORIBIO 1, según normas ELECTROCARIBE, incluyendo tramites, factibilidad, diseño, polizas y negociación.</v>
          </cell>
          <cell r="D8" t="str">
            <v>km</v>
          </cell>
          <cell r="E8">
            <v>4</v>
          </cell>
          <cell r="F8">
            <v>0</v>
          </cell>
        </row>
        <row r="9">
          <cell r="A9">
            <v>0</v>
          </cell>
          <cell r="B9">
            <v>0</v>
          </cell>
          <cell r="C9" t="str">
            <v>SUBESTACION ELECTRICA PRINCIPAL</v>
          </cell>
          <cell r="D9">
            <v>0</v>
          </cell>
          <cell r="E9">
            <v>0</v>
          </cell>
          <cell r="F9">
            <v>0</v>
          </cell>
        </row>
        <row r="10">
          <cell r="A10">
            <v>3</v>
          </cell>
          <cell r="B10" t="str">
            <v>ELT-3</v>
          </cell>
          <cell r="C10" t="str">
            <v>Pararrayos 34,5 KV, 10KA, intemperie, contador, según especificaciones</v>
          </cell>
          <cell r="D10" t="str">
            <v>jg</v>
          </cell>
          <cell r="E10">
            <v>2</v>
          </cell>
          <cell r="F10" t="str">
            <v>BGR-DIS-ELE-PTAB-02</v>
          </cell>
        </row>
        <row r="11">
          <cell r="A11">
            <v>4</v>
          </cell>
          <cell r="B11" t="str">
            <v>ELT-4</v>
          </cell>
          <cell r="C11" t="str">
            <v>Seccionador sin tensión, 400A, 36 KV, 20 KA, con cuchilla de puesta a tierra, según unifilar y especificaciones</v>
          </cell>
          <cell r="D11" t="str">
            <v>u</v>
          </cell>
          <cell r="E11">
            <v>2</v>
          </cell>
          <cell r="F11">
            <v>0</v>
          </cell>
        </row>
        <row r="12">
          <cell r="A12">
            <v>5</v>
          </cell>
          <cell r="B12" t="str">
            <v>ELT-5</v>
          </cell>
          <cell r="C12" t="str">
            <v>Disyuntor de potencia, GIS, SF6, 36 KV, 400A,20KA, tipo interior, extraible IEC 298, 62271-200, METALCLAD, LSC2B, según unifilar y especificaciones</v>
          </cell>
          <cell r="D12" t="str">
            <v>u</v>
          </cell>
          <cell r="E12">
            <v>4</v>
          </cell>
          <cell r="F12">
            <v>0</v>
          </cell>
        </row>
        <row r="13">
          <cell r="A13">
            <v>6</v>
          </cell>
          <cell r="B13" t="str">
            <v>ELT-6</v>
          </cell>
          <cell r="C13" t="str">
            <v>Transformador de potencia, 6-7,5 MVA, ONAN/ONAF, factor K&gt; = 20; 34,5 KV+-2*2,5%/ 4,16 KV, Dy5, tipo tanque de expansión, con todas sus protecciones normalizadas a ese nivel (Rele Buchholz, desecador de silica, relés termicos, toma de muestras y demas) de acuerdo normas ICONTEC, segun especificaciones</v>
          </cell>
          <cell r="D13" t="str">
            <v>u</v>
          </cell>
          <cell r="E13">
            <v>2</v>
          </cell>
          <cell r="F13">
            <v>0</v>
          </cell>
        </row>
        <row r="14">
          <cell r="A14">
            <v>7</v>
          </cell>
          <cell r="B14" t="str">
            <v>ELT-7</v>
          </cell>
          <cell r="C14" t="str">
            <v>Disyuntor de potencia, GIS, SF6, 7,5 KV,2000A,25KA, tipo interior, extraible IEC 298, 62271-200, METALCLAD, LSC2B, modulos transformador 4,16kv, según unifilar y especificaciones</v>
          </cell>
          <cell r="D14" t="str">
            <v>u</v>
          </cell>
          <cell r="E14">
            <v>2</v>
          </cell>
          <cell r="F14">
            <v>0</v>
          </cell>
        </row>
        <row r="15">
          <cell r="A15">
            <v>8</v>
          </cell>
          <cell r="B15" t="str">
            <v>ELT-8</v>
          </cell>
          <cell r="C15" t="str">
            <v>Centro Control de Potencia conformado por Disyuntor de potencia, GIS, SF6, 7,5 KV,630A,25KA, tipo interior, extraible IEC 298, 62271-200, METALCLAD, LSC2B, modulos de linea 4,16kv, según unifilar y especificaciones CCM</v>
          </cell>
          <cell r="D15" t="str">
            <v>u</v>
          </cell>
          <cell r="E15">
            <v>10</v>
          </cell>
          <cell r="F15">
            <v>0</v>
          </cell>
        </row>
        <row r="16">
          <cell r="A16">
            <v>0</v>
          </cell>
          <cell r="B16">
            <v>0</v>
          </cell>
          <cell r="C16" t="str">
            <v>SUBESTACION ELECTRICA EDIFICIO DE CONTROL</v>
          </cell>
          <cell r="D16">
            <v>0</v>
          </cell>
          <cell r="E16">
            <v>0</v>
          </cell>
          <cell r="F16">
            <v>0</v>
          </cell>
        </row>
        <row r="17">
          <cell r="A17">
            <v>9</v>
          </cell>
          <cell r="B17" t="str">
            <v>ELT-9</v>
          </cell>
          <cell r="C17" t="str">
            <v>Celdas triplex, de proteccion, según planos, unifilar y especificaciones.</v>
          </cell>
          <cell r="D17" t="str">
            <v>gl</v>
          </cell>
          <cell r="E17">
            <v>1</v>
          </cell>
          <cell r="F17" t="str">
            <v>BGR-DIS-ELE-PTAB-03</v>
          </cell>
        </row>
        <row r="18">
          <cell r="A18">
            <v>10</v>
          </cell>
          <cell r="B18" t="str">
            <v>ELT-10</v>
          </cell>
          <cell r="C18" t="str">
            <v>Transformador de potencia, 500 KVA, ONAN, 4,16/208-120V, Dy5., según planos, unifilar y especificaciones</v>
          </cell>
          <cell r="D18" t="str">
            <v>u</v>
          </cell>
          <cell r="E18">
            <v>1</v>
          </cell>
          <cell r="F18">
            <v>0</v>
          </cell>
        </row>
        <row r="19">
          <cell r="A19">
            <v>0</v>
          </cell>
          <cell r="B19">
            <v>0</v>
          </cell>
          <cell r="C19" t="str">
            <v>GENERADORES DE ENERGÍA, PLANTAS DE EMERGENCIA</v>
          </cell>
          <cell r="D19">
            <v>0</v>
          </cell>
          <cell r="E19">
            <v>0</v>
          </cell>
          <cell r="F19">
            <v>0</v>
          </cell>
        </row>
        <row r="20">
          <cell r="A20">
            <v>11</v>
          </cell>
          <cell r="B20" t="str">
            <v>ELT-11</v>
          </cell>
          <cell r="C20" t="str">
            <v>Generadores para emergencia, servicio stand by, automaticos, 1500 KVA, 4,16 KV/2,4KV,solidamente aterrizado (en Y), para trabajar en paralelo;con sus correspondientes planta diesel, según unifilar, planos y especificaciones.</v>
          </cell>
          <cell r="D20" t="str">
            <v>gl</v>
          </cell>
          <cell r="E20">
            <v>2</v>
          </cell>
          <cell r="F20" t="str">
            <v>BGR-DIS-ELE-PTAB-04</v>
          </cell>
        </row>
        <row r="21">
          <cell r="A21">
            <v>12</v>
          </cell>
          <cell r="B21" t="str">
            <v>ELT-12</v>
          </cell>
          <cell r="C21" t="str">
            <v>Disyuntor de potencia, GIS, SF6, 7,5 KV,630A,25KA, tipo interior, extraible IEC 298, 62271-200, METALCLAD, LSC2B, según unifilar, planos y especificaciones</v>
          </cell>
          <cell r="D21" t="str">
            <v>u</v>
          </cell>
          <cell r="E21">
            <v>2</v>
          </cell>
          <cell r="F21">
            <v>0</v>
          </cell>
        </row>
        <row r="22">
          <cell r="A22">
            <v>13</v>
          </cell>
          <cell r="B22" t="str">
            <v>ELT-13</v>
          </cell>
          <cell r="C22" t="str">
            <v>Tablero de Control con relé de sincronismo, barraje, intemperie, según unifilar, planos y especificaciones</v>
          </cell>
          <cell r="D22" t="str">
            <v>gl</v>
          </cell>
          <cell r="E22">
            <v>1</v>
          </cell>
          <cell r="F22">
            <v>0</v>
          </cell>
        </row>
        <row r="23">
          <cell r="A23">
            <v>14</v>
          </cell>
          <cell r="B23" t="str">
            <v>ELT-14</v>
          </cell>
          <cell r="C23" t="str">
            <v>Tanques para almacenamiento de combustible, sus valvulas, accesorios aproximado 5000 galones, según planos y especificaciones</v>
          </cell>
          <cell r="D23" t="str">
            <v>gl</v>
          </cell>
          <cell r="E23">
            <v>2</v>
          </cell>
          <cell r="F23">
            <v>0</v>
          </cell>
        </row>
        <row r="24">
          <cell r="A24">
            <v>15</v>
          </cell>
          <cell r="B24" t="str">
            <v>ELT-15</v>
          </cell>
          <cell r="C24" t="str">
            <v>Sistemas de filtros y bombas, valvulas y accesorios según unifilar, planos y especificaciones</v>
          </cell>
          <cell r="D24" t="str">
            <v>gl</v>
          </cell>
          <cell r="E24">
            <v>1</v>
          </cell>
          <cell r="F24">
            <v>0</v>
          </cell>
        </row>
        <row r="25">
          <cell r="A25">
            <v>0</v>
          </cell>
          <cell r="B25">
            <v>0</v>
          </cell>
          <cell r="C25" t="str">
            <v xml:space="preserve">ESTACION DE BOMBEO AGUA POTABLE PTAB </v>
          </cell>
          <cell r="D25">
            <v>0</v>
          </cell>
          <cell r="E25">
            <v>0</v>
          </cell>
          <cell r="F25">
            <v>0</v>
          </cell>
        </row>
        <row r="26">
          <cell r="A26">
            <v>16</v>
          </cell>
          <cell r="B26" t="str">
            <v>ELT-16</v>
          </cell>
          <cell r="C26" t="str">
            <v>Centro de Control de Motores CCM, 4,16 kv, 1600A, 20KA, según unifilar y especificaciones</v>
          </cell>
          <cell r="D26" t="str">
            <v>gl</v>
          </cell>
          <cell r="E26">
            <v>1</v>
          </cell>
          <cell r="F26" t="str">
            <v>BGR-DIS-ELE-PTAB-05</v>
          </cell>
        </row>
        <row r="27">
          <cell r="A27">
            <v>17</v>
          </cell>
          <cell r="B27" t="str">
            <v>ELT-17</v>
          </cell>
          <cell r="C27" t="str">
            <v>Disyuntor de potencia, GIS, SF6, 7,5 KV,630A,25KA, tipo interior, extraible IEC 298, 62271-200, METALCLAD, LSC2B, según unifilar y especificaciones</v>
          </cell>
          <cell r="D27" t="str">
            <v>u</v>
          </cell>
          <cell r="E27">
            <v>5</v>
          </cell>
          <cell r="F27">
            <v>0</v>
          </cell>
        </row>
        <row r="28">
          <cell r="A28" t="str">
            <v>18A</v>
          </cell>
          <cell r="B28" t="str">
            <v>ELT-18A</v>
          </cell>
          <cell r="C28" t="str">
            <v>Arrancador para motores, 4,16 KV, 2500 HP, con control de velocidad a base de variador de frecuencia, con todos sus accesorios como se indica en unifilar y especificaciones, Caseta de bombas.</v>
          </cell>
          <cell r="D28" t="str">
            <v>u</v>
          </cell>
          <cell r="E28">
            <v>2</v>
          </cell>
          <cell r="F28">
            <v>0</v>
          </cell>
        </row>
        <row r="29">
          <cell r="A29" t="str">
            <v>18B</v>
          </cell>
          <cell r="B29" t="str">
            <v>ELT-18B</v>
          </cell>
          <cell r="C29" t="str">
            <v>Arrancador para motores, 4,16 KV, 2500 HP, ARRANCADOR Y PARADA SUAVE , con todos sus accesorios como se indica en unifilar y especificaciones, Caseta de bombas.</v>
          </cell>
          <cell r="D29" t="str">
            <v>u</v>
          </cell>
          <cell r="E29">
            <v>2</v>
          </cell>
          <cell r="F29">
            <v>0</v>
          </cell>
        </row>
        <row r="30">
          <cell r="A30">
            <v>19</v>
          </cell>
          <cell r="B30" t="str">
            <v>ELT-19</v>
          </cell>
          <cell r="C30" t="str">
            <v>Centro de Control de Motores CCM, 480V, 1300A, 20KA, Caseta de bombas según unifilar y especificaciones</v>
          </cell>
          <cell r="D30" t="str">
            <v>gl</v>
          </cell>
          <cell r="E30">
            <v>1</v>
          </cell>
          <cell r="F30">
            <v>0</v>
          </cell>
        </row>
        <row r="31">
          <cell r="A31">
            <v>0</v>
          </cell>
          <cell r="B31">
            <v>0</v>
          </cell>
          <cell r="C31">
            <v>0</v>
          </cell>
          <cell r="D31">
            <v>0</v>
          </cell>
          <cell r="E31">
            <v>0</v>
          </cell>
          <cell r="F31">
            <v>0</v>
          </cell>
        </row>
        <row r="32">
          <cell r="A32">
            <v>21</v>
          </cell>
          <cell r="B32" t="str">
            <v>ELT-21</v>
          </cell>
          <cell r="C32" t="str">
            <v>Centro de control de motores, 208 V, 3000 A, 20KA, Caseta de bombas según unifilar y especificaciones</v>
          </cell>
          <cell r="D32" t="str">
            <v>gl</v>
          </cell>
          <cell r="E32">
            <v>1</v>
          </cell>
          <cell r="F32">
            <v>0</v>
          </cell>
        </row>
        <row r="33">
          <cell r="A33">
            <v>0</v>
          </cell>
          <cell r="B33">
            <v>0</v>
          </cell>
          <cell r="C33" t="str">
            <v>TRANSFORMADORES AUXILIARES, TGA Y PROTECCIONES EQUIPOS</v>
          </cell>
          <cell r="D33" t="e">
            <v>#REF!</v>
          </cell>
          <cell r="E33" t="e">
            <v>#REF!</v>
          </cell>
          <cell r="F33">
            <v>0</v>
          </cell>
        </row>
        <row r="34">
          <cell r="A34">
            <v>25</v>
          </cell>
          <cell r="B34" t="str">
            <v>ELT-25</v>
          </cell>
          <cell r="C34" t="str">
            <v>Subestacion de pedestal, tipo radial, con DPS, con Transformador de potencia, 1600 KVA, 4,16 KV+-2*2,5%/ 480-277V, Dy5, interperie, con todas sus protecciones normalizadas a ese nivel , incluye tablero de BT, (TGA) con sus protecciones de acuerdo con planos, unifilar y especificaciones</v>
          </cell>
          <cell r="D34" t="str">
            <v>gl</v>
          </cell>
          <cell r="E34">
            <v>1</v>
          </cell>
          <cell r="F34" t="str">
            <v>BGR-DIS-ELE-PTAB-06</v>
          </cell>
        </row>
        <row r="35">
          <cell r="A35">
            <v>26</v>
          </cell>
          <cell r="B35" t="str">
            <v>ELT-26</v>
          </cell>
          <cell r="C35" t="str">
            <v>Subestacion de pedestal, tipo radial, con DPS, con Transformador de potencia, 700 KVA, 4,16 KV+-2*2,5%/ 208-120 V, interperie, con todas sus protecciones normalizadas a ese nivel , incluye tablero de BT, (TGA) con sus protecciones de acuerdo con planos, unifilar y especificaciones</v>
          </cell>
          <cell r="D35" t="str">
            <v>gl</v>
          </cell>
          <cell r="E35">
            <v>1</v>
          </cell>
          <cell r="F35">
            <v>0</v>
          </cell>
        </row>
        <row r="36">
          <cell r="A36">
            <v>27</v>
          </cell>
          <cell r="B36" t="str">
            <v>ELT-27</v>
          </cell>
          <cell r="C36" t="str">
            <v>TGA, Tablero General de acometidas, para Edificio Administrativo, de acuerdo a planos, unifilar y especificacione</v>
          </cell>
          <cell r="D36" t="str">
            <v>gl</v>
          </cell>
          <cell r="E36">
            <v>1</v>
          </cell>
          <cell r="F36">
            <v>0</v>
          </cell>
        </row>
        <row r="37">
          <cell r="A37">
            <v>0</v>
          </cell>
          <cell r="B37">
            <v>0</v>
          </cell>
          <cell r="C37" t="str">
            <v>ACOMETIDAS 34,5 KV</v>
          </cell>
          <cell r="D37">
            <v>0</v>
          </cell>
          <cell r="E37">
            <v>0</v>
          </cell>
          <cell r="F37">
            <v>0</v>
          </cell>
        </row>
        <row r="38">
          <cell r="A38">
            <v>34</v>
          </cell>
          <cell r="B38" t="str">
            <v>ELT-34</v>
          </cell>
          <cell r="C38" t="str">
            <v>Acometida desde estructura terminal linea 34,5 KV hasta Celda de entrada y/o salida 34,5 KV, según planos y especificaciones</v>
          </cell>
          <cell r="D38" t="str">
            <v>km</v>
          </cell>
          <cell r="E38">
            <v>1</v>
          </cell>
          <cell r="F38" t="str">
            <v>BGR-DIS-ELE-PTAB-07</v>
          </cell>
        </row>
        <row r="39">
          <cell r="A39">
            <v>35</v>
          </cell>
          <cell r="B39" t="str">
            <v>ELT-35</v>
          </cell>
          <cell r="C39" t="str">
            <v>Acometida desde celda a 34,5 kv a lado alta transformador de potencia N°1, con sus terminales premoldeados para interiores, según unifilar planos y especificaciones</v>
          </cell>
          <cell r="D39" t="str">
            <v>km</v>
          </cell>
          <cell r="E39">
            <v>0.5</v>
          </cell>
          <cell r="F39">
            <v>0</v>
          </cell>
        </row>
        <row r="40">
          <cell r="A40">
            <v>36</v>
          </cell>
          <cell r="B40" t="str">
            <v>ELT-36</v>
          </cell>
          <cell r="C40" t="str">
            <v>Acometida desde celda a 34,5 kv a lado alta transformador de potencia N°2, con sus terminales premoldeados para interiores, según unifilar planos y especificaciones</v>
          </cell>
          <cell r="D40" t="str">
            <v>km</v>
          </cell>
          <cell r="E40">
            <v>0.5</v>
          </cell>
          <cell r="F40">
            <v>0</v>
          </cell>
        </row>
        <row r="41">
          <cell r="A41">
            <v>0</v>
          </cell>
          <cell r="B41">
            <v>0</v>
          </cell>
          <cell r="C41" t="str">
            <v>ACOMETIDAS 4,16 KV</v>
          </cell>
          <cell r="D41">
            <v>0</v>
          </cell>
          <cell r="E41">
            <v>0</v>
          </cell>
          <cell r="F41">
            <v>0</v>
          </cell>
        </row>
        <row r="42">
          <cell r="A42">
            <v>37</v>
          </cell>
          <cell r="B42" t="str">
            <v>ELT-37</v>
          </cell>
          <cell r="C42" t="str">
            <v>Acometidas desde transformador principal a Celda principal CCM 4,16 KV, con sus terminales y según unifilar planos y especificaciones (2x500Kcmil)</v>
          </cell>
          <cell r="D42" t="str">
            <v>km</v>
          </cell>
          <cell r="E42">
            <v>0.5</v>
          </cell>
          <cell r="F42" t="str">
            <v>BGR-DIS-ELE-PTAB-08</v>
          </cell>
        </row>
        <row r="43">
          <cell r="A43">
            <v>38</v>
          </cell>
          <cell r="B43" t="str">
            <v>ELT-38</v>
          </cell>
          <cell r="C43" t="str">
            <v>Acometidas desde celda 4,16 KV subestacion a Celda principal CCM 4,16 KV en EB, con sus terminales y según unifilar planos y especificaciones (4x1000 Kcmil)</v>
          </cell>
          <cell r="D43" t="str">
            <v>km</v>
          </cell>
          <cell r="E43">
            <v>0.5</v>
          </cell>
          <cell r="F43">
            <v>0</v>
          </cell>
        </row>
        <row r="44">
          <cell r="A44">
            <v>39</v>
          </cell>
          <cell r="B44" t="str">
            <v>ELT-39</v>
          </cell>
          <cell r="C44" t="str">
            <v>Acometidas desde celda 4,16 KV a seccionador de entrada subestación de pedestal auxiliar 700 KVA, 480V o 208V, Y Edif. Administrativo con sus terminales y según unifilar y especificaciones, (4XN°2AWG, 5KV), según planos y especificaciones</v>
          </cell>
          <cell r="D44" t="str">
            <v>km</v>
          </cell>
          <cell r="E44">
            <v>0.5</v>
          </cell>
          <cell r="F44">
            <v>0</v>
          </cell>
        </row>
        <row r="45">
          <cell r="A45">
            <v>41</v>
          </cell>
          <cell r="B45" t="str">
            <v>ELT-41</v>
          </cell>
          <cell r="C45" t="str">
            <v>Acometida desde celda 4,16 KV a tren de tratamiento N°1, 2 y 3 según unifilar planos y especificaciones (4/0, 5KV)</v>
          </cell>
          <cell r="D45" t="str">
            <v>km</v>
          </cell>
          <cell r="E45">
            <v>1</v>
          </cell>
          <cell r="F45">
            <v>0</v>
          </cell>
        </row>
        <row r="46">
          <cell r="A46">
            <v>44</v>
          </cell>
          <cell r="B46" t="str">
            <v>ELT-44</v>
          </cell>
          <cell r="C46" t="str">
            <v>Seccionador SF6 tipo interperie para seccionamiento y maniobras, según planos y especificaciones</v>
          </cell>
          <cell r="D46" t="str">
            <v>u</v>
          </cell>
          <cell r="E46">
            <v>1</v>
          </cell>
          <cell r="F46">
            <v>0</v>
          </cell>
        </row>
        <row r="47">
          <cell r="A47">
            <v>0</v>
          </cell>
          <cell r="B47">
            <v>0</v>
          </cell>
          <cell r="C47" t="str">
            <v>CANALIZACIONES</v>
          </cell>
          <cell r="D47">
            <v>0</v>
          </cell>
          <cell r="E47">
            <v>0</v>
          </cell>
          <cell r="F47">
            <v>0</v>
          </cell>
        </row>
        <row r="48">
          <cell r="A48">
            <v>45</v>
          </cell>
          <cell r="B48" t="str">
            <v>ELT-45</v>
          </cell>
          <cell r="C48" t="str">
            <v>Cajas CS274P según unifilar, planos y especificaciones</v>
          </cell>
          <cell r="D48" t="str">
            <v>u</v>
          </cell>
          <cell r="E48">
            <v>30</v>
          </cell>
          <cell r="F48" t="str">
            <v>BGR-DIS-ELE-PTAB-09</v>
          </cell>
        </row>
        <row r="49">
          <cell r="A49">
            <v>46</v>
          </cell>
          <cell r="B49" t="str">
            <v>ELT-46</v>
          </cell>
          <cell r="C49" t="str">
            <v>Cajas CS275P según unifilar, planos y especificaciones</v>
          </cell>
          <cell r="D49" t="str">
            <v>u</v>
          </cell>
          <cell r="E49">
            <v>1</v>
          </cell>
          <cell r="F49">
            <v>0</v>
          </cell>
        </row>
        <row r="50">
          <cell r="A50">
            <v>47</v>
          </cell>
          <cell r="B50" t="str">
            <v>ELT-47</v>
          </cell>
          <cell r="C50" t="str">
            <v>Cajas CS276P según unifilar, planos y especificaciones</v>
          </cell>
          <cell r="D50" t="str">
            <v>u</v>
          </cell>
          <cell r="E50">
            <v>1</v>
          </cell>
          <cell r="F50">
            <v>0</v>
          </cell>
        </row>
        <row r="51">
          <cell r="A51">
            <v>48</v>
          </cell>
          <cell r="B51" t="str">
            <v>ELT-48</v>
          </cell>
          <cell r="C51" t="str">
            <v>Cajas CS280P según unifilar, planos y especificaciones</v>
          </cell>
          <cell r="D51" t="str">
            <v>u</v>
          </cell>
          <cell r="E51">
            <v>30</v>
          </cell>
          <cell r="F51">
            <v>0</v>
          </cell>
        </row>
        <row r="52">
          <cell r="A52">
            <v>53</v>
          </cell>
          <cell r="B52" t="str">
            <v>ELT-53</v>
          </cell>
          <cell r="C52" t="str">
            <v>Canalizacion CS210 especificacion CODENSA CS203, PVC 6Ø=4"+3*Ø=2" según unifilar planos y especificaciones</v>
          </cell>
          <cell r="D52" t="str">
            <v>km</v>
          </cell>
          <cell r="E52">
            <v>1</v>
          </cell>
          <cell r="F52">
            <v>0</v>
          </cell>
        </row>
        <row r="53">
          <cell r="A53">
            <v>54</v>
          </cell>
          <cell r="B53" t="str">
            <v>ELT-54</v>
          </cell>
          <cell r="C53" t="str">
            <v>Canalizacion CS207 especificacion CODENSA CS203, PVC 2Ø=3" según unifilar planos y especificaciones</v>
          </cell>
          <cell r="D53" t="str">
            <v>km</v>
          </cell>
          <cell r="E53">
            <v>1</v>
          </cell>
          <cell r="F53">
            <v>0</v>
          </cell>
        </row>
        <row r="54">
          <cell r="A54">
            <v>0</v>
          </cell>
          <cell r="B54">
            <v>0</v>
          </cell>
          <cell r="C54" t="str">
            <v>ACOMETIDAS 480V</v>
          </cell>
          <cell r="D54">
            <v>0</v>
          </cell>
          <cell r="E54">
            <v>0</v>
          </cell>
          <cell r="F54">
            <v>0</v>
          </cell>
        </row>
        <row r="55">
          <cell r="A55">
            <v>56</v>
          </cell>
          <cell r="B55" t="str">
            <v>ELT-56</v>
          </cell>
          <cell r="C55" t="str">
            <v>Acometida 1053A-3X(4x500kcmil), según unifilar planos y especificaciones</v>
          </cell>
          <cell r="D55" t="str">
            <v>m</v>
          </cell>
          <cell r="E55">
            <v>20</v>
          </cell>
          <cell r="F55" t="str">
            <v>BGR-DIS-ELE-PTAB-10</v>
          </cell>
        </row>
        <row r="56">
          <cell r="A56">
            <v>57</v>
          </cell>
          <cell r="B56" t="str">
            <v>ELT-57</v>
          </cell>
          <cell r="C56" t="str">
            <v>Acometida 527A-4*250Kcmil, según unifilar planos y especificaciones</v>
          </cell>
          <cell r="D56" t="str">
            <v>m</v>
          </cell>
          <cell r="E56">
            <v>30</v>
          </cell>
          <cell r="F56">
            <v>0</v>
          </cell>
        </row>
        <row r="57">
          <cell r="A57">
            <v>58</v>
          </cell>
          <cell r="B57" t="str">
            <v>ELT-58</v>
          </cell>
          <cell r="C57" t="str">
            <v>Acometida 226A-4x4/0 AWG, según unifilar planos y especificaciones</v>
          </cell>
          <cell r="D57" t="str">
            <v>m</v>
          </cell>
          <cell r="E57">
            <v>30</v>
          </cell>
          <cell r="F57">
            <v>0</v>
          </cell>
        </row>
        <row r="58">
          <cell r="A58">
            <v>59</v>
          </cell>
          <cell r="B58" t="str">
            <v>ELT-59</v>
          </cell>
          <cell r="C58" t="str">
            <v>Acometida 430A-4x500 Kcmil, según unifilar planos y especificaciones</v>
          </cell>
          <cell r="D58" t="str">
            <v>m</v>
          </cell>
          <cell r="E58">
            <v>50</v>
          </cell>
          <cell r="F58">
            <v>0</v>
          </cell>
        </row>
        <row r="59">
          <cell r="A59">
            <v>0</v>
          </cell>
          <cell r="B59">
            <v>0</v>
          </cell>
          <cell r="C59" t="str">
            <v>ACOMETIDAS 208-120V</v>
          </cell>
          <cell r="D59">
            <v>0</v>
          </cell>
          <cell r="E59">
            <v>0</v>
          </cell>
          <cell r="F59">
            <v>0</v>
          </cell>
        </row>
        <row r="60">
          <cell r="A60">
            <v>61</v>
          </cell>
          <cell r="B60" t="str">
            <v>ELT-61</v>
          </cell>
          <cell r="C60" t="str">
            <v>Acometida 2430A- 8x500kcmil, según unifilar, planos y especificaciones</v>
          </cell>
          <cell r="D60" t="str">
            <v>m</v>
          </cell>
          <cell r="E60">
            <v>50</v>
          </cell>
          <cell r="F60" t="str">
            <v>BGR-DIS-ELE-PTAB-11</v>
          </cell>
        </row>
        <row r="61">
          <cell r="A61">
            <v>62</v>
          </cell>
          <cell r="B61" t="str">
            <v>ELT-62</v>
          </cell>
          <cell r="C61" t="str">
            <v>Acometida 1040A-4X500 KCMIL, según unifilar planos y especificaciones</v>
          </cell>
          <cell r="D61" t="str">
            <v>m</v>
          </cell>
          <cell r="E61">
            <v>120</v>
          </cell>
          <cell r="F61">
            <v>0</v>
          </cell>
        </row>
        <row r="62">
          <cell r="A62">
            <v>63</v>
          </cell>
          <cell r="B62" t="str">
            <v>ELT-63</v>
          </cell>
          <cell r="C62" t="str">
            <v xml:space="preserve">Acometida 156A-4X2/0 AWG, según unifilar planos y especificaciones </v>
          </cell>
          <cell r="D62" t="str">
            <v>m</v>
          </cell>
          <cell r="E62">
            <v>60</v>
          </cell>
          <cell r="F62">
            <v>0</v>
          </cell>
        </row>
        <row r="63">
          <cell r="A63">
            <v>64</v>
          </cell>
          <cell r="B63" t="str">
            <v>ELT-64</v>
          </cell>
          <cell r="C63" t="str">
            <v>Acometida 260A-4X300 KCMIL, según unifilar planos y especificaciones</v>
          </cell>
          <cell r="D63" t="str">
            <v>m</v>
          </cell>
          <cell r="E63">
            <v>60</v>
          </cell>
          <cell r="F63">
            <v>0</v>
          </cell>
        </row>
        <row r="64">
          <cell r="A64">
            <v>65</v>
          </cell>
          <cell r="B64" t="str">
            <v>ELT-65</v>
          </cell>
          <cell r="C64" t="str">
            <v>Acometidas varias 4x#8+10WG, según planos y especificaciones</v>
          </cell>
          <cell r="D64" t="str">
            <v>m</v>
          </cell>
          <cell r="E64">
            <v>1000</v>
          </cell>
          <cell r="F64">
            <v>0</v>
          </cell>
        </row>
        <row r="65">
          <cell r="A65">
            <v>66</v>
          </cell>
          <cell r="B65" t="str">
            <v>ELT-66</v>
          </cell>
          <cell r="C65" t="str">
            <v>Acometidas varias 4x#10+12WG, según planos y especificaciones</v>
          </cell>
          <cell r="D65" t="str">
            <v>m</v>
          </cell>
          <cell r="E65">
            <v>1000</v>
          </cell>
          <cell r="F65">
            <v>0</v>
          </cell>
        </row>
        <row r="66">
          <cell r="A66">
            <v>67</v>
          </cell>
          <cell r="B66" t="str">
            <v>ELT-67</v>
          </cell>
          <cell r="C66" t="str">
            <v>Acometidas varias 4x#12+12WG, según planos y especificaciones</v>
          </cell>
          <cell r="D66" t="str">
            <v>m</v>
          </cell>
          <cell r="E66">
            <v>1000</v>
          </cell>
          <cell r="F66">
            <v>0</v>
          </cell>
        </row>
        <row r="67">
          <cell r="A67">
            <v>0</v>
          </cell>
          <cell r="B67">
            <v>0</v>
          </cell>
          <cell r="C67" t="str">
            <v>TABLEROS DE DISTRIBUCION</v>
          </cell>
          <cell r="D67">
            <v>0</v>
          </cell>
          <cell r="E67">
            <v>0</v>
          </cell>
          <cell r="F67">
            <v>0</v>
          </cell>
        </row>
        <row r="68">
          <cell r="A68">
            <v>71</v>
          </cell>
          <cell r="B68" t="str">
            <v>ELT-71</v>
          </cell>
          <cell r="C68" t="str">
            <v>TD 480V-36C, con espacio para totalizador incluyendolo y todos sus tacos 20-60A, según planos y especificaciones</v>
          </cell>
          <cell r="D68" t="str">
            <v>gl</v>
          </cell>
          <cell r="E68">
            <v>10</v>
          </cell>
          <cell r="F68" t="str">
            <v>BGR-DIS-ELE-PTAB-12</v>
          </cell>
        </row>
        <row r="69">
          <cell r="A69">
            <v>72</v>
          </cell>
          <cell r="B69" t="str">
            <v>ELT-72</v>
          </cell>
          <cell r="C69" t="str">
            <v>TD 208V-36C, con espacio para totalizador incluyendolo y todos sus tacos 20-60A, según planos y especificaciones</v>
          </cell>
          <cell r="D69" t="str">
            <v>gl</v>
          </cell>
          <cell r="E69">
            <v>10</v>
          </cell>
          <cell r="F69">
            <v>0</v>
          </cell>
        </row>
        <row r="70">
          <cell r="A70">
            <v>0</v>
          </cell>
          <cell r="B70">
            <v>0</v>
          </cell>
          <cell r="C70" t="str">
            <v>SISTEMA MALLA DE TIERRA</v>
          </cell>
          <cell r="D70">
            <v>0</v>
          </cell>
          <cell r="E70">
            <v>0</v>
          </cell>
          <cell r="F70">
            <v>0</v>
          </cell>
        </row>
        <row r="71">
          <cell r="A71">
            <v>75</v>
          </cell>
          <cell r="B71" t="str">
            <v>ELT-75</v>
          </cell>
          <cell r="C71" t="str">
            <v>Cable de cobre desnudo # 4 AWG, según planos y especificaciones</v>
          </cell>
          <cell r="D71" t="str">
            <v>m</v>
          </cell>
          <cell r="E71">
            <v>1000</v>
          </cell>
          <cell r="F71" t="str">
            <v>BGR-DIS-ELE-PTAB-13</v>
          </cell>
        </row>
        <row r="72">
          <cell r="A72">
            <v>76</v>
          </cell>
          <cell r="B72" t="str">
            <v>ELT-76</v>
          </cell>
          <cell r="C72" t="str">
            <v>Cable de cobre desnudo # 2 AWG, según planos y especificaciones</v>
          </cell>
          <cell r="D72" t="str">
            <v>m</v>
          </cell>
          <cell r="E72">
            <v>1000</v>
          </cell>
          <cell r="F72">
            <v>0</v>
          </cell>
        </row>
        <row r="73">
          <cell r="A73">
            <v>77</v>
          </cell>
          <cell r="B73" t="str">
            <v>ELT-77</v>
          </cell>
          <cell r="C73" t="str">
            <v>Cable de cobre desnudo # 1/0 AWG, según planos y especificaciones</v>
          </cell>
          <cell r="D73" t="str">
            <v>m</v>
          </cell>
          <cell r="E73">
            <v>1000</v>
          </cell>
          <cell r="F73">
            <v>0</v>
          </cell>
        </row>
        <row r="74">
          <cell r="A74">
            <v>78</v>
          </cell>
          <cell r="B74" t="str">
            <v>ELT-78</v>
          </cell>
          <cell r="C74" t="str">
            <v>Cable de cobre desnudo # 2/0 AWG, según planos y especificaciones</v>
          </cell>
          <cell r="D74" t="str">
            <v>m</v>
          </cell>
          <cell r="E74">
            <v>1000</v>
          </cell>
          <cell r="F74">
            <v>0</v>
          </cell>
        </row>
        <row r="75">
          <cell r="A75">
            <v>79</v>
          </cell>
          <cell r="B75" t="str">
            <v>ELT-79</v>
          </cell>
          <cell r="C75" t="str">
            <v>Varilla de cobre, 2,4m Ø=5/8", según planos y especificaciones</v>
          </cell>
          <cell r="D75" t="str">
            <v>U</v>
          </cell>
          <cell r="E75">
            <v>100</v>
          </cell>
          <cell r="F75">
            <v>0</v>
          </cell>
        </row>
        <row r="76">
          <cell r="A76">
            <v>80</v>
          </cell>
          <cell r="B76" t="str">
            <v>ELT-80</v>
          </cell>
          <cell r="C76" t="str">
            <v>Conectores diferentes tipos soldados, según planos y especificaciones</v>
          </cell>
          <cell r="D76" t="str">
            <v>U</v>
          </cell>
          <cell r="E76">
            <v>300</v>
          </cell>
          <cell r="F76">
            <v>0</v>
          </cell>
        </row>
        <row r="77">
          <cell r="A77">
            <v>0</v>
          </cell>
          <cell r="B77">
            <v>0</v>
          </cell>
          <cell r="C77" t="str">
            <v>EDIFICIO ADMINISTRATIVO</v>
          </cell>
          <cell r="D77">
            <v>0</v>
          </cell>
          <cell r="E77">
            <v>0</v>
          </cell>
          <cell r="F77">
            <v>0</v>
          </cell>
        </row>
        <row r="78">
          <cell r="A78">
            <v>84</v>
          </cell>
          <cell r="B78" t="str">
            <v>ELT-84</v>
          </cell>
          <cell r="C78" t="str">
            <v>Salidas tomas dobles incluido AA, según planos y especificaciones</v>
          </cell>
          <cell r="D78" t="str">
            <v>u</v>
          </cell>
          <cell r="E78">
            <v>120</v>
          </cell>
          <cell r="F78" t="str">
            <v>BGR-DIS-ELE-PTAB-14</v>
          </cell>
        </row>
        <row r="79">
          <cell r="A79">
            <v>85</v>
          </cell>
          <cell r="B79" t="str">
            <v>ELT-85</v>
          </cell>
          <cell r="C79" t="str">
            <v>Salidas lamparas, incluyendolas, según planos y especificaciones</v>
          </cell>
          <cell r="D79" t="str">
            <v>u</v>
          </cell>
          <cell r="E79">
            <v>150</v>
          </cell>
          <cell r="F79">
            <v>0</v>
          </cell>
        </row>
        <row r="80">
          <cell r="A80">
            <v>86</v>
          </cell>
          <cell r="B80" t="str">
            <v>ELT-86</v>
          </cell>
          <cell r="C80" t="str">
            <v>Unidades de alumbrado para emergencias según planos y especificaciones</v>
          </cell>
          <cell r="D80" t="str">
            <v>u</v>
          </cell>
          <cell r="E80">
            <v>50</v>
          </cell>
          <cell r="F80">
            <v>0</v>
          </cell>
        </row>
        <row r="81">
          <cell r="A81">
            <v>87</v>
          </cell>
          <cell r="B81" t="str">
            <v>ELT-87</v>
          </cell>
          <cell r="C81" t="str">
            <v>Salidas especiales, según planos y especificaciones</v>
          </cell>
          <cell r="D81" t="str">
            <v>u</v>
          </cell>
          <cell r="E81">
            <v>30</v>
          </cell>
          <cell r="F81">
            <v>0</v>
          </cell>
        </row>
        <row r="82">
          <cell r="A82">
            <v>88</v>
          </cell>
          <cell r="B82" t="str">
            <v>ELT-88</v>
          </cell>
          <cell r="C82" t="str">
            <v>Acometidas 4*# 8AWG+10AWG, según planos y especificaciones</v>
          </cell>
          <cell r="D82" t="str">
            <v>m</v>
          </cell>
          <cell r="E82">
            <v>1000</v>
          </cell>
          <cell r="F82">
            <v>0</v>
          </cell>
        </row>
        <row r="83">
          <cell r="A83">
            <v>89</v>
          </cell>
          <cell r="B83" t="str">
            <v>ELT-89</v>
          </cell>
          <cell r="C83" t="str">
            <v>Tableros de distribución, según planos y especificaciones</v>
          </cell>
          <cell r="D83" t="str">
            <v>u</v>
          </cell>
          <cell r="E83">
            <v>20</v>
          </cell>
          <cell r="F83">
            <v>0</v>
          </cell>
        </row>
        <row r="84">
          <cell r="A84">
            <v>0</v>
          </cell>
          <cell r="B84">
            <v>0</v>
          </cell>
          <cell r="C84" t="str">
            <v>ALUMBRADO</v>
          </cell>
          <cell r="D84">
            <v>0</v>
          </cell>
          <cell r="E84">
            <v>0</v>
          </cell>
          <cell r="F84">
            <v>0</v>
          </cell>
        </row>
        <row r="85">
          <cell r="A85">
            <v>91</v>
          </cell>
          <cell r="B85" t="str">
            <v>ELT-91</v>
          </cell>
          <cell r="C85" t="str">
            <v>Luminaria sencilla 70w Sodio alta presion con su poste 12m según planos y especificaciones</v>
          </cell>
          <cell r="D85" t="str">
            <v>u</v>
          </cell>
          <cell r="E85">
            <v>100</v>
          </cell>
          <cell r="F85" t="str">
            <v>BGR-DIS-ELE-PTAB-15</v>
          </cell>
        </row>
        <row r="86">
          <cell r="A86">
            <v>92</v>
          </cell>
          <cell r="B86" t="str">
            <v>ELT-92</v>
          </cell>
          <cell r="C86" t="str">
            <v>Luminaria doble 70w Sodio alta presion con su poste 12m según planos y especificaciones</v>
          </cell>
          <cell r="D86" t="str">
            <v>u</v>
          </cell>
          <cell r="E86">
            <v>30</v>
          </cell>
          <cell r="F86">
            <v>0</v>
          </cell>
        </row>
        <row r="87">
          <cell r="A87">
            <v>93</v>
          </cell>
          <cell r="B87" t="str">
            <v>ELT-93</v>
          </cell>
          <cell r="C87" t="str">
            <v>Unidades de alumbrado para emergencias según planos y especificaciones</v>
          </cell>
          <cell r="D87" t="str">
            <v>u</v>
          </cell>
          <cell r="E87">
            <v>30</v>
          </cell>
          <cell r="F87">
            <v>0</v>
          </cell>
        </row>
        <row r="88">
          <cell r="A88">
            <v>94</v>
          </cell>
          <cell r="B88" t="str">
            <v>ELT-94</v>
          </cell>
          <cell r="C88" t="str">
            <v>Reflectores según planos  y especificaciones</v>
          </cell>
          <cell r="D88" t="str">
            <v>u</v>
          </cell>
          <cell r="E88">
            <v>30</v>
          </cell>
          <cell r="F88">
            <v>0</v>
          </cell>
        </row>
        <row r="89">
          <cell r="A89">
            <v>95</v>
          </cell>
          <cell r="B89" t="str">
            <v>ELT-95</v>
          </cell>
          <cell r="C89" t="str">
            <v>Lamparas fluorescentes 2x25W TL5, según planos  y especificaciones</v>
          </cell>
          <cell r="D89" t="str">
            <v>u</v>
          </cell>
          <cell r="E89">
            <v>30</v>
          </cell>
          <cell r="F89">
            <v>0</v>
          </cell>
        </row>
        <row r="90">
          <cell r="A90">
            <v>96</v>
          </cell>
          <cell r="B90" t="str">
            <v>ELT-96</v>
          </cell>
          <cell r="C90" t="str">
            <v>Lamparas METALHALIDE 400w, según planos  y especificaciones</v>
          </cell>
          <cell r="D90" t="str">
            <v>u</v>
          </cell>
          <cell r="E90">
            <v>16</v>
          </cell>
          <cell r="F90">
            <v>0</v>
          </cell>
        </row>
        <row r="91">
          <cell r="A91">
            <v>97</v>
          </cell>
          <cell r="B91" t="str">
            <v>ELT-97</v>
          </cell>
          <cell r="C91" t="str">
            <v>Salidas tomas dobles, según planos  y especificaciones</v>
          </cell>
          <cell r="D91" t="str">
            <v>u</v>
          </cell>
          <cell r="E91">
            <v>30</v>
          </cell>
          <cell r="F91">
            <v>0</v>
          </cell>
        </row>
        <row r="92">
          <cell r="A92">
            <v>98</v>
          </cell>
          <cell r="B92" t="str">
            <v>ELT-98</v>
          </cell>
          <cell r="C92" t="str">
            <v>Salidas tomas dobles GFCI, según planos  y especificaciones</v>
          </cell>
          <cell r="D92" t="str">
            <v>u</v>
          </cell>
          <cell r="E92">
            <v>30</v>
          </cell>
          <cell r="F92">
            <v>0</v>
          </cell>
        </row>
        <row r="93">
          <cell r="A93">
            <v>99</v>
          </cell>
          <cell r="B93" t="str">
            <v>ELT-99</v>
          </cell>
          <cell r="C93" t="str">
            <v>Salidas especiales, según planos  y especificaciones</v>
          </cell>
          <cell r="D93" t="str">
            <v>u</v>
          </cell>
          <cell r="E93">
            <v>20</v>
          </cell>
          <cell r="F93">
            <v>0</v>
          </cell>
        </row>
        <row r="94">
          <cell r="A94">
            <v>100</v>
          </cell>
          <cell r="B94" t="str">
            <v>ELT-100</v>
          </cell>
          <cell r="C94" t="str">
            <v>Tableros para automaticos 36C, según planos  y especificaciones</v>
          </cell>
          <cell r="D94" t="str">
            <v>u</v>
          </cell>
          <cell r="E94">
            <v>20</v>
          </cell>
          <cell r="F94">
            <v>0</v>
          </cell>
        </row>
        <row r="95">
          <cell r="A95">
            <v>0</v>
          </cell>
          <cell r="B95">
            <v>0</v>
          </cell>
          <cell r="C95" t="str">
            <v>EDIFICIOS ADMINISTRATIVOS Y OPERATIVOS BOCATOMAS Y TANQUES DE ALMACENAMIENTO</v>
          </cell>
          <cell r="D95">
            <v>0</v>
          </cell>
          <cell r="E95">
            <v>0</v>
          </cell>
          <cell r="F95">
            <v>0</v>
          </cell>
        </row>
        <row r="96">
          <cell r="A96">
            <v>101</v>
          </cell>
          <cell r="B96" t="str">
            <v>ELT-101</v>
          </cell>
          <cell r="C96" t="str">
            <v>Desarenadores, según planos  y especificaciones</v>
          </cell>
          <cell r="D96" t="str">
            <v>gl</v>
          </cell>
          <cell r="E96">
            <v>2</v>
          </cell>
          <cell r="F96" t="str">
            <v>BGR-DIS-ELE-PTAB-16</v>
          </cell>
        </row>
        <row r="97">
          <cell r="A97">
            <v>102</v>
          </cell>
          <cell r="B97" t="str">
            <v>ELT-102</v>
          </cell>
          <cell r="C97" t="str">
            <v>Tanques para almacenamiento de Agua, según planos  y especificaciones</v>
          </cell>
          <cell r="D97" t="str">
            <v>gl</v>
          </cell>
          <cell r="E97">
            <v>3</v>
          </cell>
          <cell r="F97">
            <v>0</v>
          </cell>
        </row>
        <row r="98">
          <cell r="A98">
            <v>0</v>
          </cell>
          <cell r="B98">
            <v>0</v>
          </cell>
          <cell r="C98">
            <v>0</v>
          </cell>
          <cell r="D98">
            <v>0</v>
          </cell>
          <cell r="E98">
            <v>0</v>
          </cell>
          <cell r="F98">
            <v>0</v>
          </cell>
        </row>
        <row r="99">
          <cell r="A99">
            <v>0</v>
          </cell>
          <cell r="B99">
            <v>0</v>
          </cell>
          <cell r="C99">
            <v>0</v>
          </cell>
          <cell r="D99">
            <v>0</v>
          </cell>
          <cell r="E99">
            <v>0</v>
          </cell>
          <cell r="F99">
            <v>0</v>
          </cell>
        </row>
        <row r="100">
          <cell r="A100">
            <v>0</v>
          </cell>
          <cell r="B100">
            <v>0</v>
          </cell>
          <cell r="C100">
            <v>0</v>
          </cell>
          <cell r="D100">
            <v>0</v>
          </cell>
          <cell r="E100">
            <v>0</v>
          </cell>
          <cell r="F100">
            <v>0</v>
          </cell>
        </row>
        <row r="101">
          <cell r="A101">
            <v>0</v>
          </cell>
          <cell r="B101">
            <v>0</v>
          </cell>
          <cell r="C101">
            <v>0</v>
          </cell>
          <cell r="D101">
            <v>0</v>
          </cell>
          <cell r="E101">
            <v>0</v>
          </cell>
          <cell r="F101">
            <v>0</v>
          </cell>
        </row>
        <row r="102">
          <cell r="A102">
            <v>0</v>
          </cell>
          <cell r="B102">
            <v>0</v>
          </cell>
          <cell r="C102">
            <v>0</v>
          </cell>
          <cell r="D102">
            <v>0</v>
          </cell>
          <cell r="E102">
            <v>0</v>
          </cell>
          <cell r="F102">
            <v>0</v>
          </cell>
        </row>
        <row r="103">
          <cell r="A103">
            <v>0</v>
          </cell>
          <cell r="B103">
            <v>0</v>
          </cell>
          <cell r="C103">
            <v>0</v>
          </cell>
          <cell r="D103">
            <v>0</v>
          </cell>
          <cell r="E103">
            <v>0</v>
          </cell>
          <cell r="F103">
            <v>0</v>
          </cell>
        </row>
        <row r="104">
          <cell r="A104">
            <v>0</v>
          </cell>
          <cell r="B104">
            <v>0</v>
          </cell>
          <cell r="C104">
            <v>0</v>
          </cell>
          <cell r="D104">
            <v>0</v>
          </cell>
          <cell r="E104">
            <v>0</v>
          </cell>
          <cell r="F104">
            <v>0</v>
          </cell>
        </row>
        <row r="105">
          <cell r="A105">
            <v>0</v>
          </cell>
          <cell r="B105">
            <v>0</v>
          </cell>
          <cell r="C105">
            <v>0</v>
          </cell>
          <cell r="D105">
            <v>0</v>
          </cell>
          <cell r="E105">
            <v>0</v>
          </cell>
          <cell r="F105">
            <v>0</v>
          </cell>
        </row>
      </sheetData>
      <sheetData sheetId="2"/>
      <sheetData sheetId="3"/>
      <sheetData sheetId="4"/>
      <sheetData sheetId="5"/>
      <sheetData sheetId="6"/>
      <sheetData sheetId="7"/>
      <sheetData sheetId="8">
        <row r="4">
          <cell r="A4">
            <v>0</v>
          </cell>
        </row>
      </sheetData>
      <sheetData sheetId="9"/>
      <sheetData sheetId="10"/>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S"/>
      <sheetName val="Cargas"/>
      <sheetName val="$ Otros"/>
      <sheetName val="Terraplen"/>
      <sheetName val="Mejor. Verano"/>
      <sheetName val="Flujo de Caja PDA Gráficos"/>
      <sheetName val="CC"/>
      <sheetName val="Flujo de Caja PDA"/>
      <sheetName val="Table 1"/>
    </sheetNames>
    <sheetDataSet>
      <sheetData sheetId="0"/>
      <sheetData sheetId="1">
        <row r="5">
          <cell r="Q5">
            <v>1800</v>
          </cell>
          <cell r="R5">
            <v>1.2330000000000001</v>
          </cell>
          <cell r="S5">
            <v>1.05</v>
          </cell>
          <cell r="T5">
            <v>0.05</v>
          </cell>
        </row>
        <row r="79">
          <cell r="R79">
            <v>1.05</v>
          </cell>
        </row>
      </sheetData>
      <sheetData sheetId="2"/>
      <sheetData sheetId="3"/>
      <sheetData sheetId="4"/>
      <sheetData sheetId="5"/>
      <sheetData sheetId="6"/>
      <sheetData sheetId="7"/>
      <sheetData sheetId="8"/>
      <sheetData sheetId="9"/>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BASE_CTOS"/>
      <sheetName val="Hoja1"/>
      <sheetName val="Hoja2"/>
      <sheetName val="Hoja3"/>
      <sheetName val="Solicitud"/>
      <sheetName val="ID-01A"/>
      <sheetName val="ID-01B"/>
      <sheetName val="ID-01C"/>
      <sheetName val="ID-01D"/>
      <sheetName val="ID-01E"/>
      <sheetName val="ID-01F"/>
      <sheetName val="ID-02"/>
      <sheetName val="ID-03"/>
      <sheetName val="ID-05"/>
      <sheetName val="ID-06"/>
      <sheetName val="PE-01"/>
      <sheetName val="PE-02B"/>
      <sheetName val="PE-03"/>
      <sheetName val="PE-04"/>
      <sheetName val="PE-05A"/>
      <sheetName val="PE-05B"/>
      <sheetName val="PE-06"/>
      <sheetName val="PE-07B"/>
      <sheetName val="PE-07C"/>
      <sheetName val="PE-08A"/>
      <sheetName val="PE-08B"/>
      <sheetName val="PE-09(a)"/>
      <sheetName val="PE-09(b)"/>
      <sheetName val="PE-09(c)"/>
      <sheetName val="PE-10"/>
      <sheetName val="FS-01(h)"/>
      <sheetName val="FS-02"/>
      <sheetName val="FS-03"/>
      <sheetName val="FF-01"/>
      <sheetName val="FS-01(h) (2)"/>
      <sheetName val="FS-02 (2)"/>
      <sheetName val="FF-01 (2)"/>
      <sheetName val="POI Físico"/>
      <sheetName val="POI Financiero"/>
      <sheetName val="FLUJO DE FONDOS "/>
      <sheetName val="PRESTACIONES"/>
      <sheetName val="BASE SALARIOS"/>
      <sheetName val="BASE CONCRETOS"/>
      <sheetName val="CUADRO RESUMEN"/>
      <sheetName val="PRESUPUESTO"/>
      <sheetName val="APU"/>
      <sheetName val="RESUMEN OBRAS "/>
      <sheetName val=" REDES DE DISTRI"/>
      <sheetName val="APU_Redes"/>
      <sheetName val="OPTIMIZACIÓN"/>
      <sheetName val="APU OPTIMIZACIÓN"/>
      <sheetName val="PTAP"/>
      <sheetName val="APU PTAP"/>
      <sheetName val="Tanque de Almacenamiento"/>
      <sheetName val="APU TAL"/>
      <sheetName val="ESTAC.  REGULA"/>
      <sheetName val="APU ESTC REGUL "/>
      <sheetName val="REDES ALCANTARILLADO"/>
      <sheetName val="APU REDES ALCANTARILLADO"/>
      <sheetName val="VIA"/>
      <sheetName val="APU VIA"/>
      <sheetName val="SENDEROS"/>
      <sheetName val="APU SENDEROS"/>
      <sheetName val="FS-01(h)_(2)"/>
      <sheetName val="FS-02_(2)"/>
      <sheetName val="FF-01_(2)"/>
      <sheetName val="POI_Físico"/>
      <sheetName val="POI_Financiero"/>
      <sheetName val="FLUJO_DE_FONDOS_"/>
      <sheetName val="BASE_SALARIOS"/>
      <sheetName val="BASE_CONCRETOS"/>
      <sheetName val="CUADRO_RESUMEN"/>
      <sheetName val="RESUMEN_OBRAS_"/>
      <sheetName val="_REDES_DE_DISTRI"/>
      <sheetName val="APU_OPTIMIZACIÓN"/>
      <sheetName val="APU_PTAP"/>
      <sheetName val="Tanque_de_Almacenamiento"/>
      <sheetName val="APU_TAL"/>
      <sheetName val="ESTAC___REGULA"/>
      <sheetName val="APU_ESTC_REGUL_"/>
      <sheetName val="REDES_ALCANTARILLADO"/>
      <sheetName val="APU_REDES_ALCANTARILLADO"/>
      <sheetName val="APU_VIA"/>
      <sheetName val="APU_SENDEROS"/>
    </sheetNames>
    <sheetDataSet>
      <sheetData sheetId="0" refreshError="1"/>
      <sheetData sheetId="1" refreshError="1"/>
      <sheetData sheetId="2" refreshError="1">
        <row r="3">
          <cell r="C3">
            <v>0.25</v>
          </cell>
        </row>
        <row r="392">
          <cell r="D392">
            <v>71500</v>
          </cell>
        </row>
        <row r="394">
          <cell r="D394">
            <v>19800</v>
          </cell>
        </row>
        <row r="395">
          <cell r="D395">
            <v>14400</v>
          </cell>
        </row>
        <row r="396">
          <cell r="D396">
            <v>7250</v>
          </cell>
        </row>
        <row r="401">
          <cell r="D401">
            <v>5120</v>
          </cell>
        </row>
      </sheetData>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sheetData sheetId="52"/>
      <sheetData sheetId="53" refreshError="1"/>
      <sheetData sheetId="54" refreshError="1"/>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aciones"/>
      <sheetName val="Parámetros"/>
      <sheetName val="Precios_Edesa"/>
      <sheetName val="Areas"/>
      <sheetName val="Caudales"/>
      <sheetName val="DATOS"/>
      <sheetName val="Cálc_Cant"/>
      <sheetName val="Proyecto 1"/>
      <sheetName val="RESUMEN_CANT"/>
      <sheetName val="Format"/>
      <sheetName val="Calc Cant"/>
      <sheetName val="PRESUPUESTO"/>
      <sheetName val="APUS NUEVOS"/>
      <sheetName val="ADMON_APU"/>
      <sheetName val="POLIZA"/>
      <sheetName val="1. Aguas Clar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aciones"/>
      <sheetName val="Parámetros"/>
      <sheetName val="Precios_Edesa"/>
      <sheetName val="Areas"/>
      <sheetName val="Caudales"/>
      <sheetName val="DATOS"/>
      <sheetName val="Cálc_Cant"/>
      <sheetName val="Proyecto 1"/>
      <sheetName val="RESUMEN_CANT"/>
      <sheetName val="Format"/>
      <sheetName val="Calc Cant"/>
      <sheetName val="PRESUPUESTO"/>
      <sheetName val="APUS NUEVOS"/>
      <sheetName val="ADMON_APU"/>
      <sheetName val="POLIZA"/>
      <sheetName val="Dist_319140"/>
      <sheetName val="cuadrillas"/>
      <sheetName val="Resumen"/>
      <sheetName val="Insumos"/>
      <sheetName val="Items"/>
      <sheetName val="APU"/>
      <sheetName val="Cronogra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8">
          <cell r="E8">
            <v>13</v>
          </cell>
        </row>
      </sheetData>
      <sheetData sheetId="17"/>
      <sheetData sheetId="18">
        <row r="55">
          <cell r="E55">
            <v>41464</v>
          </cell>
        </row>
      </sheetData>
      <sheetData sheetId="19"/>
      <sheetData sheetId="20"/>
      <sheetData sheetId="2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4. G1 Norte"/>
      <sheetName val="4__G1_Norte"/>
    </sheetNames>
    <sheetDataSet>
      <sheetData sheetId="0" refreshError="1"/>
      <sheetData sheetId="1" refreshError="1"/>
      <sheetData sheetId="2"/>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 TUB"/>
      <sheetName val="JAPON LLUVIAS"/>
      <sheetName val="TUBERIA"/>
      <sheetName val="TUB SUMID"/>
      <sheetName val="SUMIDEROS"/>
      <sheetName val="T-4"/>
      <sheetName val="DEM PAVIMENTO"/>
      <sheetName val="EXC-RELLPAVIMENTO"/>
      <sheetName val="REP PAVIMENTO"/>
      <sheetName val="SARDINELES"/>
      <sheetName val="ANDENES"/>
      <sheetName val="REP. DOM."/>
      <sheetName val="REP. ACOM."/>
      <sheetName val="FACTORES"/>
      <sheetName val="Soporte Cantidades"/>
      <sheetName val="Hoja1"/>
      <sheetName val="inpermeabO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Summary"/>
      <sheetName val="Options"/>
      <sheetName val="Rail Capex Depreciation"/>
      <sheetName val="Title"/>
      <sheetName val="Parameters"/>
      <sheetName val="NPV Summary"/>
      <sheetName val="NPV Summary 100% Carboandes"/>
      <sheetName val="NPV Summary only Carboandes"/>
      <sheetName val="Cost Summ"/>
      <sheetName val="Economic  Graphs"/>
      <sheetName val="Sensitivitie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Schedule_LJ"/>
      <sheetName val="Paste In Schedule_LJ2"/>
      <sheetName val="Paste In Utilisation"/>
      <sheetName val="Paste In Fleet"/>
      <sheetName val="Paste in Roster"/>
      <sheetName val="Equip Data"/>
      <sheetName val="Not Used ------&gt;"/>
      <sheetName val="Update_Header_Footer"/>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turitas Valuation Summary"/>
      <sheetName val="Title"/>
      <sheetName val="Options"/>
      <sheetName val="Project Finance"/>
      <sheetName val="Equipment Leasing"/>
      <sheetName val="Parameters"/>
      <sheetName val="Pricing"/>
      <sheetName val="NPV Summary"/>
      <sheetName val="Cost Summ"/>
      <sheetName val="Sensitivities"/>
      <sheetName val="Economic  Graph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Royaltie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2007 Capex"/>
      <sheetName val="Paste In Schedule_CDJ"/>
      <sheetName val="Paste In Schedule_Cal"/>
      <sheetName val="Paste In Utilisation"/>
      <sheetName val="Paste In Fleet"/>
      <sheetName val="Paste in Roster"/>
      <sheetName val="Equip Data"/>
      <sheetName val="Not Used ------&gt;"/>
      <sheetName val="Update_Header_Foot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Summary"/>
      <sheetName val="Cover"/>
      <sheetName val="Summary for IG"/>
      <sheetName val="Summary page"/>
      <sheetName val="Index"/>
      <sheetName val="Title"/>
      <sheetName val="NPV Summary"/>
      <sheetName val="Price"/>
      <sheetName val="Cost Summ"/>
      <sheetName val="Tax workings"/>
      <sheetName val="Sensitivities"/>
      <sheetName val="Tax summary"/>
      <sheetName val="Economic  Graphs"/>
      <sheetName val="Quantity Graphs"/>
      <sheetName val="Deprec"/>
      <sheetName val="Coal Stocks &amp; Wkg Cap"/>
      <sheetName val="Total Cap"/>
      <sheetName val="Other Cap GIAG"/>
      <sheetName val="Other Cap JG"/>
      <sheetName val="mine capital"/>
      <sheetName val="Propuerto op costs"/>
      <sheetName val="Propuerto capex"/>
      <sheetName val="Updated CAPEX"/>
      <sheetName val="Repl Cap"/>
      <sheetName val="Repl Cap - Contractor"/>
      <sheetName val="Init Cap"/>
      <sheetName val="Init Cap - Contractor"/>
      <sheetName val="Init"/>
      <sheetName val="Repl"/>
      <sheetName val="Total Op Costs"/>
      <sheetName val="Other Op Costs"/>
      <sheetName val="Royalties"/>
      <sheetName val="Other Op Costs-Security"/>
      <sheetName val="Rail Opex"/>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Power Consump"/>
      <sheetName val="Fuel Cons"/>
      <sheetName val="Equip Annual Hours"/>
      <sheetName val="Fleet Cost Hrs"/>
      <sheetName val="Fleet Op Hrs"/>
      <sheetName val="Roster"/>
      <sheetName val="Utilisation"/>
      <sheetName val="Fleet"/>
      <sheetName val="Combined Schedule Summary"/>
      <sheetName val="Waste Sched"/>
      <sheetName val="Coal Sched"/>
      <sheetName val="Waste Sched GIAG"/>
      <sheetName val="Coal Sched GIAG"/>
      <sheetName val="Waste Sched Update"/>
      <sheetName val="Coal Sched Update"/>
      <sheetName val="Paste In Utilisation"/>
      <sheetName val="Paste in Roster"/>
      <sheetName val="Paste In Fleet"/>
      <sheetName val="Paste In Utilisation GIAG"/>
      <sheetName val="Paste in Roster GIAG"/>
      <sheetName val="Paste In Fleet GIAG"/>
      <sheetName val="Paste In Utilisation Update"/>
      <sheetName val="Paste in Roster Update"/>
      <sheetName val="Paste In Fleet Update"/>
      <sheetName val="Equip Data"/>
      <sheetName val="Depr Custom duties - Prodeco"/>
      <sheetName val="Cashflow"/>
      <sheetName val="Summary"/>
      <sheetName val="PV -JV"/>
      <sheetName val="Not Used ------&gt;"/>
      <sheetName val="Nom IS&amp;BS"/>
      <sheetName val="Update_Header_Foo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PART"/>
      <sheetName val="A. P. U."/>
      <sheetName val="Listado"/>
      <sheetName val="PPTOS"/>
      <sheetName val="Borrable"/>
      <sheetName val="Civil work"/>
      <sheetName val="Análisis de precios"/>
      <sheetName val="Analisis de Precios Unitarios A"/>
      <sheetName val="INDICMICROEMP"/>
      <sheetName val="Analisis%20de%20Precios%20Unita"/>
      <sheetName val="ESTADO RED"/>
      <sheetName val="CARRETERAS"/>
      <sheetName val="GENERALIDADES "/>
      <sheetName val="APU_PART1"/>
      <sheetName val="A__P__U_1"/>
      <sheetName val="Analisis_de_Precios_Unitarios_1"/>
      <sheetName val="APU_PART"/>
      <sheetName val="A__P__U_"/>
      <sheetName val="Analisis_de_Precios_Unitarios_A"/>
      <sheetName val="A_ P_ U_"/>
      <sheetName val="LISTADO APU"/>
      <sheetName val="Puntaje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TABLA"/>
      <sheetName val="Base de Diseño"/>
      <sheetName val="Diseño"/>
      <sheetName val="Cant Obra (imp)"/>
      <sheetName val="2.1 Impresion diseño"/>
      <sheetName val="Cant Obra"/>
      <sheetName val="RED ETAPA UNO"/>
      <sheetName val="EB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 val="A. P. U."/>
    </sheetNames>
    <sheetDataSet>
      <sheetData sheetId="0" refreshError="1"/>
      <sheetData sheetId="1"/>
      <sheetData sheetId="2"/>
      <sheetData sheetId="3"/>
      <sheetData sheetId="4"/>
      <sheetData sheetId="5"/>
      <sheetData sheetId="6"/>
      <sheetData sheetId="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VIAS"/>
      <sheetName val="PZSAN"/>
      <sheetName val="TRSAN"/>
      <sheetName val="PZPLU"/>
      <sheetName val="TRPLU"/>
      <sheetName val="RESUMEN"/>
      <sheetName val="PPTO TOTAL"/>
      <sheetName val="Sumideros"/>
      <sheetName val="Domiciliarias"/>
      <sheetName val="Pozos a Optimizar"/>
      <sheetName val="Zanja"/>
      <sheetName val="Alcant_EAB_Cantidades"/>
      <sheetName val="Hoja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 Summary Page"/>
      <sheetName val="Log"/>
      <sheetName val="Drivers"/>
      <sheetName val="Inputs_28kt"/>
      <sheetName val="Inputs_28upID"/>
      <sheetName val="Inputs_32t"/>
      <sheetName val="Inputs_37kt"/>
      <sheetName val="Inputs-SUMMARY"/>
      <sheetName val="Toggles"/>
      <sheetName val="Workings"/>
      <sheetName val="Output"/>
      <sheetName val="DBOutput"/>
      <sheetName val="Core"/>
      <sheetName val="Core_real"/>
      <sheetName val="Tax"/>
      <sheetName val="Royalties"/>
      <sheetName val="Finan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LLA SAGRARIO"/>
      <sheetName val="RESUMEN"/>
      <sheetName val="TUBERIA"/>
      <sheetName val="DOMICILIARIAS"/>
      <sheetName val="ASFALTO"/>
      <sheetName val="PAVIMENTO"/>
      <sheetName val="ANDENES"/>
      <sheetName val="SOBREPISO"/>
      <sheetName val="ACOMETIDAS"/>
      <sheetName val="FACTORES"/>
      <sheetName val="Capacidad M3"/>
      <sheetName val="Reposicion"/>
      <sheetName val="VILLA_SAGRARIO"/>
      <sheetName val="Capacidad_M3"/>
      <sheetName val="VILLA_SAGRARIO1"/>
      <sheetName val="Capacidad_M31"/>
      <sheetName val="VILLA_SAGRARIO3"/>
      <sheetName val="Capacidad_M33"/>
      <sheetName val="VILLA_SAGRARIO2"/>
      <sheetName val="Capacidad_M32"/>
      <sheetName val="VILLA_SAGRARIO4"/>
      <sheetName val="Capacidad_M34"/>
      <sheetName val="VILLA_SAGRARIO5"/>
      <sheetName val="Capacidad_M35"/>
    </sheetNames>
    <sheetDataSet>
      <sheetData sheetId="0"/>
      <sheetData sheetId="1"/>
      <sheetData sheetId="2" refreshError="1">
        <row r="10">
          <cell r="AE10">
            <v>0</v>
          </cell>
        </row>
        <row r="12">
          <cell r="S12">
            <v>1.2555959999999899</v>
          </cell>
        </row>
        <row r="14">
          <cell r="AE14">
            <v>0</v>
          </cell>
        </row>
      </sheetData>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Y PRESUPUESTO 6205"/>
      <sheetName val="BARBOSA CISNEROS formato inv"/>
      <sheetName val="BARBOSA CISNEROS"/>
      <sheetName val="CANT OBRA Y PRESUPUESTO 6206"/>
      <sheetName val="CRUCE CISNEROS formato inv"/>
      <sheetName val="CRUCE CISNEROS "/>
      <sheetName val="INDICE"/>
      <sheetName val="Materiales"/>
      <sheetName val="Equipo"/>
      <sheetName val="Otros"/>
      <sheetName val="Densidades"/>
      <sheetName val="200.1"/>
      <sheetName val="200.2"/>
      <sheetName val="201.7"/>
      <sheetName val="201.8"/>
      <sheetName val="201.9"/>
      <sheetName val="201.10"/>
      <sheetName val="201.11"/>
      <sheetName val="201.12"/>
      <sheetName val="201.12P"/>
      <sheetName val="201.14 (2)"/>
      <sheetName val="201.15"/>
      <sheetName val="201.16"/>
      <sheetName val="201.21"/>
      <sheetName val="210.1.1"/>
      <sheetName val="210.1.2"/>
      <sheetName val="210.2.1"/>
      <sheetName val="210.2.2"/>
      <sheetName val="210.2.3"/>
      <sheetName val="210.2.4"/>
      <sheetName val="211.1"/>
      <sheetName val="211.1P"/>
      <sheetName val="220.1"/>
      <sheetName val="221.1"/>
      <sheetName val="221.2"/>
      <sheetName val="230.1"/>
      <sheetName val="230.2"/>
      <sheetName val="231.1"/>
      <sheetName val="232.1"/>
      <sheetName val="232.1p"/>
      <sheetName val="234.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1P"/>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1.1P5"/>
      <sheetName val="621.7P"/>
      <sheetName val="622.1"/>
      <sheetName val="622.2"/>
      <sheetName val="622.3"/>
      <sheetName val="622.4"/>
      <sheetName val="622.5"/>
      <sheetName val="623.1"/>
      <sheetName val="623.2"/>
      <sheetName val="630.1"/>
      <sheetName val="630.2"/>
      <sheetName val="630.3"/>
      <sheetName val="630.4"/>
      <sheetName val="630.5"/>
      <sheetName val="630.6"/>
      <sheetName val="630.6p"/>
      <sheetName val="630.7"/>
      <sheetName val="631.1"/>
      <sheetName val="632.1"/>
      <sheetName val="632.1P"/>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 val="matrix"/>
      <sheetName val="DATOS"/>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ón Final Telecomun"/>
      <sheetName val="Versión Final EAAB"/>
      <sheetName val="Versión Final IDU"/>
      <sheetName val="Mano de Obra"/>
      <sheetName val="Materiales"/>
      <sheetName val="CONTRATO"/>
      <sheetName val="Contratos"/>
      <sheetName val="Circuitos"/>
      <sheetName val="Presupuestos Daños IDU"/>
      <sheetName val="CEDS"/>
      <sheetName val="5094-2003"/>
      <sheetName val="resumen"/>
      <sheetName val="AIU"/>
      <sheetName val="9.4"/>
      <sheetName val="Versión_Final_Telecomun"/>
      <sheetName val="Versión_Final_EAAB"/>
      <sheetName val="Versión_Final_IDU"/>
      <sheetName val="Mano_de_Obra"/>
      <sheetName val="Presupuestos_Daños_IDU"/>
      <sheetName val="9_4"/>
      <sheetName val="Versión_Final_Telecomun1"/>
      <sheetName val="Versión_Final_EAAB1"/>
      <sheetName val="Versión_Final_IDU1"/>
      <sheetName val="Mano_de_Obra1"/>
      <sheetName val="Presupuestos_Daños_IDU1"/>
      <sheetName val="9_41"/>
    </sheetNames>
    <sheetDataSet>
      <sheetData sheetId="0" refreshError="1"/>
      <sheetData sheetId="1" refreshError="1"/>
      <sheetData sheetId="2" refreshError="1"/>
      <sheetData sheetId="3"/>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Formato"/>
      <sheetName val="Contratos"/>
      <sheetName val="Historial ordenes"/>
      <sheetName val="Tabla Proveedores"/>
      <sheetName val="Proveedores"/>
      <sheetName val="Tablas"/>
      <sheetName val="Parámetros"/>
      <sheetName val="Codigos"/>
      <sheetName val="RS"/>
      <sheetName val="Historial_ordenes1"/>
      <sheetName val="Tabla_Proveedores1"/>
      <sheetName val="Historial_ordenes"/>
      <sheetName val="Tabla_Proveedores"/>
      <sheetName val="Hoja1"/>
    </sheetNames>
    <sheetDataSet>
      <sheetData sheetId="0" refreshError="1"/>
      <sheetData sheetId="1">
        <row r="4">
          <cell r="F4" t="str">
            <v>RAMSHORN INTERNATIONAL LIMITED</v>
          </cell>
        </row>
      </sheetData>
      <sheetData sheetId="2" refreshError="1"/>
      <sheetData sheetId="3" refreshError="1"/>
      <sheetData sheetId="4" refreshError="1"/>
      <sheetData sheetId="5" refreshError="1"/>
      <sheetData sheetId="6" refreshError="1"/>
      <sheetData sheetId="7">
        <row r="2">
          <cell r="H2">
            <v>2</v>
          </cell>
        </row>
        <row r="3">
          <cell r="H3">
            <v>1</v>
          </cell>
        </row>
        <row r="10">
          <cell r="B10" t="str">
            <v>ORDEN DE SERVICIO</v>
          </cell>
          <cell r="C10" t="str">
            <v>(Service Order)</v>
          </cell>
          <cell r="D10" t="str">
            <v>OS</v>
          </cell>
          <cell r="F10" t="str">
            <v>REMORA ENERGY SUCURSAL COLOMBIA</v>
          </cell>
          <cell r="G10" t="str">
            <v>Nit.</v>
          </cell>
          <cell r="H10" t="str">
            <v>RE</v>
          </cell>
        </row>
        <row r="11">
          <cell r="B11" t="str">
            <v>ORDEN DE COMPRA</v>
          </cell>
          <cell r="C11" t="str">
            <v>(Purchase Order)</v>
          </cell>
          <cell r="D11" t="str">
            <v>OC</v>
          </cell>
          <cell r="F11" t="str">
            <v>RAMSHORN INTERNATIONAL LIMITED</v>
          </cell>
          <cell r="G11" t="str">
            <v>Nit. 830.132.875-5</v>
          </cell>
          <cell r="H11" t="str">
            <v>RI</v>
          </cell>
        </row>
        <row r="12">
          <cell r="B12" t="str">
            <v>CONTRATO</v>
          </cell>
          <cell r="C12" t="str">
            <v>(Contract)</v>
          </cell>
          <cell r="D12" t="str">
            <v>CO</v>
          </cell>
          <cell r="F12" t="str">
            <v>COLUMBUS ENERGY</v>
          </cell>
          <cell r="G12" t="str">
            <v>Nit. 900.146.035-1</v>
          </cell>
          <cell r="H12" t="str">
            <v>CE</v>
          </cell>
        </row>
      </sheetData>
      <sheetData sheetId="8" refreshError="1"/>
      <sheetData sheetId="9" refreshError="1"/>
      <sheetData sheetId="10"/>
      <sheetData sheetId="11"/>
      <sheetData sheetId="12"/>
      <sheetData sheetId="13" refreshError="1"/>
      <sheetData sheetId="1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Returns"/>
      <sheetName val="Balance Sheet"/>
      <sheetName val="Dividends"/>
      <sheetName val="Equipment Assumptions"/>
      <sheetName val="Budget Assumptions"/>
      <sheetName val="Material Assumptions"/>
      <sheetName val="Cash Costs"/>
      <sheetName val="Loading Type RH200W - hours"/>
      <sheetName val="Loading Type EX3600 - hours"/>
      <sheetName val="Loading Type RH120W - hours"/>
      <sheetName val="Loading Type OtherW - hours"/>
      <sheetName val="Loading Type RH40C - hours"/>
      <sheetName val="Loading Type 992C - hours"/>
      <sheetName val="Drill&amp;Blast"/>
      <sheetName val="Mine Hours"/>
      <sheetName val="MARC Rates"/>
      <sheetName val="MineSupportCostsandContractors"/>
      <sheetName val="MineEquipmentCosts"/>
      <sheetName val="EquipDeprnReplmt~"/>
      <sheetName val="Opex~"/>
      <sheetName val="Operations CAL"/>
      <sheetName val="Maintenance CAL"/>
      <sheetName val="Dates &amp; Flags"/>
      <sheetName val="Cuentas"/>
      <sheetName val="CtaGeneral-A"/>
      <sheetName val="Hoja3"/>
      <sheetName val="Hoja2"/>
      <sheetName val="Hoja1"/>
      <sheetName val="Fixed Asset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s>
    <sheetDataSet>
      <sheetData sheetId="0" refreshError="1"/>
      <sheetData sheetId="1" refreshError="1"/>
      <sheetData sheetId="2" refreshError="1">
        <row r="455">
          <cell r="D455">
            <v>53359.999999999993</v>
          </cell>
        </row>
      </sheetData>
      <sheetData sheetId="3" refreshError="1"/>
      <sheetData sheetId="4" refreshError="1"/>
      <sheetData sheetId="5" refreshError="1"/>
      <sheetData sheetId="6"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ASSUMPTIONS"/>
      <sheetName val="Input EcModel"/>
      <sheetName val="New Template"/>
      <sheetName val="INPUT_TEMP"/>
      <sheetName val="W_REV"/>
      <sheetName val="NOM_IS&amp;BS_PESO"/>
      <sheetName val="W_OPEX"/>
      <sheetName val="W_CAPEX"/>
      <sheetName val="W_FUND"/>
      <sheetName val="W_EQUITY"/>
      <sheetName val="W_TAX_DEP"/>
      <sheetName val="W_TAX"/>
      <sheetName val="NOMINAL_CF_PESO"/>
      <sheetName val="NOM_IS&amp;BS_US$"/>
      <sheetName val="NOM_CF_US$"/>
      <sheetName val="REAL_CF_US$"/>
      <sheetName val="SUMMARY"/>
      <sheetName val="PresentationJan02"/>
      <sheetName val="Chart - Real cashflow"/>
      <sheetName val="Chart_Direct_per_BCM"/>
      <sheetName val="Chart_Indiect_BCM"/>
      <sheetName val="Chart_Cost_per_ton"/>
      <sheetName val="Manpower"/>
      <sheetName val="Chart_Staff_prod"/>
      <sheetName val="Funding Sens"/>
      <sheetName val="NAME_R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nea"/>
      <sheetName val="Intervenciones "/>
      <sheetName val="Acc Línea"/>
      <sheetName val="Exc interferencias"/>
      <sheetName val="Anclajes"/>
      <sheetName val="Int. anclajes"/>
      <sheetName val="Cámaras"/>
      <sheetName val="Acc cámaras"/>
      <sheetName val="P Húm"/>
      <sheetName val="Villas 16&quot;"/>
      <sheetName val="Acc Villas 16&quot;"/>
      <sheetName val="Reubic. alc"/>
      <sheetName val="Desvío acued"/>
      <sheetName val="Reubic. gas"/>
      <sheetName val="RESUMEN"/>
    </sheetNames>
    <sheetDataSet>
      <sheetData sheetId="0"/>
      <sheetData sheetId="1"/>
      <sheetData sheetId="2">
        <row r="5">
          <cell r="A5" t="str">
            <v>6° - 22°30'</v>
          </cell>
        </row>
        <row r="6">
          <cell r="A6" t="str">
            <v xml:space="preserve"> 22°30' - 45°</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TO. OPTIM. SIST. DE CAPTACION"/>
      <sheetName val="PPTO. CONST. ESTAC.  REGULA"/>
      <sheetName val="APU CONST. ESTACIÓN REGULADORA"/>
      <sheetName val="PPTO. OPTIM. REDES DE DISTRIB."/>
      <sheetName val="APU OPTM. REDES DIST"/>
      <sheetName val="BASE"/>
      <sheetName val="PPTO__OPTIM__SIST__DE_CAPTACION"/>
      <sheetName val="PPTO__CONST__ESTAC___REGULA"/>
      <sheetName val="APU_CONST__ESTACIÓN_REGULADORA"/>
      <sheetName val="PPTO__OPTIM__REDES_DE_DISTRIB_"/>
      <sheetName val="APU_OPTM__REDES_D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 val="PRESUP"/>
      <sheetName val="Informe"/>
      <sheetName val="Cantidades"/>
    </sheetNames>
    <sheetDataSet>
      <sheetData sheetId="0"/>
      <sheetData sheetId="1"/>
      <sheetData sheetId="2"/>
      <sheetData sheetId="3"/>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Pluviales"/>
      <sheetName val="Areas Sum"/>
      <sheetName val="Sum Aferentes"/>
      <sheetName val="Ordenamiento"/>
      <sheetName val="Caudales"/>
      <sheetName val="Especificaciones RAS"/>
      <sheetName val="Calculo lluvias"/>
    </sheetNames>
    <sheetDataSet>
      <sheetData sheetId="0">
        <row r="1">
          <cell r="B1" t="str">
            <v>POZO</v>
          </cell>
          <cell r="C1" t="str">
            <v>ESTE</v>
          </cell>
          <cell r="D1" t="str">
            <v>NORTE</v>
          </cell>
          <cell r="E1" t="str">
            <v>ELEVACION</v>
          </cell>
          <cell r="F1" t="str">
            <v>ESTADO</v>
          </cell>
          <cell r="G1" t="str">
            <v>Tipo</v>
          </cell>
          <cell r="H1" t="str">
            <v>TIPO_1</v>
          </cell>
          <cell r="I1" t="str">
            <v>Obra</v>
          </cell>
        </row>
        <row r="2">
          <cell r="A2" t="str">
            <v>1021947.55-1044181.54</v>
          </cell>
          <cell r="B2" t="str">
            <v>BY PASS</v>
          </cell>
          <cell r="C2">
            <v>1021947.55</v>
          </cell>
          <cell r="D2">
            <v>1044181.54</v>
          </cell>
          <cell r="E2">
            <v>2555.9297999999999</v>
          </cell>
          <cell r="F2" t="str">
            <v xml:space="preserve"> </v>
          </cell>
          <cell r="G2" t="str">
            <v>Pluvial</v>
          </cell>
          <cell r="H2" t="str">
            <v>Alivio</v>
          </cell>
          <cell r="I2" t="str">
            <v>Existente</v>
          </cell>
        </row>
        <row r="3">
          <cell r="A3" t="str">
            <v>1022370.82-1043505.32</v>
          </cell>
          <cell r="B3" t="str">
            <v>CANAL 01</v>
          </cell>
          <cell r="C3">
            <v>1022370.82</v>
          </cell>
          <cell r="D3">
            <v>1043505.32</v>
          </cell>
          <cell r="E3">
            <v>2564.3498</v>
          </cell>
          <cell r="F3" t="str">
            <v xml:space="preserve"> </v>
          </cell>
          <cell r="G3" t="str">
            <v>Pluvial</v>
          </cell>
          <cell r="H3" t="str">
            <v>Alivio</v>
          </cell>
          <cell r="I3" t="str">
            <v>Existente</v>
          </cell>
        </row>
        <row r="4">
          <cell r="A4" t="str">
            <v>1022388.13-1043525.72</v>
          </cell>
          <cell r="B4" t="str">
            <v>CANAL 05</v>
          </cell>
          <cell r="C4">
            <v>1022388.13</v>
          </cell>
          <cell r="D4">
            <v>1043525.72</v>
          </cell>
          <cell r="E4">
            <v>2563.9623000000001</v>
          </cell>
          <cell r="F4" t="str">
            <v xml:space="preserve"> </v>
          </cell>
          <cell r="G4" t="str">
            <v>Pluvial</v>
          </cell>
          <cell r="H4" t="str">
            <v>Alivio</v>
          </cell>
          <cell r="I4" t="str">
            <v>Existente</v>
          </cell>
        </row>
        <row r="5">
          <cell r="A5" t="str">
            <v>1022793.02-1043955.75</v>
          </cell>
          <cell r="B5" t="str">
            <v>QUEBRADA</v>
          </cell>
          <cell r="C5">
            <v>1022793.02</v>
          </cell>
          <cell r="D5">
            <v>1043955.75</v>
          </cell>
          <cell r="E5">
            <v>2562.7127</v>
          </cell>
          <cell r="F5" t="str">
            <v>Interpolado</v>
          </cell>
          <cell r="G5" t="str">
            <v>Pluvial</v>
          </cell>
          <cell r="H5" t="str">
            <v>Alivio</v>
          </cell>
          <cell r="I5" t="str">
            <v>Existente</v>
          </cell>
        </row>
        <row r="6">
          <cell r="A6" t="str">
            <v>1022037.98-1044154.25</v>
          </cell>
          <cell r="B6" t="str">
            <v>QUEBRADA 4</v>
          </cell>
          <cell r="C6">
            <v>1022037.98</v>
          </cell>
          <cell r="D6">
            <v>1044154.25</v>
          </cell>
          <cell r="E6">
            <v>0</v>
          </cell>
          <cell r="F6" t="str">
            <v>Catastrado</v>
          </cell>
          <cell r="G6" t="str">
            <v>Pluvial</v>
          </cell>
          <cell r="H6" t="str">
            <v>Alivio</v>
          </cell>
          <cell r="I6" t="str">
            <v>Existente</v>
          </cell>
        </row>
        <row r="7">
          <cell r="A7" t="str">
            <v>1023308.24-1044442.97</v>
          </cell>
          <cell r="B7" t="str">
            <v>BOX 01</v>
          </cell>
          <cell r="C7">
            <v>1023308.24</v>
          </cell>
          <cell r="D7">
            <v>1044442.97</v>
          </cell>
          <cell r="E7">
            <v>2562.1309000000001</v>
          </cell>
          <cell r="F7" t="str">
            <v xml:space="preserve"> </v>
          </cell>
          <cell r="G7" t="str">
            <v>Pluvial</v>
          </cell>
          <cell r="H7" t="str">
            <v>Descarga</v>
          </cell>
          <cell r="I7" t="str">
            <v>Existente</v>
          </cell>
        </row>
        <row r="8">
          <cell r="A8" t="str">
            <v>1023042.86-1044100.36</v>
          </cell>
          <cell r="B8" t="str">
            <v>BOX 02</v>
          </cell>
          <cell r="C8">
            <v>1023042.86</v>
          </cell>
          <cell r="D8">
            <v>1044100.36</v>
          </cell>
          <cell r="E8">
            <v>2561.2381</v>
          </cell>
          <cell r="F8" t="str">
            <v xml:space="preserve"> </v>
          </cell>
          <cell r="G8" t="str">
            <v>Pluvial</v>
          </cell>
          <cell r="H8" t="str">
            <v>Descarga</v>
          </cell>
          <cell r="I8" t="str">
            <v>Existente</v>
          </cell>
        </row>
        <row r="9">
          <cell r="A9" t="str">
            <v>1023353.77-1044491.62</v>
          </cell>
          <cell r="B9" t="str">
            <v>BOX 03</v>
          </cell>
          <cell r="C9">
            <v>1023353.77</v>
          </cell>
          <cell r="D9">
            <v>1044491.62</v>
          </cell>
          <cell r="E9">
            <v>2563.3298</v>
          </cell>
          <cell r="F9" t="str">
            <v xml:space="preserve"> </v>
          </cell>
          <cell r="G9" t="str">
            <v>Pluvial</v>
          </cell>
          <cell r="H9" t="str">
            <v>Descarga</v>
          </cell>
          <cell r="I9" t="str">
            <v>Existente</v>
          </cell>
        </row>
        <row r="10">
          <cell r="A10" t="str">
            <v>1023344.7-1044481.58</v>
          </cell>
          <cell r="B10" t="str">
            <v>BOX 04</v>
          </cell>
          <cell r="C10">
            <v>1023344.7</v>
          </cell>
          <cell r="D10">
            <v>1044481.58</v>
          </cell>
          <cell r="E10">
            <v>2561.9209999999998</v>
          </cell>
          <cell r="F10" t="str">
            <v xml:space="preserve"> </v>
          </cell>
          <cell r="G10" t="str">
            <v>Pluvial</v>
          </cell>
          <cell r="H10" t="str">
            <v>Descarga</v>
          </cell>
          <cell r="I10" t="str">
            <v>Existente</v>
          </cell>
        </row>
        <row r="11">
          <cell r="A11" t="str">
            <v>1023351.2-1044493.95</v>
          </cell>
          <cell r="B11" t="str">
            <v>D25AM</v>
          </cell>
          <cell r="C11">
            <v>1023351.2</v>
          </cell>
          <cell r="D11">
            <v>1044493.95</v>
          </cell>
          <cell r="E11">
            <v>2562.9971999999998</v>
          </cell>
          <cell r="F11" t="str">
            <v xml:space="preserve"> </v>
          </cell>
          <cell r="G11" t="str">
            <v>Pluvial</v>
          </cell>
          <cell r="H11" t="str">
            <v>Descarga</v>
          </cell>
          <cell r="I11" t="str">
            <v>Existente</v>
          </cell>
        </row>
        <row r="12">
          <cell r="A12" t="str">
            <v>1021827.04-1044219.72</v>
          </cell>
          <cell r="B12" t="str">
            <v>DESC PTAR</v>
          </cell>
          <cell r="C12">
            <v>1021827.04</v>
          </cell>
          <cell r="D12">
            <v>1044219.72</v>
          </cell>
          <cell r="E12">
            <v>2556</v>
          </cell>
          <cell r="F12" t="str">
            <v xml:space="preserve"> </v>
          </cell>
          <cell r="G12" t="str">
            <v>Sanitario</v>
          </cell>
          <cell r="H12" t="str">
            <v>Descarga</v>
          </cell>
          <cell r="I12" t="str">
            <v>Existente</v>
          </cell>
        </row>
        <row r="13">
          <cell r="A13" t="str">
            <v>1021923.48-1044136.45</v>
          </cell>
          <cell r="B13" t="str">
            <v>PTAR</v>
          </cell>
          <cell r="C13">
            <v>1021923.48</v>
          </cell>
          <cell r="D13">
            <v>1044136.45</v>
          </cell>
          <cell r="E13">
            <v>2556.4726000000001</v>
          </cell>
          <cell r="F13" t="str">
            <v>Interpolado</v>
          </cell>
          <cell r="G13" t="str">
            <v>Combinado</v>
          </cell>
          <cell r="H13" t="str">
            <v>Descarga</v>
          </cell>
          <cell r="I13" t="str">
            <v>Existente</v>
          </cell>
        </row>
        <row r="14">
          <cell r="A14" t="str">
            <v>1021927.2-1044129.35</v>
          </cell>
          <cell r="B14" t="str">
            <v>PTAR 2</v>
          </cell>
          <cell r="C14">
            <v>1021927.2</v>
          </cell>
          <cell r="D14">
            <v>1044129.35</v>
          </cell>
          <cell r="E14">
            <v>2557.0365999999999</v>
          </cell>
          <cell r="F14" t="str">
            <v>Interpolado</v>
          </cell>
          <cell r="G14" t="str">
            <v>Combinado</v>
          </cell>
          <cell r="H14" t="str">
            <v>Descarga</v>
          </cell>
          <cell r="I14" t="str">
            <v>Existente</v>
          </cell>
        </row>
        <row r="15">
          <cell r="A15" t="str">
            <v>1022573.01-1043927.51</v>
          </cell>
          <cell r="B15" t="str">
            <v>QUEBRADA 2</v>
          </cell>
          <cell r="C15">
            <v>1022573.01</v>
          </cell>
          <cell r="D15">
            <v>1043927.51</v>
          </cell>
          <cell r="E15">
            <v>2559.9688000000001</v>
          </cell>
          <cell r="F15" t="str">
            <v>Interpolado</v>
          </cell>
          <cell r="G15" t="str">
            <v>Pluvial</v>
          </cell>
          <cell r="H15" t="str">
            <v>Descarga</v>
          </cell>
          <cell r="I15" t="str">
            <v>Existente</v>
          </cell>
        </row>
        <row r="16">
          <cell r="A16" t="str">
            <v>1022241.35-1043354.41</v>
          </cell>
          <cell r="B16" t="str">
            <v>QUEBRADA 3</v>
          </cell>
          <cell r="C16">
            <v>1022241.35</v>
          </cell>
          <cell r="D16">
            <v>1043354.41</v>
          </cell>
          <cell r="E16">
            <v>2565.3249999999998</v>
          </cell>
          <cell r="F16" t="str">
            <v>Interpolado</v>
          </cell>
          <cell r="G16" t="str">
            <v>Pluvial</v>
          </cell>
          <cell r="H16" t="str">
            <v>Descarga</v>
          </cell>
          <cell r="I16" t="str">
            <v>Existente</v>
          </cell>
        </row>
        <row r="17">
          <cell r="A17" t="str">
            <v>1022409.4-1043544.67</v>
          </cell>
          <cell r="B17" t="str">
            <v>BOX</v>
          </cell>
          <cell r="C17">
            <v>1022409.4</v>
          </cell>
          <cell r="D17">
            <v>1043544.67</v>
          </cell>
          <cell r="E17">
            <v>2561.9677999999999</v>
          </cell>
          <cell r="F17" t="str">
            <v>Interpolado</v>
          </cell>
          <cell r="G17" t="str">
            <v>Combinado</v>
          </cell>
          <cell r="H17" t="str">
            <v>Pozo</v>
          </cell>
          <cell r="I17" t="str">
            <v>Existente</v>
          </cell>
        </row>
        <row r="18">
          <cell r="A18" t="str">
            <v>1022400.15-1043552.98</v>
          </cell>
          <cell r="B18" t="str">
            <v>C229</v>
          </cell>
          <cell r="C18">
            <v>1022400.15</v>
          </cell>
          <cell r="D18">
            <v>1043552.98</v>
          </cell>
          <cell r="E18">
            <v>2563.0100000000002</v>
          </cell>
          <cell r="F18" t="str">
            <v>Sin Catastrar</v>
          </cell>
          <cell r="G18" t="str">
            <v>Combinado</v>
          </cell>
          <cell r="H18" t="str">
            <v>Pozo</v>
          </cell>
          <cell r="I18" t="str">
            <v>Existente</v>
          </cell>
        </row>
        <row r="19">
          <cell r="A19" t="str">
            <v>1022074.31-1044113.61</v>
          </cell>
          <cell r="B19" t="str">
            <v>C247</v>
          </cell>
          <cell r="C19">
            <v>1022074.31</v>
          </cell>
          <cell r="D19">
            <v>1044113.61</v>
          </cell>
          <cell r="E19">
            <v>2558.5100000000002</v>
          </cell>
          <cell r="F19" t="str">
            <v>Catastrado</v>
          </cell>
          <cell r="G19" t="str">
            <v>Sanitario</v>
          </cell>
          <cell r="H19" t="str">
            <v>Pozo</v>
          </cell>
          <cell r="I19" t="str">
            <v>Existente</v>
          </cell>
        </row>
        <row r="20">
          <cell r="A20" t="str">
            <v>1022017.96-1044179.32</v>
          </cell>
          <cell r="B20" t="str">
            <v>C248</v>
          </cell>
          <cell r="C20">
            <v>1022017.96</v>
          </cell>
          <cell r="D20">
            <v>1044179.32</v>
          </cell>
          <cell r="E20">
            <v>2557.15</v>
          </cell>
          <cell r="F20" t="str">
            <v>Catastrado</v>
          </cell>
          <cell r="G20" t="str">
            <v>Combinado</v>
          </cell>
          <cell r="H20" t="str">
            <v>Pozo</v>
          </cell>
          <cell r="I20" t="str">
            <v>Existente</v>
          </cell>
        </row>
        <row r="21">
          <cell r="A21" t="str">
            <v>1022018.08-1044178.01</v>
          </cell>
          <cell r="B21" t="str">
            <v>C248´</v>
          </cell>
          <cell r="C21">
            <v>1022018.08</v>
          </cell>
          <cell r="D21">
            <v>1044178.01</v>
          </cell>
          <cell r="E21">
            <v>2557.3108000000002</v>
          </cell>
          <cell r="F21" t="str">
            <v>Catastrado</v>
          </cell>
          <cell r="G21" t="str">
            <v>Combinado</v>
          </cell>
          <cell r="H21" t="str">
            <v>Pozo</v>
          </cell>
          <cell r="I21" t="str">
            <v>Existente</v>
          </cell>
        </row>
        <row r="22">
          <cell r="A22" t="str">
            <v>1021966.34-1044156.29</v>
          </cell>
          <cell r="B22" t="str">
            <v>C248A</v>
          </cell>
          <cell r="C22">
            <v>1021966.34</v>
          </cell>
          <cell r="D22">
            <v>1044156.29</v>
          </cell>
          <cell r="E22">
            <v>2557.16</v>
          </cell>
          <cell r="F22" t="str">
            <v>Catastrado</v>
          </cell>
          <cell r="G22" t="str">
            <v>Combinado</v>
          </cell>
          <cell r="H22" t="str">
            <v>Pozo</v>
          </cell>
          <cell r="I22" t="str">
            <v>Existente</v>
          </cell>
        </row>
        <row r="23">
          <cell r="A23" t="str">
            <v>1021967.6-1044154.39</v>
          </cell>
          <cell r="B23" t="str">
            <v>C248A´</v>
          </cell>
          <cell r="C23">
            <v>1021967.6</v>
          </cell>
          <cell r="D23">
            <v>1044154.39</v>
          </cell>
          <cell r="E23">
            <v>2557.1887999999999</v>
          </cell>
          <cell r="F23" t="str">
            <v>Interpolado</v>
          </cell>
          <cell r="G23" t="str">
            <v>Combinado</v>
          </cell>
          <cell r="H23" t="str">
            <v>Pozo</v>
          </cell>
          <cell r="I23" t="str">
            <v>Existente</v>
          </cell>
        </row>
        <row r="24">
          <cell r="A24" t="str">
            <v>1022050.8-1044151.96</v>
          </cell>
          <cell r="B24" t="str">
            <v>CAMARA DIV</v>
          </cell>
          <cell r="C24">
            <v>1022050.8</v>
          </cell>
          <cell r="D24">
            <v>1044151.96</v>
          </cell>
          <cell r="E24">
            <v>2556.9238999999998</v>
          </cell>
          <cell r="F24" t="str">
            <v>Interpolado</v>
          </cell>
          <cell r="G24" t="str">
            <v>Combinado</v>
          </cell>
          <cell r="H24" t="str">
            <v>Pozo</v>
          </cell>
          <cell r="I24" t="str">
            <v>Existente</v>
          </cell>
        </row>
        <row r="25">
          <cell r="A25" t="str">
            <v>1022049.88-1044150.88</v>
          </cell>
          <cell r="B25" t="str">
            <v>CAMARA DIV 2</v>
          </cell>
          <cell r="C25">
            <v>1022049.88</v>
          </cell>
          <cell r="D25">
            <v>1044150.88</v>
          </cell>
          <cell r="E25">
            <v>2557.3721999999998</v>
          </cell>
          <cell r="F25" t="str">
            <v>Interpolado</v>
          </cell>
          <cell r="G25" t="str">
            <v>Combinado</v>
          </cell>
          <cell r="H25" t="str">
            <v>Pozo</v>
          </cell>
          <cell r="I25" t="str">
            <v>Existente</v>
          </cell>
        </row>
        <row r="26">
          <cell r="A26" t="str">
            <v>1023176.1-1044272.75</v>
          </cell>
          <cell r="B26" t="str">
            <v>CANAL 02</v>
          </cell>
          <cell r="C26">
            <v>1023176.1</v>
          </cell>
          <cell r="D26">
            <v>1044272.75</v>
          </cell>
          <cell r="E26">
            <v>2564.3498</v>
          </cell>
          <cell r="F26" t="str">
            <v>Interpolado</v>
          </cell>
          <cell r="G26" t="str">
            <v>Pluvial</v>
          </cell>
          <cell r="H26" t="str">
            <v>Pozo</v>
          </cell>
          <cell r="I26" t="str">
            <v>Existente</v>
          </cell>
        </row>
        <row r="27">
          <cell r="A27" t="str">
            <v>1022236.47-1043828.98</v>
          </cell>
          <cell r="B27" t="str">
            <v>CANAL 03</v>
          </cell>
          <cell r="C27">
            <v>1022236.47</v>
          </cell>
          <cell r="D27">
            <v>1043828.98</v>
          </cell>
          <cell r="E27">
            <v>2564.3498</v>
          </cell>
          <cell r="F27" t="str">
            <v>Interpolado</v>
          </cell>
          <cell r="G27" t="str">
            <v>Sanitario</v>
          </cell>
          <cell r="H27" t="str">
            <v>Pozo</v>
          </cell>
          <cell r="I27" t="str">
            <v>Existente</v>
          </cell>
        </row>
        <row r="28">
          <cell r="A28" t="str">
            <v>1022550.51-1043410.27</v>
          </cell>
          <cell r="B28" t="str">
            <v>CANAL 04</v>
          </cell>
          <cell r="C28">
            <v>1022550.51</v>
          </cell>
          <cell r="D28">
            <v>1043410.27</v>
          </cell>
          <cell r="E28">
            <v>2563.1932999999999</v>
          </cell>
          <cell r="F28" t="str">
            <v>Interpolado</v>
          </cell>
          <cell r="G28" t="str">
            <v>Pluvial</v>
          </cell>
          <cell r="H28" t="str">
            <v>Pozo</v>
          </cell>
          <cell r="I28" t="str">
            <v>Existente</v>
          </cell>
        </row>
        <row r="29">
          <cell r="A29" t="str">
            <v>1023042.45-1044248.92</v>
          </cell>
          <cell r="B29" t="str">
            <v>CANAL/BOX</v>
          </cell>
          <cell r="C29">
            <v>1023042.45</v>
          </cell>
          <cell r="D29">
            <v>1044248.92</v>
          </cell>
          <cell r="E29">
            <v>2564.7853</v>
          </cell>
          <cell r="F29" t="str">
            <v>Interpolado</v>
          </cell>
          <cell r="G29" t="str">
            <v>Pluvial</v>
          </cell>
          <cell r="H29" t="str">
            <v>Pozo</v>
          </cell>
          <cell r="I29" t="str">
            <v>Existente</v>
          </cell>
        </row>
        <row r="30">
          <cell r="A30" t="str">
            <v>1023099.75-1043849.71</v>
          </cell>
          <cell r="B30" t="str">
            <v>CANAL 06</v>
          </cell>
          <cell r="C30">
            <v>1023099.75</v>
          </cell>
          <cell r="D30">
            <v>1043849.71</v>
          </cell>
          <cell r="E30">
            <v>2562.7456999999999</v>
          </cell>
          <cell r="F30" t="str">
            <v>Interpolado</v>
          </cell>
          <cell r="G30" t="str">
            <v>Pluvial</v>
          </cell>
          <cell r="H30" t="str">
            <v>Pozo</v>
          </cell>
          <cell r="I30" t="str">
            <v>Existente</v>
          </cell>
        </row>
        <row r="31">
          <cell r="A31" t="str">
            <v>1022462.51-1043315.57</v>
          </cell>
          <cell r="B31" t="str">
            <v>CANAL 07</v>
          </cell>
          <cell r="C31">
            <v>1022462.51</v>
          </cell>
          <cell r="D31">
            <v>1043315.57</v>
          </cell>
          <cell r="E31">
            <v>2566.3199</v>
          </cell>
          <cell r="F31" t="str">
            <v>Interpolado</v>
          </cell>
          <cell r="G31" t="str">
            <v>Pluvial</v>
          </cell>
          <cell r="H31" t="str">
            <v>Pozo</v>
          </cell>
          <cell r="I31" t="str">
            <v>Existente</v>
          </cell>
        </row>
        <row r="32">
          <cell r="A32" t="str">
            <v>1023068.06-1044127.44</v>
          </cell>
          <cell r="B32" t="str">
            <v>Conexion no pozo</v>
          </cell>
          <cell r="C32">
            <v>1023068.06</v>
          </cell>
          <cell r="D32">
            <v>1044127.44</v>
          </cell>
          <cell r="E32">
            <v>2562.1487999999999</v>
          </cell>
          <cell r="F32" t="str">
            <v>Interpolado</v>
          </cell>
          <cell r="G32" t="str">
            <v>Combinado</v>
          </cell>
          <cell r="H32" t="str">
            <v>Pozo</v>
          </cell>
          <cell r="I32" t="str">
            <v>Existente</v>
          </cell>
        </row>
        <row r="33">
          <cell r="A33" t="str">
            <v>1022757.78-1043607.59</v>
          </cell>
          <cell r="B33" t="str">
            <v>NE</v>
          </cell>
          <cell r="C33">
            <v>1022757.78</v>
          </cell>
          <cell r="D33">
            <v>1043607.59</v>
          </cell>
          <cell r="E33">
            <v>2566.2003</v>
          </cell>
          <cell r="F33" t="str">
            <v>Interpolado</v>
          </cell>
          <cell r="G33" t="str">
            <v>Combinado</v>
          </cell>
          <cell r="H33" t="str">
            <v>Pozo</v>
          </cell>
          <cell r="I33" t="str">
            <v>Existente</v>
          </cell>
        </row>
        <row r="34">
          <cell r="A34" t="str">
            <v>1022355.2-1043548.68</v>
          </cell>
          <cell r="B34" t="str">
            <v>NE2</v>
          </cell>
          <cell r="C34">
            <v>1022355.2</v>
          </cell>
          <cell r="D34">
            <v>1043548.68</v>
          </cell>
          <cell r="E34">
            <v>2563.2199999999998</v>
          </cell>
          <cell r="F34" t="str">
            <v>Interpolado</v>
          </cell>
          <cell r="G34" t="str">
            <v>Sanitario</v>
          </cell>
          <cell r="H34" t="str">
            <v>Pozo</v>
          </cell>
          <cell r="I34" t="str">
            <v>Existente</v>
          </cell>
        </row>
        <row r="35">
          <cell r="A35" t="str">
            <v>1022370.01-1043063.83</v>
          </cell>
          <cell r="B35" t="str">
            <v>NE3</v>
          </cell>
          <cell r="C35">
            <v>1022370.01</v>
          </cell>
          <cell r="D35">
            <v>1043063.83</v>
          </cell>
          <cell r="E35">
            <v>2575.8915999999999</v>
          </cell>
          <cell r="F35" t="str">
            <v>Interpolado</v>
          </cell>
          <cell r="G35" t="str">
            <v>Sanitario</v>
          </cell>
          <cell r="H35" t="str">
            <v>Pozo</v>
          </cell>
          <cell r="I35" t="str">
            <v>Existente</v>
          </cell>
        </row>
        <row r="36">
          <cell r="A36" t="str">
            <v>1022849.2-1044340.01</v>
          </cell>
          <cell r="B36" t="str">
            <v>NE4</v>
          </cell>
          <cell r="C36">
            <v>1022849.2</v>
          </cell>
          <cell r="D36">
            <v>1044340.01</v>
          </cell>
          <cell r="E36">
            <v>2564.1986000000002</v>
          </cell>
          <cell r="F36" t="str">
            <v>Interpolado</v>
          </cell>
          <cell r="G36" t="str">
            <v>Sanitario</v>
          </cell>
          <cell r="H36" t="str">
            <v>Pozo</v>
          </cell>
          <cell r="I36" t="str">
            <v>Existente</v>
          </cell>
        </row>
        <row r="37">
          <cell r="A37" t="str">
            <v>1022972.37-1044315.72</v>
          </cell>
          <cell r="B37" t="str">
            <v>NE5</v>
          </cell>
          <cell r="C37">
            <v>1022972.37</v>
          </cell>
          <cell r="D37">
            <v>1044315.72</v>
          </cell>
          <cell r="E37">
            <v>2564.4023999999999</v>
          </cell>
          <cell r="F37" t="str">
            <v>Interpolado</v>
          </cell>
          <cell r="G37" t="str">
            <v>Sanitario</v>
          </cell>
          <cell r="H37" t="str">
            <v>Pozo</v>
          </cell>
          <cell r="I37" t="str">
            <v>Existente</v>
          </cell>
        </row>
        <row r="38">
          <cell r="A38" t="str">
            <v>1022374.71-1043694.08</v>
          </cell>
          <cell r="B38" t="str">
            <v>NNN</v>
          </cell>
          <cell r="C38">
            <v>1022374.71</v>
          </cell>
          <cell r="D38">
            <v>1043694.08</v>
          </cell>
          <cell r="E38">
            <v>2561.3200000000002</v>
          </cell>
          <cell r="F38" t="str">
            <v>Interpolado</v>
          </cell>
          <cell r="G38" t="str">
            <v>Sanitario</v>
          </cell>
          <cell r="H38" t="str">
            <v>Pozo</v>
          </cell>
          <cell r="I38" t="str">
            <v>Existente</v>
          </cell>
        </row>
        <row r="39">
          <cell r="A39" t="str">
            <v>1023361.62-1044483.51</v>
          </cell>
          <cell r="B39" t="str">
            <v>P002V</v>
          </cell>
          <cell r="C39">
            <v>1023361.62</v>
          </cell>
          <cell r="D39">
            <v>1044483.51</v>
          </cell>
          <cell r="E39">
            <v>2563</v>
          </cell>
          <cell r="F39" t="str">
            <v>Catastrado</v>
          </cell>
          <cell r="G39" t="str">
            <v>Pluvial</v>
          </cell>
          <cell r="H39" t="str">
            <v>Pozo</v>
          </cell>
          <cell r="I39" t="str">
            <v>Existente</v>
          </cell>
        </row>
        <row r="40">
          <cell r="A40" t="str">
            <v>1023362.08-1044485.87</v>
          </cell>
          <cell r="B40" t="str">
            <v>P003V</v>
          </cell>
          <cell r="C40">
            <v>1023362.08</v>
          </cell>
          <cell r="D40">
            <v>1044485.87</v>
          </cell>
          <cell r="E40">
            <v>2563.27</v>
          </cell>
          <cell r="F40" t="str">
            <v>Catastrado</v>
          </cell>
          <cell r="G40" t="str">
            <v>Pluvial</v>
          </cell>
          <cell r="H40" t="str">
            <v>Pozo</v>
          </cell>
          <cell r="I40" t="str">
            <v>Existente</v>
          </cell>
        </row>
        <row r="41">
          <cell r="A41" t="str">
            <v>1023319.79-1044434.3</v>
          </cell>
          <cell r="B41" t="str">
            <v>P007V</v>
          </cell>
          <cell r="C41">
            <v>1023319.79</v>
          </cell>
          <cell r="D41">
            <v>1044434.3</v>
          </cell>
          <cell r="E41">
            <v>2563.17</v>
          </cell>
          <cell r="F41" t="str">
            <v>Catastrado</v>
          </cell>
          <cell r="G41" t="str">
            <v>Pluvial</v>
          </cell>
          <cell r="H41" t="str">
            <v>Pozo</v>
          </cell>
          <cell r="I41" t="str">
            <v>Existente</v>
          </cell>
        </row>
        <row r="42">
          <cell r="A42" t="str">
            <v>1023392.04-1044466.01</v>
          </cell>
          <cell r="B42" t="str">
            <v>P009V</v>
          </cell>
          <cell r="C42">
            <v>1023392.04</v>
          </cell>
          <cell r="D42">
            <v>1044466.01</v>
          </cell>
          <cell r="E42">
            <v>2563.33</v>
          </cell>
          <cell r="F42" t="str">
            <v>Catastrado</v>
          </cell>
          <cell r="G42" t="str">
            <v>Pluvial</v>
          </cell>
          <cell r="H42" t="str">
            <v>Pozo</v>
          </cell>
          <cell r="I42" t="str">
            <v>Existente</v>
          </cell>
        </row>
        <row r="43">
          <cell r="A43" t="str">
            <v>1023380.31-1044472.2</v>
          </cell>
          <cell r="B43" t="str">
            <v>P010V</v>
          </cell>
          <cell r="C43">
            <v>1023380.31</v>
          </cell>
          <cell r="D43">
            <v>1044472.2</v>
          </cell>
          <cell r="E43">
            <v>2563.19</v>
          </cell>
          <cell r="F43" t="str">
            <v>Catastrado</v>
          </cell>
          <cell r="G43" t="str">
            <v>Pluvial</v>
          </cell>
          <cell r="H43" t="str">
            <v>Pozo</v>
          </cell>
          <cell r="I43" t="str">
            <v>Existente</v>
          </cell>
        </row>
        <row r="44">
          <cell r="A44" t="str">
            <v>1023630.31-1044263.89</v>
          </cell>
          <cell r="B44" t="str">
            <v>P011V</v>
          </cell>
          <cell r="C44">
            <v>1023630.31</v>
          </cell>
          <cell r="D44">
            <v>1044263.89</v>
          </cell>
          <cell r="E44">
            <v>2566.8139999999999</v>
          </cell>
          <cell r="F44" t="str">
            <v>Catastrado</v>
          </cell>
          <cell r="G44" t="str">
            <v>Pluvial</v>
          </cell>
          <cell r="H44" t="str">
            <v>Pozo</v>
          </cell>
          <cell r="I44" t="str">
            <v>Existente</v>
          </cell>
        </row>
        <row r="45">
          <cell r="A45" t="str">
            <v>1023616.3-1044278.39</v>
          </cell>
          <cell r="B45" t="str">
            <v>P012V</v>
          </cell>
          <cell r="C45">
            <v>1023616.3</v>
          </cell>
          <cell r="D45">
            <v>1044278.39</v>
          </cell>
          <cell r="E45">
            <v>2566.15</v>
          </cell>
          <cell r="F45" t="str">
            <v>Catastrado</v>
          </cell>
          <cell r="G45" t="str">
            <v>Sanitario</v>
          </cell>
          <cell r="H45" t="str">
            <v>Pozo</v>
          </cell>
          <cell r="I45" t="str">
            <v>Existente</v>
          </cell>
        </row>
        <row r="46">
          <cell r="A46" t="str">
            <v>1023610.08-1044288.4</v>
          </cell>
          <cell r="B46" t="str">
            <v>P013V</v>
          </cell>
          <cell r="C46">
            <v>1023610.08</v>
          </cell>
          <cell r="D46">
            <v>1044288.4</v>
          </cell>
          <cell r="E46">
            <v>2565.7860000000001</v>
          </cell>
          <cell r="F46" t="str">
            <v>Catastrado</v>
          </cell>
          <cell r="G46" t="str">
            <v>Pluvial</v>
          </cell>
          <cell r="H46" t="str">
            <v>Pozo</v>
          </cell>
          <cell r="I46" t="str">
            <v>Existente</v>
          </cell>
        </row>
        <row r="47">
          <cell r="A47" t="str">
            <v>1023591.79-1044309.87</v>
          </cell>
          <cell r="B47" t="str">
            <v>P014V</v>
          </cell>
          <cell r="C47">
            <v>1023591.79</v>
          </cell>
          <cell r="D47">
            <v>1044309.87</v>
          </cell>
          <cell r="E47">
            <v>2565.069</v>
          </cell>
          <cell r="F47" t="str">
            <v>Catastrado</v>
          </cell>
          <cell r="G47" t="str">
            <v>Pluvial</v>
          </cell>
          <cell r="H47" t="str">
            <v>Pozo</v>
          </cell>
          <cell r="I47" t="str">
            <v>Existente</v>
          </cell>
        </row>
        <row r="48">
          <cell r="A48" t="str">
            <v>1023577.48-1044324.12</v>
          </cell>
          <cell r="B48" t="str">
            <v>P015V</v>
          </cell>
          <cell r="C48">
            <v>1023577.48</v>
          </cell>
          <cell r="D48">
            <v>1044324.12</v>
          </cell>
          <cell r="E48">
            <v>2564.7429999999999</v>
          </cell>
          <cell r="F48" t="str">
            <v>Catastrado</v>
          </cell>
          <cell r="G48" t="str">
            <v>Sanitario</v>
          </cell>
          <cell r="H48" t="str">
            <v>Pozo</v>
          </cell>
          <cell r="I48" t="str">
            <v>Existente</v>
          </cell>
        </row>
        <row r="49">
          <cell r="A49" t="str">
            <v>1023554.1-1044350.21</v>
          </cell>
          <cell r="B49" t="str">
            <v>P016V</v>
          </cell>
          <cell r="C49">
            <v>1023554.1</v>
          </cell>
          <cell r="D49">
            <v>1044350.21</v>
          </cell>
          <cell r="E49">
            <v>2564.52</v>
          </cell>
          <cell r="F49" t="str">
            <v>Catastrado</v>
          </cell>
          <cell r="G49" t="str">
            <v>Sanitario</v>
          </cell>
          <cell r="H49" t="str">
            <v>Pozo</v>
          </cell>
          <cell r="I49" t="str">
            <v>Existente</v>
          </cell>
        </row>
        <row r="50">
          <cell r="A50" t="str">
            <v>1023551.2-1044355.55</v>
          </cell>
          <cell r="B50" t="str">
            <v>P017V</v>
          </cell>
          <cell r="C50">
            <v>1023551.2</v>
          </cell>
          <cell r="D50">
            <v>1044355.55</v>
          </cell>
          <cell r="E50">
            <v>2564.48</v>
          </cell>
          <cell r="F50" t="str">
            <v>Catastrado</v>
          </cell>
          <cell r="G50" t="str">
            <v>Pluvial</v>
          </cell>
          <cell r="H50" t="str">
            <v>Pozo</v>
          </cell>
          <cell r="I50" t="str">
            <v>Existente</v>
          </cell>
        </row>
        <row r="51">
          <cell r="A51" t="str">
            <v>1023502.85-1044389.97</v>
          </cell>
          <cell r="B51" t="str">
            <v>P018V</v>
          </cell>
          <cell r="C51">
            <v>1023502.85</v>
          </cell>
          <cell r="D51">
            <v>1044389.97</v>
          </cell>
          <cell r="E51">
            <v>2564.4</v>
          </cell>
          <cell r="F51" t="str">
            <v>Catastrado</v>
          </cell>
          <cell r="G51" t="str">
            <v>Pluvial</v>
          </cell>
          <cell r="H51" t="str">
            <v>Pozo</v>
          </cell>
          <cell r="I51" t="str">
            <v>Existente</v>
          </cell>
        </row>
        <row r="52">
          <cell r="A52" t="str">
            <v>1023475.4-1044367.72</v>
          </cell>
          <cell r="B52" t="str">
            <v>P019V</v>
          </cell>
          <cell r="C52">
            <v>1023475.4</v>
          </cell>
          <cell r="D52">
            <v>1044367.72</v>
          </cell>
          <cell r="E52">
            <v>2564.44</v>
          </cell>
          <cell r="F52" t="str">
            <v>Catastrado</v>
          </cell>
          <cell r="G52" t="str">
            <v>Pluvial</v>
          </cell>
          <cell r="H52" t="str">
            <v>Pozo</v>
          </cell>
          <cell r="I52" t="str">
            <v>Existente</v>
          </cell>
        </row>
        <row r="53">
          <cell r="A53" t="str">
            <v>1023494.85-1044393.83</v>
          </cell>
          <cell r="B53" t="str">
            <v>P021V</v>
          </cell>
          <cell r="C53">
            <v>1023494.85</v>
          </cell>
          <cell r="D53">
            <v>1044393.83</v>
          </cell>
          <cell r="E53">
            <v>2564.4569999999999</v>
          </cell>
          <cell r="F53" t="str">
            <v>Catastrado</v>
          </cell>
          <cell r="G53" t="str">
            <v>Sanitario</v>
          </cell>
          <cell r="H53" t="str">
            <v>Pozo</v>
          </cell>
          <cell r="I53" t="str">
            <v>Existente</v>
          </cell>
        </row>
        <row r="54">
          <cell r="A54" t="str">
            <v>1023484.47-1044403.38</v>
          </cell>
          <cell r="B54" t="str">
            <v>P022V</v>
          </cell>
          <cell r="C54">
            <v>1023484.47</v>
          </cell>
          <cell r="D54">
            <v>1044403.38</v>
          </cell>
          <cell r="E54">
            <v>2564.31</v>
          </cell>
          <cell r="F54" t="str">
            <v>Catastrado</v>
          </cell>
          <cell r="G54" t="str">
            <v>Pluvial</v>
          </cell>
          <cell r="H54" t="str">
            <v>Pozo</v>
          </cell>
          <cell r="I54" t="str">
            <v>Existente</v>
          </cell>
        </row>
        <row r="55">
          <cell r="A55" t="str">
            <v>1023477.31-1044406.1</v>
          </cell>
          <cell r="B55" t="str">
            <v>P023V</v>
          </cell>
          <cell r="C55">
            <v>1023477.31</v>
          </cell>
          <cell r="D55">
            <v>1044406.1</v>
          </cell>
          <cell r="E55">
            <v>2564.3000000000002</v>
          </cell>
          <cell r="F55" t="str">
            <v>Catastrado</v>
          </cell>
          <cell r="G55" t="str">
            <v>Sanitario</v>
          </cell>
          <cell r="H55" t="str">
            <v>Pozo</v>
          </cell>
          <cell r="I55" t="str">
            <v>Existente</v>
          </cell>
        </row>
        <row r="56">
          <cell r="A56" t="str">
            <v>1023453.54-1044424.38</v>
          </cell>
          <cell r="B56" t="str">
            <v>P024V</v>
          </cell>
          <cell r="C56">
            <v>1023453.54</v>
          </cell>
          <cell r="D56">
            <v>1044424.38</v>
          </cell>
          <cell r="E56">
            <v>2564.1080000000002</v>
          </cell>
          <cell r="F56" t="str">
            <v>Catastrado</v>
          </cell>
          <cell r="G56" t="str">
            <v>Pluvial</v>
          </cell>
          <cell r="H56" t="str">
            <v>Pozo</v>
          </cell>
          <cell r="I56" t="str">
            <v>Existente</v>
          </cell>
        </row>
        <row r="57">
          <cell r="A57" t="str">
            <v>1023329.95-1044490.45</v>
          </cell>
          <cell r="B57" t="str">
            <v>P025</v>
          </cell>
          <cell r="C57">
            <v>1023329.95</v>
          </cell>
          <cell r="D57">
            <v>1044490.45</v>
          </cell>
          <cell r="E57">
            <v>2563.1799999999998</v>
          </cell>
          <cell r="F57" t="str">
            <v>Catastrado</v>
          </cell>
          <cell r="G57" t="str">
            <v>Sanitario</v>
          </cell>
          <cell r="H57" t="str">
            <v>Pozo</v>
          </cell>
          <cell r="I57" t="str">
            <v>Existente</v>
          </cell>
        </row>
        <row r="58">
          <cell r="A58" t="str">
            <v>1023524.17-1044704.64</v>
          </cell>
          <cell r="B58" t="str">
            <v>P025AA</v>
          </cell>
          <cell r="C58">
            <v>1023524.17</v>
          </cell>
          <cell r="D58">
            <v>1044704.64</v>
          </cell>
          <cell r="E58">
            <v>2564.08</v>
          </cell>
          <cell r="F58" t="str">
            <v>Catastrado</v>
          </cell>
          <cell r="G58" t="str">
            <v>Pluvial</v>
          </cell>
          <cell r="H58" t="str">
            <v>Pozo</v>
          </cell>
          <cell r="I58" t="str">
            <v>Existente</v>
          </cell>
        </row>
        <row r="59">
          <cell r="A59" t="str">
            <v>1023470.77-1044644.53</v>
          </cell>
          <cell r="B59" t="str">
            <v>P025AB</v>
          </cell>
          <cell r="C59">
            <v>1023470.77</v>
          </cell>
          <cell r="D59">
            <v>1044644.53</v>
          </cell>
          <cell r="E59">
            <v>2563.9699999999998</v>
          </cell>
          <cell r="F59" t="str">
            <v>Catastrado</v>
          </cell>
          <cell r="G59" t="str">
            <v>Pluvial</v>
          </cell>
          <cell r="H59" t="str">
            <v>Pozo</v>
          </cell>
          <cell r="I59" t="str">
            <v>Existente</v>
          </cell>
        </row>
        <row r="60">
          <cell r="A60" t="str">
            <v>1023463-1044643.36</v>
          </cell>
          <cell r="B60" t="str">
            <v>P025AC</v>
          </cell>
          <cell r="C60">
            <v>1023463</v>
          </cell>
          <cell r="D60">
            <v>1044643.36</v>
          </cell>
          <cell r="E60">
            <v>2563.9204</v>
          </cell>
          <cell r="F60" t="str">
            <v>Interpolado</v>
          </cell>
          <cell r="G60" t="str">
            <v>Sanitario</v>
          </cell>
          <cell r="H60" t="str">
            <v>Pozo</v>
          </cell>
          <cell r="I60" t="str">
            <v>Existente</v>
          </cell>
        </row>
        <row r="61">
          <cell r="A61" t="str">
            <v>1023466.7-1044639.93</v>
          </cell>
          <cell r="B61" t="str">
            <v>P025AD</v>
          </cell>
          <cell r="C61">
            <v>1023466.7</v>
          </cell>
          <cell r="D61">
            <v>1044639.93</v>
          </cell>
          <cell r="E61">
            <v>2563.9899999999998</v>
          </cell>
          <cell r="F61" t="str">
            <v>Catastrado</v>
          </cell>
          <cell r="G61" t="str">
            <v>Pluvial</v>
          </cell>
          <cell r="H61" t="str">
            <v>Pozo</v>
          </cell>
          <cell r="I61" t="str">
            <v>Existente</v>
          </cell>
        </row>
        <row r="62">
          <cell r="A62" t="str">
            <v>1023439.85-1044616.59</v>
          </cell>
          <cell r="B62" t="str">
            <v>P025AE</v>
          </cell>
          <cell r="C62">
            <v>1023439.85</v>
          </cell>
          <cell r="D62">
            <v>1044616.59</v>
          </cell>
          <cell r="E62">
            <v>2563.88</v>
          </cell>
          <cell r="F62" t="str">
            <v>Catastrado</v>
          </cell>
          <cell r="G62" t="str">
            <v>Sanitario</v>
          </cell>
          <cell r="H62" t="str">
            <v>Pozo</v>
          </cell>
          <cell r="I62" t="str">
            <v>Existente</v>
          </cell>
        </row>
        <row r="63">
          <cell r="A63" t="str">
            <v>1023418.4-1044584.23</v>
          </cell>
          <cell r="B63" t="str">
            <v>P025AF</v>
          </cell>
          <cell r="C63">
            <v>1023418.4</v>
          </cell>
          <cell r="D63">
            <v>1044584.23</v>
          </cell>
          <cell r="E63">
            <v>2563.86</v>
          </cell>
          <cell r="F63" t="str">
            <v>Catastrado</v>
          </cell>
          <cell r="G63" t="str">
            <v>Pluvial</v>
          </cell>
          <cell r="H63" t="str">
            <v>Pozo</v>
          </cell>
          <cell r="I63" t="str">
            <v>Existente</v>
          </cell>
        </row>
        <row r="64">
          <cell r="A64" t="str">
            <v>1023507.35-1044582.7</v>
          </cell>
          <cell r="B64" t="str">
            <v>P025AG</v>
          </cell>
          <cell r="C64">
            <v>1023507.35</v>
          </cell>
          <cell r="D64">
            <v>1044582.7</v>
          </cell>
          <cell r="E64">
            <v>2563.5300000000002</v>
          </cell>
          <cell r="F64" t="str">
            <v>Catastrado</v>
          </cell>
          <cell r="G64" t="str">
            <v>Sanitario</v>
          </cell>
          <cell r="H64" t="str">
            <v>Pozo</v>
          </cell>
          <cell r="I64" t="str">
            <v>Existente</v>
          </cell>
        </row>
        <row r="65">
          <cell r="A65" t="str">
            <v>1023579.89-1044503.94</v>
          </cell>
          <cell r="B65" t="str">
            <v>P025AH</v>
          </cell>
          <cell r="C65">
            <v>1023579.89</v>
          </cell>
          <cell r="D65">
            <v>1044503.94</v>
          </cell>
          <cell r="E65">
            <v>2563.5100000000002</v>
          </cell>
          <cell r="F65" t="str">
            <v>Catastrado</v>
          </cell>
          <cell r="G65" t="str">
            <v>Sanitario</v>
          </cell>
          <cell r="H65" t="str">
            <v>Pozo</v>
          </cell>
          <cell r="I65" t="str">
            <v>Existente</v>
          </cell>
        </row>
        <row r="66">
          <cell r="A66" t="str">
            <v>1023590.36-1044490.12</v>
          </cell>
          <cell r="B66" t="str">
            <v>P025AI</v>
          </cell>
          <cell r="C66">
            <v>1023590.36</v>
          </cell>
          <cell r="D66">
            <v>1044490.12</v>
          </cell>
          <cell r="E66">
            <v>2563.54</v>
          </cell>
          <cell r="F66" t="str">
            <v>Catastrado</v>
          </cell>
          <cell r="G66" t="str">
            <v>Sanitario</v>
          </cell>
          <cell r="H66" t="str">
            <v>Pozo</v>
          </cell>
          <cell r="I66" t="str">
            <v>Existente</v>
          </cell>
        </row>
        <row r="67">
          <cell r="A67" t="str">
            <v>1023629.31-1044461.28</v>
          </cell>
          <cell r="B67" t="str">
            <v>P025AJ</v>
          </cell>
          <cell r="C67">
            <v>1023629.31</v>
          </cell>
          <cell r="D67">
            <v>1044461.28</v>
          </cell>
          <cell r="E67">
            <v>2563.65</v>
          </cell>
          <cell r="F67" t="str">
            <v>Catastrado</v>
          </cell>
          <cell r="G67" t="str">
            <v>Sanitario</v>
          </cell>
          <cell r="H67" t="str">
            <v>Pozo</v>
          </cell>
          <cell r="I67" t="str">
            <v>Existente</v>
          </cell>
        </row>
        <row r="68">
          <cell r="A68" t="str">
            <v>1023673.96-1044427.81</v>
          </cell>
          <cell r="B68" t="str">
            <v>P025AK</v>
          </cell>
          <cell r="C68">
            <v>1023673.96</v>
          </cell>
          <cell r="D68">
            <v>1044427.81</v>
          </cell>
          <cell r="E68">
            <v>2564.17</v>
          </cell>
          <cell r="F68" t="str">
            <v>Catastrado</v>
          </cell>
          <cell r="G68" t="str">
            <v>Sanitario</v>
          </cell>
          <cell r="H68" t="str">
            <v>Pozo</v>
          </cell>
          <cell r="I68" t="str">
            <v>Existente</v>
          </cell>
        </row>
        <row r="69">
          <cell r="A69" t="str">
            <v>1023541.12-1044533.12</v>
          </cell>
          <cell r="B69" t="str">
            <v>P025AL</v>
          </cell>
          <cell r="C69">
            <v>1023541.12</v>
          </cell>
          <cell r="D69">
            <v>1044533.12</v>
          </cell>
          <cell r="E69">
            <v>2563.5100000000002</v>
          </cell>
          <cell r="F69" t="str">
            <v>Catastrado</v>
          </cell>
          <cell r="G69" t="str">
            <v>Sanitario</v>
          </cell>
          <cell r="H69" t="str">
            <v>Pozo</v>
          </cell>
          <cell r="I69" t="str">
            <v>Existente</v>
          </cell>
        </row>
        <row r="70">
          <cell r="A70" t="str">
            <v>1023366.19-1044523.51</v>
          </cell>
          <cell r="B70" t="str">
            <v>P025AM</v>
          </cell>
          <cell r="C70">
            <v>1023366.19</v>
          </cell>
          <cell r="D70">
            <v>1044523.51</v>
          </cell>
          <cell r="E70">
            <v>2563.27</v>
          </cell>
          <cell r="F70" t="str">
            <v>Catastrado</v>
          </cell>
          <cell r="G70" t="str">
            <v>Pluvial</v>
          </cell>
          <cell r="H70" t="str">
            <v>Pozo</v>
          </cell>
          <cell r="I70" t="str">
            <v>Existente</v>
          </cell>
        </row>
        <row r="71">
          <cell r="A71" t="str">
            <v>1023430.03-1044438.49</v>
          </cell>
          <cell r="B71" t="str">
            <v>P025V</v>
          </cell>
          <cell r="C71">
            <v>1023430.03</v>
          </cell>
          <cell r="D71">
            <v>1044438.49</v>
          </cell>
          <cell r="E71">
            <v>2564.0210000000002</v>
          </cell>
          <cell r="F71" t="str">
            <v>Catastrado</v>
          </cell>
          <cell r="G71" t="str">
            <v>Sanitario</v>
          </cell>
          <cell r="H71" t="str">
            <v>Pozo</v>
          </cell>
          <cell r="I71" t="str">
            <v>Existente</v>
          </cell>
        </row>
        <row r="72">
          <cell r="A72" t="str">
            <v>1023587.57-1044756.66</v>
          </cell>
          <cell r="B72" t="str">
            <v>P025Z</v>
          </cell>
          <cell r="C72">
            <v>1023587.57</v>
          </cell>
          <cell r="D72">
            <v>1044756.66</v>
          </cell>
          <cell r="E72">
            <v>2564.52</v>
          </cell>
          <cell r="F72" t="str">
            <v>Catastrado</v>
          </cell>
          <cell r="G72" t="str">
            <v>Pluvial</v>
          </cell>
          <cell r="H72" t="str">
            <v>Pozo</v>
          </cell>
          <cell r="I72" t="str">
            <v>Existente</v>
          </cell>
        </row>
        <row r="73">
          <cell r="A73" t="str">
            <v>1023257.52-1044403.45</v>
          </cell>
          <cell r="B73" t="str">
            <v>P026</v>
          </cell>
          <cell r="C73">
            <v>1023257.52</v>
          </cell>
          <cell r="D73">
            <v>1044403.45</v>
          </cell>
          <cell r="E73">
            <v>2562.66</v>
          </cell>
          <cell r="F73" t="str">
            <v>Sin Catastrar</v>
          </cell>
          <cell r="G73" t="str">
            <v>Sanitario</v>
          </cell>
          <cell r="H73" t="str">
            <v>Pozo</v>
          </cell>
          <cell r="I73" t="str">
            <v>Existente</v>
          </cell>
        </row>
        <row r="74">
          <cell r="A74" t="str">
            <v>1023201.87-1044332.8</v>
          </cell>
          <cell r="B74" t="str">
            <v>P028</v>
          </cell>
          <cell r="C74">
            <v>1023201.87</v>
          </cell>
          <cell r="D74">
            <v>1044332.8</v>
          </cell>
          <cell r="E74">
            <v>2562.5796</v>
          </cell>
          <cell r="F74" t="str">
            <v>Interpolado</v>
          </cell>
          <cell r="G74" t="str">
            <v>Sanitario</v>
          </cell>
          <cell r="H74" t="str">
            <v>Pozo</v>
          </cell>
          <cell r="I74" t="str">
            <v>Existente</v>
          </cell>
        </row>
        <row r="75">
          <cell r="A75" t="str">
            <v>1023139.13-1044231.75</v>
          </cell>
          <cell r="B75" t="str">
            <v>P029</v>
          </cell>
          <cell r="C75">
            <v>1023139.13</v>
          </cell>
          <cell r="D75">
            <v>1044231.75</v>
          </cell>
          <cell r="E75">
            <v>2562.88</v>
          </cell>
          <cell r="F75" t="str">
            <v>Catastrado</v>
          </cell>
          <cell r="G75" t="str">
            <v>Sanitario</v>
          </cell>
          <cell r="H75" t="str">
            <v>Pozo</v>
          </cell>
          <cell r="I75" t="str">
            <v>Existente</v>
          </cell>
        </row>
        <row r="76">
          <cell r="A76" t="str">
            <v>1023077.14-1044138.65</v>
          </cell>
          <cell r="B76" t="str">
            <v>P030</v>
          </cell>
          <cell r="C76">
            <v>1023077.14</v>
          </cell>
          <cell r="D76">
            <v>1044138.65</v>
          </cell>
          <cell r="E76">
            <v>2562.1</v>
          </cell>
          <cell r="F76" t="str">
            <v>Catastrado</v>
          </cell>
          <cell r="G76" t="str">
            <v>Combinado</v>
          </cell>
          <cell r="H76" t="str">
            <v>Pozo</v>
          </cell>
          <cell r="I76" t="str">
            <v>Existente</v>
          </cell>
        </row>
        <row r="77">
          <cell r="A77" t="str">
            <v>1023067.25-1044126.49</v>
          </cell>
          <cell r="B77" t="str">
            <v>P031</v>
          </cell>
          <cell r="C77">
            <v>1023067.25</v>
          </cell>
          <cell r="D77">
            <v>1044126.49</v>
          </cell>
          <cell r="E77">
            <v>2562.09</v>
          </cell>
          <cell r="F77" t="str">
            <v>Catastrado</v>
          </cell>
          <cell r="G77" t="str">
            <v>Combinado</v>
          </cell>
          <cell r="H77" t="str">
            <v>Pozo</v>
          </cell>
          <cell r="I77" t="str">
            <v>Existente</v>
          </cell>
        </row>
        <row r="78">
          <cell r="A78" t="str">
            <v>1023068.59-1044128.07</v>
          </cell>
          <cell r="B78" t="str">
            <v>P031A</v>
          </cell>
          <cell r="C78">
            <v>1023068.59</v>
          </cell>
          <cell r="D78">
            <v>1044128.07</v>
          </cell>
          <cell r="E78">
            <v>2562.1734000000001</v>
          </cell>
          <cell r="F78" t="str">
            <v>Interpolado</v>
          </cell>
          <cell r="G78" t="str">
            <v>Combinado</v>
          </cell>
          <cell r="H78" t="str">
            <v>Pozo</v>
          </cell>
          <cell r="I78" t="str">
            <v>Existente</v>
          </cell>
        </row>
        <row r="79">
          <cell r="A79" t="str">
            <v>1023071.39-1044126.7</v>
          </cell>
          <cell r="B79" t="str">
            <v>P032</v>
          </cell>
          <cell r="C79">
            <v>1023071.39</v>
          </cell>
          <cell r="D79">
            <v>1044126.7</v>
          </cell>
          <cell r="E79">
            <v>2562.0500000000002</v>
          </cell>
          <cell r="F79" t="str">
            <v>Catastrado</v>
          </cell>
          <cell r="G79" t="str">
            <v>Pluvial</v>
          </cell>
          <cell r="H79" t="str">
            <v>Pozo</v>
          </cell>
          <cell r="I79" t="str">
            <v>Existente</v>
          </cell>
        </row>
        <row r="80">
          <cell r="A80" t="str">
            <v>1023077.88-1044126.85</v>
          </cell>
          <cell r="B80" t="str">
            <v>P034</v>
          </cell>
          <cell r="C80">
            <v>1023077.88</v>
          </cell>
          <cell r="D80">
            <v>1044126.85</v>
          </cell>
          <cell r="E80">
            <v>2561.9699999999998</v>
          </cell>
          <cell r="F80" t="str">
            <v>Catastrado</v>
          </cell>
          <cell r="G80" t="str">
            <v>Pluvial</v>
          </cell>
          <cell r="H80" t="str">
            <v>Pozo</v>
          </cell>
          <cell r="I80" t="str">
            <v>Existente</v>
          </cell>
        </row>
        <row r="81">
          <cell r="A81" t="str">
            <v>1023070.86-1044131.39</v>
          </cell>
          <cell r="B81" t="str">
            <v>P035</v>
          </cell>
          <cell r="C81">
            <v>1023070.86</v>
          </cell>
          <cell r="D81">
            <v>1044131.39</v>
          </cell>
          <cell r="E81">
            <v>2562.1516000000001</v>
          </cell>
          <cell r="F81" t="str">
            <v>Interpolado</v>
          </cell>
          <cell r="G81" t="str">
            <v>Combinado</v>
          </cell>
          <cell r="H81" t="str">
            <v>Pozo</v>
          </cell>
          <cell r="I81" t="str">
            <v>Existente</v>
          </cell>
        </row>
        <row r="82">
          <cell r="A82" t="str">
            <v>1023063.47-1044120.64</v>
          </cell>
          <cell r="B82" t="str">
            <v>P036</v>
          </cell>
          <cell r="C82">
            <v>1023063.47</v>
          </cell>
          <cell r="D82">
            <v>1044120.64</v>
          </cell>
          <cell r="E82">
            <v>2561.9499999999998</v>
          </cell>
          <cell r="F82" t="str">
            <v>Sin Catastrar</v>
          </cell>
          <cell r="G82" t="str">
            <v>Combinado</v>
          </cell>
          <cell r="H82" t="str">
            <v>Pozo</v>
          </cell>
          <cell r="I82" t="str">
            <v>Existente</v>
          </cell>
        </row>
        <row r="83">
          <cell r="A83" t="str">
            <v>1023048.88-1044095.36</v>
          </cell>
          <cell r="B83" t="str">
            <v>P037</v>
          </cell>
          <cell r="C83">
            <v>1023048.88</v>
          </cell>
          <cell r="D83">
            <v>1044095.36</v>
          </cell>
          <cell r="E83">
            <v>2561.982</v>
          </cell>
          <cell r="F83" t="str">
            <v>Catastrado</v>
          </cell>
          <cell r="G83" t="str">
            <v>Pluvial</v>
          </cell>
          <cell r="H83" t="str">
            <v>Pozo</v>
          </cell>
          <cell r="I83" t="str">
            <v>Existente</v>
          </cell>
        </row>
        <row r="84">
          <cell r="A84" t="str">
            <v>1023108.35-1044105.56</v>
          </cell>
          <cell r="B84" t="str">
            <v>P038</v>
          </cell>
          <cell r="C84">
            <v>1023108.35</v>
          </cell>
          <cell r="D84">
            <v>1044105.56</v>
          </cell>
          <cell r="E84">
            <v>2562.6327000000001</v>
          </cell>
          <cell r="F84" t="str">
            <v>Interpolado</v>
          </cell>
          <cell r="G84" t="str">
            <v>Pluvial</v>
          </cell>
          <cell r="H84" t="str">
            <v>Pozo</v>
          </cell>
          <cell r="I84" t="str">
            <v>Existente</v>
          </cell>
        </row>
        <row r="85">
          <cell r="A85" t="str">
            <v>1023107.67-1044102.35</v>
          </cell>
          <cell r="B85" t="str">
            <v>P039</v>
          </cell>
          <cell r="C85">
            <v>1023107.67</v>
          </cell>
          <cell r="D85">
            <v>1044102.35</v>
          </cell>
          <cell r="E85">
            <v>2562.6239999999998</v>
          </cell>
          <cell r="F85" t="str">
            <v>Catastrado</v>
          </cell>
          <cell r="G85" t="str">
            <v>Sanitario</v>
          </cell>
          <cell r="H85" t="str">
            <v>Pozo</v>
          </cell>
          <cell r="I85" t="str">
            <v>Existente</v>
          </cell>
        </row>
        <row r="86">
          <cell r="A86" t="str">
            <v>1023158.44-1044174.14</v>
          </cell>
          <cell r="B86" t="str">
            <v>P040</v>
          </cell>
          <cell r="C86">
            <v>1023158.44</v>
          </cell>
          <cell r="D86">
            <v>1044174.14</v>
          </cell>
          <cell r="E86">
            <v>2562.59</v>
          </cell>
          <cell r="F86" t="str">
            <v>Catastrado</v>
          </cell>
          <cell r="G86" t="str">
            <v>Pluvial</v>
          </cell>
          <cell r="H86" t="str">
            <v>Pozo</v>
          </cell>
          <cell r="I86" t="str">
            <v>Existente</v>
          </cell>
        </row>
        <row r="87">
          <cell r="A87" t="str">
            <v>1023162.62-1044174.66</v>
          </cell>
          <cell r="B87" t="str">
            <v>P041</v>
          </cell>
          <cell r="C87">
            <v>1023162.62</v>
          </cell>
          <cell r="D87">
            <v>1044174.66</v>
          </cell>
          <cell r="E87">
            <v>2562.61</v>
          </cell>
          <cell r="F87" t="str">
            <v>Catastrado</v>
          </cell>
          <cell r="G87" t="str">
            <v>Sanitario</v>
          </cell>
          <cell r="H87" t="str">
            <v>Pozo</v>
          </cell>
          <cell r="I87" t="str">
            <v>Existente</v>
          </cell>
        </row>
        <row r="88">
          <cell r="A88" t="str">
            <v>1023206.77-1044241.18</v>
          </cell>
          <cell r="B88" t="str">
            <v>P042</v>
          </cell>
          <cell r="C88">
            <v>1023206.77</v>
          </cell>
          <cell r="D88">
            <v>1044241.18</v>
          </cell>
          <cell r="E88">
            <v>2562.6999999999998</v>
          </cell>
          <cell r="F88" t="str">
            <v>Catastrado</v>
          </cell>
          <cell r="G88" t="str">
            <v>Pluvial</v>
          </cell>
          <cell r="H88" t="str">
            <v>Pozo</v>
          </cell>
          <cell r="I88" t="str">
            <v>Existente</v>
          </cell>
        </row>
        <row r="89">
          <cell r="A89" t="str">
            <v>1023208.66-1044239.59</v>
          </cell>
          <cell r="B89" t="str">
            <v>P043</v>
          </cell>
          <cell r="C89">
            <v>1023208.66</v>
          </cell>
          <cell r="D89">
            <v>1044239.59</v>
          </cell>
          <cell r="E89">
            <v>2562.7199999999998</v>
          </cell>
          <cell r="F89" t="str">
            <v>Catastrado</v>
          </cell>
          <cell r="G89" t="str">
            <v>Sanitario</v>
          </cell>
          <cell r="H89" t="str">
            <v>Pozo</v>
          </cell>
          <cell r="I89" t="str">
            <v>Existente</v>
          </cell>
        </row>
        <row r="90">
          <cell r="A90" t="str">
            <v>1023127.58-1044196.94</v>
          </cell>
          <cell r="B90" t="str">
            <v>P044</v>
          </cell>
          <cell r="C90">
            <v>1023127.58</v>
          </cell>
          <cell r="D90">
            <v>1044196.94</v>
          </cell>
          <cell r="E90">
            <v>2562.75</v>
          </cell>
          <cell r="F90" t="str">
            <v>Catastrado</v>
          </cell>
          <cell r="G90" t="str">
            <v>Pluvial</v>
          </cell>
          <cell r="H90" t="str">
            <v>Pozo</v>
          </cell>
          <cell r="I90" t="str">
            <v>Existente</v>
          </cell>
        </row>
        <row r="91">
          <cell r="A91" t="str">
            <v>1023178.2-1044162.38</v>
          </cell>
          <cell r="B91" t="str">
            <v>P045</v>
          </cell>
          <cell r="C91">
            <v>1023178.2</v>
          </cell>
          <cell r="D91">
            <v>1044162.38</v>
          </cell>
          <cell r="E91">
            <v>2563.2332000000001</v>
          </cell>
          <cell r="F91" t="str">
            <v>Interpolado</v>
          </cell>
          <cell r="G91" t="str">
            <v>Sanitario</v>
          </cell>
          <cell r="H91" t="str">
            <v>Pozo</v>
          </cell>
          <cell r="I91" t="str">
            <v>Existente</v>
          </cell>
        </row>
        <row r="92">
          <cell r="A92" t="str">
            <v>1023193.81-1044149.97</v>
          </cell>
          <cell r="B92" t="str">
            <v>P046</v>
          </cell>
          <cell r="C92">
            <v>1023193.81</v>
          </cell>
          <cell r="D92">
            <v>1044149.97</v>
          </cell>
          <cell r="E92">
            <v>2563.94</v>
          </cell>
          <cell r="F92" t="str">
            <v>Catastrado</v>
          </cell>
          <cell r="G92" t="str">
            <v>Pluvial</v>
          </cell>
          <cell r="H92" t="str">
            <v>Pozo</v>
          </cell>
          <cell r="I92" t="str">
            <v>Existente</v>
          </cell>
        </row>
        <row r="93">
          <cell r="A93" t="str">
            <v>1023196.35-1044151.12</v>
          </cell>
          <cell r="B93" t="str">
            <v>P047</v>
          </cell>
          <cell r="C93">
            <v>1023196.35</v>
          </cell>
          <cell r="D93">
            <v>1044151.12</v>
          </cell>
          <cell r="E93">
            <v>2563.94</v>
          </cell>
          <cell r="F93" t="str">
            <v>Catastrado</v>
          </cell>
          <cell r="G93" t="str">
            <v>Sanitario</v>
          </cell>
          <cell r="H93" t="str">
            <v>Pozo</v>
          </cell>
          <cell r="I93" t="str">
            <v>Existente</v>
          </cell>
        </row>
        <row r="94">
          <cell r="A94" t="str">
            <v>1023226.58-1044190.38</v>
          </cell>
          <cell r="B94" t="str">
            <v>P048</v>
          </cell>
          <cell r="C94">
            <v>1023226.58</v>
          </cell>
          <cell r="D94">
            <v>1044190.38</v>
          </cell>
          <cell r="E94">
            <v>2563.6799999999998</v>
          </cell>
          <cell r="F94" t="str">
            <v>Catastrado</v>
          </cell>
          <cell r="G94" t="str">
            <v>Sanitario</v>
          </cell>
          <cell r="H94" t="str">
            <v>Pozo</v>
          </cell>
          <cell r="I94" t="str">
            <v>Existente</v>
          </cell>
        </row>
        <row r="95">
          <cell r="A95" t="str">
            <v>1023227.84-1044195.03</v>
          </cell>
          <cell r="B95" t="str">
            <v>P049</v>
          </cell>
          <cell r="C95">
            <v>1023227.84</v>
          </cell>
          <cell r="D95">
            <v>1044195.03</v>
          </cell>
          <cell r="E95">
            <v>2563.67</v>
          </cell>
          <cell r="F95" t="str">
            <v>Catastrado</v>
          </cell>
          <cell r="G95" t="str">
            <v>Pluvial</v>
          </cell>
          <cell r="H95" t="str">
            <v>Pozo</v>
          </cell>
          <cell r="I95" t="str">
            <v>Existente</v>
          </cell>
        </row>
        <row r="96">
          <cell r="A96" t="str">
            <v>1023249.63-1044223.86</v>
          </cell>
          <cell r="B96" t="str">
            <v>P050</v>
          </cell>
          <cell r="C96">
            <v>1023249.63</v>
          </cell>
          <cell r="D96">
            <v>1044223.86</v>
          </cell>
          <cell r="E96">
            <v>2563.9</v>
          </cell>
          <cell r="F96" t="str">
            <v>Catastrado</v>
          </cell>
          <cell r="G96" t="str">
            <v>Pluvial</v>
          </cell>
          <cell r="H96" t="str">
            <v>Pozo</v>
          </cell>
          <cell r="I96" t="str">
            <v>Existente</v>
          </cell>
        </row>
        <row r="97">
          <cell r="A97" t="str">
            <v>1023251.54-1044222.95</v>
          </cell>
          <cell r="B97" t="str">
            <v>P051</v>
          </cell>
          <cell r="C97">
            <v>1023251.54</v>
          </cell>
          <cell r="D97">
            <v>1044222.95</v>
          </cell>
          <cell r="E97">
            <v>2563.91</v>
          </cell>
          <cell r="F97" t="str">
            <v>Catastrado</v>
          </cell>
          <cell r="G97" t="str">
            <v>Sanitario</v>
          </cell>
          <cell r="H97" t="str">
            <v>Pozo</v>
          </cell>
          <cell r="I97" t="str">
            <v>Existente</v>
          </cell>
        </row>
        <row r="98">
          <cell r="A98" t="str">
            <v>1023264.95-1044202.87</v>
          </cell>
          <cell r="B98" t="str">
            <v>P052</v>
          </cell>
          <cell r="C98">
            <v>1023264.95</v>
          </cell>
          <cell r="D98">
            <v>1044202.87</v>
          </cell>
          <cell r="E98">
            <v>2563.9899999999998</v>
          </cell>
          <cell r="F98" t="str">
            <v>Catastrado</v>
          </cell>
          <cell r="G98" t="str">
            <v>Pluvial</v>
          </cell>
          <cell r="H98" t="str">
            <v>Pozo</v>
          </cell>
          <cell r="I98" t="str">
            <v>Existente</v>
          </cell>
        </row>
        <row r="99">
          <cell r="A99" t="str">
            <v>1023270.74-1044212.55</v>
          </cell>
          <cell r="B99" t="str">
            <v>P053</v>
          </cell>
          <cell r="C99">
            <v>1023270.74</v>
          </cell>
          <cell r="D99">
            <v>1044212.55</v>
          </cell>
          <cell r="E99">
            <v>2564.08</v>
          </cell>
          <cell r="F99" t="str">
            <v>Catastrado</v>
          </cell>
          <cell r="G99" t="str">
            <v>Sanitario</v>
          </cell>
          <cell r="H99" t="str">
            <v>Pozo</v>
          </cell>
          <cell r="I99" t="str">
            <v>Existente</v>
          </cell>
        </row>
        <row r="100">
          <cell r="A100" t="str">
            <v>1023248.49-1044182.46</v>
          </cell>
          <cell r="B100" t="str">
            <v>P054</v>
          </cell>
          <cell r="C100">
            <v>1023248.49</v>
          </cell>
          <cell r="D100">
            <v>1044182.46</v>
          </cell>
          <cell r="E100">
            <v>2563.89</v>
          </cell>
          <cell r="F100" t="str">
            <v>Catastrado</v>
          </cell>
          <cell r="G100" t="str">
            <v>Pluvial</v>
          </cell>
          <cell r="H100" t="str">
            <v>Pozo</v>
          </cell>
          <cell r="I100" t="str">
            <v>Existente</v>
          </cell>
        </row>
        <row r="101">
          <cell r="A101" t="str">
            <v>1023245.96-1044180.13</v>
          </cell>
          <cell r="B101" t="str">
            <v>P055</v>
          </cell>
          <cell r="C101">
            <v>1023245.96</v>
          </cell>
          <cell r="D101">
            <v>1044180.13</v>
          </cell>
          <cell r="E101">
            <v>2563.87</v>
          </cell>
          <cell r="F101" t="str">
            <v>Catastrado</v>
          </cell>
          <cell r="G101" t="str">
            <v>Sanitario</v>
          </cell>
          <cell r="H101" t="str">
            <v>Pozo</v>
          </cell>
          <cell r="I101" t="str">
            <v>Existente</v>
          </cell>
        </row>
        <row r="102">
          <cell r="A102" t="str">
            <v>1023260.89-1044172.4</v>
          </cell>
          <cell r="B102" t="str">
            <v>P056</v>
          </cell>
          <cell r="C102">
            <v>1023260.89</v>
          </cell>
          <cell r="D102">
            <v>1044172.4</v>
          </cell>
          <cell r="E102">
            <v>2564.09</v>
          </cell>
          <cell r="F102" t="str">
            <v>Catastrado</v>
          </cell>
          <cell r="G102" t="str">
            <v>Sanitario</v>
          </cell>
          <cell r="H102" t="str">
            <v>Pozo</v>
          </cell>
          <cell r="I102" t="str">
            <v>Existente</v>
          </cell>
        </row>
        <row r="103">
          <cell r="A103" t="str">
            <v>1023328.36-1044123.23</v>
          </cell>
          <cell r="B103" t="str">
            <v>P056A</v>
          </cell>
          <cell r="C103">
            <v>1023328.36</v>
          </cell>
          <cell r="D103">
            <v>1044123.23</v>
          </cell>
          <cell r="E103">
            <v>2564.7399999999998</v>
          </cell>
          <cell r="F103" t="str">
            <v>Catastrado</v>
          </cell>
          <cell r="G103" t="str">
            <v>Sanitario</v>
          </cell>
          <cell r="H103" t="str">
            <v>Pozo</v>
          </cell>
          <cell r="I103" t="str">
            <v>Existente</v>
          </cell>
        </row>
        <row r="104">
          <cell r="A104" t="str">
            <v>1023262.18-1044163.58</v>
          </cell>
          <cell r="B104" t="str">
            <v>P056B</v>
          </cell>
          <cell r="C104">
            <v>1023262.18</v>
          </cell>
          <cell r="D104">
            <v>1044163.58</v>
          </cell>
          <cell r="E104">
            <v>2564.5700000000002</v>
          </cell>
          <cell r="F104" t="str">
            <v>Catastrado</v>
          </cell>
          <cell r="G104" t="str">
            <v>Sanitario</v>
          </cell>
          <cell r="H104" t="str">
            <v>Pozo</v>
          </cell>
          <cell r="I104" t="str">
            <v>Existente</v>
          </cell>
        </row>
        <row r="105">
          <cell r="A105" t="str">
            <v>1023261.89-1044174.02</v>
          </cell>
          <cell r="B105" t="str">
            <v>P057</v>
          </cell>
          <cell r="C105">
            <v>1023261.89</v>
          </cell>
          <cell r="D105">
            <v>1044174.02</v>
          </cell>
          <cell r="E105">
            <v>2564.06</v>
          </cell>
          <cell r="F105" t="str">
            <v>Catastrado</v>
          </cell>
          <cell r="G105" t="str">
            <v>Pluvial</v>
          </cell>
          <cell r="H105" t="str">
            <v>Pozo</v>
          </cell>
          <cell r="I105" t="str">
            <v>Existente</v>
          </cell>
        </row>
        <row r="106">
          <cell r="A106" t="str">
            <v>1023143.08-1044081.22</v>
          </cell>
          <cell r="B106" t="str">
            <v>P058</v>
          </cell>
          <cell r="C106">
            <v>1023143.08</v>
          </cell>
          <cell r="D106">
            <v>1044081.22</v>
          </cell>
          <cell r="E106">
            <v>2563.5</v>
          </cell>
          <cell r="F106" t="str">
            <v>Interpolado</v>
          </cell>
          <cell r="G106" t="str">
            <v>Sanitario</v>
          </cell>
          <cell r="H106" t="str">
            <v>Pozo</v>
          </cell>
          <cell r="I106" t="str">
            <v>Existente</v>
          </cell>
        </row>
        <row r="107">
          <cell r="A107" t="str">
            <v>1023142.54-1044083.67</v>
          </cell>
          <cell r="B107" t="str">
            <v>P059</v>
          </cell>
          <cell r="C107">
            <v>1023142.54</v>
          </cell>
          <cell r="D107">
            <v>1044083.67</v>
          </cell>
          <cell r="E107">
            <v>2563.4899999999998</v>
          </cell>
          <cell r="F107" t="str">
            <v>Catastrado</v>
          </cell>
          <cell r="G107" t="str">
            <v>Pluvial</v>
          </cell>
          <cell r="H107" t="str">
            <v>Pozo</v>
          </cell>
          <cell r="I107" t="str">
            <v>Existente</v>
          </cell>
        </row>
        <row r="108">
          <cell r="A108" t="str">
            <v>1023209.19-1044041.74</v>
          </cell>
          <cell r="B108" t="str">
            <v>P060</v>
          </cell>
          <cell r="C108">
            <v>1023209.19</v>
          </cell>
          <cell r="D108">
            <v>1044041.74</v>
          </cell>
          <cell r="E108">
            <v>2565.1</v>
          </cell>
          <cell r="F108" t="str">
            <v>Catastrado</v>
          </cell>
          <cell r="G108" t="str">
            <v>Sanitario</v>
          </cell>
          <cell r="H108" t="str">
            <v>Pozo</v>
          </cell>
          <cell r="I108" t="str">
            <v>Existente</v>
          </cell>
        </row>
        <row r="109">
          <cell r="A109" t="str">
            <v>1023262.7-1044010.8</v>
          </cell>
          <cell r="B109" t="str">
            <v>P061</v>
          </cell>
          <cell r="C109">
            <v>1023262.7</v>
          </cell>
          <cell r="D109">
            <v>1044010.8</v>
          </cell>
          <cell r="E109">
            <v>2565.9899999999998</v>
          </cell>
          <cell r="F109" t="str">
            <v>Sin Catastrar</v>
          </cell>
          <cell r="G109" t="str">
            <v>Sanitario</v>
          </cell>
          <cell r="H109" t="str">
            <v>Pozo</v>
          </cell>
          <cell r="I109" t="str">
            <v>Existente</v>
          </cell>
        </row>
        <row r="110">
          <cell r="A110" t="str">
            <v>1023292.89-1044041.48</v>
          </cell>
          <cell r="B110" t="str">
            <v>P062</v>
          </cell>
          <cell r="C110">
            <v>1023292.89</v>
          </cell>
          <cell r="D110">
            <v>1044041.48</v>
          </cell>
          <cell r="E110">
            <v>2567.27</v>
          </cell>
          <cell r="F110" t="str">
            <v>Catastrado</v>
          </cell>
          <cell r="G110" t="str">
            <v>Sanitario</v>
          </cell>
          <cell r="H110" t="str">
            <v>Pozo</v>
          </cell>
          <cell r="I110" t="str">
            <v>Existente</v>
          </cell>
        </row>
        <row r="111">
          <cell r="A111" t="str">
            <v>1023082.36-1043926.25</v>
          </cell>
          <cell r="B111" t="str">
            <v>P063</v>
          </cell>
          <cell r="C111">
            <v>1023082.36</v>
          </cell>
          <cell r="D111">
            <v>1043926.25</v>
          </cell>
          <cell r="E111">
            <v>2563.88</v>
          </cell>
          <cell r="F111" t="str">
            <v>Catastrado</v>
          </cell>
          <cell r="G111" t="str">
            <v>Combinado</v>
          </cell>
          <cell r="H111" t="str">
            <v>Pozo</v>
          </cell>
          <cell r="I111" t="str">
            <v>Existente</v>
          </cell>
        </row>
        <row r="112">
          <cell r="A112" t="str">
            <v>1023079.53-1043922.79</v>
          </cell>
          <cell r="B112" t="str">
            <v>P064</v>
          </cell>
          <cell r="C112">
            <v>1023079.53</v>
          </cell>
          <cell r="D112">
            <v>1043922.79</v>
          </cell>
          <cell r="E112">
            <v>2563.6999999999998</v>
          </cell>
          <cell r="F112" t="str">
            <v>Catastrado</v>
          </cell>
          <cell r="G112" t="str">
            <v>Combinado</v>
          </cell>
          <cell r="H112" t="str">
            <v>Pozo</v>
          </cell>
          <cell r="I112" t="str">
            <v>Existente</v>
          </cell>
        </row>
        <row r="113">
          <cell r="A113" t="str">
            <v>1023126.02-1043892.13</v>
          </cell>
          <cell r="B113" t="str">
            <v>P065</v>
          </cell>
          <cell r="C113">
            <v>1023126.02</v>
          </cell>
          <cell r="D113">
            <v>1043892.13</v>
          </cell>
          <cell r="E113">
            <v>2563.9139</v>
          </cell>
          <cell r="F113" t="str">
            <v>Interpolado</v>
          </cell>
          <cell r="G113" t="str">
            <v>Combinado</v>
          </cell>
          <cell r="H113" t="str">
            <v>Pozo</v>
          </cell>
          <cell r="I113" t="str">
            <v>Existente</v>
          </cell>
        </row>
        <row r="114">
          <cell r="A114" t="str">
            <v>1023095.58-1043852.92</v>
          </cell>
          <cell r="B114" t="str">
            <v>P066</v>
          </cell>
          <cell r="C114">
            <v>1023095.58</v>
          </cell>
          <cell r="D114">
            <v>1043852.92</v>
          </cell>
          <cell r="E114">
            <v>2562.69</v>
          </cell>
          <cell r="F114" t="str">
            <v>Catastrado</v>
          </cell>
          <cell r="G114" t="str">
            <v>Combinado</v>
          </cell>
          <cell r="H114" t="str">
            <v>Pozo</v>
          </cell>
          <cell r="I114" t="str">
            <v>Existente</v>
          </cell>
        </row>
        <row r="115">
          <cell r="A115" t="str">
            <v>1023077.21-1043828.72</v>
          </cell>
          <cell r="B115" t="str">
            <v>P067</v>
          </cell>
          <cell r="C115">
            <v>1023077.21</v>
          </cell>
          <cell r="D115">
            <v>1043828.72</v>
          </cell>
          <cell r="E115">
            <v>2563.5700000000002</v>
          </cell>
          <cell r="F115" t="str">
            <v>Catastrado</v>
          </cell>
          <cell r="G115" t="str">
            <v>Sanitario</v>
          </cell>
          <cell r="H115" t="str">
            <v>Pozo</v>
          </cell>
          <cell r="I115" t="str">
            <v>Existente</v>
          </cell>
        </row>
        <row r="116">
          <cell r="A116" t="str">
            <v>1023032.11-1043857.71</v>
          </cell>
          <cell r="B116" t="str">
            <v>P068</v>
          </cell>
          <cell r="C116">
            <v>1023032.11</v>
          </cell>
          <cell r="D116">
            <v>1043857.71</v>
          </cell>
          <cell r="E116">
            <v>2563.77</v>
          </cell>
          <cell r="F116" t="str">
            <v>Catastrado</v>
          </cell>
          <cell r="G116" t="str">
            <v>Pluvial</v>
          </cell>
          <cell r="H116" t="str">
            <v>Pozo</v>
          </cell>
          <cell r="I116" t="str">
            <v>Existente</v>
          </cell>
        </row>
        <row r="117">
          <cell r="A117" t="str">
            <v>1023030.31-1043857.84</v>
          </cell>
          <cell r="B117" t="str">
            <v>P069</v>
          </cell>
          <cell r="C117">
            <v>1023030.31</v>
          </cell>
          <cell r="D117">
            <v>1043857.84</v>
          </cell>
          <cell r="E117">
            <v>2563.81</v>
          </cell>
          <cell r="F117" t="str">
            <v>Catastrado</v>
          </cell>
          <cell r="G117" t="str">
            <v>Combinado</v>
          </cell>
          <cell r="H117" t="str">
            <v>Pozo</v>
          </cell>
          <cell r="I117" t="str">
            <v>Existente</v>
          </cell>
        </row>
        <row r="118">
          <cell r="A118" t="str">
            <v>1023075.38-1043830.8</v>
          </cell>
          <cell r="B118" t="str">
            <v>P070</v>
          </cell>
          <cell r="C118">
            <v>1023075.38</v>
          </cell>
          <cell r="D118">
            <v>1043830.8</v>
          </cell>
          <cell r="E118">
            <v>2563.5500000000002</v>
          </cell>
          <cell r="F118" t="str">
            <v>Catastrado</v>
          </cell>
          <cell r="G118" t="str">
            <v>Pluvial</v>
          </cell>
          <cell r="H118" t="str">
            <v>Pozo</v>
          </cell>
          <cell r="I118" t="str">
            <v>Existente</v>
          </cell>
        </row>
        <row r="119">
          <cell r="A119" t="str">
            <v>1023054.26-1043948.75</v>
          </cell>
          <cell r="B119" t="str">
            <v>P071</v>
          </cell>
          <cell r="C119">
            <v>1023054.26</v>
          </cell>
          <cell r="D119">
            <v>1043948.75</v>
          </cell>
          <cell r="E119">
            <v>2563.27</v>
          </cell>
          <cell r="F119" t="str">
            <v>Catastrado</v>
          </cell>
          <cell r="G119" t="str">
            <v>Combinado</v>
          </cell>
          <cell r="H119" t="str">
            <v>Pozo</v>
          </cell>
          <cell r="I119" t="str">
            <v>Existente</v>
          </cell>
        </row>
        <row r="120">
          <cell r="A120" t="str">
            <v>1022983.81-1044000.21</v>
          </cell>
          <cell r="B120" t="str">
            <v>P072</v>
          </cell>
          <cell r="C120">
            <v>1022983.81</v>
          </cell>
          <cell r="D120">
            <v>1044000.21</v>
          </cell>
          <cell r="E120">
            <v>2562.8467000000001</v>
          </cell>
          <cell r="F120" t="str">
            <v>Interpolado</v>
          </cell>
          <cell r="G120" t="str">
            <v>Combinado</v>
          </cell>
          <cell r="H120" t="str">
            <v>Pozo</v>
          </cell>
          <cell r="I120" t="str">
            <v>Existente</v>
          </cell>
        </row>
        <row r="121">
          <cell r="A121" t="str">
            <v>1023038.01-1043867.52</v>
          </cell>
          <cell r="B121" t="str">
            <v>P073</v>
          </cell>
          <cell r="C121">
            <v>1023038.01</v>
          </cell>
          <cell r="D121">
            <v>1043867.52</v>
          </cell>
          <cell r="E121">
            <v>2563.02</v>
          </cell>
          <cell r="F121" t="str">
            <v>Catastrado</v>
          </cell>
          <cell r="G121" t="str">
            <v>Sanitario</v>
          </cell>
          <cell r="H121" t="str">
            <v>Pozo</v>
          </cell>
          <cell r="I121" t="str">
            <v>Existente</v>
          </cell>
        </row>
        <row r="122">
          <cell r="A122" t="str">
            <v>1023050.94-1043884.98</v>
          </cell>
          <cell r="B122" t="str">
            <v>P074</v>
          </cell>
          <cell r="C122">
            <v>1023050.94</v>
          </cell>
          <cell r="D122">
            <v>1043884.98</v>
          </cell>
          <cell r="E122">
            <v>2562.79</v>
          </cell>
          <cell r="F122" t="str">
            <v>Sin Catastrar</v>
          </cell>
          <cell r="G122" t="str">
            <v>Combinado</v>
          </cell>
          <cell r="H122" t="str">
            <v>Pozo</v>
          </cell>
          <cell r="I122" t="str">
            <v>Existente</v>
          </cell>
        </row>
        <row r="123">
          <cell r="A123" t="str">
            <v>1022921.17-1043923.01</v>
          </cell>
          <cell r="B123" t="str">
            <v>P075</v>
          </cell>
          <cell r="C123">
            <v>1022921.17</v>
          </cell>
          <cell r="D123">
            <v>1043923.01</v>
          </cell>
          <cell r="E123">
            <v>2561.65</v>
          </cell>
          <cell r="F123" t="str">
            <v>Catastrado</v>
          </cell>
          <cell r="G123" t="str">
            <v>Combinado</v>
          </cell>
          <cell r="H123" t="str">
            <v>Pozo</v>
          </cell>
          <cell r="I123" t="str">
            <v>Existente</v>
          </cell>
        </row>
        <row r="124">
          <cell r="A124" t="str">
            <v>1022926.82-1043921.85</v>
          </cell>
          <cell r="B124" t="str">
            <v>P076</v>
          </cell>
          <cell r="C124">
            <v>1022926.82</v>
          </cell>
          <cell r="D124">
            <v>1043921.85</v>
          </cell>
          <cell r="E124">
            <v>2561.8116</v>
          </cell>
          <cell r="F124" t="str">
            <v>Interpolado</v>
          </cell>
          <cell r="G124" t="str">
            <v>Combinado</v>
          </cell>
          <cell r="H124" t="str">
            <v>Pozo</v>
          </cell>
          <cell r="I124" t="str">
            <v>Existente</v>
          </cell>
        </row>
        <row r="125">
          <cell r="A125" t="str">
            <v>1022919.71-1043926.58</v>
          </cell>
          <cell r="B125" t="str">
            <v>P077</v>
          </cell>
          <cell r="C125">
            <v>1022919.71</v>
          </cell>
          <cell r="D125">
            <v>1043926.58</v>
          </cell>
          <cell r="E125">
            <v>2561.66</v>
          </cell>
          <cell r="F125" t="str">
            <v>Catastrado</v>
          </cell>
          <cell r="G125" t="str">
            <v>Combinado</v>
          </cell>
          <cell r="H125" t="str">
            <v>Pozo</v>
          </cell>
          <cell r="I125" t="str">
            <v>Existente</v>
          </cell>
        </row>
        <row r="126">
          <cell r="A126" t="str">
            <v>1022933.16-1043919.44</v>
          </cell>
          <cell r="B126" t="str">
            <v>P078</v>
          </cell>
          <cell r="C126">
            <v>1022933.16</v>
          </cell>
          <cell r="D126">
            <v>1043919.44</v>
          </cell>
          <cell r="E126">
            <v>2561.8000000000002</v>
          </cell>
          <cell r="F126" t="str">
            <v>Catastrado</v>
          </cell>
          <cell r="G126" t="str">
            <v>Combinado</v>
          </cell>
          <cell r="H126" t="str">
            <v>Pozo</v>
          </cell>
          <cell r="I126" t="str">
            <v>Existente</v>
          </cell>
        </row>
        <row r="127">
          <cell r="A127" t="str">
            <v>1022933.57-1043920.79</v>
          </cell>
          <cell r="B127" t="str">
            <v>P079</v>
          </cell>
          <cell r="C127">
            <v>1022933.57</v>
          </cell>
          <cell r="D127">
            <v>1043920.79</v>
          </cell>
          <cell r="E127">
            <v>2561.8690999999999</v>
          </cell>
          <cell r="F127" t="str">
            <v>Interpolado</v>
          </cell>
          <cell r="G127" t="str">
            <v>Combinado</v>
          </cell>
          <cell r="H127" t="str">
            <v>Pozo</v>
          </cell>
          <cell r="I127" t="str">
            <v>Existente</v>
          </cell>
        </row>
        <row r="128">
          <cell r="A128" t="str">
            <v>1022870.26-1043955.97</v>
          </cell>
          <cell r="B128" t="str">
            <v>P081</v>
          </cell>
          <cell r="C128">
            <v>1022870.26</v>
          </cell>
          <cell r="D128">
            <v>1043955.97</v>
          </cell>
          <cell r="E128">
            <v>2561.9270000000001</v>
          </cell>
          <cell r="F128" t="str">
            <v>Interpolado</v>
          </cell>
          <cell r="G128" t="str">
            <v>Combinado</v>
          </cell>
          <cell r="H128" t="str">
            <v>Pozo</v>
          </cell>
          <cell r="I128" t="str">
            <v>Existente</v>
          </cell>
        </row>
        <row r="129">
          <cell r="A129" t="str">
            <v>1022846.88-1043970.88</v>
          </cell>
          <cell r="B129" t="str">
            <v>P082</v>
          </cell>
          <cell r="C129">
            <v>1022846.88</v>
          </cell>
          <cell r="D129">
            <v>1043970.88</v>
          </cell>
          <cell r="E129">
            <v>2561.79</v>
          </cell>
          <cell r="F129" t="str">
            <v>Catastrado</v>
          </cell>
          <cell r="G129" t="str">
            <v>Combinado</v>
          </cell>
          <cell r="H129" t="str">
            <v>Pozo</v>
          </cell>
          <cell r="I129" t="str">
            <v>Existente</v>
          </cell>
        </row>
        <row r="130">
          <cell r="A130" t="str">
            <v>1022837.64-1043973.62</v>
          </cell>
          <cell r="B130" t="str">
            <v>P083</v>
          </cell>
          <cell r="C130">
            <v>1022837.64</v>
          </cell>
          <cell r="D130">
            <v>1043973.62</v>
          </cell>
          <cell r="E130">
            <v>2561.27</v>
          </cell>
          <cell r="F130" t="str">
            <v>Catastrado</v>
          </cell>
          <cell r="G130" t="str">
            <v>Combinado</v>
          </cell>
          <cell r="H130" t="str">
            <v>Pozo</v>
          </cell>
          <cell r="I130" t="str">
            <v>Existente</v>
          </cell>
        </row>
        <row r="131">
          <cell r="A131" t="str">
            <v>1022873.49-1044020.83</v>
          </cell>
          <cell r="B131" t="str">
            <v>P084</v>
          </cell>
          <cell r="C131">
            <v>1022873.49</v>
          </cell>
          <cell r="D131">
            <v>1044020.83</v>
          </cell>
          <cell r="E131">
            <v>2560.9699999999998</v>
          </cell>
          <cell r="F131" t="str">
            <v>Sin Catastrar</v>
          </cell>
          <cell r="G131" t="str">
            <v>Combinado</v>
          </cell>
          <cell r="H131" t="str">
            <v>Pozo</v>
          </cell>
          <cell r="I131" t="str">
            <v>Existente</v>
          </cell>
        </row>
        <row r="132">
          <cell r="A132" t="str">
            <v>1022879.61-1044028.33</v>
          </cell>
          <cell r="B132" t="str">
            <v>P085</v>
          </cell>
          <cell r="C132">
            <v>1022879.61</v>
          </cell>
          <cell r="D132">
            <v>1044028.33</v>
          </cell>
          <cell r="E132">
            <v>2560.8332999999998</v>
          </cell>
          <cell r="F132" t="str">
            <v>Interpolado</v>
          </cell>
          <cell r="G132" t="str">
            <v>Combinado</v>
          </cell>
          <cell r="H132" t="str">
            <v>Pozo</v>
          </cell>
          <cell r="I132" t="str">
            <v>Existente</v>
          </cell>
        </row>
        <row r="133">
          <cell r="A133" t="str">
            <v>1022904.5-1044059.43</v>
          </cell>
          <cell r="B133" t="str">
            <v>P086</v>
          </cell>
          <cell r="C133">
            <v>1022904.5</v>
          </cell>
          <cell r="D133">
            <v>1044059.43</v>
          </cell>
          <cell r="E133">
            <v>2561.41</v>
          </cell>
          <cell r="F133" t="str">
            <v>Catastrado</v>
          </cell>
          <cell r="G133" t="str">
            <v>Combinado</v>
          </cell>
          <cell r="H133" t="str">
            <v>Pozo</v>
          </cell>
          <cell r="I133" t="str">
            <v>Existente</v>
          </cell>
        </row>
        <row r="134">
          <cell r="A134" t="str">
            <v>1023018.3-1044205.16</v>
          </cell>
          <cell r="B134" t="str">
            <v>P087</v>
          </cell>
          <cell r="C134">
            <v>1023018.3</v>
          </cell>
          <cell r="D134">
            <v>1044205.16</v>
          </cell>
          <cell r="E134">
            <v>2564.6707000000001</v>
          </cell>
          <cell r="F134" t="str">
            <v>Interpolado</v>
          </cell>
          <cell r="G134" t="str">
            <v>Sanitario</v>
          </cell>
          <cell r="H134" t="str">
            <v>Pozo</v>
          </cell>
          <cell r="I134" t="str">
            <v>Existente</v>
          </cell>
        </row>
        <row r="135">
          <cell r="A135" t="str">
            <v>1022910.24-1044103.04</v>
          </cell>
          <cell r="B135" t="str">
            <v>P087A</v>
          </cell>
          <cell r="C135">
            <v>1022910.24</v>
          </cell>
          <cell r="D135">
            <v>1044103.04</v>
          </cell>
          <cell r="E135">
            <v>2563.1916999999999</v>
          </cell>
          <cell r="F135" t="str">
            <v>Interpolado</v>
          </cell>
          <cell r="G135" t="str">
            <v>Combinado</v>
          </cell>
          <cell r="H135" t="str">
            <v>Pozo</v>
          </cell>
          <cell r="I135" t="str">
            <v>Existente</v>
          </cell>
        </row>
        <row r="136">
          <cell r="A136" t="str">
            <v>1023058.47-1044247.05</v>
          </cell>
          <cell r="B136" t="str">
            <v>P088</v>
          </cell>
          <cell r="C136">
            <v>1023058.47</v>
          </cell>
          <cell r="D136">
            <v>1044247.05</v>
          </cell>
          <cell r="E136">
            <v>2564.35</v>
          </cell>
          <cell r="F136" t="str">
            <v>Catastrado</v>
          </cell>
          <cell r="G136" t="str">
            <v>Sanitario</v>
          </cell>
          <cell r="H136" t="str">
            <v>Pozo</v>
          </cell>
          <cell r="I136" t="str">
            <v>Existente</v>
          </cell>
        </row>
        <row r="137">
          <cell r="A137" t="str">
            <v>1023055.11-1044239.67</v>
          </cell>
          <cell r="B137" t="str">
            <v>P088A</v>
          </cell>
          <cell r="C137">
            <v>1023055.11</v>
          </cell>
          <cell r="D137">
            <v>1044239.67</v>
          </cell>
          <cell r="E137">
            <v>2564.5700000000002</v>
          </cell>
          <cell r="F137" t="str">
            <v>Catastrado</v>
          </cell>
          <cell r="G137" t="str">
            <v>Pluvial</v>
          </cell>
          <cell r="H137" t="str">
            <v>Pozo</v>
          </cell>
          <cell r="I137" t="str">
            <v>Existente</v>
          </cell>
        </row>
        <row r="138">
          <cell r="A138" t="str">
            <v>1023042.89-1044186.01</v>
          </cell>
          <cell r="B138" t="str">
            <v>P089</v>
          </cell>
          <cell r="C138">
            <v>1023042.89</v>
          </cell>
          <cell r="D138">
            <v>1044186.01</v>
          </cell>
          <cell r="E138">
            <v>2562.71</v>
          </cell>
          <cell r="F138" t="str">
            <v>Catastrado</v>
          </cell>
          <cell r="G138" t="str">
            <v>Combinado</v>
          </cell>
          <cell r="H138" t="str">
            <v>Pozo</v>
          </cell>
          <cell r="I138" t="str">
            <v>Existente</v>
          </cell>
        </row>
        <row r="139">
          <cell r="A139" t="str">
            <v>1023020.36-1044100.37</v>
          </cell>
          <cell r="B139" t="str">
            <v>P090</v>
          </cell>
          <cell r="C139">
            <v>1023020.36</v>
          </cell>
          <cell r="D139">
            <v>1044100.37</v>
          </cell>
          <cell r="E139">
            <v>2562.4299999999998</v>
          </cell>
          <cell r="F139" t="str">
            <v>Catastrado</v>
          </cell>
          <cell r="G139" t="str">
            <v>Combinado</v>
          </cell>
          <cell r="H139" t="str">
            <v>Pozo</v>
          </cell>
          <cell r="I139" t="str">
            <v>Existente</v>
          </cell>
        </row>
        <row r="140">
          <cell r="A140" t="str">
            <v>1022940.92-1044049.91</v>
          </cell>
          <cell r="B140" t="str">
            <v>P090A</v>
          </cell>
          <cell r="C140">
            <v>1022940.92</v>
          </cell>
          <cell r="D140">
            <v>1044049.91</v>
          </cell>
          <cell r="E140">
            <v>2561.9499000000001</v>
          </cell>
          <cell r="F140" t="str">
            <v>Interpolado</v>
          </cell>
          <cell r="G140" t="str">
            <v>Combinado</v>
          </cell>
          <cell r="H140" t="str">
            <v>Pozo</v>
          </cell>
          <cell r="I140" t="str">
            <v>Existente</v>
          </cell>
        </row>
        <row r="141">
          <cell r="A141" t="str">
            <v>1022979.22-1044030.77</v>
          </cell>
          <cell r="B141" t="str">
            <v>P090B</v>
          </cell>
          <cell r="C141">
            <v>1022979.22</v>
          </cell>
          <cell r="D141">
            <v>1044030.77</v>
          </cell>
          <cell r="E141">
            <v>2562.62</v>
          </cell>
          <cell r="F141" t="str">
            <v>Catastrado</v>
          </cell>
          <cell r="G141" t="str">
            <v>Sanitario</v>
          </cell>
          <cell r="H141" t="str">
            <v>Pozo</v>
          </cell>
          <cell r="I141" t="str">
            <v>Existente</v>
          </cell>
        </row>
        <row r="142">
          <cell r="A142" t="str">
            <v>1022820.47-1043949.89</v>
          </cell>
          <cell r="B142" t="str">
            <v>P091</v>
          </cell>
          <cell r="C142">
            <v>1022820.47</v>
          </cell>
          <cell r="D142">
            <v>1043949.89</v>
          </cell>
          <cell r="E142">
            <v>2560.52</v>
          </cell>
          <cell r="F142" t="str">
            <v>Catastrado</v>
          </cell>
          <cell r="G142" t="str">
            <v>Combinado</v>
          </cell>
          <cell r="H142" t="str">
            <v>Pozo</v>
          </cell>
          <cell r="I142" t="str">
            <v>Existente</v>
          </cell>
        </row>
        <row r="143">
          <cell r="A143" t="str">
            <v>1022813.08-1043939.97</v>
          </cell>
          <cell r="B143" t="str">
            <v>P092</v>
          </cell>
          <cell r="C143">
            <v>1022813.08</v>
          </cell>
          <cell r="D143">
            <v>1043939.97</v>
          </cell>
          <cell r="E143">
            <v>2560.64</v>
          </cell>
          <cell r="F143" t="str">
            <v>Catastrado</v>
          </cell>
          <cell r="G143" t="str">
            <v>Combinado</v>
          </cell>
          <cell r="H143" t="str">
            <v>Pozo</v>
          </cell>
          <cell r="I143" t="str">
            <v>Existente</v>
          </cell>
        </row>
        <row r="144">
          <cell r="A144" t="str">
            <v>1022817.2-1043934.02</v>
          </cell>
          <cell r="B144" t="str">
            <v>P093</v>
          </cell>
          <cell r="C144">
            <v>1022817.2</v>
          </cell>
          <cell r="D144">
            <v>1043934.02</v>
          </cell>
          <cell r="E144">
            <v>2560.5500000000002</v>
          </cell>
          <cell r="F144" t="str">
            <v>Catastrado</v>
          </cell>
          <cell r="G144" t="str">
            <v>Combinado</v>
          </cell>
          <cell r="H144" t="str">
            <v>Pozo</v>
          </cell>
          <cell r="I144" t="str">
            <v>Existente</v>
          </cell>
        </row>
        <row r="145">
          <cell r="A145" t="str">
            <v>1022852.97-1043909.99</v>
          </cell>
          <cell r="B145" t="str">
            <v>P095</v>
          </cell>
          <cell r="C145">
            <v>1022852.97</v>
          </cell>
          <cell r="D145">
            <v>1043909.99</v>
          </cell>
          <cell r="E145">
            <v>2560.94</v>
          </cell>
          <cell r="F145" t="str">
            <v>Catastrado</v>
          </cell>
          <cell r="G145" t="str">
            <v>Combinado</v>
          </cell>
          <cell r="H145" t="str">
            <v>Pozo</v>
          </cell>
          <cell r="I145" t="str">
            <v>Existente</v>
          </cell>
        </row>
        <row r="146">
          <cell r="A146" t="str">
            <v>1022890.11-1043884.72</v>
          </cell>
          <cell r="B146" t="str">
            <v>P095A</v>
          </cell>
          <cell r="C146">
            <v>1022890.11</v>
          </cell>
          <cell r="D146">
            <v>1043884.72</v>
          </cell>
          <cell r="E146">
            <v>2562.105</v>
          </cell>
          <cell r="F146" t="str">
            <v>Interpolado</v>
          </cell>
          <cell r="G146" t="str">
            <v>Combinado</v>
          </cell>
          <cell r="H146" t="str">
            <v>Pozo</v>
          </cell>
          <cell r="I146" t="str">
            <v>Existente</v>
          </cell>
        </row>
        <row r="147">
          <cell r="A147" t="str">
            <v>1022911.42-1043891.81</v>
          </cell>
          <cell r="B147" t="str">
            <v>P096</v>
          </cell>
          <cell r="C147">
            <v>1022911.42</v>
          </cell>
          <cell r="D147">
            <v>1043891.81</v>
          </cell>
          <cell r="E147">
            <v>2562.06</v>
          </cell>
          <cell r="F147" t="str">
            <v>Catastrado</v>
          </cell>
          <cell r="G147" t="str">
            <v>Combinado</v>
          </cell>
          <cell r="H147" t="str">
            <v>Pozo</v>
          </cell>
          <cell r="I147" t="str">
            <v>Existente</v>
          </cell>
        </row>
        <row r="148">
          <cell r="A148" t="str">
            <v>1022908.95-1043895.49</v>
          </cell>
          <cell r="B148" t="str">
            <v>P097</v>
          </cell>
          <cell r="C148">
            <v>1022908.95</v>
          </cell>
          <cell r="D148">
            <v>1043895.49</v>
          </cell>
          <cell r="E148">
            <v>2562.0635000000002</v>
          </cell>
          <cell r="F148" t="str">
            <v>Interpolado</v>
          </cell>
          <cell r="G148" t="str">
            <v>Combinado</v>
          </cell>
          <cell r="H148" t="str">
            <v>Pozo</v>
          </cell>
          <cell r="I148" t="str">
            <v>Existente</v>
          </cell>
        </row>
        <row r="149">
          <cell r="A149" t="str">
            <v>1022872.77-1043848.86</v>
          </cell>
          <cell r="B149" t="str">
            <v>P098</v>
          </cell>
          <cell r="C149">
            <v>1022872.77</v>
          </cell>
          <cell r="D149">
            <v>1043848.86</v>
          </cell>
          <cell r="E149">
            <v>2562.98</v>
          </cell>
          <cell r="F149" t="str">
            <v>Catastrado</v>
          </cell>
          <cell r="G149" t="str">
            <v>Combinado</v>
          </cell>
          <cell r="H149" t="str">
            <v>Pozo</v>
          </cell>
          <cell r="I149" t="str">
            <v>Existente</v>
          </cell>
        </row>
        <row r="150">
          <cell r="A150" t="str">
            <v>1022863.31-1043835.9</v>
          </cell>
          <cell r="B150" t="str">
            <v>P099</v>
          </cell>
          <cell r="C150">
            <v>1022863.31</v>
          </cell>
          <cell r="D150">
            <v>1043835.9</v>
          </cell>
          <cell r="E150">
            <v>2563.31</v>
          </cell>
          <cell r="F150" t="str">
            <v>Catastrado</v>
          </cell>
          <cell r="G150" t="str">
            <v>Combinado</v>
          </cell>
          <cell r="H150" t="str">
            <v>Pozo</v>
          </cell>
          <cell r="I150" t="str">
            <v>Existente</v>
          </cell>
        </row>
        <row r="151">
          <cell r="A151" t="str">
            <v>1022948.79-1043756.65</v>
          </cell>
          <cell r="B151" t="str">
            <v>P100</v>
          </cell>
          <cell r="C151">
            <v>1022948.79</v>
          </cell>
          <cell r="D151">
            <v>1043756.65</v>
          </cell>
          <cell r="E151">
            <v>2563.54</v>
          </cell>
          <cell r="F151" t="str">
            <v>Catastrado</v>
          </cell>
          <cell r="G151" t="str">
            <v>Combinado</v>
          </cell>
          <cell r="H151" t="str">
            <v>Pozo</v>
          </cell>
          <cell r="I151" t="str">
            <v>Existente</v>
          </cell>
        </row>
        <row r="152">
          <cell r="A152" t="str">
            <v>1022998.83-1043815.53</v>
          </cell>
          <cell r="B152" t="str">
            <v>P101</v>
          </cell>
          <cell r="C152">
            <v>1022998.83</v>
          </cell>
          <cell r="D152">
            <v>1043815.53</v>
          </cell>
          <cell r="E152">
            <v>2564.15</v>
          </cell>
          <cell r="F152" t="str">
            <v>Catastrado</v>
          </cell>
          <cell r="G152" t="str">
            <v>Combinado</v>
          </cell>
          <cell r="H152" t="str">
            <v>Pozo</v>
          </cell>
          <cell r="I152" t="str">
            <v>Existente</v>
          </cell>
        </row>
        <row r="153">
          <cell r="A153" t="str">
            <v>1022982.19-1043856.78</v>
          </cell>
          <cell r="B153" t="str">
            <v>P101A</v>
          </cell>
          <cell r="C153">
            <v>1022982.19</v>
          </cell>
          <cell r="D153">
            <v>1043856.78</v>
          </cell>
          <cell r="E153">
            <v>2563.5322000000001</v>
          </cell>
          <cell r="F153" t="str">
            <v>Interpolado</v>
          </cell>
          <cell r="G153" t="str">
            <v>Sanitario</v>
          </cell>
          <cell r="H153" t="str">
            <v>Pozo</v>
          </cell>
          <cell r="I153" t="str">
            <v>Existente</v>
          </cell>
        </row>
        <row r="154">
          <cell r="A154" t="str">
            <v>1022963.42-1043839.33</v>
          </cell>
          <cell r="B154" t="str">
            <v>P102</v>
          </cell>
          <cell r="C154">
            <v>1022963.42</v>
          </cell>
          <cell r="D154">
            <v>1043839.33</v>
          </cell>
          <cell r="E154">
            <v>2562.81</v>
          </cell>
          <cell r="F154" t="str">
            <v>Catastrado</v>
          </cell>
          <cell r="G154" t="str">
            <v>Combinado</v>
          </cell>
          <cell r="H154" t="str">
            <v>Pozo</v>
          </cell>
          <cell r="I154" t="str">
            <v>Existente</v>
          </cell>
        </row>
        <row r="155">
          <cell r="A155" t="str">
            <v>1022944.65-1043860.44</v>
          </cell>
          <cell r="B155" t="str">
            <v>P103</v>
          </cell>
          <cell r="C155">
            <v>1022944.65</v>
          </cell>
          <cell r="D155">
            <v>1043860.44</v>
          </cell>
          <cell r="E155">
            <v>2562.02</v>
          </cell>
          <cell r="F155" t="str">
            <v>Catastrado</v>
          </cell>
          <cell r="G155" t="str">
            <v>Combinado</v>
          </cell>
          <cell r="H155" t="str">
            <v>Pozo</v>
          </cell>
          <cell r="I155" t="str">
            <v>Existente</v>
          </cell>
        </row>
        <row r="156">
          <cell r="A156" t="str">
            <v>1022933.38-1043852.33</v>
          </cell>
          <cell r="B156" t="str">
            <v>P104</v>
          </cell>
          <cell r="C156">
            <v>1022933.38</v>
          </cell>
          <cell r="D156">
            <v>1043852.33</v>
          </cell>
          <cell r="E156">
            <v>2562.0671000000002</v>
          </cell>
          <cell r="F156" t="str">
            <v>Interpolado</v>
          </cell>
          <cell r="G156" t="str">
            <v>Combinado</v>
          </cell>
          <cell r="H156" t="str">
            <v>Pozo</v>
          </cell>
          <cell r="I156" t="str">
            <v>Existente</v>
          </cell>
        </row>
        <row r="157">
          <cell r="A157" t="str">
            <v>1022919.36-1043875.46</v>
          </cell>
          <cell r="B157" t="str">
            <v>P105</v>
          </cell>
          <cell r="C157">
            <v>1022919.36</v>
          </cell>
          <cell r="D157">
            <v>1043875.46</v>
          </cell>
          <cell r="E157">
            <v>2562.1</v>
          </cell>
          <cell r="F157" t="str">
            <v>Interpolado</v>
          </cell>
          <cell r="G157" t="str">
            <v>Combinado</v>
          </cell>
          <cell r="H157" t="str">
            <v>Pozo</v>
          </cell>
          <cell r="I157" t="str">
            <v>Existente</v>
          </cell>
        </row>
        <row r="158">
          <cell r="A158" t="str">
            <v>1022788.06-1043905.73</v>
          </cell>
          <cell r="B158" t="str">
            <v>P106</v>
          </cell>
          <cell r="C158">
            <v>1022788.06</v>
          </cell>
          <cell r="D158">
            <v>1043905.73</v>
          </cell>
          <cell r="E158">
            <v>2562.35</v>
          </cell>
          <cell r="F158" t="str">
            <v>Catastrado</v>
          </cell>
          <cell r="G158" t="str">
            <v>Combinado</v>
          </cell>
          <cell r="H158" t="str">
            <v>Pozo</v>
          </cell>
          <cell r="I158" t="str">
            <v>Existente</v>
          </cell>
        </row>
        <row r="159">
          <cell r="A159" t="str">
            <v>1022766.81-1043919.75</v>
          </cell>
          <cell r="B159" t="str">
            <v>P107</v>
          </cell>
          <cell r="C159">
            <v>1022766.81</v>
          </cell>
          <cell r="D159">
            <v>1043919.75</v>
          </cell>
          <cell r="E159">
            <v>2563.37</v>
          </cell>
          <cell r="F159" t="str">
            <v>Catastrado</v>
          </cell>
          <cell r="G159" t="str">
            <v>Combinado</v>
          </cell>
          <cell r="H159" t="str">
            <v>Pozo</v>
          </cell>
          <cell r="I159" t="str">
            <v>Existente</v>
          </cell>
        </row>
        <row r="160">
          <cell r="A160" t="str">
            <v>1022722.54-1043821.8</v>
          </cell>
          <cell r="B160" t="str">
            <v>P108</v>
          </cell>
          <cell r="C160">
            <v>1022722.54</v>
          </cell>
          <cell r="D160">
            <v>1043821.8</v>
          </cell>
          <cell r="E160">
            <v>2564.0300000000002</v>
          </cell>
          <cell r="F160" t="str">
            <v>Catastrado</v>
          </cell>
          <cell r="G160" t="str">
            <v>Combinado</v>
          </cell>
          <cell r="H160" t="str">
            <v>Pozo</v>
          </cell>
          <cell r="I160" t="str">
            <v>Existente</v>
          </cell>
        </row>
        <row r="161">
          <cell r="A161" t="str">
            <v>1022720.81-1043821.44</v>
          </cell>
          <cell r="B161" t="str">
            <v>P109</v>
          </cell>
          <cell r="C161">
            <v>1022720.81</v>
          </cell>
          <cell r="D161">
            <v>1043821.44</v>
          </cell>
          <cell r="E161">
            <v>2564.08</v>
          </cell>
          <cell r="F161" t="str">
            <v>Catastrado</v>
          </cell>
          <cell r="G161" t="str">
            <v>Combinado</v>
          </cell>
          <cell r="H161" t="str">
            <v>Pozo</v>
          </cell>
          <cell r="I161" t="str">
            <v>Existente</v>
          </cell>
        </row>
        <row r="162">
          <cell r="A162" t="str">
            <v>1022698.13-1043837.39</v>
          </cell>
          <cell r="B162" t="str">
            <v>P110</v>
          </cell>
          <cell r="C162">
            <v>1022698.13</v>
          </cell>
          <cell r="D162">
            <v>1043837.39</v>
          </cell>
          <cell r="E162">
            <v>2564.15</v>
          </cell>
          <cell r="F162" t="str">
            <v>Catastrado</v>
          </cell>
          <cell r="G162" t="str">
            <v>Combinado</v>
          </cell>
          <cell r="H162" t="str">
            <v>Pozo</v>
          </cell>
          <cell r="I162" t="str">
            <v>Existente</v>
          </cell>
        </row>
        <row r="163">
          <cell r="A163" t="str">
            <v>1022811.81-1043767.8</v>
          </cell>
          <cell r="B163" t="str">
            <v>P111</v>
          </cell>
          <cell r="C163">
            <v>1022811.81</v>
          </cell>
          <cell r="D163">
            <v>1043767.8</v>
          </cell>
          <cell r="E163">
            <v>2564.9396999999999</v>
          </cell>
          <cell r="F163" t="str">
            <v>Interpolado</v>
          </cell>
          <cell r="G163" t="str">
            <v>Combinado</v>
          </cell>
          <cell r="H163" t="str">
            <v>Pozo</v>
          </cell>
          <cell r="I163" t="str">
            <v>Existente</v>
          </cell>
        </row>
        <row r="164">
          <cell r="A164" t="str">
            <v>1022807.71-1043765.54</v>
          </cell>
          <cell r="B164" t="str">
            <v>P112</v>
          </cell>
          <cell r="C164">
            <v>1022807.71</v>
          </cell>
          <cell r="D164">
            <v>1043765.54</v>
          </cell>
          <cell r="E164">
            <v>2564.8501000000001</v>
          </cell>
          <cell r="F164" t="str">
            <v>Interpolado</v>
          </cell>
          <cell r="G164" t="str">
            <v>Combinado</v>
          </cell>
          <cell r="H164" t="str">
            <v>Pozo</v>
          </cell>
          <cell r="I164" t="str">
            <v>Existente</v>
          </cell>
        </row>
        <row r="165">
          <cell r="A165" t="str">
            <v>1022906.88-1043700.44</v>
          </cell>
          <cell r="B165" t="str">
            <v>P113</v>
          </cell>
          <cell r="C165">
            <v>1022906.88</v>
          </cell>
          <cell r="D165">
            <v>1043700.44</v>
          </cell>
          <cell r="E165">
            <v>2566.0700000000002</v>
          </cell>
          <cell r="F165" t="str">
            <v>Catastrado</v>
          </cell>
          <cell r="G165" t="str">
            <v>Combinado</v>
          </cell>
          <cell r="H165" t="str">
            <v>Pozo</v>
          </cell>
          <cell r="I165" t="str">
            <v>Existente</v>
          </cell>
        </row>
        <row r="166">
          <cell r="A166" t="str">
            <v>1022908.67-1043700.26</v>
          </cell>
          <cell r="B166" t="str">
            <v>P114</v>
          </cell>
          <cell r="C166">
            <v>1022908.67</v>
          </cell>
          <cell r="D166">
            <v>1043700.26</v>
          </cell>
          <cell r="E166">
            <v>2566.0700000000002</v>
          </cell>
          <cell r="F166" t="str">
            <v>Catastrado</v>
          </cell>
          <cell r="G166" t="str">
            <v>Pluvial</v>
          </cell>
          <cell r="H166" t="str">
            <v>Pozo</v>
          </cell>
          <cell r="I166" t="str">
            <v>Existente</v>
          </cell>
        </row>
        <row r="167">
          <cell r="A167" t="str">
            <v>1022952.06-1043666.84</v>
          </cell>
          <cell r="B167" t="str">
            <v>P115</v>
          </cell>
          <cell r="C167">
            <v>1022952.06</v>
          </cell>
          <cell r="D167">
            <v>1043666.84</v>
          </cell>
          <cell r="E167">
            <v>2566.17</v>
          </cell>
          <cell r="F167" t="str">
            <v>Catastrado</v>
          </cell>
          <cell r="G167" t="str">
            <v>Sanitario</v>
          </cell>
          <cell r="H167" t="str">
            <v>Pozo</v>
          </cell>
          <cell r="I167" t="str">
            <v>Existente</v>
          </cell>
        </row>
        <row r="168">
          <cell r="A168" t="str">
            <v>1022951.24-1043669.65</v>
          </cell>
          <cell r="B168" t="str">
            <v>P116</v>
          </cell>
          <cell r="C168">
            <v>1022951.24</v>
          </cell>
          <cell r="D168">
            <v>1043669.65</v>
          </cell>
          <cell r="E168">
            <v>2566.1799999999998</v>
          </cell>
          <cell r="F168" t="str">
            <v>Catastrado</v>
          </cell>
          <cell r="G168" t="str">
            <v>Pluvial</v>
          </cell>
          <cell r="H168" t="str">
            <v>Pozo</v>
          </cell>
          <cell r="I168" t="str">
            <v>Existente</v>
          </cell>
        </row>
        <row r="169">
          <cell r="A169" t="str">
            <v>1022844.99-1043601.97</v>
          </cell>
          <cell r="B169" t="str">
            <v>P117</v>
          </cell>
          <cell r="C169">
            <v>1022844.99</v>
          </cell>
          <cell r="D169">
            <v>1043601.97</v>
          </cell>
          <cell r="E169">
            <v>2566.0855000000001</v>
          </cell>
          <cell r="F169" t="str">
            <v>Interpolado</v>
          </cell>
          <cell r="G169" t="str">
            <v>Combinado</v>
          </cell>
          <cell r="H169" t="str">
            <v>Pozo</v>
          </cell>
          <cell r="I169" t="str">
            <v>Existente</v>
          </cell>
        </row>
        <row r="170">
          <cell r="A170" t="str">
            <v>1022881.9-1043574.99</v>
          </cell>
          <cell r="B170" t="str">
            <v>P118</v>
          </cell>
          <cell r="C170">
            <v>1022881.9</v>
          </cell>
          <cell r="D170">
            <v>1043574.99</v>
          </cell>
          <cell r="E170">
            <v>2566.5</v>
          </cell>
          <cell r="F170" t="str">
            <v>Catastrado</v>
          </cell>
          <cell r="G170" t="str">
            <v>Combinado</v>
          </cell>
          <cell r="H170" t="str">
            <v>Pozo</v>
          </cell>
          <cell r="I170" t="str">
            <v>Existente</v>
          </cell>
        </row>
        <row r="171">
          <cell r="A171" t="str">
            <v>1022735.06-1043678.79</v>
          </cell>
          <cell r="B171" t="str">
            <v>P119</v>
          </cell>
          <cell r="C171">
            <v>1022735.06</v>
          </cell>
          <cell r="D171">
            <v>1043678.79</v>
          </cell>
          <cell r="E171">
            <v>2565.35</v>
          </cell>
          <cell r="F171" t="str">
            <v>Catastrado</v>
          </cell>
          <cell r="G171" t="str">
            <v>Combinado</v>
          </cell>
          <cell r="H171" t="str">
            <v>Pozo</v>
          </cell>
          <cell r="I171" t="str">
            <v>Existente</v>
          </cell>
        </row>
        <row r="172">
          <cell r="A172" t="str">
            <v>1022666.49-1043595.96</v>
          </cell>
          <cell r="B172" t="str">
            <v>P119A</v>
          </cell>
          <cell r="C172">
            <v>1022666.49</v>
          </cell>
          <cell r="D172">
            <v>1043595.96</v>
          </cell>
          <cell r="E172">
            <v>2565.1999999999998</v>
          </cell>
          <cell r="F172" t="str">
            <v>Catastrado</v>
          </cell>
          <cell r="G172" t="str">
            <v>Combinado</v>
          </cell>
          <cell r="H172" t="str">
            <v>Pozo</v>
          </cell>
          <cell r="I172" t="str">
            <v>Existente</v>
          </cell>
        </row>
        <row r="173">
          <cell r="A173" t="str">
            <v>1022654.2-1043732.48</v>
          </cell>
          <cell r="B173" t="str">
            <v>P120</v>
          </cell>
          <cell r="C173">
            <v>1022654.2</v>
          </cell>
          <cell r="D173">
            <v>1043732.48</v>
          </cell>
          <cell r="E173">
            <v>2564.27</v>
          </cell>
          <cell r="F173" t="str">
            <v>Catastrado</v>
          </cell>
          <cell r="G173" t="str">
            <v>Combinado</v>
          </cell>
          <cell r="H173" t="str">
            <v>Pozo</v>
          </cell>
          <cell r="I173" t="str">
            <v>Existente</v>
          </cell>
        </row>
        <row r="174">
          <cell r="A174" t="str">
            <v>1022729.41-1043680.44</v>
          </cell>
          <cell r="B174" t="str">
            <v>P120A</v>
          </cell>
          <cell r="C174">
            <v>1022729.41</v>
          </cell>
          <cell r="D174">
            <v>1043680.44</v>
          </cell>
          <cell r="E174">
            <v>2565.2546000000002</v>
          </cell>
          <cell r="F174" t="str">
            <v>Interpolado</v>
          </cell>
          <cell r="G174" t="str">
            <v>Combinado</v>
          </cell>
          <cell r="H174" t="str">
            <v>Pozo</v>
          </cell>
          <cell r="I174" t="str">
            <v>Existente</v>
          </cell>
        </row>
        <row r="175">
          <cell r="A175" t="str">
            <v>1022652.3-1043732.28</v>
          </cell>
          <cell r="B175" t="str">
            <v>P120AA</v>
          </cell>
          <cell r="C175">
            <v>1022652.3</v>
          </cell>
          <cell r="D175">
            <v>1043732.28</v>
          </cell>
          <cell r="E175">
            <v>2564.2800000000002</v>
          </cell>
          <cell r="F175" t="str">
            <v>Catastrado</v>
          </cell>
          <cell r="G175" t="str">
            <v>Combinado</v>
          </cell>
          <cell r="H175" t="str">
            <v>Pozo</v>
          </cell>
          <cell r="I175" t="str">
            <v>Existente</v>
          </cell>
        </row>
        <row r="176">
          <cell r="A176" t="str">
            <v>1022562.5-1043670.73</v>
          </cell>
          <cell r="B176" t="str">
            <v>P121</v>
          </cell>
          <cell r="C176">
            <v>1022562.5</v>
          </cell>
          <cell r="D176">
            <v>1043670.73</v>
          </cell>
          <cell r="E176">
            <v>2564.5100000000002</v>
          </cell>
          <cell r="F176" t="str">
            <v>Catastrado</v>
          </cell>
          <cell r="G176" t="str">
            <v>Sanitario</v>
          </cell>
          <cell r="H176" t="str">
            <v>Pozo</v>
          </cell>
          <cell r="I176" t="str">
            <v>Existente</v>
          </cell>
        </row>
        <row r="177">
          <cell r="A177" t="str">
            <v>1022587.06-1043652.44</v>
          </cell>
          <cell r="B177" t="str">
            <v>P122</v>
          </cell>
          <cell r="C177">
            <v>1022587.06</v>
          </cell>
          <cell r="D177">
            <v>1043652.44</v>
          </cell>
          <cell r="E177">
            <v>2564.2600000000002</v>
          </cell>
          <cell r="F177" t="str">
            <v>Catastrado</v>
          </cell>
          <cell r="G177" t="str">
            <v>Combinado</v>
          </cell>
          <cell r="H177" t="str">
            <v>Pozo</v>
          </cell>
          <cell r="I177" t="str">
            <v>Existente</v>
          </cell>
        </row>
        <row r="178">
          <cell r="A178" t="str">
            <v>1022587.8-1043654.52</v>
          </cell>
          <cell r="B178" t="str">
            <v>P122A</v>
          </cell>
          <cell r="C178">
            <v>1022587.8</v>
          </cell>
          <cell r="D178">
            <v>1043654.52</v>
          </cell>
          <cell r="E178">
            <v>2564.2199999999998</v>
          </cell>
          <cell r="F178" t="str">
            <v>Catastrado</v>
          </cell>
          <cell r="G178" t="str">
            <v>Combinado</v>
          </cell>
          <cell r="H178" t="str">
            <v>Pozo</v>
          </cell>
          <cell r="I178" t="str">
            <v>Existente</v>
          </cell>
        </row>
        <row r="179">
          <cell r="A179" t="str">
            <v>1022639.58-1043615.07</v>
          </cell>
          <cell r="B179" t="str">
            <v>P123</v>
          </cell>
          <cell r="C179">
            <v>1022639.58</v>
          </cell>
          <cell r="D179">
            <v>1043615.07</v>
          </cell>
          <cell r="E179">
            <v>2564.83</v>
          </cell>
          <cell r="F179" t="str">
            <v>Catastrado</v>
          </cell>
          <cell r="G179" t="str">
            <v>Combinado</v>
          </cell>
          <cell r="H179" t="str">
            <v>Pozo</v>
          </cell>
          <cell r="I179" t="str">
            <v>Existente</v>
          </cell>
        </row>
        <row r="180">
          <cell r="A180" t="str">
            <v>1022717.97-1043550.24</v>
          </cell>
          <cell r="B180" t="str">
            <v>P124</v>
          </cell>
          <cell r="C180">
            <v>1022717.97</v>
          </cell>
          <cell r="D180">
            <v>1043550.24</v>
          </cell>
          <cell r="E180">
            <v>2566.06</v>
          </cell>
          <cell r="F180" t="str">
            <v>Catastrado</v>
          </cell>
          <cell r="G180" t="str">
            <v>Combinado</v>
          </cell>
          <cell r="H180" t="str">
            <v>Pozo</v>
          </cell>
          <cell r="I180" t="str">
            <v>Existente</v>
          </cell>
        </row>
        <row r="181">
          <cell r="A181" t="str">
            <v>1022741.16-1043582.18</v>
          </cell>
          <cell r="B181" t="str">
            <v>P124A</v>
          </cell>
          <cell r="C181">
            <v>1022741.16</v>
          </cell>
          <cell r="D181">
            <v>1043582.18</v>
          </cell>
          <cell r="E181">
            <v>2566.04</v>
          </cell>
          <cell r="F181" t="str">
            <v>Catastrado</v>
          </cell>
          <cell r="G181" t="str">
            <v>Sanitario</v>
          </cell>
          <cell r="H181" t="str">
            <v>Pozo</v>
          </cell>
          <cell r="I181" t="str">
            <v>Existente</v>
          </cell>
        </row>
        <row r="182">
          <cell r="A182" t="str">
            <v>1022722.38-1043546.41</v>
          </cell>
          <cell r="B182" t="str">
            <v>P125</v>
          </cell>
          <cell r="C182">
            <v>1022722.38</v>
          </cell>
          <cell r="D182">
            <v>1043546.41</v>
          </cell>
          <cell r="E182">
            <v>2566.11</v>
          </cell>
          <cell r="F182" t="str">
            <v>Catastrado</v>
          </cell>
          <cell r="G182" t="str">
            <v>Combinado</v>
          </cell>
          <cell r="H182" t="str">
            <v>Pozo</v>
          </cell>
          <cell r="I182" t="str">
            <v>Existente</v>
          </cell>
        </row>
        <row r="183">
          <cell r="A183" t="str">
            <v>1022742.35-1043527.13</v>
          </cell>
          <cell r="B183" t="str">
            <v>P126</v>
          </cell>
          <cell r="C183">
            <v>1022742.35</v>
          </cell>
          <cell r="D183">
            <v>1043527.13</v>
          </cell>
          <cell r="E183">
            <v>2566.48</v>
          </cell>
          <cell r="F183" t="str">
            <v>Catastrado</v>
          </cell>
          <cell r="G183" t="str">
            <v>Sanitario</v>
          </cell>
          <cell r="H183" t="str">
            <v>Pozo</v>
          </cell>
          <cell r="I183" t="str">
            <v>Existente</v>
          </cell>
        </row>
        <row r="184">
          <cell r="A184" t="str">
            <v>1022760.74-1043511.35</v>
          </cell>
          <cell r="B184" t="str">
            <v>P127</v>
          </cell>
          <cell r="C184">
            <v>1022760.74</v>
          </cell>
          <cell r="D184">
            <v>1043511.35</v>
          </cell>
          <cell r="E184">
            <v>2566.9</v>
          </cell>
          <cell r="F184" t="str">
            <v>Catastrado</v>
          </cell>
          <cell r="G184" t="str">
            <v>Sanitario</v>
          </cell>
          <cell r="H184" t="str">
            <v>Pozo</v>
          </cell>
          <cell r="I184" t="str">
            <v>Existente</v>
          </cell>
        </row>
        <row r="185">
          <cell r="A185" t="str">
            <v>1022818.66-1043563.78</v>
          </cell>
          <cell r="B185" t="str">
            <v>P127A</v>
          </cell>
          <cell r="C185">
            <v>1022818.66</v>
          </cell>
          <cell r="D185">
            <v>1043563.78</v>
          </cell>
          <cell r="E185">
            <v>2566.5241999999998</v>
          </cell>
          <cell r="F185" t="str">
            <v>Interpolado</v>
          </cell>
          <cell r="G185" t="str">
            <v>Combinado</v>
          </cell>
          <cell r="H185" t="str">
            <v>Pozo</v>
          </cell>
          <cell r="I185" t="str">
            <v>Existente</v>
          </cell>
        </row>
        <row r="186">
          <cell r="A186" t="str">
            <v>1022795.41-1043478.39</v>
          </cell>
          <cell r="B186" t="str">
            <v>P128</v>
          </cell>
          <cell r="C186">
            <v>1022795.41</v>
          </cell>
          <cell r="D186">
            <v>1043478.39</v>
          </cell>
          <cell r="E186">
            <v>2568.81</v>
          </cell>
          <cell r="F186" t="str">
            <v>Catastrado</v>
          </cell>
          <cell r="G186" t="str">
            <v>Combinado</v>
          </cell>
          <cell r="H186" t="str">
            <v>Pozo</v>
          </cell>
          <cell r="I186" t="str">
            <v>Existente</v>
          </cell>
        </row>
        <row r="187">
          <cell r="A187" t="str">
            <v>1022772.83-1043500.43</v>
          </cell>
          <cell r="B187" t="str">
            <v>P128A</v>
          </cell>
          <cell r="C187">
            <v>1022772.83</v>
          </cell>
          <cell r="D187">
            <v>1043500.43</v>
          </cell>
          <cell r="E187">
            <v>2567.36</v>
          </cell>
          <cell r="F187" t="str">
            <v>Interpolado</v>
          </cell>
          <cell r="G187" t="str">
            <v>Combinado</v>
          </cell>
          <cell r="H187" t="str">
            <v>Pozo</v>
          </cell>
          <cell r="I187" t="str">
            <v>Existente</v>
          </cell>
        </row>
        <row r="188">
          <cell r="A188" t="str">
            <v>1022800.23-1043471.99</v>
          </cell>
          <cell r="B188" t="str">
            <v>P129</v>
          </cell>
          <cell r="C188">
            <v>1022800.23</v>
          </cell>
          <cell r="D188">
            <v>1043471.99</v>
          </cell>
          <cell r="E188">
            <v>2569.27</v>
          </cell>
          <cell r="F188" t="str">
            <v>Catastrado</v>
          </cell>
          <cell r="G188" t="str">
            <v>Sanitario</v>
          </cell>
          <cell r="H188" t="str">
            <v>Pozo</v>
          </cell>
          <cell r="I188" t="str">
            <v>Existente</v>
          </cell>
        </row>
        <row r="189">
          <cell r="A189" t="str">
            <v>1022803.34-1043475.53</v>
          </cell>
          <cell r="B189" t="str">
            <v>P130</v>
          </cell>
          <cell r="C189">
            <v>1022803.34</v>
          </cell>
          <cell r="D189">
            <v>1043475.53</v>
          </cell>
          <cell r="E189">
            <v>2569</v>
          </cell>
          <cell r="F189" t="str">
            <v>Catastrado</v>
          </cell>
          <cell r="G189" t="str">
            <v>Combinado</v>
          </cell>
          <cell r="H189" t="str">
            <v>Pozo</v>
          </cell>
          <cell r="I189" t="str">
            <v>Existente</v>
          </cell>
        </row>
        <row r="190">
          <cell r="A190" t="str">
            <v>1022840.49-1043522.6</v>
          </cell>
          <cell r="B190" t="str">
            <v>P130A</v>
          </cell>
          <cell r="C190">
            <v>1022840.49</v>
          </cell>
          <cell r="D190">
            <v>1043522.6</v>
          </cell>
          <cell r="E190">
            <v>2566.7800000000002</v>
          </cell>
          <cell r="F190" t="str">
            <v>Catastrado</v>
          </cell>
          <cell r="G190" t="str">
            <v>Combinado</v>
          </cell>
          <cell r="H190" t="str">
            <v>Pozo</v>
          </cell>
          <cell r="I190" t="str">
            <v>Existente</v>
          </cell>
        </row>
        <row r="191">
          <cell r="A191" t="str">
            <v>1022771.11-1043449.7</v>
          </cell>
          <cell r="B191" t="str">
            <v>P131</v>
          </cell>
          <cell r="C191">
            <v>1022771.11</v>
          </cell>
          <cell r="D191">
            <v>1043449.7</v>
          </cell>
          <cell r="E191">
            <v>2568.96</v>
          </cell>
          <cell r="F191" t="str">
            <v>Catastrado</v>
          </cell>
          <cell r="G191" t="str">
            <v>Combinado</v>
          </cell>
          <cell r="H191" t="str">
            <v>Pozo</v>
          </cell>
          <cell r="I191" t="str">
            <v>Existente</v>
          </cell>
        </row>
        <row r="192">
          <cell r="A192" t="str">
            <v>1022745.42-1043472.49</v>
          </cell>
          <cell r="B192" t="str">
            <v>P132</v>
          </cell>
          <cell r="C192">
            <v>1022745.42</v>
          </cell>
          <cell r="D192">
            <v>1043472.49</v>
          </cell>
          <cell r="E192">
            <v>2566.9041999999999</v>
          </cell>
          <cell r="F192" t="str">
            <v>Interpolado</v>
          </cell>
          <cell r="G192" t="str">
            <v>Combinado</v>
          </cell>
          <cell r="H192" t="str">
            <v>Pozo</v>
          </cell>
          <cell r="I192" t="str">
            <v>Existente</v>
          </cell>
        </row>
        <row r="193">
          <cell r="A193" t="str">
            <v>1022716.83-1043499.05</v>
          </cell>
          <cell r="B193" t="str">
            <v>P133</v>
          </cell>
          <cell r="C193">
            <v>1022716.83</v>
          </cell>
          <cell r="D193">
            <v>1043499.05</v>
          </cell>
          <cell r="E193">
            <v>2565.9</v>
          </cell>
          <cell r="F193" t="str">
            <v>Catastrado</v>
          </cell>
          <cell r="G193" t="str">
            <v>Combinado</v>
          </cell>
          <cell r="H193" t="str">
            <v>Pozo</v>
          </cell>
          <cell r="I193" t="str">
            <v>Existente</v>
          </cell>
        </row>
        <row r="194">
          <cell r="A194" t="str">
            <v>1022677.67-1043534.22</v>
          </cell>
          <cell r="B194" t="str">
            <v>P134</v>
          </cell>
          <cell r="C194">
            <v>1022677.67</v>
          </cell>
          <cell r="D194">
            <v>1043534.22</v>
          </cell>
          <cell r="E194">
            <v>2566</v>
          </cell>
          <cell r="F194" t="str">
            <v>Catastrado</v>
          </cell>
          <cell r="G194" t="str">
            <v>Combinado</v>
          </cell>
          <cell r="H194" t="str">
            <v>Pozo</v>
          </cell>
          <cell r="I194" t="str">
            <v>Existente</v>
          </cell>
        </row>
        <row r="195">
          <cell r="A195" t="str">
            <v>1022689.74-1043469.33</v>
          </cell>
          <cell r="B195" t="str">
            <v>P135</v>
          </cell>
          <cell r="C195">
            <v>1022689.74</v>
          </cell>
          <cell r="D195">
            <v>1043469.33</v>
          </cell>
          <cell r="E195">
            <v>2565.39</v>
          </cell>
          <cell r="F195" t="str">
            <v>Catastrado</v>
          </cell>
          <cell r="G195" t="str">
            <v>Combinado</v>
          </cell>
          <cell r="H195" t="str">
            <v>Pozo</v>
          </cell>
          <cell r="I195" t="str">
            <v>Existente</v>
          </cell>
        </row>
        <row r="196">
          <cell r="A196" t="str">
            <v>1022735.49-1043426.83</v>
          </cell>
          <cell r="B196" t="str">
            <v>P136</v>
          </cell>
          <cell r="C196">
            <v>1022735.49</v>
          </cell>
          <cell r="D196">
            <v>1043426.83</v>
          </cell>
          <cell r="E196">
            <v>2569.1664000000001</v>
          </cell>
          <cell r="F196" t="str">
            <v>Interpolado</v>
          </cell>
          <cell r="G196" t="str">
            <v>Combinado</v>
          </cell>
          <cell r="H196" t="str">
            <v>Pozo</v>
          </cell>
          <cell r="I196" t="str">
            <v>Existente</v>
          </cell>
        </row>
        <row r="197">
          <cell r="A197" t="str">
            <v>1022630.88-1043521.64</v>
          </cell>
          <cell r="B197" t="str">
            <v>P137</v>
          </cell>
          <cell r="C197">
            <v>1022630.88</v>
          </cell>
          <cell r="D197">
            <v>1043521.64</v>
          </cell>
          <cell r="E197">
            <v>2565.13</v>
          </cell>
          <cell r="F197" t="str">
            <v>Catastrado</v>
          </cell>
          <cell r="G197" t="str">
            <v>Combinado</v>
          </cell>
          <cell r="H197" t="str">
            <v>Pozo</v>
          </cell>
          <cell r="I197" t="str">
            <v>Existente</v>
          </cell>
        </row>
        <row r="198">
          <cell r="A198" t="str">
            <v>1022643.48-1043543.66</v>
          </cell>
          <cell r="B198" t="str">
            <v>P137A</v>
          </cell>
          <cell r="C198">
            <v>1022643.48</v>
          </cell>
          <cell r="D198">
            <v>1043543.66</v>
          </cell>
          <cell r="E198">
            <v>2565.4899999999998</v>
          </cell>
          <cell r="F198" t="str">
            <v>Catastrado</v>
          </cell>
          <cell r="G198" t="str">
            <v>Sanitario</v>
          </cell>
          <cell r="H198" t="str">
            <v>Pozo</v>
          </cell>
          <cell r="I198" t="str">
            <v>Existente</v>
          </cell>
        </row>
        <row r="199">
          <cell r="A199" t="str">
            <v>1022608.93-1043487.4</v>
          </cell>
          <cell r="B199" t="str">
            <v>P138</v>
          </cell>
          <cell r="C199">
            <v>1022608.93</v>
          </cell>
          <cell r="D199">
            <v>1043487.4</v>
          </cell>
          <cell r="E199">
            <v>2564.66</v>
          </cell>
          <cell r="F199" t="str">
            <v>Catastrado</v>
          </cell>
          <cell r="G199" t="str">
            <v>Combinado</v>
          </cell>
          <cell r="H199" t="str">
            <v>Pozo</v>
          </cell>
          <cell r="I199" t="str">
            <v>Existente</v>
          </cell>
        </row>
        <row r="200">
          <cell r="A200" t="str">
            <v>1022662.93-1043439.62</v>
          </cell>
          <cell r="B200" t="str">
            <v>P139</v>
          </cell>
          <cell r="C200">
            <v>1022662.93</v>
          </cell>
          <cell r="D200">
            <v>1043439.62</v>
          </cell>
          <cell r="E200">
            <v>2565</v>
          </cell>
          <cell r="F200" t="str">
            <v>Catastrado</v>
          </cell>
          <cell r="G200" t="str">
            <v>Combinado</v>
          </cell>
          <cell r="H200" t="str">
            <v>Pozo</v>
          </cell>
          <cell r="I200" t="str">
            <v>Existente</v>
          </cell>
        </row>
        <row r="201">
          <cell r="A201" t="str">
            <v>1022702.65-1043403.75</v>
          </cell>
          <cell r="B201" t="str">
            <v>P140</v>
          </cell>
          <cell r="C201">
            <v>1022702.65</v>
          </cell>
          <cell r="D201">
            <v>1043403.75</v>
          </cell>
          <cell r="E201">
            <v>2568.3272999999999</v>
          </cell>
          <cell r="F201" t="str">
            <v>Interpolado</v>
          </cell>
          <cell r="G201" t="str">
            <v>Combinado</v>
          </cell>
          <cell r="H201" t="str">
            <v>Pozo</v>
          </cell>
          <cell r="I201" t="str">
            <v>Existente</v>
          </cell>
        </row>
        <row r="202">
          <cell r="A202" t="str">
            <v>1022670.25-1043378.62</v>
          </cell>
          <cell r="B202" t="str">
            <v>P141</v>
          </cell>
          <cell r="C202">
            <v>1022670.25</v>
          </cell>
          <cell r="D202">
            <v>1043378.62</v>
          </cell>
          <cell r="E202">
            <v>2566.54</v>
          </cell>
          <cell r="F202" t="str">
            <v>Catastrado</v>
          </cell>
          <cell r="G202" t="str">
            <v>Combinado</v>
          </cell>
          <cell r="H202" t="str">
            <v>Pozo</v>
          </cell>
          <cell r="I202" t="str">
            <v>Existente</v>
          </cell>
        </row>
        <row r="203">
          <cell r="A203" t="str">
            <v>1022636.27-1043409.88</v>
          </cell>
          <cell r="B203" t="str">
            <v>P142</v>
          </cell>
          <cell r="C203">
            <v>1022636.27</v>
          </cell>
          <cell r="D203">
            <v>1043409.88</v>
          </cell>
          <cell r="E203">
            <v>2564.87</v>
          </cell>
          <cell r="F203" t="str">
            <v>Catastrado</v>
          </cell>
          <cell r="G203" t="str">
            <v>Combinado</v>
          </cell>
          <cell r="H203" t="str">
            <v>Pozo</v>
          </cell>
          <cell r="I203" t="str">
            <v>Existente</v>
          </cell>
        </row>
        <row r="204">
          <cell r="A204" t="str">
            <v>1022586.76-1043454.68</v>
          </cell>
          <cell r="B204" t="str">
            <v>P143</v>
          </cell>
          <cell r="C204">
            <v>1022586.76</v>
          </cell>
          <cell r="D204">
            <v>1043454.68</v>
          </cell>
          <cell r="E204">
            <v>2564.37</v>
          </cell>
          <cell r="F204" t="str">
            <v>Catastrado</v>
          </cell>
          <cell r="G204" t="str">
            <v>Combinado</v>
          </cell>
          <cell r="H204" t="str">
            <v>Pozo</v>
          </cell>
          <cell r="I204" t="str">
            <v>Existente</v>
          </cell>
        </row>
        <row r="205">
          <cell r="A205" t="str">
            <v>1022559.92-1043424.77</v>
          </cell>
          <cell r="B205" t="str">
            <v>P144</v>
          </cell>
          <cell r="C205">
            <v>1022559.92</v>
          </cell>
          <cell r="D205">
            <v>1043424.77</v>
          </cell>
          <cell r="E205">
            <v>2563.91</v>
          </cell>
          <cell r="F205" t="str">
            <v>Catastrado</v>
          </cell>
          <cell r="G205" t="str">
            <v>Combinado</v>
          </cell>
          <cell r="H205" t="str">
            <v>Pozo</v>
          </cell>
          <cell r="I205" t="str">
            <v>Existente</v>
          </cell>
        </row>
        <row r="206">
          <cell r="A206" t="str">
            <v>1022609.42-1043380.29</v>
          </cell>
          <cell r="B206" t="str">
            <v>P145</v>
          </cell>
          <cell r="C206">
            <v>1022609.42</v>
          </cell>
          <cell r="D206">
            <v>1043380.29</v>
          </cell>
          <cell r="E206">
            <v>2564.16</v>
          </cell>
          <cell r="F206" t="str">
            <v>Catastrado</v>
          </cell>
          <cell r="G206" t="str">
            <v>Combinado</v>
          </cell>
          <cell r="H206" t="str">
            <v>Pozo</v>
          </cell>
          <cell r="I206" t="str">
            <v>Existente</v>
          </cell>
        </row>
        <row r="207">
          <cell r="A207" t="str">
            <v>1022638.66-1043353.19</v>
          </cell>
          <cell r="B207" t="str">
            <v>P146</v>
          </cell>
          <cell r="C207">
            <v>1022638.66</v>
          </cell>
          <cell r="D207">
            <v>1043353.19</v>
          </cell>
          <cell r="E207">
            <v>2565.2199999999998</v>
          </cell>
          <cell r="F207" t="str">
            <v>Catastrado</v>
          </cell>
          <cell r="G207" t="str">
            <v>Combinado</v>
          </cell>
          <cell r="H207" t="str">
            <v>Pozo</v>
          </cell>
          <cell r="I207" t="str">
            <v>Existente</v>
          </cell>
        </row>
        <row r="208">
          <cell r="A208" t="str">
            <v>1022478.76-1043365.46</v>
          </cell>
          <cell r="B208" t="str">
            <v>P147</v>
          </cell>
          <cell r="C208">
            <v>1022478.76</v>
          </cell>
          <cell r="D208">
            <v>1043365.46</v>
          </cell>
          <cell r="E208">
            <v>2564.91</v>
          </cell>
          <cell r="F208" t="str">
            <v>Catastrado</v>
          </cell>
          <cell r="G208" t="str">
            <v>Combinado</v>
          </cell>
          <cell r="H208" t="str">
            <v>Pozo</v>
          </cell>
          <cell r="I208" t="str">
            <v>Existente</v>
          </cell>
        </row>
        <row r="209">
          <cell r="A209" t="str">
            <v>1022473.92-1043368.44</v>
          </cell>
          <cell r="B209" t="str">
            <v>P147A</v>
          </cell>
          <cell r="C209">
            <v>1022473.92</v>
          </cell>
          <cell r="D209">
            <v>1043368.44</v>
          </cell>
          <cell r="E209">
            <v>2564.7199999999998</v>
          </cell>
          <cell r="F209" t="str">
            <v>Catastrado</v>
          </cell>
          <cell r="G209" t="str">
            <v>Combinado</v>
          </cell>
          <cell r="H209" t="str">
            <v>Pozo</v>
          </cell>
          <cell r="I209" t="str">
            <v>Existente</v>
          </cell>
        </row>
        <row r="210">
          <cell r="A210" t="str">
            <v>1022469.95-1043368.07</v>
          </cell>
          <cell r="B210" t="str">
            <v>P147B</v>
          </cell>
          <cell r="C210">
            <v>1022469.95</v>
          </cell>
          <cell r="D210">
            <v>1043368.07</v>
          </cell>
          <cell r="E210">
            <v>2564.71</v>
          </cell>
          <cell r="F210" t="str">
            <v>Catastrado</v>
          </cell>
          <cell r="G210" t="str">
            <v>Pluvial</v>
          </cell>
          <cell r="H210" t="str">
            <v>Pozo</v>
          </cell>
          <cell r="I210" t="str">
            <v>Existente</v>
          </cell>
        </row>
        <row r="211">
          <cell r="A211" t="str">
            <v>1022507.96-1043336.16</v>
          </cell>
          <cell r="B211" t="str">
            <v>P148</v>
          </cell>
          <cell r="C211">
            <v>1022507.96</v>
          </cell>
          <cell r="D211">
            <v>1043336.16</v>
          </cell>
          <cell r="E211">
            <v>2565.6999999999998</v>
          </cell>
          <cell r="F211" t="str">
            <v>Catastrado</v>
          </cell>
          <cell r="G211" t="str">
            <v>Combinado</v>
          </cell>
          <cell r="H211" t="str">
            <v>Pozo</v>
          </cell>
          <cell r="I211" t="str">
            <v>Existente</v>
          </cell>
        </row>
        <row r="212">
          <cell r="A212" t="str">
            <v>1022540.39-1043305.08</v>
          </cell>
          <cell r="B212" t="str">
            <v>P149</v>
          </cell>
          <cell r="C212">
            <v>1022540.39</v>
          </cell>
          <cell r="D212">
            <v>1043305.08</v>
          </cell>
          <cell r="E212">
            <v>2567.15</v>
          </cell>
          <cell r="F212" t="str">
            <v>Catastrado</v>
          </cell>
          <cell r="G212" t="str">
            <v>Combinado</v>
          </cell>
          <cell r="H212" t="str">
            <v>Pozo</v>
          </cell>
          <cell r="I212" t="str">
            <v>Existente</v>
          </cell>
        </row>
        <row r="213">
          <cell r="A213" t="str">
            <v>1022518.35-1043254.39</v>
          </cell>
          <cell r="B213" t="str">
            <v>P150</v>
          </cell>
          <cell r="C213">
            <v>1022518.35</v>
          </cell>
          <cell r="D213">
            <v>1043254.39</v>
          </cell>
          <cell r="E213">
            <v>2571.0100000000002</v>
          </cell>
          <cell r="F213" t="str">
            <v>Catastrado</v>
          </cell>
          <cell r="G213" t="str">
            <v>Combinado</v>
          </cell>
          <cell r="H213" t="str">
            <v>Pozo</v>
          </cell>
          <cell r="I213" t="str">
            <v>Existente</v>
          </cell>
        </row>
        <row r="214">
          <cell r="A214" t="str">
            <v>1022514.39-1043227.5</v>
          </cell>
          <cell r="B214" t="str">
            <v>P150A</v>
          </cell>
          <cell r="C214">
            <v>1022514.39</v>
          </cell>
          <cell r="D214">
            <v>1043227.5</v>
          </cell>
          <cell r="E214">
            <v>2574.326</v>
          </cell>
          <cell r="F214" t="str">
            <v>Interpolado</v>
          </cell>
          <cell r="G214" t="str">
            <v>Combinado</v>
          </cell>
          <cell r="H214" t="str">
            <v>Pozo</v>
          </cell>
          <cell r="I214" t="str">
            <v>Existente</v>
          </cell>
        </row>
        <row r="215">
          <cell r="A215" t="str">
            <v>1022478.93-1043142.7</v>
          </cell>
          <cell r="B215" t="str">
            <v>P150B</v>
          </cell>
          <cell r="C215">
            <v>1022478.93</v>
          </cell>
          <cell r="D215">
            <v>1043142.7</v>
          </cell>
          <cell r="E215">
            <v>2575.04</v>
          </cell>
          <cell r="F215" t="str">
            <v>Catastrado</v>
          </cell>
          <cell r="G215" t="str">
            <v>Sanitario</v>
          </cell>
          <cell r="H215" t="str">
            <v>Pozo</v>
          </cell>
          <cell r="I215" t="str">
            <v>Existente</v>
          </cell>
        </row>
        <row r="216">
          <cell r="A216" t="str">
            <v>1022526.66-1043263.45</v>
          </cell>
          <cell r="B216" t="str">
            <v>P151</v>
          </cell>
          <cell r="C216">
            <v>1022526.66</v>
          </cell>
          <cell r="D216">
            <v>1043263.45</v>
          </cell>
          <cell r="E216">
            <v>2571.21</v>
          </cell>
          <cell r="F216" t="str">
            <v>Catastrado</v>
          </cell>
          <cell r="G216" t="str">
            <v>Combinado</v>
          </cell>
          <cell r="H216" t="str">
            <v>Pozo</v>
          </cell>
          <cell r="I216" t="str">
            <v>Existente</v>
          </cell>
        </row>
        <row r="217">
          <cell r="A217" t="str">
            <v>1022515.69-1043271.27</v>
          </cell>
          <cell r="B217" t="str">
            <v>P152</v>
          </cell>
          <cell r="C217">
            <v>1022515.69</v>
          </cell>
          <cell r="D217">
            <v>1043271.27</v>
          </cell>
          <cell r="E217">
            <v>2568.9499999999998</v>
          </cell>
          <cell r="F217" t="str">
            <v>Catastrado</v>
          </cell>
          <cell r="G217" t="str">
            <v>Combinado</v>
          </cell>
          <cell r="H217" t="str">
            <v>Pozo</v>
          </cell>
          <cell r="I217" t="str">
            <v>Existente</v>
          </cell>
        </row>
        <row r="218">
          <cell r="A218" t="str">
            <v>1022552.54-1043293.14</v>
          </cell>
          <cell r="B218" t="str">
            <v>P153</v>
          </cell>
          <cell r="C218">
            <v>1022552.54</v>
          </cell>
          <cell r="D218">
            <v>1043293.14</v>
          </cell>
          <cell r="E218">
            <v>2570.5399000000002</v>
          </cell>
          <cell r="F218" t="str">
            <v>Interpolado</v>
          </cell>
          <cell r="G218" t="str">
            <v>Sanitario</v>
          </cell>
          <cell r="H218" t="str">
            <v>Pozo</v>
          </cell>
          <cell r="I218" t="str">
            <v>Existente</v>
          </cell>
        </row>
        <row r="219">
          <cell r="A219" t="str">
            <v>1022465.28-1043318.74</v>
          </cell>
          <cell r="B219" t="str">
            <v>P154</v>
          </cell>
          <cell r="C219">
            <v>1022465.28</v>
          </cell>
          <cell r="D219">
            <v>1043318.74</v>
          </cell>
          <cell r="E219">
            <v>2565.98</v>
          </cell>
          <cell r="F219" t="str">
            <v>Catastrado</v>
          </cell>
          <cell r="G219" t="str">
            <v>Combinado</v>
          </cell>
          <cell r="H219" t="str">
            <v>Pozo</v>
          </cell>
          <cell r="I219" t="str">
            <v>Existente</v>
          </cell>
        </row>
        <row r="220">
          <cell r="A220" t="str">
            <v>1022442.97-1043342.42</v>
          </cell>
          <cell r="B220" t="str">
            <v>P155</v>
          </cell>
          <cell r="C220">
            <v>1022442.97</v>
          </cell>
          <cell r="D220">
            <v>1043342.42</v>
          </cell>
          <cell r="E220">
            <v>2565.33</v>
          </cell>
          <cell r="F220" t="str">
            <v>Catastrado</v>
          </cell>
          <cell r="G220" t="str">
            <v>Combinado</v>
          </cell>
          <cell r="H220" t="str">
            <v>Pozo</v>
          </cell>
          <cell r="I220" t="str">
            <v>Existente</v>
          </cell>
        </row>
        <row r="221">
          <cell r="A221" t="str">
            <v>1022441.29-1043341.94</v>
          </cell>
          <cell r="B221" t="str">
            <v>P156</v>
          </cell>
          <cell r="C221">
            <v>1022441.29</v>
          </cell>
          <cell r="D221">
            <v>1043341.94</v>
          </cell>
          <cell r="E221">
            <v>2565.2399999999998</v>
          </cell>
          <cell r="F221" t="str">
            <v>Catastrado</v>
          </cell>
          <cell r="G221" t="str">
            <v>Combinado</v>
          </cell>
          <cell r="H221" t="str">
            <v>Pozo</v>
          </cell>
          <cell r="I221" t="str">
            <v>Existente</v>
          </cell>
        </row>
        <row r="222">
          <cell r="A222" t="str">
            <v>1022430.22-1043335.61</v>
          </cell>
          <cell r="B222" t="str">
            <v>P157</v>
          </cell>
          <cell r="C222">
            <v>1022430.22</v>
          </cell>
          <cell r="D222">
            <v>1043335.61</v>
          </cell>
          <cell r="E222">
            <v>2565.29</v>
          </cell>
          <cell r="F222" t="str">
            <v>Catastrado</v>
          </cell>
          <cell r="G222" t="str">
            <v>Sanitario</v>
          </cell>
          <cell r="H222" t="str">
            <v>Pozo</v>
          </cell>
          <cell r="I222" t="str">
            <v>Existente</v>
          </cell>
        </row>
        <row r="223">
          <cell r="A223" t="str">
            <v>1022430.95-1043343.9</v>
          </cell>
          <cell r="B223" t="str">
            <v>P158</v>
          </cell>
          <cell r="C223">
            <v>1022430.95</v>
          </cell>
          <cell r="D223">
            <v>1043343.9</v>
          </cell>
          <cell r="E223">
            <v>2565.0700000000002</v>
          </cell>
          <cell r="F223" t="str">
            <v>Catastrado</v>
          </cell>
          <cell r="G223" t="str">
            <v>Combinado</v>
          </cell>
          <cell r="H223" t="str">
            <v>Pozo</v>
          </cell>
          <cell r="I223" t="str">
            <v>Existente</v>
          </cell>
        </row>
        <row r="224">
          <cell r="A224" t="str">
            <v>1022354.99-1043301.14</v>
          </cell>
          <cell r="B224" t="str">
            <v>P159</v>
          </cell>
          <cell r="C224">
            <v>1022354.99</v>
          </cell>
          <cell r="D224">
            <v>1043301.14</v>
          </cell>
          <cell r="E224">
            <v>2565.88</v>
          </cell>
          <cell r="F224" t="str">
            <v>Catastrado</v>
          </cell>
          <cell r="G224" t="str">
            <v>Combinado</v>
          </cell>
          <cell r="H224" t="str">
            <v>Pozo</v>
          </cell>
          <cell r="I224" t="str">
            <v>Existente</v>
          </cell>
        </row>
        <row r="225">
          <cell r="A225" t="str">
            <v>1022389.43-1043112.22</v>
          </cell>
          <cell r="B225" t="str">
            <v>P159A</v>
          </cell>
          <cell r="C225">
            <v>1022389.43</v>
          </cell>
          <cell r="D225">
            <v>1043112.22</v>
          </cell>
          <cell r="E225">
            <v>2573.79</v>
          </cell>
          <cell r="F225" t="str">
            <v>Catastrado</v>
          </cell>
          <cell r="G225" t="str">
            <v>Sanitario</v>
          </cell>
          <cell r="H225" t="str">
            <v>Pozo</v>
          </cell>
          <cell r="I225" t="str">
            <v>Existente</v>
          </cell>
        </row>
        <row r="226">
          <cell r="A226" t="str">
            <v>1022367.37-1042995.17</v>
          </cell>
          <cell r="B226" t="str">
            <v>P159B</v>
          </cell>
          <cell r="C226">
            <v>1022367.37</v>
          </cell>
          <cell r="D226">
            <v>1042995.17</v>
          </cell>
          <cell r="E226">
            <v>2579.73</v>
          </cell>
          <cell r="F226" t="str">
            <v>Catastrado</v>
          </cell>
          <cell r="G226" t="str">
            <v>Sanitario</v>
          </cell>
          <cell r="H226" t="str">
            <v>Pozo</v>
          </cell>
          <cell r="I226" t="str">
            <v>Existente</v>
          </cell>
        </row>
        <row r="227">
          <cell r="A227" t="str">
            <v>1022350.03-1043306.25</v>
          </cell>
          <cell r="B227" t="str">
            <v>P160</v>
          </cell>
          <cell r="C227">
            <v>1022350.03</v>
          </cell>
          <cell r="D227">
            <v>1043306.25</v>
          </cell>
          <cell r="E227">
            <v>2566.0100000000002</v>
          </cell>
          <cell r="F227" t="str">
            <v>Catastrado</v>
          </cell>
          <cell r="G227" t="str">
            <v>Sanitario</v>
          </cell>
          <cell r="H227" t="str">
            <v>Pozo</v>
          </cell>
          <cell r="I227" t="str">
            <v>Existente</v>
          </cell>
        </row>
        <row r="228">
          <cell r="A228" t="str">
            <v>1022269.37-1043257.91</v>
          </cell>
          <cell r="B228" t="str">
            <v>P161</v>
          </cell>
          <cell r="C228">
            <v>1022269.37</v>
          </cell>
          <cell r="D228">
            <v>1043257.91</v>
          </cell>
          <cell r="E228">
            <v>2566.64</v>
          </cell>
          <cell r="F228" t="str">
            <v>Catastrado</v>
          </cell>
          <cell r="G228" t="str">
            <v>Combinado</v>
          </cell>
          <cell r="H228" t="str">
            <v>Pozo</v>
          </cell>
          <cell r="I228" t="str">
            <v>Existente</v>
          </cell>
        </row>
        <row r="229">
          <cell r="A229" t="str">
            <v>1022274.53-1043257.04</v>
          </cell>
          <cell r="B229" t="str">
            <v>P162</v>
          </cell>
          <cell r="C229">
            <v>1022274.53</v>
          </cell>
          <cell r="D229">
            <v>1043257.04</v>
          </cell>
          <cell r="E229">
            <v>2566.48</v>
          </cell>
          <cell r="F229" t="str">
            <v>Catastrado</v>
          </cell>
          <cell r="G229" t="str">
            <v>Combinado</v>
          </cell>
          <cell r="H229" t="str">
            <v>Pozo</v>
          </cell>
          <cell r="I229" t="str">
            <v>Existente</v>
          </cell>
        </row>
        <row r="230">
          <cell r="A230" t="str">
            <v>1022190.76-1043206.74</v>
          </cell>
          <cell r="B230" t="str">
            <v>P163</v>
          </cell>
          <cell r="C230">
            <v>1022190.76</v>
          </cell>
          <cell r="D230">
            <v>1043206.74</v>
          </cell>
          <cell r="E230">
            <v>2566.66</v>
          </cell>
          <cell r="F230" t="str">
            <v>Catastrado</v>
          </cell>
          <cell r="G230" t="str">
            <v>Combinado</v>
          </cell>
          <cell r="H230" t="str">
            <v>Pozo</v>
          </cell>
          <cell r="I230" t="str">
            <v>Existente</v>
          </cell>
        </row>
        <row r="231">
          <cell r="A231" t="str">
            <v>1022307.18-1043352.3</v>
          </cell>
          <cell r="B231" t="str">
            <v>P164</v>
          </cell>
          <cell r="C231">
            <v>1022307.18</v>
          </cell>
          <cell r="D231">
            <v>1043352.3</v>
          </cell>
          <cell r="E231">
            <v>2565.4899999999998</v>
          </cell>
          <cell r="F231" t="str">
            <v>Catastrado</v>
          </cell>
          <cell r="G231" t="str">
            <v>Combinado</v>
          </cell>
          <cell r="H231" t="str">
            <v>Pozo</v>
          </cell>
          <cell r="I231" t="str">
            <v>Existente</v>
          </cell>
        </row>
        <row r="232">
          <cell r="A232" t="str">
            <v>1022096.5-1043149.94</v>
          </cell>
          <cell r="B232" t="str">
            <v>P164A</v>
          </cell>
          <cell r="C232">
            <v>1022096.5</v>
          </cell>
          <cell r="D232">
            <v>1043149.94</v>
          </cell>
          <cell r="E232">
            <v>2565.39</v>
          </cell>
          <cell r="F232" t="str">
            <v>Sin Catastrar</v>
          </cell>
          <cell r="G232" t="str">
            <v>Combinado</v>
          </cell>
          <cell r="H232" t="str">
            <v>Pozo</v>
          </cell>
          <cell r="I232" t="str">
            <v>Existente</v>
          </cell>
        </row>
        <row r="233">
          <cell r="A233" t="str">
            <v>1022378.51-1043321.42</v>
          </cell>
          <cell r="B233" t="str">
            <v>P165</v>
          </cell>
          <cell r="C233">
            <v>1022378.51</v>
          </cell>
          <cell r="D233">
            <v>1043321.42</v>
          </cell>
          <cell r="E233">
            <v>2565.33</v>
          </cell>
          <cell r="F233" t="str">
            <v>Catastrado</v>
          </cell>
          <cell r="G233" t="str">
            <v>Combinado</v>
          </cell>
          <cell r="H233" t="str">
            <v>Pozo</v>
          </cell>
          <cell r="I233" t="str">
            <v>Existente</v>
          </cell>
        </row>
        <row r="234">
          <cell r="A234" t="str">
            <v>1022350.29-1043352.38</v>
          </cell>
          <cell r="B234" t="str">
            <v>P166</v>
          </cell>
          <cell r="C234">
            <v>1022350.29</v>
          </cell>
          <cell r="D234">
            <v>1043352.38</v>
          </cell>
          <cell r="E234">
            <v>2565.0500000000002</v>
          </cell>
          <cell r="F234" t="str">
            <v>Catastrado</v>
          </cell>
          <cell r="G234" t="str">
            <v>Combinado</v>
          </cell>
          <cell r="H234" t="str">
            <v>Pozo</v>
          </cell>
          <cell r="I234" t="str">
            <v>Existente</v>
          </cell>
        </row>
        <row r="235">
          <cell r="A235" t="str">
            <v>1022327.09-1043376.06</v>
          </cell>
          <cell r="B235" t="str">
            <v>P167</v>
          </cell>
          <cell r="C235">
            <v>1022327.09</v>
          </cell>
          <cell r="D235">
            <v>1043376.06</v>
          </cell>
          <cell r="E235">
            <v>2565.0100000000002</v>
          </cell>
          <cell r="F235" t="str">
            <v>Catastrado</v>
          </cell>
          <cell r="G235" t="str">
            <v>Combinado</v>
          </cell>
          <cell r="H235" t="str">
            <v>Pozo</v>
          </cell>
          <cell r="I235" t="str">
            <v>Existente</v>
          </cell>
        </row>
        <row r="236">
          <cell r="A236" t="str">
            <v>1022328.44-1043377.39</v>
          </cell>
          <cell r="B236" t="str">
            <v>P167A</v>
          </cell>
          <cell r="C236">
            <v>1022328.44</v>
          </cell>
          <cell r="D236">
            <v>1043377.39</v>
          </cell>
          <cell r="E236">
            <v>2564.9699999999998</v>
          </cell>
          <cell r="F236" t="str">
            <v>Catastrado</v>
          </cell>
          <cell r="G236" t="str">
            <v>Combinado</v>
          </cell>
          <cell r="H236" t="str">
            <v>Pozo</v>
          </cell>
          <cell r="I236" t="str">
            <v>Existente</v>
          </cell>
        </row>
        <row r="237">
          <cell r="A237" t="str">
            <v>1022320.76-1043381.88</v>
          </cell>
          <cell r="B237" t="str">
            <v>P168</v>
          </cell>
          <cell r="C237">
            <v>1022320.76</v>
          </cell>
          <cell r="D237">
            <v>1043381.88</v>
          </cell>
          <cell r="E237">
            <v>2565.3769000000002</v>
          </cell>
          <cell r="F237" t="str">
            <v>Interpolado</v>
          </cell>
          <cell r="G237" t="str">
            <v>Combinado</v>
          </cell>
          <cell r="H237" t="str">
            <v>Pozo</v>
          </cell>
          <cell r="I237" t="str">
            <v>Existente</v>
          </cell>
        </row>
        <row r="238">
          <cell r="A238" t="str">
            <v>1022319.11-1043383.47</v>
          </cell>
          <cell r="B238" t="str">
            <v>P169</v>
          </cell>
          <cell r="C238">
            <v>1022319.11</v>
          </cell>
          <cell r="D238">
            <v>1043383.47</v>
          </cell>
          <cell r="E238">
            <v>2565.489</v>
          </cell>
          <cell r="F238" t="str">
            <v>Interpolado</v>
          </cell>
          <cell r="G238" t="str">
            <v>Combinado</v>
          </cell>
          <cell r="H238" t="str">
            <v>Pozo</v>
          </cell>
          <cell r="I238" t="str">
            <v>Existente</v>
          </cell>
        </row>
        <row r="239">
          <cell r="A239" t="str">
            <v>1022353.75-1043419.3</v>
          </cell>
          <cell r="B239" t="str">
            <v>P170</v>
          </cell>
          <cell r="C239">
            <v>1022353.75</v>
          </cell>
          <cell r="D239">
            <v>1043419.3</v>
          </cell>
          <cell r="E239">
            <v>2565.15</v>
          </cell>
          <cell r="F239" t="str">
            <v>Catastrado</v>
          </cell>
          <cell r="G239" t="str">
            <v>Combinado</v>
          </cell>
          <cell r="H239" t="str">
            <v>Pozo</v>
          </cell>
          <cell r="I239" t="str">
            <v>Existente</v>
          </cell>
        </row>
        <row r="240">
          <cell r="A240" t="str">
            <v>1022430.57-1043514.57</v>
          </cell>
          <cell r="B240" t="str">
            <v>P171</v>
          </cell>
          <cell r="C240">
            <v>1022430.57</v>
          </cell>
          <cell r="D240">
            <v>1043514.57</v>
          </cell>
          <cell r="E240">
            <v>2563.54</v>
          </cell>
          <cell r="F240" t="str">
            <v>Catastrado</v>
          </cell>
          <cell r="G240" t="str">
            <v>Combinado</v>
          </cell>
          <cell r="H240" t="str">
            <v>Pozo</v>
          </cell>
          <cell r="I240" t="str">
            <v>Existente</v>
          </cell>
        </row>
        <row r="241">
          <cell r="A241" t="str">
            <v>1022460.44-1043498.35</v>
          </cell>
          <cell r="B241" t="str">
            <v>P172</v>
          </cell>
          <cell r="C241">
            <v>1022460.44</v>
          </cell>
          <cell r="D241">
            <v>1043498.35</v>
          </cell>
          <cell r="E241">
            <v>2563.44</v>
          </cell>
          <cell r="F241" t="str">
            <v>Sin Catastrar</v>
          </cell>
          <cell r="G241" t="str">
            <v>Combinado</v>
          </cell>
          <cell r="H241" t="str">
            <v>Pozo</v>
          </cell>
          <cell r="I241" t="str">
            <v>Existente</v>
          </cell>
        </row>
        <row r="242">
          <cell r="A242" t="str">
            <v>1022489.28-1043470.54</v>
          </cell>
          <cell r="B242" t="str">
            <v>P173</v>
          </cell>
          <cell r="C242">
            <v>1022489.28</v>
          </cell>
          <cell r="D242">
            <v>1043470.54</v>
          </cell>
          <cell r="E242">
            <v>2563.77</v>
          </cell>
          <cell r="F242" t="str">
            <v>Catastrado</v>
          </cell>
          <cell r="G242" t="str">
            <v>Sanitario</v>
          </cell>
          <cell r="H242" t="str">
            <v>Pozo</v>
          </cell>
          <cell r="I242" t="str">
            <v>Existente</v>
          </cell>
        </row>
        <row r="243">
          <cell r="A243" t="str">
            <v>1022490.25-1043466.11</v>
          </cell>
          <cell r="B243" t="str">
            <v>P174</v>
          </cell>
          <cell r="C243">
            <v>1022490.25</v>
          </cell>
          <cell r="D243">
            <v>1043466.11</v>
          </cell>
          <cell r="E243">
            <v>2563.8852000000002</v>
          </cell>
          <cell r="F243" t="str">
            <v>Interpolado</v>
          </cell>
          <cell r="G243" t="str">
            <v>Combinado</v>
          </cell>
          <cell r="H243" t="str">
            <v>Pozo</v>
          </cell>
          <cell r="I243" t="str">
            <v>Existente</v>
          </cell>
        </row>
        <row r="244">
          <cell r="A244" t="str">
            <v>1022492.8-1043465.68</v>
          </cell>
          <cell r="B244" t="str">
            <v>P175</v>
          </cell>
          <cell r="C244">
            <v>1022492.8</v>
          </cell>
          <cell r="D244">
            <v>1043465.68</v>
          </cell>
          <cell r="E244">
            <v>2563.8200000000002</v>
          </cell>
          <cell r="F244" t="str">
            <v>Catastrado</v>
          </cell>
          <cell r="G244" t="str">
            <v>Pluvial</v>
          </cell>
          <cell r="H244" t="str">
            <v>Pozo</v>
          </cell>
          <cell r="I244" t="str">
            <v>Existente</v>
          </cell>
        </row>
        <row r="245">
          <cell r="A245" t="str">
            <v>1022514.01-1043446.24</v>
          </cell>
          <cell r="B245" t="str">
            <v>P176</v>
          </cell>
          <cell r="C245">
            <v>1022514.01</v>
          </cell>
          <cell r="D245">
            <v>1043446.24</v>
          </cell>
          <cell r="E245">
            <v>2563.89</v>
          </cell>
          <cell r="F245" t="str">
            <v>Catastrado</v>
          </cell>
          <cell r="G245" t="str">
            <v>Pluvial</v>
          </cell>
          <cell r="H245" t="str">
            <v>Pozo</v>
          </cell>
          <cell r="I245" t="str">
            <v>Existente</v>
          </cell>
        </row>
        <row r="246">
          <cell r="A246" t="str">
            <v>1022514.4-1043444.02</v>
          </cell>
          <cell r="B246" t="str">
            <v>P177</v>
          </cell>
          <cell r="C246">
            <v>1022514.4</v>
          </cell>
          <cell r="D246">
            <v>1043444.02</v>
          </cell>
          <cell r="E246">
            <v>2563.87</v>
          </cell>
          <cell r="F246" t="str">
            <v>Catastrado</v>
          </cell>
          <cell r="G246" t="str">
            <v>Combinado</v>
          </cell>
          <cell r="H246" t="str">
            <v>Pozo</v>
          </cell>
          <cell r="I246" t="str">
            <v>Existente</v>
          </cell>
        </row>
        <row r="247">
          <cell r="A247" t="str">
            <v>1022516.25-1043445.91</v>
          </cell>
          <cell r="B247" t="str">
            <v>P178</v>
          </cell>
          <cell r="C247">
            <v>1022516.25</v>
          </cell>
          <cell r="D247">
            <v>1043445.91</v>
          </cell>
          <cell r="E247">
            <v>2563.85</v>
          </cell>
          <cell r="F247" t="str">
            <v>Catastrado</v>
          </cell>
          <cell r="G247" t="str">
            <v>Combinado</v>
          </cell>
          <cell r="H247" t="str">
            <v>Pozo</v>
          </cell>
          <cell r="I247" t="str">
            <v>Existente</v>
          </cell>
        </row>
        <row r="248">
          <cell r="A248" t="str">
            <v>1022540.59-1043420.61</v>
          </cell>
          <cell r="B248" t="str">
            <v>P179</v>
          </cell>
          <cell r="C248">
            <v>1022540.59</v>
          </cell>
          <cell r="D248">
            <v>1043420.61</v>
          </cell>
          <cell r="E248">
            <v>2563.9899999999998</v>
          </cell>
          <cell r="F248" t="str">
            <v>Catastrado</v>
          </cell>
          <cell r="G248" t="str">
            <v>Pluvial</v>
          </cell>
          <cell r="H248" t="str">
            <v>Pozo</v>
          </cell>
          <cell r="I248" t="str">
            <v>Existente</v>
          </cell>
        </row>
        <row r="249">
          <cell r="A249" t="str">
            <v>1022540.28-1043422.92</v>
          </cell>
          <cell r="B249" t="str">
            <v>P179A</v>
          </cell>
          <cell r="C249">
            <v>1022540.28</v>
          </cell>
          <cell r="D249">
            <v>1043422.92</v>
          </cell>
          <cell r="E249">
            <v>2563.9499999999998</v>
          </cell>
          <cell r="F249" t="str">
            <v>Catastrado</v>
          </cell>
          <cell r="G249" t="str">
            <v>Combinado</v>
          </cell>
          <cell r="H249" t="str">
            <v>Pozo</v>
          </cell>
          <cell r="I249" t="str">
            <v>Existente</v>
          </cell>
        </row>
        <row r="250">
          <cell r="A250" t="str">
            <v>1022541.68-1043419.27</v>
          </cell>
          <cell r="B250" t="str">
            <v>P180</v>
          </cell>
          <cell r="C250">
            <v>1022541.68</v>
          </cell>
          <cell r="D250">
            <v>1043419.27</v>
          </cell>
          <cell r="E250">
            <v>2564.0100000000002</v>
          </cell>
          <cell r="F250" t="str">
            <v>Catastrado</v>
          </cell>
          <cell r="G250" t="str">
            <v>Pluvial</v>
          </cell>
          <cell r="H250" t="str">
            <v>Pozo</v>
          </cell>
          <cell r="I250" t="str">
            <v>Existente</v>
          </cell>
        </row>
        <row r="251">
          <cell r="A251" t="str">
            <v>1022542.46-1043417.58</v>
          </cell>
          <cell r="B251" t="str">
            <v>P182</v>
          </cell>
          <cell r="C251">
            <v>1022542.46</v>
          </cell>
          <cell r="D251">
            <v>1043417.58</v>
          </cell>
          <cell r="E251">
            <v>2564.0700000000002</v>
          </cell>
          <cell r="F251" t="str">
            <v>Catastrado</v>
          </cell>
          <cell r="G251" t="str">
            <v>Combinado</v>
          </cell>
          <cell r="H251" t="str">
            <v>Pozo</v>
          </cell>
          <cell r="I251" t="str">
            <v>Existente</v>
          </cell>
        </row>
        <row r="252">
          <cell r="A252" t="str">
            <v>1022546.24-1043413.32</v>
          </cell>
          <cell r="B252" t="str">
            <v>P183</v>
          </cell>
          <cell r="C252">
            <v>1022546.24</v>
          </cell>
          <cell r="D252">
            <v>1043413.32</v>
          </cell>
          <cell r="E252">
            <v>2564.29</v>
          </cell>
          <cell r="F252" t="str">
            <v>Catastrado</v>
          </cell>
          <cell r="G252" t="str">
            <v>Combinado</v>
          </cell>
          <cell r="H252" t="str">
            <v>Pozo</v>
          </cell>
          <cell r="I252" t="str">
            <v>Existente</v>
          </cell>
        </row>
        <row r="253">
          <cell r="A253" t="str">
            <v>1022548.67-1043414.8</v>
          </cell>
          <cell r="B253" t="str">
            <v>P184</v>
          </cell>
          <cell r="C253">
            <v>1022548.67</v>
          </cell>
          <cell r="D253">
            <v>1043414.8</v>
          </cell>
          <cell r="E253">
            <v>2564.29</v>
          </cell>
          <cell r="F253" t="str">
            <v>Catastrado</v>
          </cell>
          <cell r="G253" t="str">
            <v>Combinado</v>
          </cell>
          <cell r="H253" t="str">
            <v>Pozo</v>
          </cell>
          <cell r="I253" t="str">
            <v>Existente</v>
          </cell>
        </row>
        <row r="254">
          <cell r="A254" t="str">
            <v>1022586.88-1043484.42</v>
          </cell>
          <cell r="B254" t="str">
            <v>P185</v>
          </cell>
          <cell r="C254">
            <v>1022586.88</v>
          </cell>
          <cell r="D254">
            <v>1043484.42</v>
          </cell>
          <cell r="E254">
            <v>2564.48</v>
          </cell>
          <cell r="F254" t="str">
            <v>Catastrado</v>
          </cell>
          <cell r="G254" t="str">
            <v>Combinado</v>
          </cell>
          <cell r="H254" t="str">
            <v>Pozo</v>
          </cell>
          <cell r="I254" t="str">
            <v>Existente</v>
          </cell>
        </row>
        <row r="255">
          <cell r="A255" t="str">
            <v>1022576.94-1043512.19</v>
          </cell>
          <cell r="B255" t="str">
            <v>P186</v>
          </cell>
          <cell r="C255">
            <v>1022576.94</v>
          </cell>
          <cell r="D255">
            <v>1043512.19</v>
          </cell>
          <cell r="E255">
            <v>2564.4699999999998</v>
          </cell>
          <cell r="F255" t="str">
            <v>Catastrado</v>
          </cell>
          <cell r="G255" t="str">
            <v>Combinado</v>
          </cell>
          <cell r="H255" t="str">
            <v>Pozo</v>
          </cell>
          <cell r="I255" t="str">
            <v>Existente</v>
          </cell>
        </row>
        <row r="256">
          <cell r="A256" t="str">
            <v>1022549.52-1043528.46</v>
          </cell>
          <cell r="B256" t="str">
            <v>P187</v>
          </cell>
          <cell r="C256">
            <v>1022549.52</v>
          </cell>
          <cell r="D256">
            <v>1043528.46</v>
          </cell>
          <cell r="E256">
            <v>2564.44</v>
          </cell>
          <cell r="F256" t="str">
            <v>Catastrado</v>
          </cell>
          <cell r="G256" t="str">
            <v>Combinado</v>
          </cell>
          <cell r="H256" t="str">
            <v>Pozo</v>
          </cell>
          <cell r="I256" t="str">
            <v>Existente</v>
          </cell>
        </row>
        <row r="257">
          <cell r="A257" t="str">
            <v>1022541.11-1043518.4</v>
          </cell>
          <cell r="B257" t="str">
            <v>P188</v>
          </cell>
          <cell r="C257">
            <v>1022541.11</v>
          </cell>
          <cell r="D257">
            <v>1043518.4</v>
          </cell>
          <cell r="E257">
            <v>2564.42</v>
          </cell>
          <cell r="F257" t="str">
            <v>Catastrado</v>
          </cell>
          <cell r="G257" t="str">
            <v>Combinado</v>
          </cell>
          <cell r="H257" t="str">
            <v>Pozo</v>
          </cell>
          <cell r="I257" t="str">
            <v>Existente</v>
          </cell>
        </row>
        <row r="258">
          <cell r="A258" t="str">
            <v>1022502.48-1043504.68</v>
          </cell>
          <cell r="B258" t="str">
            <v>P189</v>
          </cell>
          <cell r="C258">
            <v>1022502.48</v>
          </cell>
          <cell r="D258">
            <v>1043504.68</v>
          </cell>
          <cell r="E258">
            <v>2564.11</v>
          </cell>
          <cell r="F258" t="str">
            <v>Catastrado</v>
          </cell>
          <cell r="G258" t="str">
            <v>Combinado</v>
          </cell>
          <cell r="H258" t="str">
            <v>Pozo</v>
          </cell>
          <cell r="I258" t="str">
            <v>Existente</v>
          </cell>
        </row>
        <row r="259">
          <cell r="A259" t="str">
            <v>1022533.38-1043541.63</v>
          </cell>
          <cell r="B259" t="str">
            <v>P190</v>
          </cell>
          <cell r="C259">
            <v>1022533.38</v>
          </cell>
          <cell r="D259">
            <v>1043541.63</v>
          </cell>
          <cell r="E259">
            <v>2564.41</v>
          </cell>
          <cell r="F259" t="str">
            <v>Catastrado</v>
          </cell>
          <cell r="G259" t="str">
            <v>Combinado</v>
          </cell>
          <cell r="H259" t="str">
            <v>Pozo</v>
          </cell>
          <cell r="I259" t="str">
            <v>Existente</v>
          </cell>
        </row>
        <row r="260">
          <cell r="A260" t="str">
            <v>1022510.98-1043560.07</v>
          </cell>
          <cell r="B260" t="str">
            <v>P191</v>
          </cell>
          <cell r="C260">
            <v>1022510.98</v>
          </cell>
          <cell r="D260">
            <v>1043560.07</v>
          </cell>
          <cell r="E260">
            <v>2564.4299999999998</v>
          </cell>
          <cell r="F260" t="str">
            <v>Catastrado</v>
          </cell>
          <cell r="G260" t="str">
            <v>Combinado</v>
          </cell>
          <cell r="H260" t="str">
            <v>Pozo</v>
          </cell>
          <cell r="I260" t="str">
            <v>Existente</v>
          </cell>
        </row>
        <row r="261">
          <cell r="A261" t="str">
            <v>1022530.22-1043583.81</v>
          </cell>
          <cell r="B261" t="str">
            <v>P192</v>
          </cell>
          <cell r="C261">
            <v>1022530.22</v>
          </cell>
          <cell r="D261">
            <v>1043583.81</v>
          </cell>
          <cell r="E261">
            <v>2564.4899999999998</v>
          </cell>
          <cell r="F261" t="str">
            <v>Catastrado</v>
          </cell>
          <cell r="G261" t="str">
            <v>Combinado</v>
          </cell>
          <cell r="H261" t="str">
            <v>Pozo</v>
          </cell>
          <cell r="I261" t="str">
            <v>Existente</v>
          </cell>
        </row>
        <row r="262">
          <cell r="A262" t="str">
            <v>1022565.08-1043555.19</v>
          </cell>
          <cell r="B262" t="str">
            <v>P193</v>
          </cell>
          <cell r="C262">
            <v>1022565.08</v>
          </cell>
          <cell r="D262">
            <v>1043555.19</v>
          </cell>
          <cell r="E262">
            <v>2564.4299999999998</v>
          </cell>
          <cell r="F262" t="str">
            <v>Catastrado</v>
          </cell>
          <cell r="G262" t="str">
            <v>Combinado</v>
          </cell>
          <cell r="H262" t="str">
            <v>Pozo</v>
          </cell>
          <cell r="I262" t="str">
            <v>Existente</v>
          </cell>
        </row>
        <row r="263">
          <cell r="A263" t="str">
            <v>1022549.03-1043606.9</v>
          </cell>
          <cell r="B263" t="str">
            <v>P194</v>
          </cell>
          <cell r="C263">
            <v>1022549.03</v>
          </cell>
          <cell r="D263">
            <v>1043606.9</v>
          </cell>
          <cell r="E263">
            <v>2564.54</v>
          </cell>
          <cell r="F263" t="str">
            <v>Catastrado</v>
          </cell>
          <cell r="G263" t="str">
            <v>Combinado</v>
          </cell>
          <cell r="H263" t="str">
            <v>Pozo</v>
          </cell>
          <cell r="I263" t="str">
            <v>Existente</v>
          </cell>
        </row>
        <row r="264">
          <cell r="A264" t="str">
            <v>1022603.23-1043569.06</v>
          </cell>
          <cell r="B264" t="str">
            <v>P195</v>
          </cell>
          <cell r="C264">
            <v>1022603.23</v>
          </cell>
          <cell r="D264">
            <v>1043569.06</v>
          </cell>
          <cell r="E264">
            <v>2564.7199999999998</v>
          </cell>
          <cell r="F264" t="str">
            <v>Catastrado</v>
          </cell>
          <cell r="G264" t="str">
            <v>Combinado</v>
          </cell>
          <cell r="H264" t="str">
            <v>Pozo</v>
          </cell>
          <cell r="I264" t="str">
            <v>Existente</v>
          </cell>
        </row>
        <row r="265">
          <cell r="A265" t="str">
            <v>1022605.13-1043568.49</v>
          </cell>
          <cell r="B265" t="str">
            <v>P196</v>
          </cell>
          <cell r="C265">
            <v>1022605.13</v>
          </cell>
          <cell r="D265">
            <v>1043568.49</v>
          </cell>
          <cell r="E265">
            <v>2564.4299999999998</v>
          </cell>
          <cell r="F265" t="str">
            <v>Catastrado</v>
          </cell>
          <cell r="G265" t="str">
            <v>Combinado</v>
          </cell>
          <cell r="H265" t="str">
            <v>Pozo</v>
          </cell>
          <cell r="I265" t="str">
            <v>Existente</v>
          </cell>
        </row>
        <row r="266">
          <cell r="A266" t="str">
            <v>1022632.3-1043549.57</v>
          </cell>
          <cell r="B266" t="str">
            <v>P197</v>
          </cell>
          <cell r="C266">
            <v>1022632.3</v>
          </cell>
          <cell r="D266">
            <v>1043549.57</v>
          </cell>
          <cell r="E266">
            <v>2565.08</v>
          </cell>
          <cell r="F266" t="str">
            <v>Catastrado</v>
          </cell>
          <cell r="G266" t="str">
            <v>Combinado</v>
          </cell>
          <cell r="H266" t="str">
            <v>Pozo</v>
          </cell>
          <cell r="I266" t="str">
            <v>Existente</v>
          </cell>
        </row>
        <row r="267">
          <cell r="A267" t="str">
            <v>1022549.09-1043658.31</v>
          </cell>
          <cell r="B267" t="str">
            <v>P198</v>
          </cell>
          <cell r="C267">
            <v>1022549.09</v>
          </cell>
          <cell r="D267">
            <v>1043658.31</v>
          </cell>
          <cell r="E267">
            <v>2564.86</v>
          </cell>
          <cell r="F267" t="str">
            <v>Catastrado</v>
          </cell>
          <cell r="G267" t="str">
            <v>Combinado</v>
          </cell>
          <cell r="H267" t="str">
            <v>Pozo</v>
          </cell>
          <cell r="I267" t="str">
            <v>Existente</v>
          </cell>
        </row>
        <row r="268">
          <cell r="A268" t="str">
            <v>1022527.02-1043630.54</v>
          </cell>
          <cell r="B268" t="str">
            <v>P198A</v>
          </cell>
          <cell r="C268">
            <v>1022527.02</v>
          </cell>
          <cell r="D268">
            <v>1043630.54</v>
          </cell>
          <cell r="E268">
            <v>2564.85</v>
          </cell>
          <cell r="F268" t="str">
            <v>Catastrado</v>
          </cell>
          <cell r="G268" t="str">
            <v>Combinado</v>
          </cell>
          <cell r="H268" t="str">
            <v>Pozo</v>
          </cell>
          <cell r="I268" t="str">
            <v>Existente</v>
          </cell>
        </row>
        <row r="269">
          <cell r="A269" t="str">
            <v>1022467.98-1043556.97</v>
          </cell>
          <cell r="B269" t="str">
            <v>P199</v>
          </cell>
          <cell r="C269">
            <v>1022467.98</v>
          </cell>
          <cell r="D269">
            <v>1043556.97</v>
          </cell>
          <cell r="E269">
            <v>2564.56</v>
          </cell>
          <cell r="F269" t="str">
            <v>Sin Catastrar</v>
          </cell>
          <cell r="G269" t="str">
            <v>Combinado</v>
          </cell>
          <cell r="H269" t="str">
            <v>Pozo</v>
          </cell>
          <cell r="I269" t="str">
            <v>Existente</v>
          </cell>
        </row>
        <row r="270">
          <cell r="A270" t="str">
            <v>1022434.57-1043520.86</v>
          </cell>
          <cell r="B270" t="str">
            <v>P200</v>
          </cell>
          <cell r="C270">
            <v>1022434.57</v>
          </cell>
          <cell r="D270">
            <v>1043520.86</v>
          </cell>
          <cell r="E270">
            <v>2562.63</v>
          </cell>
          <cell r="F270" t="str">
            <v>Catastrado</v>
          </cell>
          <cell r="G270" t="str">
            <v>Combinado</v>
          </cell>
          <cell r="H270" t="str">
            <v>Pozo</v>
          </cell>
          <cell r="I270" t="str">
            <v>Existente</v>
          </cell>
        </row>
        <row r="271">
          <cell r="A271" t="str">
            <v>1022544.48-1043791.57</v>
          </cell>
          <cell r="B271" t="str">
            <v>P201</v>
          </cell>
          <cell r="C271">
            <v>1022544.48</v>
          </cell>
          <cell r="D271">
            <v>1043791.57</v>
          </cell>
          <cell r="E271">
            <v>2563.5100000000002</v>
          </cell>
          <cell r="F271" t="str">
            <v>Catastrado</v>
          </cell>
          <cell r="G271" t="str">
            <v>Combinado</v>
          </cell>
          <cell r="H271" t="str">
            <v>Pozo</v>
          </cell>
          <cell r="I271" t="str">
            <v>Existente</v>
          </cell>
        </row>
        <row r="272">
          <cell r="A272" t="str">
            <v>1022542.31-1043791.32</v>
          </cell>
          <cell r="B272" t="str">
            <v>P201A</v>
          </cell>
          <cell r="C272">
            <v>1022542.31</v>
          </cell>
          <cell r="D272">
            <v>1043791.32</v>
          </cell>
          <cell r="E272">
            <v>2563.5700000000002</v>
          </cell>
          <cell r="F272" t="str">
            <v>Catastrado</v>
          </cell>
          <cell r="G272" t="str">
            <v>Pluvial</v>
          </cell>
          <cell r="H272" t="str">
            <v>Pozo</v>
          </cell>
          <cell r="I272" t="str">
            <v>Existente</v>
          </cell>
        </row>
        <row r="273">
          <cell r="A273" t="str">
            <v>1022527.34-1043764.96</v>
          </cell>
          <cell r="B273" t="str">
            <v>P201B</v>
          </cell>
          <cell r="C273">
            <v>1022527.34</v>
          </cell>
          <cell r="D273">
            <v>1043764.96</v>
          </cell>
          <cell r="E273">
            <v>2563.86</v>
          </cell>
          <cell r="F273" t="str">
            <v>Catastrado</v>
          </cell>
          <cell r="G273" t="str">
            <v>Pluvial</v>
          </cell>
          <cell r="H273" t="str">
            <v>Pozo</v>
          </cell>
          <cell r="I273" t="str">
            <v>Existente</v>
          </cell>
        </row>
        <row r="274">
          <cell r="A274" t="str">
            <v>1022512.06-1043738.58</v>
          </cell>
          <cell r="B274" t="str">
            <v>P201C</v>
          </cell>
          <cell r="C274">
            <v>1022512.06</v>
          </cell>
          <cell r="D274">
            <v>1043738.58</v>
          </cell>
          <cell r="E274">
            <v>2563.86</v>
          </cell>
          <cell r="F274" t="str">
            <v>Catastrado</v>
          </cell>
          <cell r="G274" t="str">
            <v>Pluvial</v>
          </cell>
          <cell r="H274" t="str">
            <v>Pozo</v>
          </cell>
          <cell r="I274" t="str">
            <v>Existente</v>
          </cell>
        </row>
        <row r="275">
          <cell r="A275" t="str">
            <v>1022477.35-1043809.61</v>
          </cell>
          <cell r="B275" t="str">
            <v>P202</v>
          </cell>
          <cell r="C275">
            <v>1022477.35</v>
          </cell>
          <cell r="D275">
            <v>1043809.61</v>
          </cell>
          <cell r="E275">
            <v>2563.2199999999998</v>
          </cell>
          <cell r="F275" t="str">
            <v>Catastrado</v>
          </cell>
          <cell r="G275" t="str">
            <v>Combinado</v>
          </cell>
          <cell r="H275" t="str">
            <v>Pozo</v>
          </cell>
          <cell r="I275" t="str">
            <v>Existente</v>
          </cell>
        </row>
        <row r="276">
          <cell r="A276" t="str">
            <v>1022429.33-1043824.11</v>
          </cell>
          <cell r="B276" t="str">
            <v>P202A</v>
          </cell>
          <cell r="C276">
            <v>1022429.33</v>
          </cell>
          <cell r="D276">
            <v>1043824.11</v>
          </cell>
          <cell r="E276">
            <v>2561.63</v>
          </cell>
          <cell r="F276" t="str">
            <v>Catastrado</v>
          </cell>
          <cell r="G276" t="str">
            <v>Combinado</v>
          </cell>
          <cell r="H276" t="str">
            <v>Pozo</v>
          </cell>
          <cell r="I276" t="str">
            <v>Existente</v>
          </cell>
        </row>
        <row r="277">
          <cell r="A277" t="str">
            <v>1022377.45-1043831.72</v>
          </cell>
          <cell r="B277" t="str">
            <v>P203</v>
          </cell>
          <cell r="C277">
            <v>1022377.45</v>
          </cell>
          <cell r="D277">
            <v>1043831.72</v>
          </cell>
          <cell r="E277">
            <v>2560.94</v>
          </cell>
          <cell r="F277" t="str">
            <v>Catastrado</v>
          </cell>
          <cell r="G277" t="str">
            <v>Combinado</v>
          </cell>
          <cell r="H277" t="str">
            <v>Pozo</v>
          </cell>
          <cell r="I277" t="str">
            <v>Existente</v>
          </cell>
        </row>
        <row r="278">
          <cell r="A278" t="str">
            <v>1022374.91-1043831.67</v>
          </cell>
          <cell r="B278" t="str">
            <v>P203A</v>
          </cell>
          <cell r="C278">
            <v>1022374.91</v>
          </cell>
          <cell r="D278">
            <v>1043831.67</v>
          </cell>
          <cell r="E278">
            <v>2560.94</v>
          </cell>
          <cell r="F278" t="str">
            <v>Catastrado</v>
          </cell>
          <cell r="G278" t="str">
            <v>Combinado</v>
          </cell>
          <cell r="H278" t="str">
            <v>Pozo</v>
          </cell>
          <cell r="I278" t="str">
            <v>Existente</v>
          </cell>
        </row>
        <row r="279">
          <cell r="A279" t="str">
            <v>1022385.57-1043815.26</v>
          </cell>
          <cell r="B279" t="str">
            <v>P203B</v>
          </cell>
          <cell r="C279">
            <v>1022385.57</v>
          </cell>
          <cell r="D279">
            <v>1043815.26</v>
          </cell>
          <cell r="E279">
            <v>2561.0228999999999</v>
          </cell>
          <cell r="F279" t="str">
            <v>Interpolado</v>
          </cell>
          <cell r="G279" t="str">
            <v>Combinado</v>
          </cell>
          <cell r="H279" t="str">
            <v>Pozo</v>
          </cell>
          <cell r="I279" t="str">
            <v>Existente</v>
          </cell>
        </row>
        <row r="280">
          <cell r="A280" t="str">
            <v>1022372.38-1043842.26</v>
          </cell>
          <cell r="B280" t="str">
            <v>P203D</v>
          </cell>
          <cell r="C280">
            <v>1022372.38</v>
          </cell>
          <cell r="D280">
            <v>1043842.26</v>
          </cell>
          <cell r="E280">
            <v>2560.69</v>
          </cell>
          <cell r="F280" t="str">
            <v>Catastrado</v>
          </cell>
          <cell r="G280" t="str">
            <v>Combinado</v>
          </cell>
          <cell r="H280" t="str">
            <v>Pozo</v>
          </cell>
          <cell r="I280" t="str">
            <v>Existente</v>
          </cell>
        </row>
        <row r="281">
          <cell r="A281" t="str">
            <v>1022369.89-1043855.22</v>
          </cell>
          <cell r="B281" t="str">
            <v>P204</v>
          </cell>
          <cell r="C281">
            <v>1022369.89</v>
          </cell>
          <cell r="D281">
            <v>1043855.22</v>
          </cell>
          <cell r="E281">
            <v>2560.67</v>
          </cell>
          <cell r="F281" t="str">
            <v>Sin Catastrar</v>
          </cell>
          <cell r="G281" t="str">
            <v>Combinado</v>
          </cell>
          <cell r="H281" t="str">
            <v>Pozo</v>
          </cell>
          <cell r="I281" t="str">
            <v>Existente</v>
          </cell>
        </row>
        <row r="282">
          <cell r="A282" t="str">
            <v>1022365.89-1043918.66</v>
          </cell>
          <cell r="B282" t="str">
            <v>P205</v>
          </cell>
          <cell r="C282">
            <v>1022365.89</v>
          </cell>
          <cell r="D282">
            <v>1043918.66</v>
          </cell>
          <cell r="E282">
            <v>2562.9499999999998</v>
          </cell>
          <cell r="F282" t="str">
            <v>Sin Catastrar</v>
          </cell>
          <cell r="G282" t="str">
            <v>Combinado</v>
          </cell>
          <cell r="H282" t="str">
            <v>Pozo</v>
          </cell>
          <cell r="I282" t="str">
            <v>Existente</v>
          </cell>
        </row>
        <row r="283">
          <cell r="A283" t="str">
            <v>1022381.99-1043982.01</v>
          </cell>
          <cell r="B283" t="str">
            <v>P206</v>
          </cell>
          <cell r="C283">
            <v>1022381.99</v>
          </cell>
          <cell r="D283">
            <v>1043982.01</v>
          </cell>
          <cell r="E283">
            <v>2561.0154000000002</v>
          </cell>
          <cell r="F283" t="str">
            <v>Interpolado</v>
          </cell>
          <cell r="G283" t="str">
            <v>Combinado</v>
          </cell>
          <cell r="H283" t="str">
            <v>Pozo</v>
          </cell>
          <cell r="I283" t="str">
            <v>Existente</v>
          </cell>
        </row>
        <row r="284">
          <cell r="A284" t="str">
            <v>1022383.02-1043983.93</v>
          </cell>
          <cell r="B284" t="str">
            <v>P206A</v>
          </cell>
          <cell r="C284">
            <v>1022383.02</v>
          </cell>
          <cell r="D284">
            <v>1043983.93</v>
          </cell>
          <cell r="E284">
            <v>2560.7347</v>
          </cell>
          <cell r="F284" t="str">
            <v>Interpolado</v>
          </cell>
          <cell r="G284" t="str">
            <v>Combinado</v>
          </cell>
          <cell r="H284" t="str">
            <v>Pozo</v>
          </cell>
          <cell r="I284" t="str">
            <v>Existente</v>
          </cell>
        </row>
        <row r="285">
          <cell r="A285" t="str">
            <v>1022384.69-1043986.44</v>
          </cell>
          <cell r="B285" t="str">
            <v>P206B</v>
          </cell>
          <cell r="C285">
            <v>1022384.69</v>
          </cell>
          <cell r="D285">
            <v>1043986.44</v>
          </cell>
          <cell r="E285">
            <v>2560.3402999999998</v>
          </cell>
          <cell r="F285" t="str">
            <v>Interpolado</v>
          </cell>
          <cell r="G285" t="str">
            <v>Sanitario</v>
          </cell>
          <cell r="H285" t="str">
            <v>Pozo</v>
          </cell>
          <cell r="I285" t="str">
            <v>Existente</v>
          </cell>
        </row>
        <row r="286">
          <cell r="A286" t="str">
            <v>1022330.74-1044023.34</v>
          </cell>
          <cell r="B286" t="str">
            <v>P207</v>
          </cell>
          <cell r="C286">
            <v>1022330.74</v>
          </cell>
          <cell r="D286">
            <v>1044023.34</v>
          </cell>
          <cell r="E286">
            <v>2559.9899999999998</v>
          </cell>
          <cell r="F286" t="str">
            <v>Catastrado</v>
          </cell>
          <cell r="G286" t="str">
            <v>Combinado</v>
          </cell>
          <cell r="H286" t="str">
            <v>Pozo</v>
          </cell>
          <cell r="I286" t="str">
            <v>Existente</v>
          </cell>
        </row>
        <row r="287">
          <cell r="A287" t="str">
            <v>1022331.45-1044025.19</v>
          </cell>
          <cell r="B287" t="str">
            <v>P208</v>
          </cell>
          <cell r="C287">
            <v>1022331.45</v>
          </cell>
          <cell r="D287">
            <v>1044025.19</v>
          </cell>
          <cell r="E287">
            <v>2559.65</v>
          </cell>
          <cell r="F287" t="str">
            <v>Catastrado</v>
          </cell>
          <cell r="G287" t="str">
            <v>Combinado</v>
          </cell>
          <cell r="H287" t="str">
            <v>Pozo</v>
          </cell>
          <cell r="I287" t="str">
            <v>Existente</v>
          </cell>
        </row>
        <row r="288">
          <cell r="A288" t="str">
            <v>1022332.9-1044027.81</v>
          </cell>
          <cell r="B288" t="str">
            <v>P209</v>
          </cell>
          <cell r="C288">
            <v>1022332.9</v>
          </cell>
          <cell r="D288">
            <v>1044027.81</v>
          </cell>
          <cell r="E288">
            <v>2559.4699999999998</v>
          </cell>
          <cell r="F288" t="str">
            <v>Catastrado</v>
          </cell>
          <cell r="G288" t="str">
            <v>Sanitario</v>
          </cell>
          <cell r="H288" t="str">
            <v>Pozo</v>
          </cell>
          <cell r="I288" t="str">
            <v>Existente</v>
          </cell>
        </row>
        <row r="289">
          <cell r="A289" t="str">
            <v>1022428.83-1043964.75</v>
          </cell>
          <cell r="B289" t="str">
            <v>P210</v>
          </cell>
          <cell r="C289">
            <v>1022428.83</v>
          </cell>
          <cell r="D289">
            <v>1043964.75</v>
          </cell>
          <cell r="E289">
            <v>2558.7800000000002</v>
          </cell>
          <cell r="F289" t="str">
            <v>Sin Catastrar</v>
          </cell>
          <cell r="G289" t="str">
            <v>Combinado</v>
          </cell>
          <cell r="H289" t="str">
            <v>Pozo</v>
          </cell>
          <cell r="I289" t="str">
            <v>Existente</v>
          </cell>
        </row>
        <row r="290">
          <cell r="A290" t="str">
            <v>1022273.72-1043887.49</v>
          </cell>
          <cell r="B290" t="str">
            <v>P211</v>
          </cell>
          <cell r="C290">
            <v>1022273.72</v>
          </cell>
          <cell r="D290">
            <v>1043887.49</v>
          </cell>
          <cell r="E290">
            <v>2564.46</v>
          </cell>
          <cell r="F290" t="str">
            <v>Catastrado</v>
          </cell>
          <cell r="G290" t="str">
            <v>Sanitario</v>
          </cell>
          <cell r="H290" t="str">
            <v>Pozo</v>
          </cell>
          <cell r="I290" t="str">
            <v>Existente</v>
          </cell>
        </row>
        <row r="291">
          <cell r="A291" t="str">
            <v>1022513.27-1043690.56</v>
          </cell>
          <cell r="B291" t="str">
            <v>P212A</v>
          </cell>
          <cell r="C291">
            <v>1022513.27</v>
          </cell>
          <cell r="D291">
            <v>1043690.56</v>
          </cell>
          <cell r="E291">
            <v>2564.23</v>
          </cell>
          <cell r="F291" t="str">
            <v>Catastrado</v>
          </cell>
          <cell r="G291" t="str">
            <v>Combinado</v>
          </cell>
          <cell r="H291" t="str">
            <v>Pozo</v>
          </cell>
          <cell r="I291" t="str">
            <v>Existente</v>
          </cell>
        </row>
        <row r="292">
          <cell r="A292" t="str">
            <v>1022354.22-1043850.29</v>
          </cell>
          <cell r="B292" t="str">
            <v>P212B</v>
          </cell>
          <cell r="C292">
            <v>1022354.22</v>
          </cell>
          <cell r="D292">
            <v>1043850.29</v>
          </cell>
          <cell r="E292">
            <v>2560.8633</v>
          </cell>
          <cell r="F292" t="str">
            <v>Interpolado</v>
          </cell>
          <cell r="G292" t="str">
            <v>Sanitario</v>
          </cell>
          <cell r="H292" t="str">
            <v>Pozo</v>
          </cell>
          <cell r="I292" t="str">
            <v>Existente</v>
          </cell>
        </row>
        <row r="293">
          <cell r="A293" t="str">
            <v>1022353.19-1043836.98</v>
          </cell>
          <cell r="B293" t="str">
            <v>P212C</v>
          </cell>
          <cell r="C293">
            <v>1022353.19</v>
          </cell>
          <cell r="D293">
            <v>1043836.98</v>
          </cell>
          <cell r="E293">
            <v>2560.8789000000002</v>
          </cell>
          <cell r="F293" t="str">
            <v>Interpolado</v>
          </cell>
          <cell r="G293" t="str">
            <v>Sanitario</v>
          </cell>
          <cell r="H293" t="str">
            <v>Pozo</v>
          </cell>
          <cell r="I293" t="str">
            <v>Existente</v>
          </cell>
        </row>
        <row r="294">
          <cell r="A294" t="str">
            <v>1022370.63-1043838.6</v>
          </cell>
          <cell r="B294" t="str">
            <v>P212D</v>
          </cell>
          <cell r="C294">
            <v>1022370.63</v>
          </cell>
          <cell r="D294">
            <v>1043838.6</v>
          </cell>
          <cell r="E294">
            <v>2560.9499999999998</v>
          </cell>
          <cell r="F294" t="str">
            <v>Catastrado</v>
          </cell>
          <cell r="G294" t="str">
            <v>Combinado</v>
          </cell>
          <cell r="H294" t="str">
            <v>Pozo</v>
          </cell>
          <cell r="I294" t="str">
            <v>Existente</v>
          </cell>
        </row>
        <row r="295">
          <cell r="A295" t="str">
            <v>1022322.38-1043863.83</v>
          </cell>
          <cell r="B295" t="str">
            <v>P212E</v>
          </cell>
          <cell r="C295">
            <v>1022322.38</v>
          </cell>
          <cell r="D295">
            <v>1043863.83</v>
          </cell>
          <cell r="E295">
            <v>2561.9551999999999</v>
          </cell>
          <cell r="F295" t="str">
            <v>Interpolado</v>
          </cell>
          <cell r="G295" t="str">
            <v>Sanitario</v>
          </cell>
          <cell r="H295" t="str">
            <v>Pozo</v>
          </cell>
          <cell r="I295" t="str">
            <v>Existente</v>
          </cell>
        </row>
        <row r="296">
          <cell r="A296" t="str">
            <v>1022473.78-1043719.5</v>
          </cell>
          <cell r="B296" t="str">
            <v>P213</v>
          </cell>
          <cell r="C296">
            <v>1022473.78</v>
          </cell>
          <cell r="D296">
            <v>1043719.5</v>
          </cell>
          <cell r="E296">
            <v>2563.5500000000002</v>
          </cell>
          <cell r="F296" t="str">
            <v>Catastrado</v>
          </cell>
          <cell r="G296" t="str">
            <v>Combinado</v>
          </cell>
          <cell r="H296" t="str">
            <v>Pozo</v>
          </cell>
          <cell r="I296" t="str">
            <v>Existente</v>
          </cell>
        </row>
        <row r="297">
          <cell r="A297" t="str">
            <v>1022407.59-1043746.93</v>
          </cell>
          <cell r="B297" t="str">
            <v>P214</v>
          </cell>
          <cell r="C297">
            <v>1022407.59</v>
          </cell>
          <cell r="D297">
            <v>1043746.93</v>
          </cell>
          <cell r="E297">
            <v>2562.0500000000002</v>
          </cell>
          <cell r="F297" t="str">
            <v>Catastrado</v>
          </cell>
          <cell r="G297" t="str">
            <v>Combinado</v>
          </cell>
          <cell r="H297" t="str">
            <v>Pozo</v>
          </cell>
          <cell r="I297" t="str">
            <v>Existente</v>
          </cell>
        </row>
        <row r="298">
          <cell r="A298" t="str">
            <v>1022401.84-1043745.19</v>
          </cell>
          <cell r="B298" t="str">
            <v>P214A</v>
          </cell>
          <cell r="C298">
            <v>1022401.84</v>
          </cell>
          <cell r="D298">
            <v>1043745.19</v>
          </cell>
          <cell r="E298">
            <v>2561.6</v>
          </cell>
          <cell r="F298" t="str">
            <v>Catastrado</v>
          </cell>
          <cell r="G298" t="str">
            <v>Combinado</v>
          </cell>
          <cell r="H298" t="str">
            <v>Pozo</v>
          </cell>
          <cell r="I298" t="str">
            <v>Existente</v>
          </cell>
        </row>
        <row r="299">
          <cell r="A299" t="str">
            <v>1022404.55-1043745.23</v>
          </cell>
          <cell r="B299" t="str">
            <v>P215</v>
          </cell>
          <cell r="C299">
            <v>1022404.55</v>
          </cell>
          <cell r="D299">
            <v>1043745.23</v>
          </cell>
          <cell r="E299">
            <v>2561.91</v>
          </cell>
          <cell r="F299" t="str">
            <v>Catastrado</v>
          </cell>
          <cell r="G299" t="str">
            <v>Combinado</v>
          </cell>
          <cell r="H299" t="str">
            <v>Pozo</v>
          </cell>
          <cell r="I299" t="str">
            <v>Existente</v>
          </cell>
        </row>
        <row r="300">
          <cell r="A300" t="str">
            <v>1022383.94-1043805.45</v>
          </cell>
          <cell r="B300" t="str">
            <v>P215A</v>
          </cell>
          <cell r="C300">
            <v>1022383.94</v>
          </cell>
          <cell r="D300">
            <v>1043805.45</v>
          </cell>
          <cell r="E300">
            <v>2560.94</v>
          </cell>
          <cell r="F300" t="str">
            <v>Catastrado</v>
          </cell>
          <cell r="G300" t="str">
            <v>Combinado</v>
          </cell>
          <cell r="H300" t="str">
            <v>Pozo</v>
          </cell>
          <cell r="I300" t="str">
            <v>Existente</v>
          </cell>
        </row>
        <row r="301">
          <cell r="A301" t="str">
            <v>1022374.23-1043797.06</v>
          </cell>
          <cell r="B301" t="str">
            <v>P215B</v>
          </cell>
          <cell r="C301">
            <v>1022374.23</v>
          </cell>
          <cell r="D301">
            <v>1043797.06</v>
          </cell>
          <cell r="E301">
            <v>2560.94</v>
          </cell>
          <cell r="F301" t="str">
            <v>Catastrado</v>
          </cell>
          <cell r="G301" t="str">
            <v>Sanitario</v>
          </cell>
          <cell r="H301" t="str">
            <v>Pozo</v>
          </cell>
          <cell r="I301" t="str">
            <v>Existente</v>
          </cell>
        </row>
        <row r="302">
          <cell r="A302" t="str">
            <v>1022375.12-1043797.58</v>
          </cell>
          <cell r="B302" t="str">
            <v>P215C</v>
          </cell>
          <cell r="C302">
            <v>1022375.12</v>
          </cell>
          <cell r="D302">
            <v>1043797.58</v>
          </cell>
          <cell r="E302">
            <v>2561.0700000000002</v>
          </cell>
          <cell r="F302" t="str">
            <v>Catastrado</v>
          </cell>
          <cell r="G302" t="str">
            <v>Sanitario</v>
          </cell>
          <cell r="H302" t="str">
            <v>Pozo</v>
          </cell>
          <cell r="I302" t="str">
            <v>Existente</v>
          </cell>
        </row>
        <row r="303">
          <cell r="A303" t="str">
            <v>1022390.51-1043714.52</v>
          </cell>
          <cell r="B303" t="str">
            <v>P216</v>
          </cell>
          <cell r="C303">
            <v>1022390.51</v>
          </cell>
          <cell r="D303">
            <v>1043714.52</v>
          </cell>
          <cell r="E303">
            <v>2561.25</v>
          </cell>
          <cell r="F303" t="str">
            <v>Catastrado</v>
          </cell>
          <cell r="G303" t="str">
            <v>Combinado</v>
          </cell>
          <cell r="H303" t="str">
            <v>Pozo</v>
          </cell>
          <cell r="I303" t="str">
            <v>Existente</v>
          </cell>
        </row>
        <row r="304">
          <cell r="A304" t="str">
            <v>1022387.71-1043715.96</v>
          </cell>
          <cell r="B304" t="str">
            <v>P216A</v>
          </cell>
          <cell r="C304">
            <v>1022387.71</v>
          </cell>
          <cell r="D304">
            <v>1043715.96</v>
          </cell>
          <cell r="E304">
            <v>2561.16</v>
          </cell>
          <cell r="F304" t="str">
            <v>Catastrado</v>
          </cell>
          <cell r="G304" t="str">
            <v>Combinado</v>
          </cell>
          <cell r="H304" t="str">
            <v>Pozo</v>
          </cell>
          <cell r="I304" t="str">
            <v>Existente</v>
          </cell>
        </row>
        <row r="305">
          <cell r="A305" t="str">
            <v>1022411.83-1043704.56</v>
          </cell>
          <cell r="B305" t="str">
            <v>P217</v>
          </cell>
          <cell r="C305">
            <v>1022411.83</v>
          </cell>
          <cell r="D305">
            <v>1043704.56</v>
          </cell>
          <cell r="E305">
            <v>2562.83</v>
          </cell>
          <cell r="F305" t="str">
            <v>Catastrado</v>
          </cell>
          <cell r="G305" t="str">
            <v>Combinado</v>
          </cell>
          <cell r="H305" t="str">
            <v>Pozo</v>
          </cell>
          <cell r="I305" t="str">
            <v>Existente</v>
          </cell>
        </row>
        <row r="306">
          <cell r="A306" t="str">
            <v>1022468.2-1043697.7</v>
          </cell>
          <cell r="B306" t="str">
            <v>P218</v>
          </cell>
          <cell r="C306">
            <v>1022468.2</v>
          </cell>
          <cell r="D306">
            <v>1043697.7</v>
          </cell>
          <cell r="E306">
            <v>2563.71</v>
          </cell>
          <cell r="F306" t="str">
            <v>Catastrado</v>
          </cell>
          <cell r="G306" t="str">
            <v>Sanitario</v>
          </cell>
          <cell r="H306" t="str">
            <v>Pozo</v>
          </cell>
          <cell r="I306" t="str">
            <v>Existente</v>
          </cell>
        </row>
        <row r="307">
          <cell r="A307" t="str">
            <v>1022458.43-1043686</v>
          </cell>
          <cell r="B307" t="str">
            <v>P219</v>
          </cell>
          <cell r="C307">
            <v>1022458.43</v>
          </cell>
          <cell r="D307">
            <v>1043686</v>
          </cell>
          <cell r="E307">
            <v>2563.77</v>
          </cell>
          <cell r="F307" t="str">
            <v>Catastrado</v>
          </cell>
          <cell r="G307" t="str">
            <v>Combinado</v>
          </cell>
          <cell r="H307" t="str">
            <v>Pozo</v>
          </cell>
          <cell r="I307" t="str">
            <v>Existente</v>
          </cell>
        </row>
        <row r="308">
          <cell r="A308" t="str">
            <v>1022437.24-1043661</v>
          </cell>
          <cell r="B308" t="str">
            <v>P220</v>
          </cell>
          <cell r="C308">
            <v>1022437.24</v>
          </cell>
          <cell r="D308">
            <v>1043661</v>
          </cell>
          <cell r="E308">
            <v>2563.8552</v>
          </cell>
          <cell r="F308" t="str">
            <v>Interpolado</v>
          </cell>
          <cell r="G308" t="str">
            <v>Combinado</v>
          </cell>
          <cell r="H308" t="str">
            <v>Pozo</v>
          </cell>
          <cell r="I308" t="str">
            <v>Existente</v>
          </cell>
        </row>
        <row r="309">
          <cell r="A309" t="str">
            <v>1022416.89-1043649.13</v>
          </cell>
          <cell r="B309" t="str">
            <v>P220A</v>
          </cell>
          <cell r="C309">
            <v>1022416.89</v>
          </cell>
          <cell r="D309">
            <v>1043649.13</v>
          </cell>
          <cell r="E309">
            <v>2563.65</v>
          </cell>
          <cell r="F309" t="str">
            <v>Catastrado</v>
          </cell>
          <cell r="G309" t="str">
            <v>Sanitario</v>
          </cell>
          <cell r="H309" t="str">
            <v>Pozo</v>
          </cell>
          <cell r="I309" t="str">
            <v>Existente</v>
          </cell>
        </row>
        <row r="310">
          <cell r="A310" t="str">
            <v>1022466.86-1043635.88</v>
          </cell>
          <cell r="B310" t="str">
            <v>P221</v>
          </cell>
          <cell r="C310">
            <v>1022466.86</v>
          </cell>
          <cell r="D310">
            <v>1043635.88</v>
          </cell>
          <cell r="E310">
            <v>2564.1</v>
          </cell>
          <cell r="F310" t="str">
            <v>Catastrado</v>
          </cell>
          <cell r="G310" t="str">
            <v>Sanitario</v>
          </cell>
          <cell r="H310" t="str">
            <v>Pozo</v>
          </cell>
          <cell r="I310" t="str">
            <v>Existente</v>
          </cell>
        </row>
        <row r="311">
          <cell r="A311" t="str">
            <v>1022418.45-1043579.33</v>
          </cell>
          <cell r="B311" t="str">
            <v>P222</v>
          </cell>
          <cell r="C311">
            <v>1022418.45</v>
          </cell>
          <cell r="D311">
            <v>1043579.33</v>
          </cell>
          <cell r="E311">
            <v>2562.7199999999998</v>
          </cell>
          <cell r="F311" t="str">
            <v>Catastrado</v>
          </cell>
          <cell r="G311" t="str">
            <v>Combinado</v>
          </cell>
          <cell r="H311" t="str">
            <v>Pozo</v>
          </cell>
          <cell r="I311" t="str">
            <v>Existente</v>
          </cell>
        </row>
        <row r="312">
          <cell r="A312" t="str">
            <v>1022390.04-1043603.08</v>
          </cell>
          <cell r="B312" t="str">
            <v>P223</v>
          </cell>
          <cell r="C312">
            <v>1022390.04</v>
          </cell>
          <cell r="D312">
            <v>1043603.08</v>
          </cell>
          <cell r="E312">
            <v>2561.5641999999998</v>
          </cell>
          <cell r="F312" t="str">
            <v>Interpolado</v>
          </cell>
          <cell r="G312" t="str">
            <v>Combinado</v>
          </cell>
          <cell r="H312" t="str">
            <v>Pozo</v>
          </cell>
          <cell r="I312" t="str">
            <v>Existente</v>
          </cell>
        </row>
        <row r="313">
          <cell r="A313" t="str">
            <v>1022383.73-1043611.79</v>
          </cell>
          <cell r="B313" t="str">
            <v>P224</v>
          </cell>
          <cell r="C313">
            <v>1022383.73</v>
          </cell>
          <cell r="D313">
            <v>1043611.79</v>
          </cell>
          <cell r="E313">
            <v>2561.4299999999998</v>
          </cell>
          <cell r="F313" t="str">
            <v>Catastrado</v>
          </cell>
          <cell r="G313" t="str">
            <v>Combinado</v>
          </cell>
          <cell r="H313" t="str">
            <v>Pozo</v>
          </cell>
          <cell r="I313" t="str">
            <v>Existente</v>
          </cell>
        </row>
        <row r="314">
          <cell r="A314" t="str">
            <v>1022385.52-1043620.82</v>
          </cell>
          <cell r="B314" t="str">
            <v>P224A</v>
          </cell>
          <cell r="C314">
            <v>1022385.52</v>
          </cell>
          <cell r="D314">
            <v>1043620.82</v>
          </cell>
          <cell r="E314">
            <v>2561.37</v>
          </cell>
          <cell r="F314" t="str">
            <v>Catastrado</v>
          </cell>
          <cell r="G314" t="str">
            <v>Combinado</v>
          </cell>
          <cell r="H314" t="str">
            <v>Pozo</v>
          </cell>
          <cell r="I314" t="str">
            <v>Existente</v>
          </cell>
        </row>
        <row r="315">
          <cell r="A315" t="str">
            <v>1022401.86-1043619.22</v>
          </cell>
          <cell r="B315" t="str">
            <v>P225</v>
          </cell>
          <cell r="C315">
            <v>1022401.86</v>
          </cell>
          <cell r="D315">
            <v>1043619.22</v>
          </cell>
          <cell r="E315">
            <v>2561.9299999999998</v>
          </cell>
          <cell r="F315" t="str">
            <v>Catastrado</v>
          </cell>
          <cell r="G315" t="str">
            <v>Combinado</v>
          </cell>
          <cell r="H315" t="str">
            <v>Pozo</v>
          </cell>
          <cell r="I315" t="str">
            <v>Existente</v>
          </cell>
        </row>
        <row r="316">
          <cell r="A316" t="str">
            <v>1022371.19-1043677.99</v>
          </cell>
          <cell r="B316" t="str">
            <v>P226</v>
          </cell>
          <cell r="C316">
            <v>1022371.19</v>
          </cell>
          <cell r="D316">
            <v>1043677.99</v>
          </cell>
          <cell r="E316">
            <v>2561.2600000000002</v>
          </cell>
          <cell r="F316" t="str">
            <v>Catastrado</v>
          </cell>
          <cell r="G316" t="str">
            <v>Combinado</v>
          </cell>
          <cell r="H316" t="str">
            <v>Pozo</v>
          </cell>
          <cell r="I316" t="str">
            <v>Existente</v>
          </cell>
        </row>
        <row r="317">
          <cell r="A317" t="str">
            <v>1022364.63-1043670</v>
          </cell>
          <cell r="B317" t="str">
            <v>P226A</v>
          </cell>
          <cell r="C317">
            <v>1022364.63</v>
          </cell>
          <cell r="D317">
            <v>1043670</v>
          </cell>
          <cell r="E317">
            <v>2561.52</v>
          </cell>
          <cell r="F317" t="str">
            <v>Catastrado</v>
          </cell>
          <cell r="G317" t="str">
            <v>Combinado</v>
          </cell>
          <cell r="H317" t="str">
            <v>Pozo</v>
          </cell>
          <cell r="I317" t="str">
            <v>Existente</v>
          </cell>
        </row>
        <row r="318">
          <cell r="A318" t="str">
            <v>1022368.49-1043670.88</v>
          </cell>
          <cell r="B318" t="str">
            <v>P226B</v>
          </cell>
          <cell r="C318">
            <v>1022368.49</v>
          </cell>
          <cell r="D318">
            <v>1043670.88</v>
          </cell>
          <cell r="E318">
            <v>2561.2939999999999</v>
          </cell>
          <cell r="F318" t="str">
            <v>Interpolado</v>
          </cell>
          <cell r="G318" t="str">
            <v>Combinado</v>
          </cell>
          <cell r="H318" t="str">
            <v>Pozo</v>
          </cell>
          <cell r="I318" t="str">
            <v>Existente</v>
          </cell>
        </row>
        <row r="319">
          <cell r="A319" t="str">
            <v>1022382.08-1043612.8</v>
          </cell>
          <cell r="B319" t="str">
            <v>P227</v>
          </cell>
          <cell r="C319">
            <v>1022382.08</v>
          </cell>
          <cell r="D319">
            <v>1043612.8</v>
          </cell>
          <cell r="E319">
            <v>2561.4299999999998</v>
          </cell>
          <cell r="F319" t="str">
            <v>Catastrado</v>
          </cell>
          <cell r="G319" t="str">
            <v>Combinado</v>
          </cell>
          <cell r="H319" t="str">
            <v>Pozo</v>
          </cell>
          <cell r="I319" t="str">
            <v>Existente</v>
          </cell>
        </row>
        <row r="320">
          <cell r="A320" t="str">
            <v>1022397.55-1043555.83</v>
          </cell>
          <cell r="B320" t="str">
            <v>P228</v>
          </cell>
          <cell r="C320">
            <v>1022397.55</v>
          </cell>
          <cell r="D320">
            <v>1043555.83</v>
          </cell>
          <cell r="E320">
            <v>2563.3006</v>
          </cell>
          <cell r="F320" t="str">
            <v>Interpolado</v>
          </cell>
          <cell r="G320" t="str">
            <v>Combinado</v>
          </cell>
          <cell r="H320" t="str">
            <v>Pozo</v>
          </cell>
          <cell r="I320" t="str">
            <v>Existente</v>
          </cell>
        </row>
        <row r="321">
          <cell r="A321" t="str">
            <v>1022377.45-1043530.42</v>
          </cell>
          <cell r="B321" t="str">
            <v>P228B</v>
          </cell>
          <cell r="C321">
            <v>1022377.45</v>
          </cell>
          <cell r="D321">
            <v>1043530.42</v>
          </cell>
          <cell r="E321">
            <v>2563.85</v>
          </cell>
          <cell r="F321" t="str">
            <v>Catastrado</v>
          </cell>
          <cell r="G321" t="str">
            <v>Combinado</v>
          </cell>
          <cell r="H321" t="str">
            <v>Pozo</v>
          </cell>
          <cell r="I321" t="str">
            <v>Existente</v>
          </cell>
        </row>
        <row r="322">
          <cell r="A322" t="str">
            <v>1022317.94-1043582.57</v>
          </cell>
          <cell r="B322" t="str">
            <v>P228C</v>
          </cell>
          <cell r="C322">
            <v>1022317.94</v>
          </cell>
          <cell r="D322">
            <v>1043582.57</v>
          </cell>
          <cell r="E322">
            <v>2564.67</v>
          </cell>
          <cell r="F322" t="str">
            <v>Interpolado</v>
          </cell>
          <cell r="G322" t="str">
            <v>Sanitario</v>
          </cell>
          <cell r="H322" t="str">
            <v>Pozo</v>
          </cell>
          <cell r="I322" t="str">
            <v>Existente</v>
          </cell>
        </row>
        <row r="323">
          <cell r="A323" t="str">
            <v>1022362.15-1043508.46</v>
          </cell>
          <cell r="B323" t="str">
            <v>P228D</v>
          </cell>
          <cell r="C323">
            <v>1022362.15</v>
          </cell>
          <cell r="D323">
            <v>1043508.46</v>
          </cell>
          <cell r="E323">
            <v>2564.21</v>
          </cell>
          <cell r="F323" t="str">
            <v>Catastrado</v>
          </cell>
          <cell r="G323" t="str">
            <v>Combinado</v>
          </cell>
          <cell r="H323" t="str">
            <v>Pozo</v>
          </cell>
          <cell r="I323" t="str">
            <v>Existente</v>
          </cell>
        </row>
        <row r="324">
          <cell r="A324" t="str">
            <v>1022382.62-1043533.06</v>
          </cell>
          <cell r="B324" t="str">
            <v>P228E</v>
          </cell>
          <cell r="C324">
            <v>1022382.62</v>
          </cell>
          <cell r="D324">
            <v>1043533.06</v>
          </cell>
          <cell r="E324">
            <v>2563.6799999999998</v>
          </cell>
          <cell r="F324" t="str">
            <v>Inhabilitado</v>
          </cell>
          <cell r="G324" t="str">
            <v>Combinado</v>
          </cell>
          <cell r="H324" t="str">
            <v>Pozo</v>
          </cell>
          <cell r="I324" t="str">
            <v>Existente</v>
          </cell>
        </row>
        <row r="325">
          <cell r="A325" t="str">
            <v>1022300.81-1043435.79</v>
          </cell>
          <cell r="B325" t="str">
            <v>P229A</v>
          </cell>
          <cell r="C325">
            <v>1022300.81</v>
          </cell>
          <cell r="D325">
            <v>1043435.79</v>
          </cell>
          <cell r="E325">
            <v>2564.4699999999998</v>
          </cell>
          <cell r="F325" t="str">
            <v>Catastrado</v>
          </cell>
          <cell r="G325" t="str">
            <v>Combinado</v>
          </cell>
          <cell r="H325" t="str">
            <v>Pozo</v>
          </cell>
          <cell r="I325" t="str">
            <v>Existente</v>
          </cell>
        </row>
        <row r="326">
          <cell r="A326" t="str">
            <v>1022574.55-1043926.26</v>
          </cell>
          <cell r="B326" t="str">
            <v>P230</v>
          </cell>
          <cell r="C326">
            <v>1022574.55</v>
          </cell>
          <cell r="D326">
            <v>1043926.26</v>
          </cell>
          <cell r="E326">
            <v>2559.85</v>
          </cell>
          <cell r="F326" t="str">
            <v>Catastrado</v>
          </cell>
          <cell r="G326" t="str">
            <v>Combinado</v>
          </cell>
          <cell r="H326" t="str">
            <v>Pozo</v>
          </cell>
          <cell r="I326" t="str">
            <v>Existente</v>
          </cell>
        </row>
        <row r="327">
          <cell r="A327" t="str">
            <v>1022543.92-1043924.28</v>
          </cell>
          <cell r="B327" t="str">
            <v>P230A</v>
          </cell>
          <cell r="C327">
            <v>1022543.92</v>
          </cell>
          <cell r="D327">
            <v>1043924.28</v>
          </cell>
          <cell r="E327">
            <v>2558.9087</v>
          </cell>
          <cell r="F327" t="str">
            <v>Interpolado</v>
          </cell>
          <cell r="G327" t="str">
            <v>Combinado</v>
          </cell>
          <cell r="H327" t="str">
            <v>Pozo</v>
          </cell>
          <cell r="I327" t="str">
            <v>Existente</v>
          </cell>
        </row>
        <row r="328">
          <cell r="A328" t="str">
            <v>1022470.7-1043998.7</v>
          </cell>
          <cell r="B328" t="str">
            <v>P230B</v>
          </cell>
          <cell r="C328">
            <v>1022470.7</v>
          </cell>
          <cell r="D328">
            <v>1043998.7</v>
          </cell>
          <cell r="E328">
            <v>2558.5100000000002</v>
          </cell>
          <cell r="F328" t="str">
            <v>Sin Catastrar</v>
          </cell>
          <cell r="G328" t="str">
            <v>Sanitario</v>
          </cell>
          <cell r="H328" t="str">
            <v>Pozo</v>
          </cell>
          <cell r="I328" t="str">
            <v>Existente</v>
          </cell>
        </row>
        <row r="329">
          <cell r="A329" t="str">
            <v>1022518.19-1043966.99</v>
          </cell>
          <cell r="B329" t="str">
            <v>P230D</v>
          </cell>
          <cell r="C329">
            <v>1022518.19</v>
          </cell>
          <cell r="D329">
            <v>1043966.99</v>
          </cell>
          <cell r="E329">
            <v>2559.1343000000002</v>
          </cell>
          <cell r="F329" t="str">
            <v>Interpolado</v>
          </cell>
          <cell r="G329" t="str">
            <v>Sanitario</v>
          </cell>
          <cell r="H329" t="str">
            <v>Pozo</v>
          </cell>
          <cell r="I329" t="str">
            <v>Existente</v>
          </cell>
        </row>
        <row r="330">
          <cell r="A330" t="str">
            <v>1022564.89-1043951.12</v>
          </cell>
          <cell r="B330" t="str">
            <v>P230E</v>
          </cell>
          <cell r="C330">
            <v>1022564.89</v>
          </cell>
          <cell r="D330">
            <v>1043951.12</v>
          </cell>
          <cell r="E330">
            <v>2559.1372999999999</v>
          </cell>
          <cell r="F330" t="str">
            <v>Interpolado</v>
          </cell>
          <cell r="G330" t="str">
            <v>Sanitario</v>
          </cell>
          <cell r="H330" t="str">
            <v>Pozo</v>
          </cell>
          <cell r="I330" t="str">
            <v>Existente</v>
          </cell>
        </row>
        <row r="331">
          <cell r="A331" t="str">
            <v>1022595.7-1043926.59</v>
          </cell>
          <cell r="B331" t="str">
            <v>P231</v>
          </cell>
          <cell r="C331">
            <v>1022595.7</v>
          </cell>
          <cell r="D331">
            <v>1043926.59</v>
          </cell>
          <cell r="E331">
            <v>2558.7195999999999</v>
          </cell>
          <cell r="F331" t="str">
            <v>Interpolado</v>
          </cell>
          <cell r="G331" t="str">
            <v>Combinado</v>
          </cell>
          <cell r="H331" t="str">
            <v>Pozo</v>
          </cell>
          <cell r="I331" t="str">
            <v>Existente</v>
          </cell>
        </row>
        <row r="332">
          <cell r="A332" t="str">
            <v>1022687.7-1043952.97</v>
          </cell>
          <cell r="B332" t="str">
            <v>P232</v>
          </cell>
          <cell r="C332">
            <v>1022687.7</v>
          </cell>
          <cell r="D332">
            <v>1043952.97</v>
          </cell>
          <cell r="E332">
            <v>2559.5077000000001</v>
          </cell>
          <cell r="F332" t="str">
            <v>Interpolado</v>
          </cell>
          <cell r="G332" t="str">
            <v>Combinado</v>
          </cell>
          <cell r="H332" t="str">
            <v>Pozo</v>
          </cell>
          <cell r="I332" t="str">
            <v>Existente</v>
          </cell>
        </row>
        <row r="333">
          <cell r="A333" t="str">
            <v>1022757.27-1043971.16</v>
          </cell>
          <cell r="B333" t="str">
            <v>P232A</v>
          </cell>
          <cell r="C333">
            <v>1022757.27</v>
          </cell>
          <cell r="D333">
            <v>1043971.16</v>
          </cell>
          <cell r="E333">
            <v>2560.7539000000002</v>
          </cell>
          <cell r="F333" t="str">
            <v>Interpolado</v>
          </cell>
          <cell r="G333" t="str">
            <v>Combinado</v>
          </cell>
          <cell r="H333" t="str">
            <v>Pozo</v>
          </cell>
          <cell r="I333" t="str">
            <v>Existente</v>
          </cell>
        </row>
        <row r="334">
          <cell r="A334" t="str">
            <v>1022599.89-1043860.2</v>
          </cell>
          <cell r="B334" t="str">
            <v>P233</v>
          </cell>
          <cell r="C334">
            <v>1022599.89</v>
          </cell>
          <cell r="D334">
            <v>1043860.2</v>
          </cell>
          <cell r="E334">
            <v>2563.13</v>
          </cell>
          <cell r="F334" t="str">
            <v>Catastrado</v>
          </cell>
          <cell r="G334" t="str">
            <v>Sanitario</v>
          </cell>
          <cell r="H334" t="str">
            <v>Pozo</v>
          </cell>
          <cell r="I334" t="str">
            <v>Existente</v>
          </cell>
        </row>
        <row r="335">
          <cell r="A335" t="str">
            <v>1022630.74-1043823.42</v>
          </cell>
          <cell r="B335" t="str">
            <v>P233A</v>
          </cell>
          <cell r="C335">
            <v>1022630.74</v>
          </cell>
          <cell r="D335">
            <v>1043823.42</v>
          </cell>
          <cell r="E335">
            <v>2563.65</v>
          </cell>
          <cell r="F335" t="str">
            <v>Catastrado</v>
          </cell>
          <cell r="G335" t="str">
            <v>Sanitario</v>
          </cell>
          <cell r="H335" t="str">
            <v>Pozo</v>
          </cell>
          <cell r="I335" t="str">
            <v>Existente</v>
          </cell>
        </row>
        <row r="336">
          <cell r="A336" t="str">
            <v>1022628.28-1043824.88</v>
          </cell>
          <cell r="B336" t="str">
            <v>P233B</v>
          </cell>
          <cell r="C336">
            <v>1022628.28</v>
          </cell>
          <cell r="D336">
            <v>1043824.88</v>
          </cell>
          <cell r="E336">
            <v>2563.56</v>
          </cell>
          <cell r="F336" t="str">
            <v>Catastrado</v>
          </cell>
          <cell r="G336" t="str">
            <v>Pluvial</v>
          </cell>
          <cell r="H336" t="str">
            <v>Pozo</v>
          </cell>
          <cell r="I336" t="str">
            <v>Existente</v>
          </cell>
        </row>
        <row r="337">
          <cell r="A337" t="str">
            <v>1022586.24-1043881.63</v>
          </cell>
          <cell r="B337" t="str">
            <v>P233C</v>
          </cell>
          <cell r="C337">
            <v>1022586.24</v>
          </cell>
          <cell r="D337">
            <v>1043881.63</v>
          </cell>
          <cell r="E337">
            <v>2562.29</v>
          </cell>
          <cell r="F337" t="str">
            <v>Catastrado</v>
          </cell>
          <cell r="G337" t="str">
            <v>Combinado</v>
          </cell>
          <cell r="H337" t="str">
            <v>Pozo</v>
          </cell>
          <cell r="I337" t="str">
            <v>Existente</v>
          </cell>
        </row>
        <row r="338">
          <cell r="A338" t="str">
            <v>1022581.5-1043880.36</v>
          </cell>
          <cell r="B338" t="str">
            <v>P233D</v>
          </cell>
          <cell r="C338">
            <v>1022581.5</v>
          </cell>
          <cell r="D338">
            <v>1043880.36</v>
          </cell>
          <cell r="E338">
            <v>2562.4499999999998</v>
          </cell>
          <cell r="F338" t="str">
            <v>Catastrado</v>
          </cell>
          <cell r="G338" t="str">
            <v>Pluvial</v>
          </cell>
          <cell r="H338" t="str">
            <v>Pozo</v>
          </cell>
          <cell r="I338" t="str">
            <v>Existente</v>
          </cell>
        </row>
        <row r="339">
          <cell r="A339" t="str">
            <v>1022587.46-1043771.98</v>
          </cell>
          <cell r="B339" t="str">
            <v>P234</v>
          </cell>
          <cell r="C339">
            <v>1022587.46</v>
          </cell>
          <cell r="D339">
            <v>1043771.98</v>
          </cell>
          <cell r="E339">
            <v>2563.58</v>
          </cell>
          <cell r="F339" t="str">
            <v>Catastrado</v>
          </cell>
          <cell r="G339" t="str">
            <v>Pluvial</v>
          </cell>
          <cell r="H339" t="str">
            <v>Pozo</v>
          </cell>
          <cell r="I339" t="str">
            <v>Existente</v>
          </cell>
        </row>
        <row r="340">
          <cell r="A340" t="str">
            <v>1022155.67-1044009.38</v>
          </cell>
          <cell r="B340" t="str">
            <v>P235</v>
          </cell>
          <cell r="C340">
            <v>1022155.67</v>
          </cell>
          <cell r="D340">
            <v>1044009.38</v>
          </cell>
          <cell r="E340">
            <v>2564.2824000000001</v>
          </cell>
          <cell r="F340" t="str">
            <v>Interpolado</v>
          </cell>
          <cell r="G340" t="str">
            <v>Sanitario</v>
          </cell>
          <cell r="H340" t="str">
            <v>Pozo</v>
          </cell>
          <cell r="I340" t="str">
            <v>Existente</v>
          </cell>
        </row>
        <row r="341">
          <cell r="A341" t="str">
            <v>1022117.56-1043910.68</v>
          </cell>
          <cell r="B341" t="str">
            <v>P236</v>
          </cell>
          <cell r="C341">
            <v>1022117.56</v>
          </cell>
          <cell r="D341">
            <v>1043910.68</v>
          </cell>
          <cell r="E341">
            <v>2564.52</v>
          </cell>
          <cell r="F341" t="str">
            <v>Interpolado</v>
          </cell>
          <cell r="G341" t="str">
            <v>Sanitario</v>
          </cell>
          <cell r="H341" t="str">
            <v>Pozo</v>
          </cell>
          <cell r="I341" t="str">
            <v>Existente</v>
          </cell>
        </row>
        <row r="342">
          <cell r="A342" t="str">
            <v>1022131.18-1043953.09</v>
          </cell>
          <cell r="B342" t="str">
            <v>P237</v>
          </cell>
          <cell r="C342">
            <v>1022131.18</v>
          </cell>
          <cell r="D342">
            <v>1043953.09</v>
          </cell>
          <cell r="E342">
            <v>2565.27</v>
          </cell>
          <cell r="F342" t="str">
            <v>Interpolado</v>
          </cell>
          <cell r="G342" t="str">
            <v>Sanitario</v>
          </cell>
          <cell r="H342" t="str">
            <v>Pozo</v>
          </cell>
          <cell r="I342" t="str">
            <v>Existente</v>
          </cell>
        </row>
        <row r="343">
          <cell r="A343" t="str">
            <v>1022102.4-1044086.17</v>
          </cell>
          <cell r="B343" t="str">
            <v>P238</v>
          </cell>
          <cell r="C343">
            <v>1022102.4</v>
          </cell>
          <cell r="D343">
            <v>1044086.17</v>
          </cell>
          <cell r="E343">
            <v>2561.0214999999998</v>
          </cell>
          <cell r="F343" t="str">
            <v>Interpolado</v>
          </cell>
          <cell r="G343" t="str">
            <v>Sanitario</v>
          </cell>
          <cell r="H343" t="str">
            <v>Pozo</v>
          </cell>
          <cell r="I343" t="str">
            <v>Existente</v>
          </cell>
        </row>
        <row r="344">
          <cell r="A344" t="str">
            <v>1022158.95-1044121.2</v>
          </cell>
          <cell r="B344" t="str">
            <v>P239</v>
          </cell>
          <cell r="C344">
            <v>1022158.95</v>
          </cell>
          <cell r="D344">
            <v>1044121.2</v>
          </cell>
          <cell r="E344">
            <v>2558.39</v>
          </cell>
          <cell r="F344" t="str">
            <v>Catastrado</v>
          </cell>
          <cell r="G344" t="str">
            <v>Combinado</v>
          </cell>
          <cell r="H344" t="str">
            <v>Pozo</v>
          </cell>
          <cell r="I344" t="str">
            <v>Existente</v>
          </cell>
        </row>
        <row r="345">
          <cell r="A345" t="str">
            <v>1022157.87-1044125.17</v>
          </cell>
          <cell r="B345" t="str">
            <v>P239A</v>
          </cell>
          <cell r="C345">
            <v>1022157.87</v>
          </cell>
          <cell r="D345">
            <v>1044125.17</v>
          </cell>
          <cell r="E345">
            <v>2557.83</v>
          </cell>
          <cell r="F345" t="str">
            <v>Catastrado</v>
          </cell>
          <cell r="G345" t="str">
            <v>Sanitario</v>
          </cell>
          <cell r="H345" t="str">
            <v>Pozo</v>
          </cell>
          <cell r="I345" t="str">
            <v>Existente</v>
          </cell>
        </row>
        <row r="346">
          <cell r="A346" t="str">
            <v>1022157.59-1044123.34</v>
          </cell>
          <cell r="B346" t="str">
            <v>P239B</v>
          </cell>
          <cell r="C346">
            <v>1022157.59</v>
          </cell>
          <cell r="D346">
            <v>1044123.34</v>
          </cell>
          <cell r="E346">
            <v>2558.04</v>
          </cell>
          <cell r="F346" t="str">
            <v>Catastrado</v>
          </cell>
          <cell r="G346" t="str">
            <v>Combinado</v>
          </cell>
          <cell r="H346" t="str">
            <v>Pozo</v>
          </cell>
          <cell r="I346" t="str">
            <v>Existente</v>
          </cell>
        </row>
        <row r="347">
          <cell r="A347" t="str">
            <v>1022224.89-1044082.39</v>
          </cell>
          <cell r="B347" t="str">
            <v>P240</v>
          </cell>
          <cell r="C347">
            <v>1022224.89</v>
          </cell>
          <cell r="D347">
            <v>1044082.39</v>
          </cell>
          <cell r="E347">
            <v>2559.5364</v>
          </cell>
          <cell r="F347" t="str">
            <v>Interpolado</v>
          </cell>
          <cell r="G347" t="str">
            <v>Combinado</v>
          </cell>
          <cell r="H347" t="str">
            <v>Pozo</v>
          </cell>
          <cell r="I347" t="str">
            <v>Existente</v>
          </cell>
        </row>
        <row r="348">
          <cell r="A348" t="str">
            <v>1022229.54-1044084.83</v>
          </cell>
          <cell r="B348" t="str">
            <v>P240A</v>
          </cell>
          <cell r="C348">
            <v>1022229.54</v>
          </cell>
          <cell r="D348">
            <v>1044084.83</v>
          </cell>
          <cell r="E348">
            <v>2558.87</v>
          </cell>
          <cell r="F348" t="str">
            <v>Catastrado</v>
          </cell>
          <cell r="G348" t="str">
            <v>Combinado</v>
          </cell>
          <cell r="H348" t="str">
            <v>Pozo</v>
          </cell>
          <cell r="I348" t="str">
            <v>Existente</v>
          </cell>
        </row>
        <row r="349">
          <cell r="A349" t="str">
            <v>1022232.38-1044089.29</v>
          </cell>
          <cell r="B349" t="str">
            <v>P240B</v>
          </cell>
          <cell r="C349">
            <v>1022232.38</v>
          </cell>
          <cell r="D349">
            <v>1044089.29</v>
          </cell>
          <cell r="E349">
            <v>2557.9697000000001</v>
          </cell>
          <cell r="F349" t="str">
            <v>Interpolado</v>
          </cell>
          <cell r="G349" t="str">
            <v>Sanitario</v>
          </cell>
          <cell r="H349" t="str">
            <v>Pozo</v>
          </cell>
          <cell r="I349" t="str">
            <v>Existente</v>
          </cell>
        </row>
        <row r="350">
          <cell r="A350" t="str">
            <v>1022438.68-1043515.79</v>
          </cell>
          <cell r="B350" t="str">
            <v>P241</v>
          </cell>
          <cell r="C350">
            <v>1022438.68</v>
          </cell>
          <cell r="D350">
            <v>1043515.79</v>
          </cell>
          <cell r="E350">
            <v>2564.1343999999999</v>
          </cell>
          <cell r="F350" t="str">
            <v>Interpolado</v>
          </cell>
          <cell r="G350" t="str">
            <v>Pluvial</v>
          </cell>
          <cell r="H350" t="str">
            <v>Pozo</v>
          </cell>
          <cell r="I350" t="str">
            <v>Existente</v>
          </cell>
        </row>
        <row r="351">
          <cell r="A351" t="str">
            <v>1022458.2-1043497.6</v>
          </cell>
          <cell r="B351" t="str">
            <v>P242</v>
          </cell>
          <cell r="C351">
            <v>1022458.2</v>
          </cell>
          <cell r="D351">
            <v>1043497.6</v>
          </cell>
          <cell r="E351">
            <v>2563.48</v>
          </cell>
          <cell r="F351" t="str">
            <v>Catastrado</v>
          </cell>
          <cell r="G351" t="str">
            <v>Combinado</v>
          </cell>
          <cell r="H351" t="str">
            <v>Pozo</v>
          </cell>
          <cell r="I351" t="str">
            <v>Existente</v>
          </cell>
        </row>
        <row r="352">
          <cell r="A352" t="str">
            <v>1022566.73-1043498.57</v>
          </cell>
          <cell r="B352" t="str">
            <v>P243</v>
          </cell>
          <cell r="C352">
            <v>1022566.73</v>
          </cell>
          <cell r="D352">
            <v>1043498.57</v>
          </cell>
          <cell r="E352">
            <v>2564.4225999999999</v>
          </cell>
          <cell r="F352" t="str">
            <v>Interpolado</v>
          </cell>
          <cell r="G352" t="str">
            <v>Combinado</v>
          </cell>
          <cell r="H352" t="str">
            <v>Pozo</v>
          </cell>
          <cell r="I352" t="str">
            <v>Existente</v>
          </cell>
        </row>
        <row r="353">
          <cell r="A353" t="str">
            <v>1022513.81-1043739.79</v>
          </cell>
          <cell r="B353" t="str">
            <v>P244</v>
          </cell>
          <cell r="C353">
            <v>1022513.81</v>
          </cell>
          <cell r="D353">
            <v>1043739.79</v>
          </cell>
          <cell r="E353">
            <v>2563.86</v>
          </cell>
          <cell r="F353" t="str">
            <v>Catastrado</v>
          </cell>
          <cell r="G353" t="str">
            <v>Sanitario</v>
          </cell>
          <cell r="H353" t="str">
            <v>Pozo</v>
          </cell>
          <cell r="I353" t="str">
            <v>Existente</v>
          </cell>
        </row>
        <row r="354">
          <cell r="A354" t="str">
            <v>1022079.78-1044123.08</v>
          </cell>
          <cell r="B354" t="str">
            <v>P246</v>
          </cell>
          <cell r="C354">
            <v>1022079.78</v>
          </cell>
          <cell r="D354">
            <v>1044123.08</v>
          </cell>
          <cell r="E354">
            <v>2558.2800000000002</v>
          </cell>
          <cell r="F354" t="str">
            <v>Sin Catastrar</v>
          </cell>
          <cell r="G354" t="str">
            <v>Combinado</v>
          </cell>
          <cell r="H354" t="str">
            <v>Pozo</v>
          </cell>
          <cell r="I354" t="str">
            <v>Existente</v>
          </cell>
        </row>
        <row r="355">
          <cell r="A355" t="str">
            <v>1022080.94-1044126.85</v>
          </cell>
          <cell r="B355" t="str">
            <v>P246A</v>
          </cell>
          <cell r="C355">
            <v>1022080.94</v>
          </cell>
          <cell r="D355">
            <v>1044126.85</v>
          </cell>
          <cell r="E355">
            <v>2557.7631999999999</v>
          </cell>
          <cell r="F355" t="str">
            <v>Interpolado</v>
          </cell>
          <cell r="G355" t="str">
            <v>Sanitario</v>
          </cell>
          <cell r="H355" t="str">
            <v>Pozo</v>
          </cell>
          <cell r="I355" t="str">
            <v>Existente</v>
          </cell>
        </row>
        <row r="356">
          <cell r="A356" t="str">
            <v>1022078.99-1044124.99</v>
          </cell>
          <cell r="B356" t="str">
            <v>P246B</v>
          </cell>
          <cell r="C356">
            <v>1022078.99</v>
          </cell>
          <cell r="D356">
            <v>1044124.99</v>
          </cell>
          <cell r="E356">
            <v>2558.23</v>
          </cell>
          <cell r="F356" t="str">
            <v>Catastrado</v>
          </cell>
          <cell r="G356" t="str">
            <v>Combinado</v>
          </cell>
          <cell r="H356" t="str">
            <v>Pozo</v>
          </cell>
          <cell r="I356" t="str">
            <v>Existente</v>
          </cell>
        </row>
        <row r="357">
          <cell r="A357" t="str">
            <v>1023395.72-1043994.81</v>
          </cell>
          <cell r="B357" t="str">
            <v>P250</v>
          </cell>
          <cell r="C357">
            <v>1023395.72</v>
          </cell>
          <cell r="D357">
            <v>1043994.81</v>
          </cell>
          <cell r="E357">
            <v>2574.4699999999998</v>
          </cell>
          <cell r="F357" t="str">
            <v>Interpolado</v>
          </cell>
          <cell r="G357" t="str">
            <v>Sanitario</v>
          </cell>
          <cell r="H357" t="str">
            <v>Pozo</v>
          </cell>
          <cell r="I357" t="str">
            <v>Existente</v>
          </cell>
        </row>
        <row r="358">
          <cell r="A358" t="str">
            <v>1023376.31-1043953.81</v>
          </cell>
          <cell r="B358" t="str">
            <v>P253</v>
          </cell>
          <cell r="C358">
            <v>1023376.31</v>
          </cell>
          <cell r="D358">
            <v>1043953.81</v>
          </cell>
          <cell r="E358">
            <v>2571.48</v>
          </cell>
          <cell r="F358" t="str">
            <v>Interpolado</v>
          </cell>
          <cell r="G358" t="str">
            <v>Sanitario</v>
          </cell>
          <cell r="H358" t="str">
            <v>Pozo</v>
          </cell>
          <cell r="I358" t="str">
            <v>Existente</v>
          </cell>
        </row>
        <row r="359">
          <cell r="A359" t="str">
            <v>1023463.33-1043982.73</v>
          </cell>
          <cell r="B359" t="str">
            <v>P258</v>
          </cell>
          <cell r="C359">
            <v>1023463.33</v>
          </cell>
          <cell r="D359">
            <v>1043982.73</v>
          </cell>
          <cell r="E359">
            <v>2589.39</v>
          </cell>
          <cell r="F359" t="str">
            <v>Interpolado</v>
          </cell>
          <cell r="G359" t="str">
            <v>Sanitario</v>
          </cell>
          <cell r="H359" t="str">
            <v>Pozo</v>
          </cell>
          <cell r="I359" t="str">
            <v>Existente</v>
          </cell>
        </row>
        <row r="360">
          <cell r="A360" t="str">
            <v>1023429.46-1043987.5</v>
          </cell>
          <cell r="B360" t="str">
            <v>P259</v>
          </cell>
          <cell r="C360">
            <v>1023429.46</v>
          </cell>
          <cell r="D360">
            <v>1043987.5</v>
          </cell>
          <cell r="E360">
            <v>2580.39</v>
          </cell>
          <cell r="F360" t="str">
            <v>Interpolado</v>
          </cell>
          <cell r="G360" t="str">
            <v>Sanitario</v>
          </cell>
          <cell r="H360" t="str">
            <v>Pozo</v>
          </cell>
          <cell r="I360" t="str">
            <v>Existente</v>
          </cell>
        </row>
        <row r="361">
          <cell r="A361" t="str">
            <v>1023352.62-1044012.42</v>
          </cell>
          <cell r="B361" t="str">
            <v>P260</v>
          </cell>
          <cell r="C361">
            <v>1023352.62</v>
          </cell>
          <cell r="D361">
            <v>1044012.42</v>
          </cell>
          <cell r="E361">
            <v>2569.81</v>
          </cell>
          <cell r="F361" t="str">
            <v>Interpolado</v>
          </cell>
          <cell r="G361" t="str">
            <v>Sanitario</v>
          </cell>
          <cell r="H361" t="str">
            <v>Pozo</v>
          </cell>
          <cell r="I361" t="str">
            <v>Existente</v>
          </cell>
        </row>
        <row r="362">
          <cell r="A362" t="str">
            <v>1022849.91-1043367.67</v>
          </cell>
          <cell r="B362" t="str">
            <v>P261</v>
          </cell>
          <cell r="C362">
            <v>1022849.91</v>
          </cell>
          <cell r="D362">
            <v>1043367.67</v>
          </cell>
          <cell r="E362">
            <v>2583.9</v>
          </cell>
          <cell r="F362" t="str">
            <v>Catastrado</v>
          </cell>
          <cell r="G362" t="str">
            <v>Sanitario</v>
          </cell>
          <cell r="H362" t="str">
            <v>Pozo</v>
          </cell>
          <cell r="I362" t="str">
            <v>Existente</v>
          </cell>
        </row>
        <row r="363">
          <cell r="A363" t="str">
            <v>1022841.7-1043387.9</v>
          </cell>
          <cell r="B363" t="str">
            <v>P261A</v>
          </cell>
          <cell r="C363">
            <v>1022841.7</v>
          </cell>
          <cell r="D363">
            <v>1043387.9</v>
          </cell>
          <cell r="E363">
            <v>2579.8200000000002</v>
          </cell>
          <cell r="F363" t="str">
            <v>Catastrado</v>
          </cell>
          <cell r="G363" t="str">
            <v>Sanitario</v>
          </cell>
          <cell r="H363" t="str">
            <v>Pozo</v>
          </cell>
          <cell r="I363" t="str">
            <v>Existente</v>
          </cell>
        </row>
        <row r="364">
          <cell r="A364" t="str">
            <v>1022813.97-1043454.72</v>
          </cell>
          <cell r="B364" t="str">
            <v>P261B</v>
          </cell>
          <cell r="C364">
            <v>1022813.97</v>
          </cell>
          <cell r="D364">
            <v>1043454.72</v>
          </cell>
          <cell r="E364">
            <v>2570.6588999999999</v>
          </cell>
          <cell r="F364" t="str">
            <v>Interpolado</v>
          </cell>
          <cell r="G364" t="str">
            <v>Sanitario</v>
          </cell>
          <cell r="H364" t="str">
            <v>Pozo</v>
          </cell>
          <cell r="I364" t="str">
            <v>Existente</v>
          </cell>
        </row>
        <row r="365">
          <cell r="A365" t="str">
            <v>1022860.92-1043340.9</v>
          </cell>
          <cell r="B365" t="str">
            <v>P262</v>
          </cell>
          <cell r="C365">
            <v>1022860.92</v>
          </cell>
          <cell r="D365">
            <v>1043340.9</v>
          </cell>
          <cell r="E365">
            <v>2590.5945000000002</v>
          </cell>
          <cell r="F365" t="str">
            <v>Catastrado</v>
          </cell>
          <cell r="G365" t="str">
            <v>Sanitario</v>
          </cell>
          <cell r="H365" t="str">
            <v>Pozo</v>
          </cell>
          <cell r="I365" t="str">
            <v>Existente</v>
          </cell>
        </row>
        <row r="366">
          <cell r="A366" t="str">
            <v>1023006.34-1043739.38</v>
          </cell>
          <cell r="B366" t="str">
            <v>P283</v>
          </cell>
          <cell r="C366">
            <v>1023006.34</v>
          </cell>
          <cell r="D366">
            <v>1043739.38</v>
          </cell>
          <cell r="E366">
            <v>2563.7181</v>
          </cell>
          <cell r="F366" t="str">
            <v>Interpolado</v>
          </cell>
          <cell r="G366" t="str">
            <v>Combinado</v>
          </cell>
          <cell r="H366" t="str">
            <v>Pozo</v>
          </cell>
          <cell r="I366" t="str">
            <v>Existente</v>
          </cell>
        </row>
        <row r="367">
          <cell r="A367" t="str">
            <v>1022567.42-1043459.72</v>
          </cell>
          <cell r="B367" t="str">
            <v>P284</v>
          </cell>
          <cell r="C367">
            <v>1022567.42</v>
          </cell>
          <cell r="D367">
            <v>1043459.72</v>
          </cell>
          <cell r="E367">
            <v>2564.25</v>
          </cell>
          <cell r="F367" t="str">
            <v>Catastrado</v>
          </cell>
          <cell r="G367" t="str">
            <v>Sanitario</v>
          </cell>
          <cell r="H367" t="str">
            <v>Pozo</v>
          </cell>
          <cell r="I367" t="str">
            <v>Existente</v>
          </cell>
        </row>
        <row r="368">
          <cell r="A368" t="str">
            <v>1022543.89-1043476.83</v>
          </cell>
          <cell r="B368" t="str">
            <v>P285</v>
          </cell>
          <cell r="C368">
            <v>1022543.89</v>
          </cell>
          <cell r="D368">
            <v>1043476.83</v>
          </cell>
          <cell r="E368">
            <v>2564.84</v>
          </cell>
          <cell r="F368" t="str">
            <v>Interpolado</v>
          </cell>
          <cell r="G368" t="str">
            <v>Combinado</v>
          </cell>
          <cell r="H368" t="str">
            <v>Pozo</v>
          </cell>
          <cell r="I368" t="str">
            <v>Existente</v>
          </cell>
        </row>
        <row r="369">
          <cell r="A369" t="str">
            <v>1022528.99-1043487.94</v>
          </cell>
          <cell r="B369" t="str">
            <v>P286</v>
          </cell>
          <cell r="C369">
            <v>1022528.99</v>
          </cell>
          <cell r="D369">
            <v>1043487.94</v>
          </cell>
          <cell r="E369">
            <v>2565.0300000000002</v>
          </cell>
          <cell r="F369" t="str">
            <v>Interpolado</v>
          </cell>
          <cell r="G369" t="str">
            <v>Combinado</v>
          </cell>
          <cell r="H369" t="str">
            <v>Pozo</v>
          </cell>
          <cell r="I369" t="str">
            <v>Existente</v>
          </cell>
        </row>
        <row r="370">
          <cell r="A370" t="str">
            <v>1022524.61-1043482.7</v>
          </cell>
          <cell r="B370" t="str">
            <v>P287</v>
          </cell>
          <cell r="C370">
            <v>1022524.61</v>
          </cell>
          <cell r="D370">
            <v>1043482.7</v>
          </cell>
          <cell r="E370">
            <v>2565.02</v>
          </cell>
          <cell r="F370" t="str">
            <v>Interpolado</v>
          </cell>
          <cell r="G370" t="str">
            <v>Sanitario</v>
          </cell>
          <cell r="H370" t="str">
            <v>Pozo</v>
          </cell>
          <cell r="I370" t="str">
            <v>Existente</v>
          </cell>
        </row>
        <row r="371">
          <cell r="A371" t="str">
            <v>1022538.19-1043498.84</v>
          </cell>
          <cell r="B371" t="str">
            <v>P288</v>
          </cell>
          <cell r="C371">
            <v>1022538.19</v>
          </cell>
          <cell r="D371">
            <v>1043498.84</v>
          </cell>
          <cell r="E371">
            <v>2564.85</v>
          </cell>
          <cell r="F371" t="str">
            <v>Interpolado</v>
          </cell>
          <cell r="G371" t="str">
            <v>Sanitario</v>
          </cell>
          <cell r="H371" t="str">
            <v>Pozo</v>
          </cell>
          <cell r="I371" t="str">
            <v>Existente</v>
          </cell>
        </row>
        <row r="372">
          <cell r="A372" t="str">
            <v>1022885.62-1044121.27</v>
          </cell>
          <cell r="B372" t="str">
            <v>P400</v>
          </cell>
          <cell r="C372">
            <v>1022885.62</v>
          </cell>
          <cell r="D372">
            <v>1044121.27</v>
          </cell>
          <cell r="E372">
            <v>2562.2399999999998</v>
          </cell>
          <cell r="F372" t="str">
            <v>Catastrado</v>
          </cell>
          <cell r="G372" t="str">
            <v>Sanitario</v>
          </cell>
          <cell r="H372" t="str">
            <v>Pozo</v>
          </cell>
          <cell r="I372" t="str">
            <v>Existente</v>
          </cell>
        </row>
        <row r="373">
          <cell r="A373" t="str">
            <v>1022962.41-1044214.62</v>
          </cell>
          <cell r="B373" t="str">
            <v>P400A</v>
          </cell>
          <cell r="C373">
            <v>1022962.41</v>
          </cell>
          <cell r="D373">
            <v>1044214.62</v>
          </cell>
          <cell r="E373">
            <v>2563.7800000000002</v>
          </cell>
          <cell r="F373" t="str">
            <v>Catastrado</v>
          </cell>
          <cell r="G373" t="str">
            <v>Sanitario</v>
          </cell>
          <cell r="H373" t="str">
            <v>Pozo</v>
          </cell>
          <cell r="I373" t="str">
            <v>Existente</v>
          </cell>
        </row>
        <row r="374">
          <cell r="A374" t="str">
            <v>1022945.89-1044221.39</v>
          </cell>
          <cell r="B374" t="str">
            <v>P400B</v>
          </cell>
          <cell r="C374">
            <v>1022945.89</v>
          </cell>
          <cell r="D374">
            <v>1044221.39</v>
          </cell>
          <cell r="E374">
            <v>2563.2312000000002</v>
          </cell>
          <cell r="F374" t="str">
            <v>Interpolado</v>
          </cell>
          <cell r="G374" t="str">
            <v>Sanitario</v>
          </cell>
          <cell r="H374" t="str">
            <v>Pozo</v>
          </cell>
          <cell r="I374" t="str">
            <v>Existente</v>
          </cell>
        </row>
        <row r="375">
          <cell r="A375" t="str">
            <v>1022877.8-1044245.62</v>
          </cell>
          <cell r="B375" t="str">
            <v>P400C</v>
          </cell>
          <cell r="C375">
            <v>1022877.8</v>
          </cell>
          <cell r="D375">
            <v>1044245.62</v>
          </cell>
          <cell r="E375">
            <v>2563.61</v>
          </cell>
          <cell r="F375" t="str">
            <v>Catastrado</v>
          </cell>
          <cell r="G375" t="str">
            <v>Sanitario</v>
          </cell>
          <cell r="H375" t="str">
            <v>Pozo</v>
          </cell>
          <cell r="I375" t="str">
            <v>Existente</v>
          </cell>
        </row>
        <row r="376">
          <cell r="A376" t="str">
            <v>1022957.78-1044264.11</v>
          </cell>
          <cell r="B376" t="str">
            <v>P400D</v>
          </cell>
          <cell r="C376">
            <v>1022957.78</v>
          </cell>
          <cell r="D376">
            <v>1044264.11</v>
          </cell>
          <cell r="E376">
            <v>2563.88</v>
          </cell>
          <cell r="F376" t="str">
            <v>Catastrado</v>
          </cell>
          <cell r="G376" t="str">
            <v>Sanitario</v>
          </cell>
          <cell r="H376" t="str">
            <v>Pozo</v>
          </cell>
          <cell r="I376" t="str">
            <v>Existente</v>
          </cell>
        </row>
        <row r="377">
          <cell r="A377" t="str">
            <v>1022048.64-1043511.94</v>
          </cell>
          <cell r="B377" t="str">
            <v>P600</v>
          </cell>
          <cell r="C377">
            <v>1022048.64</v>
          </cell>
          <cell r="D377">
            <v>1043511.94</v>
          </cell>
          <cell r="E377">
            <v>2565.1</v>
          </cell>
          <cell r="F377" t="str">
            <v>Catastrado</v>
          </cell>
          <cell r="G377" t="str">
            <v>Pluvial</v>
          </cell>
          <cell r="H377" t="str">
            <v>Pozo</v>
          </cell>
          <cell r="I377" t="str">
            <v>Existente</v>
          </cell>
        </row>
        <row r="378">
          <cell r="A378" t="str">
            <v>1022082.3-1043489.49</v>
          </cell>
          <cell r="B378" t="str">
            <v>P601</v>
          </cell>
          <cell r="C378">
            <v>1022082.3</v>
          </cell>
          <cell r="D378">
            <v>1043489.49</v>
          </cell>
          <cell r="E378">
            <v>2565.0500000000002</v>
          </cell>
          <cell r="F378" t="str">
            <v>Catastrado</v>
          </cell>
          <cell r="G378" t="str">
            <v>Sanitario</v>
          </cell>
          <cell r="H378" t="str">
            <v>Pozo</v>
          </cell>
          <cell r="I378" t="str">
            <v>Existente</v>
          </cell>
        </row>
        <row r="379">
          <cell r="A379" t="str">
            <v>1022083.59-1043484.61</v>
          </cell>
          <cell r="B379" t="str">
            <v>P602</v>
          </cell>
          <cell r="C379">
            <v>1022083.59</v>
          </cell>
          <cell r="D379">
            <v>1043484.61</v>
          </cell>
          <cell r="E379">
            <v>2565.06</v>
          </cell>
          <cell r="F379" t="str">
            <v>Catastrado</v>
          </cell>
          <cell r="G379" t="str">
            <v>Pluvial</v>
          </cell>
          <cell r="H379" t="str">
            <v>Pozo</v>
          </cell>
          <cell r="I379" t="str">
            <v>Existente</v>
          </cell>
        </row>
        <row r="380">
          <cell r="A380" t="str">
            <v>1022123.06-1043458.35</v>
          </cell>
          <cell r="B380" t="str">
            <v>P603</v>
          </cell>
          <cell r="C380">
            <v>1022123.06</v>
          </cell>
          <cell r="D380">
            <v>1043458.35</v>
          </cell>
          <cell r="E380">
            <v>2565.56</v>
          </cell>
          <cell r="F380" t="str">
            <v>Catastrado</v>
          </cell>
          <cell r="G380" t="str">
            <v>Sanitario</v>
          </cell>
          <cell r="H380" t="str">
            <v>Pozo</v>
          </cell>
          <cell r="I380" t="str">
            <v>Existente</v>
          </cell>
        </row>
        <row r="381">
          <cell r="A381" t="str">
            <v>1022127.54-1043450.54</v>
          </cell>
          <cell r="B381" t="str">
            <v>P604</v>
          </cell>
          <cell r="C381">
            <v>1022127.54</v>
          </cell>
          <cell r="D381">
            <v>1043450.54</v>
          </cell>
          <cell r="E381">
            <v>2565.6</v>
          </cell>
          <cell r="F381" t="str">
            <v>Catastrado</v>
          </cell>
          <cell r="G381" t="str">
            <v>Pluvial</v>
          </cell>
          <cell r="H381" t="str">
            <v>Pozo</v>
          </cell>
          <cell r="I381" t="str">
            <v>Existente</v>
          </cell>
        </row>
        <row r="382">
          <cell r="A382" t="str">
            <v>1022168.4-1043416.55</v>
          </cell>
          <cell r="B382" t="str">
            <v>P605</v>
          </cell>
          <cell r="C382">
            <v>1022168.4</v>
          </cell>
          <cell r="D382">
            <v>1043416.55</v>
          </cell>
          <cell r="E382">
            <v>2565.52</v>
          </cell>
          <cell r="F382" t="str">
            <v>Catastrado</v>
          </cell>
          <cell r="G382" t="str">
            <v>Pluvial</v>
          </cell>
          <cell r="H382" t="str">
            <v>Pozo</v>
          </cell>
          <cell r="I382" t="str">
            <v>Existente</v>
          </cell>
        </row>
        <row r="383">
          <cell r="A383" t="str">
            <v>1022173.1-1043416.41</v>
          </cell>
          <cell r="B383" t="str">
            <v>P606</v>
          </cell>
          <cell r="C383">
            <v>1022173.1</v>
          </cell>
          <cell r="D383">
            <v>1043416.41</v>
          </cell>
          <cell r="E383">
            <v>2565.52</v>
          </cell>
          <cell r="F383" t="str">
            <v>Catastrado</v>
          </cell>
          <cell r="G383" t="str">
            <v>Sanitario</v>
          </cell>
          <cell r="H383" t="str">
            <v>Pozo</v>
          </cell>
          <cell r="I383" t="str">
            <v>Existente</v>
          </cell>
        </row>
        <row r="384">
          <cell r="A384" t="str">
            <v>1022160.09-1043412.66</v>
          </cell>
          <cell r="B384" t="str">
            <v>P607</v>
          </cell>
          <cell r="C384">
            <v>1022160.09</v>
          </cell>
          <cell r="D384">
            <v>1043412.66</v>
          </cell>
          <cell r="E384">
            <v>2565.71</v>
          </cell>
          <cell r="F384" t="str">
            <v>Catastrado</v>
          </cell>
          <cell r="G384" t="str">
            <v>Sanitario</v>
          </cell>
          <cell r="H384" t="str">
            <v>Pozo</v>
          </cell>
          <cell r="I384" t="str">
            <v>Existente</v>
          </cell>
        </row>
        <row r="385">
          <cell r="A385" t="str">
            <v>1022151.03-1043393.96</v>
          </cell>
          <cell r="B385" t="str">
            <v>P608</v>
          </cell>
          <cell r="C385">
            <v>1022151.03</v>
          </cell>
          <cell r="D385">
            <v>1043393.96</v>
          </cell>
          <cell r="E385">
            <v>2565.63</v>
          </cell>
          <cell r="F385" t="str">
            <v>Catastrado</v>
          </cell>
          <cell r="G385" t="str">
            <v>Pluvial</v>
          </cell>
          <cell r="H385" t="str">
            <v>Pozo</v>
          </cell>
          <cell r="I385" t="str">
            <v>Existente</v>
          </cell>
        </row>
        <row r="386">
          <cell r="A386" t="str">
            <v>1022130.2-1043366.28</v>
          </cell>
          <cell r="B386" t="str">
            <v>P609</v>
          </cell>
          <cell r="C386">
            <v>1022130.2</v>
          </cell>
          <cell r="D386">
            <v>1043366.28</v>
          </cell>
          <cell r="E386">
            <v>2565.73</v>
          </cell>
          <cell r="F386" t="str">
            <v>Catastrado</v>
          </cell>
          <cell r="G386" t="str">
            <v>Sanitario</v>
          </cell>
          <cell r="H386" t="str">
            <v>Pozo</v>
          </cell>
          <cell r="I386" t="str">
            <v>Existente</v>
          </cell>
        </row>
        <row r="387">
          <cell r="A387" t="str">
            <v>1022120.09-1043357.35</v>
          </cell>
          <cell r="B387" t="str">
            <v>P610</v>
          </cell>
          <cell r="C387">
            <v>1022120.09</v>
          </cell>
          <cell r="D387">
            <v>1043357.35</v>
          </cell>
          <cell r="E387">
            <v>2565.6799999999998</v>
          </cell>
          <cell r="F387" t="str">
            <v>Catastrado</v>
          </cell>
          <cell r="G387" t="str">
            <v>Pluvial</v>
          </cell>
          <cell r="H387" t="str">
            <v>Pozo</v>
          </cell>
          <cell r="I387" t="str">
            <v>Existente</v>
          </cell>
        </row>
        <row r="388">
          <cell r="A388" t="str">
            <v>1022085.27-1043314.01</v>
          </cell>
          <cell r="B388" t="str">
            <v>P611</v>
          </cell>
          <cell r="C388">
            <v>1022085.27</v>
          </cell>
          <cell r="D388">
            <v>1043314.01</v>
          </cell>
          <cell r="E388">
            <v>2565.48</v>
          </cell>
          <cell r="F388" t="str">
            <v>Catastrado</v>
          </cell>
          <cell r="G388" t="str">
            <v>Sanitario</v>
          </cell>
          <cell r="H388" t="str">
            <v>Pozo</v>
          </cell>
          <cell r="I388" t="str">
            <v>Existente</v>
          </cell>
        </row>
        <row r="389">
          <cell r="A389" t="str">
            <v>1022083.67-1043317.93</v>
          </cell>
          <cell r="B389" t="str">
            <v>P612</v>
          </cell>
          <cell r="C389">
            <v>1022083.67</v>
          </cell>
          <cell r="D389">
            <v>1043317.93</v>
          </cell>
          <cell r="E389">
            <v>2565.48</v>
          </cell>
          <cell r="F389" t="str">
            <v>Catastrado</v>
          </cell>
          <cell r="G389" t="str">
            <v>Pluvial</v>
          </cell>
          <cell r="H389" t="str">
            <v>Pozo</v>
          </cell>
          <cell r="I389" t="str">
            <v>Existente</v>
          </cell>
        </row>
        <row r="390">
          <cell r="A390" t="str">
            <v>1022041.12-1043352.55</v>
          </cell>
          <cell r="B390" t="str">
            <v>P613</v>
          </cell>
          <cell r="C390">
            <v>1022041.12</v>
          </cell>
          <cell r="D390">
            <v>1043352.55</v>
          </cell>
          <cell r="E390">
            <v>2565.2399999999998</v>
          </cell>
          <cell r="F390" t="str">
            <v>Sin Catastrar</v>
          </cell>
          <cell r="G390" t="str">
            <v>Pluvial</v>
          </cell>
          <cell r="H390" t="str">
            <v>Pozo</v>
          </cell>
          <cell r="I390" t="str">
            <v>Existente</v>
          </cell>
        </row>
        <row r="391">
          <cell r="A391" t="str">
            <v>1022034.9-1043354.5</v>
          </cell>
          <cell r="B391" t="str">
            <v>P614</v>
          </cell>
          <cell r="C391">
            <v>1022034.9</v>
          </cell>
          <cell r="D391">
            <v>1043354.5</v>
          </cell>
          <cell r="E391">
            <v>2565.21</v>
          </cell>
          <cell r="F391" t="str">
            <v>Catastrado</v>
          </cell>
          <cell r="G391" t="str">
            <v>Sanitario</v>
          </cell>
          <cell r="H391" t="str">
            <v>Pozo</v>
          </cell>
          <cell r="I391" t="str">
            <v>Existente</v>
          </cell>
        </row>
        <row r="392">
          <cell r="A392" t="str">
            <v>1021987.13-1043392.78</v>
          </cell>
          <cell r="B392" t="str">
            <v>P615</v>
          </cell>
          <cell r="C392">
            <v>1021987.13</v>
          </cell>
          <cell r="D392">
            <v>1043392.78</v>
          </cell>
          <cell r="E392">
            <v>2565.02</v>
          </cell>
          <cell r="F392" t="str">
            <v>Catastrado</v>
          </cell>
          <cell r="G392" t="str">
            <v>Sanitario</v>
          </cell>
          <cell r="H392" t="str">
            <v>Pozo</v>
          </cell>
          <cell r="I392" t="str">
            <v>Existente</v>
          </cell>
        </row>
        <row r="393">
          <cell r="A393" t="str">
            <v>1021985.48-1043397.55</v>
          </cell>
          <cell r="B393" t="str">
            <v>P616</v>
          </cell>
          <cell r="C393">
            <v>1021985.48</v>
          </cell>
          <cell r="D393">
            <v>1043397.55</v>
          </cell>
          <cell r="E393">
            <v>2565.04</v>
          </cell>
          <cell r="F393" t="str">
            <v>Catastrado</v>
          </cell>
          <cell r="G393" t="str">
            <v>Pluvial</v>
          </cell>
          <cell r="H393" t="str">
            <v>Pozo</v>
          </cell>
          <cell r="I393" t="str">
            <v>Existente</v>
          </cell>
        </row>
        <row r="394">
          <cell r="A394" t="str">
            <v>1022203.56-1043386.23</v>
          </cell>
          <cell r="B394" t="str">
            <v>P617</v>
          </cell>
          <cell r="C394">
            <v>1022203.56</v>
          </cell>
          <cell r="D394">
            <v>1043386.23</v>
          </cell>
          <cell r="E394">
            <v>2565.77</v>
          </cell>
          <cell r="F394" t="str">
            <v>Catastrado</v>
          </cell>
          <cell r="G394" t="str">
            <v>Pluvial</v>
          </cell>
          <cell r="H394" t="str">
            <v>Pozo</v>
          </cell>
          <cell r="I394" t="str">
            <v>Existente</v>
          </cell>
        </row>
        <row r="395">
          <cell r="A395" t="str">
            <v>1022208.16-1043386.14</v>
          </cell>
          <cell r="B395" t="str">
            <v>P618</v>
          </cell>
          <cell r="C395">
            <v>1022208.16</v>
          </cell>
          <cell r="D395">
            <v>1043386.14</v>
          </cell>
          <cell r="E395">
            <v>2565.79</v>
          </cell>
          <cell r="F395" t="str">
            <v>Catastrado</v>
          </cell>
          <cell r="G395" t="str">
            <v>Sanitario</v>
          </cell>
          <cell r="H395" t="str">
            <v>Pozo</v>
          </cell>
          <cell r="I395" t="str">
            <v>Existente</v>
          </cell>
        </row>
        <row r="396">
          <cell r="A396" t="str">
            <v>1022237.53-1043362.21</v>
          </cell>
          <cell r="B396" t="str">
            <v>P619</v>
          </cell>
          <cell r="C396">
            <v>1022237.53</v>
          </cell>
          <cell r="D396">
            <v>1043362.21</v>
          </cell>
          <cell r="E396">
            <v>2565.69</v>
          </cell>
          <cell r="F396" t="str">
            <v>Catastrado</v>
          </cell>
          <cell r="G396" t="str">
            <v>Sanitario</v>
          </cell>
          <cell r="H396" t="str">
            <v>Pozo</v>
          </cell>
          <cell r="I396" t="str">
            <v>Existente</v>
          </cell>
        </row>
        <row r="397">
          <cell r="A397" t="str">
            <v>1022258.16-1043251.79</v>
          </cell>
          <cell r="B397" t="str">
            <v>REJILLA</v>
          </cell>
          <cell r="C397">
            <v>1022258.16</v>
          </cell>
          <cell r="D397">
            <v>1043251.79</v>
          </cell>
          <cell r="E397">
            <v>2566.3463000000002</v>
          </cell>
          <cell r="F397" t="str">
            <v>Interpolado</v>
          </cell>
          <cell r="G397" t="str">
            <v>Pluvial</v>
          </cell>
          <cell r="H397" t="str">
            <v>Pozo</v>
          </cell>
          <cell r="I397" t="str">
            <v>Existente</v>
          </cell>
        </row>
        <row r="398">
          <cell r="A398" t="str">
            <v>1022748.82-1043974.58</v>
          </cell>
          <cell r="B398" t="str">
            <v>DN3</v>
          </cell>
          <cell r="C398">
            <v>1022748.82</v>
          </cell>
          <cell r="D398">
            <v>1043974.58</v>
          </cell>
          <cell r="E398">
            <v>2559</v>
          </cell>
          <cell r="F398" t="str">
            <v>Proyectado</v>
          </cell>
          <cell r="G398" t="str">
            <v>Pluvial</v>
          </cell>
          <cell r="H398" t="str">
            <v>Descarga</v>
          </cell>
          <cell r="I398" t="str">
            <v>Nuevo</v>
          </cell>
        </row>
        <row r="399">
          <cell r="A399" t="str">
            <v>1022914.74-1044059.38</v>
          </cell>
          <cell r="B399" t="str">
            <v>DN2</v>
          </cell>
          <cell r="C399">
            <v>1022914.74</v>
          </cell>
          <cell r="D399">
            <v>1044059.38</v>
          </cell>
          <cell r="E399">
            <v>2559.5</v>
          </cell>
          <cell r="F399" t="str">
            <v>Proyectado</v>
          </cell>
          <cell r="G399" t="str">
            <v>Pluvial</v>
          </cell>
          <cell r="H399" t="str">
            <v>Descarga</v>
          </cell>
          <cell r="I399" t="str">
            <v>Nuevo</v>
          </cell>
        </row>
        <row r="400">
          <cell r="A400" t="str">
            <v>1022384.24-1044017.86</v>
          </cell>
          <cell r="B400" t="str">
            <v>DN1</v>
          </cell>
          <cell r="C400">
            <v>1022384.24</v>
          </cell>
          <cell r="D400">
            <v>1044017.86</v>
          </cell>
          <cell r="E400">
            <v>2557</v>
          </cell>
          <cell r="F400" t="str">
            <v>Proyectado</v>
          </cell>
          <cell r="G400" t="str">
            <v>Pluvial</v>
          </cell>
          <cell r="H400" t="str">
            <v>Descarga</v>
          </cell>
          <cell r="I400" t="str">
            <v>Nuevo</v>
          </cell>
        </row>
        <row r="401">
          <cell r="A401" t="str">
            <v>1022182.2-1043519.98</v>
          </cell>
          <cell r="B401" t="str">
            <v>DN5</v>
          </cell>
          <cell r="C401">
            <v>1022182.2</v>
          </cell>
          <cell r="D401">
            <v>1043519.98</v>
          </cell>
          <cell r="E401">
            <v>2564.5</v>
          </cell>
          <cell r="F401" t="str">
            <v>Proyectado</v>
          </cell>
          <cell r="G401" t="str">
            <v>Pluvial</v>
          </cell>
          <cell r="H401" t="str">
            <v>Descarga</v>
          </cell>
          <cell r="I401" t="str">
            <v>Nuevo</v>
          </cell>
        </row>
        <row r="402">
          <cell r="A402" t="str">
            <v>1023284.05-1044418.93</v>
          </cell>
          <cell r="B402" t="str">
            <v>DN6</v>
          </cell>
          <cell r="C402">
            <v>1023284.05</v>
          </cell>
          <cell r="D402">
            <v>1044418.93</v>
          </cell>
          <cell r="E402">
            <v>2562.0100000000002</v>
          </cell>
          <cell r="F402" t="str">
            <v>Proyectado</v>
          </cell>
          <cell r="G402" t="str">
            <v>Pluvial</v>
          </cell>
          <cell r="H402" t="str">
            <v>Descarga</v>
          </cell>
          <cell r="I402" t="str">
            <v>Nuevo</v>
          </cell>
        </row>
        <row r="403">
          <cell r="A403" t="str">
            <v>1023224.61-1044343.04</v>
          </cell>
          <cell r="B403" t="str">
            <v>DN7</v>
          </cell>
          <cell r="C403">
            <v>1023224.61</v>
          </cell>
          <cell r="D403">
            <v>1044343.04</v>
          </cell>
          <cell r="E403">
            <v>2562</v>
          </cell>
          <cell r="F403" t="str">
            <v>Proyectado</v>
          </cell>
          <cell r="G403" t="str">
            <v>Pluvial</v>
          </cell>
          <cell r="H403" t="str">
            <v>Descarga</v>
          </cell>
          <cell r="I403" t="str">
            <v>Nuevo</v>
          </cell>
        </row>
        <row r="404">
          <cell r="A404" t="str">
            <v>1022743.67-1043529</v>
          </cell>
          <cell r="B404" t="str">
            <v>N1</v>
          </cell>
          <cell r="C404">
            <v>1022743.67</v>
          </cell>
          <cell r="D404">
            <v>1043529</v>
          </cell>
          <cell r="E404">
            <v>2566.5</v>
          </cell>
          <cell r="F404" t="str">
            <v>Proyectado</v>
          </cell>
          <cell r="H404" t="str">
            <v>Pozo</v>
          </cell>
          <cell r="I404" t="str">
            <v>Nuevo</v>
          </cell>
        </row>
        <row r="405">
          <cell r="A405" t="str">
            <v>1022684.41-1043582.32</v>
          </cell>
          <cell r="B405" t="str">
            <v>N3</v>
          </cell>
          <cell r="C405">
            <v>1022684.41</v>
          </cell>
          <cell r="D405">
            <v>1043582.32</v>
          </cell>
          <cell r="E405">
            <v>2565.52</v>
          </cell>
          <cell r="F405" t="str">
            <v>Proyectado</v>
          </cell>
          <cell r="H405" t="str">
            <v>Pozo</v>
          </cell>
          <cell r="I405" t="str">
            <v>Nuevo</v>
          </cell>
        </row>
        <row r="406">
          <cell r="A406" t="str">
            <v>1022665.74-1043598.87</v>
          </cell>
          <cell r="B406" t="str">
            <v>N4</v>
          </cell>
          <cell r="C406">
            <v>1022665.74</v>
          </cell>
          <cell r="D406">
            <v>1043598.87</v>
          </cell>
          <cell r="E406">
            <v>2565.25</v>
          </cell>
          <cell r="F406" t="str">
            <v>Proyectado</v>
          </cell>
          <cell r="H406" t="str">
            <v>Pozo</v>
          </cell>
          <cell r="I406" t="str">
            <v>Nuevo</v>
          </cell>
        </row>
        <row r="407">
          <cell r="A407" t="str">
            <v>1022638.8-1043617.45</v>
          </cell>
          <cell r="B407" t="str">
            <v>N5</v>
          </cell>
          <cell r="C407">
            <v>1022638.8</v>
          </cell>
          <cell r="D407">
            <v>1043617.45</v>
          </cell>
          <cell r="E407">
            <v>2565</v>
          </cell>
          <cell r="F407" t="str">
            <v>Proyectado</v>
          </cell>
          <cell r="H407" t="str">
            <v>Pozo</v>
          </cell>
          <cell r="I407" t="str">
            <v>Nuevo</v>
          </cell>
        </row>
        <row r="408">
          <cell r="A408" t="str">
            <v>1022585.06-1043654.91</v>
          </cell>
          <cell r="B408" t="str">
            <v>N6</v>
          </cell>
          <cell r="C408">
            <v>1022585.06</v>
          </cell>
          <cell r="D408">
            <v>1043654.91</v>
          </cell>
          <cell r="E408">
            <v>2564.5</v>
          </cell>
          <cell r="F408" t="str">
            <v>Proyectado</v>
          </cell>
          <cell r="H408" t="str">
            <v>Pozo</v>
          </cell>
          <cell r="I408" t="str">
            <v>Nuevo</v>
          </cell>
        </row>
        <row r="409">
          <cell r="A409" t="str">
            <v>1022554.39-1043671.58</v>
          </cell>
          <cell r="B409" t="str">
            <v>N7</v>
          </cell>
          <cell r="C409">
            <v>1022554.39</v>
          </cell>
          <cell r="D409">
            <v>1043671.58</v>
          </cell>
          <cell r="E409">
            <v>2564.92</v>
          </cell>
          <cell r="F409" t="str">
            <v>Proyectado</v>
          </cell>
          <cell r="H409" t="str">
            <v>Pozo</v>
          </cell>
          <cell r="I409" t="str">
            <v>Nuevo</v>
          </cell>
        </row>
        <row r="410">
          <cell r="A410" t="str">
            <v>1022429.7-1043526.89</v>
          </cell>
          <cell r="B410" t="str">
            <v>N9</v>
          </cell>
          <cell r="C410">
            <v>1022429.7</v>
          </cell>
          <cell r="D410">
            <v>1043526.89</v>
          </cell>
          <cell r="E410">
            <v>2564.5</v>
          </cell>
          <cell r="F410" t="str">
            <v>Proyectado</v>
          </cell>
          <cell r="H410" t="str">
            <v>Pozo</v>
          </cell>
          <cell r="I410" t="str">
            <v>Nuevo</v>
          </cell>
        </row>
        <row r="411">
          <cell r="A411" t="str">
            <v>1022433.82-1043347.52</v>
          </cell>
          <cell r="B411" t="str">
            <v>N10</v>
          </cell>
          <cell r="C411">
            <v>1022433.82</v>
          </cell>
          <cell r="D411">
            <v>1043347.52</v>
          </cell>
          <cell r="E411">
            <v>2565.73</v>
          </cell>
          <cell r="F411" t="str">
            <v>Proyectado</v>
          </cell>
          <cell r="H411" t="str">
            <v>Pozo</v>
          </cell>
          <cell r="I411" t="str">
            <v>Nuevo</v>
          </cell>
        </row>
        <row r="412">
          <cell r="A412" t="str">
            <v>1022477.77-1043305.61</v>
          </cell>
          <cell r="B412" t="str">
            <v>N11</v>
          </cell>
          <cell r="C412">
            <v>1022477.77</v>
          </cell>
          <cell r="D412">
            <v>1043305.61</v>
          </cell>
          <cell r="E412">
            <v>2566.5</v>
          </cell>
          <cell r="F412" t="str">
            <v>Proyectado</v>
          </cell>
          <cell r="H412" t="str">
            <v>Pozo</v>
          </cell>
          <cell r="I412" t="str">
            <v>Nuevo</v>
          </cell>
        </row>
        <row r="413">
          <cell r="A413" t="str">
            <v>1022578.42-1043457.94</v>
          </cell>
          <cell r="B413" t="str">
            <v>N17</v>
          </cell>
          <cell r="C413">
            <v>1022578.42</v>
          </cell>
          <cell r="D413">
            <v>1043457.94</v>
          </cell>
          <cell r="E413">
            <v>2564.48</v>
          </cell>
          <cell r="F413" t="str">
            <v>Proyectado</v>
          </cell>
          <cell r="H413" t="str">
            <v>Pozo</v>
          </cell>
          <cell r="I413" t="str">
            <v>Nuevo</v>
          </cell>
        </row>
        <row r="414">
          <cell r="A414" t="str">
            <v>1022602.86-1043491.52</v>
          </cell>
          <cell r="B414" t="str">
            <v>N18</v>
          </cell>
          <cell r="C414">
            <v>1022602.86</v>
          </cell>
          <cell r="D414">
            <v>1043491.52</v>
          </cell>
          <cell r="E414">
            <v>2564.5700000000002</v>
          </cell>
          <cell r="F414" t="str">
            <v>Proyectado</v>
          </cell>
          <cell r="H414" t="str">
            <v>Pozo</v>
          </cell>
          <cell r="I414" t="str">
            <v>Nuevo</v>
          </cell>
        </row>
        <row r="415">
          <cell r="A415" t="str">
            <v>1022624.06-1043527.41</v>
          </cell>
          <cell r="B415" t="str">
            <v>N19</v>
          </cell>
          <cell r="C415">
            <v>1022624.06</v>
          </cell>
          <cell r="D415">
            <v>1043527.41</v>
          </cell>
          <cell r="E415">
            <v>2565</v>
          </cell>
          <cell r="F415" t="str">
            <v>Proyectado</v>
          </cell>
          <cell r="H415" t="str">
            <v>Pozo</v>
          </cell>
          <cell r="I415" t="str">
            <v>Nuevo</v>
          </cell>
        </row>
        <row r="416">
          <cell r="A416" t="str">
            <v>1022633.14-1043543.41</v>
          </cell>
          <cell r="B416" t="str">
            <v>N20</v>
          </cell>
          <cell r="C416">
            <v>1022633.14</v>
          </cell>
          <cell r="D416">
            <v>1043543.41</v>
          </cell>
          <cell r="E416">
            <v>2565</v>
          </cell>
          <cell r="F416" t="str">
            <v>Proyectado</v>
          </cell>
          <cell r="H416" t="str">
            <v>Pozo</v>
          </cell>
          <cell r="I416" t="str">
            <v>Nuevo</v>
          </cell>
        </row>
        <row r="417">
          <cell r="A417" t="str">
            <v>1022297.23-1043428.93</v>
          </cell>
          <cell r="B417" t="str">
            <v>N21</v>
          </cell>
          <cell r="C417">
            <v>1022297.23</v>
          </cell>
          <cell r="D417">
            <v>1043428.93</v>
          </cell>
          <cell r="E417">
            <v>2564.5</v>
          </cell>
          <cell r="F417" t="str">
            <v>Proyectado</v>
          </cell>
          <cell r="H417" t="str">
            <v>Pozo</v>
          </cell>
          <cell r="I417" t="str">
            <v>Nuevo</v>
          </cell>
        </row>
        <row r="418">
          <cell r="A418" t="str">
            <v>1022237.59-1043357.58</v>
          </cell>
          <cell r="B418" t="str">
            <v>N22</v>
          </cell>
          <cell r="C418">
            <v>1022237.59</v>
          </cell>
          <cell r="D418">
            <v>1043357.58</v>
          </cell>
          <cell r="E418">
            <v>2565.5</v>
          </cell>
          <cell r="F418" t="str">
            <v>Proyectado</v>
          </cell>
          <cell r="H418" t="str">
            <v>Pozo</v>
          </cell>
          <cell r="I418" t="str">
            <v>Nuevo</v>
          </cell>
        </row>
        <row r="419">
          <cell r="A419" t="str">
            <v>1022556.78-1043429.46</v>
          </cell>
          <cell r="B419" t="str">
            <v>N23</v>
          </cell>
          <cell r="C419">
            <v>1022556.78</v>
          </cell>
          <cell r="D419">
            <v>1043429.46</v>
          </cell>
          <cell r="E419">
            <v>2564</v>
          </cell>
          <cell r="F419" t="str">
            <v>Proyectado</v>
          </cell>
          <cell r="H419" t="str">
            <v>Pozo</v>
          </cell>
          <cell r="I419" t="str">
            <v>Nuevo</v>
          </cell>
        </row>
        <row r="420">
          <cell r="A420" t="str">
            <v>1022608.81-1043382.48</v>
          </cell>
          <cell r="B420" t="str">
            <v>N24</v>
          </cell>
          <cell r="C420">
            <v>1022608.81</v>
          </cell>
          <cell r="D420">
            <v>1043382.48</v>
          </cell>
          <cell r="E420">
            <v>2564.5</v>
          </cell>
          <cell r="F420" t="str">
            <v>Proyectado</v>
          </cell>
          <cell r="H420" t="str">
            <v>Pozo</v>
          </cell>
          <cell r="I420" t="str">
            <v>Nuevo</v>
          </cell>
        </row>
        <row r="421">
          <cell r="A421" t="str">
            <v>1022714.09-1043498.34</v>
          </cell>
          <cell r="B421" t="str">
            <v>N25</v>
          </cell>
          <cell r="C421">
            <v>1022714.09</v>
          </cell>
          <cell r="D421">
            <v>1043498.34</v>
          </cell>
          <cell r="E421">
            <v>2566</v>
          </cell>
          <cell r="F421" t="str">
            <v>Proyectado</v>
          </cell>
          <cell r="H421" t="str">
            <v>Pozo</v>
          </cell>
          <cell r="I421" t="str">
            <v>Nuevo</v>
          </cell>
        </row>
        <row r="422">
          <cell r="A422" t="str">
            <v>1022686.94-1043469.01</v>
          </cell>
          <cell r="B422" t="str">
            <v>N26</v>
          </cell>
          <cell r="C422">
            <v>1022686.94</v>
          </cell>
          <cell r="D422">
            <v>1043469.01</v>
          </cell>
          <cell r="E422">
            <v>2565.5</v>
          </cell>
          <cell r="F422" t="str">
            <v>Proyectado</v>
          </cell>
          <cell r="H422" t="str">
            <v>Pozo</v>
          </cell>
          <cell r="I422" t="str">
            <v>Nuevo</v>
          </cell>
        </row>
        <row r="423">
          <cell r="A423" t="str">
            <v>1022661.14-1043439.75</v>
          </cell>
          <cell r="B423" t="str">
            <v>N27</v>
          </cell>
          <cell r="C423">
            <v>1022661.14</v>
          </cell>
          <cell r="D423">
            <v>1043439.75</v>
          </cell>
          <cell r="E423">
            <v>2565.19</v>
          </cell>
          <cell r="F423" t="str">
            <v>Proyectado</v>
          </cell>
          <cell r="H423" t="str">
            <v>Pozo</v>
          </cell>
          <cell r="I423" t="str">
            <v>Nuevo</v>
          </cell>
        </row>
        <row r="424">
          <cell r="A424" t="str">
            <v>1022640.35-1043354.48</v>
          </cell>
          <cell r="B424" t="str">
            <v>N28</v>
          </cell>
          <cell r="C424">
            <v>1022640.35</v>
          </cell>
          <cell r="D424">
            <v>1043354.48</v>
          </cell>
          <cell r="E424">
            <v>2565.2600000000002</v>
          </cell>
          <cell r="F424" t="str">
            <v>Proyectado</v>
          </cell>
          <cell r="H424" t="str">
            <v>Pozo</v>
          </cell>
          <cell r="I424" t="str">
            <v>Nuevo</v>
          </cell>
        </row>
        <row r="425">
          <cell r="A425" t="str">
            <v>1022633.85-1043409.23</v>
          </cell>
          <cell r="B425" t="str">
            <v>N29</v>
          </cell>
          <cell r="C425">
            <v>1022633.85</v>
          </cell>
          <cell r="D425">
            <v>1043409.23</v>
          </cell>
          <cell r="E425">
            <v>2564.7600000000002</v>
          </cell>
          <cell r="F425" t="str">
            <v>Proyectado</v>
          </cell>
          <cell r="H425" t="str">
            <v>Pozo</v>
          </cell>
          <cell r="I425" t="str">
            <v>Nuevo</v>
          </cell>
        </row>
        <row r="426">
          <cell r="A426" t="str">
            <v>1022790.56-1043949.66</v>
          </cell>
          <cell r="B426" t="str">
            <v>N35</v>
          </cell>
          <cell r="C426">
            <v>1022790.56</v>
          </cell>
          <cell r="D426">
            <v>1043949.66</v>
          </cell>
          <cell r="E426">
            <v>2562.5</v>
          </cell>
          <cell r="F426" t="str">
            <v>Proyectado</v>
          </cell>
          <cell r="H426" t="str">
            <v>Pozo</v>
          </cell>
          <cell r="I426" t="str">
            <v>Nuevo</v>
          </cell>
        </row>
        <row r="427">
          <cell r="A427" t="str">
            <v>1022754.13-1043966.65</v>
          </cell>
          <cell r="B427" t="str">
            <v>N36</v>
          </cell>
          <cell r="C427">
            <v>1022754.13</v>
          </cell>
          <cell r="D427">
            <v>1043966.65</v>
          </cell>
          <cell r="E427">
            <v>2561.23</v>
          </cell>
          <cell r="F427" t="str">
            <v>Proyectado</v>
          </cell>
          <cell r="H427" t="str">
            <v>Pozo</v>
          </cell>
          <cell r="I427" t="str">
            <v>Nuevo</v>
          </cell>
        </row>
        <row r="428">
          <cell r="A428" t="str">
            <v>1022621.72-1043751.09</v>
          </cell>
          <cell r="B428" t="str">
            <v>N38</v>
          </cell>
          <cell r="C428">
            <v>1022621.72</v>
          </cell>
          <cell r="D428">
            <v>1043751.09</v>
          </cell>
          <cell r="E428">
            <v>2564.5500000000002</v>
          </cell>
          <cell r="F428" t="str">
            <v>Proyectado</v>
          </cell>
          <cell r="H428" t="str">
            <v>Pozo</v>
          </cell>
          <cell r="I428" t="str">
            <v>Nuevo</v>
          </cell>
        </row>
        <row r="429">
          <cell r="A429" t="str">
            <v>1022697.05-1043839.37</v>
          </cell>
          <cell r="B429" t="str">
            <v>N39</v>
          </cell>
          <cell r="C429">
            <v>1022697.05</v>
          </cell>
          <cell r="D429">
            <v>1043839.37</v>
          </cell>
          <cell r="E429">
            <v>2564.16</v>
          </cell>
          <cell r="F429" t="str">
            <v>Proyectado</v>
          </cell>
          <cell r="H429" t="str">
            <v>Pozo</v>
          </cell>
          <cell r="I429" t="str">
            <v>Nuevo</v>
          </cell>
        </row>
        <row r="430">
          <cell r="A430" t="str">
            <v>1022814.23-1043768.1</v>
          </cell>
          <cell r="B430" t="str">
            <v>N40</v>
          </cell>
          <cell r="C430">
            <v>1022814.23</v>
          </cell>
          <cell r="D430">
            <v>1043768.1</v>
          </cell>
          <cell r="E430">
            <v>2565</v>
          </cell>
          <cell r="F430" t="str">
            <v>Proyectado</v>
          </cell>
          <cell r="H430" t="str">
            <v>Pozo</v>
          </cell>
          <cell r="I430" t="str">
            <v>Nuevo</v>
          </cell>
        </row>
        <row r="431">
          <cell r="A431" t="str">
            <v>1022803.52-1043770.36</v>
          </cell>
          <cell r="B431" t="str">
            <v>N41</v>
          </cell>
          <cell r="C431">
            <v>1022803.52</v>
          </cell>
          <cell r="D431">
            <v>1043770.36</v>
          </cell>
          <cell r="E431">
            <v>2564.98</v>
          </cell>
          <cell r="F431" t="str">
            <v>Proyectado</v>
          </cell>
          <cell r="H431" t="str">
            <v>Pozo</v>
          </cell>
          <cell r="I431" t="str">
            <v>Nuevo</v>
          </cell>
        </row>
        <row r="432">
          <cell r="A432" t="str">
            <v>1022648.92-1043733.17</v>
          </cell>
          <cell r="B432" t="str">
            <v>N42</v>
          </cell>
          <cell r="C432">
            <v>1022648.92</v>
          </cell>
          <cell r="D432">
            <v>1043733.17</v>
          </cell>
          <cell r="E432">
            <v>2564.5</v>
          </cell>
          <cell r="F432" t="str">
            <v>Proyectado</v>
          </cell>
          <cell r="H432" t="str">
            <v>Pozo</v>
          </cell>
          <cell r="I432" t="str">
            <v>Nuevo</v>
          </cell>
        </row>
        <row r="433">
          <cell r="A433" t="str">
            <v>1022730.49-1043678.34</v>
          </cell>
          <cell r="B433" t="str">
            <v>N43</v>
          </cell>
          <cell r="C433">
            <v>1022730.49</v>
          </cell>
          <cell r="D433">
            <v>1043678.34</v>
          </cell>
          <cell r="E433">
            <v>2565.5</v>
          </cell>
          <cell r="F433" t="str">
            <v>Proyectado</v>
          </cell>
          <cell r="H433" t="str">
            <v>Pozo</v>
          </cell>
          <cell r="I433" t="str">
            <v>Nuevo</v>
          </cell>
        </row>
        <row r="434">
          <cell r="A434" t="str">
            <v>1022737.95-1043675.02</v>
          </cell>
          <cell r="B434" t="str">
            <v>N44</v>
          </cell>
          <cell r="C434">
            <v>1022737.95</v>
          </cell>
          <cell r="D434">
            <v>1043675.02</v>
          </cell>
          <cell r="E434">
            <v>2565.5</v>
          </cell>
          <cell r="F434" t="str">
            <v>Proyectado</v>
          </cell>
          <cell r="H434" t="str">
            <v>Pozo</v>
          </cell>
          <cell r="I434" t="str">
            <v>Nuevo</v>
          </cell>
        </row>
        <row r="435">
          <cell r="A435" t="str">
            <v>1022913.8-1044054.64</v>
          </cell>
          <cell r="B435" t="str">
            <v>N47</v>
          </cell>
          <cell r="C435">
            <v>1022913.8</v>
          </cell>
          <cell r="D435">
            <v>1044054.64</v>
          </cell>
          <cell r="E435">
            <v>2561.5</v>
          </cell>
          <cell r="F435" t="str">
            <v>Proyectado</v>
          </cell>
          <cell r="H435" t="str">
            <v>Pozo</v>
          </cell>
          <cell r="I435" t="str">
            <v>Nuevo</v>
          </cell>
        </row>
        <row r="436">
          <cell r="A436" t="str">
            <v>1022986.45-1044000.28</v>
          </cell>
          <cell r="B436" t="str">
            <v>N48</v>
          </cell>
          <cell r="C436">
            <v>1022986.45</v>
          </cell>
          <cell r="D436">
            <v>1044000.28</v>
          </cell>
          <cell r="E436">
            <v>2563</v>
          </cell>
          <cell r="F436" t="str">
            <v>Proyectado</v>
          </cell>
          <cell r="H436" t="str">
            <v>Pozo</v>
          </cell>
          <cell r="I436" t="str">
            <v>Nuevo</v>
          </cell>
        </row>
        <row r="437">
          <cell r="A437" t="str">
            <v>1023029.46-1043968.4</v>
          </cell>
          <cell r="B437" t="str">
            <v>N49</v>
          </cell>
          <cell r="C437">
            <v>1023029.46</v>
          </cell>
          <cell r="D437">
            <v>1043968.4</v>
          </cell>
          <cell r="E437">
            <v>2563.08</v>
          </cell>
          <cell r="F437" t="str">
            <v>Proyectado</v>
          </cell>
          <cell r="H437" t="str">
            <v>Pozo</v>
          </cell>
          <cell r="I437" t="str">
            <v>Nuevo</v>
          </cell>
        </row>
        <row r="438">
          <cell r="A438" t="str">
            <v>1023054.17-1043950.17</v>
          </cell>
          <cell r="B438" t="str">
            <v>N50</v>
          </cell>
          <cell r="C438">
            <v>1023054.17</v>
          </cell>
          <cell r="D438">
            <v>1043950.17</v>
          </cell>
          <cell r="E438">
            <v>2563.5</v>
          </cell>
          <cell r="F438" t="str">
            <v>Proyectado</v>
          </cell>
          <cell r="H438" t="str">
            <v>Pozo</v>
          </cell>
          <cell r="I438" t="str">
            <v>Nuevo</v>
          </cell>
        </row>
        <row r="439">
          <cell r="A439" t="str">
            <v>1023081.91-1043928.43</v>
          </cell>
          <cell r="B439" t="str">
            <v>N51</v>
          </cell>
          <cell r="C439">
            <v>1023081.91</v>
          </cell>
          <cell r="D439">
            <v>1043928.43</v>
          </cell>
          <cell r="E439">
            <v>2564</v>
          </cell>
          <cell r="F439" t="str">
            <v>Proyectado</v>
          </cell>
          <cell r="H439" t="str">
            <v>Pozo</v>
          </cell>
          <cell r="I439" t="str">
            <v>Nuevo</v>
          </cell>
        </row>
        <row r="440">
          <cell r="A440" t="str">
            <v>1022922.92-1043927.39</v>
          </cell>
          <cell r="B440" t="str">
            <v>N53</v>
          </cell>
          <cell r="C440">
            <v>1022922.92</v>
          </cell>
          <cell r="D440">
            <v>1043927.39</v>
          </cell>
          <cell r="E440">
            <v>2562</v>
          </cell>
          <cell r="F440" t="str">
            <v>Proyectado</v>
          </cell>
          <cell r="H440" t="str">
            <v>Pozo</v>
          </cell>
          <cell r="I440" t="str">
            <v>Nuevo</v>
          </cell>
        </row>
        <row r="441">
          <cell r="A441" t="str">
            <v>1023095.58-1043852.92</v>
          </cell>
          <cell r="B441" t="str">
            <v>N54</v>
          </cell>
          <cell r="C441">
            <v>1023095.58</v>
          </cell>
          <cell r="D441">
            <v>1043852.92</v>
          </cell>
          <cell r="E441">
            <v>2562.8000000000002</v>
          </cell>
          <cell r="F441" t="str">
            <v>Proyectado</v>
          </cell>
          <cell r="H441" t="str">
            <v>Pozo</v>
          </cell>
          <cell r="I441" t="str">
            <v>Nuevo</v>
          </cell>
        </row>
        <row r="442">
          <cell r="A442" t="str">
            <v>1022550.34-1043604.56</v>
          </cell>
          <cell r="B442" t="str">
            <v>N56</v>
          </cell>
          <cell r="C442">
            <v>1022550.34</v>
          </cell>
          <cell r="D442">
            <v>1043604.56</v>
          </cell>
          <cell r="E442">
            <v>2564.5</v>
          </cell>
          <cell r="F442" t="str">
            <v>Proyectado</v>
          </cell>
          <cell r="H442" t="str">
            <v>Pozo</v>
          </cell>
          <cell r="I442" t="str">
            <v>Nuevo</v>
          </cell>
        </row>
        <row r="443">
          <cell r="A443" t="str">
            <v>1022530.99-1043581.36</v>
          </cell>
          <cell r="B443" t="str">
            <v>N57</v>
          </cell>
          <cell r="C443">
            <v>1022530.99</v>
          </cell>
          <cell r="D443">
            <v>1043581.36</v>
          </cell>
          <cell r="E443">
            <v>2564.5</v>
          </cell>
          <cell r="F443" t="str">
            <v>Proyectado</v>
          </cell>
          <cell r="H443" t="str">
            <v>Pozo</v>
          </cell>
          <cell r="I443" t="str">
            <v>Nuevo</v>
          </cell>
        </row>
        <row r="444">
          <cell r="A444" t="str">
            <v>1022513.04-1043559.91</v>
          </cell>
          <cell r="B444" t="str">
            <v>N58</v>
          </cell>
          <cell r="C444">
            <v>1022513.04</v>
          </cell>
          <cell r="D444">
            <v>1043559.91</v>
          </cell>
          <cell r="E444">
            <v>2564.5</v>
          </cell>
          <cell r="F444" t="str">
            <v>Proyectado</v>
          </cell>
          <cell r="H444" t="str">
            <v>Pozo</v>
          </cell>
          <cell r="I444" t="str">
            <v>Nuevo</v>
          </cell>
        </row>
        <row r="445">
          <cell r="A445" t="str">
            <v>1022481.93-1043522.44</v>
          </cell>
          <cell r="B445" t="str">
            <v>N59</v>
          </cell>
          <cell r="C445">
            <v>1022481.93</v>
          </cell>
          <cell r="D445">
            <v>1043522.44</v>
          </cell>
          <cell r="E445">
            <v>2564</v>
          </cell>
          <cell r="F445" t="str">
            <v>Proyectado</v>
          </cell>
          <cell r="H445" t="str">
            <v>Pozo</v>
          </cell>
          <cell r="I445" t="str">
            <v>Nuevo</v>
          </cell>
        </row>
        <row r="446">
          <cell r="A446" t="str">
            <v>1022460.86-1043496.42</v>
          </cell>
          <cell r="B446" t="str">
            <v>N60</v>
          </cell>
          <cell r="C446">
            <v>1022460.86</v>
          </cell>
          <cell r="D446">
            <v>1043496.42</v>
          </cell>
          <cell r="E446">
            <v>2563.58</v>
          </cell>
          <cell r="F446" t="str">
            <v>Proyectado</v>
          </cell>
          <cell r="H446" t="str">
            <v>Pozo</v>
          </cell>
          <cell r="I446" t="str">
            <v>Nuevo</v>
          </cell>
        </row>
        <row r="447">
          <cell r="A447" t="str">
            <v>1022949.24-1043759.88</v>
          </cell>
          <cell r="B447" t="str">
            <v>N61</v>
          </cell>
          <cell r="C447">
            <v>1022949.24</v>
          </cell>
          <cell r="D447">
            <v>1043759.88</v>
          </cell>
          <cell r="E447">
            <v>2563.54</v>
          </cell>
          <cell r="F447" t="str">
            <v>Proyectado</v>
          </cell>
          <cell r="H447" t="str">
            <v>Pozo</v>
          </cell>
          <cell r="I447" t="str">
            <v>Nuevo</v>
          </cell>
        </row>
        <row r="448">
          <cell r="A448" t="str">
            <v>1022866.2-1043835.69</v>
          </cell>
          <cell r="B448" t="str">
            <v>N62</v>
          </cell>
          <cell r="C448">
            <v>1022866.2</v>
          </cell>
          <cell r="D448">
            <v>1043835.69</v>
          </cell>
          <cell r="E448">
            <v>2563.31</v>
          </cell>
          <cell r="F448" t="str">
            <v>Proyectado</v>
          </cell>
          <cell r="H448" t="str">
            <v>Pozo</v>
          </cell>
          <cell r="I448" t="str">
            <v>Nuevo</v>
          </cell>
        </row>
        <row r="449">
          <cell r="A449" t="str">
            <v>1022876.3-1043848.97</v>
          </cell>
          <cell r="B449" t="str">
            <v>N63</v>
          </cell>
          <cell r="C449">
            <v>1022876.3</v>
          </cell>
          <cell r="D449">
            <v>1043848.97</v>
          </cell>
          <cell r="E449">
            <v>2563</v>
          </cell>
          <cell r="F449" t="str">
            <v>Proyectado</v>
          </cell>
          <cell r="H449" t="str">
            <v>Pozo</v>
          </cell>
          <cell r="I449" t="str">
            <v>Nuevo</v>
          </cell>
        </row>
        <row r="450">
          <cell r="A450" t="str">
            <v>1022790.42-1043906.18</v>
          </cell>
          <cell r="B450" t="str">
            <v>N64</v>
          </cell>
          <cell r="C450">
            <v>1022790.42</v>
          </cell>
          <cell r="D450">
            <v>1043906.18</v>
          </cell>
          <cell r="E450">
            <v>2562.4899999999998</v>
          </cell>
          <cell r="F450" t="str">
            <v>Proyectado</v>
          </cell>
          <cell r="H450" t="str">
            <v>Pozo</v>
          </cell>
          <cell r="I450" t="str">
            <v>Nuevo</v>
          </cell>
        </row>
        <row r="451">
          <cell r="A451" t="str">
            <v>1022766.8-1043922.03</v>
          </cell>
          <cell r="B451" t="str">
            <v>N65</v>
          </cell>
          <cell r="C451">
            <v>1022766.8</v>
          </cell>
          <cell r="D451">
            <v>1043922.03</v>
          </cell>
          <cell r="E451">
            <v>2563.5</v>
          </cell>
          <cell r="F451" t="str">
            <v>Proyectado</v>
          </cell>
          <cell r="H451" t="str">
            <v>Pozo</v>
          </cell>
          <cell r="I451" t="str">
            <v>Nuevo</v>
          </cell>
        </row>
        <row r="452">
          <cell r="A452" t="str">
            <v>1023079.6-1043833.71</v>
          </cell>
          <cell r="B452" t="str">
            <v>N66</v>
          </cell>
          <cell r="C452">
            <v>1023079.6</v>
          </cell>
          <cell r="D452">
            <v>1043833.71</v>
          </cell>
          <cell r="E452">
            <v>2563.5</v>
          </cell>
          <cell r="F452" t="str">
            <v>Proyectado</v>
          </cell>
          <cell r="H452" t="str">
            <v>Pozo</v>
          </cell>
          <cell r="I452" t="str">
            <v>Nuevo</v>
          </cell>
        </row>
        <row r="453">
          <cell r="A453" t="str">
            <v>1023093.79-1043852.72</v>
          </cell>
          <cell r="B453" t="str">
            <v>N68</v>
          </cell>
          <cell r="C453">
            <v>1023093.79</v>
          </cell>
          <cell r="D453">
            <v>1043852.72</v>
          </cell>
          <cell r="E453">
            <v>2562.83</v>
          </cell>
          <cell r="F453" t="str">
            <v>Proyectado</v>
          </cell>
          <cell r="H453" t="str">
            <v>Pozo</v>
          </cell>
          <cell r="I453" t="str">
            <v>Nuevo</v>
          </cell>
        </row>
        <row r="454">
          <cell r="A454" t="str">
            <v>1022814.69-1043938.65</v>
          </cell>
          <cell r="B454" t="str">
            <v>N69</v>
          </cell>
          <cell r="C454">
            <v>1022814.69</v>
          </cell>
          <cell r="D454">
            <v>1043938.65</v>
          </cell>
          <cell r="E454">
            <v>2560.5</v>
          </cell>
          <cell r="F454" t="str">
            <v>Proyectado</v>
          </cell>
          <cell r="H454" t="str">
            <v>Pozo</v>
          </cell>
          <cell r="I454" t="str">
            <v>Nuevo</v>
          </cell>
        </row>
        <row r="455">
          <cell r="A455" t="str">
            <v>1022842.49-1043977.08</v>
          </cell>
          <cell r="B455" t="str">
            <v>N70</v>
          </cell>
          <cell r="C455">
            <v>1022842.49</v>
          </cell>
          <cell r="D455">
            <v>1043977.08</v>
          </cell>
          <cell r="E455">
            <v>2561.5</v>
          </cell>
          <cell r="F455" t="str">
            <v>Proyectado</v>
          </cell>
          <cell r="H455" t="str">
            <v>Pozo</v>
          </cell>
          <cell r="I455" t="str">
            <v>Nuevo</v>
          </cell>
        </row>
        <row r="456">
          <cell r="A456" t="str">
            <v>1022894.84-1043944.14</v>
          </cell>
          <cell r="B456" t="str">
            <v>N71</v>
          </cell>
          <cell r="C456">
            <v>1022894.84</v>
          </cell>
          <cell r="D456">
            <v>1043944.14</v>
          </cell>
          <cell r="E456">
            <v>2562</v>
          </cell>
          <cell r="F456" t="str">
            <v>Proyectado</v>
          </cell>
          <cell r="H456" t="str">
            <v>Pozo</v>
          </cell>
          <cell r="I456" t="str">
            <v>Nuevo</v>
          </cell>
        </row>
        <row r="457">
          <cell r="A457" t="str">
            <v>1022607.8-1043573.98</v>
          </cell>
          <cell r="B457" t="str">
            <v>N72</v>
          </cell>
          <cell r="C457">
            <v>1022607.8</v>
          </cell>
          <cell r="D457">
            <v>1043573.98</v>
          </cell>
          <cell r="E457">
            <v>2565</v>
          </cell>
          <cell r="F457" t="str">
            <v>Proyectado</v>
          </cell>
          <cell r="H457" t="str">
            <v>Pozo</v>
          </cell>
          <cell r="I457" t="str">
            <v>Nuevo</v>
          </cell>
        </row>
        <row r="458">
          <cell r="A458" t="str">
            <v>1022878.14-1043575.43</v>
          </cell>
          <cell r="B458" t="str">
            <v>N73</v>
          </cell>
          <cell r="C458">
            <v>1022878.14</v>
          </cell>
          <cell r="D458">
            <v>1043575.43</v>
          </cell>
          <cell r="E458">
            <v>2566.5</v>
          </cell>
          <cell r="F458" t="str">
            <v>Proyectado</v>
          </cell>
          <cell r="H458" t="str">
            <v>Pozo</v>
          </cell>
          <cell r="I458" t="str">
            <v>Nuevo</v>
          </cell>
        </row>
        <row r="459">
          <cell r="A459" t="str">
            <v>1022841.59-1043748.43</v>
          </cell>
          <cell r="B459" t="str">
            <v>N75</v>
          </cell>
          <cell r="C459">
            <v>1022841.59</v>
          </cell>
          <cell r="D459">
            <v>1043748.43</v>
          </cell>
          <cell r="E459">
            <v>2565</v>
          </cell>
          <cell r="F459" t="str">
            <v>Proyectado</v>
          </cell>
          <cell r="H459" t="str">
            <v>Pozo</v>
          </cell>
          <cell r="I459" t="str">
            <v>Nuevo</v>
          </cell>
        </row>
        <row r="460">
          <cell r="A460" t="str">
            <v>1022915.49-1044061.11</v>
          </cell>
          <cell r="B460" t="str">
            <v>N77</v>
          </cell>
          <cell r="C460">
            <v>1022915.49</v>
          </cell>
          <cell r="D460">
            <v>1044061.11</v>
          </cell>
          <cell r="E460">
            <v>2561.5</v>
          </cell>
          <cell r="F460" t="str">
            <v>Proyectado</v>
          </cell>
          <cell r="H460" t="str">
            <v>Pozo</v>
          </cell>
          <cell r="I460" t="str">
            <v>Nuevo</v>
          </cell>
        </row>
        <row r="461">
          <cell r="A461" t="str">
            <v>1022760.75-1043797.52</v>
          </cell>
          <cell r="B461" t="str">
            <v>N79</v>
          </cell>
          <cell r="C461">
            <v>1022760.75</v>
          </cell>
          <cell r="D461">
            <v>1043797.52</v>
          </cell>
          <cell r="E461">
            <v>2564.3200000000002</v>
          </cell>
          <cell r="F461" t="str">
            <v>Proyectado</v>
          </cell>
          <cell r="H461" t="str">
            <v>Pozo</v>
          </cell>
          <cell r="I461" t="str">
            <v>Nuevo</v>
          </cell>
        </row>
        <row r="462">
          <cell r="A462" t="str">
            <v>1022433.37-1043523.93</v>
          </cell>
          <cell r="B462" t="str">
            <v>N83</v>
          </cell>
          <cell r="C462">
            <v>1022433.37</v>
          </cell>
          <cell r="D462">
            <v>1043523.93</v>
          </cell>
          <cell r="E462">
            <v>2564.5</v>
          </cell>
          <cell r="F462" t="str">
            <v>Proyectado</v>
          </cell>
          <cell r="H462" t="str">
            <v>Pozo</v>
          </cell>
          <cell r="I462" t="str">
            <v>Nuevo</v>
          </cell>
        </row>
        <row r="463">
          <cell r="A463" t="str">
            <v>1022411.01-1043546.37</v>
          </cell>
          <cell r="B463" t="str">
            <v>N86</v>
          </cell>
          <cell r="C463">
            <v>1022411.01</v>
          </cell>
          <cell r="D463">
            <v>1043546.37</v>
          </cell>
          <cell r="E463">
            <v>2562</v>
          </cell>
          <cell r="F463" t="str">
            <v>Proyectado</v>
          </cell>
          <cell r="H463" t="str">
            <v>Pozo</v>
          </cell>
          <cell r="I463" t="str">
            <v>Nuevo</v>
          </cell>
        </row>
        <row r="464">
          <cell r="A464" t="str">
            <v>1022404.58-1043552.37</v>
          </cell>
          <cell r="B464" t="str">
            <v>N87</v>
          </cell>
          <cell r="C464">
            <v>1022404.58</v>
          </cell>
          <cell r="D464">
            <v>1043552.37</v>
          </cell>
          <cell r="E464">
            <v>2563.5</v>
          </cell>
          <cell r="F464" t="str">
            <v>Proyectado</v>
          </cell>
          <cell r="H464" t="str">
            <v>Pozo</v>
          </cell>
          <cell r="I464" t="str">
            <v>Nuevo</v>
          </cell>
        </row>
        <row r="465">
          <cell r="A465" t="str">
            <v>1022421.72-1043574.13</v>
          </cell>
          <cell r="B465" t="str">
            <v>N88</v>
          </cell>
          <cell r="C465">
            <v>1022421.72</v>
          </cell>
          <cell r="D465">
            <v>1043574.13</v>
          </cell>
          <cell r="E465">
            <v>2563.23</v>
          </cell>
          <cell r="F465" t="str">
            <v>Proyectado</v>
          </cell>
          <cell r="H465" t="str">
            <v>Pozo</v>
          </cell>
          <cell r="I465" t="str">
            <v>Nuevo</v>
          </cell>
        </row>
        <row r="466">
          <cell r="A466" t="str">
            <v>1022387.41-1043603.7</v>
          </cell>
          <cell r="B466" t="str">
            <v>N89</v>
          </cell>
          <cell r="C466">
            <v>1022387.41</v>
          </cell>
          <cell r="D466">
            <v>1043603.7</v>
          </cell>
          <cell r="E466">
            <v>2561.5</v>
          </cell>
          <cell r="F466" t="str">
            <v>Proyectado</v>
          </cell>
          <cell r="H466" t="str">
            <v>Pozo</v>
          </cell>
          <cell r="I466" t="str">
            <v>Nuevo</v>
          </cell>
        </row>
        <row r="467">
          <cell r="A467" t="str">
            <v>1022378.34-1043644.48</v>
          </cell>
          <cell r="B467" t="str">
            <v>N90</v>
          </cell>
          <cell r="C467">
            <v>1022378.34</v>
          </cell>
          <cell r="D467">
            <v>1043644.48</v>
          </cell>
          <cell r="E467">
            <v>2561.31</v>
          </cell>
          <cell r="F467" t="str">
            <v>Proyectado</v>
          </cell>
          <cell r="H467" t="str">
            <v>Pozo</v>
          </cell>
          <cell r="I467" t="str">
            <v>Nuevo</v>
          </cell>
        </row>
        <row r="468">
          <cell r="A468" t="str">
            <v>1022389.01-1043713.56</v>
          </cell>
          <cell r="B468" t="str">
            <v>N91</v>
          </cell>
          <cell r="C468">
            <v>1022389.01</v>
          </cell>
          <cell r="D468">
            <v>1043713.56</v>
          </cell>
          <cell r="E468">
            <v>2561.5</v>
          </cell>
          <cell r="F468" t="str">
            <v>Proyectado</v>
          </cell>
          <cell r="H468" t="str">
            <v>Pozo</v>
          </cell>
          <cell r="I468" t="str">
            <v>Nuevo</v>
          </cell>
        </row>
        <row r="469">
          <cell r="A469" t="str">
            <v>1022378.56-1043692.77</v>
          </cell>
          <cell r="B469" t="str">
            <v>N92</v>
          </cell>
          <cell r="C469">
            <v>1022378.56</v>
          </cell>
          <cell r="D469">
            <v>1043692.77</v>
          </cell>
          <cell r="E469">
            <v>2561</v>
          </cell>
          <cell r="F469" t="str">
            <v>Proyectado</v>
          </cell>
          <cell r="H469" t="str">
            <v>Pozo</v>
          </cell>
          <cell r="I469" t="str">
            <v>Nuevo</v>
          </cell>
        </row>
        <row r="470">
          <cell r="A470" t="str">
            <v>1022375.07-1043679.21</v>
          </cell>
          <cell r="B470" t="str">
            <v>N93</v>
          </cell>
          <cell r="C470">
            <v>1022375.07</v>
          </cell>
          <cell r="D470">
            <v>1043679.21</v>
          </cell>
          <cell r="E470">
            <v>2561</v>
          </cell>
          <cell r="F470" t="str">
            <v>Proyectado</v>
          </cell>
          <cell r="H470" t="str">
            <v>Pozo</v>
          </cell>
          <cell r="I470" t="str">
            <v>Nuevo</v>
          </cell>
        </row>
        <row r="471">
          <cell r="A471" t="str">
            <v>1023041.84-1044184.94</v>
          </cell>
          <cell r="B471" t="str">
            <v>N94</v>
          </cell>
          <cell r="C471">
            <v>1023041.84</v>
          </cell>
          <cell r="D471">
            <v>1044184.94</v>
          </cell>
          <cell r="E471">
            <v>2563</v>
          </cell>
          <cell r="F471" t="str">
            <v>Proyectado</v>
          </cell>
          <cell r="H471" t="str">
            <v>Pozo</v>
          </cell>
          <cell r="I471" t="str">
            <v>Nuevo</v>
          </cell>
        </row>
        <row r="472">
          <cell r="A472" t="str">
            <v>1023077.58-1044135.32</v>
          </cell>
          <cell r="B472" t="str">
            <v>N95</v>
          </cell>
          <cell r="C472">
            <v>1023077.58</v>
          </cell>
          <cell r="D472">
            <v>1044135.32</v>
          </cell>
          <cell r="E472">
            <v>2562</v>
          </cell>
          <cell r="F472" t="str">
            <v>Proyectado</v>
          </cell>
          <cell r="H472" t="str">
            <v>Pozo</v>
          </cell>
          <cell r="I472" t="str">
            <v>Nuevo</v>
          </cell>
        </row>
        <row r="473">
          <cell r="A473" t="str">
            <v>1022593.84-1043479.13</v>
          </cell>
          <cell r="B473" t="str">
            <v>N96</v>
          </cell>
          <cell r="C473">
            <v>1022593.84</v>
          </cell>
          <cell r="D473">
            <v>1043479.13</v>
          </cell>
          <cell r="E473">
            <v>2564.5</v>
          </cell>
          <cell r="F473" t="str">
            <v>Proyectado</v>
          </cell>
          <cell r="H473" t="str">
            <v>Pozo</v>
          </cell>
          <cell r="I473" t="str">
            <v>Nuevo</v>
          </cell>
        </row>
        <row r="474">
          <cell r="A474" t="str">
            <v>1022532-1043479.8</v>
          </cell>
          <cell r="B474" t="str">
            <v>N99</v>
          </cell>
          <cell r="C474">
            <v>1022532</v>
          </cell>
          <cell r="D474">
            <v>1043479.8</v>
          </cell>
          <cell r="E474">
            <v>2564.4499999999998</v>
          </cell>
          <cell r="F474" t="str">
            <v>Proyectado</v>
          </cell>
          <cell r="H474" t="str">
            <v>Pozo</v>
          </cell>
          <cell r="I474" t="str">
            <v>Nuevo</v>
          </cell>
        </row>
        <row r="475">
          <cell r="A475" t="str">
            <v>1022538.59-1043473.96</v>
          </cell>
          <cell r="B475" t="str">
            <v>N100</v>
          </cell>
          <cell r="C475">
            <v>1022538.59</v>
          </cell>
          <cell r="D475">
            <v>1043473.96</v>
          </cell>
          <cell r="E475">
            <v>2564.5</v>
          </cell>
          <cell r="F475" t="str">
            <v>Proyectado</v>
          </cell>
          <cell r="H475" t="str">
            <v>Pozo</v>
          </cell>
          <cell r="I475" t="str">
            <v>Nuevo</v>
          </cell>
        </row>
        <row r="476">
          <cell r="A476" t="str">
            <v>1022559.38-1043341.82</v>
          </cell>
          <cell r="B476" t="str">
            <v>N101</v>
          </cell>
          <cell r="C476">
            <v>1022559.38</v>
          </cell>
          <cell r="D476">
            <v>1043341.82</v>
          </cell>
          <cell r="E476">
            <v>2565.11</v>
          </cell>
          <cell r="F476" t="str">
            <v>Proyectado</v>
          </cell>
          <cell r="H476" t="str">
            <v>Pozo</v>
          </cell>
          <cell r="I476" t="str">
            <v>Nuevo</v>
          </cell>
        </row>
        <row r="477">
          <cell r="A477" t="str">
            <v>1022574.34-1043353.02</v>
          </cell>
          <cell r="B477" t="str">
            <v>N102</v>
          </cell>
          <cell r="C477">
            <v>1022574.34</v>
          </cell>
          <cell r="D477">
            <v>1043353.02</v>
          </cell>
          <cell r="E477">
            <v>2564.64</v>
          </cell>
          <cell r="F477" t="str">
            <v>Proyectado</v>
          </cell>
          <cell r="H477" t="str">
            <v>Pozo</v>
          </cell>
          <cell r="I477" t="str">
            <v>Nuevo</v>
          </cell>
        </row>
        <row r="478">
          <cell r="A478" t="str">
            <v>1022587.96-1043362.85</v>
          </cell>
          <cell r="B478" t="str">
            <v>N103</v>
          </cell>
          <cell r="C478">
            <v>1022587.96</v>
          </cell>
          <cell r="D478">
            <v>1043362.85</v>
          </cell>
          <cell r="E478">
            <v>2564.09</v>
          </cell>
          <cell r="F478" t="str">
            <v>Proyectado</v>
          </cell>
          <cell r="H478" t="str">
            <v>Pozo</v>
          </cell>
          <cell r="I478" t="str">
            <v>Nuevo</v>
          </cell>
        </row>
        <row r="479">
          <cell r="A479" t="str">
            <v>1022588.49-1043365.78</v>
          </cell>
          <cell r="B479" t="str">
            <v>N104</v>
          </cell>
          <cell r="C479">
            <v>1022588.49</v>
          </cell>
          <cell r="D479">
            <v>1043365.78</v>
          </cell>
          <cell r="E479">
            <v>2563.6</v>
          </cell>
          <cell r="F479" t="str">
            <v>Proyectado</v>
          </cell>
          <cell r="H479" t="str">
            <v>Pozo</v>
          </cell>
          <cell r="I479" t="str">
            <v>Nuevo</v>
          </cell>
        </row>
        <row r="480">
          <cell r="A480" t="str">
            <v>1022534.02-1043377.56</v>
          </cell>
          <cell r="B480" t="str">
            <v>N105</v>
          </cell>
          <cell r="C480">
            <v>1022534.02</v>
          </cell>
          <cell r="D480">
            <v>1043377.56</v>
          </cell>
          <cell r="E480">
            <v>2564.5700000000002</v>
          </cell>
          <cell r="F480" t="str">
            <v>Proyectado</v>
          </cell>
          <cell r="H480" t="str">
            <v>Pozo</v>
          </cell>
          <cell r="I480" t="str">
            <v>Nuevo</v>
          </cell>
        </row>
        <row r="481">
          <cell r="A481" t="str">
            <v>1022557.88-1043395.3</v>
          </cell>
          <cell r="B481" t="str">
            <v>N106</v>
          </cell>
          <cell r="C481">
            <v>1022557.88</v>
          </cell>
          <cell r="D481">
            <v>1043395.3</v>
          </cell>
          <cell r="E481">
            <v>2564.0300000000002</v>
          </cell>
          <cell r="F481" t="str">
            <v>Proyectado</v>
          </cell>
          <cell r="H481" t="str">
            <v>Pozo</v>
          </cell>
          <cell r="I481" t="str">
            <v>Nuevo</v>
          </cell>
        </row>
        <row r="482">
          <cell r="A482" t="str">
            <v>1022558.71-1043400.05</v>
          </cell>
          <cell r="B482" t="str">
            <v>N107</v>
          </cell>
          <cell r="C482">
            <v>1022558.71</v>
          </cell>
          <cell r="D482">
            <v>1043400.05</v>
          </cell>
          <cell r="E482">
            <v>2564</v>
          </cell>
          <cell r="F482" t="str">
            <v>Proyectado</v>
          </cell>
          <cell r="H482" t="str">
            <v>Pozo</v>
          </cell>
          <cell r="I482" t="str">
            <v>Nuevo</v>
          </cell>
        </row>
        <row r="483">
          <cell r="A483" t="str">
            <v>1022221.82-1043226.43</v>
          </cell>
          <cell r="B483" t="str">
            <v>N108</v>
          </cell>
          <cell r="C483">
            <v>1022221.82</v>
          </cell>
          <cell r="D483">
            <v>1043226.43</v>
          </cell>
          <cell r="E483">
            <v>2566.5100000000002</v>
          </cell>
          <cell r="F483" t="str">
            <v>Proyectado</v>
          </cell>
          <cell r="H483" t="str">
            <v>Pozo</v>
          </cell>
          <cell r="I483" t="str">
            <v>Nuevo</v>
          </cell>
        </row>
        <row r="484">
          <cell r="A484" t="str">
            <v>1022353.99-1043302.93</v>
          </cell>
          <cell r="B484" t="str">
            <v>N109</v>
          </cell>
          <cell r="C484">
            <v>1022353.99</v>
          </cell>
          <cell r="D484">
            <v>1043302.93</v>
          </cell>
          <cell r="E484">
            <v>2566</v>
          </cell>
          <cell r="F484" t="str">
            <v>Proyectado</v>
          </cell>
          <cell r="H484" t="str">
            <v>Pozo</v>
          </cell>
          <cell r="I484" t="str">
            <v>Nuevo</v>
          </cell>
        </row>
        <row r="485">
          <cell r="A485" t="str">
            <v>1022326.3-1043380.7</v>
          </cell>
          <cell r="B485" t="str">
            <v>N112</v>
          </cell>
          <cell r="C485">
            <v>1022326.3</v>
          </cell>
          <cell r="D485">
            <v>1043380.7</v>
          </cell>
          <cell r="E485">
            <v>2565.09</v>
          </cell>
          <cell r="F485" t="str">
            <v>Proyectado</v>
          </cell>
          <cell r="H485" t="str">
            <v>Pozo</v>
          </cell>
          <cell r="I485" t="str">
            <v>Nuevo</v>
          </cell>
        </row>
        <row r="486">
          <cell r="A486" t="str">
            <v>1022318.25-1043388.89</v>
          </cell>
          <cell r="B486" t="str">
            <v>N113</v>
          </cell>
          <cell r="C486">
            <v>1022318.25</v>
          </cell>
          <cell r="D486">
            <v>1043388.89</v>
          </cell>
          <cell r="E486">
            <v>2565.5</v>
          </cell>
          <cell r="F486" t="str">
            <v>Proyectado</v>
          </cell>
          <cell r="H486" t="str">
            <v>Pozo</v>
          </cell>
          <cell r="I486" t="str">
            <v>Nuevo</v>
          </cell>
        </row>
        <row r="487">
          <cell r="A487" t="str">
            <v>1022304.94-1043356.01</v>
          </cell>
          <cell r="B487" t="str">
            <v>N114</v>
          </cell>
          <cell r="C487">
            <v>1022304.94</v>
          </cell>
          <cell r="D487">
            <v>1043356.01</v>
          </cell>
          <cell r="E487">
            <v>2565.5</v>
          </cell>
          <cell r="F487" t="str">
            <v>Proyectado</v>
          </cell>
          <cell r="H487" t="str">
            <v>Pozo</v>
          </cell>
          <cell r="I487" t="str">
            <v>Nuevo</v>
          </cell>
        </row>
        <row r="488">
          <cell r="A488" t="str">
            <v>1022292.38-1043359.8</v>
          </cell>
          <cell r="B488" t="str">
            <v>N116</v>
          </cell>
          <cell r="C488">
            <v>1022292.38</v>
          </cell>
          <cell r="D488">
            <v>1043359.8</v>
          </cell>
          <cell r="E488">
            <v>2565.83</v>
          </cell>
          <cell r="F488" t="str">
            <v>Proyectado</v>
          </cell>
          <cell r="H488" t="str">
            <v>Pozo</v>
          </cell>
          <cell r="I488" t="str">
            <v>Nuevo</v>
          </cell>
        </row>
        <row r="489">
          <cell r="A489" t="str">
            <v>1022349.87-1043422.14</v>
          </cell>
          <cell r="B489" t="str">
            <v>N118</v>
          </cell>
          <cell r="C489">
            <v>1022349.87</v>
          </cell>
          <cell r="D489">
            <v>1043422.14</v>
          </cell>
          <cell r="E489">
            <v>2565.29</v>
          </cell>
          <cell r="F489" t="str">
            <v>Proyectado</v>
          </cell>
          <cell r="H489" t="str">
            <v>Pozo</v>
          </cell>
          <cell r="I489" t="str">
            <v>Nuevo</v>
          </cell>
        </row>
        <row r="490">
          <cell r="A490" t="str">
            <v>1022472.82-1043722.69</v>
          </cell>
          <cell r="B490" t="str">
            <v>N120</v>
          </cell>
          <cell r="C490">
            <v>1022472.82</v>
          </cell>
          <cell r="D490">
            <v>1043722.69</v>
          </cell>
          <cell r="E490">
            <v>2563.5</v>
          </cell>
          <cell r="F490" t="str">
            <v>Proyectado</v>
          </cell>
          <cell r="H490" t="str">
            <v>Pozo</v>
          </cell>
          <cell r="I490" t="str">
            <v>Nuevo</v>
          </cell>
        </row>
        <row r="491">
          <cell r="A491" t="str">
            <v>1022418.86-1043744.68</v>
          </cell>
          <cell r="B491" t="str">
            <v>N121</v>
          </cell>
          <cell r="C491">
            <v>1022418.86</v>
          </cell>
          <cell r="D491">
            <v>1043744.68</v>
          </cell>
          <cell r="E491">
            <v>2562.1</v>
          </cell>
          <cell r="F491" t="str">
            <v>Proyectado</v>
          </cell>
          <cell r="H491" t="str">
            <v>Pozo</v>
          </cell>
          <cell r="I491" t="str">
            <v>Nuevo</v>
          </cell>
        </row>
        <row r="492">
          <cell r="A492" t="str">
            <v>1022410.59-1043740.16</v>
          </cell>
          <cell r="B492" t="str">
            <v>N122</v>
          </cell>
          <cell r="C492">
            <v>1022410.59</v>
          </cell>
          <cell r="D492">
            <v>1043740.16</v>
          </cell>
          <cell r="E492">
            <v>2561.91</v>
          </cell>
          <cell r="F492" t="str">
            <v>Proyectado</v>
          </cell>
          <cell r="H492" t="str">
            <v>Pozo</v>
          </cell>
          <cell r="I492" t="str">
            <v>Nuevo</v>
          </cell>
        </row>
        <row r="493">
          <cell r="A493" t="str">
            <v>1022367.49-1043851.6</v>
          </cell>
          <cell r="B493" t="str">
            <v>N123</v>
          </cell>
          <cell r="C493">
            <v>1022367.49</v>
          </cell>
          <cell r="D493">
            <v>1043851.6</v>
          </cell>
          <cell r="E493">
            <v>2560.6</v>
          </cell>
          <cell r="F493" t="str">
            <v>Proyectado</v>
          </cell>
          <cell r="H493" t="str">
            <v>Pozo</v>
          </cell>
          <cell r="I493" t="str">
            <v>Nuevo</v>
          </cell>
        </row>
        <row r="494">
          <cell r="A494" t="str">
            <v>1022330.87-1043865.66</v>
          </cell>
          <cell r="B494" t="str">
            <v>N124</v>
          </cell>
          <cell r="C494">
            <v>1022330.87</v>
          </cell>
          <cell r="D494">
            <v>1043865.66</v>
          </cell>
          <cell r="E494">
            <v>2561.8200000000002</v>
          </cell>
          <cell r="F494" t="str">
            <v>Proyectado</v>
          </cell>
          <cell r="H494" t="str">
            <v>Pozo</v>
          </cell>
          <cell r="I494" t="str">
            <v>Nuevo</v>
          </cell>
        </row>
        <row r="495">
          <cell r="A495" t="str">
            <v>1022307.44-1043876.1</v>
          </cell>
          <cell r="B495" t="str">
            <v>N125</v>
          </cell>
          <cell r="C495">
            <v>1022307.44</v>
          </cell>
          <cell r="D495">
            <v>1043876.1</v>
          </cell>
          <cell r="E495">
            <v>2563</v>
          </cell>
          <cell r="F495" t="str">
            <v>Proyectado</v>
          </cell>
          <cell r="H495" t="str">
            <v>Pozo</v>
          </cell>
          <cell r="I495" t="str">
            <v>Nuevo</v>
          </cell>
        </row>
        <row r="496">
          <cell r="A496" t="str">
            <v>1022259.96-1043903.67</v>
          </cell>
          <cell r="B496" t="str">
            <v>N126</v>
          </cell>
          <cell r="C496">
            <v>1022259.96</v>
          </cell>
          <cell r="D496">
            <v>1043903.67</v>
          </cell>
          <cell r="E496">
            <v>2564.5</v>
          </cell>
          <cell r="F496" t="str">
            <v>Proyectado</v>
          </cell>
          <cell r="H496" t="str">
            <v>Pozo</v>
          </cell>
          <cell r="I496" t="str">
            <v>Nuevo</v>
          </cell>
        </row>
        <row r="497">
          <cell r="A497" t="str">
            <v>1022334.93-1043969.36</v>
          </cell>
          <cell r="B497" t="str">
            <v>N127</v>
          </cell>
          <cell r="C497">
            <v>1022334.93</v>
          </cell>
          <cell r="D497">
            <v>1043969.36</v>
          </cell>
          <cell r="E497">
            <v>2564.1799999999998</v>
          </cell>
          <cell r="F497" t="str">
            <v>Proyectado</v>
          </cell>
          <cell r="H497" t="str">
            <v>Pozo</v>
          </cell>
          <cell r="I497" t="str">
            <v>Nuevo</v>
          </cell>
        </row>
        <row r="498">
          <cell r="A498" t="str">
            <v>1022394.51-1043549.19</v>
          </cell>
          <cell r="B498" t="str">
            <v>N129</v>
          </cell>
          <cell r="C498">
            <v>1022394.51</v>
          </cell>
          <cell r="D498">
            <v>1043549.19</v>
          </cell>
          <cell r="E498">
            <v>2563.5</v>
          </cell>
          <cell r="F498" t="str">
            <v>Proyectado</v>
          </cell>
          <cell r="H498" t="str">
            <v>Pozo</v>
          </cell>
          <cell r="I498" t="str">
            <v>Nuevo</v>
          </cell>
        </row>
        <row r="499">
          <cell r="A499" t="str">
            <v>1022376.9-1043678.65</v>
          </cell>
          <cell r="B499" t="str">
            <v>N130</v>
          </cell>
          <cell r="C499">
            <v>1022376.9</v>
          </cell>
          <cell r="D499">
            <v>1043678.65</v>
          </cell>
          <cell r="E499">
            <v>2561</v>
          </cell>
          <cell r="F499" t="str">
            <v>Proyectado</v>
          </cell>
          <cell r="H499" t="str">
            <v>Pozo</v>
          </cell>
          <cell r="I499" t="str">
            <v>Nuevo</v>
          </cell>
        </row>
        <row r="500">
          <cell r="A500" t="str">
            <v>1022382.17-1043618.51</v>
          </cell>
          <cell r="B500" t="str">
            <v>N131</v>
          </cell>
          <cell r="C500">
            <v>1022382.17</v>
          </cell>
          <cell r="D500">
            <v>1043618.51</v>
          </cell>
          <cell r="E500">
            <v>2561.5</v>
          </cell>
          <cell r="F500" t="str">
            <v>Proyectado</v>
          </cell>
          <cell r="H500" t="str">
            <v>Pozo</v>
          </cell>
          <cell r="I500" t="str">
            <v>Nuevo</v>
          </cell>
        </row>
        <row r="501">
          <cell r="A501" t="str">
            <v>1022382.91-1043623.18</v>
          </cell>
          <cell r="B501" t="str">
            <v>N132</v>
          </cell>
          <cell r="C501">
            <v>1022382.91</v>
          </cell>
          <cell r="D501">
            <v>1043623.18</v>
          </cell>
          <cell r="E501">
            <v>2561.5</v>
          </cell>
          <cell r="F501" t="str">
            <v>Proyectado</v>
          </cell>
          <cell r="H501" t="str">
            <v>Pozo</v>
          </cell>
          <cell r="I501" t="str">
            <v>Nuevo</v>
          </cell>
        </row>
        <row r="502">
          <cell r="A502" t="str">
            <v>1022382.15-1043693.63</v>
          </cell>
          <cell r="B502" t="str">
            <v>N133</v>
          </cell>
          <cell r="C502">
            <v>1022382.15</v>
          </cell>
          <cell r="D502">
            <v>1043693.63</v>
          </cell>
          <cell r="E502">
            <v>2561.0500000000002</v>
          </cell>
          <cell r="F502" t="str">
            <v>Proyectado</v>
          </cell>
          <cell r="H502" t="str">
            <v>Pozo</v>
          </cell>
          <cell r="I502" t="str">
            <v>Nuevo</v>
          </cell>
        </row>
        <row r="503">
          <cell r="A503" t="str">
            <v>1022390.13-1043710.27</v>
          </cell>
          <cell r="B503" t="str">
            <v>N134</v>
          </cell>
          <cell r="C503">
            <v>1022390.13</v>
          </cell>
          <cell r="D503">
            <v>1043710.27</v>
          </cell>
          <cell r="E503">
            <v>2561.46</v>
          </cell>
          <cell r="F503" t="str">
            <v>Proyectado</v>
          </cell>
          <cell r="H503" t="str">
            <v>Pozo</v>
          </cell>
          <cell r="I503" t="str">
            <v>Nuevo</v>
          </cell>
        </row>
        <row r="504">
          <cell r="A504" t="str">
            <v>1022414.61-1043740.06</v>
          </cell>
          <cell r="B504" t="str">
            <v>N135</v>
          </cell>
          <cell r="C504">
            <v>1022414.61</v>
          </cell>
          <cell r="D504">
            <v>1043740.06</v>
          </cell>
          <cell r="E504">
            <v>2562</v>
          </cell>
          <cell r="F504" t="str">
            <v>Proyectado</v>
          </cell>
          <cell r="H504" t="str">
            <v>Pozo</v>
          </cell>
          <cell r="I504" t="str">
            <v>Nuevo</v>
          </cell>
        </row>
        <row r="505">
          <cell r="A505" t="str">
            <v>1022304.46-1043875.03</v>
          </cell>
          <cell r="B505" t="str">
            <v>N136</v>
          </cell>
          <cell r="C505">
            <v>1022304.46</v>
          </cell>
          <cell r="D505">
            <v>1043875.03</v>
          </cell>
          <cell r="E505">
            <v>2563.04</v>
          </cell>
          <cell r="F505" t="str">
            <v>Proyectado</v>
          </cell>
          <cell r="H505" t="str">
            <v>Pozo</v>
          </cell>
          <cell r="I505" t="str">
            <v>Nuevo</v>
          </cell>
        </row>
        <row r="506">
          <cell r="A506" t="str">
            <v>1022263.7-1043898.54</v>
          </cell>
          <cell r="B506" t="str">
            <v>N137</v>
          </cell>
          <cell r="C506">
            <v>1022263.7</v>
          </cell>
          <cell r="D506">
            <v>1043898.54</v>
          </cell>
          <cell r="E506">
            <v>2564.5</v>
          </cell>
          <cell r="F506" t="str">
            <v>Proyectado</v>
          </cell>
          <cell r="H506" t="str">
            <v>Pozo</v>
          </cell>
          <cell r="I506" t="str">
            <v>Nuevo</v>
          </cell>
        </row>
        <row r="507">
          <cell r="A507" t="str">
            <v>1022371.94-1043846.74</v>
          </cell>
          <cell r="B507" t="str">
            <v>N138</v>
          </cell>
          <cell r="C507">
            <v>1022371.94</v>
          </cell>
          <cell r="D507">
            <v>1043846.74</v>
          </cell>
          <cell r="E507">
            <v>2560.5</v>
          </cell>
          <cell r="F507" t="str">
            <v>Proyectado</v>
          </cell>
          <cell r="H507" t="str">
            <v>Pozo</v>
          </cell>
          <cell r="I507" t="str">
            <v>Nuevo</v>
          </cell>
        </row>
        <row r="508">
          <cell r="A508" t="str">
            <v>1022332.21-1043862.31</v>
          </cell>
          <cell r="B508" t="str">
            <v>N139</v>
          </cell>
          <cell r="C508">
            <v>1022332.21</v>
          </cell>
          <cell r="D508">
            <v>1043862.31</v>
          </cell>
          <cell r="E508">
            <v>2561.5500000000002</v>
          </cell>
          <cell r="F508" t="str">
            <v>Proyectado</v>
          </cell>
          <cell r="H508" t="str">
            <v>Pozo</v>
          </cell>
          <cell r="I508" t="str">
            <v>Nuevo</v>
          </cell>
        </row>
        <row r="509">
          <cell r="A509" t="str">
            <v>1022327.04-1043958.38</v>
          </cell>
          <cell r="B509" t="str">
            <v>N140</v>
          </cell>
          <cell r="C509">
            <v>1022327.04</v>
          </cell>
          <cell r="D509">
            <v>1043958.38</v>
          </cell>
          <cell r="E509">
            <v>2564.08</v>
          </cell>
          <cell r="F509" t="str">
            <v>Proyectado</v>
          </cell>
          <cell r="H509" t="str">
            <v>Pozo</v>
          </cell>
          <cell r="I509" t="str">
            <v>Nuevo</v>
          </cell>
        </row>
        <row r="510">
          <cell r="A510" t="str">
            <v>1022990.73-1043812.36</v>
          </cell>
          <cell r="B510" t="str">
            <v>N141</v>
          </cell>
          <cell r="C510">
            <v>1022990.73</v>
          </cell>
          <cell r="D510">
            <v>1043812.36</v>
          </cell>
          <cell r="E510">
            <v>2564</v>
          </cell>
          <cell r="F510" t="str">
            <v>Proyectado</v>
          </cell>
          <cell r="H510" t="str">
            <v>Pozo</v>
          </cell>
          <cell r="I510" t="str">
            <v>Nuevo</v>
          </cell>
        </row>
        <row r="511">
          <cell r="A511" t="str">
            <v>1022575.39-1043380.87</v>
          </cell>
          <cell r="B511" t="str">
            <v>N147</v>
          </cell>
          <cell r="C511">
            <v>1022575.39</v>
          </cell>
          <cell r="D511">
            <v>1043380.87</v>
          </cell>
          <cell r="E511">
            <v>2564</v>
          </cell>
          <cell r="F511" t="str">
            <v>Proyectado</v>
          </cell>
          <cell r="H511" t="str">
            <v>Pozo</v>
          </cell>
          <cell r="I511" t="str">
            <v>Nuevo</v>
          </cell>
        </row>
        <row r="512">
          <cell r="A512" t="str">
            <v>1022191.59-1043208.06</v>
          </cell>
          <cell r="B512" t="str">
            <v>N150</v>
          </cell>
          <cell r="C512">
            <v>1022191.59</v>
          </cell>
          <cell r="D512">
            <v>1043208.06</v>
          </cell>
          <cell r="E512">
            <v>2566.69</v>
          </cell>
          <cell r="F512" t="str">
            <v>Proyectado</v>
          </cell>
          <cell r="H512" t="str">
            <v>Pozo</v>
          </cell>
          <cell r="I512" t="str">
            <v>Nuevo</v>
          </cell>
        </row>
        <row r="513">
          <cell r="A513" t="str">
            <v>1022261.93-1043251.14</v>
          </cell>
          <cell r="B513" t="str">
            <v>N151</v>
          </cell>
          <cell r="C513">
            <v>1022261.93</v>
          </cell>
          <cell r="D513">
            <v>1043251.14</v>
          </cell>
          <cell r="E513">
            <v>2566.5</v>
          </cell>
          <cell r="F513" t="str">
            <v>Proyectado</v>
          </cell>
          <cell r="H513" t="str">
            <v>Pozo</v>
          </cell>
          <cell r="I513" t="str">
            <v>Nuevo</v>
          </cell>
        </row>
        <row r="514">
          <cell r="A514" t="str">
            <v>1022300.79-1043272.6</v>
          </cell>
          <cell r="B514" t="str">
            <v>N152</v>
          </cell>
          <cell r="C514">
            <v>1022300.79</v>
          </cell>
          <cell r="D514">
            <v>1043272.6</v>
          </cell>
          <cell r="E514">
            <v>2566.5</v>
          </cell>
          <cell r="F514" t="str">
            <v>Proyectado</v>
          </cell>
          <cell r="H514" t="str">
            <v>Pozo</v>
          </cell>
          <cell r="I514" t="str">
            <v>Nuevo</v>
          </cell>
        </row>
        <row r="515">
          <cell r="A515" t="str">
            <v>1022584.51-1043780.44</v>
          </cell>
          <cell r="B515" t="str">
            <v>N153</v>
          </cell>
          <cell r="C515">
            <v>1022584.51</v>
          </cell>
          <cell r="D515">
            <v>1043780.44</v>
          </cell>
          <cell r="E515">
            <v>2563.5</v>
          </cell>
          <cell r="F515" t="str">
            <v>Proyectado</v>
          </cell>
          <cell r="H515" t="str">
            <v>Pozo</v>
          </cell>
          <cell r="I515" t="str">
            <v>Nuevo</v>
          </cell>
        </row>
        <row r="516">
          <cell r="A516" t="str">
            <v>1022540.73-1043798.84</v>
          </cell>
          <cell r="B516" t="str">
            <v>N154</v>
          </cell>
          <cell r="C516">
            <v>1022540.73</v>
          </cell>
          <cell r="D516">
            <v>1043798.84</v>
          </cell>
          <cell r="E516">
            <v>2563.5</v>
          </cell>
          <cell r="F516" t="str">
            <v>Proyectado</v>
          </cell>
          <cell r="H516" t="str">
            <v>Pozo</v>
          </cell>
          <cell r="I516" t="str">
            <v>Nuevo</v>
          </cell>
        </row>
        <row r="517">
          <cell r="A517" t="str">
            <v>1022474.25-1043815.17</v>
          </cell>
          <cell r="B517" t="str">
            <v>N155</v>
          </cell>
          <cell r="C517">
            <v>1022474.25</v>
          </cell>
          <cell r="D517">
            <v>1043815.17</v>
          </cell>
          <cell r="E517">
            <v>2563</v>
          </cell>
          <cell r="F517" t="str">
            <v>Proyectado</v>
          </cell>
          <cell r="H517" t="str">
            <v>Pozo</v>
          </cell>
          <cell r="I517" t="str">
            <v>Nuevo</v>
          </cell>
        </row>
        <row r="518">
          <cell r="A518" t="str">
            <v>1022365.65-1043995.2</v>
          </cell>
          <cell r="B518" t="str">
            <v>N156</v>
          </cell>
          <cell r="C518">
            <v>1022365.65</v>
          </cell>
          <cell r="D518">
            <v>1043995.2</v>
          </cell>
          <cell r="E518">
            <v>2561.88</v>
          </cell>
          <cell r="F518" t="str">
            <v>Proyectado</v>
          </cell>
          <cell r="H518" t="str">
            <v>Pozo</v>
          </cell>
          <cell r="I518" t="str">
            <v>Nuevo</v>
          </cell>
        </row>
        <row r="519">
          <cell r="A519" t="str">
            <v>1022352.5-1044005.8</v>
          </cell>
          <cell r="B519" t="str">
            <v>N157</v>
          </cell>
          <cell r="C519">
            <v>1022352.5</v>
          </cell>
          <cell r="D519">
            <v>1044005.8</v>
          </cell>
          <cell r="E519">
            <v>2564.58</v>
          </cell>
          <cell r="F519" t="str">
            <v>Proyectado</v>
          </cell>
          <cell r="H519" t="str">
            <v>Pozo</v>
          </cell>
          <cell r="I519" t="str">
            <v>Nuevo</v>
          </cell>
        </row>
        <row r="520">
          <cell r="A520" t="str">
            <v>1022098.19-1043152.51</v>
          </cell>
          <cell r="B520" t="str">
            <v>N158</v>
          </cell>
          <cell r="C520">
            <v>1022098.19</v>
          </cell>
          <cell r="D520">
            <v>1043152.51</v>
          </cell>
          <cell r="E520">
            <v>2565.5</v>
          </cell>
          <cell r="F520" t="str">
            <v>Proyectado</v>
          </cell>
          <cell r="H520" t="str">
            <v>Pozo</v>
          </cell>
          <cell r="I520" t="str">
            <v>Nuevo</v>
          </cell>
        </row>
        <row r="521">
          <cell r="A521" t="str">
            <v>1022150.83-1043184.25</v>
          </cell>
          <cell r="B521" t="str">
            <v>N159</v>
          </cell>
          <cell r="C521">
            <v>1022150.83</v>
          </cell>
          <cell r="D521">
            <v>1043184.25</v>
          </cell>
          <cell r="E521">
            <v>2566.5</v>
          </cell>
          <cell r="F521" t="str">
            <v>Proyectado</v>
          </cell>
          <cell r="H521" t="str">
            <v>Pozo</v>
          </cell>
          <cell r="I521" t="str">
            <v>Nuevo</v>
          </cell>
        </row>
        <row r="522">
          <cell r="A522" t="str">
            <v>1022298.02-1043356.08</v>
          </cell>
          <cell r="B522" t="str">
            <v>N160</v>
          </cell>
          <cell r="C522">
            <v>1022298.02</v>
          </cell>
          <cell r="D522">
            <v>1043356.08</v>
          </cell>
          <cell r="E522">
            <v>2565.64</v>
          </cell>
          <cell r="F522" t="str">
            <v>Proyectado</v>
          </cell>
          <cell r="H522" t="str">
            <v>Pozo</v>
          </cell>
          <cell r="I522" t="str">
            <v>Nuevo</v>
          </cell>
        </row>
        <row r="523">
          <cell r="A523" t="str">
            <v>1022707.63-1043561.43</v>
          </cell>
          <cell r="B523" t="str">
            <v>N162</v>
          </cell>
          <cell r="C523">
            <v>1022707.63</v>
          </cell>
          <cell r="D523">
            <v>1043561.43</v>
          </cell>
          <cell r="E523">
            <v>2566</v>
          </cell>
          <cell r="F523" t="str">
            <v>Proyectado</v>
          </cell>
          <cell r="H523" t="str">
            <v>Pozo</v>
          </cell>
          <cell r="I523" t="str">
            <v>Nuevo</v>
          </cell>
        </row>
        <row r="524">
          <cell r="A524" t="str">
            <v>1022808.3-1043479</v>
          </cell>
          <cell r="B524" t="str">
            <v>N170</v>
          </cell>
          <cell r="C524">
            <v>1022808.3</v>
          </cell>
          <cell r="D524">
            <v>1043479</v>
          </cell>
          <cell r="E524">
            <v>2568.5</v>
          </cell>
          <cell r="F524" t="str">
            <v>Proyectado</v>
          </cell>
          <cell r="H524" t="str">
            <v>Pozo</v>
          </cell>
          <cell r="I524" t="str">
            <v>Nuevo</v>
          </cell>
        </row>
        <row r="525">
          <cell r="A525" t="str">
            <v>1022871.38-1043559.18</v>
          </cell>
          <cell r="B525" t="str">
            <v>N171</v>
          </cell>
          <cell r="C525">
            <v>1022871.38</v>
          </cell>
          <cell r="D525">
            <v>1043559.18</v>
          </cell>
          <cell r="E525">
            <v>2566.5</v>
          </cell>
          <cell r="F525" t="str">
            <v>Proyectado</v>
          </cell>
          <cell r="H525" t="str">
            <v>Pozo</v>
          </cell>
          <cell r="I525" t="str">
            <v>Nuevo</v>
          </cell>
        </row>
        <row r="526">
          <cell r="A526" t="str">
            <v>1022933.68-1043640.92</v>
          </cell>
          <cell r="B526" t="str">
            <v>N172</v>
          </cell>
          <cell r="C526">
            <v>1022933.68</v>
          </cell>
          <cell r="D526">
            <v>1043640.92</v>
          </cell>
          <cell r="E526">
            <v>2566.5</v>
          </cell>
          <cell r="F526" t="str">
            <v>Proyectado</v>
          </cell>
          <cell r="H526" t="str">
            <v>Pozo</v>
          </cell>
          <cell r="I526" t="str">
            <v>Nuevo</v>
          </cell>
        </row>
        <row r="527">
          <cell r="A527" t="str">
            <v>1023007.62-1043738.71</v>
          </cell>
          <cell r="B527" t="str">
            <v>N173</v>
          </cell>
          <cell r="C527">
            <v>1023007.62</v>
          </cell>
          <cell r="D527">
            <v>1043738.71</v>
          </cell>
          <cell r="E527">
            <v>2563.77</v>
          </cell>
          <cell r="F527" t="str">
            <v>Proyectado</v>
          </cell>
          <cell r="H527" t="str">
            <v>Pozo</v>
          </cell>
          <cell r="I527" t="str">
            <v>Nuevo</v>
          </cell>
        </row>
        <row r="528">
          <cell r="A528" t="str">
            <v>1023096.76-1043852.02</v>
          </cell>
          <cell r="B528" t="str">
            <v>N174</v>
          </cell>
          <cell r="C528">
            <v>1023096.76</v>
          </cell>
          <cell r="D528">
            <v>1043852.02</v>
          </cell>
          <cell r="E528">
            <v>2562.7600000000002</v>
          </cell>
          <cell r="F528" t="str">
            <v>Proyectado</v>
          </cell>
          <cell r="H528" t="str">
            <v>Pozo</v>
          </cell>
          <cell r="I528" t="str">
            <v>Nuevo</v>
          </cell>
        </row>
        <row r="529">
          <cell r="A529" t="str">
            <v>1022636.9-1043344.44</v>
          </cell>
          <cell r="B529" t="str">
            <v>N175</v>
          </cell>
          <cell r="C529">
            <v>1022636.9</v>
          </cell>
          <cell r="D529">
            <v>1043344.44</v>
          </cell>
          <cell r="E529">
            <v>2567.5</v>
          </cell>
          <cell r="F529" t="str">
            <v>Proyectado</v>
          </cell>
          <cell r="H529" t="str">
            <v>Pozo</v>
          </cell>
          <cell r="I529" t="str">
            <v>Nuevo</v>
          </cell>
        </row>
        <row r="530">
          <cell r="A530" t="str">
            <v>1023496.48-1044375.27</v>
          </cell>
          <cell r="B530" t="str">
            <v>S001</v>
          </cell>
          <cell r="C530">
            <v>1023496.48</v>
          </cell>
          <cell r="D530">
            <v>1044375.27</v>
          </cell>
          <cell r="E530">
            <v>2564.38</v>
          </cell>
          <cell r="F530" t="str">
            <v>Catastrado</v>
          </cell>
          <cell r="G530" t="str">
            <v>Pluvial</v>
          </cell>
          <cell r="H530" t="str">
            <v>Sumudero</v>
          </cell>
          <cell r="I530" t="str">
            <v>Existente</v>
          </cell>
        </row>
        <row r="531">
          <cell r="A531" t="str">
            <v>1023078.31-1044130.75</v>
          </cell>
          <cell r="B531" t="str">
            <v>S002</v>
          </cell>
          <cell r="C531">
            <v>1023078.31</v>
          </cell>
          <cell r="D531">
            <v>1044130.75</v>
          </cell>
          <cell r="E531">
            <v>2561.89</v>
          </cell>
          <cell r="F531" t="str">
            <v>Catastrado</v>
          </cell>
          <cell r="G531" t="str">
            <v>Pluvial</v>
          </cell>
          <cell r="H531" t="str">
            <v>Sumudero</v>
          </cell>
          <cell r="I531" t="str">
            <v>Existente</v>
          </cell>
        </row>
        <row r="532">
          <cell r="A532" t="str">
            <v>1023160.65-1044179.61</v>
          </cell>
          <cell r="B532" t="str">
            <v>S003</v>
          </cell>
          <cell r="C532">
            <v>1023160.65</v>
          </cell>
          <cell r="D532">
            <v>1044179.61</v>
          </cell>
          <cell r="E532">
            <v>2562.4299999999998</v>
          </cell>
          <cell r="F532" t="str">
            <v>Catastrado</v>
          </cell>
          <cell r="G532" t="str">
            <v>Pluvial</v>
          </cell>
          <cell r="H532" t="str">
            <v>Sumudero</v>
          </cell>
          <cell r="I532" t="str">
            <v>Existente</v>
          </cell>
        </row>
        <row r="533">
          <cell r="A533" t="str">
            <v>1023209.41-1044237.71</v>
          </cell>
          <cell r="B533" t="str">
            <v>S004</v>
          </cell>
          <cell r="C533">
            <v>1023209.41</v>
          </cell>
          <cell r="D533">
            <v>1044237.71</v>
          </cell>
          <cell r="E533">
            <v>2562.69</v>
          </cell>
          <cell r="F533" t="str">
            <v>Catastrado</v>
          </cell>
          <cell r="G533" t="str">
            <v>Pluvial</v>
          </cell>
          <cell r="H533" t="str">
            <v>Sumudero</v>
          </cell>
          <cell r="I533" t="str">
            <v>Existente</v>
          </cell>
        </row>
        <row r="534">
          <cell r="A534" t="str">
            <v>1023205.1-1044240.25</v>
          </cell>
          <cell r="B534" t="str">
            <v>S005</v>
          </cell>
          <cell r="C534">
            <v>1023205.1</v>
          </cell>
          <cell r="D534">
            <v>1044240.25</v>
          </cell>
          <cell r="E534">
            <v>2562.6799999999998</v>
          </cell>
          <cell r="F534" t="str">
            <v>Catastrado</v>
          </cell>
          <cell r="G534" t="str">
            <v>Pluvial</v>
          </cell>
          <cell r="H534" t="str">
            <v>Sumudero</v>
          </cell>
          <cell r="I534" t="str">
            <v>Existente</v>
          </cell>
        </row>
        <row r="535">
          <cell r="A535" t="str">
            <v>1023232.25-1044195.16</v>
          </cell>
          <cell r="B535" t="str">
            <v>S006</v>
          </cell>
          <cell r="C535">
            <v>1023232.25</v>
          </cell>
          <cell r="D535">
            <v>1044195.16</v>
          </cell>
          <cell r="E535">
            <v>2563.62</v>
          </cell>
          <cell r="F535" t="str">
            <v>Catastrado</v>
          </cell>
          <cell r="G535" t="str">
            <v>Pluvial</v>
          </cell>
          <cell r="H535" t="str">
            <v>Sumudero</v>
          </cell>
          <cell r="I535" t="str">
            <v>Existente</v>
          </cell>
        </row>
        <row r="536">
          <cell r="A536" t="str">
            <v>1023147.72-1044084.03</v>
          </cell>
          <cell r="B536" t="str">
            <v>S007</v>
          </cell>
          <cell r="C536">
            <v>1023147.72</v>
          </cell>
          <cell r="D536">
            <v>1044084.03</v>
          </cell>
          <cell r="E536">
            <v>2563.6799999999998</v>
          </cell>
          <cell r="F536" t="str">
            <v>Catastrado</v>
          </cell>
          <cell r="G536" t="str">
            <v>Pluvial</v>
          </cell>
          <cell r="H536" t="str">
            <v>Sumudero</v>
          </cell>
          <cell r="I536" t="str">
            <v>Existente</v>
          </cell>
        </row>
        <row r="537">
          <cell r="A537" t="str">
            <v>1023143.61-1044086.7</v>
          </cell>
          <cell r="B537" t="str">
            <v>S008</v>
          </cell>
          <cell r="C537">
            <v>1023143.61</v>
          </cell>
          <cell r="D537">
            <v>1044086.7</v>
          </cell>
          <cell r="E537">
            <v>2563.62</v>
          </cell>
          <cell r="F537" t="str">
            <v>Catastrado</v>
          </cell>
          <cell r="G537" t="str">
            <v>Pluvial</v>
          </cell>
          <cell r="H537" t="str">
            <v>Sumudero</v>
          </cell>
          <cell r="I537" t="str">
            <v>Existente</v>
          </cell>
        </row>
        <row r="538">
          <cell r="A538" t="str">
            <v>1023139.31-1044079.97</v>
          </cell>
          <cell r="B538" t="str">
            <v>S009</v>
          </cell>
          <cell r="C538">
            <v>1023139.31</v>
          </cell>
          <cell r="D538">
            <v>1044079.97</v>
          </cell>
          <cell r="E538">
            <v>2564.13</v>
          </cell>
          <cell r="F538" t="str">
            <v>Catastrado</v>
          </cell>
          <cell r="G538" t="str">
            <v>Pluvial</v>
          </cell>
          <cell r="H538" t="str">
            <v>Sumudero</v>
          </cell>
          <cell r="I538" t="str">
            <v>Existente</v>
          </cell>
        </row>
        <row r="539">
          <cell r="A539" t="str">
            <v>1022913.06-1044073.69</v>
          </cell>
          <cell r="B539" t="str">
            <v>S010</v>
          </cell>
          <cell r="C539">
            <v>1022913.06</v>
          </cell>
          <cell r="D539">
            <v>1044073.69</v>
          </cell>
          <cell r="E539">
            <v>2562.29</v>
          </cell>
          <cell r="F539" t="str">
            <v>Catastrado</v>
          </cell>
          <cell r="G539" t="str">
            <v>Pluvial</v>
          </cell>
          <cell r="H539" t="str">
            <v>Sumudero</v>
          </cell>
          <cell r="I539" t="str">
            <v>Existente</v>
          </cell>
        </row>
        <row r="540">
          <cell r="A540" t="str">
            <v>1022740.87-1043847.99</v>
          </cell>
          <cell r="B540" t="str">
            <v>S011</v>
          </cell>
          <cell r="C540">
            <v>1022740.87</v>
          </cell>
          <cell r="D540">
            <v>1043847.99</v>
          </cell>
          <cell r="E540">
            <v>2564.21</v>
          </cell>
          <cell r="F540" t="str">
            <v>Catastrado</v>
          </cell>
          <cell r="G540" t="str">
            <v>Pluvial</v>
          </cell>
          <cell r="H540" t="str">
            <v>Sumudero</v>
          </cell>
          <cell r="I540" t="str">
            <v>Inhabilitar</v>
          </cell>
        </row>
        <row r="541">
          <cell r="A541" t="str">
            <v>1022888.38-1043578.05</v>
          </cell>
          <cell r="B541" t="str">
            <v>S012</v>
          </cell>
          <cell r="C541">
            <v>1022888.38</v>
          </cell>
          <cell r="D541">
            <v>1043578.05</v>
          </cell>
          <cell r="E541">
            <v>2566.4899999999998</v>
          </cell>
          <cell r="F541" t="str">
            <v>Catastrado</v>
          </cell>
          <cell r="G541" t="str">
            <v>Pluvial</v>
          </cell>
          <cell r="H541" t="str">
            <v>Sumudero</v>
          </cell>
          <cell r="I541" t="str">
            <v>Existente</v>
          </cell>
        </row>
        <row r="542">
          <cell r="A542" t="str">
            <v>1022630.04-1043518.01</v>
          </cell>
          <cell r="B542" t="str">
            <v>S013</v>
          </cell>
          <cell r="C542">
            <v>1022630.04</v>
          </cell>
          <cell r="D542">
            <v>1043518.01</v>
          </cell>
          <cell r="E542">
            <v>2565.21</v>
          </cell>
          <cell r="F542" t="str">
            <v>Catastrado</v>
          </cell>
          <cell r="G542" t="str">
            <v>Pluvial</v>
          </cell>
          <cell r="H542" t="str">
            <v>Sumudero</v>
          </cell>
          <cell r="I542" t="str">
            <v>Existente</v>
          </cell>
        </row>
        <row r="543">
          <cell r="A543" t="str">
            <v>1022171.75-1043419.44</v>
          </cell>
          <cell r="B543" t="str">
            <v>S014</v>
          </cell>
          <cell r="C543">
            <v>1022171.75</v>
          </cell>
          <cell r="D543">
            <v>1043419.44</v>
          </cell>
          <cell r="E543">
            <v>2565.4699999999998</v>
          </cell>
          <cell r="F543" t="str">
            <v>Catastrado</v>
          </cell>
          <cell r="G543" t="str">
            <v>Pluvial</v>
          </cell>
          <cell r="H543" t="str">
            <v>Sumudero</v>
          </cell>
          <cell r="I543" t="str">
            <v>Existente</v>
          </cell>
        </row>
        <row r="544">
          <cell r="A544" t="str">
            <v>1022532.63-1043482.34</v>
          </cell>
          <cell r="B544" t="str">
            <v>S015</v>
          </cell>
          <cell r="C544">
            <v>1022532.63</v>
          </cell>
          <cell r="D544">
            <v>1043482.34</v>
          </cell>
          <cell r="E544">
            <v>2564</v>
          </cell>
          <cell r="F544" t="str">
            <v>Catastrado</v>
          </cell>
          <cell r="G544" t="str">
            <v>Pluvial</v>
          </cell>
          <cell r="H544" t="str">
            <v>Sumudero</v>
          </cell>
          <cell r="I544" t="str">
            <v>Existente</v>
          </cell>
        </row>
        <row r="545">
          <cell r="A545" t="str">
            <v>1022535.8-1043485.75</v>
          </cell>
          <cell r="B545" t="str">
            <v>S016</v>
          </cell>
          <cell r="C545">
            <v>1022535.8</v>
          </cell>
          <cell r="D545">
            <v>1043485.75</v>
          </cell>
          <cell r="E545">
            <v>2564</v>
          </cell>
          <cell r="F545" t="str">
            <v>Catastrado</v>
          </cell>
          <cell r="G545" t="str">
            <v>Pluvial</v>
          </cell>
          <cell r="H545" t="str">
            <v>Sumudero</v>
          </cell>
          <cell r="I545" t="str">
            <v>Existente</v>
          </cell>
        </row>
        <row r="546">
          <cell r="A546" t="str">
            <v>1022585.14-1043774.27</v>
          </cell>
          <cell r="B546" t="str">
            <v>S017</v>
          </cell>
          <cell r="C546">
            <v>1022585.14</v>
          </cell>
          <cell r="D546">
            <v>1043774.27</v>
          </cell>
          <cell r="E546">
            <v>2563.36</v>
          </cell>
          <cell r="F546" t="str">
            <v>Catastrado</v>
          </cell>
          <cell r="G546" t="str">
            <v>Pluvial</v>
          </cell>
          <cell r="H546" t="str">
            <v>Sumudero</v>
          </cell>
          <cell r="I546" t="str">
            <v>Existente</v>
          </cell>
        </row>
        <row r="547">
          <cell r="A547" t="str">
            <v>1022378.64-1043671.75</v>
          </cell>
          <cell r="B547" t="str">
            <v>S018</v>
          </cell>
          <cell r="C547">
            <v>1022378.64</v>
          </cell>
          <cell r="D547">
            <v>1043671.75</v>
          </cell>
          <cell r="E547">
            <v>2560.9</v>
          </cell>
          <cell r="F547" t="str">
            <v>Catastrado</v>
          </cell>
          <cell r="G547" t="str">
            <v>Pluvial</v>
          </cell>
          <cell r="H547" t="str">
            <v>Sumudero</v>
          </cell>
          <cell r="I547" t="str">
            <v>Existente</v>
          </cell>
        </row>
        <row r="548">
          <cell r="A548" t="str">
            <v>1022373.97-1043671.48</v>
          </cell>
          <cell r="B548" t="str">
            <v>S019</v>
          </cell>
          <cell r="C548">
            <v>1022373.97</v>
          </cell>
          <cell r="D548">
            <v>1043671.48</v>
          </cell>
          <cell r="E548">
            <v>2560.9</v>
          </cell>
          <cell r="F548" t="str">
            <v>Catastrado</v>
          </cell>
          <cell r="G548" t="str">
            <v>Pluvial</v>
          </cell>
          <cell r="H548" t="str">
            <v>Sumudero</v>
          </cell>
          <cell r="I548" t="str">
            <v>Existente</v>
          </cell>
        </row>
        <row r="549">
          <cell r="A549" t="str">
            <v>1022391.57-1043604.6</v>
          </cell>
          <cell r="B549" t="str">
            <v>S020</v>
          </cell>
          <cell r="C549">
            <v>1022391.57</v>
          </cell>
          <cell r="D549">
            <v>1043604.6</v>
          </cell>
          <cell r="E549">
            <v>2561.54</v>
          </cell>
          <cell r="F549" t="str">
            <v>Catastrado</v>
          </cell>
          <cell r="G549" t="str">
            <v>Pluvial</v>
          </cell>
          <cell r="H549" t="str">
            <v>Sumudero</v>
          </cell>
          <cell r="I549" t="str">
            <v>Existente</v>
          </cell>
        </row>
        <row r="550">
          <cell r="A550" t="str">
            <v>1022387.49-1043716.55</v>
          </cell>
          <cell r="B550" t="str">
            <v>S021</v>
          </cell>
          <cell r="C550">
            <v>1022387.49</v>
          </cell>
          <cell r="D550">
            <v>1043716.55</v>
          </cell>
          <cell r="E550">
            <v>2561.15</v>
          </cell>
          <cell r="F550" t="str">
            <v>Catastrado</v>
          </cell>
          <cell r="G550" t="str">
            <v>Pluvial</v>
          </cell>
          <cell r="H550" t="str">
            <v>Sumudero</v>
          </cell>
          <cell r="I550" t="str">
            <v>Existente</v>
          </cell>
        </row>
        <row r="551">
          <cell r="A551" t="str">
            <v>1022390.58-1043716.97</v>
          </cell>
          <cell r="B551" t="str">
            <v>S022</v>
          </cell>
          <cell r="C551">
            <v>1022390.58</v>
          </cell>
          <cell r="D551">
            <v>1043716.97</v>
          </cell>
          <cell r="E551">
            <v>2561.21</v>
          </cell>
          <cell r="F551" t="str">
            <v>Catastrado</v>
          </cell>
          <cell r="G551" t="str">
            <v>Pluvial</v>
          </cell>
          <cell r="H551" t="str">
            <v>Sumudero</v>
          </cell>
          <cell r="I551" t="str">
            <v>Existente</v>
          </cell>
        </row>
        <row r="552">
          <cell r="A552" t="str">
            <v>1022394.11-1043714.04</v>
          </cell>
          <cell r="B552" t="str">
            <v>S023</v>
          </cell>
          <cell r="C552">
            <v>1022394.11</v>
          </cell>
          <cell r="D552">
            <v>1043714.04</v>
          </cell>
          <cell r="E552">
            <v>2561.27</v>
          </cell>
          <cell r="F552" t="str">
            <v>Catastrado</v>
          </cell>
          <cell r="G552" t="str">
            <v>Pluvial</v>
          </cell>
          <cell r="H552" t="str">
            <v>Sumudero</v>
          </cell>
          <cell r="I552" t="str">
            <v>Existente</v>
          </cell>
        </row>
        <row r="553">
          <cell r="A553" t="str">
            <v>1022412.85-1043743.57</v>
          </cell>
          <cell r="B553" t="str">
            <v>S024</v>
          </cell>
          <cell r="C553">
            <v>1022412.85</v>
          </cell>
          <cell r="D553">
            <v>1043743.57</v>
          </cell>
          <cell r="E553">
            <v>2561.8200000000002</v>
          </cell>
          <cell r="F553" t="str">
            <v>Catastrado</v>
          </cell>
          <cell r="G553" t="str">
            <v>Pluvial</v>
          </cell>
          <cell r="H553" t="str">
            <v>Sumudero</v>
          </cell>
          <cell r="I553" t="str">
            <v>Existente</v>
          </cell>
        </row>
        <row r="554">
          <cell r="A554" t="str">
            <v>1022416.12-1043740.31</v>
          </cell>
          <cell r="B554" t="str">
            <v>S025</v>
          </cell>
          <cell r="C554">
            <v>1022416.12</v>
          </cell>
          <cell r="D554">
            <v>1043740.31</v>
          </cell>
          <cell r="E554">
            <v>2561.86</v>
          </cell>
          <cell r="F554" t="str">
            <v>Catastrado</v>
          </cell>
          <cell r="G554" t="str">
            <v>Pluvial</v>
          </cell>
          <cell r="H554" t="str">
            <v>Sumudero</v>
          </cell>
          <cell r="I554" t="str">
            <v>Existente</v>
          </cell>
        </row>
        <row r="555">
          <cell r="A555" t="str">
            <v>1022482.43-1043711.04</v>
          </cell>
          <cell r="B555" t="str">
            <v>S026</v>
          </cell>
          <cell r="C555">
            <v>1022482.43</v>
          </cell>
          <cell r="D555">
            <v>1043711.04</v>
          </cell>
          <cell r="E555">
            <v>2563.63</v>
          </cell>
          <cell r="F555" t="str">
            <v>Catastrado</v>
          </cell>
          <cell r="G555" t="str">
            <v>Pluvial</v>
          </cell>
          <cell r="H555" t="str">
            <v>Sumudero</v>
          </cell>
          <cell r="I555" t="str">
            <v>Existente</v>
          </cell>
        </row>
        <row r="556">
          <cell r="A556" t="str">
            <v>1022479.44-1043710.92</v>
          </cell>
          <cell r="B556" t="str">
            <v>S027</v>
          </cell>
          <cell r="C556">
            <v>1022479.44</v>
          </cell>
          <cell r="D556">
            <v>1043710.92</v>
          </cell>
          <cell r="E556">
            <v>2563.61</v>
          </cell>
          <cell r="F556" t="str">
            <v>Catastrado</v>
          </cell>
          <cell r="G556" t="str">
            <v>Pluvial</v>
          </cell>
          <cell r="H556" t="str">
            <v>Sumudero</v>
          </cell>
          <cell r="I556" t="str">
            <v>Existente</v>
          </cell>
        </row>
        <row r="557">
          <cell r="A557" t="str">
            <v>1022481.12-1043719.01</v>
          </cell>
          <cell r="B557" t="str">
            <v>S028</v>
          </cell>
          <cell r="C557">
            <v>1022481.12</v>
          </cell>
          <cell r="D557">
            <v>1043719.01</v>
          </cell>
          <cell r="E557">
            <v>2563.56</v>
          </cell>
          <cell r="F557" t="str">
            <v>Catastrado</v>
          </cell>
          <cell r="G557" t="str">
            <v>Pluvial</v>
          </cell>
          <cell r="H557" t="str">
            <v>Sumudero</v>
          </cell>
          <cell r="I557" t="str">
            <v>Existente</v>
          </cell>
        </row>
        <row r="558">
          <cell r="A558" t="str">
            <v>1022473.14-1043717.74</v>
          </cell>
          <cell r="B558" t="str">
            <v>S029</v>
          </cell>
          <cell r="C558">
            <v>1022473.14</v>
          </cell>
          <cell r="D558">
            <v>1043717.74</v>
          </cell>
          <cell r="E558">
            <v>2563.4899999999998</v>
          </cell>
          <cell r="F558" t="str">
            <v>Catastrado</v>
          </cell>
          <cell r="G558" t="str">
            <v>Pluvial</v>
          </cell>
          <cell r="H558" t="str">
            <v>Sumudero</v>
          </cell>
          <cell r="I558" t="str">
            <v>Existente</v>
          </cell>
        </row>
        <row r="559">
          <cell r="A559" t="str">
            <v>1022356.6-1043826.23</v>
          </cell>
          <cell r="B559" t="str">
            <v>S030</v>
          </cell>
          <cell r="C559">
            <v>1022356.6</v>
          </cell>
          <cell r="D559">
            <v>1043826.23</v>
          </cell>
          <cell r="E559">
            <v>2561.7399999999998</v>
          </cell>
          <cell r="F559" t="str">
            <v>Catastrado</v>
          </cell>
          <cell r="G559" t="str">
            <v>Pluvial</v>
          </cell>
          <cell r="H559" t="str">
            <v>Sumudero</v>
          </cell>
          <cell r="I559" t="str">
            <v>Existente</v>
          </cell>
        </row>
        <row r="560">
          <cell r="A560" t="str">
            <v>1022511.95-1043739.66</v>
          </cell>
          <cell r="B560" t="str">
            <v>S031</v>
          </cell>
          <cell r="C560">
            <v>1022511.95</v>
          </cell>
          <cell r="D560">
            <v>1043739.66</v>
          </cell>
          <cell r="E560">
            <v>2563.85</v>
          </cell>
          <cell r="F560" t="str">
            <v>Catastrado</v>
          </cell>
          <cell r="G560" t="str">
            <v>Pluvial</v>
          </cell>
          <cell r="H560" t="str">
            <v>Sumudero</v>
          </cell>
          <cell r="I560" t="str">
            <v>Existente</v>
          </cell>
        </row>
        <row r="561">
          <cell r="A561" t="str">
            <v>1022514.77-1043737.71</v>
          </cell>
          <cell r="B561" t="str">
            <v>S032</v>
          </cell>
          <cell r="C561">
            <v>1022514.77</v>
          </cell>
          <cell r="D561">
            <v>1043737.71</v>
          </cell>
          <cell r="E561">
            <v>2563.83</v>
          </cell>
          <cell r="F561" t="str">
            <v>Catastrado</v>
          </cell>
          <cell r="G561" t="str">
            <v>Pluvial</v>
          </cell>
          <cell r="H561" t="str">
            <v>Sumudero</v>
          </cell>
          <cell r="I561" t="str">
            <v>Existente</v>
          </cell>
        </row>
        <row r="562">
          <cell r="A562" t="str">
            <v>1022563.17-1043786.47</v>
          </cell>
          <cell r="B562" t="str">
            <v>S033</v>
          </cell>
          <cell r="C562">
            <v>1022563.17</v>
          </cell>
          <cell r="D562">
            <v>1043786.47</v>
          </cell>
          <cell r="E562">
            <v>2563.21</v>
          </cell>
          <cell r="F562" t="str">
            <v>Catastrado</v>
          </cell>
          <cell r="G562" t="str">
            <v>Pluvial</v>
          </cell>
          <cell r="H562" t="str">
            <v>Sumudero</v>
          </cell>
          <cell r="I562" t="str">
            <v>Inhabilitar</v>
          </cell>
        </row>
        <row r="563">
          <cell r="A563" t="str">
            <v>1022543.02-1043787.23</v>
          </cell>
          <cell r="B563" t="str">
            <v>S034</v>
          </cell>
          <cell r="C563">
            <v>1022543.02</v>
          </cell>
          <cell r="D563">
            <v>1043787.23</v>
          </cell>
          <cell r="E563">
            <v>2563.7199999999998</v>
          </cell>
          <cell r="F563" t="str">
            <v>Catastrado</v>
          </cell>
          <cell r="G563" t="str">
            <v>Pluvial</v>
          </cell>
          <cell r="H563" t="str">
            <v>Sumudero</v>
          </cell>
          <cell r="I563" t="str">
            <v>Existente</v>
          </cell>
        </row>
        <row r="564">
          <cell r="A564" t="str">
            <v>1022539.87-1043788.75</v>
          </cell>
          <cell r="B564" t="str">
            <v>S035</v>
          </cell>
          <cell r="C564">
            <v>1022539.87</v>
          </cell>
          <cell r="D564">
            <v>1043788.75</v>
          </cell>
          <cell r="E564">
            <v>2563.71</v>
          </cell>
          <cell r="F564" t="str">
            <v>Catastrado</v>
          </cell>
          <cell r="G564" t="str">
            <v>Pluvial</v>
          </cell>
          <cell r="H564" t="str">
            <v>Sumudero</v>
          </cell>
          <cell r="I564" t="str">
            <v>Existente</v>
          </cell>
        </row>
        <row r="565">
          <cell r="A565" t="str">
            <v>1022544.8-1043792.61</v>
          </cell>
          <cell r="B565" t="str">
            <v>S036</v>
          </cell>
          <cell r="C565">
            <v>1022544.8</v>
          </cell>
          <cell r="D565">
            <v>1043792.61</v>
          </cell>
          <cell r="E565">
            <v>2563.2800000000002</v>
          </cell>
          <cell r="F565" t="str">
            <v>Catastrado</v>
          </cell>
          <cell r="G565" t="str">
            <v>Pluvial</v>
          </cell>
          <cell r="H565" t="str">
            <v>Sumudero</v>
          </cell>
          <cell r="I565" t="str">
            <v>Existente</v>
          </cell>
        </row>
        <row r="566">
          <cell r="A566" t="str">
            <v>1022609.36-1043570.15</v>
          </cell>
          <cell r="B566" t="str">
            <v>S037</v>
          </cell>
          <cell r="C566">
            <v>1022609.36</v>
          </cell>
          <cell r="D566">
            <v>1043570.15</v>
          </cell>
          <cell r="E566">
            <v>2564.67</v>
          </cell>
          <cell r="F566" t="str">
            <v>Catastrado</v>
          </cell>
          <cell r="G566" t="str">
            <v>Pluvial</v>
          </cell>
          <cell r="H566" t="str">
            <v>Sumudero</v>
          </cell>
          <cell r="I566" t="str">
            <v>Existente</v>
          </cell>
        </row>
        <row r="567">
          <cell r="A567" t="str">
            <v>1022548.05-1043533.43</v>
          </cell>
          <cell r="B567" t="str">
            <v>S038</v>
          </cell>
          <cell r="C567">
            <v>1022548.05</v>
          </cell>
          <cell r="D567">
            <v>1043533.43</v>
          </cell>
          <cell r="E567">
            <v>2564.39</v>
          </cell>
          <cell r="F567" t="str">
            <v>Catastrado</v>
          </cell>
          <cell r="G567" t="str">
            <v>Pluvial</v>
          </cell>
          <cell r="H567" t="str">
            <v>Sumudero</v>
          </cell>
          <cell r="I567" t="str">
            <v>Inhabilitar</v>
          </cell>
        </row>
        <row r="568">
          <cell r="A568" t="str">
            <v>1022480.04-1043364.39</v>
          </cell>
          <cell r="B568" t="str">
            <v>S039</v>
          </cell>
          <cell r="C568">
            <v>1022480.04</v>
          </cell>
          <cell r="D568">
            <v>1043364.39</v>
          </cell>
          <cell r="E568">
            <v>2564.84</v>
          </cell>
          <cell r="F568" t="str">
            <v>Catastrado</v>
          </cell>
          <cell r="G568" t="str">
            <v>Pluvial</v>
          </cell>
          <cell r="H568" t="str">
            <v>Sumudero</v>
          </cell>
          <cell r="I568" t="str">
            <v>Existente</v>
          </cell>
        </row>
        <row r="569">
          <cell r="A569" t="str">
            <v>1023392.25-1044460.5</v>
          </cell>
          <cell r="B569" t="str">
            <v>S040</v>
          </cell>
          <cell r="C569">
            <v>1023392.25</v>
          </cell>
          <cell r="D569">
            <v>1044460.5</v>
          </cell>
          <cell r="E569">
            <v>2563.4</v>
          </cell>
          <cell r="F569" t="str">
            <v>Catastrado</v>
          </cell>
          <cell r="G569" t="str">
            <v>Pluvial</v>
          </cell>
          <cell r="H569" t="str">
            <v>Sumudero</v>
          </cell>
          <cell r="I569" t="str">
            <v>Existente</v>
          </cell>
        </row>
        <row r="570">
          <cell r="A570" t="str">
            <v>1022673.28-1043371.21</v>
          </cell>
          <cell r="B570" t="str">
            <v>S040A</v>
          </cell>
          <cell r="C570">
            <v>1022673.28</v>
          </cell>
          <cell r="D570">
            <v>1043371.21</v>
          </cell>
          <cell r="E570">
            <v>2567.52</v>
          </cell>
          <cell r="F570" t="str">
            <v>Catastrado</v>
          </cell>
          <cell r="G570" t="str">
            <v>Pluvial</v>
          </cell>
          <cell r="H570" t="str">
            <v>Sumudero</v>
          </cell>
          <cell r="I570" t="str">
            <v>Existente</v>
          </cell>
        </row>
        <row r="571">
          <cell r="A571" t="str">
            <v>1023395.92-1044465.68</v>
          </cell>
          <cell r="B571" t="str">
            <v>S041</v>
          </cell>
          <cell r="C571">
            <v>1023395.92</v>
          </cell>
          <cell r="D571">
            <v>1044465.68</v>
          </cell>
          <cell r="E571">
            <v>2563.38</v>
          </cell>
          <cell r="F571" t="str">
            <v>Catastrado</v>
          </cell>
          <cell r="G571" t="str">
            <v>Pluvial</v>
          </cell>
          <cell r="H571" t="str">
            <v>Sumudero</v>
          </cell>
          <cell r="I571" t="str">
            <v>Existente</v>
          </cell>
        </row>
        <row r="572">
          <cell r="A572" t="str">
            <v>1022669.77-1043441.69</v>
          </cell>
          <cell r="B572" t="str">
            <v>S042</v>
          </cell>
          <cell r="C572">
            <v>1022669.77</v>
          </cell>
          <cell r="D572">
            <v>1043441.69</v>
          </cell>
          <cell r="E572">
            <v>2565.06</v>
          </cell>
          <cell r="F572" t="str">
            <v>Catastrado</v>
          </cell>
          <cell r="G572" t="str">
            <v>Pluvial</v>
          </cell>
          <cell r="H572" t="str">
            <v>Sumudero</v>
          </cell>
          <cell r="I572" t="str">
            <v>Existente</v>
          </cell>
        </row>
        <row r="573">
          <cell r="A573" t="str">
            <v>1022198.58-1043388.45</v>
          </cell>
          <cell r="B573" t="str">
            <v>S043</v>
          </cell>
          <cell r="C573">
            <v>1022198.58</v>
          </cell>
          <cell r="D573">
            <v>1043388.45</v>
          </cell>
          <cell r="E573">
            <v>2565.69</v>
          </cell>
          <cell r="F573" t="str">
            <v>Catastrado</v>
          </cell>
          <cell r="G573" t="str">
            <v>Pluvial</v>
          </cell>
          <cell r="H573" t="str">
            <v>Sumudero</v>
          </cell>
          <cell r="I573" t="str">
            <v>Existente</v>
          </cell>
        </row>
        <row r="574">
          <cell r="A574" t="str">
            <v>1022203.21-1043392.43</v>
          </cell>
          <cell r="B574" t="str">
            <v>S044</v>
          </cell>
          <cell r="C574">
            <v>1022203.21</v>
          </cell>
          <cell r="D574">
            <v>1043392.43</v>
          </cell>
          <cell r="E574">
            <v>2565.6999999999998</v>
          </cell>
          <cell r="F574" t="str">
            <v>Catastrado</v>
          </cell>
          <cell r="G574" t="str">
            <v>Pluvial</v>
          </cell>
          <cell r="H574" t="str">
            <v>Sumudero</v>
          </cell>
          <cell r="I574" t="str">
            <v>Existente</v>
          </cell>
        </row>
        <row r="575">
          <cell r="A575" t="str">
            <v>1022380.66-1043840.96</v>
          </cell>
          <cell r="B575" t="str">
            <v>S045</v>
          </cell>
          <cell r="C575">
            <v>1022380.66</v>
          </cell>
          <cell r="D575">
            <v>1043840.96</v>
          </cell>
          <cell r="E575">
            <v>2560.35</v>
          </cell>
          <cell r="F575" t="str">
            <v>Catastrado</v>
          </cell>
          <cell r="G575" t="str">
            <v>Pluvial</v>
          </cell>
          <cell r="H575" t="str">
            <v>Sumudero</v>
          </cell>
          <cell r="I575" t="str">
            <v>Existente</v>
          </cell>
        </row>
        <row r="576">
          <cell r="A576" t="str">
            <v>1022377.96-1043849</v>
          </cell>
          <cell r="B576" t="str">
            <v>S046</v>
          </cell>
          <cell r="C576">
            <v>1022377.96</v>
          </cell>
          <cell r="D576">
            <v>1043849</v>
          </cell>
          <cell r="E576">
            <v>2560.52</v>
          </cell>
          <cell r="F576" t="str">
            <v>Catastrado</v>
          </cell>
          <cell r="G576" t="str">
            <v>Pluvial</v>
          </cell>
          <cell r="H576" t="str">
            <v>Sumudero</v>
          </cell>
          <cell r="I576" t="str">
            <v>Existente</v>
          </cell>
        </row>
        <row r="577">
          <cell r="A577" t="str">
            <v>1022391.9-1043837.23</v>
          </cell>
          <cell r="B577" t="str">
            <v>S047</v>
          </cell>
          <cell r="C577">
            <v>1022391.9</v>
          </cell>
          <cell r="D577">
            <v>1043837.23</v>
          </cell>
          <cell r="E577">
            <v>2560.41</v>
          </cell>
          <cell r="F577" t="str">
            <v>Catastrado</v>
          </cell>
          <cell r="G577" t="str">
            <v>Pluvial</v>
          </cell>
          <cell r="H577" t="str">
            <v>Sumudero</v>
          </cell>
          <cell r="I577" t="str">
            <v>Existente</v>
          </cell>
        </row>
        <row r="578">
          <cell r="A578" t="str">
            <v>1023627.97-1044259.58</v>
          </cell>
          <cell r="B578" t="str">
            <v>S048</v>
          </cell>
          <cell r="C578">
            <v>1023627.97</v>
          </cell>
          <cell r="D578">
            <v>1044259.58</v>
          </cell>
          <cell r="E578">
            <v>2566.9</v>
          </cell>
          <cell r="F578" t="str">
            <v>Catastrado</v>
          </cell>
          <cell r="G578" t="str">
            <v>Pluvial</v>
          </cell>
          <cell r="H578" t="str">
            <v>Sumudero</v>
          </cell>
          <cell r="I578" t="str">
            <v>Existente</v>
          </cell>
        </row>
        <row r="579">
          <cell r="A579" t="str">
            <v>1023632.78-1044263.61</v>
          </cell>
          <cell r="B579" t="str">
            <v>S049</v>
          </cell>
          <cell r="C579">
            <v>1023632.78</v>
          </cell>
          <cell r="D579">
            <v>1044263.61</v>
          </cell>
          <cell r="E579">
            <v>2566.85</v>
          </cell>
          <cell r="F579" t="str">
            <v>Catastrado</v>
          </cell>
          <cell r="G579" t="str">
            <v>Pluvial</v>
          </cell>
          <cell r="H579" t="str">
            <v>Sumudero</v>
          </cell>
          <cell r="I579" t="str">
            <v>Existente</v>
          </cell>
        </row>
        <row r="580">
          <cell r="A580" t="str">
            <v>1023608.02-1044283.34</v>
          </cell>
          <cell r="B580" t="str">
            <v>S050</v>
          </cell>
          <cell r="C580">
            <v>1023608.02</v>
          </cell>
          <cell r="D580">
            <v>1044283.34</v>
          </cell>
          <cell r="E580">
            <v>2565.83</v>
          </cell>
          <cell r="F580" t="str">
            <v>Catastrado</v>
          </cell>
          <cell r="G580" t="str">
            <v>Pluvial</v>
          </cell>
          <cell r="H580" t="str">
            <v>Sumudero</v>
          </cell>
          <cell r="I580" t="str">
            <v>Existente</v>
          </cell>
        </row>
        <row r="581">
          <cell r="A581" t="str">
            <v>1023612.88-1044287.34</v>
          </cell>
          <cell r="B581" t="str">
            <v>S051</v>
          </cell>
          <cell r="C581">
            <v>1023612.88</v>
          </cell>
          <cell r="D581">
            <v>1044287.34</v>
          </cell>
          <cell r="E581">
            <v>2565.81</v>
          </cell>
          <cell r="F581" t="str">
            <v>Catastrado</v>
          </cell>
          <cell r="G581" t="str">
            <v>Pluvial</v>
          </cell>
          <cell r="H581" t="str">
            <v>Sumudero</v>
          </cell>
          <cell r="I581" t="str">
            <v>Existente</v>
          </cell>
        </row>
        <row r="582">
          <cell r="A582" t="str">
            <v>1023593.49-1044310.87</v>
          </cell>
          <cell r="B582" t="str">
            <v>S052</v>
          </cell>
          <cell r="C582">
            <v>1023593.49</v>
          </cell>
          <cell r="D582">
            <v>1044310.87</v>
          </cell>
          <cell r="E582">
            <v>2565.04</v>
          </cell>
          <cell r="F582" t="str">
            <v>Catastrado</v>
          </cell>
          <cell r="G582" t="str">
            <v>Pluvial</v>
          </cell>
          <cell r="H582" t="str">
            <v>Sumudero</v>
          </cell>
          <cell r="I582" t="str">
            <v>Existente</v>
          </cell>
        </row>
        <row r="583">
          <cell r="A583" t="str">
            <v>1023589.25-1044306.16</v>
          </cell>
          <cell r="B583" t="str">
            <v>S053</v>
          </cell>
          <cell r="C583">
            <v>1023589.25</v>
          </cell>
          <cell r="D583">
            <v>1044306.16</v>
          </cell>
          <cell r="E583">
            <v>2565.0500000000002</v>
          </cell>
          <cell r="F583" t="str">
            <v>Catastrado</v>
          </cell>
          <cell r="G583" t="str">
            <v>Pluvial</v>
          </cell>
          <cell r="H583" t="str">
            <v>Sumudero</v>
          </cell>
          <cell r="I583" t="str">
            <v>Existente</v>
          </cell>
        </row>
        <row r="584">
          <cell r="A584" t="str">
            <v>1023554.91-1044354.08</v>
          </cell>
          <cell r="B584" t="str">
            <v>S054</v>
          </cell>
          <cell r="C584">
            <v>1023554.91</v>
          </cell>
          <cell r="D584">
            <v>1044354.08</v>
          </cell>
          <cell r="E584">
            <v>2564.4499999999998</v>
          </cell>
          <cell r="F584" t="str">
            <v>Catastrado</v>
          </cell>
          <cell r="G584" t="str">
            <v>Pluvial</v>
          </cell>
          <cell r="H584" t="str">
            <v>Sumudero</v>
          </cell>
          <cell r="I584" t="str">
            <v>Existente</v>
          </cell>
        </row>
        <row r="585">
          <cell r="A585" t="str">
            <v>1023549.97-1044350.07</v>
          </cell>
          <cell r="B585" t="str">
            <v>S055</v>
          </cell>
          <cell r="C585">
            <v>1023549.97</v>
          </cell>
          <cell r="D585">
            <v>1044350.07</v>
          </cell>
          <cell r="E585">
            <v>2564.4499999999998</v>
          </cell>
          <cell r="F585" t="str">
            <v>Catastrado</v>
          </cell>
          <cell r="G585" t="str">
            <v>Pluvial</v>
          </cell>
          <cell r="H585" t="str">
            <v>Sumudero</v>
          </cell>
          <cell r="I585" t="str">
            <v>Existente</v>
          </cell>
        </row>
        <row r="586">
          <cell r="A586" t="str">
            <v>1023506.66-1044389.39</v>
          </cell>
          <cell r="B586" t="str">
            <v>S056</v>
          </cell>
          <cell r="C586">
            <v>1023506.66</v>
          </cell>
          <cell r="D586">
            <v>1044389.39</v>
          </cell>
          <cell r="E586">
            <v>2564.37</v>
          </cell>
          <cell r="F586" t="str">
            <v>Catastrado</v>
          </cell>
          <cell r="G586" t="str">
            <v>Pluvial</v>
          </cell>
          <cell r="H586" t="str">
            <v>Sumudero</v>
          </cell>
          <cell r="I586" t="str">
            <v>Existente</v>
          </cell>
        </row>
        <row r="587">
          <cell r="A587" t="str">
            <v>1022781.6-1043906.64</v>
          </cell>
          <cell r="B587" t="str">
            <v>S057</v>
          </cell>
          <cell r="C587">
            <v>1022781.6</v>
          </cell>
          <cell r="D587">
            <v>1043906.64</v>
          </cell>
          <cell r="E587">
            <v>2562.3000000000002</v>
          </cell>
          <cell r="F587" t="str">
            <v>Catastrado</v>
          </cell>
          <cell r="G587" t="str">
            <v>Pluvial</v>
          </cell>
          <cell r="H587" t="str">
            <v>Sumudero</v>
          </cell>
          <cell r="I587" t="str">
            <v>Existente</v>
          </cell>
        </row>
        <row r="588">
          <cell r="A588" t="str">
            <v>1022522.21-1043750.77</v>
          </cell>
          <cell r="B588" t="str">
            <v>S058</v>
          </cell>
          <cell r="C588">
            <v>1022522.21</v>
          </cell>
          <cell r="D588">
            <v>1043750.77</v>
          </cell>
          <cell r="E588">
            <v>2563.7800000000002</v>
          </cell>
          <cell r="F588" t="str">
            <v>Catastrado</v>
          </cell>
          <cell r="G588" t="str">
            <v>Pluvial</v>
          </cell>
          <cell r="H588" t="str">
            <v>Sumudero</v>
          </cell>
          <cell r="I588" t="str">
            <v>Existente</v>
          </cell>
        </row>
        <row r="589">
          <cell r="A589" t="str">
            <v>1022518.98-1043752.07</v>
          </cell>
          <cell r="B589" t="str">
            <v>S059</v>
          </cell>
          <cell r="C589">
            <v>1022518.98</v>
          </cell>
          <cell r="D589">
            <v>1043752.07</v>
          </cell>
          <cell r="E589">
            <v>2563.8200000000002</v>
          </cell>
          <cell r="F589" t="str">
            <v>Catastrado</v>
          </cell>
          <cell r="G589" t="str">
            <v>Pluvial</v>
          </cell>
          <cell r="H589" t="str">
            <v>Sumudero</v>
          </cell>
          <cell r="I589" t="str">
            <v>Existente</v>
          </cell>
        </row>
        <row r="590">
          <cell r="A590" t="str">
            <v>1023489.47-1044401.69</v>
          </cell>
          <cell r="B590" t="str">
            <v>S060</v>
          </cell>
          <cell r="C590">
            <v>1023489.47</v>
          </cell>
          <cell r="D590">
            <v>1044401.69</v>
          </cell>
          <cell r="E590">
            <v>2564.29</v>
          </cell>
          <cell r="F590" t="str">
            <v>Catastrado</v>
          </cell>
          <cell r="G590" t="str">
            <v>Pluvial</v>
          </cell>
          <cell r="H590" t="str">
            <v>Sumudero</v>
          </cell>
          <cell r="I590" t="str">
            <v>Existente</v>
          </cell>
        </row>
        <row r="591">
          <cell r="A591" t="str">
            <v>1023456.32-1044424.03</v>
          </cell>
          <cell r="B591" t="str">
            <v>S061</v>
          </cell>
          <cell r="C591">
            <v>1023456.32</v>
          </cell>
          <cell r="D591">
            <v>1044424.03</v>
          </cell>
          <cell r="E591">
            <v>2564.15</v>
          </cell>
          <cell r="F591" t="str">
            <v>Catastrado</v>
          </cell>
          <cell r="G591" t="str">
            <v>Pluvial</v>
          </cell>
          <cell r="H591" t="str">
            <v>Sumudero</v>
          </cell>
          <cell r="I591" t="str">
            <v>Existente</v>
          </cell>
        </row>
        <row r="592">
          <cell r="A592" t="str">
            <v>1023452.92-1044418.87</v>
          </cell>
          <cell r="B592" t="str">
            <v>S062</v>
          </cell>
          <cell r="C592">
            <v>1023452.92</v>
          </cell>
          <cell r="D592">
            <v>1044418.87</v>
          </cell>
          <cell r="E592">
            <v>2564.11</v>
          </cell>
          <cell r="F592" t="str">
            <v>Catastrado</v>
          </cell>
          <cell r="G592" t="str">
            <v>Pluvial</v>
          </cell>
          <cell r="H592" t="str">
            <v>Sumudero</v>
          </cell>
          <cell r="I592" t="str">
            <v>Existente</v>
          </cell>
        </row>
        <row r="593">
          <cell r="A593" t="str">
            <v>1022617.82-1043335.35</v>
          </cell>
          <cell r="B593" t="str">
            <v>S063</v>
          </cell>
          <cell r="C593">
            <v>1022617.82</v>
          </cell>
          <cell r="D593">
            <v>1043335.35</v>
          </cell>
          <cell r="E593">
            <v>2567</v>
          </cell>
          <cell r="F593" t="str">
            <v>Catastrado</v>
          </cell>
          <cell r="G593" t="str">
            <v>Pluvial</v>
          </cell>
          <cell r="H593" t="str">
            <v>Sumudero</v>
          </cell>
          <cell r="I593" t="str">
            <v>Existente</v>
          </cell>
        </row>
        <row r="594">
          <cell r="A594" t="str">
            <v>1022627.1-1043340.82</v>
          </cell>
          <cell r="B594" t="str">
            <v>S064</v>
          </cell>
          <cell r="C594">
            <v>1022627.1</v>
          </cell>
          <cell r="D594">
            <v>1043340.82</v>
          </cell>
          <cell r="E594">
            <v>2567</v>
          </cell>
          <cell r="F594" t="str">
            <v>Catastrado</v>
          </cell>
          <cell r="G594" t="str">
            <v>Pluvial</v>
          </cell>
          <cell r="H594" t="str">
            <v>Sumudero</v>
          </cell>
          <cell r="I594" t="str">
            <v>Existente</v>
          </cell>
        </row>
        <row r="595">
          <cell r="A595" t="str">
            <v>1023080.01-1044144.7</v>
          </cell>
          <cell r="B595" t="str">
            <v>S065</v>
          </cell>
          <cell r="C595">
            <v>1023080.01</v>
          </cell>
          <cell r="D595">
            <v>1044144.7</v>
          </cell>
          <cell r="E595">
            <v>2561.9299999999998</v>
          </cell>
          <cell r="F595" t="str">
            <v>Catastrado</v>
          </cell>
          <cell r="G595" t="str">
            <v>Pluvial</v>
          </cell>
          <cell r="H595" t="str">
            <v>Sumudero</v>
          </cell>
          <cell r="I595" t="str">
            <v>Existente</v>
          </cell>
        </row>
        <row r="596">
          <cell r="A596" t="str">
            <v>1023079.2-1044123.64</v>
          </cell>
          <cell r="B596" t="str">
            <v>S066</v>
          </cell>
          <cell r="C596">
            <v>1023079.2</v>
          </cell>
          <cell r="D596">
            <v>1044123.64</v>
          </cell>
          <cell r="E596">
            <v>2562.0300000000002</v>
          </cell>
          <cell r="F596" t="str">
            <v>Catastrado</v>
          </cell>
          <cell r="G596" t="str">
            <v>Pluvial</v>
          </cell>
          <cell r="H596" t="str">
            <v>Sumudero</v>
          </cell>
          <cell r="I596" t="str">
            <v>Existente</v>
          </cell>
        </row>
        <row r="597">
          <cell r="A597" t="str">
            <v>1022633.64-1043332.55</v>
          </cell>
          <cell r="B597" t="str">
            <v>S067</v>
          </cell>
          <cell r="C597">
            <v>1022633.64</v>
          </cell>
          <cell r="D597">
            <v>1043332.55</v>
          </cell>
          <cell r="E597">
            <v>2567.15</v>
          </cell>
          <cell r="F597" t="str">
            <v>Catastrado</v>
          </cell>
          <cell r="G597" t="str">
            <v>Pluvial</v>
          </cell>
          <cell r="H597" t="str">
            <v>Sumudero</v>
          </cell>
          <cell r="I597" t="str">
            <v>Existente</v>
          </cell>
        </row>
        <row r="598">
          <cell r="A598" t="str">
            <v>1023072.62-1044135.95</v>
          </cell>
          <cell r="B598" t="str">
            <v>S068</v>
          </cell>
          <cell r="C598">
            <v>1023072.62</v>
          </cell>
          <cell r="D598">
            <v>1044135.95</v>
          </cell>
          <cell r="E598">
            <v>2561.96</v>
          </cell>
          <cell r="F598" t="str">
            <v>Catastrado</v>
          </cell>
          <cell r="G598" t="str">
            <v>Pluvial</v>
          </cell>
          <cell r="H598" t="str">
            <v>Sumudero</v>
          </cell>
          <cell r="I598" t="str">
            <v>Existente</v>
          </cell>
        </row>
        <row r="599">
          <cell r="A599" t="str">
            <v>1023067.81-1044124.86</v>
          </cell>
          <cell r="B599" t="str">
            <v>S069</v>
          </cell>
          <cell r="C599">
            <v>1023067.81</v>
          </cell>
          <cell r="D599">
            <v>1044124.86</v>
          </cell>
          <cell r="E599">
            <v>2561.92</v>
          </cell>
          <cell r="F599" t="str">
            <v>Catastrado</v>
          </cell>
          <cell r="G599" t="str">
            <v>Pluvial</v>
          </cell>
          <cell r="H599" t="str">
            <v>Sumudero</v>
          </cell>
          <cell r="I599" t="str">
            <v>Existente</v>
          </cell>
        </row>
        <row r="600">
          <cell r="A600" t="str">
            <v>1023069.04-1044115.64</v>
          </cell>
          <cell r="B600" t="str">
            <v>S070</v>
          </cell>
          <cell r="C600">
            <v>1023069.04</v>
          </cell>
          <cell r="D600">
            <v>1044115.64</v>
          </cell>
          <cell r="E600">
            <v>2561.91</v>
          </cell>
          <cell r="F600" t="str">
            <v>Catastrado</v>
          </cell>
          <cell r="G600" t="str">
            <v>Pluvial</v>
          </cell>
          <cell r="H600" t="str">
            <v>Sumudero</v>
          </cell>
          <cell r="I600" t="str">
            <v>Existente</v>
          </cell>
        </row>
        <row r="601">
          <cell r="A601" t="str">
            <v>1023050.62-1044100.09</v>
          </cell>
          <cell r="B601" t="str">
            <v>S071</v>
          </cell>
          <cell r="C601">
            <v>1023050.62</v>
          </cell>
          <cell r="D601">
            <v>1044100.09</v>
          </cell>
          <cell r="E601">
            <v>2561.88</v>
          </cell>
          <cell r="F601" t="str">
            <v>Catastrado</v>
          </cell>
          <cell r="G601" t="str">
            <v>Pluvial</v>
          </cell>
          <cell r="H601" t="str">
            <v>Sumudero</v>
          </cell>
          <cell r="I601" t="str">
            <v>Existente</v>
          </cell>
        </row>
        <row r="602">
          <cell r="A602" t="str">
            <v>1023055.34-1044095.76</v>
          </cell>
          <cell r="B602" t="str">
            <v>S072</v>
          </cell>
          <cell r="C602">
            <v>1023055.34</v>
          </cell>
          <cell r="D602">
            <v>1044095.76</v>
          </cell>
          <cell r="E602">
            <v>2561.8200000000002</v>
          </cell>
          <cell r="F602" t="str">
            <v>Catastrado</v>
          </cell>
          <cell r="G602" t="str">
            <v>Pluvial</v>
          </cell>
          <cell r="H602" t="str">
            <v>Sumudero</v>
          </cell>
          <cell r="I602" t="str">
            <v>Existente</v>
          </cell>
        </row>
        <row r="603">
          <cell r="A603" t="str">
            <v>1023045.72-1044092.83</v>
          </cell>
          <cell r="B603" t="str">
            <v>S073</v>
          </cell>
          <cell r="C603">
            <v>1023045.72</v>
          </cell>
          <cell r="D603">
            <v>1044092.83</v>
          </cell>
          <cell r="E603">
            <v>2561.88</v>
          </cell>
          <cell r="F603" t="str">
            <v>Catastrado</v>
          </cell>
          <cell r="G603" t="str">
            <v>Pluvial</v>
          </cell>
          <cell r="H603" t="str">
            <v>Sumudero</v>
          </cell>
          <cell r="I603" t="str">
            <v>Existente</v>
          </cell>
        </row>
        <row r="604">
          <cell r="A604" t="str">
            <v>1023050.93-1044089.51</v>
          </cell>
          <cell r="B604" t="str">
            <v>S074</v>
          </cell>
          <cell r="C604">
            <v>1023050.93</v>
          </cell>
          <cell r="D604">
            <v>1044089.51</v>
          </cell>
          <cell r="E604">
            <v>2561.91</v>
          </cell>
          <cell r="F604" t="str">
            <v>Catastrado</v>
          </cell>
          <cell r="G604" t="str">
            <v>Pluvial</v>
          </cell>
          <cell r="H604" t="str">
            <v>Sumudero</v>
          </cell>
          <cell r="I604" t="str">
            <v>Existente</v>
          </cell>
        </row>
        <row r="605">
          <cell r="A605" t="str">
            <v>1023108.65-1044108.89</v>
          </cell>
          <cell r="B605" t="str">
            <v>S075</v>
          </cell>
          <cell r="C605">
            <v>1023108.65</v>
          </cell>
          <cell r="D605">
            <v>1044108.89</v>
          </cell>
          <cell r="E605">
            <v>2562.63</v>
          </cell>
          <cell r="F605" t="str">
            <v>Catastrado</v>
          </cell>
          <cell r="G605" t="str">
            <v>Pluvial</v>
          </cell>
          <cell r="H605" t="str">
            <v>Sumudero</v>
          </cell>
          <cell r="I605" t="str">
            <v>Existente</v>
          </cell>
        </row>
        <row r="606">
          <cell r="A606" t="str">
            <v>1023113.23-1044105.84</v>
          </cell>
          <cell r="B606" t="str">
            <v>S076</v>
          </cell>
          <cell r="C606">
            <v>1023113.23</v>
          </cell>
          <cell r="D606">
            <v>1044105.84</v>
          </cell>
          <cell r="E606">
            <v>2562.67</v>
          </cell>
          <cell r="F606" t="str">
            <v>Catastrado</v>
          </cell>
          <cell r="G606" t="str">
            <v>Pluvial</v>
          </cell>
          <cell r="H606" t="str">
            <v>Sumudero</v>
          </cell>
          <cell r="I606" t="str">
            <v>Existente</v>
          </cell>
        </row>
        <row r="607">
          <cell r="A607" t="str">
            <v>1023159.81-1044169.56</v>
          </cell>
          <cell r="B607" t="str">
            <v>S077</v>
          </cell>
          <cell r="C607">
            <v>1023159.81</v>
          </cell>
          <cell r="D607">
            <v>1044169.56</v>
          </cell>
          <cell r="E607">
            <v>2562.5700000000002</v>
          </cell>
          <cell r="F607" t="str">
            <v>Catastrado</v>
          </cell>
          <cell r="G607" t="str">
            <v>Pluvial</v>
          </cell>
          <cell r="H607" t="str">
            <v>Sumudero</v>
          </cell>
          <cell r="I607" t="str">
            <v>Existente</v>
          </cell>
        </row>
        <row r="608">
          <cell r="A608" t="str">
            <v>1023154.38-1044171.48</v>
          </cell>
          <cell r="B608" t="str">
            <v>S078</v>
          </cell>
          <cell r="C608">
            <v>1023154.38</v>
          </cell>
          <cell r="D608">
            <v>1044171.48</v>
          </cell>
          <cell r="E608">
            <v>2562.5500000000002</v>
          </cell>
          <cell r="F608" t="str">
            <v>Catastrado</v>
          </cell>
          <cell r="G608" t="str">
            <v>Pluvial</v>
          </cell>
          <cell r="H608" t="str">
            <v>Sumudero</v>
          </cell>
          <cell r="I608" t="str">
            <v>Existente</v>
          </cell>
        </row>
        <row r="609">
          <cell r="A609" t="str">
            <v>1022639.94-1043332.65</v>
          </cell>
          <cell r="B609" t="str">
            <v>S079</v>
          </cell>
          <cell r="C609">
            <v>1022639.94</v>
          </cell>
          <cell r="D609">
            <v>1043332.65</v>
          </cell>
          <cell r="E609">
            <v>2567.9899999999998</v>
          </cell>
          <cell r="F609" t="str">
            <v>Catastrado</v>
          </cell>
          <cell r="G609" t="str">
            <v>Pluvial</v>
          </cell>
          <cell r="H609" t="str">
            <v>Sumudero</v>
          </cell>
          <cell r="I609" t="str">
            <v>Existente</v>
          </cell>
        </row>
        <row r="610">
          <cell r="A610" t="str">
            <v>1022680.39-1043357.69</v>
          </cell>
          <cell r="B610" t="str">
            <v>S080</v>
          </cell>
          <cell r="C610">
            <v>1022680.39</v>
          </cell>
          <cell r="D610">
            <v>1043357.69</v>
          </cell>
          <cell r="E610">
            <v>2567.56</v>
          </cell>
          <cell r="F610" t="str">
            <v>Catastrado</v>
          </cell>
          <cell r="G610" t="str">
            <v>Pluvial</v>
          </cell>
          <cell r="H610" t="str">
            <v>Sumudero</v>
          </cell>
          <cell r="I610" t="str">
            <v>Existente</v>
          </cell>
        </row>
        <row r="611">
          <cell r="A611" t="str">
            <v>1022685.05-1043354.12</v>
          </cell>
          <cell r="B611" t="str">
            <v>S081</v>
          </cell>
          <cell r="C611">
            <v>1022685.05</v>
          </cell>
          <cell r="D611">
            <v>1043354.12</v>
          </cell>
          <cell r="E611">
            <v>2568.56</v>
          </cell>
          <cell r="F611" t="str">
            <v>Catastrado</v>
          </cell>
          <cell r="G611" t="str">
            <v>Pluvial</v>
          </cell>
          <cell r="H611" t="str">
            <v>Sumudero</v>
          </cell>
          <cell r="I611" t="str">
            <v>Existente</v>
          </cell>
        </row>
        <row r="612">
          <cell r="A612" t="str">
            <v>1022674.59-1043364.89</v>
          </cell>
          <cell r="B612" t="str">
            <v>S082</v>
          </cell>
          <cell r="C612">
            <v>1022674.59</v>
          </cell>
          <cell r="D612">
            <v>1043364.89</v>
          </cell>
          <cell r="E612">
            <v>2567.54</v>
          </cell>
          <cell r="F612" t="str">
            <v>Catastrado</v>
          </cell>
          <cell r="G612" t="str">
            <v>Pluvial</v>
          </cell>
          <cell r="H612" t="str">
            <v>Sumudero</v>
          </cell>
          <cell r="I612" t="str">
            <v>Existente</v>
          </cell>
        </row>
        <row r="613">
          <cell r="A613" t="str">
            <v>1022655.13-1043331.28</v>
          </cell>
          <cell r="B613" t="str">
            <v>S083</v>
          </cell>
          <cell r="C613">
            <v>1022655.13</v>
          </cell>
          <cell r="D613">
            <v>1043331.28</v>
          </cell>
          <cell r="E613">
            <v>2567.5700000000002</v>
          </cell>
          <cell r="F613" t="str">
            <v>Catastrado</v>
          </cell>
          <cell r="G613" t="str">
            <v>Pluvial</v>
          </cell>
          <cell r="H613" t="str">
            <v>Sumudero</v>
          </cell>
          <cell r="I613" t="str">
            <v>Existente</v>
          </cell>
        </row>
        <row r="614">
          <cell r="A614" t="str">
            <v>1022673.88-1043345.55</v>
          </cell>
          <cell r="B614" t="str">
            <v>S084</v>
          </cell>
          <cell r="C614">
            <v>1022673.88</v>
          </cell>
          <cell r="D614">
            <v>1043345.55</v>
          </cell>
          <cell r="E614">
            <v>2567.56</v>
          </cell>
          <cell r="F614" t="str">
            <v>Catastrado</v>
          </cell>
          <cell r="G614" t="str">
            <v>Pluvial</v>
          </cell>
          <cell r="H614" t="str">
            <v>Sumudero</v>
          </cell>
          <cell r="I614" t="str">
            <v>Existente</v>
          </cell>
        </row>
        <row r="615">
          <cell r="A615" t="str">
            <v>1023223.65-1044192.04</v>
          </cell>
          <cell r="B615" t="str">
            <v>S085</v>
          </cell>
          <cell r="C615">
            <v>1023223.65</v>
          </cell>
          <cell r="D615">
            <v>1044192.04</v>
          </cell>
          <cell r="E615">
            <v>2567.5300000000002</v>
          </cell>
          <cell r="F615" t="str">
            <v>Catastrado</v>
          </cell>
          <cell r="G615" t="str">
            <v>Pluvial</v>
          </cell>
          <cell r="H615" t="str">
            <v>Sumudero</v>
          </cell>
          <cell r="I615" t="str">
            <v>Existente</v>
          </cell>
        </row>
        <row r="616">
          <cell r="A616" t="str">
            <v>1023228.36-1044188.6</v>
          </cell>
          <cell r="B616" t="str">
            <v>S086</v>
          </cell>
          <cell r="C616">
            <v>1023228.36</v>
          </cell>
          <cell r="D616">
            <v>1044188.6</v>
          </cell>
          <cell r="E616">
            <v>2563.59</v>
          </cell>
          <cell r="F616" t="str">
            <v>Catastrado</v>
          </cell>
          <cell r="G616" t="str">
            <v>Pluvial</v>
          </cell>
          <cell r="H616" t="str">
            <v>Sumudero</v>
          </cell>
          <cell r="I616" t="str">
            <v>Existente</v>
          </cell>
        </row>
        <row r="617">
          <cell r="A617" t="str">
            <v>1023248.12-1044184.81</v>
          </cell>
          <cell r="B617" t="str">
            <v>S087</v>
          </cell>
          <cell r="C617">
            <v>1023248.12</v>
          </cell>
          <cell r="D617">
            <v>1044184.81</v>
          </cell>
          <cell r="E617">
            <v>2563.84</v>
          </cell>
          <cell r="F617" t="str">
            <v>Catastrado</v>
          </cell>
          <cell r="G617" t="str">
            <v>Pluvial</v>
          </cell>
          <cell r="H617" t="str">
            <v>Sumudero</v>
          </cell>
          <cell r="I617" t="str">
            <v>Existente</v>
          </cell>
        </row>
        <row r="618">
          <cell r="A618" t="str">
            <v>1023253.64-1044184.06</v>
          </cell>
          <cell r="B618" t="str">
            <v>S088</v>
          </cell>
          <cell r="C618">
            <v>1023253.64</v>
          </cell>
          <cell r="D618">
            <v>1044184.06</v>
          </cell>
          <cell r="E618">
            <v>2563.9299999999998</v>
          </cell>
          <cell r="F618" t="str">
            <v>Catastrado</v>
          </cell>
          <cell r="G618" t="str">
            <v>Pluvial</v>
          </cell>
          <cell r="H618" t="str">
            <v>Sumudero</v>
          </cell>
          <cell r="I618" t="str">
            <v>Existente</v>
          </cell>
        </row>
        <row r="619">
          <cell r="A619" t="str">
            <v>1022657.3-1043340.2</v>
          </cell>
          <cell r="B619" t="str">
            <v>S089</v>
          </cell>
          <cell r="C619">
            <v>1022657.3</v>
          </cell>
          <cell r="D619">
            <v>1043340.2</v>
          </cell>
          <cell r="E619">
            <v>2567.58</v>
          </cell>
          <cell r="F619" t="str">
            <v>Catastrado</v>
          </cell>
          <cell r="G619" t="str">
            <v>Pluvial</v>
          </cell>
          <cell r="H619" t="str">
            <v>Sumudero</v>
          </cell>
          <cell r="I619" t="str">
            <v>Existente</v>
          </cell>
        </row>
        <row r="620">
          <cell r="A620" t="str">
            <v>1023196.11-1044147.8</v>
          </cell>
          <cell r="B620" t="str">
            <v>S090</v>
          </cell>
          <cell r="C620">
            <v>1023196.11</v>
          </cell>
          <cell r="D620">
            <v>1044147.8</v>
          </cell>
          <cell r="E620">
            <v>2563.88</v>
          </cell>
          <cell r="F620" t="str">
            <v>Catastrado</v>
          </cell>
          <cell r="G620" t="str">
            <v>Pluvial</v>
          </cell>
          <cell r="H620" t="str">
            <v>Sumudero</v>
          </cell>
          <cell r="I620" t="str">
            <v>Existente</v>
          </cell>
        </row>
        <row r="621">
          <cell r="A621" t="str">
            <v>1023189.89-1044147.72</v>
          </cell>
          <cell r="B621" t="str">
            <v>S091</v>
          </cell>
          <cell r="C621">
            <v>1023189.89</v>
          </cell>
          <cell r="D621">
            <v>1044147.72</v>
          </cell>
          <cell r="E621">
            <v>2563.86</v>
          </cell>
          <cell r="F621" t="str">
            <v>Catastrado</v>
          </cell>
          <cell r="G621" t="str">
            <v>Pluvial</v>
          </cell>
          <cell r="H621" t="str">
            <v>Sumudero</v>
          </cell>
          <cell r="I621" t="str">
            <v>Existente</v>
          </cell>
        </row>
        <row r="622">
          <cell r="A622" t="str">
            <v>1022651.49-1043347.36</v>
          </cell>
          <cell r="B622" t="str">
            <v>S092</v>
          </cell>
          <cell r="C622">
            <v>1022651.49</v>
          </cell>
          <cell r="D622">
            <v>1043347.36</v>
          </cell>
          <cell r="E622">
            <v>2567.48</v>
          </cell>
          <cell r="F622" t="str">
            <v>Catastrado</v>
          </cell>
          <cell r="G622" t="str">
            <v>Pluvial</v>
          </cell>
          <cell r="H622" t="str">
            <v>Sumudero</v>
          </cell>
          <cell r="I622" t="str">
            <v>Existente</v>
          </cell>
        </row>
        <row r="623">
          <cell r="A623" t="str">
            <v>1022650.77-1043354</v>
          </cell>
          <cell r="B623" t="str">
            <v>S093</v>
          </cell>
          <cell r="C623">
            <v>1022650.77</v>
          </cell>
          <cell r="D623">
            <v>1043354</v>
          </cell>
          <cell r="E623">
            <v>2567.5100000000002</v>
          </cell>
          <cell r="F623" t="str">
            <v>Catastrado</v>
          </cell>
          <cell r="G623" t="str">
            <v>Pluvial</v>
          </cell>
          <cell r="H623" t="str">
            <v>Sumudero</v>
          </cell>
          <cell r="I623" t="str">
            <v>Existente</v>
          </cell>
        </row>
        <row r="624">
          <cell r="A624" t="str">
            <v>1022642.39-1043347.52</v>
          </cell>
          <cell r="B624" t="str">
            <v>S094</v>
          </cell>
          <cell r="C624">
            <v>1022642.39</v>
          </cell>
          <cell r="D624">
            <v>1043347.52</v>
          </cell>
          <cell r="E624">
            <v>2567.4499999999998</v>
          </cell>
          <cell r="F624" t="str">
            <v>Catastrado</v>
          </cell>
          <cell r="G624" t="str">
            <v>Pluvial</v>
          </cell>
          <cell r="H624" t="str">
            <v>Sumudero</v>
          </cell>
          <cell r="I624" t="str">
            <v>Existente</v>
          </cell>
        </row>
        <row r="625">
          <cell r="A625" t="str">
            <v>1022695.45-1043362.03</v>
          </cell>
          <cell r="B625" t="str">
            <v>S095</v>
          </cell>
          <cell r="C625">
            <v>1022695.45</v>
          </cell>
          <cell r="D625">
            <v>1043362.03</v>
          </cell>
          <cell r="E625">
            <v>2567.6</v>
          </cell>
          <cell r="F625" t="str">
            <v>Catastrado</v>
          </cell>
          <cell r="G625" t="str">
            <v>Pluvial</v>
          </cell>
          <cell r="H625" t="str">
            <v>Sumudero</v>
          </cell>
          <cell r="I625" t="str">
            <v>Existente</v>
          </cell>
        </row>
        <row r="626">
          <cell r="A626" t="str">
            <v>1022697.61-1043376.21</v>
          </cell>
          <cell r="B626" t="str">
            <v>S096</v>
          </cell>
          <cell r="C626">
            <v>1022697.61</v>
          </cell>
          <cell r="D626">
            <v>1043376.21</v>
          </cell>
          <cell r="E626">
            <v>2567.9899999999998</v>
          </cell>
          <cell r="F626" t="str">
            <v>Catastrado</v>
          </cell>
          <cell r="G626" t="str">
            <v>Pluvial</v>
          </cell>
          <cell r="H626" t="str">
            <v>Sumudero</v>
          </cell>
          <cell r="I626" t="str">
            <v>Existente</v>
          </cell>
        </row>
        <row r="627">
          <cell r="A627" t="str">
            <v>1023485.86-1044396.37</v>
          </cell>
          <cell r="B627" t="str">
            <v>S100</v>
          </cell>
          <cell r="C627">
            <v>1023485.86</v>
          </cell>
          <cell r="D627">
            <v>1044396.37</v>
          </cell>
          <cell r="E627">
            <v>2564.36</v>
          </cell>
          <cell r="F627" t="str">
            <v>Catastrado</v>
          </cell>
          <cell r="G627" t="str">
            <v>Pluvial</v>
          </cell>
          <cell r="H627" t="str">
            <v>Sumudero</v>
          </cell>
          <cell r="I627" t="str">
            <v>Existente</v>
          </cell>
        </row>
        <row r="628">
          <cell r="A628" t="str">
            <v>1022909.02-1044054.77</v>
          </cell>
          <cell r="B628" t="str">
            <v>S101</v>
          </cell>
          <cell r="C628">
            <v>1022909.02</v>
          </cell>
          <cell r="D628">
            <v>1044054.77</v>
          </cell>
          <cell r="E628">
            <v>2561.31</v>
          </cell>
          <cell r="F628" t="str">
            <v>Catastrado</v>
          </cell>
          <cell r="G628" t="str">
            <v>Pluvial</v>
          </cell>
          <cell r="H628" t="str">
            <v>Sumudero</v>
          </cell>
          <cell r="I628" t="str">
            <v>Existente</v>
          </cell>
        </row>
        <row r="629">
          <cell r="A629" t="str">
            <v>1022939.79-1044031.37</v>
          </cell>
          <cell r="B629" t="str">
            <v>S102</v>
          </cell>
          <cell r="C629">
            <v>1022939.79</v>
          </cell>
          <cell r="D629">
            <v>1044031.37</v>
          </cell>
          <cell r="E629">
            <v>2561.25</v>
          </cell>
          <cell r="F629" t="str">
            <v>Catastrado</v>
          </cell>
          <cell r="G629" t="str">
            <v>Pluvial</v>
          </cell>
          <cell r="H629" t="str">
            <v>Sumudero</v>
          </cell>
          <cell r="I629" t="str">
            <v>Inhabilitar</v>
          </cell>
        </row>
        <row r="630">
          <cell r="A630" t="str">
            <v>1022942.31-1044035.01</v>
          </cell>
          <cell r="B630" t="str">
            <v>S103</v>
          </cell>
          <cell r="C630">
            <v>1022942.31</v>
          </cell>
          <cell r="D630">
            <v>1044035.01</v>
          </cell>
          <cell r="E630">
            <v>2561.2600000000002</v>
          </cell>
          <cell r="F630" t="str">
            <v>Catastrado</v>
          </cell>
          <cell r="G630" t="str">
            <v>Pluvial</v>
          </cell>
          <cell r="H630" t="str">
            <v>Sumudero</v>
          </cell>
          <cell r="I630" t="str">
            <v>Inhabilitar</v>
          </cell>
        </row>
        <row r="631">
          <cell r="A631" t="str">
            <v>1022962.62-1044019.98</v>
          </cell>
          <cell r="B631" t="str">
            <v>S104</v>
          </cell>
          <cell r="C631">
            <v>1022962.62</v>
          </cell>
          <cell r="D631">
            <v>1044019.98</v>
          </cell>
          <cell r="E631">
            <v>2562.1799999999998</v>
          </cell>
          <cell r="F631" t="str">
            <v>Catastrado</v>
          </cell>
          <cell r="G631" t="str">
            <v>Pluvial</v>
          </cell>
          <cell r="H631" t="str">
            <v>Sumudero</v>
          </cell>
          <cell r="I631" t="str">
            <v>Inhabilitar</v>
          </cell>
        </row>
        <row r="632">
          <cell r="A632" t="str">
            <v>1022912.95-1044078.12</v>
          </cell>
          <cell r="B632" t="str">
            <v>S105</v>
          </cell>
          <cell r="C632">
            <v>1022912.95</v>
          </cell>
          <cell r="D632">
            <v>1044078.12</v>
          </cell>
          <cell r="E632">
            <v>2562.6999999999998</v>
          </cell>
          <cell r="F632" t="str">
            <v>Catastrado</v>
          </cell>
          <cell r="G632" t="str">
            <v>Pluvial</v>
          </cell>
          <cell r="H632" t="str">
            <v>Sumudero</v>
          </cell>
          <cell r="I632" t="str">
            <v>Existente</v>
          </cell>
        </row>
        <row r="633">
          <cell r="A633" t="str">
            <v>1022945.25-1044218.33</v>
          </cell>
          <cell r="B633" t="str">
            <v>S106</v>
          </cell>
          <cell r="C633">
            <v>1022945.25</v>
          </cell>
          <cell r="D633">
            <v>1044218.33</v>
          </cell>
          <cell r="E633">
            <v>2563.0700000000002</v>
          </cell>
          <cell r="F633" t="str">
            <v>Catastrado</v>
          </cell>
          <cell r="G633" t="str">
            <v>Pluvial</v>
          </cell>
          <cell r="H633" t="str">
            <v>Sumudero</v>
          </cell>
          <cell r="I633" t="str">
            <v>Inhabilitar</v>
          </cell>
        </row>
        <row r="634">
          <cell r="A634" t="str">
            <v>1022933.32-1044222.53</v>
          </cell>
          <cell r="B634" t="str">
            <v>S107</v>
          </cell>
          <cell r="C634">
            <v>1022933.32</v>
          </cell>
          <cell r="D634">
            <v>1044222.53</v>
          </cell>
          <cell r="E634">
            <v>2563.12</v>
          </cell>
          <cell r="F634" t="str">
            <v>Catastrado</v>
          </cell>
          <cell r="G634" t="str">
            <v>Pluvial</v>
          </cell>
          <cell r="H634" t="str">
            <v>Sumudero</v>
          </cell>
          <cell r="I634" t="str">
            <v>Inhabilitar</v>
          </cell>
        </row>
        <row r="635">
          <cell r="A635" t="str">
            <v>1022851.74-1043973.18</v>
          </cell>
          <cell r="B635" t="str">
            <v>S108</v>
          </cell>
          <cell r="C635">
            <v>1022851.74</v>
          </cell>
          <cell r="D635">
            <v>1043973.18</v>
          </cell>
          <cell r="E635">
            <v>2561.8000000000002</v>
          </cell>
          <cell r="F635" t="str">
            <v>Catastrado</v>
          </cell>
          <cell r="G635" t="str">
            <v>Pluvial</v>
          </cell>
          <cell r="H635" t="str">
            <v>Sumudero</v>
          </cell>
          <cell r="I635" t="str">
            <v>Existente</v>
          </cell>
        </row>
        <row r="636">
          <cell r="A636" t="str">
            <v>1022848.83-1043968.32</v>
          </cell>
          <cell r="B636" t="str">
            <v>S109</v>
          </cell>
          <cell r="C636">
            <v>1022848.83</v>
          </cell>
          <cell r="D636">
            <v>1043968.32</v>
          </cell>
          <cell r="E636">
            <v>2561.7800000000002</v>
          </cell>
          <cell r="F636" t="str">
            <v>Catastrado</v>
          </cell>
          <cell r="G636" t="str">
            <v>Pluvial</v>
          </cell>
          <cell r="H636" t="str">
            <v>Sumudero</v>
          </cell>
          <cell r="I636" t="str">
            <v>Existente</v>
          </cell>
        </row>
        <row r="637">
          <cell r="A637" t="str">
            <v>1022878.96-1043955.95</v>
          </cell>
          <cell r="B637" t="str">
            <v>S110</v>
          </cell>
          <cell r="C637">
            <v>1022878.96</v>
          </cell>
          <cell r="D637">
            <v>1043955.95</v>
          </cell>
          <cell r="E637">
            <v>2561.9299999999998</v>
          </cell>
          <cell r="F637" t="str">
            <v>Catastrado</v>
          </cell>
          <cell r="G637" t="str">
            <v>Pluvial</v>
          </cell>
          <cell r="H637" t="str">
            <v>Sumudero</v>
          </cell>
          <cell r="I637" t="str">
            <v>Inhabilitar</v>
          </cell>
        </row>
        <row r="638">
          <cell r="A638" t="str">
            <v>1022892.99-1043940.98</v>
          </cell>
          <cell r="B638" t="str">
            <v>S111</v>
          </cell>
          <cell r="C638">
            <v>1022892.99</v>
          </cell>
          <cell r="D638">
            <v>1043940.98</v>
          </cell>
          <cell r="E638">
            <v>2561.79</v>
          </cell>
          <cell r="F638" t="str">
            <v>Catastrado</v>
          </cell>
          <cell r="G638" t="str">
            <v>Pluvial</v>
          </cell>
          <cell r="H638" t="str">
            <v>Sumudero</v>
          </cell>
          <cell r="I638" t="str">
            <v>Inhabilitar</v>
          </cell>
        </row>
        <row r="639">
          <cell r="A639" t="str">
            <v>1022897.89-1043944.43</v>
          </cell>
          <cell r="B639" t="str">
            <v>S112</v>
          </cell>
          <cell r="C639">
            <v>1022897.89</v>
          </cell>
          <cell r="D639">
            <v>1043944.43</v>
          </cell>
          <cell r="E639">
            <v>2561.7199999999998</v>
          </cell>
          <cell r="F639" t="str">
            <v>Catastrado</v>
          </cell>
          <cell r="G639" t="str">
            <v>Pluvial</v>
          </cell>
          <cell r="H639" t="str">
            <v>Sumudero</v>
          </cell>
          <cell r="I639" t="str">
            <v>Inhabilitar</v>
          </cell>
        </row>
        <row r="640">
          <cell r="A640" t="str">
            <v>1022909.13-1043931.05</v>
          </cell>
          <cell r="B640" t="str">
            <v>S113</v>
          </cell>
          <cell r="C640">
            <v>1022909.13</v>
          </cell>
          <cell r="D640">
            <v>1043931.05</v>
          </cell>
          <cell r="E640">
            <v>2561.5100000000002</v>
          </cell>
          <cell r="F640" t="str">
            <v>Catastrado</v>
          </cell>
          <cell r="G640" t="str">
            <v>Pluvial</v>
          </cell>
          <cell r="H640" t="str">
            <v>Sumudero</v>
          </cell>
          <cell r="I640" t="str">
            <v>Inhabilitar</v>
          </cell>
        </row>
        <row r="641">
          <cell r="A641" t="str">
            <v>1022911.81-1043936.25</v>
          </cell>
          <cell r="B641" t="str">
            <v>S114</v>
          </cell>
          <cell r="C641">
            <v>1022911.81</v>
          </cell>
          <cell r="D641">
            <v>1043936.25</v>
          </cell>
          <cell r="E641">
            <v>2561.65</v>
          </cell>
          <cell r="F641" t="str">
            <v>Catastrado</v>
          </cell>
          <cell r="G641" t="str">
            <v>Pluvial</v>
          </cell>
          <cell r="H641" t="str">
            <v>Sumudero</v>
          </cell>
          <cell r="I641" t="str">
            <v>Inhabilitar</v>
          </cell>
        </row>
        <row r="642">
          <cell r="A642" t="str">
            <v>1022919.14-1043925.08</v>
          </cell>
          <cell r="B642" t="str">
            <v>S115</v>
          </cell>
          <cell r="C642">
            <v>1022919.14</v>
          </cell>
          <cell r="D642">
            <v>1043925.08</v>
          </cell>
          <cell r="E642">
            <v>2561.59</v>
          </cell>
          <cell r="F642" t="str">
            <v>Catastrado</v>
          </cell>
          <cell r="G642" t="str">
            <v>Pluvial</v>
          </cell>
          <cell r="H642" t="str">
            <v>Sumudero</v>
          </cell>
          <cell r="I642" t="str">
            <v>Existente</v>
          </cell>
        </row>
        <row r="643">
          <cell r="A643" t="str">
            <v>1022924.88-1043928.76</v>
          </cell>
          <cell r="B643" t="str">
            <v>S116</v>
          </cell>
          <cell r="C643">
            <v>1022924.88</v>
          </cell>
          <cell r="D643">
            <v>1043928.76</v>
          </cell>
          <cell r="E643">
            <v>2561.75</v>
          </cell>
          <cell r="F643" t="str">
            <v>Catastrado</v>
          </cell>
          <cell r="G643" t="str">
            <v>Pluvial</v>
          </cell>
          <cell r="H643" t="str">
            <v>Sumudero</v>
          </cell>
          <cell r="I643" t="str">
            <v>Existente</v>
          </cell>
        </row>
        <row r="644">
          <cell r="A644" t="str">
            <v>1022991.06-1043992.85</v>
          </cell>
          <cell r="B644" t="str">
            <v>S117</v>
          </cell>
          <cell r="C644">
            <v>1022991.06</v>
          </cell>
          <cell r="D644">
            <v>1043992.85</v>
          </cell>
          <cell r="E644">
            <v>2562.92</v>
          </cell>
          <cell r="F644" t="str">
            <v>Catastrado</v>
          </cell>
          <cell r="G644" t="str">
            <v>Pluvial</v>
          </cell>
          <cell r="H644" t="str">
            <v>Sumudero</v>
          </cell>
          <cell r="I644" t="str">
            <v>Existente</v>
          </cell>
        </row>
        <row r="645">
          <cell r="A645" t="str">
            <v>1022996.22-1043994.35</v>
          </cell>
          <cell r="B645" t="str">
            <v>S118</v>
          </cell>
          <cell r="C645">
            <v>1022996.22</v>
          </cell>
          <cell r="D645">
            <v>1043994.35</v>
          </cell>
          <cell r="E645">
            <v>2562.88</v>
          </cell>
          <cell r="F645" t="str">
            <v>Catastrado</v>
          </cell>
          <cell r="G645" t="str">
            <v>Pluvial</v>
          </cell>
          <cell r="H645" t="str">
            <v>Sumudero</v>
          </cell>
          <cell r="I645" t="str">
            <v>Existente</v>
          </cell>
        </row>
        <row r="646">
          <cell r="A646" t="str">
            <v>1022932.48-1043916.6</v>
          </cell>
          <cell r="B646" t="str">
            <v>S118</v>
          </cell>
          <cell r="C646">
            <v>1022932.48</v>
          </cell>
          <cell r="D646">
            <v>1043916.6</v>
          </cell>
          <cell r="E646">
            <v>2562.88</v>
          </cell>
          <cell r="F646" t="str">
            <v>Catastrado</v>
          </cell>
          <cell r="G646" t="str">
            <v>Pluvial</v>
          </cell>
          <cell r="H646" t="str">
            <v>Sumudero</v>
          </cell>
          <cell r="I646" t="str">
            <v>Existente</v>
          </cell>
        </row>
        <row r="647">
          <cell r="A647" t="str">
            <v>1023027.83-1043965.93</v>
          </cell>
          <cell r="B647" t="str">
            <v>S119</v>
          </cell>
          <cell r="C647">
            <v>1023027.83</v>
          </cell>
          <cell r="D647">
            <v>1043965.93</v>
          </cell>
          <cell r="E647">
            <v>2563.0100000000002</v>
          </cell>
          <cell r="F647" t="str">
            <v>Catastrado</v>
          </cell>
          <cell r="G647" t="str">
            <v>Pluvial</v>
          </cell>
          <cell r="H647" t="str">
            <v>Sumudero</v>
          </cell>
          <cell r="I647" t="str">
            <v>Existente</v>
          </cell>
        </row>
        <row r="648">
          <cell r="A648" t="str">
            <v>1023030.25-1043969.29</v>
          </cell>
          <cell r="B648" t="str">
            <v>S120</v>
          </cell>
          <cell r="C648">
            <v>1023030.25</v>
          </cell>
          <cell r="D648">
            <v>1043969.29</v>
          </cell>
          <cell r="E648">
            <v>2563.02</v>
          </cell>
          <cell r="F648" t="str">
            <v>Catastrado</v>
          </cell>
          <cell r="G648" t="str">
            <v>Pluvial</v>
          </cell>
          <cell r="H648" t="str">
            <v>Sumudero</v>
          </cell>
          <cell r="I648" t="str">
            <v>Existente</v>
          </cell>
        </row>
        <row r="649">
          <cell r="A649" t="str">
            <v>1023053.1-1043947.01</v>
          </cell>
          <cell r="B649" t="str">
            <v>S121</v>
          </cell>
          <cell r="C649">
            <v>1023053.1</v>
          </cell>
          <cell r="D649">
            <v>1043947.01</v>
          </cell>
          <cell r="E649">
            <v>2563.21</v>
          </cell>
          <cell r="F649" t="str">
            <v>Catastrado</v>
          </cell>
          <cell r="G649" t="str">
            <v>Pluvial</v>
          </cell>
          <cell r="H649" t="str">
            <v>Sumudero</v>
          </cell>
          <cell r="I649" t="str">
            <v>Existente</v>
          </cell>
        </row>
        <row r="650">
          <cell r="A650" t="str">
            <v>1023077.86-1043925.61</v>
          </cell>
          <cell r="B650" t="str">
            <v>S122</v>
          </cell>
          <cell r="C650">
            <v>1023077.86</v>
          </cell>
          <cell r="D650">
            <v>1043925.61</v>
          </cell>
          <cell r="E650">
            <v>2563.6999999999998</v>
          </cell>
          <cell r="F650" t="str">
            <v>Catastrado</v>
          </cell>
          <cell r="G650" t="str">
            <v>Pluvial</v>
          </cell>
          <cell r="H650" t="str">
            <v>Sumudero</v>
          </cell>
          <cell r="I650" t="str">
            <v>Existente</v>
          </cell>
        </row>
        <row r="651">
          <cell r="A651" t="str">
            <v>1023085.4-1043922.23</v>
          </cell>
          <cell r="B651" t="str">
            <v>S123</v>
          </cell>
          <cell r="C651">
            <v>1023085.4</v>
          </cell>
          <cell r="D651">
            <v>1043922.23</v>
          </cell>
          <cell r="E651">
            <v>2563.75</v>
          </cell>
          <cell r="F651" t="str">
            <v>Catastrado</v>
          </cell>
          <cell r="G651" t="str">
            <v>Pluvial</v>
          </cell>
          <cell r="H651" t="str">
            <v>Sumudero</v>
          </cell>
          <cell r="I651" t="str">
            <v>Existente</v>
          </cell>
        </row>
        <row r="652">
          <cell r="A652" t="str">
            <v>1023055.15-1043885.93</v>
          </cell>
          <cell r="B652" t="str">
            <v>S124</v>
          </cell>
          <cell r="C652">
            <v>1023055.15</v>
          </cell>
          <cell r="D652">
            <v>1043885.93</v>
          </cell>
          <cell r="E652">
            <v>2562.7600000000002</v>
          </cell>
          <cell r="F652" t="str">
            <v>Catastrado</v>
          </cell>
          <cell r="G652" t="str">
            <v>Pluvial</v>
          </cell>
          <cell r="H652" t="str">
            <v>Sumudero</v>
          </cell>
          <cell r="I652" t="str">
            <v>Inhabilitar</v>
          </cell>
        </row>
        <row r="653">
          <cell r="A653" t="str">
            <v>1023050.84-1043889.56</v>
          </cell>
          <cell r="B653" t="str">
            <v>S125</v>
          </cell>
          <cell r="C653">
            <v>1023050.84</v>
          </cell>
          <cell r="D653">
            <v>1043889.56</v>
          </cell>
          <cell r="E653">
            <v>2562.71</v>
          </cell>
          <cell r="F653" t="str">
            <v>Catastrado</v>
          </cell>
          <cell r="G653" t="str">
            <v>Pluvial</v>
          </cell>
          <cell r="H653" t="str">
            <v>Sumudero</v>
          </cell>
          <cell r="I653" t="str">
            <v>Inhabilitar</v>
          </cell>
        </row>
        <row r="654">
          <cell r="A654" t="str">
            <v>1023074.03-1043832.14</v>
          </cell>
          <cell r="B654" t="str">
            <v>S126</v>
          </cell>
          <cell r="C654">
            <v>1023074.03</v>
          </cell>
          <cell r="D654">
            <v>1043832.14</v>
          </cell>
          <cell r="E654">
            <v>2563.5700000000002</v>
          </cell>
          <cell r="F654" t="str">
            <v>Catastrado</v>
          </cell>
          <cell r="G654" t="str">
            <v>Pluvial</v>
          </cell>
          <cell r="H654" t="str">
            <v>Sumudero</v>
          </cell>
          <cell r="I654" t="str">
            <v>Existente</v>
          </cell>
        </row>
        <row r="655">
          <cell r="A655" t="str">
            <v>1023050.46-1043846.71</v>
          </cell>
          <cell r="B655" t="str">
            <v>S127</v>
          </cell>
          <cell r="C655">
            <v>1023050.46</v>
          </cell>
          <cell r="D655">
            <v>1043846.71</v>
          </cell>
          <cell r="E655">
            <v>2563.66</v>
          </cell>
          <cell r="F655" t="str">
            <v>Catastrado</v>
          </cell>
          <cell r="G655" t="str">
            <v>Pluvial</v>
          </cell>
          <cell r="H655" t="str">
            <v>Sumudero</v>
          </cell>
          <cell r="I655" t="str">
            <v>Inhabilitar</v>
          </cell>
        </row>
        <row r="656">
          <cell r="A656" t="str">
            <v>1023034.63-1043856.59</v>
          </cell>
          <cell r="B656" t="str">
            <v>S128</v>
          </cell>
          <cell r="C656">
            <v>1023034.63</v>
          </cell>
          <cell r="D656">
            <v>1043856.59</v>
          </cell>
          <cell r="E656">
            <v>2563.7399999999998</v>
          </cell>
          <cell r="F656" t="str">
            <v>Catastrado</v>
          </cell>
          <cell r="G656" t="str">
            <v>Pluvial</v>
          </cell>
          <cell r="H656" t="str">
            <v>Sumudero</v>
          </cell>
          <cell r="I656" t="str">
            <v>Existente</v>
          </cell>
        </row>
        <row r="657">
          <cell r="A657" t="str">
            <v>1023029.9-1043852.66</v>
          </cell>
          <cell r="B657" t="str">
            <v>S129</v>
          </cell>
          <cell r="C657">
            <v>1023029.9</v>
          </cell>
          <cell r="D657">
            <v>1043852.66</v>
          </cell>
          <cell r="E657">
            <v>2563.8200000000002</v>
          </cell>
          <cell r="F657" t="str">
            <v>Catastrado</v>
          </cell>
          <cell r="G657" t="str">
            <v>Pluvial</v>
          </cell>
          <cell r="H657" t="str">
            <v>Sumudero</v>
          </cell>
          <cell r="I657" t="str">
            <v>Existente</v>
          </cell>
        </row>
        <row r="658">
          <cell r="A658" t="str">
            <v>1023024.97-1043856.01</v>
          </cell>
          <cell r="B658" t="str">
            <v>S130</v>
          </cell>
          <cell r="C658">
            <v>1023024.97</v>
          </cell>
          <cell r="D658">
            <v>1043856.01</v>
          </cell>
          <cell r="E658">
            <v>2563.8000000000002</v>
          </cell>
          <cell r="F658" t="str">
            <v>Catastrado</v>
          </cell>
          <cell r="G658" t="str">
            <v>Pluvial</v>
          </cell>
          <cell r="H658" t="str">
            <v>Sumudero</v>
          </cell>
          <cell r="I658" t="str">
            <v>Existente</v>
          </cell>
        </row>
        <row r="659">
          <cell r="A659" t="str">
            <v>1022953.45-1043766.11</v>
          </cell>
          <cell r="B659" t="str">
            <v>S132</v>
          </cell>
          <cell r="C659">
            <v>1022953.45</v>
          </cell>
          <cell r="D659">
            <v>1043766.11</v>
          </cell>
          <cell r="E659">
            <v>2563.41</v>
          </cell>
          <cell r="F659" t="str">
            <v>Catastrado</v>
          </cell>
          <cell r="G659" t="str">
            <v>Pluvial</v>
          </cell>
          <cell r="H659" t="str">
            <v>Sumudero</v>
          </cell>
          <cell r="I659" t="str">
            <v>Existente</v>
          </cell>
        </row>
        <row r="660">
          <cell r="A660" t="str">
            <v>1022957.75-1043762.19</v>
          </cell>
          <cell r="B660" t="str">
            <v>S132A</v>
          </cell>
          <cell r="C660">
            <v>1022957.75</v>
          </cell>
          <cell r="D660">
            <v>1043762.19</v>
          </cell>
          <cell r="E660">
            <v>2563.41</v>
          </cell>
          <cell r="F660" t="str">
            <v>Catastrado</v>
          </cell>
          <cell r="G660" t="str">
            <v>Pluvial</v>
          </cell>
          <cell r="H660" t="str">
            <v>Sumudero</v>
          </cell>
          <cell r="I660" t="str">
            <v>Existente</v>
          </cell>
        </row>
        <row r="661">
          <cell r="A661" t="str">
            <v>1022944.67-1043855.75</v>
          </cell>
          <cell r="B661" t="str">
            <v>S135</v>
          </cell>
          <cell r="C661">
            <v>1022944.67</v>
          </cell>
          <cell r="D661">
            <v>1043855.75</v>
          </cell>
          <cell r="E661">
            <v>2561.9499999999998</v>
          </cell>
          <cell r="F661" t="str">
            <v>Catastrado</v>
          </cell>
          <cell r="G661" t="str">
            <v>Pluvial</v>
          </cell>
          <cell r="H661" t="str">
            <v>Sumudero</v>
          </cell>
          <cell r="I661" t="str">
            <v>Inhabilitar</v>
          </cell>
        </row>
        <row r="662">
          <cell r="A662" t="str">
            <v>1022949.49-1043864.97</v>
          </cell>
          <cell r="B662" t="str">
            <v>S135A</v>
          </cell>
          <cell r="C662">
            <v>1022949.49</v>
          </cell>
          <cell r="D662">
            <v>1043864.97</v>
          </cell>
          <cell r="E662">
            <v>2561.9</v>
          </cell>
          <cell r="F662" t="str">
            <v>Catastrado</v>
          </cell>
          <cell r="G662" t="str">
            <v>Pluvial</v>
          </cell>
          <cell r="H662" t="str">
            <v>Sumudero</v>
          </cell>
          <cell r="I662" t="str">
            <v>Inhabilitar</v>
          </cell>
        </row>
        <row r="663">
          <cell r="A663" t="str">
            <v>1022936.42-1043862.82</v>
          </cell>
          <cell r="B663" t="str">
            <v>S135B</v>
          </cell>
          <cell r="C663">
            <v>1022936.42</v>
          </cell>
          <cell r="D663">
            <v>1043862.82</v>
          </cell>
          <cell r="E663">
            <v>2561.9499999999998</v>
          </cell>
          <cell r="F663" t="str">
            <v>Catastrado</v>
          </cell>
          <cell r="G663" t="str">
            <v>Pluvial</v>
          </cell>
          <cell r="H663" t="str">
            <v>Sumudero</v>
          </cell>
          <cell r="I663" t="str">
            <v>Inhabilitar</v>
          </cell>
        </row>
        <row r="664">
          <cell r="A664" t="str">
            <v>1022961.55-1043837.95</v>
          </cell>
          <cell r="B664" t="str">
            <v>S136</v>
          </cell>
          <cell r="C664">
            <v>1022961.55</v>
          </cell>
          <cell r="D664">
            <v>1043837.95</v>
          </cell>
          <cell r="E664">
            <v>2562.7399999999998</v>
          </cell>
          <cell r="F664" t="str">
            <v>Catastrado</v>
          </cell>
          <cell r="G664" t="str">
            <v>Pluvial</v>
          </cell>
          <cell r="H664" t="str">
            <v>Sumudero</v>
          </cell>
          <cell r="I664" t="str">
            <v>Inhabilitar</v>
          </cell>
        </row>
        <row r="665">
          <cell r="A665" t="str">
            <v>1022968.82-1043846.95</v>
          </cell>
          <cell r="B665" t="str">
            <v>S136A</v>
          </cell>
          <cell r="C665">
            <v>1022968.82</v>
          </cell>
          <cell r="D665">
            <v>1043846.95</v>
          </cell>
          <cell r="E665">
            <v>2562.98</v>
          </cell>
          <cell r="F665" t="str">
            <v>Catastrado</v>
          </cell>
          <cell r="G665" t="str">
            <v>Pluvial</v>
          </cell>
          <cell r="H665" t="str">
            <v>Sumudero</v>
          </cell>
          <cell r="I665" t="str">
            <v>Inhabilitar</v>
          </cell>
        </row>
        <row r="666">
          <cell r="A666" t="str">
            <v>1022968-1043837.68</v>
          </cell>
          <cell r="B666" t="str">
            <v>S137</v>
          </cell>
          <cell r="C666">
            <v>1022968</v>
          </cell>
          <cell r="D666">
            <v>1043837.68</v>
          </cell>
          <cell r="E666">
            <v>2562.9299999999998</v>
          </cell>
          <cell r="F666" t="str">
            <v>Catastrado</v>
          </cell>
          <cell r="G666" t="str">
            <v>Pluvial</v>
          </cell>
          <cell r="H666" t="str">
            <v>Sumudero</v>
          </cell>
          <cell r="I666" t="str">
            <v>Inhabilitar</v>
          </cell>
        </row>
        <row r="667">
          <cell r="A667" t="str">
            <v>1022959.05-1043756.75</v>
          </cell>
          <cell r="B667" t="str">
            <v>S138</v>
          </cell>
          <cell r="C667">
            <v>1022959.05</v>
          </cell>
          <cell r="D667">
            <v>1043756.75</v>
          </cell>
          <cell r="E667">
            <v>2563.4</v>
          </cell>
          <cell r="F667" t="str">
            <v>Catastrado</v>
          </cell>
          <cell r="G667" t="str">
            <v>Pluvial</v>
          </cell>
          <cell r="H667" t="str">
            <v>Sumudero</v>
          </cell>
          <cell r="I667" t="str">
            <v>Existente</v>
          </cell>
        </row>
        <row r="668">
          <cell r="A668" t="str">
            <v>1022963.94-1043778.03</v>
          </cell>
          <cell r="B668" t="str">
            <v>S138A</v>
          </cell>
          <cell r="C668">
            <v>1022963.94</v>
          </cell>
          <cell r="D668">
            <v>1043778.03</v>
          </cell>
          <cell r="E668">
            <v>2563.38</v>
          </cell>
          <cell r="F668" t="str">
            <v>Catastrado</v>
          </cell>
          <cell r="G668" t="str">
            <v>Pluvial</v>
          </cell>
          <cell r="H668" t="str">
            <v>Sumudero</v>
          </cell>
          <cell r="I668" t="str">
            <v>Inhabilitar</v>
          </cell>
        </row>
        <row r="669">
          <cell r="A669" t="str">
            <v>1022957.72-1043770.81</v>
          </cell>
          <cell r="B669" t="str">
            <v>S139</v>
          </cell>
          <cell r="C669">
            <v>1022957.72</v>
          </cell>
          <cell r="D669">
            <v>1043770.81</v>
          </cell>
          <cell r="E669">
            <v>2563.37</v>
          </cell>
          <cell r="F669" t="str">
            <v>Catastrado</v>
          </cell>
          <cell r="G669" t="str">
            <v>Pluvial</v>
          </cell>
          <cell r="H669" t="str">
            <v>Sumudero</v>
          </cell>
          <cell r="I669" t="str">
            <v>Existente</v>
          </cell>
        </row>
        <row r="670">
          <cell r="A670" t="str">
            <v>1022946.71-1043766</v>
          </cell>
          <cell r="B670" t="str">
            <v>S140</v>
          </cell>
          <cell r="C670">
            <v>1022946.71</v>
          </cell>
          <cell r="D670">
            <v>1043766</v>
          </cell>
          <cell r="E670">
            <v>2563.29</v>
          </cell>
          <cell r="F670" t="str">
            <v>Catastrado</v>
          </cell>
          <cell r="G670" t="str">
            <v>Pluvial</v>
          </cell>
          <cell r="H670" t="str">
            <v>Sumudero</v>
          </cell>
          <cell r="I670" t="str">
            <v>Existente</v>
          </cell>
        </row>
        <row r="671">
          <cell r="A671" t="str">
            <v>1022937.52-1043774.47</v>
          </cell>
          <cell r="B671" t="str">
            <v>S141</v>
          </cell>
          <cell r="C671">
            <v>1022937.52</v>
          </cell>
          <cell r="D671">
            <v>1043774.47</v>
          </cell>
          <cell r="E671">
            <v>2563.38</v>
          </cell>
          <cell r="F671" t="str">
            <v>Catastrado</v>
          </cell>
          <cell r="G671" t="str">
            <v>Pluvial</v>
          </cell>
          <cell r="H671" t="str">
            <v>Sumudero</v>
          </cell>
          <cell r="I671" t="str">
            <v>Existente</v>
          </cell>
        </row>
        <row r="672">
          <cell r="A672" t="str">
            <v>1022898.08-1043800.04</v>
          </cell>
          <cell r="B672" t="str">
            <v>S142</v>
          </cell>
          <cell r="C672">
            <v>1022898.08</v>
          </cell>
          <cell r="D672">
            <v>1043800.04</v>
          </cell>
          <cell r="E672">
            <v>2563.19</v>
          </cell>
          <cell r="F672" t="str">
            <v>Catastrado</v>
          </cell>
          <cell r="G672" t="str">
            <v>Pluvial</v>
          </cell>
          <cell r="H672" t="str">
            <v>Sumudero</v>
          </cell>
          <cell r="I672" t="str">
            <v>Inhabilitar</v>
          </cell>
        </row>
        <row r="673">
          <cell r="A673" t="str">
            <v>1022902.89-1043805.83</v>
          </cell>
          <cell r="B673" t="str">
            <v>S143</v>
          </cell>
          <cell r="C673">
            <v>1022902.89</v>
          </cell>
          <cell r="D673">
            <v>1043805.83</v>
          </cell>
          <cell r="E673">
            <v>2563.02</v>
          </cell>
          <cell r="F673" t="str">
            <v>Catastrado</v>
          </cell>
          <cell r="G673" t="str">
            <v>Pluvial</v>
          </cell>
          <cell r="H673" t="str">
            <v>Sumudero</v>
          </cell>
          <cell r="I673" t="str">
            <v>Inhabilitar</v>
          </cell>
        </row>
        <row r="674">
          <cell r="A674" t="str">
            <v>1022886.63-1043820.24</v>
          </cell>
          <cell r="B674" t="str">
            <v>S144</v>
          </cell>
          <cell r="C674">
            <v>1022886.63</v>
          </cell>
          <cell r="D674">
            <v>1043820.24</v>
          </cell>
          <cell r="E674">
            <v>2563.0500000000002</v>
          </cell>
          <cell r="F674" t="str">
            <v>Catastrado</v>
          </cell>
          <cell r="G674" t="str">
            <v>Pluvial</v>
          </cell>
          <cell r="H674" t="str">
            <v>Sumudero</v>
          </cell>
          <cell r="I674" t="str">
            <v>Inhabilitar</v>
          </cell>
        </row>
        <row r="675">
          <cell r="A675" t="str">
            <v>1022874.38-1043831.5</v>
          </cell>
          <cell r="B675" t="str">
            <v>S145</v>
          </cell>
          <cell r="C675">
            <v>1022874.38</v>
          </cell>
          <cell r="D675">
            <v>1043831.5</v>
          </cell>
          <cell r="E675">
            <v>2563.09</v>
          </cell>
          <cell r="F675" t="str">
            <v>Catastrado</v>
          </cell>
          <cell r="G675" t="str">
            <v>Pluvial</v>
          </cell>
          <cell r="H675" t="str">
            <v>Sumudero</v>
          </cell>
          <cell r="I675" t="str">
            <v>Existente</v>
          </cell>
        </row>
        <row r="676">
          <cell r="A676" t="str">
            <v>1022867.69-1043825.21</v>
          </cell>
          <cell r="B676" t="str">
            <v>S146</v>
          </cell>
          <cell r="C676">
            <v>1022867.69</v>
          </cell>
          <cell r="D676">
            <v>1043825.21</v>
          </cell>
          <cell r="E676">
            <v>2563.19</v>
          </cell>
          <cell r="F676" t="str">
            <v>Catastrado</v>
          </cell>
          <cell r="G676" t="str">
            <v>Pluvial</v>
          </cell>
          <cell r="H676" t="str">
            <v>Sumudero</v>
          </cell>
          <cell r="I676" t="str">
            <v>Existente</v>
          </cell>
        </row>
        <row r="677">
          <cell r="A677" t="str">
            <v>1022864.44-1043824.16</v>
          </cell>
          <cell r="B677" t="str">
            <v>S147</v>
          </cell>
          <cell r="C677">
            <v>1022864.44</v>
          </cell>
          <cell r="D677">
            <v>1043824.16</v>
          </cell>
          <cell r="E677">
            <v>2563.46</v>
          </cell>
          <cell r="F677" t="str">
            <v>Catastrado</v>
          </cell>
          <cell r="G677" t="str">
            <v>Pluvial</v>
          </cell>
          <cell r="H677" t="str">
            <v>Sumudero</v>
          </cell>
          <cell r="I677" t="str">
            <v>Existente</v>
          </cell>
        </row>
        <row r="678">
          <cell r="A678" t="str">
            <v>1022852.41-1043906.8</v>
          </cell>
          <cell r="B678" t="str">
            <v>S150</v>
          </cell>
          <cell r="C678">
            <v>1022852.41</v>
          </cell>
          <cell r="D678">
            <v>1043906.8</v>
          </cell>
          <cell r="E678">
            <v>2560.9899999999998</v>
          </cell>
          <cell r="F678" t="str">
            <v>Catastrado</v>
          </cell>
          <cell r="G678" t="str">
            <v>Pluvial</v>
          </cell>
          <cell r="H678" t="str">
            <v>Sumudero</v>
          </cell>
          <cell r="I678" t="str">
            <v>Inhabilitar</v>
          </cell>
        </row>
        <row r="679">
          <cell r="A679" t="str">
            <v>1022855.89-1043911.29</v>
          </cell>
          <cell r="B679" t="str">
            <v>S151</v>
          </cell>
          <cell r="C679">
            <v>1022855.89</v>
          </cell>
          <cell r="D679">
            <v>1043911.29</v>
          </cell>
          <cell r="E679">
            <v>2560.9299999999998</v>
          </cell>
          <cell r="F679" t="str">
            <v>Catastrado</v>
          </cell>
          <cell r="G679" t="str">
            <v>Pluvial</v>
          </cell>
          <cell r="H679" t="str">
            <v>Sumudero</v>
          </cell>
          <cell r="I679" t="str">
            <v>Inhabilitar</v>
          </cell>
        </row>
        <row r="680">
          <cell r="A680" t="str">
            <v>1022820.66-1043935.02</v>
          </cell>
          <cell r="B680" t="str">
            <v>S152</v>
          </cell>
          <cell r="C680">
            <v>1022820.66</v>
          </cell>
          <cell r="D680">
            <v>1043935.02</v>
          </cell>
          <cell r="E680">
            <v>2560.4499999999998</v>
          </cell>
          <cell r="F680" t="str">
            <v>Catastrado</v>
          </cell>
          <cell r="G680" t="str">
            <v>Pluvial</v>
          </cell>
          <cell r="H680" t="str">
            <v>Sumudero</v>
          </cell>
          <cell r="I680" t="str">
            <v>Existente</v>
          </cell>
        </row>
        <row r="681">
          <cell r="A681" t="str">
            <v>1022817.72-1043930.08</v>
          </cell>
          <cell r="B681" t="str">
            <v>S153</v>
          </cell>
          <cell r="C681">
            <v>1022817.72</v>
          </cell>
          <cell r="D681">
            <v>1043930.08</v>
          </cell>
          <cell r="E681">
            <v>2560.48</v>
          </cell>
          <cell r="F681" t="str">
            <v>Catastrado</v>
          </cell>
          <cell r="G681" t="str">
            <v>Pluvial</v>
          </cell>
          <cell r="H681" t="str">
            <v>Sumudero</v>
          </cell>
          <cell r="I681" t="str">
            <v>Existente</v>
          </cell>
        </row>
        <row r="682">
          <cell r="A682" t="str">
            <v>1022937.51-1043920.22</v>
          </cell>
          <cell r="B682" t="str">
            <v>S154</v>
          </cell>
          <cell r="C682">
            <v>1022937.51</v>
          </cell>
          <cell r="D682">
            <v>1043920.22</v>
          </cell>
          <cell r="E682">
            <v>2561.6799999999998</v>
          </cell>
          <cell r="F682" t="str">
            <v>Catastrado</v>
          </cell>
          <cell r="G682" t="str">
            <v>Pluvial</v>
          </cell>
          <cell r="H682" t="str">
            <v>Sumudero</v>
          </cell>
          <cell r="I682" t="str">
            <v>Existente</v>
          </cell>
        </row>
        <row r="683">
          <cell r="A683" t="str">
            <v>1022717.59-1043822.23</v>
          </cell>
          <cell r="B683" t="str">
            <v>S159</v>
          </cell>
          <cell r="C683">
            <v>1022717.59</v>
          </cell>
          <cell r="D683">
            <v>1043822.23</v>
          </cell>
          <cell r="E683">
            <v>2563.98</v>
          </cell>
          <cell r="F683" t="str">
            <v>Catastrado</v>
          </cell>
          <cell r="G683" t="str">
            <v>Pluvial</v>
          </cell>
          <cell r="H683" t="str">
            <v>Sumudero</v>
          </cell>
          <cell r="I683" t="str">
            <v>Existente</v>
          </cell>
        </row>
        <row r="684">
          <cell r="A684" t="str">
            <v>1022716.34-1043818.78</v>
          </cell>
          <cell r="B684" t="str">
            <v>S161</v>
          </cell>
          <cell r="C684">
            <v>1022716.34</v>
          </cell>
          <cell r="D684">
            <v>1043818.78</v>
          </cell>
          <cell r="E684">
            <v>2564.0700000000002</v>
          </cell>
          <cell r="F684" t="str">
            <v>Catastrado</v>
          </cell>
          <cell r="G684" t="str">
            <v>Pluvial</v>
          </cell>
          <cell r="H684" t="str">
            <v>Sumudero</v>
          </cell>
          <cell r="I684" t="str">
            <v>Existente</v>
          </cell>
        </row>
        <row r="685">
          <cell r="A685" t="str">
            <v>1022719.77-1043816.09</v>
          </cell>
          <cell r="B685" t="str">
            <v>S162</v>
          </cell>
          <cell r="C685">
            <v>1022719.77</v>
          </cell>
          <cell r="D685">
            <v>1043816.09</v>
          </cell>
          <cell r="E685">
            <v>2564.0100000000002</v>
          </cell>
          <cell r="F685" t="str">
            <v>Catastrado</v>
          </cell>
          <cell r="G685" t="str">
            <v>Pluvial</v>
          </cell>
          <cell r="H685" t="str">
            <v>Sumudero</v>
          </cell>
          <cell r="I685" t="str">
            <v>Existente</v>
          </cell>
        </row>
        <row r="686">
          <cell r="A686" t="str">
            <v>1022866.33-1043850.21</v>
          </cell>
          <cell r="B686" t="str">
            <v>S165</v>
          </cell>
          <cell r="C686">
            <v>1022866.33</v>
          </cell>
          <cell r="D686">
            <v>1043850.21</v>
          </cell>
          <cell r="E686">
            <v>2563.0300000000002</v>
          </cell>
          <cell r="F686" t="str">
            <v>Catastrado</v>
          </cell>
          <cell r="G686" t="str">
            <v>Pluvial</v>
          </cell>
          <cell r="H686" t="str">
            <v>Sumudero</v>
          </cell>
          <cell r="I686" t="str">
            <v>Existente</v>
          </cell>
        </row>
        <row r="687">
          <cell r="A687" t="str">
            <v>1022852.98-1043826.36</v>
          </cell>
          <cell r="B687" t="str">
            <v>S166</v>
          </cell>
          <cell r="C687">
            <v>1022852.98</v>
          </cell>
          <cell r="D687">
            <v>1043826.36</v>
          </cell>
          <cell r="E687">
            <v>2563.64</v>
          </cell>
          <cell r="F687" t="str">
            <v>Catastrado</v>
          </cell>
          <cell r="G687" t="str">
            <v>Pluvial</v>
          </cell>
          <cell r="H687" t="str">
            <v>Sumudero</v>
          </cell>
          <cell r="I687" t="str">
            <v>Existente</v>
          </cell>
        </row>
        <row r="688">
          <cell r="A688" t="str">
            <v>1022804.28-1043767.79</v>
          </cell>
          <cell r="B688" t="str">
            <v>S167</v>
          </cell>
          <cell r="C688">
            <v>1022804.28</v>
          </cell>
          <cell r="D688">
            <v>1043767.79</v>
          </cell>
          <cell r="E688">
            <v>2564.79</v>
          </cell>
          <cell r="F688" t="str">
            <v>Catastrado</v>
          </cell>
          <cell r="G688" t="str">
            <v>Pluvial</v>
          </cell>
          <cell r="H688" t="str">
            <v>Sumudero</v>
          </cell>
          <cell r="I688" t="str">
            <v>Existente</v>
          </cell>
        </row>
        <row r="689">
          <cell r="A689" t="str">
            <v>1022805.75-1043771.38</v>
          </cell>
          <cell r="B689" t="str">
            <v>S168</v>
          </cell>
          <cell r="C689">
            <v>1022805.75</v>
          </cell>
          <cell r="D689">
            <v>1043771.38</v>
          </cell>
          <cell r="E689">
            <v>2564.7600000000002</v>
          </cell>
          <cell r="F689" t="str">
            <v>Catastrado</v>
          </cell>
          <cell r="G689" t="str">
            <v>Pluvial</v>
          </cell>
          <cell r="H689" t="str">
            <v>Sumudero</v>
          </cell>
          <cell r="I689" t="str">
            <v>Existente</v>
          </cell>
        </row>
        <row r="690">
          <cell r="A690" t="str">
            <v>1022814.65-1043762.38</v>
          </cell>
          <cell r="B690" t="str">
            <v>S169</v>
          </cell>
          <cell r="C690">
            <v>1022814.65</v>
          </cell>
          <cell r="D690">
            <v>1043762.38</v>
          </cell>
          <cell r="E690">
            <v>2564.73</v>
          </cell>
          <cell r="F690" t="str">
            <v>Catastrado</v>
          </cell>
          <cell r="G690" t="str">
            <v>Pluvial</v>
          </cell>
          <cell r="H690" t="str">
            <v>Sumudero</v>
          </cell>
          <cell r="I690" t="str">
            <v>Existente</v>
          </cell>
        </row>
        <row r="691">
          <cell r="A691" t="str">
            <v>1022760.18-1043795.43</v>
          </cell>
          <cell r="B691" t="str">
            <v>S170</v>
          </cell>
          <cell r="C691">
            <v>1022760.18</v>
          </cell>
          <cell r="D691">
            <v>1043795.43</v>
          </cell>
          <cell r="E691">
            <v>2564.16</v>
          </cell>
          <cell r="F691" t="str">
            <v>Catastrado</v>
          </cell>
          <cell r="G691" t="str">
            <v>Pluvial</v>
          </cell>
          <cell r="H691" t="str">
            <v>Sumudero</v>
          </cell>
          <cell r="I691" t="str">
            <v>Existente</v>
          </cell>
        </row>
        <row r="692">
          <cell r="A692" t="str">
            <v>1022762.22-1043798.64</v>
          </cell>
          <cell r="B692" t="str">
            <v>S171</v>
          </cell>
          <cell r="C692">
            <v>1022762.22</v>
          </cell>
          <cell r="D692">
            <v>1043798.64</v>
          </cell>
          <cell r="E692">
            <v>2564.13</v>
          </cell>
          <cell r="F692" t="str">
            <v>Catastrado</v>
          </cell>
          <cell r="G692" t="str">
            <v>Pluvial</v>
          </cell>
          <cell r="H692" t="str">
            <v>Sumudero</v>
          </cell>
          <cell r="I692" t="str">
            <v>Existente</v>
          </cell>
        </row>
        <row r="693">
          <cell r="A693" t="str">
            <v>1022725.7-1043817.1</v>
          </cell>
          <cell r="B693" t="str">
            <v>S172</v>
          </cell>
          <cell r="C693">
            <v>1022725.7</v>
          </cell>
          <cell r="D693">
            <v>1043817.1</v>
          </cell>
          <cell r="E693">
            <v>2564.0100000000002</v>
          </cell>
          <cell r="F693" t="str">
            <v>Catastrado</v>
          </cell>
          <cell r="G693" t="str">
            <v>Pluvial</v>
          </cell>
          <cell r="H693" t="str">
            <v>Sumudero</v>
          </cell>
          <cell r="I693" t="str">
            <v>Existente</v>
          </cell>
        </row>
        <row r="694">
          <cell r="A694" t="str">
            <v>1022732.5-1043817.31</v>
          </cell>
          <cell r="B694" t="str">
            <v>S173</v>
          </cell>
          <cell r="C694">
            <v>1022732.5</v>
          </cell>
          <cell r="D694">
            <v>1043817.31</v>
          </cell>
          <cell r="E694">
            <v>2563.9699999999998</v>
          </cell>
          <cell r="F694" t="str">
            <v>Catastrado</v>
          </cell>
          <cell r="G694" t="str">
            <v>Pluvial</v>
          </cell>
          <cell r="H694" t="str">
            <v>Sumudero</v>
          </cell>
          <cell r="I694" t="str">
            <v>Existente</v>
          </cell>
        </row>
        <row r="695">
          <cell r="A695" t="str">
            <v>1022841.98-1043742.06</v>
          </cell>
          <cell r="B695" t="str">
            <v>S174</v>
          </cell>
          <cell r="C695">
            <v>1022841.98</v>
          </cell>
          <cell r="D695">
            <v>1043742.06</v>
          </cell>
          <cell r="E695">
            <v>2564.87</v>
          </cell>
          <cell r="F695" t="str">
            <v>Catastrado</v>
          </cell>
          <cell r="G695" t="str">
            <v>Pluvial</v>
          </cell>
          <cell r="H695" t="str">
            <v>Sumudero</v>
          </cell>
          <cell r="I695" t="str">
            <v>Existente</v>
          </cell>
        </row>
        <row r="696">
          <cell r="A696" t="str">
            <v>1022845.81-1043747.52</v>
          </cell>
          <cell r="B696" t="str">
            <v>S175</v>
          </cell>
          <cell r="C696">
            <v>1022845.81</v>
          </cell>
          <cell r="D696">
            <v>1043747.52</v>
          </cell>
          <cell r="E696">
            <v>2564.92</v>
          </cell>
          <cell r="F696" t="str">
            <v>Catastrado</v>
          </cell>
          <cell r="G696" t="str">
            <v>Pluvial</v>
          </cell>
          <cell r="H696" t="str">
            <v>Sumudero</v>
          </cell>
          <cell r="I696" t="str">
            <v>Existente</v>
          </cell>
        </row>
        <row r="697">
          <cell r="A697" t="str">
            <v>1022901.98-1043696.92</v>
          </cell>
          <cell r="B697" t="str">
            <v>S176</v>
          </cell>
          <cell r="C697">
            <v>1022901.98</v>
          </cell>
          <cell r="D697">
            <v>1043696.92</v>
          </cell>
          <cell r="E697">
            <v>2566.09</v>
          </cell>
          <cell r="F697" t="str">
            <v>Catastrado</v>
          </cell>
          <cell r="G697" t="str">
            <v>Pluvial</v>
          </cell>
          <cell r="H697" t="str">
            <v>Sumudero</v>
          </cell>
          <cell r="I697" t="str">
            <v>Existente</v>
          </cell>
        </row>
        <row r="698">
          <cell r="A698" t="str">
            <v>1022906.26-1043694.51</v>
          </cell>
          <cell r="B698" t="str">
            <v>S177</v>
          </cell>
          <cell r="C698">
            <v>1022906.26</v>
          </cell>
          <cell r="D698">
            <v>1043694.51</v>
          </cell>
          <cell r="E698">
            <v>2566.11</v>
          </cell>
          <cell r="F698" t="str">
            <v>Catastrado</v>
          </cell>
          <cell r="G698" t="str">
            <v>Pluvial</v>
          </cell>
          <cell r="H698" t="str">
            <v>Sumudero</v>
          </cell>
          <cell r="I698" t="str">
            <v>Existente</v>
          </cell>
        </row>
        <row r="699">
          <cell r="A699" t="str">
            <v>1022909.39-1043696.25</v>
          </cell>
          <cell r="B699" t="str">
            <v>S178</v>
          </cell>
          <cell r="C699">
            <v>1022909.39</v>
          </cell>
          <cell r="D699">
            <v>1043696.25</v>
          </cell>
          <cell r="E699">
            <v>2566.16</v>
          </cell>
          <cell r="F699" t="str">
            <v>Catastrado</v>
          </cell>
          <cell r="G699" t="str">
            <v>Pluvial</v>
          </cell>
          <cell r="H699" t="str">
            <v>Sumudero</v>
          </cell>
          <cell r="I699" t="str">
            <v>Existente</v>
          </cell>
        </row>
        <row r="700">
          <cell r="A700" t="str">
            <v>1022922.52-1043686.77</v>
          </cell>
          <cell r="B700" t="str">
            <v>S179</v>
          </cell>
          <cell r="C700">
            <v>1022922.52</v>
          </cell>
          <cell r="D700">
            <v>1043686.77</v>
          </cell>
          <cell r="E700">
            <v>2566.23</v>
          </cell>
          <cell r="F700" t="str">
            <v>Catastrado</v>
          </cell>
          <cell r="G700" t="str">
            <v>Pluvial</v>
          </cell>
          <cell r="H700" t="str">
            <v>Sumudero</v>
          </cell>
          <cell r="I700" t="str">
            <v>Inhabilitar</v>
          </cell>
        </row>
        <row r="701">
          <cell r="A701" t="str">
            <v>1022946.34-1043669.54</v>
          </cell>
          <cell r="B701" t="str">
            <v>S180</v>
          </cell>
          <cell r="C701">
            <v>1022946.34</v>
          </cell>
          <cell r="D701">
            <v>1043669.54</v>
          </cell>
          <cell r="E701">
            <v>2566.33</v>
          </cell>
          <cell r="F701" t="str">
            <v>Catastrado</v>
          </cell>
          <cell r="G701" t="str">
            <v>Pluvial</v>
          </cell>
          <cell r="H701" t="str">
            <v>Sumudero</v>
          </cell>
          <cell r="I701" t="str">
            <v>Existente</v>
          </cell>
        </row>
        <row r="702">
          <cell r="A702" t="str">
            <v>1022848.77-1043602.68</v>
          </cell>
          <cell r="B702" t="str">
            <v>S182</v>
          </cell>
          <cell r="C702">
            <v>1022848.77</v>
          </cell>
          <cell r="D702">
            <v>1043602.68</v>
          </cell>
          <cell r="E702">
            <v>2566.2399999999998</v>
          </cell>
          <cell r="F702" t="str">
            <v>Catastrado</v>
          </cell>
          <cell r="G702" t="str">
            <v>Pluvial</v>
          </cell>
          <cell r="H702" t="str">
            <v>Sumudero</v>
          </cell>
          <cell r="I702" t="str">
            <v>Inhabilitar</v>
          </cell>
        </row>
        <row r="703">
          <cell r="A703" t="str">
            <v>1022847.26-1043597.23</v>
          </cell>
          <cell r="B703" t="str">
            <v>S183</v>
          </cell>
          <cell r="C703">
            <v>1022847.26</v>
          </cell>
          <cell r="D703">
            <v>1043597.23</v>
          </cell>
          <cell r="E703">
            <v>2566.25</v>
          </cell>
          <cell r="F703" t="str">
            <v>Catastrado</v>
          </cell>
          <cell r="G703" t="str">
            <v>Pluvial</v>
          </cell>
          <cell r="H703" t="str">
            <v>Sumudero</v>
          </cell>
          <cell r="I703" t="str">
            <v>Inhabilitar</v>
          </cell>
        </row>
        <row r="704">
          <cell r="A704" t="str">
            <v>1022845.2-1043596.67</v>
          </cell>
          <cell r="B704" t="str">
            <v>S184</v>
          </cell>
          <cell r="C704">
            <v>1022845.2</v>
          </cell>
          <cell r="D704">
            <v>1043596.67</v>
          </cell>
          <cell r="E704">
            <v>2566.27</v>
          </cell>
          <cell r="F704" t="str">
            <v>Catastrado</v>
          </cell>
          <cell r="G704" t="str">
            <v>Pluvial</v>
          </cell>
          <cell r="H704" t="str">
            <v>Sumudero</v>
          </cell>
          <cell r="I704" t="str">
            <v>Inhabilitar</v>
          </cell>
        </row>
        <row r="705">
          <cell r="A705" t="str">
            <v>1022841.19-1043599.94</v>
          </cell>
          <cell r="B705" t="str">
            <v>S185</v>
          </cell>
          <cell r="C705">
            <v>1022841.19</v>
          </cell>
          <cell r="D705">
            <v>1043599.94</v>
          </cell>
          <cell r="E705">
            <v>2566.2199999999998</v>
          </cell>
          <cell r="F705" t="str">
            <v>Catastrado</v>
          </cell>
          <cell r="G705" t="str">
            <v>Pluvial</v>
          </cell>
          <cell r="H705" t="str">
            <v>Sumudero</v>
          </cell>
          <cell r="I705" t="str">
            <v>Inhabilitar</v>
          </cell>
        </row>
        <row r="706">
          <cell r="A706" t="str">
            <v>1022843.15-1043608.06</v>
          </cell>
          <cell r="B706" t="str">
            <v>S187</v>
          </cell>
          <cell r="C706">
            <v>1022843.15</v>
          </cell>
          <cell r="D706">
            <v>1043608.06</v>
          </cell>
          <cell r="E706">
            <v>2566</v>
          </cell>
          <cell r="F706" t="str">
            <v>Catastrado</v>
          </cell>
          <cell r="G706" t="str">
            <v>Pluvial</v>
          </cell>
          <cell r="H706" t="str">
            <v>Sumudero</v>
          </cell>
          <cell r="I706" t="str">
            <v>Inhabilitar</v>
          </cell>
        </row>
        <row r="707">
          <cell r="A707" t="str">
            <v>1022741.48-1043677.02</v>
          </cell>
          <cell r="B707" t="str">
            <v>S188</v>
          </cell>
          <cell r="C707">
            <v>1022741.48</v>
          </cell>
          <cell r="D707">
            <v>1043677.02</v>
          </cell>
          <cell r="E707">
            <v>2565.2199999999998</v>
          </cell>
          <cell r="F707" t="str">
            <v>Catastrado</v>
          </cell>
          <cell r="G707" t="str">
            <v>Pluvial</v>
          </cell>
          <cell r="H707" t="str">
            <v>Sumudero</v>
          </cell>
          <cell r="I707" t="str">
            <v>Existente</v>
          </cell>
        </row>
        <row r="708">
          <cell r="A708" t="str">
            <v>1022737.73-1043672.68</v>
          </cell>
          <cell r="B708" t="str">
            <v>S189</v>
          </cell>
          <cell r="C708">
            <v>1022737.73</v>
          </cell>
          <cell r="D708">
            <v>1043672.68</v>
          </cell>
          <cell r="E708">
            <v>2565.14</v>
          </cell>
          <cell r="F708" t="str">
            <v>Catastrado</v>
          </cell>
          <cell r="G708" t="str">
            <v>Pluvial</v>
          </cell>
          <cell r="H708" t="str">
            <v>Sumudero</v>
          </cell>
          <cell r="I708" t="str">
            <v>Existente</v>
          </cell>
        </row>
        <row r="709">
          <cell r="A709" t="str">
            <v>1022758.15-1043700.63</v>
          </cell>
          <cell r="B709" t="str">
            <v>S190</v>
          </cell>
          <cell r="C709">
            <v>1022758.15</v>
          </cell>
          <cell r="D709">
            <v>1043700.63</v>
          </cell>
          <cell r="E709">
            <v>2565.2600000000002</v>
          </cell>
          <cell r="F709" t="str">
            <v>Catastrado</v>
          </cell>
          <cell r="G709" t="str">
            <v>Pluvial</v>
          </cell>
          <cell r="H709" t="str">
            <v>Sumudero</v>
          </cell>
          <cell r="I709" t="str">
            <v>Inhabilitar</v>
          </cell>
        </row>
        <row r="710">
          <cell r="A710" t="str">
            <v>1022756.3-1043705.98</v>
          </cell>
          <cell r="B710" t="str">
            <v>S191</v>
          </cell>
          <cell r="C710">
            <v>1022756.3</v>
          </cell>
          <cell r="D710">
            <v>1043705.98</v>
          </cell>
          <cell r="E710">
            <v>2565.1799999999998</v>
          </cell>
          <cell r="F710" t="str">
            <v>Catastrado</v>
          </cell>
          <cell r="G710" t="str">
            <v>Pluvial</v>
          </cell>
          <cell r="H710" t="str">
            <v>Sumudero</v>
          </cell>
          <cell r="I710" t="str">
            <v>Inhabilitar</v>
          </cell>
        </row>
        <row r="711">
          <cell r="A711" t="str">
            <v>1022654.23-1043728.3</v>
          </cell>
          <cell r="B711" t="str">
            <v>S193</v>
          </cell>
          <cell r="C711">
            <v>1022654.23</v>
          </cell>
          <cell r="D711">
            <v>1043728.3</v>
          </cell>
          <cell r="E711">
            <v>2564.17</v>
          </cell>
          <cell r="F711" t="str">
            <v>Catastrado</v>
          </cell>
          <cell r="G711" t="str">
            <v>Pluvial</v>
          </cell>
          <cell r="H711" t="str">
            <v>Sumudero</v>
          </cell>
          <cell r="I711" t="str">
            <v>Existente</v>
          </cell>
        </row>
        <row r="712">
          <cell r="A712" t="str">
            <v>1022651.79-1043728.41</v>
          </cell>
          <cell r="B712" t="str">
            <v>S194</v>
          </cell>
          <cell r="C712">
            <v>1022651.79</v>
          </cell>
          <cell r="D712">
            <v>1043728.41</v>
          </cell>
          <cell r="E712">
            <v>2564.2199999999998</v>
          </cell>
          <cell r="F712" t="str">
            <v>Catastrado</v>
          </cell>
          <cell r="G712" t="str">
            <v>Pluvial</v>
          </cell>
          <cell r="H712" t="str">
            <v>Sumudero</v>
          </cell>
          <cell r="I712" t="str">
            <v>Existente</v>
          </cell>
        </row>
        <row r="713">
          <cell r="A713" t="str">
            <v>1022648.19-1043729.65</v>
          </cell>
          <cell r="B713" t="str">
            <v>S195</v>
          </cell>
          <cell r="C713">
            <v>1022648.19</v>
          </cell>
          <cell r="D713">
            <v>1043729.65</v>
          </cell>
          <cell r="E713">
            <v>2564.21</v>
          </cell>
          <cell r="F713" t="str">
            <v>Catastrado</v>
          </cell>
          <cell r="G713" t="str">
            <v>Pluvial</v>
          </cell>
          <cell r="H713" t="str">
            <v>Sumudero</v>
          </cell>
          <cell r="I713" t="str">
            <v>Existente</v>
          </cell>
        </row>
        <row r="714">
          <cell r="A714" t="str">
            <v>1022649.27-1043736.09</v>
          </cell>
          <cell r="B714" t="str">
            <v>S196</v>
          </cell>
          <cell r="C714">
            <v>1022649.27</v>
          </cell>
          <cell r="D714">
            <v>1043736.09</v>
          </cell>
          <cell r="E714">
            <v>2564.2800000000002</v>
          </cell>
          <cell r="F714" t="str">
            <v>Catastrado</v>
          </cell>
          <cell r="G714" t="str">
            <v>Pluvial</v>
          </cell>
          <cell r="H714" t="str">
            <v>Sumudero</v>
          </cell>
          <cell r="I714" t="str">
            <v>Existente</v>
          </cell>
        </row>
        <row r="715">
          <cell r="A715" t="str">
            <v>1022654.53-1043739.06</v>
          </cell>
          <cell r="B715" t="str">
            <v>S197</v>
          </cell>
          <cell r="C715">
            <v>1022654.53</v>
          </cell>
          <cell r="D715">
            <v>1043739.06</v>
          </cell>
          <cell r="E715">
            <v>2564.33</v>
          </cell>
          <cell r="F715" t="str">
            <v>Catastrado</v>
          </cell>
          <cell r="G715" t="str">
            <v>Pluvial</v>
          </cell>
          <cell r="H715" t="str">
            <v>Sumudero</v>
          </cell>
          <cell r="I715" t="str">
            <v>Existente</v>
          </cell>
        </row>
        <row r="716">
          <cell r="A716" t="str">
            <v>1022658.05-1043736.39</v>
          </cell>
          <cell r="B716" t="str">
            <v>S198</v>
          </cell>
          <cell r="C716">
            <v>1022658.05</v>
          </cell>
          <cell r="D716">
            <v>1043736.39</v>
          </cell>
          <cell r="E716">
            <v>2564.3200000000002</v>
          </cell>
          <cell r="F716" t="str">
            <v>Catastrado</v>
          </cell>
          <cell r="G716" t="str">
            <v>Pluvial</v>
          </cell>
          <cell r="H716" t="str">
            <v>Sumudero</v>
          </cell>
          <cell r="I716" t="str">
            <v>Existente</v>
          </cell>
        </row>
        <row r="717">
          <cell r="A717" t="str">
            <v>1022687.41-1043774.41</v>
          </cell>
          <cell r="B717" t="str">
            <v>S200</v>
          </cell>
          <cell r="C717">
            <v>1022687.41</v>
          </cell>
          <cell r="D717">
            <v>1043774.41</v>
          </cell>
          <cell r="E717">
            <v>2564.11</v>
          </cell>
          <cell r="F717" t="str">
            <v>Catastrado</v>
          </cell>
          <cell r="G717" t="str">
            <v>Pluvial</v>
          </cell>
          <cell r="H717" t="str">
            <v>Sumudero</v>
          </cell>
          <cell r="I717" t="str">
            <v>Inhabilitar</v>
          </cell>
        </row>
        <row r="718">
          <cell r="A718" t="str">
            <v>1022784.88-1043729.67</v>
          </cell>
          <cell r="B718" t="str">
            <v>S201</v>
          </cell>
          <cell r="C718">
            <v>1022784.88</v>
          </cell>
          <cell r="D718">
            <v>1043729.67</v>
          </cell>
          <cell r="E718">
            <v>2565.06</v>
          </cell>
          <cell r="F718" t="str">
            <v>Catastrado</v>
          </cell>
          <cell r="G718" t="str">
            <v>Pluvial</v>
          </cell>
          <cell r="H718" t="str">
            <v>Sumudero</v>
          </cell>
          <cell r="I718" t="str">
            <v>Inhabilitar</v>
          </cell>
        </row>
        <row r="719">
          <cell r="A719" t="str">
            <v>1022802.07-1043471.93</v>
          </cell>
          <cell r="B719" t="str">
            <v>S202</v>
          </cell>
          <cell r="C719">
            <v>1022802.07</v>
          </cell>
          <cell r="D719">
            <v>1043471.93</v>
          </cell>
          <cell r="E719">
            <v>2569.37</v>
          </cell>
          <cell r="F719" t="str">
            <v>Catastrado</v>
          </cell>
          <cell r="G719" t="str">
            <v>Pluvial</v>
          </cell>
          <cell r="H719" t="str">
            <v>Sumudero</v>
          </cell>
          <cell r="I719" t="str">
            <v>Inhabilitar</v>
          </cell>
        </row>
        <row r="720">
          <cell r="A720" t="str">
            <v>1022799.52-1043478.2</v>
          </cell>
          <cell r="B720" t="str">
            <v>S203</v>
          </cell>
          <cell r="C720">
            <v>1022799.52</v>
          </cell>
          <cell r="D720">
            <v>1043478.2</v>
          </cell>
          <cell r="E720">
            <v>2568.89</v>
          </cell>
          <cell r="F720" t="str">
            <v>Catastrado</v>
          </cell>
          <cell r="G720" t="str">
            <v>Pluvial</v>
          </cell>
          <cell r="H720" t="str">
            <v>Sumudero</v>
          </cell>
          <cell r="I720" t="str">
            <v>Inhabilitar</v>
          </cell>
        </row>
        <row r="721">
          <cell r="A721" t="str">
            <v>1022790.45-1043480.34</v>
          </cell>
          <cell r="B721" t="str">
            <v>S204</v>
          </cell>
          <cell r="C721">
            <v>1022790.45</v>
          </cell>
          <cell r="D721">
            <v>1043480.34</v>
          </cell>
          <cell r="E721">
            <v>2568.6</v>
          </cell>
          <cell r="F721" t="str">
            <v>Catastrado</v>
          </cell>
          <cell r="G721" t="str">
            <v>Pluvial</v>
          </cell>
          <cell r="H721" t="str">
            <v>Sumudero</v>
          </cell>
          <cell r="I721" t="str">
            <v>Inhabilitar</v>
          </cell>
        </row>
        <row r="722">
          <cell r="A722" t="str">
            <v>1022777.57-1043498.87</v>
          </cell>
          <cell r="B722" t="str">
            <v>S205</v>
          </cell>
          <cell r="C722">
            <v>1022777.57</v>
          </cell>
          <cell r="D722">
            <v>1043498.87</v>
          </cell>
          <cell r="E722">
            <v>2567.5500000000002</v>
          </cell>
          <cell r="F722" t="str">
            <v>Catastrado</v>
          </cell>
          <cell r="G722" t="str">
            <v>Pluvial</v>
          </cell>
          <cell r="H722" t="str">
            <v>Sumudero</v>
          </cell>
          <cell r="I722" t="str">
            <v>Inhabilitar</v>
          </cell>
        </row>
        <row r="723">
          <cell r="A723" t="str">
            <v>1022777.41-1043502.31</v>
          </cell>
          <cell r="B723" t="str">
            <v>S206</v>
          </cell>
          <cell r="C723">
            <v>1022777.41</v>
          </cell>
          <cell r="D723">
            <v>1043502.31</v>
          </cell>
          <cell r="E723">
            <v>2567.33</v>
          </cell>
          <cell r="F723" t="str">
            <v>Catastrado</v>
          </cell>
          <cell r="G723" t="str">
            <v>Pluvial</v>
          </cell>
          <cell r="H723" t="str">
            <v>Sumudero</v>
          </cell>
          <cell r="I723" t="str">
            <v>Inhabilitar</v>
          </cell>
        </row>
        <row r="724">
          <cell r="A724" t="str">
            <v>1022773.84-1043505.93</v>
          </cell>
          <cell r="B724" t="str">
            <v>S207</v>
          </cell>
          <cell r="C724">
            <v>1022773.84</v>
          </cell>
          <cell r="D724">
            <v>1043505.93</v>
          </cell>
          <cell r="E724">
            <v>2567.21</v>
          </cell>
          <cell r="F724" t="str">
            <v>Catastrado</v>
          </cell>
          <cell r="G724" t="str">
            <v>Pluvial</v>
          </cell>
          <cell r="H724" t="str">
            <v>Sumudero</v>
          </cell>
          <cell r="I724" t="str">
            <v>Inhabilitar</v>
          </cell>
        </row>
        <row r="725">
          <cell r="A725" t="str">
            <v>1022814.67-1043563</v>
          </cell>
          <cell r="B725" t="str">
            <v>S209</v>
          </cell>
          <cell r="C725">
            <v>1022814.67</v>
          </cell>
          <cell r="D725">
            <v>1043563</v>
          </cell>
          <cell r="E725">
            <v>2566.42</v>
          </cell>
          <cell r="F725" t="str">
            <v>Catastrado</v>
          </cell>
          <cell r="G725" t="str">
            <v>Pluvial</v>
          </cell>
          <cell r="H725" t="str">
            <v>Sumudero</v>
          </cell>
          <cell r="I725" t="str">
            <v>Inhabilitar</v>
          </cell>
        </row>
        <row r="726">
          <cell r="A726" t="str">
            <v>1022819.28-1043569.36</v>
          </cell>
          <cell r="B726" t="str">
            <v>S210</v>
          </cell>
          <cell r="C726">
            <v>1022819.28</v>
          </cell>
          <cell r="D726">
            <v>1043569.36</v>
          </cell>
          <cell r="E726">
            <v>2566.4</v>
          </cell>
          <cell r="F726" t="str">
            <v>Catastrado</v>
          </cell>
          <cell r="G726" t="str">
            <v>Pluvial</v>
          </cell>
          <cell r="H726" t="str">
            <v>Sumudero</v>
          </cell>
          <cell r="I726" t="str">
            <v>Inhabilitar</v>
          </cell>
        </row>
        <row r="727">
          <cell r="A727" t="str">
            <v>1022763.77-1043511.93</v>
          </cell>
          <cell r="B727" t="str">
            <v>S211</v>
          </cell>
          <cell r="C727">
            <v>1022763.77</v>
          </cell>
          <cell r="D727">
            <v>1043511.93</v>
          </cell>
          <cell r="E727">
            <v>2566.96</v>
          </cell>
          <cell r="F727" t="str">
            <v>Catastrado</v>
          </cell>
          <cell r="G727" t="str">
            <v>Pluvial</v>
          </cell>
          <cell r="H727" t="str">
            <v>Sumudero</v>
          </cell>
          <cell r="I727" t="str">
            <v>Inhabilitar</v>
          </cell>
        </row>
        <row r="728">
          <cell r="A728" t="str">
            <v>1022744.82-1043522.62</v>
          </cell>
          <cell r="B728" t="str">
            <v>S212</v>
          </cell>
          <cell r="C728">
            <v>1022744.82</v>
          </cell>
          <cell r="D728">
            <v>1043522.62</v>
          </cell>
          <cell r="E728">
            <v>2566.5300000000002</v>
          </cell>
          <cell r="F728" t="str">
            <v>Catastrado</v>
          </cell>
          <cell r="G728" t="str">
            <v>Pluvial</v>
          </cell>
          <cell r="H728" t="str">
            <v>Sumudero</v>
          </cell>
          <cell r="I728" t="str">
            <v>Existente</v>
          </cell>
        </row>
        <row r="729">
          <cell r="A729" t="str">
            <v>1022746.1-1043528.24</v>
          </cell>
          <cell r="B729" t="str">
            <v>S213</v>
          </cell>
          <cell r="C729">
            <v>1022746.1</v>
          </cell>
          <cell r="D729">
            <v>1043528.24</v>
          </cell>
          <cell r="E729">
            <v>2566.4699999999998</v>
          </cell>
          <cell r="F729" t="str">
            <v>Catastrado</v>
          </cell>
          <cell r="G729" t="str">
            <v>Pluvial</v>
          </cell>
          <cell r="H729" t="str">
            <v>Sumudero</v>
          </cell>
          <cell r="I729" t="str">
            <v>Existente</v>
          </cell>
        </row>
        <row r="730">
          <cell r="A730" t="str">
            <v>1022707.25-1043557.59</v>
          </cell>
          <cell r="B730" t="str">
            <v>S214</v>
          </cell>
          <cell r="C730">
            <v>1022707.25</v>
          </cell>
          <cell r="D730">
            <v>1043557.59</v>
          </cell>
          <cell r="E730">
            <v>2565.81</v>
          </cell>
          <cell r="F730" t="str">
            <v>Catastrado</v>
          </cell>
          <cell r="G730" t="str">
            <v>Pluvial</v>
          </cell>
          <cell r="H730" t="str">
            <v>Sumudero</v>
          </cell>
          <cell r="I730" t="str">
            <v>Existente</v>
          </cell>
        </row>
        <row r="731">
          <cell r="A731" t="str">
            <v>1022708.17-1043563.19</v>
          </cell>
          <cell r="B731" t="str">
            <v>S215</v>
          </cell>
          <cell r="C731">
            <v>1022708.17</v>
          </cell>
          <cell r="D731">
            <v>1043563.19</v>
          </cell>
          <cell r="E731">
            <v>2565.81</v>
          </cell>
          <cell r="F731" t="str">
            <v>Catastrado</v>
          </cell>
          <cell r="G731" t="str">
            <v>Pluvial</v>
          </cell>
          <cell r="H731" t="str">
            <v>Sumudero</v>
          </cell>
          <cell r="I731" t="str">
            <v>Existente</v>
          </cell>
        </row>
        <row r="732">
          <cell r="A732" t="str">
            <v>1022673.91-1043593.51</v>
          </cell>
          <cell r="B732" t="str">
            <v>S216</v>
          </cell>
          <cell r="C732">
            <v>1022673.91</v>
          </cell>
          <cell r="D732">
            <v>1043593.51</v>
          </cell>
          <cell r="E732">
            <v>2565.2199999999998</v>
          </cell>
          <cell r="F732" t="str">
            <v>Catastrado</v>
          </cell>
          <cell r="G732" t="str">
            <v>Pluvial</v>
          </cell>
          <cell r="H732" t="str">
            <v>Sumudero</v>
          </cell>
          <cell r="I732" t="str">
            <v>Existente</v>
          </cell>
        </row>
        <row r="733">
          <cell r="A733" t="str">
            <v>1022670.95-1043589.64</v>
          </cell>
          <cell r="B733" t="str">
            <v>S217</v>
          </cell>
          <cell r="C733">
            <v>1022670.95</v>
          </cell>
          <cell r="D733">
            <v>1043589.64</v>
          </cell>
          <cell r="E733">
            <v>2565.23</v>
          </cell>
          <cell r="F733" t="str">
            <v>Catastrado</v>
          </cell>
          <cell r="G733" t="str">
            <v>Pluvial</v>
          </cell>
          <cell r="H733" t="str">
            <v>Sumudero</v>
          </cell>
          <cell r="I733" t="str">
            <v>Existente</v>
          </cell>
        </row>
        <row r="734">
          <cell r="A734" t="str">
            <v>1022667.96-1043590.87</v>
          </cell>
          <cell r="B734" t="str">
            <v>S218</v>
          </cell>
          <cell r="C734">
            <v>1022667.96</v>
          </cell>
          <cell r="D734">
            <v>1043590.87</v>
          </cell>
          <cell r="E734">
            <v>2565.23</v>
          </cell>
          <cell r="F734" t="str">
            <v>Catastrado</v>
          </cell>
          <cell r="G734" t="str">
            <v>Pluvial</v>
          </cell>
          <cell r="H734" t="str">
            <v>Sumudero</v>
          </cell>
          <cell r="I734" t="str">
            <v>Existente</v>
          </cell>
        </row>
        <row r="735">
          <cell r="A735" t="str">
            <v>1022662.97-1043591.79</v>
          </cell>
          <cell r="B735" t="str">
            <v>S219</v>
          </cell>
          <cell r="C735">
            <v>1022662.97</v>
          </cell>
          <cell r="D735">
            <v>1043591.79</v>
          </cell>
          <cell r="E735">
            <v>2565.27</v>
          </cell>
          <cell r="F735" t="str">
            <v>Catastrado</v>
          </cell>
          <cell r="G735" t="str">
            <v>Pluvial</v>
          </cell>
          <cell r="H735" t="str">
            <v>Sumudero</v>
          </cell>
          <cell r="I735" t="str">
            <v>Existente</v>
          </cell>
        </row>
        <row r="736">
          <cell r="A736" t="str">
            <v>1022666.56-1043599.9</v>
          </cell>
          <cell r="B736" t="str">
            <v>S220</v>
          </cell>
          <cell r="C736">
            <v>1022666.56</v>
          </cell>
          <cell r="D736">
            <v>1043599.9</v>
          </cell>
          <cell r="E736">
            <v>2565.17</v>
          </cell>
          <cell r="F736" t="str">
            <v>Catastrado</v>
          </cell>
          <cell r="G736" t="str">
            <v>Pluvial</v>
          </cell>
          <cell r="H736" t="str">
            <v>Sumudero</v>
          </cell>
          <cell r="I736" t="str">
            <v>Existente</v>
          </cell>
        </row>
        <row r="737">
          <cell r="A737" t="str">
            <v>1022694.19-1043631.84</v>
          </cell>
          <cell r="B737" t="str">
            <v>S221</v>
          </cell>
          <cell r="C737">
            <v>1022694.19</v>
          </cell>
          <cell r="D737">
            <v>1043631.84</v>
          </cell>
          <cell r="E737">
            <v>2565.13</v>
          </cell>
          <cell r="F737" t="str">
            <v>Catastrado</v>
          </cell>
          <cell r="G737" t="str">
            <v>Pluvial</v>
          </cell>
          <cell r="H737" t="str">
            <v>Sumudero</v>
          </cell>
          <cell r="I737" t="str">
            <v>Inhabilitar</v>
          </cell>
        </row>
        <row r="738">
          <cell r="A738" t="str">
            <v>1022697.83-1043629.18</v>
          </cell>
          <cell r="B738" t="str">
            <v>S221A</v>
          </cell>
          <cell r="C738">
            <v>1022697.83</v>
          </cell>
          <cell r="D738">
            <v>1043629.18</v>
          </cell>
          <cell r="E738">
            <v>2565.12</v>
          </cell>
          <cell r="F738" t="str">
            <v>Catastrado</v>
          </cell>
          <cell r="G738" t="str">
            <v>Pluvial</v>
          </cell>
          <cell r="H738" t="str">
            <v>Sumudero</v>
          </cell>
          <cell r="I738" t="str">
            <v>Inhabilitar</v>
          </cell>
        </row>
        <row r="739">
          <cell r="A739" t="str">
            <v>1022638.62-1043609.62</v>
          </cell>
          <cell r="B739" t="str">
            <v>S223</v>
          </cell>
          <cell r="C739">
            <v>1022638.62</v>
          </cell>
          <cell r="D739">
            <v>1043609.62</v>
          </cell>
          <cell r="E739">
            <v>2564.83</v>
          </cell>
          <cell r="F739" t="str">
            <v>Catastrado</v>
          </cell>
          <cell r="G739" t="str">
            <v>Pluvial</v>
          </cell>
          <cell r="H739" t="str">
            <v>Sumudero</v>
          </cell>
          <cell r="I739" t="str">
            <v>Existente</v>
          </cell>
        </row>
        <row r="740">
          <cell r="A740" t="str">
            <v>1022632.63-1043609.97</v>
          </cell>
          <cell r="B740" t="str">
            <v>S224</v>
          </cell>
          <cell r="C740">
            <v>1022632.63</v>
          </cell>
          <cell r="D740">
            <v>1043609.97</v>
          </cell>
          <cell r="E740">
            <v>2564.71</v>
          </cell>
          <cell r="F740" t="str">
            <v>Catastrado</v>
          </cell>
          <cell r="G740" t="str">
            <v>Pluvial</v>
          </cell>
          <cell r="H740" t="str">
            <v>Sumudero</v>
          </cell>
          <cell r="I740" t="str">
            <v>Existente</v>
          </cell>
        </row>
        <row r="741">
          <cell r="A741" t="str">
            <v>1022586.54-1043645.23</v>
          </cell>
          <cell r="B741" t="str">
            <v>S225</v>
          </cell>
          <cell r="C741">
            <v>1022586.54</v>
          </cell>
          <cell r="D741">
            <v>1043645.23</v>
          </cell>
          <cell r="E741">
            <v>2564.1999999999998</v>
          </cell>
          <cell r="F741" t="str">
            <v>Catastrado</v>
          </cell>
          <cell r="G741" t="str">
            <v>Pluvial</v>
          </cell>
          <cell r="H741" t="str">
            <v>Sumudero</v>
          </cell>
          <cell r="I741" t="str">
            <v>Existente</v>
          </cell>
        </row>
        <row r="742">
          <cell r="A742" t="str">
            <v>1022591.17-1043651.26</v>
          </cell>
          <cell r="B742" t="str">
            <v>S226</v>
          </cell>
          <cell r="C742">
            <v>1022591.17</v>
          </cell>
          <cell r="D742">
            <v>1043651.26</v>
          </cell>
          <cell r="E742">
            <v>2564.17</v>
          </cell>
          <cell r="F742" t="str">
            <v>Catastrado</v>
          </cell>
          <cell r="G742" t="str">
            <v>Pluvial</v>
          </cell>
          <cell r="H742" t="str">
            <v>Sumudero</v>
          </cell>
          <cell r="I742" t="str">
            <v>Existente</v>
          </cell>
        </row>
        <row r="743">
          <cell r="A743" t="str">
            <v>1022590.16-1043653.78</v>
          </cell>
          <cell r="B743" t="str">
            <v>S227</v>
          </cell>
          <cell r="C743">
            <v>1022590.16</v>
          </cell>
          <cell r="D743">
            <v>1043653.78</v>
          </cell>
          <cell r="E743">
            <v>2564.15</v>
          </cell>
          <cell r="F743" t="str">
            <v>Catastrado</v>
          </cell>
          <cell r="G743" t="str">
            <v>Pluvial</v>
          </cell>
          <cell r="H743" t="str">
            <v>Sumudero</v>
          </cell>
          <cell r="I743" t="str">
            <v>Existente</v>
          </cell>
        </row>
        <row r="744">
          <cell r="A744" t="str">
            <v>1022587.86-1043656.47</v>
          </cell>
          <cell r="B744" t="str">
            <v>S228</v>
          </cell>
          <cell r="C744">
            <v>1022587.86</v>
          </cell>
          <cell r="D744">
            <v>1043656.47</v>
          </cell>
          <cell r="E744">
            <v>2564.19</v>
          </cell>
          <cell r="F744" t="str">
            <v>Catastrado</v>
          </cell>
          <cell r="G744" t="str">
            <v>Pluvial</v>
          </cell>
          <cell r="H744" t="str">
            <v>Sumudero</v>
          </cell>
          <cell r="I744" t="str">
            <v>Existente</v>
          </cell>
        </row>
        <row r="745">
          <cell r="A745" t="str">
            <v>1022552.23-1043659.96</v>
          </cell>
          <cell r="B745" t="str">
            <v>S229</v>
          </cell>
          <cell r="C745">
            <v>1022552.23</v>
          </cell>
          <cell r="D745">
            <v>1043659.96</v>
          </cell>
          <cell r="E745">
            <v>2564.85</v>
          </cell>
          <cell r="F745" t="str">
            <v>Catastrado</v>
          </cell>
          <cell r="G745" t="str">
            <v>Pluvial</v>
          </cell>
          <cell r="H745" t="str">
            <v>Sumudero</v>
          </cell>
          <cell r="I745" t="str">
            <v>Existente</v>
          </cell>
        </row>
        <row r="746">
          <cell r="A746" t="str">
            <v>1022579.43-1043650.38</v>
          </cell>
          <cell r="B746" t="str">
            <v>S230</v>
          </cell>
          <cell r="C746">
            <v>1022579.43</v>
          </cell>
          <cell r="D746">
            <v>1043650.38</v>
          </cell>
          <cell r="E746">
            <v>2564.3000000000002</v>
          </cell>
          <cell r="F746" t="str">
            <v>Catastrado</v>
          </cell>
          <cell r="G746" t="str">
            <v>Pluvial</v>
          </cell>
          <cell r="H746" t="str">
            <v>Sumudero</v>
          </cell>
          <cell r="I746" t="str">
            <v>Existente</v>
          </cell>
        </row>
        <row r="747">
          <cell r="A747" t="str">
            <v>1022777.66-1043461.73</v>
          </cell>
          <cell r="B747" t="str">
            <v>S231</v>
          </cell>
          <cell r="C747">
            <v>1022777.66</v>
          </cell>
          <cell r="D747">
            <v>1043461.73</v>
          </cell>
          <cell r="E747">
            <v>2568.84</v>
          </cell>
          <cell r="F747" t="str">
            <v>Catastrado</v>
          </cell>
          <cell r="G747" t="str">
            <v>Pluvial</v>
          </cell>
          <cell r="H747" t="str">
            <v>Sumudero</v>
          </cell>
          <cell r="I747" t="str">
            <v>Inhabilitar</v>
          </cell>
        </row>
        <row r="748">
          <cell r="A748" t="str">
            <v>1022764.13-1043448.7</v>
          </cell>
          <cell r="B748" t="str">
            <v>S232</v>
          </cell>
          <cell r="C748">
            <v>1022764.13</v>
          </cell>
          <cell r="D748">
            <v>1043448.7</v>
          </cell>
          <cell r="E748">
            <v>2569.0300000000002</v>
          </cell>
          <cell r="F748" t="str">
            <v>Catastrado</v>
          </cell>
          <cell r="G748" t="str">
            <v>Pluvial</v>
          </cell>
          <cell r="H748" t="str">
            <v>Sumudero</v>
          </cell>
          <cell r="I748" t="str">
            <v>Inhabilitar</v>
          </cell>
        </row>
        <row r="749">
          <cell r="A749" t="str">
            <v>1022719.33-1043492.26</v>
          </cell>
          <cell r="B749" t="str">
            <v>S233</v>
          </cell>
          <cell r="C749">
            <v>1022719.33</v>
          </cell>
          <cell r="D749">
            <v>1043492.26</v>
          </cell>
          <cell r="E749">
            <v>2565.92</v>
          </cell>
          <cell r="F749" t="str">
            <v>Catastrado</v>
          </cell>
          <cell r="G749" t="str">
            <v>Pluvial</v>
          </cell>
          <cell r="H749" t="str">
            <v>Sumudero</v>
          </cell>
          <cell r="I749" t="str">
            <v>Existente</v>
          </cell>
        </row>
        <row r="750">
          <cell r="A750" t="str">
            <v>1022723.35-1043496.65</v>
          </cell>
          <cell r="B750" t="str">
            <v>S234</v>
          </cell>
          <cell r="C750">
            <v>1022723.35</v>
          </cell>
          <cell r="D750">
            <v>1043496.65</v>
          </cell>
          <cell r="E750">
            <v>2565.9299999999998</v>
          </cell>
          <cell r="F750" t="str">
            <v>Catastrado</v>
          </cell>
          <cell r="G750" t="str">
            <v>Pluvial</v>
          </cell>
          <cell r="H750" t="str">
            <v>Sumudero</v>
          </cell>
          <cell r="I750" t="str">
            <v>Existente</v>
          </cell>
        </row>
        <row r="751">
          <cell r="A751" t="str">
            <v>1022715.87-1043492.63</v>
          </cell>
          <cell r="B751" t="str">
            <v>S235</v>
          </cell>
          <cell r="C751">
            <v>1022715.87</v>
          </cell>
          <cell r="D751">
            <v>1043492.63</v>
          </cell>
          <cell r="E751">
            <v>2565.86</v>
          </cell>
          <cell r="F751" t="str">
            <v>Catastrado</v>
          </cell>
          <cell r="G751" t="str">
            <v>Pluvial</v>
          </cell>
          <cell r="H751" t="str">
            <v>Sumudero</v>
          </cell>
          <cell r="I751" t="str">
            <v>Existente</v>
          </cell>
        </row>
        <row r="752">
          <cell r="A752" t="str">
            <v>1022710.46-1043500.37</v>
          </cell>
          <cell r="B752" t="str">
            <v>S236</v>
          </cell>
          <cell r="C752">
            <v>1022710.46</v>
          </cell>
          <cell r="D752">
            <v>1043500.37</v>
          </cell>
          <cell r="E752">
            <v>2565.9299999999998</v>
          </cell>
          <cell r="F752" t="str">
            <v>Catastrado</v>
          </cell>
          <cell r="G752" t="str">
            <v>Pluvial</v>
          </cell>
          <cell r="H752" t="str">
            <v>Sumudero</v>
          </cell>
          <cell r="I752" t="str">
            <v>Existente</v>
          </cell>
        </row>
        <row r="753">
          <cell r="A753" t="str">
            <v>1022714.7-1043504.46</v>
          </cell>
          <cell r="B753" t="str">
            <v>S237</v>
          </cell>
          <cell r="C753">
            <v>1022714.7</v>
          </cell>
          <cell r="D753">
            <v>1043504.46</v>
          </cell>
          <cell r="E753">
            <v>2565.9299999999998</v>
          </cell>
          <cell r="F753" t="str">
            <v>Catastrado</v>
          </cell>
          <cell r="G753" t="str">
            <v>Pluvial</v>
          </cell>
          <cell r="H753" t="str">
            <v>Sumudero</v>
          </cell>
          <cell r="I753" t="str">
            <v>Existente</v>
          </cell>
        </row>
        <row r="754">
          <cell r="A754" t="str">
            <v>1022718.03-1043506.1</v>
          </cell>
          <cell r="B754" t="str">
            <v>S238</v>
          </cell>
          <cell r="C754">
            <v>1022718.03</v>
          </cell>
          <cell r="D754">
            <v>1043506.1</v>
          </cell>
          <cell r="E754">
            <v>2566.0500000000002</v>
          </cell>
          <cell r="F754" t="str">
            <v>Catastrado</v>
          </cell>
          <cell r="G754" t="str">
            <v>Pluvial</v>
          </cell>
          <cell r="H754" t="str">
            <v>Sumudero</v>
          </cell>
          <cell r="I754" t="str">
            <v>Existente</v>
          </cell>
        </row>
        <row r="755">
          <cell r="A755" t="str">
            <v>1022723.11-1043500.67</v>
          </cell>
          <cell r="B755" t="str">
            <v>S239</v>
          </cell>
          <cell r="C755">
            <v>1022723.11</v>
          </cell>
          <cell r="D755">
            <v>1043500.67</v>
          </cell>
          <cell r="E755">
            <v>2566.0300000000002</v>
          </cell>
          <cell r="F755" t="str">
            <v>Catastrado</v>
          </cell>
          <cell r="G755" t="str">
            <v>Pluvial</v>
          </cell>
          <cell r="H755" t="str">
            <v>Sumudero</v>
          </cell>
          <cell r="I755" t="str">
            <v>Existente</v>
          </cell>
        </row>
        <row r="756">
          <cell r="A756" t="str">
            <v>1022710.2-1043497.33</v>
          </cell>
          <cell r="B756" t="str">
            <v>S240</v>
          </cell>
          <cell r="C756">
            <v>1022710.2</v>
          </cell>
          <cell r="D756">
            <v>1043497.33</v>
          </cell>
          <cell r="E756">
            <v>2565.86</v>
          </cell>
          <cell r="F756" t="str">
            <v>Catastrado</v>
          </cell>
          <cell r="G756" t="str">
            <v>Pluvial</v>
          </cell>
          <cell r="H756" t="str">
            <v>Sumudero</v>
          </cell>
          <cell r="I756" t="str">
            <v>Existente</v>
          </cell>
        </row>
        <row r="757">
          <cell r="A757" t="str">
            <v>1022675.36-1043531.85</v>
          </cell>
          <cell r="B757" t="str">
            <v>S241</v>
          </cell>
          <cell r="C757">
            <v>1022675.36</v>
          </cell>
          <cell r="D757">
            <v>1043531.85</v>
          </cell>
          <cell r="E757">
            <v>2565.7600000000002</v>
          </cell>
          <cell r="F757" t="str">
            <v>Catastrado</v>
          </cell>
          <cell r="G757" t="str">
            <v>Pluvial</v>
          </cell>
          <cell r="H757" t="str">
            <v>Sumudero</v>
          </cell>
          <cell r="I757" t="str">
            <v>Inhabilitar</v>
          </cell>
        </row>
        <row r="758">
          <cell r="A758" t="str">
            <v>1022679.46-1043536.01</v>
          </cell>
          <cell r="B758" t="str">
            <v>S242</v>
          </cell>
          <cell r="C758">
            <v>1022679.46</v>
          </cell>
          <cell r="D758">
            <v>1043536.01</v>
          </cell>
          <cell r="E758">
            <v>2565.7399999999998</v>
          </cell>
          <cell r="F758" t="str">
            <v>Catastrado</v>
          </cell>
          <cell r="G758" t="str">
            <v>Pluvial</v>
          </cell>
          <cell r="H758" t="str">
            <v>Sumudero</v>
          </cell>
          <cell r="I758" t="str">
            <v>Inhabilitar</v>
          </cell>
        </row>
        <row r="759">
          <cell r="A759" t="str">
            <v>1022706-1043407.23</v>
          </cell>
          <cell r="B759" t="str">
            <v>S243A</v>
          </cell>
          <cell r="C759">
            <v>1022706</v>
          </cell>
          <cell r="D759">
            <v>1043407.23</v>
          </cell>
          <cell r="E759">
            <v>2568.5</v>
          </cell>
          <cell r="F759" t="str">
            <v>Catastrado</v>
          </cell>
          <cell r="G759" t="str">
            <v>Pluvial</v>
          </cell>
          <cell r="H759" t="str">
            <v>Sumudero</v>
          </cell>
          <cell r="I759" t="str">
            <v>Inhabilitar</v>
          </cell>
        </row>
        <row r="760">
          <cell r="A760" t="str">
            <v>1022736.1-1043431.82</v>
          </cell>
          <cell r="B760" t="str">
            <v>S244</v>
          </cell>
          <cell r="C760">
            <v>1022736.1</v>
          </cell>
          <cell r="D760">
            <v>1043431.82</v>
          </cell>
          <cell r="E760">
            <v>2568.9499999999998</v>
          </cell>
          <cell r="F760" t="str">
            <v>Catastrado</v>
          </cell>
          <cell r="G760" t="str">
            <v>Pluvial</v>
          </cell>
          <cell r="H760" t="str">
            <v>Sumudero</v>
          </cell>
          <cell r="I760" t="str">
            <v>Inhabilitar</v>
          </cell>
        </row>
        <row r="761">
          <cell r="A761" t="str">
            <v>1022696.16-1043467.93</v>
          </cell>
          <cell r="B761" t="str">
            <v>S246</v>
          </cell>
          <cell r="C761">
            <v>1022696.16</v>
          </cell>
          <cell r="D761">
            <v>1043467.93</v>
          </cell>
          <cell r="E761">
            <v>2565.38</v>
          </cell>
          <cell r="F761" t="str">
            <v>Catastrado</v>
          </cell>
          <cell r="G761" t="str">
            <v>Pluvial</v>
          </cell>
          <cell r="H761" t="str">
            <v>Sumudero</v>
          </cell>
          <cell r="I761" t="str">
            <v>Existente</v>
          </cell>
        </row>
        <row r="762">
          <cell r="A762" t="str">
            <v>1022730.43-1043428.37</v>
          </cell>
          <cell r="B762" t="str">
            <v>S248</v>
          </cell>
          <cell r="C762">
            <v>1022730.43</v>
          </cell>
          <cell r="D762">
            <v>1043428.37</v>
          </cell>
          <cell r="E762">
            <v>2568.81</v>
          </cell>
          <cell r="F762" t="str">
            <v>Catastrado</v>
          </cell>
          <cell r="G762" t="str">
            <v>Pluvial</v>
          </cell>
          <cell r="H762" t="str">
            <v>Sumudero</v>
          </cell>
          <cell r="I762" t="str">
            <v>Inhabilitar</v>
          </cell>
        </row>
        <row r="763">
          <cell r="A763" t="str">
            <v>1022682.94-1043467.31</v>
          </cell>
          <cell r="B763" t="str">
            <v>S249</v>
          </cell>
          <cell r="C763">
            <v>1022682.94</v>
          </cell>
          <cell r="D763">
            <v>1043467.31</v>
          </cell>
          <cell r="E763">
            <v>2565.25</v>
          </cell>
          <cell r="F763" t="str">
            <v>Catastrado</v>
          </cell>
          <cell r="G763" t="str">
            <v>Pluvial</v>
          </cell>
          <cell r="H763" t="str">
            <v>Sumudero</v>
          </cell>
          <cell r="I763" t="str">
            <v>Existente</v>
          </cell>
        </row>
        <row r="764">
          <cell r="A764" t="str">
            <v>1022683.59-1043470.72</v>
          </cell>
          <cell r="B764" t="str">
            <v>S250</v>
          </cell>
          <cell r="C764">
            <v>1022683.59</v>
          </cell>
          <cell r="D764">
            <v>1043470.72</v>
          </cell>
          <cell r="E764">
            <v>2565.25</v>
          </cell>
          <cell r="F764" t="str">
            <v>Catastrado</v>
          </cell>
          <cell r="G764" t="str">
            <v>Pluvial</v>
          </cell>
          <cell r="H764" t="str">
            <v>Sumudero</v>
          </cell>
          <cell r="I764" t="str">
            <v>Existente</v>
          </cell>
        </row>
        <row r="765">
          <cell r="A765" t="str">
            <v>1022687.47-1043475.82</v>
          </cell>
          <cell r="B765" t="str">
            <v>S251</v>
          </cell>
          <cell r="C765">
            <v>1022687.47</v>
          </cell>
          <cell r="D765">
            <v>1043475.82</v>
          </cell>
          <cell r="E765">
            <v>2565.29</v>
          </cell>
          <cell r="F765" t="str">
            <v>Catastrado</v>
          </cell>
          <cell r="G765" t="str">
            <v>Pluvial</v>
          </cell>
          <cell r="H765" t="str">
            <v>Sumudero</v>
          </cell>
          <cell r="I765" t="str">
            <v>Existente</v>
          </cell>
        </row>
        <row r="766">
          <cell r="A766" t="str">
            <v>1022690.9-1043476.18</v>
          </cell>
          <cell r="B766" t="str">
            <v>S252</v>
          </cell>
          <cell r="C766">
            <v>1022690.9</v>
          </cell>
          <cell r="D766">
            <v>1043476.18</v>
          </cell>
          <cell r="E766">
            <v>2565.34</v>
          </cell>
          <cell r="F766" t="str">
            <v>Catastrado</v>
          </cell>
          <cell r="G766" t="str">
            <v>Pluvial</v>
          </cell>
          <cell r="H766" t="str">
            <v>Sumudero</v>
          </cell>
          <cell r="I766" t="str">
            <v>Existente</v>
          </cell>
        </row>
        <row r="767">
          <cell r="A767" t="str">
            <v>1022696.26-1043471.01</v>
          </cell>
          <cell r="B767" t="str">
            <v>S253</v>
          </cell>
          <cell r="C767">
            <v>1022696.26</v>
          </cell>
          <cell r="D767">
            <v>1043471.01</v>
          </cell>
          <cell r="E767">
            <v>2565.4</v>
          </cell>
          <cell r="F767" t="str">
            <v>Catastrado</v>
          </cell>
          <cell r="G767" t="str">
            <v>Pluvial</v>
          </cell>
          <cell r="H767" t="str">
            <v>Sumudero</v>
          </cell>
          <cell r="I767" t="str">
            <v>Existente</v>
          </cell>
        </row>
        <row r="768">
          <cell r="A768" t="str">
            <v>1022692.43-1043462.96</v>
          </cell>
          <cell r="B768" t="str">
            <v>S255</v>
          </cell>
          <cell r="C768">
            <v>1022692.43</v>
          </cell>
          <cell r="D768">
            <v>1043462.96</v>
          </cell>
          <cell r="E768">
            <v>2565.46</v>
          </cell>
          <cell r="F768" t="str">
            <v>Catastrado</v>
          </cell>
          <cell r="G768" t="str">
            <v>Pluvial</v>
          </cell>
          <cell r="H768" t="str">
            <v>Sumudero</v>
          </cell>
          <cell r="I768" t="str">
            <v>Existente</v>
          </cell>
        </row>
        <row r="769">
          <cell r="A769" t="str">
            <v>1022688.93-1043462.87</v>
          </cell>
          <cell r="B769" t="str">
            <v>S255A</v>
          </cell>
          <cell r="C769">
            <v>1022688.93</v>
          </cell>
          <cell r="D769">
            <v>1043462.87</v>
          </cell>
          <cell r="E769">
            <v>2565.2600000000002</v>
          </cell>
          <cell r="F769" t="str">
            <v>Catastrado</v>
          </cell>
          <cell r="G769" t="str">
            <v>Pluvial</v>
          </cell>
          <cell r="H769" t="str">
            <v>Sumudero</v>
          </cell>
          <cell r="I769" t="str">
            <v>Existente</v>
          </cell>
        </row>
        <row r="770">
          <cell r="A770" t="str">
            <v>1022633.28-1043524.65</v>
          </cell>
          <cell r="B770" t="str">
            <v>S255B</v>
          </cell>
          <cell r="C770">
            <v>1022633.28</v>
          </cell>
          <cell r="D770">
            <v>1043524.65</v>
          </cell>
          <cell r="E770">
            <v>2565.0500000000002</v>
          </cell>
          <cell r="F770" t="str">
            <v>Catastrado</v>
          </cell>
          <cell r="G770" t="str">
            <v>Pluvial</v>
          </cell>
          <cell r="H770" t="str">
            <v>Sumudero</v>
          </cell>
          <cell r="I770" t="str">
            <v>Existente</v>
          </cell>
        </row>
        <row r="771">
          <cell r="A771" t="str">
            <v>1022637.9-1043545.43</v>
          </cell>
          <cell r="B771" t="str">
            <v>S256</v>
          </cell>
          <cell r="C771">
            <v>1022637.9</v>
          </cell>
          <cell r="D771">
            <v>1043545.43</v>
          </cell>
          <cell r="E771">
            <v>2564.96</v>
          </cell>
          <cell r="F771" t="str">
            <v>Catastrado</v>
          </cell>
          <cell r="G771" t="str">
            <v>Pluvial</v>
          </cell>
          <cell r="H771" t="str">
            <v>Sumudero</v>
          </cell>
          <cell r="I771" t="str">
            <v>Existente</v>
          </cell>
        </row>
        <row r="772">
          <cell r="A772" t="str">
            <v>1022603.94-1043566.61</v>
          </cell>
          <cell r="B772" t="str">
            <v>S262</v>
          </cell>
          <cell r="C772">
            <v>1022603.94</v>
          </cell>
          <cell r="D772">
            <v>1043566.61</v>
          </cell>
          <cell r="E772">
            <v>2564.69</v>
          </cell>
          <cell r="F772" t="str">
            <v>Catastrado</v>
          </cell>
          <cell r="G772" t="str">
            <v>Pluvial</v>
          </cell>
          <cell r="H772" t="str">
            <v>Sumudero</v>
          </cell>
          <cell r="I772" t="str">
            <v>Existente</v>
          </cell>
        </row>
        <row r="773">
          <cell r="A773" t="str">
            <v>1022619.07-1043591.46</v>
          </cell>
          <cell r="B773" t="str">
            <v>S263</v>
          </cell>
          <cell r="C773">
            <v>1022619.07</v>
          </cell>
          <cell r="D773">
            <v>1043591.46</v>
          </cell>
          <cell r="E773">
            <v>2564.67</v>
          </cell>
          <cell r="F773" t="str">
            <v>Catastrado</v>
          </cell>
          <cell r="G773" t="str">
            <v>Pluvial</v>
          </cell>
          <cell r="H773" t="str">
            <v>Sumudero</v>
          </cell>
          <cell r="I773" t="str">
            <v>Inhabilitar</v>
          </cell>
        </row>
        <row r="774">
          <cell r="A774" t="str">
            <v>1022623.23-1043588.93</v>
          </cell>
          <cell r="B774" t="str">
            <v>S264</v>
          </cell>
          <cell r="C774">
            <v>1022623.23</v>
          </cell>
          <cell r="D774">
            <v>1043588.93</v>
          </cell>
          <cell r="E774">
            <v>2564.63</v>
          </cell>
          <cell r="F774" t="str">
            <v>Catastrado</v>
          </cell>
          <cell r="G774" t="str">
            <v>Pluvial</v>
          </cell>
          <cell r="H774" t="str">
            <v>Sumudero</v>
          </cell>
          <cell r="I774" t="str">
            <v>Inhabilitar</v>
          </cell>
        </row>
        <row r="775">
          <cell r="A775" t="str">
            <v>1022588.56-1043576.22</v>
          </cell>
          <cell r="B775" t="str">
            <v>S265</v>
          </cell>
          <cell r="C775">
            <v>1022588.56</v>
          </cell>
          <cell r="D775">
            <v>1043576.22</v>
          </cell>
          <cell r="E775">
            <v>2564.5</v>
          </cell>
          <cell r="F775" t="str">
            <v>Catastrado</v>
          </cell>
          <cell r="G775" t="str">
            <v>Pluvial</v>
          </cell>
          <cell r="H775" t="str">
            <v>Sumudero</v>
          </cell>
          <cell r="I775" t="str">
            <v>Inhabilitar</v>
          </cell>
        </row>
        <row r="776">
          <cell r="A776" t="str">
            <v>1022570.82-1043588.24</v>
          </cell>
          <cell r="B776" t="str">
            <v>S266</v>
          </cell>
          <cell r="C776">
            <v>1022570.82</v>
          </cell>
          <cell r="D776">
            <v>1043588.24</v>
          </cell>
          <cell r="E776">
            <v>2564.38</v>
          </cell>
          <cell r="F776" t="str">
            <v>Catastrado</v>
          </cell>
          <cell r="G776" t="str">
            <v>Pluvial</v>
          </cell>
          <cell r="H776" t="str">
            <v>Sumudero</v>
          </cell>
          <cell r="I776" t="str">
            <v>Inhabilitar</v>
          </cell>
        </row>
        <row r="777">
          <cell r="A777" t="str">
            <v>1022570.19-1043594.89</v>
          </cell>
          <cell r="B777" t="str">
            <v>S267</v>
          </cell>
          <cell r="C777">
            <v>1022570.19</v>
          </cell>
          <cell r="D777">
            <v>1043594.89</v>
          </cell>
          <cell r="E777">
            <v>2564.39</v>
          </cell>
          <cell r="F777" t="str">
            <v>Catastrado</v>
          </cell>
          <cell r="G777" t="str">
            <v>Pluvial</v>
          </cell>
          <cell r="H777" t="str">
            <v>Sumudero</v>
          </cell>
          <cell r="I777" t="str">
            <v>Inhabilitar</v>
          </cell>
        </row>
        <row r="778">
          <cell r="A778" t="str">
            <v>1022551.49-1043601.47</v>
          </cell>
          <cell r="B778" t="str">
            <v>S268</v>
          </cell>
          <cell r="C778">
            <v>1022551.49</v>
          </cell>
          <cell r="D778">
            <v>1043601.47</v>
          </cell>
          <cell r="E778">
            <v>2564.39</v>
          </cell>
          <cell r="F778" t="str">
            <v>Catastrado</v>
          </cell>
          <cell r="G778" t="str">
            <v>Pluvial</v>
          </cell>
          <cell r="H778" t="str">
            <v>Sumudero</v>
          </cell>
          <cell r="I778" t="str">
            <v>Existente</v>
          </cell>
        </row>
        <row r="779">
          <cell r="A779" t="str">
            <v>1022554.33-1043607.33</v>
          </cell>
          <cell r="B779" t="str">
            <v>S269</v>
          </cell>
          <cell r="C779">
            <v>1022554.33</v>
          </cell>
          <cell r="D779">
            <v>1043607.33</v>
          </cell>
          <cell r="E779">
            <v>2564.4699999999998</v>
          </cell>
          <cell r="F779" t="str">
            <v>Catastrado</v>
          </cell>
          <cell r="G779" t="str">
            <v>Pluvial</v>
          </cell>
          <cell r="H779" t="str">
            <v>Sumudero</v>
          </cell>
          <cell r="I779" t="str">
            <v>Existente</v>
          </cell>
        </row>
        <row r="780">
          <cell r="A780" t="str">
            <v>1022664.88-1043433.58</v>
          </cell>
          <cell r="B780" t="str">
            <v>S271</v>
          </cell>
          <cell r="C780">
            <v>1022664.88</v>
          </cell>
          <cell r="D780">
            <v>1043433.58</v>
          </cell>
          <cell r="E780">
            <v>2564.98</v>
          </cell>
          <cell r="F780" t="str">
            <v>Catastrado</v>
          </cell>
          <cell r="G780" t="str">
            <v>Pluvial</v>
          </cell>
          <cell r="H780" t="str">
            <v>Sumudero</v>
          </cell>
          <cell r="I780" t="str">
            <v>Existente</v>
          </cell>
        </row>
        <row r="781">
          <cell r="A781" t="str">
            <v>1022662.03-1043432.82</v>
          </cell>
          <cell r="B781" t="str">
            <v>S272</v>
          </cell>
          <cell r="C781">
            <v>1022662.03</v>
          </cell>
          <cell r="D781">
            <v>1043432.82</v>
          </cell>
          <cell r="E781">
            <v>2564.9899999999998</v>
          </cell>
          <cell r="F781" t="str">
            <v>Catastrado</v>
          </cell>
          <cell r="G781" t="str">
            <v>Pluvial</v>
          </cell>
          <cell r="H781" t="str">
            <v>Sumudero</v>
          </cell>
          <cell r="I781" t="str">
            <v>Existente</v>
          </cell>
        </row>
        <row r="782">
          <cell r="A782" t="str">
            <v>1022656.02-1043437.57</v>
          </cell>
          <cell r="B782" t="str">
            <v>S273</v>
          </cell>
          <cell r="C782">
            <v>1022656.02</v>
          </cell>
          <cell r="D782">
            <v>1043437.57</v>
          </cell>
          <cell r="E782">
            <v>2565.0100000000002</v>
          </cell>
          <cell r="F782" t="str">
            <v>Catastrado</v>
          </cell>
          <cell r="G782" t="str">
            <v>Pluvial</v>
          </cell>
          <cell r="H782" t="str">
            <v>Sumudero</v>
          </cell>
          <cell r="I782" t="str">
            <v>Existente</v>
          </cell>
        </row>
        <row r="783">
          <cell r="A783" t="str">
            <v>1022660.7-1043445.96</v>
          </cell>
          <cell r="B783" t="str">
            <v>S275</v>
          </cell>
          <cell r="C783">
            <v>1022660.7</v>
          </cell>
          <cell r="D783">
            <v>1043445.96</v>
          </cell>
          <cell r="E783">
            <v>2565.04</v>
          </cell>
          <cell r="F783" t="str">
            <v>Catastrado</v>
          </cell>
          <cell r="G783" t="str">
            <v>Pluvial</v>
          </cell>
          <cell r="H783" t="str">
            <v>Sumudero</v>
          </cell>
          <cell r="I783" t="str">
            <v>Existente</v>
          </cell>
        </row>
        <row r="784">
          <cell r="A784" t="str">
            <v>1022664.14-1043446.54</v>
          </cell>
          <cell r="B784" t="str">
            <v>S276</v>
          </cell>
          <cell r="C784">
            <v>1022664.14</v>
          </cell>
          <cell r="D784">
            <v>1043446.54</v>
          </cell>
          <cell r="E784">
            <v>2565.0500000000002</v>
          </cell>
          <cell r="F784" t="str">
            <v>Catastrado</v>
          </cell>
          <cell r="G784" t="str">
            <v>Pluvial</v>
          </cell>
          <cell r="H784" t="str">
            <v>Sumudero</v>
          </cell>
          <cell r="I784" t="str">
            <v>Existente</v>
          </cell>
        </row>
        <row r="785">
          <cell r="A785" t="str">
            <v>1022669.42-1043438.21</v>
          </cell>
          <cell r="B785" t="str">
            <v>S278</v>
          </cell>
          <cell r="C785">
            <v>1022669.42</v>
          </cell>
          <cell r="D785">
            <v>1043438.21</v>
          </cell>
          <cell r="E785">
            <v>2565.0100000000002</v>
          </cell>
          <cell r="F785" t="str">
            <v>Catastrado</v>
          </cell>
          <cell r="G785" t="str">
            <v>Pluvial</v>
          </cell>
          <cell r="H785" t="str">
            <v>Sumudero</v>
          </cell>
          <cell r="I785" t="str">
            <v>Existente</v>
          </cell>
        </row>
        <row r="786">
          <cell r="A786" t="str">
            <v>1022614.05-1043487.86</v>
          </cell>
          <cell r="B786" t="str">
            <v>S279</v>
          </cell>
          <cell r="C786">
            <v>1022614.05</v>
          </cell>
          <cell r="D786">
            <v>1043487.86</v>
          </cell>
          <cell r="E786">
            <v>2564.6799999999998</v>
          </cell>
          <cell r="F786" t="str">
            <v>Catastrado</v>
          </cell>
          <cell r="G786" t="str">
            <v>Pluvial</v>
          </cell>
          <cell r="H786" t="str">
            <v>Sumudero</v>
          </cell>
          <cell r="I786" t="str">
            <v>Existente</v>
          </cell>
        </row>
        <row r="787">
          <cell r="A787" t="str">
            <v>1022610.71-1043482.38</v>
          </cell>
          <cell r="B787" t="str">
            <v>S280</v>
          </cell>
          <cell r="C787">
            <v>1022610.71</v>
          </cell>
          <cell r="D787">
            <v>1043482.38</v>
          </cell>
          <cell r="E787">
            <v>2564.66</v>
          </cell>
          <cell r="F787" t="str">
            <v>Catastrado</v>
          </cell>
          <cell r="G787" t="str">
            <v>Pluvial</v>
          </cell>
          <cell r="H787" t="str">
            <v>Sumudero</v>
          </cell>
          <cell r="I787" t="str">
            <v>Existente</v>
          </cell>
        </row>
        <row r="788">
          <cell r="A788" t="str">
            <v>1022609.21-1043495.86</v>
          </cell>
          <cell r="B788" t="str">
            <v>S281</v>
          </cell>
          <cell r="C788">
            <v>1022609.21</v>
          </cell>
          <cell r="D788">
            <v>1043495.86</v>
          </cell>
          <cell r="E788">
            <v>2564.56</v>
          </cell>
          <cell r="F788" t="str">
            <v>Catastrado</v>
          </cell>
          <cell r="G788" t="str">
            <v>Pluvial</v>
          </cell>
          <cell r="H788" t="str">
            <v>Sumudero</v>
          </cell>
          <cell r="I788" t="str">
            <v>Existente</v>
          </cell>
        </row>
        <row r="789">
          <cell r="A789" t="str">
            <v>1022602.2-1043497.52</v>
          </cell>
          <cell r="B789" t="str">
            <v>S282</v>
          </cell>
          <cell r="C789">
            <v>1022602.2</v>
          </cell>
          <cell r="D789">
            <v>1043497.52</v>
          </cell>
          <cell r="E789">
            <v>2564.5100000000002</v>
          </cell>
          <cell r="F789" t="str">
            <v>Catastrado</v>
          </cell>
          <cell r="G789" t="str">
            <v>Pluvial</v>
          </cell>
          <cell r="H789" t="str">
            <v>Sumudero</v>
          </cell>
          <cell r="I789" t="str">
            <v>Existente</v>
          </cell>
        </row>
        <row r="790">
          <cell r="A790" t="str">
            <v>1022586.99-1043462.75</v>
          </cell>
          <cell r="B790" t="str">
            <v>S283</v>
          </cell>
          <cell r="C790">
            <v>1022586.99</v>
          </cell>
          <cell r="D790">
            <v>1043462.75</v>
          </cell>
          <cell r="E790">
            <v>2564.3200000000002</v>
          </cell>
          <cell r="F790" t="str">
            <v>Catastrado</v>
          </cell>
          <cell r="G790" t="str">
            <v>Pluvial</v>
          </cell>
          <cell r="H790" t="str">
            <v>Sumudero</v>
          </cell>
          <cell r="I790" t="str">
            <v>Existente</v>
          </cell>
        </row>
        <row r="791">
          <cell r="A791" t="str">
            <v>1022589-1043456.86</v>
          </cell>
          <cell r="B791" t="str">
            <v>S284</v>
          </cell>
          <cell r="C791">
            <v>1022589</v>
          </cell>
          <cell r="D791">
            <v>1043456.86</v>
          </cell>
          <cell r="E791">
            <v>2564.34</v>
          </cell>
          <cell r="F791" t="str">
            <v>Catastrado</v>
          </cell>
          <cell r="G791" t="str">
            <v>Pluvial</v>
          </cell>
          <cell r="H791" t="str">
            <v>Sumudero</v>
          </cell>
          <cell r="I791" t="str">
            <v>Existente</v>
          </cell>
        </row>
        <row r="792">
          <cell r="A792" t="str">
            <v>1022585.32-1043451.52</v>
          </cell>
          <cell r="B792" t="str">
            <v>S285</v>
          </cell>
          <cell r="C792">
            <v>1022585.32</v>
          </cell>
          <cell r="D792">
            <v>1043451.52</v>
          </cell>
          <cell r="E792">
            <v>2564.21</v>
          </cell>
          <cell r="F792" t="str">
            <v>Catastrado</v>
          </cell>
          <cell r="G792" t="str">
            <v>Pluvial</v>
          </cell>
          <cell r="H792" t="str">
            <v>Sumudero</v>
          </cell>
          <cell r="I792" t="str">
            <v>Existente</v>
          </cell>
        </row>
        <row r="793">
          <cell r="A793" t="str">
            <v>1022634.07-1043416.19</v>
          </cell>
          <cell r="B793" t="str">
            <v>S286</v>
          </cell>
          <cell r="C793">
            <v>1022634.07</v>
          </cell>
          <cell r="D793">
            <v>1043416.19</v>
          </cell>
          <cell r="E793">
            <v>2564.6799999999998</v>
          </cell>
          <cell r="F793" t="str">
            <v>Catastrado</v>
          </cell>
          <cell r="G793" t="str">
            <v>Pluvial</v>
          </cell>
          <cell r="H793" t="str">
            <v>Sumudero</v>
          </cell>
          <cell r="I793" t="str">
            <v>Existente</v>
          </cell>
        </row>
        <row r="794">
          <cell r="A794" t="str">
            <v>1022637.07-1043416.5</v>
          </cell>
          <cell r="B794" t="str">
            <v>S287</v>
          </cell>
          <cell r="C794">
            <v>1022637.07</v>
          </cell>
          <cell r="D794">
            <v>1043416.5</v>
          </cell>
          <cell r="E794">
            <v>2564.67</v>
          </cell>
          <cell r="F794" t="str">
            <v>Catastrado</v>
          </cell>
          <cell r="G794" t="str">
            <v>Pluvial</v>
          </cell>
          <cell r="H794" t="str">
            <v>Sumudero</v>
          </cell>
          <cell r="I794" t="str">
            <v>Existente</v>
          </cell>
        </row>
        <row r="795">
          <cell r="A795" t="str">
            <v>1022642.66-1043411.72</v>
          </cell>
          <cell r="B795" t="str">
            <v>S288</v>
          </cell>
          <cell r="C795">
            <v>1022642.66</v>
          </cell>
          <cell r="D795">
            <v>1043411.72</v>
          </cell>
          <cell r="E795">
            <v>2564.59</v>
          </cell>
          <cell r="F795" t="str">
            <v>Catastrado</v>
          </cell>
          <cell r="G795" t="str">
            <v>Pluvial</v>
          </cell>
          <cell r="H795" t="str">
            <v>Sumudero</v>
          </cell>
          <cell r="I795" t="str">
            <v>Existente</v>
          </cell>
        </row>
        <row r="796">
          <cell r="A796" t="str">
            <v>1022642.44-1043408.63</v>
          </cell>
          <cell r="B796" t="str">
            <v>S289</v>
          </cell>
          <cell r="C796">
            <v>1022642.44</v>
          </cell>
          <cell r="D796">
            <v>1043408.63</v>
          </cell>
          <cell r="E796">
            <v>2564.62</v>
          </cell>
          <cell r="F796" t="str">
            <v>Catastrado</v>
          </cell>
          <cell r="G796" t="str">
            <v>Pluvial</v>
          </cell>
          <cell r="H796" t="str">
            <v>Sumudero</v>
          </cell>
          <cell r="I796" t="str">
            <v>Existente</v>
          </cell>
        </row>
        <row r="797">
          <cell r="A797" t="str">
            <v>1022638.25-1043403.71</v>
          </cell>
          <cell r="B797" t="str">
            <v>S290</v>
          </cell>
          <cell r="C797">
            <v>1022638.25</v>
          </cell>
          <cell r="D797">
            <v>1043403.71</v>
          </cell>
          <cell r="E797">
            <v>2564.62</v>
          </cell>
          <cell r="F797" t="str">
            <v>Catastrado</v>
          </cell>
          <cell r="G797" t="str">
            <v>Pluvial</v>
          </cell>
          <cell r="H797" t="str">
            <v>Sumudero</v>
          </cell>
          <cell r="I797" t="str">
            <v>Existente</v>
          </cell>
        </row>
        <row r="798">
          <cell r="A798" t="str">
            <v>1022635.29-1043403.66</v>
          </cell>
          <cell r="B798" t="str">
            <v>S291</v>
          </cell>
          <cell r="C798">
            <v>1022635.29</v>
          </cell>
          <cell r="D798">
            <v>1043403.66</v>
          </cell>
          <cell r="E798">
            <v>2564.5700000000002</v>
          </cell>
          <cell r="F798" t="str">
            <v>Catastrado</v>
          </cell>
          <cell r="G798" t="str">
            <v>Pluvial</v>
          </cell>
          <cell r="H798" t="str">
            <v>Sumudero</v>
          </cell>
          <cell r="I798" t="str">
            <v>Existente</v>
          </cell>
        </row>
        <row r="799">
          <cell r="A799" t="str">
            <v>1022629.76-1043408.36</v>
          </cell>
          <cell r="B799" t="str">
            <v>S292</v>
          </cell>
          <cell r="C799">
            <v>1022629.76</v>
          </cell>
          <cell r="D799">
            <v>1043408.36</v>
          </cell>
          <cell r="E799">
            <v>2564.58</v>
          </cell>
          <cell r="F799" t="str">
            <v>Catastrado</v>
          </cell>
          <cell r="G799" t="str">
            <v>Pluvial</v>
          </cell>
          <cell r="H799" t="str">
            <v>Sumudero</v>
          </cell>
          <cell r="I799" t="str">
            <v>Existente</v>
          </cell>
        </row>
        <row r="800">
          <cell r="A800" t="str">
            <v>1022639.74-1043359.72</v>
          </cell>
          <cell r="B800" t="str">
            <v>S294</v>
          </cell>
          <cell r="C800">
            <v>1022639.74</v>
          </cell>
          <cell r="D800">
            <v>1043359.72</v>
          </cell>
          <cell r="E800">
            <v>2565.0700000000002</v>
          </cell>
          <cell r="F800" t="str">
            <v>Catastrado</v>
          </cell>
          <cell r="G800" t="str">
            <v>Pluvial</v>
          </cell>
          <cell r="H800" t="str">
            <v>Sumudero</v>
          </cell>
          <cell r="I800" t="str">
            <v>Existente</v>
          </cell>
        </row>
        <row r="801">
          <cell r="A801" t="str">
            <v>1022639.33-1043350.13</v>
          </cell>
          <cell r="B801" t="str">
            <v>S295</v>
          </cell>
          <cell r="C801">
            <v>1022639.33</v>
          </cell>
          <cell r="D801">
            <v>1043350.13</v>
          </cell>
          <cell r="E801">
            <v>2565.12</v>
          </cell>
          <cell r="F801" t="str">
            <v>Catastrado</v>
          </cell>
          <cell r="G801" t="str">
            <v>Pluvial</v>
          </cell>
          <cell r="H801" t="str">
            <v>Sumudero</v>
          </cell>
          <cell r="I801" t="str">
            <v>Existente</v>
          </cell>
        </row>
        <row r="802">
          <cell r="A802" t="str">
            <v>1022608.39-1043377.01</v>
          </cell>
          <cell r="B802" t="str">
            <v>S297</v>
          </cell>
          <cell r="C802">
            <v>1022608.39</v>
          </cell>
          <cell r="D802">
            <v>1043377.01</v>
          </cell>
          <cell r="E802">
            <v>2564.12</v>
          </cell>
          <cell r="F802" t="str">
            <v>Catastrado</v>
          </cell>
          <cell r="G802" t="str">
            <v>Pluvial</v>
          </cell>
          <cell r="H802" t="str">
            <v>Sumudero</v>
          </cell>
          <cell r="I802" t="str">
            <v>Existente</v>
          </cell>
        </row>
        <row r="803">
          <cell r="A803" t="str">
            <v>1022615.67-1043381.73</v>
          </cell>
          <cell r="B803" t="str">
            <v>S298</v>
          </cell>
          <cell r="C803">
            <v>1022615.67</v>
          </cell>
          <cell r="D803">
            <v>1043381.73</v>
          </cell>
          <cell r="E803">
            <v>2564.23</v>
          </cell>
          <cell r="F803" t="str">
            <v>Catastrado</v>
          </cell>
          <cell r="G803" t="str">
            <v>Pluvial</v>
          </cell>
          <cell r="H803" t="str">
            <v>Sumudero</v>
          </cell>
          <cell r="I803" t="str">
            <v>Existente</v>
          </cell>
        </row>
        <row r="804">
          <cell r="A804" t="str">
            <v>1022610.23-1043386.76</v>
          </cell>
          <cell r="B804" t="str">
            <v>S299</v>
          </cell>
          <cell r="C804">
            <v>1022610.23</v>
          </cell>
          <cell r="D804">
            <v>1043386.76</v>
          </cell>
          <cell r="E804">
            <v>2564.2800000000002</v>
          </cell>
          <cell r="F804" t="str">
            <v>Catastrado</v>
          </cell>
          <cell r="G804" t="str">
            <v>Pluvial</v>
          </cell>
          <cell r="H804" t="str">
            <v>Sumudero</v>
          </cell>
          <cell r="I804" t="str">
            <v>Existente</v>
          </cell>
        </row>
        <row r="805">
          <cell r="A805" t="str">
            <v>1022607.42-1043386.35</v>
          </cell>
          <cell r="B805" t="str">
            <v>S300</v>
          </cell>
          <cell r="C805">
            <v>1022607.42</v>
          </cell>
          <cell r="D805">
            <v>1043386.35</v>
          </cell>
          <cell r="E805">
            <v>2564.1999999999998</v>
          </cell>
          <cell r="F805" t="str">
            <v>Catastrado</v>
          </cell>
          <cell r="G805" t="str">
            <v>Pluvial</v>
          </cell>
          <cell r="H805" t="str">
            <v>Sumudero</v>
          </cell>
          <cell r="I805" t="str">
            <v>Existente</v>
          </cell>
        </row>
        <row r="806">
          <cell r="A806" t="str">
            <v>1022562.39-1043426.82</v>
          </cell>
          <cell r="B806" t="str">
            <v>S301</v>
          </cell>
          <cell r="C806">
            <v>1022562.39</v>
          </cell>
          <cell r="D806">
            <v>1043426.82</v>
          </cell>
          <cell r="E806">
            <v>2563.91</v>
          </cell>
          <cell r="F806" t="str">
            <v>Catastrado</v>
          </cell>
          <cell r="G806" t="str">
            <v>Pluvial</v>
          </cell>
          <cell r="H806" t="str">
            <v>Sumudero</v>
          </cell>
          <cell r="I806" t="str">
            <v>Existente</v>
          </cell>
        </row>
        <row r="807">
          <cell r="A807" t="str">
            <v>1022557.87-1043422.66</v>
          </cell>
          <cell r="B807" t="str">
            <v>S302</v>
          </cell>
          <cell r="C807">
            <v>1022557.87</v>
          </cell>
          <cell r="D807">
            <v>1043422.66</v>
          </cell>
          <cell r="E807">
            <v>2564.0100000000002</v>
          </cell>
          <cell r="F807" t="str">
            <v>Catastrado</v>
          </cell>
          <cell r="G807" t="str">
            <v>Pluvial</v>
          </cell>
          <cell r="H807" t="str">
            <v>Sumudero</v>
          </cell>
          <cell r="I807" t="str">
            <v>Existente</v>
          </cell>
        </row>
        <row r="808">
          <cell r="A808" t="str">
            <v>1022564.61-1043550.81</v>
          </cell>
          <cell r="B808" t="str">
            <v>S303</v>
          </cell>
          <cell r="C808">
            <v>1022564.61</v>
          </cell>
          <cell r="D808">
            <v>1043550.81</v>
          </cell>
          <cell r="E808">
            <v>2564.25</v>
          </cell>
          <cell r="F808" t="str">
            <v>Catastrado</v>
          </cell>
          <cell r="G808" t="str">
            <v>Pluvial</v>
          </cell>
          <cell r="H808" t="str">
            <v>Sumudero</v>
          </cell>
          <cell r="I808" t="str">
            <v>Inhabilitar</v>
          </cell>
        </row>
        <row r="809">
          <cell r="A809" t="str">
            <v>1022552.89-1043568.27</v>
          </cell>
          <cell r="B809" t="str">
            <v>S305</v>
          </cell>
          <cell r="C809">
            <v>1022552.89</v>
          </cell>
          <cell r="D809">
            <v>1043568.27</v>
          </cell>
          <cell r="E809">
            <v>2564.27</v>
          </cell>
          <cell r="F809" t="str">
            <v>Catastrado</v>
          </cell>
          <cell r="G809" t="str">
            <v>Pluvial</v>
          </cell>
          <cell r="H809" t="str">
            <v>Sumudero</v>
          </cell>
          <cell r="I809" t="str">
            <v>Inhabilitar</v>
          </cell>
        </row>
        <row r="810">
          <cell r="A810" t="str">
            <v>1022532.67-1043579.13</v>
          </cell>
          <cell r="B810" t="str">
            <v>S307</v>
          </cell>
          <cell r="C810">
            <v>1022532.67</v>
          </cell>
          <cell r="D810">
            <v>1043579.13</v>
          </cell>
          <cell r="E810">
            <v>2564.31</v>
          </cell>
          <cell r="F810" t="str">
            <v>Catastrado</v>
          </cell>
          <cell r="G810" t="str">
            <v>Pluvial</v>
          </cell>
          <cell r="H810" t="str">
            <v>Sumudero</v>
          </cell>
          <cell r="I810" t="str">
            <v>Existente</v>
          </cell>
        </row>
        <row r="811">
          <cell r="A811" t="str">
            <v>1022535.72-1043582.61</v>
          </cell>
          <cell r="B811" t="str">
            <v>S308</v>
          </cell>
          <cell r="C811">
            <v>1022535.72</v>
          </cell>
          <cell r="D811">
            <v>1043582.61</v>
          </cell>
          <cell r="E811">
            <v>2564.29</v>
          </cell>
          <cell r="F811" t="str">
            <v>Catastrado</v>
          </cell>
          <cell r="G811" t="str">
            <v>Pluvial</v>
          </cell>
          <cell r="H811" t="str">
            <v>Sumudero</v>
          </cell>
          <cell r="I811" t="str">
            <v>Existente</v>
          </cell>
        </row>
        <row r="812">
          <cell r="A812" t="str">
            <v>1022516.55-1043559.64</v>
          </cell>
          <cell r="B812" t="str">
            <v>S309</v>
          </cell>
          <cell r="C812">
            <v>1022516.55</v>
          </cell>
          <cell r="D812">
            <v>1043559.64</v>
          </cell>
          <cell r="E812">
            <v>2564.3200000000002</v>
          </cell>
          <cell r="F812" t="str">
            <v>Catastrado</v>
          </cell>
          <cell r="G812" t="str">
            <v>Pluvial</v>
          </cell>
          <cell r="H812" t="str">
            <v>Sumudero</v>
          </cell>
          <cell r="I812" t="str">
            <v>Existente</v>
          </cell>
        </row>
        <row r="813">
          <cell r="A813" t="str">
            <v>1022512.93-1043555.24</v>
          </cell>
          <cell r="B813" t="str">
            <v>S310</v>
          </cell>
          <cell r="C813">
            <v>1022512.93</v>
          </cell>
          <cell r="D813">
            <v>1043555.24</v>
          </cell>
          <cell r="E813">
            <v>2564.33</v>
          </cell>
          <cell r="F813" t="str">
            <v>Catastrado</v>
          </cell>
          <cell r="G813" t="str">
            <v>Pluvial</v>
          </cell>
          <cell r="H813" t="str">
            <v>Sumudero</v>
          </cell>
          <cell r="I813" t="str">
            <v>Existente</v>
          </cell>
        </row>
        <row r="814">
          <cell r="A814" t="str">
            <v>1022510.68-1043555.32</v>
          </cell>
          <cell r="B814" t="str">
            <v>S311</v>
          </cell>
          <cell r="C814">
            <v>1022510.68</v>
          </cell>
          <cell r="D814">
            <v>1043555.32</v>
          </cell>
          <cell r="E814">
            <v>2564.3000000000002</v>
          </cell>
          <cell r="F814" t="str">
            <v>Catastrado</v>
          </cell>
          <cell r="G814" t="str">
            <v>Pluvial</v>
          </cell>
          <cell r="H814" t="str">
            <v>Sumudero</v>
          </cell>
          <cell r="I814" t="str">
            <v>Existente</v>
          </cell>
        </row>
        <row r="815">
          <cell r="A815" t="str">
            <v>1022529.21-1043541.77</v>
          </cell>
          <cell r="B815" t="str">
            <v>S312</v>
          </cell>
          <cell r="C815">
            <v>1022529.21</v>
          </cell>
          <cell r="D815">
            <v>1043541.77</v>
          </cell>
          <cell r="E815">
            <v>2564.29</v>
          </cell>
          <cell r="F815" t="str">
            <v>Catastrado</v>
          </cell>
          <cell r="G815" t="str">
            <v>Pluvial</v>
          </cell>
          <cell r="H815" t="str">
            <v>Sumudero</v>
          </cell>
          <cell r="I815" t="str">
            <v>Inhabilitar</v>
          </cell>
        </row>
        <row r="816">
          <cell r="A816" t="str">
            <v>1022532.89-1043546.07</v>
          </cell>
          <cell r="B816" t="str">
            <v>S313</v>
          </cell>
          <cell r="C816">
            <v>1022532.89</v>
          </cell>
          <cell r="D816">
            <v>1043546.07</v>
          </cell>
          <cell r="E816">
            <v>2564.37</v>
          </cell>
          <cell r="F816" t="str">
            <v>Catastrado</v>
          </cell>
          <cell r="G816" t="str">
            <v>Pluvial</v>
          </cell>
          <cell r="H816" t="str">
            <v>Sumudero</v>
          </cell>
          <cell r="I816" t="str">
            <v>Inhabilitar</v>
          </cell>
        </row>
        <row r="817">
          <cell r="A817" t="str">
            <v>1022534.04-1043537.63</v>
          </cell>
          <cell r="B817" t="str">
            <v>S314</v>
          </cell>
          <cell r="C817">
            <v>1022534.04</v>
          </cell>
          <cell r="D817">
            <v>1043537.63</v>
          </cell>
          <cell r="E817">
            <v>2564.31</v>
          </cell>
          <cell r="F817" t="str">
            <v>Catastrado</v>
          </cell>
          <cell r="G817" t="str">
            <v>Pluvial</v>
          </cell>
          <cell r="H817" t="str">
            <v>Sumudero</v>
          </cell>
          <cell r="I817" t="str">
            <v>Inhabilitar</v>
          </cell>
        </row>
        <row r="818">
          <cell r="A818" t="str">
            <v>1022521.44-1043530.24</v>
          </cell>
          <cell r="B818" t="str">
            <v>S315</v>
          </cell>
          <cell r="C818">
            <v>1022521.44</v>
          </cell>
          <cell r="D818">
            <v>1043530.24</v>
          </cell>
          <cell r="E818">
            <v>2564.1999999999998</v>
          </cell>
          <cell r="F818" t="str">
            <v>Catastrado</v>
          </cell>
          <cell r="G818" t="str">
            <v>Pluvial</v>
          </cell>
          <cell r="H818" t="str">
            <v>Sumudero</v>
          </cell>
          <cell r="I818" t="str">
            <v>Inhabilitar</v>
          </cell>
        </row>
        <row r="819">
          <cell r="A819" t="str">
            <v>1022528.58-1043530.61</v>
          </cell>
          <cell r="B819" t="str">
            <v>S316</v>
          </cell>
          <cell r="C819">
            <v>1022528.58</v>
          </cell>
          <cell r="D819">
            <v>1043530.61</v>
          </cell>
          <cell r="E819">
            <v>2564.27</v>
          </cell>
          <cell r="F819" t="str">
            <v>Catastrado</v>
          </cell>
          <cell r="G819" t="str">
            <v>Pluvial</v>
          </cell>
          <cell r="H819" t="str">
            <v>Sumudero</v>
          </cell>
          <cell r="I819" t="str">
            <v>Inhabilitar</v>
          </cell>
        </row>
        <row r="820">
          <cell r="A820" t="str">
            <v>1022525.48-1043527.12</v>
          </cell>
          <cell r="B820" t="str">
            <v>S317</v>
          </cell>
          <cell r="C820">
            <v>1022525.48</v>
          </cell>
          <cell r="D820">
            <v>1043527.12</v>
          </cell>
          <cell r="E820">
            <v>2564.19</v>
          </cell>
          <cell r="F820" t="str">
            <v>Catastrado</v>
          </cell>
          <cell r="G820" t="str">
            <v>Pluvial</v>
          </cell>
          <cell r="H820" t="str">
            <v>Sumudero</v>
          </cell>
          <cell r="I820" t="str">
            <v>Inhabilitar</v>
          </cell>
        </row>
        <row r="821">
          <cell r="A821" t="str">
            <v>1022502.45-1043501.37</v>
          </cell>
          <cell r="B821" t="str">
            <v>S318</v>
          </cell>
          <cell r="C821">
            <v>1022502.45</v>
          </cell>
          <cell r="D821">
            <v>1043501.37</v>
          </cell>
          <cell r="E821">
            <v>2563.9699999999998</v>
          </cell>
          <cell r="F821" t="str">
            <v>Catastrado</v>
          </cell>
          <cell r="G821" t="str">
            <v>Pluvial</v>
          </cell>
          <cell r="H821" t="str">
            <v>Sumudero</v>
          </cell>
          <cell r="I821" t="str">
            <v>Inhabilitar</v>
          </cell>
        </row>
        <row r="822">
          <cell r="A822" t="str">
            <v>1022682.92-1043378.57</v>
          </cell>
          <cell r="B822" t="str">
            <v>S319</v>
          </cell>
          <cell r="C822">
            <v>1022682.92</v>
          </cell>
          <cell r="D822">
            <v>1043378.57</v>
          </cell>
          <cell r="E822">
            <v>2567.5300000000002</v>
          </cell>
          <cell r="F822" t="str">
            <v>Catastrado</v>
          </cell>
          <cell r="G822" t="str">
            <v>Pluvial</v>
          </cell>
          <cell r="H822" t="str">
            <v>Sumudero</v>
          </cell>
          <cell r="I822" t="str">
            <v>Existente</v>
          </cell>
        </row>
        <row r="823">
          <cell r="A823" t="str">
            <v>1022499.62-1043503.76</v>
          </cell>
          <cell r="B823" t="str">
            <v>S321</v>
          </cell>
          <cell r="C823">
            <v>1022499.62</v>
          </cell>
          <cell r="D823">
            <v>1043503.76</v>
          </cell>
          <cell r="E823">
            <v>2563.9299999999998</v>
          </cell>
          <cell r="F823" t="str">
            <v>Catastrado</v>
          </cell>
          <cell r="G823" t="str">
            <v>Pluvial</v>
          </cell>
          <cell r="H823" t="str">
            <v>Sumudero</v>
          </cell>
          <cell r="I823" t="str">
            <v>Inhabilitar</v>
          </cell>
        </row>
        <row r="824">
          <cell r="A824" t="str">
            <v>1022539.26-1043522.59</v>
          </cell>
          <cell r="B824" t="str">
            <v>S322</v>
          </cell>
          <cell r="C824">
            <v>1022539.26</v>
          </cell>
          <cell r="D824">
            <v>1043522.59</v>
          </cell>
          <cell r="E824">
            <v>2564.3200000000002</v>
          </cell>
          <cell r="F824" t="str">
            <v>Catastrado</v>
          </cell>
          <cell r="G824" t="str">
            <v>Pluvial</v>
          </cell>
          <cell r="H824" t="str">
            <v>Sumudero</v>
          </cell>
          <cell r="I824" t="str">
            <v>Inhabilitar</v>
          </cell>
        </row>
        <row r="825">
          <cell r="A825" t="str">
            <v>1022544.93-1043528.65</v>
          </cell>
          <cell r="B825" t="str">
            <v>S323</v>
          </cell>
          <cell r="C825">
            <v>1022544.93</v>
          </cell>
          <cell r="D825">
            <v>1043528.65</v>
          </cell>
          <cell r="E825">
            <v>2564.38</v>
          </cell>
          <cell r="F825" t="str">
            <v>Catastrado</v>
          </cell>
          <cell r="G825" t="str">
            <v>Pluvial</v>
          </cell>
          <cell r="H825" t="str">
            <v>Sumudero</v>
          </cell>
          <cell r="I825" t="str">
            <v>Inhabilitar</v>
          </cell>
        </row>
        <row r="826">
          <cell r="A826" t="str">
            <v>1022550.9-1043534.29</v>
          </cell>
          <cell r="B826" t="str">
            <v>S324</v>
          </cell>
          <cell r="C826">
            <v>1022550.9</v>
          </cell>
          <cell r="D826">
            <v>1043534.29</v>
          </cell>
          <cell r="E826">
            <v>2564.39</v>
          </cell>
          <cell r="F826" t="str">
            <v>Catastrado</v>
          </cell>
          <cell r="G826" t="str">
            <v>Pluvial</v>
          </cell>
          <cell r="H826" t="str">
            <v>Sumudero</v>
          </cell>
          <cell r="I826" t="str">
            <v>Inhabilitar</v>
          </cell>
        </row>
        <row r="827">
          <cell r="A827" t="str">
            <v>1022556.81-1043532.74</v>
          </cell>
          <cell r="B827" t="str">
            <v>S325</v>
          </cell>
          <cell r="C827">
            <v>1022556.81</v>
          </cell>
          <cell r="D827">
            <v>1043532.74</v>
          </cell>
          <cell r="E827">
            <v>2564.4</v>
          </cell>
          <cell r="F827" t="str">
            <v>Catastrado</v>
          </cell>
          <cell r="G827" t="str">
            <v>Pluvial</v>
          </cell>
          <cell r="H827" t="str">
            <v>Sumudero</v>
          </cell>
          <cell r="I827" t="str">
            <v>Inhabilitar</v>
          </cell>
        </row>
        <row r="828">
          <cell r="A828" t="str">
            <v>1022550.68-1043522.29</v>
          </cell>
          <cell r="B828" t="str">
            <v>S327</v>
          </cell>
          <cell r="C828">
            <v>1022550.68</v>
          </cell>
          <cell r="D828">
            <v>1043522.29</v>
          </cell>
          <cell r="E828">
            <v>2564.41</v>
          </cell>
          <cell r="F828" t="str">
            <v>Catastrado</v>
          </cell>
          <cell r="G828" t="str">
            <v>Pluvial</v>
          </cell>
          <cell r="H828" t="str">
            <v>Sumudero</v>
          </cell>
          <cell r="I828" t="str">
            <v>Inhabilitar</v>
          </cell>
        </row>
        <row r="829">
          <cell r="A829" t="str">
            <v>1022544.19-1043513.17</v>
          </cell>
          <cell r="B829" t="str">
            <v>S328</v>
          </cell>
          <cell r="C829">
            <v>1022544.19</v>
          </cell>
          <cell r="D829">
            <v>1043513.17</v>
          </cell>
          <cell r="E829">
            <v>2564.39</v>
          </cell>
          <cell r="F829" t="str">
            <v>Catastrado</v>
          </cell>
          <cell r="G829" t="str">
            <v>Pluvial</v>
          </cell>
          <cell r="H829" t="str">
            <v>Sumudero</v>
          </cell>
          <cell r="I829" t="str">
            <v>Inhabilitar</v>
          </cell>
        </row>
        <row r="830">
          <cell r="A830" t="str">
            <v>1022563.46-1043498.82</v>
          </cell>
          <cell r="B830" t="str">
            <v>S329</v>
          </cell>
          <cell r="C830">
            <v>1022563.46</v>
          </cell>
          <cell r="D830">
            <v>1043498.82</v>
          </cell>
          <cell r="E830">
            <v>2564.37</v>
          </cell>
          <cell r="F830" t="str">
            <v>Catastrado</v>
          </cell>
          <cell r="G830" t="str">
            <v>Pluvial</v>
          </cell>
          <cell r="H830" t="str">
            <v>Sumudero</v>
          </cell>
          <cell r="I830" t="str">
            <v>Inhabilitar</v>
          </cell>
        </row>
        <row r="831">
          <cell r="A831" t="str">
            <v>1022569.77-1043508.08</v>
          </cell>
          <cell r="B831" t="str">
            <v>S330</v>
          </cell>
          <cell r="C831">
            <v>1022569.77</v>
          </cell>
          <cell r="D831">
            <v>1043508.08</v>
          </cell>
          <cell r="E831">
            <v>2564.39</v>
          </cell>
          <cell r="F831" t="str">
            <v>Catastrado</v>
          </cell>
          <cell r="G831" t="str">
            <v>Pluvial</v>
          </cell>
          <cell r="H831" t="str">
            <v>Sumudero</v>
          </cell>
          <cell r="I831" t="str">
            <v>Inhabilitar</v>
          </cell>
        </row>
        <row r="832">
          <cell r="A832" t="str">
            <v>1022580.43-1043513.73</v>
          </cell>
          <cell r="B832" t="str">
            <v>S330A</v>
          </cell>
          <cell r="C832">
            <v>1022580.43</v>
          </cell>
          <cell r="D832">
            <v>1043513.73</v>
          </cell>
          <cell r="E832">
            <v>2564.46</v>
          </cell>
          <cell r="F832" t="str">
            <v>Catastrado</v>
          </cell>
          <cell r="G832" t="str">
            <v>Pluvial</v>
          </cell>
          <cell r="H832" t="str">
            <v>Sumudero</v>
          </cell>
          <cell r="I832" t="str">
            <v>Inhabilitar</v>
          </cell>
        </row>
        <row r="833">
          <cell r="A833" t="str">
            <v>1022584.67-1043483.13</v>
          </cell>
          <cell r="B833" t="str">
            <v>S331</v>
          </cell>
          <cell r="C833">
            <v>1022584.67</v>
          </cell>
          <cell r="D833">
            <v>1043483.13</v>
          </cell>
          <cell r="E833">
            <v>2564.3200000000002</v>
          </cell>
          <cell r="F833" t="str">
            <v>Catastrado</v>
          </cell>
          <cell r="G833" t="str">
            <v>Pluvial</v>
          </cell>
          <cell r="H833" t="str">
            <v>Sumudero</v>
          </cell>
          <cell r="I833" t="str">
            <v>Existente</v>
          </cell>
        </row>
        <row r="834">
          <cell r="A834" t="str">
            <v>1022587.79-1043486.6</v>
          </cell>
          <cell r="B834" t="str">
            <v>S332</v>
          </cell>
          <cell r="C834">
            <v>1022587.79</v>
          </cell>
          <cell r="D834">
            <v>1043486.6</v>
          </cell>
          <cell r="E834">
            <v>2564.36</v>
          </cell>
          <cell r="F834" t="str">
            <v>Catastrado</v>
          </cell>
          <cell r="G834" t="str">
            <v>Pluvial</v>
          </cell>
          <cell r="H834" t="str">
            <v>Sumudero</v>
          </cell>
          <cell r="I834" t="str">
            <v>Existente</v>
          </cell>
        </row>
        <row r="835">
          <cell r="A835" t="str">
            <v>1022547.68-1043427.54</v>
          </cell>
          <cell r="B835" t="str">
            <v>S334A</v>
          </cell>
          <cell r="C835">
            <v>1022547.68</v>
          </cell>
          <cell r="D835">
            <v>1043427.54</v>
          </cell>
          <cell r="E835">
            <v>2563.9299999999998</v>
          </cell>
          <cell r="F835" t="str">
            <v>Catastrado</v>
          </cell>
          <cell r="G835" t="str">
            <v>Pluvial</v>
          </cell>
          <cell r="H835" t="str">
            <v>Sumudero</v>
          </cell>
          <cell r="I835" t="str">
            <v>Existente</v>
          </cell>
        </row>
        <row r="836">
          <cell r="A836" t="str">
            <v>1022535.98-1043421.63</v>
          </cell>
          <cell r="B836" t="str">
            <v>S335</v>
          </cell>
          <cell r="C836">
            <v>1022535.98</v>
          </cell>
          <cell r="D836">
            <v>1043421.63</v>
          </cell>
          <cell r="E836">
            <v>2563.94</v>
          </cell>
          <cell r="F836" t="str">
            <v>Catastrado</v>
          </cell>
          <cell r="G836" t="str">
            <v>Pluvial</v>
          </cell>
          <cell r="H836" t="str">
            <v>Sumudero</v>
          </cell>
          <cell r="I836" t="str">
            <v>Existente</v>
          </cell>
        </row>
        <row r="837">
          <cell r="A837" t="str">
            <v>1022522.31-1043443.47</v>
          </cell>
          <cell r="B837" t="str">
            <v>S336</v>
          </cell>
          <cell r="C837">
            <v>1022522.31</v>
          </cell>
          <cell r="D837">
            <v>1043443.47</v>
          </cell>
          <cell r="E837">
            <v>2563.84</v>
          </cell>
          <cell r="F837" t="str">
            <v>Catastrado</v>
          </cell>
          <cell r="G837" t="str">
            <v>Pluvial</v>
          </cell>
          <cell r="H837" t="str">
            <v>Sumudero</v>
          </cell>
          <cell r="I837" t="str">
            <v>Existente</v>
          </cell>
        </row>
        <row r="838">
          <cell r="A838" t="str">
            <v>1022511.14-1043444.84</v>
          </cell>
          <cell r="B838" t="str">
            <v>S337</v>
          </cell>
          <cell r="C838">
            <v>1022511.14</v>
          </cell>
          <cell r="D838">
            <v>1043444.84</v>
          </cell>
          <cell r="E838">
            <v>2563.85</v>
          </cell>
          <cell r="F838" t="str">
            <v>Catastrado</v>
          </cell>
          <cell r="G838" t="str">
            <v>Pluvial</v>
          </cell>
          <cell r="H838" t="str">
            <v>Sumudero</v>
          </cell>
          <cell r="I838" t="str">
            <v>Existente</v>
          </cell>
        </row>
        <row r="839">
          <cell r="A839" t="str">
            <v>1022513.9-1043449.87</v>
          </cell>
          <cell r="B839" t="str">
            <v>S338</v>
          </cell>
          <cell r="C839">
            <v>1022513.9</v>
          </cell>
          <cell r="D839">
            <v>1043449.87</v>
          </cell>
          <cell r="E839">
            <v>2563.8200000000002</v>
          </cell>
          <cell r="F839" t="str">
            <v>Catastrado</v>
          </cell>
          <cell r="G839" t="str">
            <v>Pluvial</v>
          </cell>
          <cell r="H839" t="str">
            <v>Sumudero</v>
          </cell>
          <cell r="I839" t="str">
            <v>Existente</v>
          </cell>
        </row>
        <row r="840">
          <cell r="A840" t="str">
            <v>1022517.45-1043451.11</v>
          </cell>
          <cell r="B840" t="str">
            <v>S339</v>
          </cell>
          <cell r="C840">
            <v>1022517.45</v>
          </cell>
          <cell r="D840">
            <v>1043451.11</v>
          </cell>
          <cell r="E840">
            <v>2563.85</v>
          </cell>
          <cell r="F840" t="str">
            <v>Catastrado</v>
          </cell>
          <cell r="G840" t="str">
            <v>Pluvial</v>
          </cell>
          <cell r="H840" t="str">
            <v>Sumudero</v>
          </cell>
          <cell r="I840" t="str">
            <v>Existente</v>
          </cell>
        </row>
        <row r="841">
          <cell r="A841" t="str">
            <v>1022494.9-1043460.05</v>
          </cell>
          <cell r="B841" t="str">
            <v>S340</v>
          </cell>
          <cell r="C841">
            <v>1022494.9</v>
          </cell>
          <cell r="D841">
            <v>1043460.05</v>
          </cell>
          <cell r="E841">
            <v>2563.73</v>
          </cell>
          <cell r="F841" t="str">
            <v>Catastrado</v>
          </cell>
          <cell r="G841" t="str">
            <v>Pluvial</v>
          </cell>
          <cell r="H841" t="str">
            <v>Sumudero</v>
          </cell>
          <cell r="I841" t="str">
            <v>Existente</v>
          </cell>
        </row>
        <row r="842">
          <cell r="A842" t="str">
            <v>1022493.91-1043468.48</v>
          </cell>
          <cell r="B842" t="str">
            <v>S341</v>
          </cell>
          <cell r="C842">
            <v>1022493.91</v>
          </cell>
          <cell r="D842">
            <v>1043468.48</v>
          </cell>
          <cell r="E842">
            <v>2563.73</v>
          </cell>
          <cell r="F842" t="str">
            <v>Catastrado</v>
          </cell>
          <cell r="G842" t="str">
            <v>Pluvial</v>
          </cell>
          <cell r="H842" t="str">
            <v>Sumudero</v>
          </cell>
          <cell r="I842" t="str">
            <v>Existente</v>
          </cell>
        </row>
        <row r="843">
          <cell r="A843" t="str">
            <v>1022488.48-1043473.66</v>
          </cell>
          <cell r="B843" t="str">
            <v>S342</v>
          </cell>
          <cell r="C843">
            <v>1022488.48</v>
          </cell>
          <cell r="D843">
            <v>1043473.66</v>
          </cell>
          <cell r="E843">
            <v>2563.75</v>
          </cell>
          <cell r="F843" t="str">
            <v>Catastrado</v>
          </cell>
          <cell r="G843" t="str">
            <v>Pluvial</v>
          </cell>
          <cell r="H843" t="str">
            <v>Sumudero</v>
          </cell>
          <cell r="I843" t="str">
            <v>Existente</v>
          </cell>
        </row>
        <row r="844">
          <cell r="A844" t="str">
            <v>1022540.51-1043425</v>
          </cell>
          <cell r="B844" t="str">
            <v>S344</v>
          </cell>
          <cell r="C844">
            <v>1022540.51</v>
          </cell>
          <cell r="D844">
            <v>1043425</v>
          </cell>
          <cell r="E844">
            <v>2563.92</v>
          </cell>
          <cell r="F844" t="str">
            <v>Catastrado</v>
          </cell>
          <cell r="G844" t="str">
            <v>Pluvial</v>
          </cell>
          <cell r="H844" t="str">
            <v>Sumudero</v>
          </cell>
          <cell r="I844" t="str">
            <v>Existente</v>
          </cell>
        </row>
        <row r="845">
          <cell r="A845" t="str">
            <v>1022534.7-1043416.98</v>
          </cell>
          <cell r="B845" t="str">
            <v>S345</v>
          </cell>
          <cell r="C845">
            <v>1022534.7</v>
          </cell>
          <cell r="D845">
            <v>1043416.98</v>
          </cell>
          <cell r="E845">
            <v>2563.98</v>
          </cell>
          <cell r="F845" t="str">
            <v>Catastrado</v>
          </cell>
          <cell r="G845" t="str">
            <v>Pluvial</v>
          </cell>
          <cell r="H845" t="str">
            <v>Sumudero</v>
          </cell>
          <cell r="I845" t="str">
            <v>Existente</v>
          </cell>
        </row>
        <row r="846">
          <cell r="A846" t="str">
            <v>1022539.05-1043411.29</v>
          </cell>
          <cell r="B846" t="str">
            <v>S346</v>
          </cell>
          <cell r="C846">
            <v>1022539.05</v>
          </cell>
          <cell r="D846">
            <v>1043411.29</v>
          </cell>
          <cell r="E846">
            <v>2564.06</v>
          </cell>
          <cell r="F846" t="str">
            <v>Catastrado</v>
          </cell>
          <cell r="G846" t="str">
            <v>Pluvial</v>
          </cell>
          <cell r="H846" t="str">
            <v>Sumudero</v>
          </cell>
          <cell r="I846" t="str">
            <v>Existente</v>
          </cell>
        </row>
        <row r="847">
          <cell r="A847" t="str">
            <v>1022572.8-1043350.89</v>
          </cell>
          <cell r="B847" t="str">
            <v>S349</v>
          </cell>
          <cell r="C847">
            <v>1022572.8</v>
          </cell>
          <cell r="D847">
            <v>1043350.89</v>
          </cell>
          <cell r="E847">
            <v>2564.59</v>
          </cell>
          <cell r="F847" t="str">
            <v>Catastrado</v>
          </cell>
          <cell r="G847" t="str">
            <v>Pluvial</v>
          </cell>
          <cell r="H847" t="str">
            <v>Sumudero</v>
          </cell>
          <cell r="I847" t="str">
            <v>Existente</v>
          </cell>
        </row>
        <row r="848">
          <cell r="A848" t="str">
            <v>1022556.84-1043338.99</v>
          </cell>
          <cell r="B848" t="str">
            <v>S349A</v>
          </cell>
          <cell r="C848">
            <v>1022556.84</v>
          </cell>
          <cell r="D848">
            <v>1043338.99</v>
          </cell>
          <cell r="E848">
            <v>2565.15</v>
          </cell>
          <cell r="F848" t="str">
            <v>Catastrado</v>
          </cell>
          <cell r="G848" t="str">
            <v>Pluvial</v>
          </cell>
          <cell r="H848" t="str">
            <v>Sumudero</v>
          </cell>
          <cell r="I848" t="str">
            <v>Existente</v>
          </cell>
        </row>
        <row r="849">
          <cell r="A849" t="str">
            <v>1022539.35-1043325.8</v>
          </cell>
          <cell r="B849" t="str">
            <v>S350</v>
          </cell>
          <cell r="C849">
            <v>1022539.35</v>
          </cell>
          <cell r="D849">
            <v>1043325.8</v>
          </cell>
          <cell r="E849">
            <v>2565.56</v>
          </cell>
          <cell r="F849" t="str">
            <v>Catastrado</v>
          </cell>
          <cell r="G849" t="str">
            <v>Pluvial</v>
          </cell>
          <cell r="H849" t="str">
            <v>Sumudero</v>
          </cell>
          <cell r="I849" t="str">
            <v>Inhabilitar</v>
          </cell>
        </row>
        <row r="850">
          <cell r="A850" t="str">
            <v>1022529.64-1043375.49</v>
          </cell>
          <cell r="B850" t="str">
            <v>S351</v>
          </cell>
          <cell r="C850">
            <v>1022529.64</v>
          </cell>
          <cell r="D850">
            <v>1043375.49</v>
          </cell>
          <cell r="E850">
            <v>2564.59</v>
          </cell>
          <cell r="F850" t="str">
            <v>Catastrado</v>
          </cell>
          <cell r="G850" t="str">
            <v>Pluvial</v>
          </cell>
          <cell r="H850" t="str">
            <v>Sumudero</v>
          </cell>
          <cell r="I850" t="str">
            <v>Existente</v>
          </cell>
        </row>
        <row r="851">
          <cell r="A851" t="str">
            <v>1022531.99-1043374.47</v>
          </cell>
          <cell r="B851" t="str">
            <v>S352</v>
          </cell>
          <cell r="C851">
            <v>1022531.99</v>
          </cell>
          <cell r="D851">
            <v>1043374.47</v>
          </cell>
          <cell r="E851">
            <v>2564.56</v>
          </cell>
          <cell r="F851" t="str">
            <v>Catastrado</v>
          </cell>
          <cell r="G851" t="str">
            <v>Pluvial</v>
          </cell>
          <cell r="H851" t="str">
            <v>Sumudero</v>
          </cell>
          <cell r="I851" t="str">
            <v>Existente</v>
          </cell>
        </row>
        <row r="852">
          <cell r="A852" t="str">
            <v>1022572.89-1043378.76</v>
          </cell>
          <cell r="B852" t="str">
            <v>S353</v>
          </cell>
          <cell r="C852">
            <v>1022572.89</v>
          </cell>
          <cell r="D852">
            <v>1043378.76</v>
          </cell>
          <cell r="E852">
            <v>2563.87</v>
          </cell>
          <cell r="F852" t="str">
            <v>Catastrado</v>
          </cell>
          <cell r="G852" t="str">
            <v>Pluvial</v>
          </cell>
          <cell r="H852" t="str">
            <v>Sumudero</v>
          </cell>
          <cell r="I852" t="str">
            <v>Existente</v>
          </cell>
        </row>
        <row r="853">
          <cell r="A853" t="str">
            <v>1022559.07-1043395.56</v>
          </cell>
          <cell r="B853" t="str">
            <v>S354</v>
          </cell>
          <cell r="C853">
            <v>1022559.07</v>
          </cell>
          <cell r="D853">
            <v>1043395.56</v>
          </cell>
          <cell r="E853">
            <v>2564.0300000000002</v>
          </cell>
          <cell r="F853" t="str">
            <v>Catastrado</v>
          </cell>
          <cell r="G853" t="str">
            <v>Pluvial</v>
          </cell>
          <cell r="H853" t="str">
            <v>Sumudero</v>
          </cell>
          <cell r="I853" t="str">
            <v>Existente</v>
          </cell>
        </row>
        <row r="854">
          <cell r="A854" t="str">
            <v>1022541.85-1043306.83</v>
          </cell>
          <cell r="B854" t="str">
            <v>S357</v>
          </cell>
          <cell r="C854">
            <v>1022541.85</v>
          </cell>
          <cell r="D854">
            <v>1043306.83</v>
          </cell>
          <cell r="E854">
            <v>2566.9899999999998</v>
          </cell>
          <cell r="F854" t="str">
            <v>Catastrado</v>
          </cell>
          <cell r="G854" t="str">
            <v>Pluvial</v>
          </cell>
          <cell r="H854" t="str">
            <v>Sumudero</v>
          </cell>
          <cell r="I854" t="str">
            <v>Inhabilitar</v>
          </cell>
        </row>
        <row r="855">
          <cell r="A855" t="str">
            <v>1022475.43-1043360.55</v>
          </cell>
          <cell r="B855" t="str">
            <v>S359</v>
          </cell>
          <cell r="C855">
            <v>1022475.43</v>
          </cell>
          <cell r="D855">
            <v>1043360.55</v>
          </cell>
          <cell r="E855">
            <v>2564.83</v>
          </cell>
          <cell r="F855" t="str">
            <v>Catastrado</v>
          </cell>
          <cell r="G855" t="str">
            <v>Pluvial</v>
          </cell>
          <cell r="H855" t="str">
            <v>Sumudero</v>
          </cell>
          <cell r="I855" t="str">
            <v>Existente</v>
          </cell>
        </row>
        <row r="856">
          <cell r="A856" t="str">
            <v>1022469.85-1043362.13</v>
          </cell>
          <cell r="B856" t="str">
            <v>S360</v>
          </cell>
          <cell r="C856">
            <v>1022469.85</v>
          </cell>
          <cell r="D856">
            <v>1043362.13</v>
          </cell>
          <cell r="E856">
            <v>2564.89</v>
          </cell>
          <cell r="F856" t="str">
            <v>Catastrado</v>
          </cell>
          <cell r="G856" t="str">
            <v>Pluvial</v>
          </cell>
          <cell r="H856" t="str">
            <v>Sumudero</v>
          </cell>
          <cell r="I856" t="str">
            <v>Existente</v>
          </cell>
        </row>
        <row r="857">
          <cell r="A857" t="str">
            <v>1022465.22-1043367.6</v>
          </cell>
          <cell r="B857" t="str">
            <v>S361</v>
          </cell>
          <cell r="C857">
            <v>1022465.22</v>
          </cell>
          <cell r="D857">
            <v>1043367.6</v>
          </cell>
          <cell r="E857">
            <v>2565.04</v>
          </cell>
          <cell r="F857" t="str">
            <v>Catastrado</v>
          </cell>
          <cell r="G857" t="str">
            <v>Pluvial</v>
          </cell>
          <cell r="H857" t="str">
            <v>Sumudero</v>
          </cell>
          <cell r="I857" t="str">
            <v>Existente</v>
          </cell>
        </row>
        <row r="858">
          <cell r="A858" t="str">
            <v>1022489.99-1043166.5</v>
          </cell>
          <cell r="B858" t="str">
            <v>S362</v>
          </cell>
          <cell r="C858">
            <v>1022489.99</v>
          </cell>
          <cell r="D858">
            <v>1043166.5</v>
          </cell>
          <cell r="E858">
            <v>2574.62</v>
          </cell>
          <cell r="F858" t="str">
            <v>Catastrado</v>
          </cell>
          <cell r="G858" t="str">
            <v>Pluvial</v>
          </cell>
          <cell r="H858" t="str">
            <v>Sumudero</v>
          </cell>
          <cell r="I858" t="str">
            <v>Inhabilitar</v>
          </cell>
        </row>
        <row r="859">
          <cell r="A859" t="str">
            <v>1022494.28-1043200.83</v>
          </cell>
          <cell r="B859" t="str">
            <v>S363</v>
          </cell>
          <cell r="C859">
            <v>1022494.28</v>
          </cell>
          <cell r="D859">
            <v>1043200.83</v>
          </cell>
          <cell r="E859">
            <v>2574.37</v>
          </cell>
          <cell r="F859" t="str">
            <v>Catastrado</v>
          </cell>
          <cell r="G859" t="str">
            <v>Pluvial</v>
          </cell>
          <cell r="H859" t="str">
            <v>Sumudero</v>
          </cell>
          <cell r="I859" t="str">
            <v>Inhabilitar</v>
          </cell>
        </row>
        <row r="860">
          <cell r="A860" t="str">
            <v>1022507.18-1043218.04</v>
          </cell>
          <cell r="B860" t="str">
            <v>S364</v>
          </cell>
          <cell r="C860">
            <v>1022507.18</v>
          </cell>
          <cell r="D860">
            <v>1043218.04</v>
          </cell>
          <cell r="E860">
            <v>2573.3000000000002</v>
          </cell>
          <cell r="F860" t="str">
            <v>Catastrado</v>
          </cell>
          <cell r="G860" t="str">
            <v>Pluvial</v>
          </cell>
          <cell r="H860" t="str">
            <v>Sumudero</v>
          </cell>
          <cell r="I860" t="str">
            <v>Inhabilitar</v>
          </cell>
        </row>
        <row r="861">
          <cell r="A861" t="str">
            <v>1022508.52-1043235.29</v>
          </cell>
          <cell r="B861" t="str">
            <v>S365</v>
          </cell>
          <cell r="C861">
            <v>1022508.52</v>
          </cell>
          <cell r="D861">
            <v>1043235.29</v>
          </cell>
          <cell r="E861">
            <v>2572.44</v>
          </cell>
          <cell r="F861" t="str">
            <v>Catastrado</v>
          </cell>
          <cell r="G861" t="str">
            <v>Pluvial</v>
          </cell>
          <cell r="H861" t="str">
            <v>Sumudero</v>
          </cell>
          <cell r="I861" t="str">
            <v>Inhabilitar</v>
          </cell>
        </row>
        <row r="862">
          <cell r="A862" t="str">
            <v>1022523.04-1043259.96</v>
          </cell>
          <cell r="B862" t="str">
            <v>S366</v>
          </cell>
          <cell r="C862">
            <v>1022523.04</v>
          </cell>
          <cell r="D862">
            <v>1043259.96</v>
          </cell>
          <cell r="E862">
            <v>2570.7600000000002</v>
          </cell>
          <cell r="F862" t="str">
            <v>Catastrado</v>
          </cell>
          <cell r="G862" t="str">
            <v>Pluvial</v>
          </cell>
          <cell r="H862" t="str">
            <v>Sumudero</v>
          </cell>
          <cell r="I862" t="str">
            <v>Inhabilitar</v>
          </cell>
        </row>
        <row r="863">
          <cell r="A863" t="str">
            <v>1022509.42-1043272.84</v>
          </cell>
          <cell r="B863" t="str">
            <v>S367</v>
          </cell>
          <cell r="C863">
            <v>1022509.42</v>
          </cell>
          <cell r="D863">
            <v>1043272.84</v>
          </cell>
          <cell r="E863">
            <v>2568.33</v>
          </cell>
          <cell r="F863" t="str">
            <v>Catastrado</v>
          </cell>
          <cell r="G863" t="str">
            <v>Pluvial</v>
          </cell>
          <cell r="H863" t="str">
            <v>Sumudero</v>
          </cell>
          <cell r="I863" t="str">
            <v>Inhabilitar</v>
          </cell>
        </row>
        <row r="864">
          <cell r="A864" t="str">
            <v>1022497.65-1043284.12</v>
          </cell>
          <cell r="B864" t="str">
            <v>S368</v>
          </cell>
          <cell r="C864">
            <v>1022497.65</v>
          </cell>
          <cell r="D864">
            <v>1043284.12</v>
          </cell>
          <cell r="E864">
            <v>2567.16</v>
          </cell>
          <cell r="F864" t="str">
            <v>Catastrado</v>
          </cell>
          <cell r="G864" t="str">
            <v>Pluvial</v>
          </cell>
          <cell r="H864" t="str">
            <v>Sumudero</v>
          </cell>
          <cell r="I864" t="str">
            <v>Inhabilitar</v>
          </cell>
        </row>
        <row r="865">
          <cell r="A865" t="str">
            <v>1022504.98-1043287.34</v>
          </cell>
          <cell r="B865" t="str">
            <v>S369</v>
          </cell>
          <cell r="C865">
            <v>1022504.98</v>
          </cell>
          <cell r="D865">
            <v>1043287.34</v>
          </cell>
          <cell r="E865">
            <v>2567.33</v>
          </cell>
          <cell r="F865" t="str">
            <v>Catastrado</v>
          </cell>
          <cell r="G865" t="str">
            <v>Pluvial</v>
          </cell>
          <cell r="H865" t="str">
            <v>Sumudero</v>
          </cell>
          <cell r="I865" t="str">
            <v>Inhabilitar</v>
          </cell>
        </row>
        <row r="866">
          <cell r="A866" t="str">
            <v>1022480.43-1043300.32</v>
          </cell>
          <cell r="B866" t="str">
            <v>S370</v>
          </cell>
          <cell r="C866">
            <v>1022480.43</v>
          </cell>
          <cell r="D866">
            <v>1043300.32</v>
          </cell>
          <cell r="E866">
            <v>2566.34</v>
          </cell>
          <cell r="F866" t="str">
            <v>Catastrado</v>
          </cell>
          <cell r="G866" t="str">
            <v>Pluvial</v>
          </cell>
          <cell r="H866" t="str">
            <v>Sumudero</v>
          </cell>
          <cell r="I866" t="str">
            <v>Existente</v>
          </cell>
        </row>
        <row r="867">
          <cell r="A867" t="str">
            <v>1022479.4-1043311.07</v>
          </cell>
          <cell r="B867" t="str">
            <v>S371</v>
          </cell>
          <cell r="C867">
            <v>1022479.4</v>
          </cell>
          <cell r="D867">
            <v>1043311.07</v>
          </cell>
          <cell r="E867">
            <v>2566.4</v>
          </cell>
          <cell r="F867" t="str">
            <v>Catastrado</v>
          </cell>
          <cell r="G867" t="str">
            <v>Pluvial</v>
          </cell>
          <cell r="H867" t="str">
            <v>Sumudero</v>
          </cell>
          <cell r="I867" t="str">
            <v>Existente</v>
          </cell>
        </row>
        <row r="868">
          <cell r="A868" t="str">
            <v>1022448.23-1043340.04</v>
          </cell>
          <cell r="B868" t="str">
            <v>S372</v>
          </cell>
          <cell r="C868">
            <v>1022448.23</v>
          </cell>
          <cell r="D868">
            <v>1043340.04</v>
          </cell>
          <cell r="E868">
            <v>2565.86</v>
          </cell>
          <cell r="F868" t="str">
            <v>Catastrado</v>
          </cell>
          <cell r="G868" t="str">
            <v>Pluvial</v>
          </cell>
          <cell r="H868" t="str">
            <v>Sumudero</v>
          </cell>
          <cell r="I868" t="str">
            <v>Existente</v>
          </cell>
        </row>
        <row r="869">
          <cell r="A869" t="str">
            <v>1022441.61-1043352.95</v>
          </cell>
          <cell r="B869" t="str">
            <v>S373</v>
          </cell>
          <cell r="C869">
            <v>1022441.61</v>
          </cell>
          <cell r="D869">
            <v>1043352.95</v>
          </cell>
          <cell r="E869">
            <v>2565.54</v>
          </cell>
          <cell r="F869" t="str">
            <v>Catastrado</v>
          </cell>
          <cell r="G869" t="str">
            <v>Pluvial</v>
          </cell>
          <cell r="H869" t="str">
            <v>Sumudero</v>
          </cell>
          <cell r="I869" t="str">
            <v>Existente</v>
          </cell>
        </row>
        <row r="870">
          <cell r="A870" t="str">
            <v>1022449.84-1043349.45</v>
          </cell>
          <cell r="B870" t="str">
            <v>S374</v>
          </cell>
          <cell r="C870">
            <v>1022449.84</v>
          </cell>
          <cell r="D870">
            <v>1043349.45</v>
          </cell>
          <cell r="E870">
            <v>2565.67</v>
          </cell>
          <cell r="F870" t="str">
            <v>Catastrado</v>
          </cell>
          <cell r="G870" t="str">
            <v>Pluvial</v>
          </cell>
          <cell r="H870" t="str">
            <v>Sumudero</v>
          </cell>
          <cell r="I870" t="str">
            <v>Existente</v>
          </cell>
        </row>
        <row r="871">
          <cell r="A871" t="str">
            <v>1022354.4-1043421.97</v>
          </cell>
          <cell r="B871" t="str">
            <v>S375</v>
          </cell>
          <cell r="C871">
            <v>1022354.4</v>
          </cell>
          <cell r="D871">
            <v>1043421.97</v>
          </cell>
          <cell r="E871">
            <v>2565.08</v>
          </cell>
          <cell r="F871" t="str">
            <v>Catastrado</v>
          </cell>
          <cell r="G871" t="str">
            <v>Pluvial</v>
          </cell>
          <cell r="H871" t="str">
            <v>Sumudero</v>
          </cell>
          <cell r="I871" t="str">
            <v>Existente</v>
          </cell>
        </row>
        <row r="872">
          <cell r="A872" t="str">
            <v>1022350.39-1043417</v>
          </cell>
          <cell r="B872" t="str">
            <v>S376</v>
          </cell>
          <cell r="C872">
            <v>1022350.39</v>
          </cell>
          <cell r="D872">
            <v>1043417</v>
          </cell>
          <cell r="E872">
            <v>2565.0700000000002</v>
          </cell>
          <cell r="F872" t="str">
            <v>Catastrado</v>
          </cell>
          <cell r="G872" t="str">
            <v>Pluvial</v>
          </cell>
          <cell r="H872" t="str">
            <v>Sumudero</v>
          </cell>
          <cell r="I872" t="str">
            <v>Existente</v>
          </cell>
        </row>
        <row r="873">
          <cell r="A873" t="str">
            <v>1022336.44-1043390.2</v>
          </cell>
          <cell r="B873" t="str">
            <v>S377</v>
          </cell>
          <cell r="C873">
            <v>1022336.44</v>
          </cell>
          <cell r="D873">
            <v>1043390.2</v>
          </cell>
          <cell r="E873">
            <v>2564.9699999999998</v>
          </cell>
          <cell r="F873" t="str">
            <v>Catastrado</v>
          </cell>
          <cell r="G873" t="str">
            <v>Pluvial</v>
          </cell>
          <cell r="H873" t="str">
            <v>Sumudero</v>
          </cell>
          <cell r="I873" t="str">
            <v>Inhabilitar</v>
          </cell>
        </row>
        <row r="874">
          <cell r="A874" t="str">
            <v>1022338.16-1043388.54</v>
          </cell>
          <cell r="B874" t="str">
            <v>S378</v>
          </cell>
          <cell r="C874">
            <v>1022338.16</v>
          </cell>
          <cell r="D874">
            <v>1043388.54</v>
          </cell>
          <cell r="E874">
            <v>2565</v>
          </cell>
          <cell r="F874" t="str">
            <v>Catastrado</v>
          </cell>
          <cell r="G874" t="str">
            <v>Pluvial</v>
          </cell>
          <cell r="H874" t="str">
            <v>Sumudero</v>
          </cell>
          <cell r="I874" t="str">
            <v>Inhabilitar</v>
          </cell>
        </row>
        <row r="875">
          <cell r="A875" t="str">
            <v>1022329.85-1043372.83</v>
          </cell>
          <cell r="B875" t="str">
            <v>S380</v>
          </cell>
          <cell r="C875">
            <v>1022329.85</v>
          </cell>
          <cell r="D875">
            <v>1043372.83</v>
          </cell>
          <cell r="E875">
            <v>2565.23</v>
          </cell>
          <cell r="F875" t="str">
            <v>Catastrado</v>
          </cell>
          <cell r="G875" t="str">
            <v>Pluvial</v>
          </cell>
          <cell r="H875" t="str">
            <v>Sumudero</v>
          </cell>
          <cell r="I875" t="str">
            <v>Existente</v>
          </cell>
        </row>
        <row r="876">
          <cell r="A876" t="str">
            <v>1022332.87-1043375.67</v>
          </cell>
          <cell r="B876" t="str">
            <v>S381</v>
          </cell>
          <cell r="C876">
            <v>1022332.87</v>
          </cell>
          <cell r="D876">
            <v>1043375.67</v>
          </cell>
          <cell r="E876">
            <v>2565.1799999999998</v>
          </cell>
          <cell r="F876" t="str">
            <v>Catastrado</v>
          </cell>
          <cell r="G876" t="str">
            <v>Pluvial</v>
          </cell>
          <cell r="H876" t="str">
            <v>Sumudero</v>
          </cell>
          <cell r="I876" t="str">
            <v>Existente</v>
          </cell>
        </row>
        <row r="877">
          <cell r="A877" t="str">
            <v>1022350.95-1043356.19</v>
          </cell>
          <cell r="B877" t="str">
            <v>S382</v>
          </cell>
          <cell r="C877">
            <v>1022350.95</v>
          </cell>
          <cell r="D877">
            <v>1043356.19</v>
          </cell>
          <cell r="E877">
            <v>2565.64</v>
          </cell>
          <cell r="F877" t="str">
            <v>Catastrado</v>
          </cell>
          <cell r="G877" t="str">
            <v>Pluvial</v>
          </cell>
          <cell r="H877" t="str">
            <v>Sumudero</v>
          </cell>
          <cell r="I877" t="str">
            <v>Inhabilitar</v>
          </cell>
        </row>
        <row r="878">
          <cell r="A878" t="str">
            <v>1022353.28-1043353.5</v>
          </cell>
          <cell r="B878" t="str">
            <v>S383</v>
          </cell>
          <cell r="C878">
            <v>1022353.28</v>
          </cell>
          <cell r="D878">
            <v>1043353.5</v>
          </cell>
          <cell r="E878">
            <v>2565.6999999999998</v>
          </cell>
          <cell r="F878" t="str">
            <v>Catastrado</v>
          </cell>
          <cell r="G878" t="str">
            <v>Pluvial</v>
          </cell>
          <cell r="H878" t="str">
            <v>Sumudero</v>
          </cell>
          <cell r="I878" t="str">
            <v>Inhabilitar</v>
          </cell>
        </row>
        <row r="879">
          <cell r="A879" t="str">
            <v>1022378.74-1043325.46</v>
          </cell>
          <cell r="B879" t="str">
            <v>S384</v>
          </cell>
          <cell r="C879">
            <v>1022378.74</v>
          </cell>
          <cell r="D879">
            <v>1043325.46</v>
          </cell>
          <cell r="E879">
            <v>2566.34</v>
          </cell>
          <cell r="F879" t="str">
            <v>Catastrado</v>
          </cell>
          <cell r="G879" t="str">
            <v>Pluvial</v>
          </cell>
          <cell r="H879" t="str">
            <v>Sumudero</v>
          </cell>
          <cell r="I879" t="str">
            <v>Inhabilitar</v>
          </cell>
        </row>
        <row r="880">
          <cell r="A880" t="str">
            <v>1022375.5-1043322.9</v>
          </cell>
          <cell r="B880" t="str">
            <v>S385</v>
          </cell>
          <cell r="C880">
            <v>1022375.5</v>
          </cell>
          <cell r="D880">
            <v>1043322.9</v>
          </cell>
          <cell r="E880">
            <v>2566.38</v>
          </cell>
          <cell r="F880" t="str">
            <v>Catastrado</v>
          </cell>
          <cell r="G880" t="str">
            <v>Pluvial</v>
          </cell>
          <cell r="H880" t="str">
            <v>Sumudero</v>
          </cell>
          <cell r="I880" t="str">
            <v>Inhabilitar</v>
          </cell>
        </row>
        <row r="881">
          <cell r="A881" t="str">
            <v>1022376.49-1043317.86</v>
          </cell>
          <cell r="B881" t="str">
            <v>S386</v>
          </cell>
          <cell r="C881">
            <v>1022376.49</v>
          </cell>
          <cell r="D881">
            <v>1043317.86</v>
          </cell>
          <cell r="E881">
            <v>2566.41</v>
          </cell>
          <cell r="F881" t="str">
            <v>Catastrado</v>
          </cell>
          <cell r="G881" t="str">
            <v>Pluvial</v>
          </cell>
          <cell r="H881" t="str">
            <v>Sumudero</v>
          </cell>
          <cell r="I881" t="str">
            <v>Inhabilitar</v>
          </cell>
        </row>
        <row r="882">
          <cell r="A882" t="str">
            <v>1022423.5-1043342.73</v>
          </cell>
          <cell r="B882" t="str">
            <v>S387</v>
          </cell>
          <cell r="C882">
            <v>1022423.5</v>
          </cell>
          <cell r="D882">
            <v>1043342.73</v>
          </cell>
          <cell r="E882">
            <v>2565.94</v>
          </cell>
          <cell r="F882" t="str">
            <v>Catastrado</v>
          </cell>
          <cell r="G882" t="str">
            <v>Pluvial</v>
          </cell>
          <cell r="H882" t="str">
            <v>Sumudero</v>
          </cell>
          <cell r="I882" t="str">
            <v>Existente</v>
          </cell>
        </row>
        <row r="883">
          <cell r="A883" t="str">
            <v>1022427.33-1043336.65</v>
          </cell>
          <cell r="B883" t="str">
            <v>S388</v>
          </cell>
          <cell r="C883">
            <v>1022427.33</v>
          </cell>
          <cell r="D883">
            <v>1043336.65</v>
          </cell>
          <cell r="E883">
            <v>2566.0100000000002</v>
          </cell>
          <cell r="F883" t="str">
            <v>Catastrado</v>
          </cell>
          <cell r="G883" t="str">
            <v>Pluvial</v>
          </cell>
          <cell r="H883" t="str">
            <v>Sumudero</v>
          </cell>
          <cell r="I883" t="str">
            <v>Existente</v>
          </cell>
        </row>
        <row r="884">
          <cell r="A884" t="str">
            <v>1022357.23-1043306.76</v>
          </cell>
          <cell r="B884" t="str">
            <v>S389</v>
          </cell>
          <cell r="C884">
            <v>1022357.23</v>
          </cell>
          <cell r="D884">
            <v>1043306.76</v>
          </cell>
          <cell r="E884">
            <v>2566.06</v>
          </cell>
          <cell r="F884" t="str">
            <v>Catastrado</v>
          </cell>
          <cell r="G884" t="str">
            <v>Pluvial</v>
          </cell>
          <cell r="H884" t="str">
            <v>Sumudero</v>
          </cell>
          <cell r="I884" t="str">
            <v>Existente</v>
          </cell>
        </row>
        <row r="885">
          <cell r="A885" t="str">
            <v>1022344.73-1043298.58</v>
          </cell>
          <cell r="B885" t="str">
            <v>S390</v>
          </cell>
          <cell r="C885">
            <v>1022344.73</v>
          </cell>
          <cell r="D885">
            <v>1043298.58</v>
          </cell>
          <cell r="E885">
            <v>2565.9899999999998</v>
          </cell>
          <cell r="F885" t="str">
            <v>Catastrado</v>
          </cell>
          <cell r="G885" t="str">
            <v>Pluvial</v>
          </cell>
          <cell r="H885" t="str">
            <v>Sumudero</v>
          </cell>
          <cell r="I885" t="str">
            <v>Existente</v>
          </cell>
        </row>
        <row r="886">
          <cell r="A886" t="str">
            <v>1022346.74-1043293.44</v>
          </cell>
          <cell r="B886" t="str">
            <v>S391</v>
          </cell>
          <cell r="C886">
            <v>1022346.74</v>
          </cell>
          <cell r="D886">
            <v>1043293.44</v>
          </cell>
          <cell r="E886">
            <v>2565.98</v>
          </cell>
          <cell r="F886" t="str">
            <v>Catastrado</v>
          </cell>
          <cell r="G886" t="str">
            <v>Pluvial</v>
          </cell>
          <cell r="H886" t="str">
            <v>Sumudero</v>
          </cell>
          <cell r="I886" t="str">
            <v>Existente</v>
          </cell>
        </row>
        <row r="887">
          <cell r="A887" t="str">
            <v>1022312.13-1043350.33</v>
          </cell>
          <cell r="B887" t="str">
            <v>S394</v>
          </cell>
          <cell r="C887">
            <v>1022312.13</v>
          </cell>
          <cell r="D887">
            <v>1043350.33</v>
          </cell>
          <cell r="E887">
            <v>2565.44</v>
          </cell>
          <cell r="F887" t="str">
            <v>Catastrado</v>
          </cell>
          <cell r="G887" t="str">
            <v>Pluvial</v>
          </cell>
          <cell r="H887" t="str">
            <v>Sumudero</v>
          </cell>
          <cell r="I887" t="str">
            <v>Existente</v>
          </cell>
        </row>
        <row r="888">
          <cell r="A888" t="str">
            <v>1022293.02-1043352.84</v>
          </cell>
          <cell r="B888" t="str">
            <v>S395</v>
          </cell>
          <cell r="C888">
            <v>1022293.02</v>
          </cell>
          <cell r="D888">
            <v>1043352.84</v>
          </cell>
          <cell r="E888">
            <v>2565.7399999999998</v>
          </cell>
          <cell r="F888" t="str">
            <v>Catastrado</v>
          </cell>
          <cell r="G888" t="str">
            <v>Pluvial</v>
          </cell>
          <cell r="H888" t="str">
            <v>Sumudero</v>
          </cell>
          <cell r="I888" t="str">
            <v>Existente</v>
          </cell>
        </row>
        <row r="889">
          <cell r="A889" t="str">
            <v>1022239.12-1043292.04</v>
          </cell>
          <cell r="B889" t="str">
            <v>S396</v>
          </cell>
          <cell r="C889">
            <v>1022239.12</v>
          </cell>
          <cell r="D889">
            <v>1043292.04</v>
          </cell>
          <cell r="E889">
            <v>2566.3000000000002</v>
          </cell>
          <cell r="F889" t="str">
            <v>Catastrado</v>
          </cell>
          <cell r="G889" t="str">
            <v>Pluvial</v>
          </cell>
          <cell r="H889" t="str">
            <v>Sumudero</v>
          </cell>
          <cell r="I889" t="str">
            <v>Inhabilitar</v>
          </cell>
        </row>
        <row r="890">
          <cell r="A890" t="str">
            <v>1022296.45-1043265.85</v>
          </cell>
          <cell r="B890" t="str">
            <v>S397</v>
          </cell>
          <cell r="C890">
            <v>1022296.45</v>
          </cell>
          <cell r="D890">
            <v>1043265.85</v>
          </cell>
          <cell r="E890">
            <v>2566.4</v>
          </cell>
          <cell r="F890" t="str">
            <v>Catastrado</v>
          </cell>
          <cell r="G890" t="str">
            <v>Pluvial</v>
          </cell>
          <cell r="H890" t="str">
            <v>Sumudero</v>
          </cell>
          <cell r="I890" t="str">
            <v>Existente</v>
          </cell>
        </row>
        <row r="891">
          <cell r="A891" t="str">
            <v>1022326.09-1043328.88</v>
          </cell>
          <cell r="B891" t="str">
            <v>S398</v>
          </cell>
          <cell r="C891">
            <v>1022326.09</v>
          </cell>
          <cell r="D891">
            <v>1043328.88</v>
          </cell>
          <cell r="E891">
            <v>2565.65</v>
          </cell>
          <cell r="F891" t="str">
            <v>Catastrado</v>
          </cell>
          <cell r="G891" t="str">
            <v>Pluvial</v>
          </cell>
          <cell r="H891" t="str">
            <v>Sumudero</v>
          </cell>
          <cell r="I891" t="str">
            <v>Inhabilitar</v>
          </cell>
        </row>
        <row r="892">
          <cell r="A892" t="str">
            <v>1022256.52-1043243.22</v>
          </cell>
          <cell r="B892" t="str">
            <v>S399</v>
          </cell>
          <cell r="C892">
            <v>1022256.52</v>
          </cell>
          <cell r="D892">
            <v>1043243.22</v>
          </cell>
          <cell r="E892">
            <v>2566.46</v>
          </cell>
          <cell r="F892" t="str">
            <v>Catastrado</v>
          </cell>
          <cell r="G892" t="str">
            <v>Pluvial</v>
          </cell>
          <cell r="H892" t="str">
            <v>Sumudero</v>
          </cell>
          <cell r="I892" t="str">
            <v>Existente</v>
          </cell>
        </row>
        <row r="893">
          <cell r="A893" t="str">
            <v>1022222.42-1043221.96</v>
          </cell>
          <cell r="B893" t="str">
            <v>S400</v>
          </cell>
          <cell r="C893">
            <v>1022222.42</v>
          </cell>
          <cell r="D893">
            <v>1043221.96</v>
          </cell>
          <cell r="E893">
            <v>2566.48</v>
          </cell>
          <cell r="F893" t="str">
            <v>Catastrado</v>
          </cell>
          <cell r="G893" t="str">
            <v>Pluvial</v>
          </cell>
          <cell r="H893" t="str">
            <v>Sumudero</v>
          </cell>
          <cell r="I893" t="str">
            <v>Existente</v>
          </cell>
        </row>
        <row r="894">
          <cell r="A894" t="str">
            <v>1022217.84-1043225.56</v>
          </cell>
          <cell r="B894" t="str">
            <v>S401</v>
          </cell>
          <cell r="C894">
            <v>1022217.84</v>
          </cell>
          <cell r="D894">
            <v>1043225.56</v>
          </cell>
          <cell r="E894">
            <v>2566.5100000000002</v>
          </cell>
          <cell r="F894" t="str">
            <v>Catastrado</v>
          </cell>
          <cell r="G894" t="str">
            <v>Pluvial</v>
          </cell>
          <cell r="H894" t="str">
            <v>Sumudero</v>
          </cell>
          <cell r="I894" t="str">
            <v>Existente</v>
          </cell>
        </row>
        <row r="895">
          <cell r="A895" t="str">
            <v>1022182.05-1043203.54</v>
          </cell>
          <cell r="B895" t="str">
            <v>S402</v>
          </cell>
          <cell r="C895">
            <v>1022182.05</v>
          </cell>
          <cell r="D895">
            <v>1043203.54</v>
          </cell>
          <cell r="E895">
            <v>2566.61</v>
          </cell>
          <cell r="F895" t="str">
            <v>Catastrado</v>
          </cell>
          <cell r="G895" t="str">
            <v>Pluvial</v>
          </cell>
          <cell r="H895" t="str">
            <v>Sumudero</v>
          </cell>
          <cell r="I895" t="str">
            <v>Existente</v>
          </cell>
        </row>
        <row r="896">
          <cell r="A896" t="str">
            <v>1022181.84-1043197.34</v>
          </cell>
          <cell r="B896" t="str">
            <v>S403</v>
          </cell>
          <cell r="C896">
            <v>1022181.84</v>
          </cell>
          <cell r="D896">
            <v>1043197.34</v>
          </cell>
          <cell r="E896">
            <v>2566.69</v>
          </cell>
          <cell r="F896" t="str">
            <v>Catastrado</v>
          </cell>
          <cell r="G896" t="str">
            <v>Pluvial</v>
          </cell>
          <cell r="H896" t="str">
            <v>Sumudero</v>
          </cell>
          <cell r="I896" t="str">
            <v>Existente</v>
          </cell>
        </row>
        <row r="897">
          <cell r="A897" t="str">
            <v>1022416.19-1043576.91</v>
          </cell>
          <cell r="B897" t="str">
            <v>S405</v>
          </cell>
          <cell r="C897">
            <v>1022416.19</v>
          </cell>
          <cell r="D897">
            <v>1043576.91</v>
          </cell>
          <cell r="E897">
            <v>2562.6999999999998</v>
          </cell>
          <cell r="F897" t="str">
            <v>Catastrado</v>
          </cell>
          <cell r="G897" t="str">
            <v>Pluvial</v>
          </cell>
          <cell r="H897" t="str">
            <v>Sumudero</v>
          </cell>
          <cell r="I897" t="str">
            <v>Existente</v>
          </cell>
        </row>
        <row r="898">
          <cell r="A898" t="str">
            <v>1022418.86-1043580.8</v>
          </cell>
          <cell r="B898" t="str">
            <v>S406</v>
          </cell>
          <cell r="C898">
            <v>1022418.86</v>
          </cell>
          <cell r="D898">
            <v>1043580.8</v>
          </cell>
          <cell r="E898">
            <v>2562.7600000000002</v>
          </cell>
          <cell r="F898" t="str">
            <v>Catastrado</v>
          </cell>
          <cell r="G898" t="str">
            <v>Pluvial</v>
          </cell>
          <cell r="H898" t="str">
            <v>Sumudero</v>
          </cell>
          <cell r="I898" t="str">
            <v>Existente</v>
          </cell>
        </row>
        <row r="899">
          <cell r="A899" t="str">
            <v>1022385.15-1043697.99</v>
          </cell>
          <cell r="B899" t="str">
            <v>S410</v>
          </cell>
          <cell r="C899">
            <v>1022385.15</v>
          </cell>
          <cell r="D899">
            <v>1043697.99</v>
          </cell>
          <cell r="E899">
            <v>2561.09</v>
          </cell>
          <cell r="F899" t="str">
            <v>Catastrado</v>
          </cell>
          <cell r="G899" t="str">
            <v>Pluvial</v>
          </cell>
          <cell r="H899" t="str">
            <v>Sumudero</v>
          </cell>
          <cell r="I899" t="str">
            <v>Existente</v>
          </cell>
        </row>
        <row r="900">
          <cell r="A900" t="str">
            <v>1022381.05-1043700.35</v>
          </cell>
          <cell r="B900" t="str">
            <v>S411</v>
          </cell>
          <cell r="C900">
            <v>1022381.05</v>
          </cell>
          <cell r="D900">
            <v>1043700.35</v>
          </cell>
          <cell r="E900">
            <v>2561.04</v>
          </cell>
          <cell r="F900" t="str">
            <v>Catastrado</v>
          </cell>
          <cell r="G900" t="str">
            <v>Pluvial</v>
          </cell>
          <cell r="H900" t="str">
            <v>Sumudero</v>
          </cell>
          <cell r="I900" t="str">
            <v>Existente</v>
          </cell>
        </row>
        <row r="901">
          <cell r="A901" t="str">
            <v>1022511.07-1043689.67</v>
          </cell>
          <cell r="B901" t="str">
            <v>S420</v>
          </cell>
          <cell r="C901">
            <v>1022511.07</v>
          </cell>
          <cell r="D901">
            <v>1043689.67</v>
          </cell>
          <cell r="E901">
            <v>2564.14</v>
          </cell>
          <cell r="F901" t="str">
            <v>Catastrado</v>
          </cell>
          <cell r="G901" t="str">
            <v>Pluvial</v>
          </cell>
          <cell r="H901" t="str">
            <v>Sumudero</v>
          </cell>
          <cell r="I901" t="str">
            <v>Inhabilitar</v>
          </cell>
        </row>
        <row r="902">
          <cell r="A902" t="str">
            <v>1022514.42-1043694.25</v>
          </cell>
          <cell r="B902" t="str">
            <v>S421</v>
          </cell>
          <cell r="C902">
            <v>1022514.42</v>
          </cell>
          <cell r="D902">
            <v>1043694.25</v>
          </cell>
          <cell r="E902">
            <v>2564.15</v>
          </cell>
          <cell r="F902" t="str">
            <v>Catastrado</v>
          </cell>
          <cell r="G902" t="str">
            <v>Pluvial</v>
          </cell>
          <cell r="H902" t="str">
            <v>Sumudero</v>
          </cell>
          <cell r="I902" t="str">
            <v>Inhabilitar</v>
          </cell>
        </row>
        <row r="903">
          <cell r="A903" t="str">
            <v>1022464.97-1043635.09</v>
          </cell>
          <cell r="B903" t="str">
            <v>S423</v>
          </cell>
          <cell r="C903">
            <v>1022464.97</v>
          </cell>
          <cell r="D903">
            <v>1043635.09</v>
          </cell>
          <cell r="E903">
            <v>2564.06</v>
          </cell>
          <cell r="F903" t="str">
            <v>Catastrado</v>
          </cell>
          <cell r="G903" t="str">
            <v>Pluvial</v>
          </cell>
          <cell r="H903" t="str">
            <v>Sumudero</v>
          </cell>
          <cell r="I903" t="str">
            <v>Inhabilitar</v>
          </cell>
        </row>
        <row r="904">
          <cell r="A904" t="str">
            <v>1022466.99-1043638.1</v>
          </cell>
          <cell r="B904" t="str">
            <v>S424</v>
          </cell>
          <cell r="C904">
            <v>1022466.99</v>
          </cell>
          <cell r="D904">
            <v>1043638.1</v>
          </cell>
          <cell r="E904">
            <v>2564.04</v>
          </cell>
          <cell r="F904" t="str">
            <v>Catastrado</v>
          </cell>
          <cell r="G904" t="str">
            <v>Pluvial</v>
          </cell>
          <cell r="H904" t="str">
            <v>Sumudero</v>
          </cell>
          <cell r="I904" t="str">
            <v>Inhabilitar</v>
          </cell>
        </row>
        <row r="905">
          <cell r="A905" t="str">
            <v>1022417.39-1043644.55</v>
          </cell>
          <cell r="B905" t="str">
            <v>S426</v>
          </cell>
          <cell r="C905">
            <v>1022417.39</v>
          </cell>
          <cell r="D905">
            <v>1043644.55</v>
          </cell>
          <cell r="E905">
            <v>2563.61</v>
          </cell>
          <cell r="F905" t="str">
            <v>Catastrado</v>
          </cell>
          <cell r="G905" t="str">
            <v>Pluvial</v>
          </cell>
          <cell r="H905" t="str">
            <v>Sumudero</v>
          </cell>
          <cell r="I905" t="str">
            <v>Inhabilitar</v>
          </cell>
        </row>
        <row r="906">
          <cell r="A906" t="str">
            <v>1022339.25-1043321.44</v>
          </cell>
          <cell r="B906" t="str">
            <v>S432</v>
          </cell>
          <cell r="C906">
            <v>1022339.25</v>
          </cell>
          <cell r="D906">
            <v>1043321.44</v>
          </cell>
          <cell r="E906">
            <v>2565.73</v>
          </cell>
          <cell r="F906" t="str">
            <v>Catastrado</v>
          </cell>
          <cell r="G906" t="str">
            <v>Pluvial</v>
          </cell>
          <cell r="H906" t="str">
            <v>Sumudero</v>
          </cell>
          <cell r="I906" t="str">
            <v>Inhabilitar</v>
          </cell>
        </row>
        <row r="907">
          <cell r="A907" t="str">
            <v>1022094.74-1043152.17</v>
          </cell>
          <cell r="B907" t="str">
            <v>S433</v>
          </cell>
          <cell r="C907">
            <v>1022094.74</v>
          </cell>
          <cell r="D907">
            <v>1043152.17</v>
          </cell>
          <cell r="E907">
            <v>2565.37</v>
          </cell>
          <cell r="F907" t="str">
            <v>Catastrado</v>
          </cell>
          <cell r="G907" t="str">
            <v>Pluvial</v>
          </cell>
          <cell r="H907" t="str">
            <v>Sumudero</v>
          </cell>
          <cell r="I907" t="str">
            <v>Existente</v>
          </cell>
        </row>
        <row r="908">
          <cell r="A908" t="str">
            <v>1022099.05-1043148.27</v>
          </cell>
          <cell r="B908" t="str">
            <v>S434</v>
          </cell>
          <cell r="C908">
            <v>1022099.05</v>
          </cell>
          <cell r="D908">
            <v>1043148.27</v>
          </cell>
          <cell r="E908">
            <v>2565.38</v>
          </cell>
          <cell r="F908" t="str">
            <v>Catastrado</v>
          </cell>
          <cell r="G908" t="str">
            <v>Pluvial</v>
          </cell>
          <cell r="H908" t="str">
            <v>Sumudero</v>
          </cell>
          <cell r="I908" t="str">
            <v>Existente</v>
          </cell>
        </row>
        <row r="909">
          <cell r="A909" t="str">
            <v>1022562.55-1043432.68</v>
          </cell>
          <cell r="B909" t="str">
            <v>S439</v>
          </cell>
          <cell r="C909">
            <v>1022562.55</v>
          </cell>
          <cell r="D909">
            <v>1043432.68</v>
          </cell>
          <cell r="E909">
            <v>2563.89</v>
          </cell>
          <cell r="F909" t="str">
            <v>Catastrado</v>
          </cell>
          <cell r="G909" t="str">
            <v>Pluvial</v>
          </cell>
          <cell r="H909" t="str">
            <v>Sumudero</v>
          </cell>
          <cell r="I909" t="str">
            <v>Existente</v>
          </cell>
        </row>
        <row r="910">
          <cell r="A910" t="str">
            <v>1022573.06-1043754.47</v>
          </cell>
          <cell r="B910" t="str">
            <v>S441</v>
          </cell>
          <cell r="C910">
            <v>1022573.06</v>
          </cell>
          <cell r="D910">
            <v>1043754.47</v>
          </cell>
          <cell r="E910">
            <v>2563.5100000000002</v>
          </cell>
          <cell r="F910" t="str">
            <v>Catastrado</v>
          </cell>
          <cell r="G910" t="str">
            <v>Pluvial</v>
          </cell>
          <cell r="H910" t="str">
            <v>Sumudero</v>
          </cell>
          <cell r="I910" t="str">
            <v>Inhabilitar</v>
          </cell>
        </row>
        <row r="911">
          <cell r="A911" t="str">
            <v>1022570.68-1043782.8</v>
          </cell>
          <cell r="B911" t="str">
            <v>S442</v>
          </cell>
          <cell r="C911">
            <v>1022570.68</v>
          </cell>
          <cell r="D911">
            <v>1043782.8</v>
          </cell>
          <cell r="E911">
            <v>2563.2199999999998</v>
          </cell>
          <cell r="F911" t="str">
            <v>Catastrado</v>
          </cell>
          <cell r="G911" t="str">
            <v>Pluvial</v>
          </cell>
          <cell r="H911" t="str">
            <v>Sumudero</v>
          </cell>
          <cell r="I911" t="str">
            <v>Inhabilitar</v>
          </cell>
        </row>
        <row r="912">
          <cell r="A912" t="str">
            <v>1022586.56-1043770.69</v>
          </cell>
          <cell r="B912" t="str">
            <v>S442A</v>
          </cell>
          <cell r="C912">
            <v>1022586.56</v>
          </cell>
          <cell r="D912">
            <v>1043770.69</v>
          </cell>
          <cell r="E912">
            <v>2563.67</v>
          </cell>
          <cell r="F912" t="str">
            <v>Catastrado</v>
          </cell>
          <cell r="G912" t="str">
            <v>Pluvial</v>
          </cell>
          <cell r="H912" t="str">
            <v>Sumudero</v>
          </cell>
          <cell r="I912" t="str">
            <v>Existente</v>
          </cell>
        </row>
        <row r="913">
          <cell r="A913" t="str">
            <v>1022531.22-1043766.63</v>
          </cell>
          <cell r="B913" t="str">
            <v>S449</v>
          </cell>
          <cell r="C913">
            <v>1022531.22</v>
          </cell>
          <cell r="D913">
            <v>1043766.63</v>
          </cell>
          <cell r="E913">
            <v>2563.8000000000002</v>
          </cell>
          <cell r="F913" t="str">
            <v>Catastrado</v>
          </cell>
          <cell r="G913" t="str">
            <v>Pluvial</v>
          </cell>
          <cell r="H913" t="str">
            <v>Sumudero</v>
          </cell>
          <cell r="I913" t="str">
            <v>Existente</v>
          </cell>
        </row>
        <row r="914">
          <cell r="A914" t="str">
            <v>1022528.54-1043768.95</v>
          </cell>
          <cell r="B914" t="str">
            <v>S450</v>
          </cell>
          <cell r="C914">
            <v>1022528.54</v>
          </cell>
          <cell r="D914">
            <v>1043768.95</v>
          </cell>
          <cell r="E914">
            <v>2563.7800000000002</v>
          </cell>
          <cell r="F914" t="str">
            <v>Catastrado</v>
          </cell>
          <cell r="G914" t="str">
            <v>Pluvial</v>
          </cell>
          <cell r="H914" t="str">
            <v>Sumudero</v>
          </cell>
          <cell r="I914" t="str">
            <v>Existente</v>
          </cell>
        </row>
        <row r="915">
          <cell r="A915" t="str">
            <v>1022626.73-1043822.23</v>
          </cell>
          <cell r="B915" t="str">
            <v>S460</v>
          </cell>
          <cell r="C915">
            <v>1022626.73</v>
          </cell>
          <cell r="D915">
            <v>1043822.23</v>
          </cell>
          <cell r="E915">
            <v>2563.54</v>
          </cell>
          <cell r="F915" t="str">
            <v>Catastrado</v>
          </cell>
          <cell r="G915" t="str">
            <v>Pluvial</v>
          </cell>
          <cell r="H915" t="str">
            <v>Sumudero</v>
          </cell>
          <cell r="I915" t="str">
            <v>Existente</v>
          </cell>
        </row>
        <row r="916">
          <cell r="A916" t="str">
            <v>1022584.33-1043879.82</v>
          </cell>
          <cell r="B916" t="str">
            <v>S461</v>
          </cell>
          <cell r="C916">
            <v>1022584.33</v>
          </cell>
          <cell r="D916">
            <v>1043879.82</v>
          </cell>
          <cell r="E916">
            <v>2562.34</v>
          </cell>
          <cell r="F916" t="str">
            <v>Catastrado</v>
          </cell>
          <cell r="G916" t="str">
            <v>Pluvial</v>
          </cell>
          <cell r="H916" t="str">
            <v>Sumudero</v>
          </cell>
          <cell r="I916" t="str">
            <v>Existente</v>
          </cell>
        </row>
        <row r="917">
          <cell r="A917" t="str">
            <v>1022588.26-1043880.86</v>
          </cell>
          <cell r="B917" t="str">
            <v>S462</v>
          </cell>
          <cell r="C917">
            <v>1022588.26</v>
          </cell>
          <cell r="D917">
            <v>1043880.86</v>
          </cell>
          <cell r="E917">
            <v>2562.42</v>
          </cell>
          <cell r="F917" t="str">
            <v>Catastrado</v>
          </cell>
          <cell r="G917" t="str">
            <v>Pluvial</v>
          </cell>
          <cell r="H917" t="str">
            <v>Sumudero</v>
          </cell>
          <cell r="I917" t="str">
            <v>Existente</v>
          </cell>
        </row>
        <row r="918">
          <cell r="A918" t="str">
            <v>1022573.23-1043923.66</v>
          </cell>
          <cell r="B918" t="str">
            <v>S463</v>
          </cell>
          <cell r="C918">
            <v>1022573.23</v>
          </cell>
          <cell r="D918">
            <v>1043923.66</v>
          </cell>
          <cell r="E918">
            <v>2559.62</v>
          </cell>
          <cell r="F918" t="str">
            <v>Catastrado</v>
          </cell>
          <cell r="G918" t="str">
            <v>Pluvial</v>
          </cell>
          <cell r="H918" t="str">
            <v>Sumudero</v>
          </cell>
          <cell r="I918" t="str">
            <v>Existente</v>
          </cell>
        </row>
        <row r="919">
          <cell r="A919" t="str">
            <v>1022480.88-1043519.43</v>
          </cell>
          <cell r="B919" t="str">
            <v>S464</v>
          </cell>
          <cell r="C919">
            <v>1022480.88</v>
          </cell>
          <cell r="D919">
            <v>1043519.43</v>
          </cell>
          <cell r="E919">
            <v>2563.77</v>
          </cell>
          <cell r="F919" t="str">
            <v>Catastrado</v>
          </cell>
          <cell r="G919" t="str">
            <v>Pluvial</v>
          </cell>
          <cell r="H919" t="str">
            <v>Sumudero</v>
          </cell>
          <cell r="I919" t="str">
            <v>Existente</v>
          </cell>
        </row>
        <row r="920">
          <cell r="A920" t="str">
            <v>1022039.59-1043524.45</v>
          </cell>
          <cell r="B920" t="str">
            <v>S465</v>
          </cell>
          <cell r="C920">
            <v>1022039.59</v>
          </cell>
          <cell r="D920">
            <v>1043524.45</v>
          </cell>
          <cell r="E920">
            <v>2565.16</v>
          </cell>
          <cell r="F920" t="str">
            <v>Catastrado</v>
          </cell>
          <cell r="G920" t="str">
            <v>Pluvial</v>
          </cell>
          <cell r="H920" t="str">
            <v>Sumudero</v>
          </cell>
          <cell r="I920" t="str">
            <v>Existente</v>
          </cell>
        </row>
        <row r="921">
          <cell r="A921" t="str">
            <v>1022035.64-1043519.58</v>
          </cell>
          <cell r="B921" t="str">
            <v>S466</v>
          </cell>
          <cell r="C921">
            <v>1022035.64</v>
          </cell>
          <cell r="D921">
            <v>1043519.58</v>
          </cell>
          <cell r="E921">
            <v>2565.15</v>
          </cell>
          <cell r="F921" t="str">
            <v>Catastrado</v>
          </cell>
          <cell r="G921" t="str">
            <v>Pluvial</v>
          </cell>
          <cell r="H921" t="str">
            <v>Sumudero</v>
          </cell>
          <cell r="I921" t="str">
            <v>Existente</v>
          </cell>
        </row>
        <row r="922">
          <cell r="A922" t="str">
            <v>1022166.49-1043405.81</v>
          </cell>
          <cell r="B922" t="str">
            <v>S471</v>
          </cell>
          <cell r="C922">
            <v>1022166.49</v>
          </cell>
          <cell r="D922">
            <v>1043405.81</v>
          </cell>
          <cell r="E922">
            <v>2565.4499999999998</v>
          </cell>
          <cell r="F922" t="str">
            <v>Catastrado</v>
          </cell>
          <cell r="G922" t="str">
            <v>Pluvial</v>
          </cell>
          <cell r="H922" t="str">
            <v>Sumudero</v>
          </cell>
          <cell r="I922" t="str">
            <v>Existente</v>
          </cell>
        </row>
        <row r="923">
          <cell r="A923" t="str">
            <v>1022150.48-1043387.63</v>
          </cell>
          <cell r="B923" t="str">
            <v>S472</v>
          </cell>
          <cell r="C923">
            <v>1022150.48</v>
          </cell>
          <cell r="D923">
            <v>1043387.63</v>
          </cell>
          <cell r="E923">
            <v>2565.5300000000002</v>
          </cell>
          <cell r="F923" t="str">
            <v>Catastrado</v>
          </cell>
          <cell r="G923" t="str">
            <v>Pluvial</v>
          </cell>
          <cell r="H923" t="str">
            <v>Sumudero</v>
          </cell>
          <cell r="I923" t="str">
            <v>Existente</v>
          </cell>
        </row>
        <row r="924">
          <cell r="A924" t="str">
            <v>1022146.56-1043391</v>
          </cell>
          <cell r="B924" t="str">
            <v>S473</v>
          </cell>
          <cell r="C924">
            <v>1022146.5600000001</v>
          </cell>
          <cell r="D924">
            <v>1043391</v>
          </cell>
          <cell r="E924">
            <v>2565.5300000000002</v>
          </cell>
          <cell r="F924" t="str">
            <v>Catastrado</v>
          </cell>
          <cell r="G924" t="str">
            <v>Pluvial</v>
          </cell>
          <cell r="H924" t="str">
            <v>Sumudero</v>
          </cell>
          <cell r="I924" t="str">
            <v>Existente</v>
          </cell>
        </row>
        <row r="925">
          <cell r="A925" t="str">
            <v>1022078.81-1043314.7</v>
          </cell>
          <cell r="B925" t="str">
            <v>S478</v>
          </cell>
          <cell r="C925">
            <v>1022078.81</v>
          </cell>
          <cell r="D925">
            <v>1043314.7</v>
          </cell>
          <cell r="E925">
            <v>2565.35</v>
          </cell>
          <cell r="F925" t="str">
            <v>Catastrado</v>
          </cell>
          <cell r="G925" t="str">
            <v>Pluvial</v>
          </cell>
          <cell r="H925" t="str">
            <v>Sumudero</v>
          </cell>
          <cell r="I925" t="str">
            <v>Existente</v>
          </cell>
        </row>
        <row r="926">
          <cell r="A926" t="str">
            <v>1022083.11-1043321.8</v>
          </cell>
          <cell r="B926" t="str">
            <v>S479</v>
          </cell>
          <cell r="C926">
            <v>1022083.11</v>
          </cell>
          <cell r="D926">
            <v>1043321.8</v>
          </cell>
          <cell r="E926">
            <v>2565.3200000000002</v>
          </cell>
          <cell r="F926" t="str">
            <v>Catastrado</v>
          </cell>
          <cell r="G926" t="str">
            <v>Pluvial</v>
          </cell>
          <cell r="H926" t="str">
            <v>Sumudero</v>
          </cell>
          <cell r="I926" t="str">
            <v>Existente</v>
          </cell>
        </row>
        <row r="927">
          <cell r="A927" t="str">
            <v>1021977.19-1043399.41</v>
          </cell>
          <cell r="B927" t="str">
            <v>S482</v>
          </cell>
          <cell r="C927">
            <v>1021977.19</v>
          </cell>
          <cell r="D927">
            <v>1043399.41</v>
          </cell>
          <cell r="E927">
            <v>2564.87</v>
          </cell>
          <cell r="F927" t="str">
            <v>Catastrado</v>
          </cell>
          <cell r="G927" t="str">
            <v>Pluvial</v>
          </cell>
          <cell r="H927" t="str">
            <v>Sumudero</v>
          </cell>
          <cell r="I927" t="str">
            <v>Existente</v>
          </cell>
        </row>
        <row r="928">
          <cell r="A928" t="str">
            <v>1021987.32-1043410.72</v>
          </cell>
          <cell r="B928" t="str">
            <v>S483</v>
          </cell>
          <cell r="C928">
            <v>1021987.32</v>
          </cell>
          <cell r="D928">
            <v>1043410.72</v>
          </cell>
          <cell r="E928">
            <v>2564.84</v>
          </cell>
          <cell r="F928" t="str">
            <v>Catastrado</v>
          </cell>
          <cell r="G928" t="str">
            <v>Pluvial</v>
          </cell>
          <cell r="H928" t="str">
            <v>Sumudero</v>
          </cell>
          <cell r="I928" t="str">
            <v>Existente</v>
          </cell>
        </row>
        <row r="929">
          <cell r="A929" t="str">
            <v>1022477.75-1043810.83</v>
          </cell>
          <cell r="B929" t="str">
            <v>S484</v>
          </cell>
          <cell r="C929">
            <v>1022477.75</v>
          </cell>
          <cell r="D929">
            <v>1043810.83</v>
          </cell>
          <cell r="E929">
            <v>2562.88</v>
          </cell>
          <cell r="F929" t="str">
            <v>Catastrado</v>
          </cell>
          <cell r="G929" t="str">
            <v>Pluvial</v>
          </cell>
          <cell r="H929" t="str">
            <v>Sumudero</v>
          </cell>
          <cell r="I929" t="str">
            <v>Existente</v>
          </cell>
        </row>
        <row r="930">
          <cell r="A930" t="str">
            <v>1023461.93-1044641.73</v>
          </cell>
          <cell r="B930" t="str">
            <v>S485</v>
          </cell>
          <cell r="C930">
            <v>1023461.93</v>
          </cell>
          <cell r="D930">
            <v>1044641.73</v>
          </cell>
          <cell r="E930">
            <v>2563.9499999999998</v>
          </cell>
          <cell r="F930" t="str">
            <v>Catastrado</v>
          </cell>
          <cell r="G930" t="str">
            <v>Pluvial</v>
          </cell>
          <cell r="H930" t="str">
            <v>Sumudero</v>
          </cell>
          <cell r="I930" t="str">
            <v>Existente</v>
          </cell>
        </row>
        <row r="931">
          <cell r="A931" t="str">
            <v>1023276.93-1044427.25</v>
          </cell>
          <cell r="B931" t="str">
            <v>S486</v>
          </cell>
          <cell r="C931">
            <v>1023276.93</v>
          </cell>
          <cell r="D931">
            <v>1044427.25</v>
          </cell>
          <cell r="E931">
            <v>2562.71</v>
          </cell>
          <cell r="F931" t="str">
            <v>Catastrado</v>
          </cell>
          <cell r="G931" t="str">
            <v>Pluvial</v>
          </cell>
          <cell r="H931" t="str">
            <v>Sumudero</v>
          </cell>
          <cell r="I931" t="str">
            <v>Existente</v>
          </cell>
        </row>
        <row r="932">
          <cell r="A932" t="str">
            <v>1023215.17-1044351.64</v>
          </cell>
          <cell r="B932" t="str">
            <v>S487</v>
          </cell>
          <cell r="C932">
            <v>1023215.17</v>
          </cell>
          <cell r="D932">
            <v>1044351.64</v>
          </cell>
          <cell r="E932">
            <v>2562.4899999999998</v>
          </cell>
          <cell r="F932" t="str">
            <v>Catastrado</v>
          </cell>
          <cell r="G932" t="str">
            <v>Pluvial</v>
          </cell>
          <cell r="H932" t="str">
            <v>Sumudero</v>
          </cell>
          <cell r="I932" t="str">
            <v>Existente</v>
          </cell>
        </row>
        <row r="933">
          <cell r="A933" t="str">
            <v>1023158.91-1044267.02</v>
          </cell>
          <cell r="B933" t="str">
            <v>S489</v>
          </cell>
          <cell r="C933">
            <v>1023158.91</v>
          </cell>
          <cell r="D933">
            <v>1044267.02</v>
          </cell>
          <cell r="E933">
            <v>2562.58</v>
          </cell>
          <cell r="F933" t="str">
            <v>Catastrado</v>
          </cell>
          <cell r="G933" t="str">
            <v>Pluvial</v>
          </cell>
          <cell r="H933" t="str">
            <v>Sumudero</v>
          </cell>
          <cell r="I933" t="str">
            <v>Existente</v>
          </cell>
        </row>
        <row r="934">
          <cell r="A934" t="str">
            <v>1022921.07-1044051.45</v>
          </cell>
          <cell r="B934" t="str">
            <v>S500</v>
          </cell>
          <cell r="C934">
            <v>1022921.07</v>
          </cell>
          <cell r="D934">
            <v>1044051.45</v>
          </cell>
          <cell r="E934">
            <v>2561.2600000000002</v>
          </cell>
          <cell r="F934" t="str">
            <v>Catastrado</v>
          </cell>
          <cell r="G934" t="str">
            <v>Pluvial</v>
          </cell>
          <cell r="H934" t="str">
            <v>Sumudero</v>
          </cell>
          <cell r="I934" t="str">
            <v>Existente</v>
          </cell>
        </row>
        <row r="935">
          <cell r="A935" t="str">
            <v>1023187.81-1044216.9</v>
          </cell>
          <cell r="B935" t="str">
            <v>S501</v>
          </cell>
          <cell r="C935">
            <v>1023187.81</v>
          </cell>
          <cell r="D935">
            <v>1044216.9</v>
          </cell>
          <cell r="E935">
            <v>2562.5500000000002</v>
          </cell>
          <cell r="F935" t="str">
            <v>Catastrado</v>
          </cell>
          <cell r="G935" t="str">
            <v>Pluvial</v>
          </cell>
          <cell r="H935" t="str">
            <v>Sumudero</v>
          </cell>
          <cell r="I935" t="str">
            <v>Existente</v>
          </cell>
        </row>
        <row r="936">
          <cell r="A936" t="str">
            <v>1023192.49-1044214.51</v>
          </cell>
          <cell r="B936" t="str">
            <v>S502</v>
          </cell>
          <cell r="C936">
            <v>1023192.49</v>
          </cell>
          <cell r="D936">
            <v>1044214.51</v>
          </cell>
          <cell r="E936">
            <v>2562.5700000000002</v>
          </cell>
          <cell r="F936" t="str">
            <v>Catastrado</v>
          </cell>
          <cell r="G936" t="str">
            <v>Pluvial</v>
          </cell>
          <cell r="H936" t="str">
            <v>Sumudero</v>
          </cell>
          <cell r="I936" t="str">
            <v>Existente</v>
          </cell>
        </row>
        <row r="937">
          <cell r="A937" t="str">
            <v>1023174.57-1044068.42</v>
          </cell>
          <cell r="B937" t="str">
            <v>S503</v>
          </cell>
          <cell r="C937">
            <v>1023174.57</v>
          </cell>
          <cell r="D937">
            <v>1044068.42</v>
          </cell>
          <cell r="E937">
            <v>2563.92</v>
          </cell>
          <cell r="F937" t="str">
            <v>Catastrado</v>
          </cell>
          <cell r="G937" t="str">
            <v>Pluvial</v>
          </cell>
          <cell r="H937" t="str">
            <v>Sumudero</v>
          </cell>
          <cell r="I937" t="str">
            <v>Inhabilitar</v>
          </cell>
        </row>
        <row r="938">
          <cell r="A938" t="str">
            <v>1022910.82-1043890.55</v>
          </cell>
          <cell r="B938" t="str">
            <v>S504</v>
          </cell>
          <cell r="C938">
            <v>1022910.82</v>
          </cell>
          <cell r="D938">
            <v>1043890.55</v>
          </cell>
          <cell r="E938">
            <v>2562.08</v>
          </cell>
          <cell r="F938" t="str">
            <v>Catastrado</v>
          </cell>
          <cell r="G938" t="str">
            <v>Pluvial</v>
          </cell>
          <cell r="H938" t="str">
            <v>Sumudero</v>
          </cell>
          <cell r="I938" t="str">
            <v>Inhabilitar</v>
          </cell>
        </row>
        <row r="939">
          <cell r="A939" t="str">
            <v>1022303.89-1043275.68</v>
          </cell>
          <cell r="B939" t="str">
            <v>S506</v>
          </cell>
          <cell r="C939">
            <v>1022303.89</v>
          </cell>
          <cell r="D939">
            <v>1043275.68</v>
          </cell>
          <cell r="E939">
            <v>2566.34</v>
          </cell>
          <cell r="F939" t="str">
            <v>Catastrado</v>
          </cell>
          <cell r="G939" t="str">
            <v>Pluvial</v>
          </cell>
          <cell r="H939" t="str">
            <v>Sumudero</v>
          </cell>
          <cell r="I939" t="str">
            <v>Existente</v>
          </cell>
        </row>
        <row r="940">
          <cell r="A940" t="str">
            <v>1022635.53-1043553.15</v>
          </cell>
          <cell r="B940" t="str">
            <v>SX01</v>
          </cell>
          <cell r="C940">
            <v>1022635.53</v>
          </cell>
          <cell r="D940">
            <v>1043553.15</v>
          </cell>
          <cell r="E940">
            <v>2564.96</v>
          </cell>
          <cell r="F940" t="str">
            <v>Catastrado</v>
          </cell>
          <cell r="G940" t="str">
            <v>Pluvial</v>
          </cell>
          <cell r="H940" t="str">
            <v>Sumudero</v>
          </cell>
          <cell r="I940" t="str">
            <v>Existente</v>
          </cell>
        </row>
        <row r="941">
          <cell r="A941" t="str">
            <v>1022629.8-1043549.31</v>
          </cell>
          <cell r="B941" t="str">
            <v>SX02</v>
          </cell>
          <cell r="C941">
            <v>1022629.8</v>
          </cell>
          <cell r="D941">
            <v>1043549.31</v>
          </cell>
          <cell r="E941">
            <v>2564.9299999999998</v>
          </cell>
          <cell r="F941" t="str">
            <v>Catastrado</v>
          </cell>
          <cell r="G941" t="str">
            <v>Pluvial</v>
          </cell>
          <cell r="H941" t="str">
            <v>Sumudero</v>
          </cell>
          <cell r="I941" t="str">
            <v>Existente</v>
          </cell>
        </row>
        <row r="942">
          <cell r="A942" t="str">
            <v>1022769.24-1043500.16</v>
          </cell>
          <cell r="B942" t="str">
            <v>SX03</v>
          </cell>
          <cell r="C942">
            <v>1022769.24</v>
          </cell>
          <cell r="D942">
            <v>1043500.16</v>
          </cell>
          <cell r="E942">
            <v>2567.3000000000002</v>
          </cell>
          <cell r="F942" t="str">
            <v>Catastrado</v>
          </cell>
          <cell r="G942" t="str">
            <v>Pluvial</v>
          </cell>
          <cell r="H942" t="str">
            <v>Sumudero</v>
          </cell>
          <cell r="I942" t="str">
            <v>Inhabilitar</v>
          </cell>
        </row>
        <row r="943">
          <cell r="A943" t="str">
            <v>1022605.51-1043572.94</v>
          </cell>
          <cell r="B943" t="str">
            <v>SX06</v>
          </cell>
          <cell r="C943">
            <v>1022605.51</v>
          </cell>
          <cell r="D943">
            <v>1043572.94</v>
          </cell>
          <cell r="E943">
            <v>2564.61</v>
          </cell>
          <cell r="F943" t="str">
            <v>Catastrado</v>
          </cell>
          <cell r="G943" t="str">
            <v>Pluvial</v>
          </cell>
          <cell r="H943" t="str">
            <v>Sumudero</v>
          </cell>
          <cell r="I943" t="str">
            <v>Existente</v>
          </cell>
        </row>
        <row r="944">
          <cell r="A944" t="str">
            <v>1022719.75-1043825.31</v>
          </cell>
          <cell r="B944" t="str">
            <v>SX08</v>
          </cell>
          <cell r="C944">
            <v>1022719.75</v>
          </cell>
          <cell r="D944">
            <v>1043825.31</v>
          </cell>
          <cell r="E944">
            <v>2563.9499999999998</v>
          </cell>
          <cell r="F944" t="str">
            <v>Catastrado</v>
          </cell>
          <cell r="G944" t="str">
            <v>Pluvial</v>
          </cell>
          <cell r="H944" t="str">
            <v>Sumudero</v>
          </cell>
          <cell r="I944" t="str">
            <v>Existente</v>
          </cell>
        </row>
        <row r="945">
          <cell r="A945" t="str">
            <v>1022743.14-1043844.29</v>
          </cell>
          <cell r="B945" t="str">
            <v>SX09</v>
          </cell>
          <cell r="C945">
            <v>1022743.14</v>
          </cell>
          <cell r="D945">
            <v>1043844.29</v>
          </cell>
          <cell r="E945">
            <v>2564.21</v>
          </cell>
          <cell r="F945" t="str">
            <v>Catastrado</v>
          </cell>
          <cell r="G945" t="str">
            <v>Pluvial</v>
          </cell>
          <cell r="H945" t="str">
            <v>Sumudero</v>
          </cell>
          <cell r="I945" t="str">
            <v>Inhabilitar</v>
          </cell>
        </row>
        <row r="946">
          <cell r="A946" t="str">
            <v>1022783.48-1043903.08</v>
          </cell>
          <cell r="B946" t="str">
            <v>SX10</v>
          </cell>
          <cell r="C946">
            <v>1022783.48</v>
          </cell>
          <cell r="D946">
            <v>1043903.08</v>
          </cell>
          <cell r="E946">
            <v>2562.67</v>
          </cell>
          <cell r="F946" t="str">
            <v>Catastrado</v>
          </cell>
          <cell r="G946" t="str">
            <v>Pluvial</v>
          </cell>
          <cell r="H946" t="str">
            <v>Sumudero</v>
          </cell>
          <cell r="I946" t="str">
            <v>Existente</v>
          </cell>
        </row>
        <row r="947">
          <cell r="A947" t="str">
            <v>1022602.72-1043797.98</v>
          </cell>
          <cell r="B947" t="str">
            <v>SX11</v>
          </cell>
          <cell r="C947">
            <v>1022602.72</v>
          </cell>
          <cell r="D947">
            <v>1043797.98</v>
          </cell>
          <cell r="E947">
            <v>2563.6999999999998</v>
          </cell>
          <cell r="F947" t="str">
            <v>Catastrado</v>
          </cell>
          <cell r="G947" t="str">
            <v>Pluvial</v>
          </cell>
          <cell r="H947" t="str">
            <v>Sumudero</v>
          </cell>
          <cell r="I947" t="str">
            <v>Inhabilitar</v>
          </cell>
        </row>
        <row r="948">
          <cell r="A948" t="str">
            <v>1022525.56-1043680.35</v>
          </cell>
          <cell r="B948" t="str">
            <v>SX12</v>
          </cell>
          <cell r="C948">
            <v>1022525.56</v>
          </cell>
          <cell r="D948">
            <v>1043680.35</v>
          </cell>
          <cell r="E948">
            <v>2563.9699999999998</v>
          </cell>
          <cell r="F948" t="str">
            <v>Catastrado</v>
          </cell>
          <cell r="G948" t="str">
            <v>Pluvial</v>
          </cell>
          <cell r="H948" t="str">
            <v>Sumudero</v>
          </cell>
          <cell r="I948" t="str">
            <v>Inhabilitar</v>
          </cell>
        </row>
        <row r="949">
          <cell r="A949" t="str">
            <v>1022658.97-1043733.01</v>
          </cell>
          <cell r="B949" t="str">
            <v>SX19</v>
          </cell>
          <cell r="C949">
            <v>1022658.97</v>
          </cell>
          <cell r="D949">
            <v>1043733.01</v>
          </cell>
          <cell r="E949">
            <v>2564.4499999999998</v>
          </cell>
          <cell r="F949" t="str">
            <v>Catastrado</v>
          </cell>
          <cell r="G949" t="str">
            <v>Pluvial</v>
          </cell>
          <cell r="H949" t="str">
            <v>Sumudero</v>
          </cell>
          <cell r="I949" t="str">
            <v>Existente</v>
          </cell>
        </row>
        <row r="950">
          <cell r="A950" t="str">
            <v>1023496.48-1044375.27</v>
          </cell>
          <cell r="B950" t="str">
            <v>S001</v>
          </cell>
          <cell r="C950">
            <v>1023496.48</v>
          </cell>
          <cell r="D950">
            <v>1044375.27</v>
          </cell>
          <cell r="E950">
            <v>2564.38</v>
          </cell>
          <cell r="F950" t="str">
            <v>Catastrado</v>
          </cell>
          <cell r="G950" t="str">
            <v>Pluvial</v>
          </cell>
          <cell r="H950" t="str">
            <v>Sumudero</v>
          </cell>
          <cell r="I950" t="str">
            <v>Existente</v>
          </cell>
        </row>
        <row r="951">
          <cell r="A951" t="str">
            <v>1023078.31-1044130.75</v>
          </cell>
          <cell r="B951" t="str">
            <v>S002</v>
          </cell>
          <cell r="C951">
            <v>1023078.31</v>
          </cell>
          <cell r="D951">
            <v>1044130.75</v>
          </cell>
          <cell r="E951">
            <v>2561.89</v>
          </cell>
          <cell r="F951" t="str">
            <v>Catastrado</v>
          </cell>
          <cell r="G951" t="str">
            <v>Pluvial</v>
          </cell>
          <cell r="H951" t="str">
            <v>Sumudero</v>
          </cell>
          <cell r="I951" t="str">
            <v>Existente</v>
          </cell>
        </row>
        <row r="952">
          <cell r="A952" t="str">
            <v>1023160.65-1044179.61</v>
          </cell>
          <cell r="B952" t="str">
            <v>S003</v>
          </cell>
          <cell r="C952">
            <v>1023160.65</v>
          </cell>
          <cell r="D952">
            <v>1044179.61</v>
          </cell>
          <cell r="E952">
            <v>2562.4299999999998</v>
          </cell>
          <cell r="F952" t="str">
            <v>Catastrado</v>
          </cell>
          <cell r="G952" t="str">
            <v>Pluvial</v>
          </cell>
          <cell r="H952" t="str">
            <v>Sumudero</v>
          </cell>
          <cell r="I952" t="str">
            <v>Existente</v>
          </cell>
        </row>
        <row r="953">
          <cell r="A953" t="str">
            <v>1023209.41-1044237.71</v>
          </cell>
          <cell r="B953" t="str">
            <v>S004</v>
          </cell>
          <cell r="C953">
            <v>1023209.41</v>
          </cell>
          <cell r="D953">
            <v>1044237.71</v>
          </cell>
          <cell r="E953">
            <v>2562.69</v>
          </cell>
          <cell r="F953" t="str">
            <v>Catastrado</v>
          </cell>
          <cell r="G953" t="str">
            <v>Pluvial</v>
          </cell>
          <cell r="H953" t="str">
            <v>Sumudero</v>
          </cell>
          <cell r="I953" t="str">
            <v>Existente</v>
          </cell>
        </row>
        <row r="954">
          <cell r="A954" t="str">
            <v>1023205.1-1044240.25</v>
          </cell>
          <cell r="B954" t="str">
            <v>S005</v>
          </cell>
          <cell r="C954">
            <v>1023205.1</v>
          </cell>
          <cell r="D954">
            <v>1044240.25</v>
          </cell>
          <cell r="E954">
            <v>2562.6799999999998</v>
          </cell>
          <cell r="F954" t="str">
            <v>Catastrado</v>
          </cell>
          <cell r="G954" t="str">
            <v>Pluvial</v>
          </cell>
          <cell r="H954" t="str">
            <v>Sumudero</v>
          </cell>
          <cell r="I954" t="str">
            <v>Existente</v>
          </cell>
        </row>
        <row r="955">
          <cell r="A955" t="str">
            <v>1023232.25-1044195.16</v>
          </cell>
          <cell r="B955" t="str">
            <v>S006</v>
          </cell>
          <cell r="C955">
            <v>1023232.25</v>
          </cell>
          <cell r="D955">
            <v>1044195.16</v>
          </cell>
          <cell r="E955">
            <v>2563.62</v>
          </cell>
          <cell r="F955" t="str">
            <v>Catastrado</v>
          </cell>
          <cell r="G955" t="str">
            <v>Pluvial</v>
          </cell>
          <cell r="H955" t="str">
            <v>Sumudero</v>
          </cell>
          <cell r="I955" t="str">
            <v>Existente</v>
          </cell>
        </row>
        <row r="956">
          <cell r="A956" t="str">
            <v>1023147.72-1044084.03</v>
          </cell>
          <cell r="B956" t="str">
            <v>S007</v>
          </cell>
          <cell r="C956">
            <v>1023147.72</v>
          </cell>
          <cell r="D956">
            <v>1044084.03</v>
          </cell>
          <cell r="E956">
            <v>2563.6799999999998</v>
          </cell>
          <cell r="F956" t="str">
            <v>Catastrado</v>
          </cell>
          <cell r="G956" t="str">
            <v>Pluvial</v>
          </cell>
          <cell r="H956" t="str">
            <v>Sumudero</v>
          </cell>
          <cell r="I956" t="str">
            <v>Existente</v>
          </cell>
        </row>
        <row r="957">
          <cell r="A957" t="str">
            <v>1023143.61-1044086.7</v>
          </cell>
          <cell r="B957" t="str">
            <v>S008</v>
          </cell>
          <cell r="C957">
            <v>1023143.61</v>
          </cell>
          <cell r="D957">
            <v>1044086.7</v>
          </cell>
          <cell r="E957">
            <v>2563.62</v>
          </cell>
          <cell r="F957" t="str">
            <v>Catastrado</v>
          </cell>
          <cell r="G957" t="str">
            <v>Pluvial</v>
          </cell>
          <cell r="H957" t="str">
            <v>Sumudero</v>
          </cell>
          <cell r="I957" t="str">
            <v>Existente</v>
          </cell>
        </row>
        <row r="958">
          <cell r="A958" t="str">
            <v>1023139.31-1044079.97</v>
          </cell>
          <cell r="B958" t="str">
            <v>S009</v>
          </cell>
          <cell r="C958">
            <v>1023139.31</v>
          </cell>
          <cell r="D958">
            <v>1044079.97</v>
          </cell>
          <cell r="E958">
            <v>2564.13</v>
          </cell>
          <cell r="F958" t="str">
            <v>Catastrado</v>
          </cell>
          <cell r="G958" t="str">
            <v>Pluvial</v>
          </cell>
          <cell r="H958" t="str">
            <v>Sumudero</v>
          </cell>
          <cell r="I958" t="str">
            <v>Existente</v>
          </cell>
        </row>
        <row r="959">
          <cell r="A959" t="str">
            <v>1022913.06-1044073.69</v>
          </cell>
          <cell r="B959" t="str">
            <v>S010</v>
          </cell>
          <cell r="C959">
            <v>1022913.06</v>
          </cell>
          <cell r="D959">
            <v>1044073.69</v>
          </cell>
          <cell r="E959">
            <v>2562.29</v>
          </cell>
          <cell r="F959" t="str">
            <v>Catastrado</v>
          </cell>
          <cell r="G959" t="str">
            <v>Pluvial</v>
          </cell>
          <cell r="H959" t="str">
            <v>Sumudero</v>
          </cell>
          <cell r="I959" t="str">
            <v>Existente</v>
          </cell>
        </row>
        <row r="960">
          <cell r="A960" t="str">
            <v>1022740.87-1043847.99</v>
          </cell>
          <cell r="B960" t="str">
            <v>S011</v>
          </cell>
          <cell r="C960">
            <v>1022740.87</v>
          </cell>
          <cell r="D960">
            <v>1043847.99</v>
          </cell>
          <cell r="E960">
            <v>2564.21</v>
          </cell>
          <cell r="F960" t="str">
            <v>Catastrado</v>
          </cell>
          <cell r="G960" t="str">
            <v>Pluvial</v>
          </cell>
          <cell r="H960" t="str">
            <v>Sumudero</v>
          </cell>
          <cell r="I960" t="str">
            <v>Inhabilitar</v>
          </cell>
        </row>
        <row r="961">
          <cell r="A961" t="str">
            <v>1022888.38-1043578.05</v>
          </cell>
          <cell r="B961" t="str">
            <v>S012</v>
          </cell>
          <cell r="C961">
            <v>1022888.38</v>
          </cell>
          <cell r="D961">
            <v>1043578.05</v>
          </cell>
          <cell r="E961">
            <v>2566.4899999999998</v>
          </cell>
          <cell r="F961" t="str">
            <v>Catastrado</v>
          </cell>
          <cell r="G961" t="str">
            <v>Pluvial</v>
          </cell>
          <cell r="H961" t="str">
            <v>Sumudero</v>
          </cell>
          <cell r="I961" t="str">
            <v>Existente</v>
          </cell>
        </row>
        <row r="962">
          <cell r="A962" t="str">
            <v>1022630.04-1043518.01</v>
          </cell>
          <cell r="B962" t="str">
            <v>S013</v>
          </cell>
          <cell r="C962">
            <v>1022630.04</v>
          </cell>
          <cell r="D962">
            <v>1043518.01</v>
          </cell>
          <cell r="E962">
            <v>2565.21</v>
          </cell>
          <cell r="F962" t="str">
            <v>Catastrado</v>
          </cell>
          <cell r="G962" t="str">
            <v>Pluvial</v>
          </cell>
          <cell r="H962" t="str">
            <v>Sumudero</v>
          </cell>
          <cell r="I962" t="str">
            <v>Existente</v>
          </cell>
        </row>
        <row r="963">
          <cell r="A963" t="str">
            <v>1022171.75-1043419.44</v>
          </cell>
          <cell r="B963" t="str">
            <v>S014</v>
          </cell>
          <cell r="C963">
            <v>1022171.75</v>
          </cell>
          <cell r="D963">
            <v>1043419.44</v>
          </cell>
          <cell r="E963">
            <v>2565.4699999999998</v>
          </cell>
          <cell r="F963" t="str">
            <v>Catastrado</v>
          </cell>
          <cell r="G963" t="str">
            <v>Pluvial</v>
          </cell>
          <cell r="H963" t="str">
            <v>Sumudero</v>
          </cell>
          <cell r="I963" t="str">
            <v>Existente</v>
          </cell>
        </row>
        <row r="964">
          <cell r="A964" t="str">
            <v>1022532.63-1043482.34</v>
          </cell>
          <cell r="B964" t="str">
            <v>S015</v>
          </cell>
          <cell r="C964">
            <v>1022532.63</v>
          </cell>
          <cell r="D964">
            <v>1043482.34</v>
          </cell>
          <cell r="E964">
            <v>2564</v>
          </cell>
          <cell r="F964" t="str">
            <v>Catastrado</v>
          </cell>
          <cell r="G964" t="str">
            <v>Pluvial</v>
          </cell>
          <cell r="H964" t="str">
            <v>Sumudero</v>
          </cell>
          <cell r="I964" t="str">
            <v>Existente</v>
          </cell>
        </row>
        <row r="965">
          <cell r="A965" t="str">
            <v>1022535.8-1043485.75</v>
          </cell>
          <cell r="B965" t="str">
            <v>S016</v>
          </cell>
          <cell r="C965">
            <v>1022535.8</v>
          </cell>
          <cell r="D965">
            <v>1043485.75</v>
          </cell>
          <cell r="E965">
            <v>2564</v>
          </cell>
          <cell r="F965" t="str">
            <v>Catastrado</v>
          </cell>
          <cell r="G965" t="str">
            <v>Pluvial</v>
          </cell>
          <cell r="H965" t="str">
            <v>Sumudero</v>
          </cell>
          <cell r="I965" t="str">
            <v>Existente</v>
          </cell>
        </row>
        <row r="966">
          <cell r="A966" t="str">
            <v>1022585.14-1043774.27</v>
          </cell>
          <cell r="B966" t="str">
            <v>S017</v>
          </cell>
          <cell r="C966">
            <v>1022585.14</v>
          </cell>
          <cell r="D966">
            <v>1043774.27</v>
          </cell>
          <cell r="E966">
            <v>2563.36</v>
          </cell>
          <cell r="F966" t="str">
            <v>Catastrado</v>
          </cell>
          <cell r="G966" t="str">
            <v>Pluvial</v>
          </cell>
          <cell r="H966" t="str">
            <v>Sumudero</v>
          </cell>
          <cell r="I966" t="str">
            <v>Existente</v>
          </cell>
        </row>
        <row r="967">
          <cell r="A967" t="str">
            <v>1022378.64-1043671.75</v>
          </cell>
          <cell r="B967" t="str">
            <v>S018</v>
          </cell>
          <cell r="C967">
            <v>1022378.64</v>
          </cell>
          <cell r="D967">
            <v>1043671.75</v>
          </cell>
          <cell r="E967">
            <v>2560.9</v>
          </cell>
          <cell r="F967" t="str">
            <v>Catastrado</v>
          </cell>
          <cell r="G967" t="str">
            <v>Pluvial</v>
          </cell>
          <cell r="H967" t="str">
            <v>Sumudero</v>
          </cell>
          <cell r="I967" t="str">
            <v>Existente</v>
          </cell>
        </row>
        <row r="968">
          <cell r="A968" t="str">
            <v>1022373.97-1043671.48</v>
          </cell>
          <cell r="B968" t="str">
            <v>S019</v>
          </cell>
          <cell r="C968">
            <v>1022373.97</v>
          </cell>
          <cell r="D968">
            <v>1043671.48</v>
          </cell>
          <cell r="E968">
            <v>2560.9</v>
          </cell>
          <cell r="F968" t="str">
            <v>Catastrado</v>
          </cell>
          <cell r="G968" t="str">
            <v>Pluvial</v>
          </cell>
          <cell r="H968" t="str">
            <v>Sumudero</v>
          </cell>
          <cell r="I968" t="str">
            <v>Existente</v>
          </cell>
        </row>
        <row r="969">
          <cell r="A969" t="str">
            <v>1022391.57-1043604.6</v>
          </cell>
          <cell r="B969" t="str">
            <v>S020</v>
          </cell>
          <cell r="C969">
            <v>1022391.57</v>
          </cell>
          <cell r="D969">
            <v>1043604.6</v>
          </cell>
          <cell r="E969">
            <v>2561.54</v>
          </cell>
          <cell r="F969" t="str">
            <v>Catastrado</v>
          </cell>
          <cell r="G969" t="str">
            <v>Pluvial</v>
          </cell>
          <cell r="H969" t="str">
            <v>Sumudero</v>
          </cell>
          <cell r="I969" t="str">
            <v>Existente</v>
          </cell>
        </row>
        <row r="970">
          <cell r="A970" t="str">
            <v>1022387.49-1043716.55</v>
          </cell>
          <cell r="B970" t="str">
            <v>S021</v>
          </cell>
          <cell r="C970">
            <v>1022387.49</v>
          </cell>
          <cell r="D970">
            <v>1043716.55</v>
          </cell>
          <cell r="E970">
            <v>2561.15</v>
          </cell>
          <cell r="F970" t="str">
            <v>Catastrado</v>
          </cell>
          <cell r="G970" t="str">
            <v>Pluvial</v>
          </cell>
          <cell r="H970" t="str">
            <v>Sumudero</v>
          </cell>
          <cell r="I970" t="str">
            <v>Existente</v>
          </cell>
        </row>
        <row r="971">
          <cell r="A971" t="str">
            <v>1022390.58-1043716.97</v>
          </cell>
          <cell r="B971" t="str">
            <v>S022</v>
          </cell>
          <cell r="C971">
            <v>1022390.58</v>
          </cell>
          <cell r="D971">
            <v>1043716.97</v>
          </cell>
          <cell r="E971">
            <v>2561.21</v>
          </cell>
          <cell r="F971" t="str">
            <v>Catastrado</v>
          </cell>
          <cell r="G971" t="str">
            <v>Pluvial</v>
          </cell>
          <cell r="H971" t="str">
            <v>Sumudero</v>
          </cell>
          <cell r="I971" t="str">
            <v>Existente</v>
          </cell>
        </row>
        <row r="972">
          <cell r="A972" t="str">
            <v>1022394.11-1043714.04</v>
          </cell>
          <cell r="B972" t="str">
            <v>S023</v>
          </cell>
          <cell r="C972">
            <v>1022394.11</v>
          </cell>
          <cell r="D972">
            <v>1043714.04</v>
          </cell>
          <cell r="E972">
            <v>2561.27</v>
          </cell>
          <cell r="F972" t="str">
            <v>Catastrado</v>
          </cell>
          <cell r="G972" t="str">
            <v>Pluvial</v>
          </cell>
          <cell r="H972" t="str">
            <v>Sumudero</v>
          </cell>
          <cell r="I972" t="str">
            <v>Existente</v>
          </cell>
        </row>
        <row r="973">
          <cell r="A973" t="str">
            <v>1022412.85-1043743.57</v>
          </cell>
          <cell r="B973" t="str">
            <v>S024</v>
          </cell>
          <cell r="C973">
            <v>1022412.85</v>
          </cell>
          <cell r="D973">
            <v>1043743.57</v>
          </cell>
          <cell r="E973">
            <v>2561.8200000000002</v>
          </cell>
          <cell r="F973" t="str">
            <v>Catastrado</v>
          </cell>
          <cell r="G973" t="str">
            <v>Pluvial</v>
          </cell>
          <cell r="H973" t="str">
            <v>Sumudero</v>
          </cell>
          <cell r="I973" t="str">
            <v>Existente</v>
          </cell>
        </row>
        <row r="974">
          <cell r="A974" t="str">
            <v>1022416.12-1043740.31</v>
          </cell>
          <cell r="B974" t="str">
            <v>S025</v>
          </cell>
          <cell r="C974">
            <v>1022416.12</v>
          </cell>
          <cell r="D974">
            <v>1043740.31</v>
          </cell>
          <cell r="E974">
            <v>2561.86</v>
          </cell>
          <cell r="F974" t="str">
            <v>Catastrado</v>
          </cell>
          <cell r="G974" t="str">
            <v>Pluvial</v>
          </cell>
          <cell r="H974" t="str">
            <v>Sumudero</v>
          </cell>
          <cell r="I974" t="str">
            <v>Existente</v>
          </cell>
        </row>
        <row r="975">
          <cell r="A975" t="str">
            <v>1022482.43-1043711.04</v>
          </cell>
          <cell r="B975" t="str">
            <v>S026</v>
          </cell>
          <cell r="C975">
            <v>1022482.43</v>
          </cell>
          <cell r="D975">
            <v>1043711.04</v>
          </cell>
          <cell r="E975">
            <v>2563.63</v>
          </cell>
          <cell r="F975" t="str">
            <v>Catastrado</v>
          </cell>
          <cell r="G975" t="str">
            <v>Pluvial</v>
          </cell>
          <cell r="H975" t="str">
            <v>Sumudero</v>
          </cell>
          <cell r="I975" t="str">
            <v>Existente</v>
          </cell>
        </row>
        <row r="976">
          <cell r="A976" t="str">
            <v>1022479.44-1043710.92</v>
          </cell>
          <cell r="B976" t="str">
            <v>S027</v>
          </cell>
          <cell r="C976">
            <v>1022479.44</v>
          </cell>
          <cell r="D976">
            <v>1043710.92</v>
          </cell>
          <cell r="E976">
            <v>2563.61</v>
          </cell>
          <cell r="F976" t="str">
            <v>Catastrado</v>
          </cell>
          <cell r="G976" t="str">
            <v>Pluvial</v>
          </cell>
          <cell r="H976" t="str">
            <v>Sumudero</v>
          </cell>
          <cell r="I976" t="str">
            <v>Existente</v>
          </cell>
        </row>
        <row r="977">
          <cell r="A977" t="str">
            <v>1022481.12-1043719.01</v>
          </cell>
          <cell r="B977" t="str">
            <v>S028</v>
          </cell>
          <cell r="C977">
            <v>1022481.12</v>
          </cell>
          <cell r="D977">
            <v>1043719.01</v>
          </cell>
          <cell r="E977">
            <v>2563.56</v>
          </cell>
          <cell r="F977" t="str">
            <v>Catastrado</v>
          </cell>
          <cell r="G977" t="str">
            <v>Pluvial</v>
          </cell>
          <cell r="H977" t="str">
            <v>Sumudero</v>
          </cell>
          <cell r="I977" t="str">
            <v>Existente</v>
          </cell>
        </row>
        <row r="978">
          <cell r="A978" t="str">
            <v>1022473.14-1043717.74</v>
          </cell>
          <cell r="B978" t="str">
            <v>S029</v>
          </cell>
          <cell r="C978">
            <v>1022473.14</v>
          </cell>
          <cell r="D978">
            <v>1043717.74</v>
          </cell>
          <cell r="E978">
            <v>2563.4899999999998</v>
          </cell>
          <cell r="F978" t="str">
            <v>Catastrado</v>
          </cell>
          <cell r="G978" t="str">
            <v>Pluvial</v>
          </cell>
          <cell r="H978" t="str">
            <v>Sumudero</v>
          </cell>
          <cell r="I978" t="str">
            <v>Existente</v>
          </cell>
        </row>
        <row r="979">
          <cell r="A979" t="str">
            <v>1022356.6-1043826.23</v>
          </cell>
          <cell r="B979" t="str">
            <v>S030</v>
          </cell>
          <cell r="C979">
            <v>1022356.6</v>
          </cell>
          <cell r="D979">
            <v>1043826.23</v>
          </cell>
          <cell r="E979">
            <v>2561.7399999999998</v>
          </cell>
          <cell r="F979" t="str">
            <v>Catastrado</v>
          </cell>
          <cell r="G979" t="str">
            <v>Pluvial</v>
          </cell>
          <cell r="H979" t="str">
            <v>Sumudero</v>
          </cell>
          <cell r="I979" t="str">
            <v>Existente</v>
          </cell>
        </row>
        <row r="980">
          <cell r="A980" t="str">
            <v>1022511.95-1043739.66</v>
          </cell>
          <cell r="B980" t="str">
            <v>S031</v>
          </cell>
          <cell r="C980">
            <v>1022511.95</v>
          </cell>
          <cell r="D980">
            <v>1043739.66</v>
          </cell>
          <cell r="E980">
            <v>2563.85</v>
          </cell>
          <cell r="F980" t="str">
            <v>Catastrado</v>
          </cell>
          <cell r="G980" t="str">
            <v>Pluvial</v>
          </cell>
          <cell r="H980" t="str">
            <v>Sumudero</v>
          </cell>
          <cell r="I980" t="str">
            <v>Existente</v>
          </cell>
        </row>
        <row r="981">
          <cell r="A981" t="str">
            <v>1022514.77-1043737.71</v>
          </cell>
          <cell r="B981" t="str">
            <v>S032</v>
          </cell>
          <cell r="C981">
            <v>1022514.77</v>
          </cell>
          <cell r="D981">
            <v>1043737.71</v>
          </cell>
          <cell r="E981">
            <v>2563.83</v>
          </cell>
          <cell r="F981" t="str">
            <v>Catastrado</v>
          </cell>
          <cell r="G981" t="str">
            <v>Pluvial</v>
          </cell>
          <cell r="H981" t="str">
            <v>Sumudero</v>
          </cell>
          <cell r="I981" t="str">
            <v>Existente</v>
          </cell>
        </row>
        <row r="982">
          <cell r="A982" t="str">
            <v>1022563.17-1043786.47</v>
          </cell>
          <cell r="B982" t="str">
            <v>S033</v>
          </cell>
          <cell r="C982">
            <v>1022563.17</v>
          </cell>
          <cell r="D982">
            <v>1043786.47</v>
          </cell>
          <cell r="E982">
            <v>2563.21</v>
          </cell>
          <cell r="F982" t="str">
            <v>Catastrado</v>
          </cell>
          <cell r="G982" t="str">
            <v>Pluvial</v>
          </cell>
          <cell r="H982" t="str">
            <v>Sumudero</v>
          </cell>
          <cell r="I982" t="str">
            <v>Inhabilitar</v>
          </cell>
        </row>
        <row r="983">
          <cell r="A983" t="str">
            <v>1022543.02-1043787.23</v>
          </cell>
          <cell r="B983" t="str">
            <v>S034</v>
          </cell>
          <cell r="C983">
            <v>1022543.02</v>
          </cell>
          <cell r="D983">
            <v>1043787.23</v>
          </cell>
          <cell r="E983">
            <v>2563.7199999999998</v>
          </cell>
          <cell r="F983" t="str">
            <v>Catastrado</v>
          </cell>
          <cell r="G983" t="str">
            <v>Pluvial</v>
          </cell>
          <cell r="H983" t="str">
            <v>Sumudero</v>
          </cell>
          <cell r="I983" t="str">
            <v>Existente</v>
          </cell>
        </row>
        <row r="984">
          <cell r="A984" t="str">
            <v>1022539.87-1043788.75</v>
          </cell>
          <cell r="B984" t="str">
            <v>S035</v>
          </cell>
          <cell r="C984">
            <v>1022539.87</v>
          </cell>
          <cell r="D984">
            <v>1043788.75</v>
          </cell>
          <cell r="E984">
            <v>2563.71</v>
          </cell>
          <cell r="F984" t="str">
            <v>Catastrado</v>
          </cell>
          <cell r="G984" t="str">
            <v>Pluvial</v>
          </cell>
          <cell r="H984" t="str">
            <v>Sumudero</v>
          </cell>
          <cell r="I984" t="str">
            <v>Existente</v>
          </cell>
        </row>
        <row r="985">
          <cell r="A985" t="str">
            <v>1022544.8-1043792.61</v>
          </cell>
          <cell r="B985" t="str">
            <v>S036</v>
          </cell>
          <cell r="C985">
            <v>1022544.8</v>
          </cell>
          <cell r="D985">
            <v>1043792.61</v>
          </cell>
          <cell r="E985">
            <v>2563.2800000000002</v>
          </cell>
          <cell r="F985" t="str">
            <v>Catastrado</v>
          </cell>
          <cell r="G985" t="str">
            <v>Pluvial</v>
          </cell>
          <cell r="H985" t="str">
            <v>Sumudero</v>
          </cell>
          <cell r="I985" t="str">
            <v>Existente</v>
          </cell>
        </row>
        <row r="986">
          <cell r="A986" t="str">
            <v>1022609.36-1043570.15</v>
          </cell>
          <cell r="B986" t="str">
            <v>S037</v>
          </cell>
          <cell r="C986">
            <v>1022609.36</v>
          </cell>
          <cell r="D986">
            <v>1043570.15</v>
          </cell>
          <cell r="E986">
            <v>2564.67</v>
          </cell>
          <cell r="F986" t="str">
            <v>Catastrado</v>
          </cell>
          <cell r="G986" t="str">
            <v>Pluvial</v>
          </cell>
          <cell r="H986" t="str">
            <v>Sumudero</v>
          </cell>
          <cell r="I986" t="str">
            <v>Existente</v>
          </cell>
        </row>
        <row r="987">
          <cell r="A987" t="str">
            <v>1022548.05-1043533.43</v>
          </cell>
          <cell r="B987" t="str">
            <v>S038</v>
          </cell>
          <cell r="C987">
            <v>1022548.05</v>
          </cell>
          <cell r="D987">
            <v>1043533.43</v>
          </cell>
          <cell r="E987">
            <v>2564.39</v>
          </cell>
          <cell r="F987" t="str">
            <v>Catastrado</v>
          </cell>
          <cell r="G987" t="str">
            <v>Pluvial</v>
          </cell>
          <cell r="H987" t="str">
            <v>Sumudero</v>
          </cell>
          <cell r="I987" t="str">
            <v>Inhabilitar</v>
          </cell>
        </row>
        <row r="988">
          <cell r="A988" t="str">
            <v>1022480.04-1043364.39</v>
          </cell>
          <cell r="B988" t="str">
            <v>S039</v>
          </cell>
          <cell r="C988">
            <v>1022480.04</v>
          </cell>
          <cell r="D988">
            <v>1043364.39</v>
          </cell>
          <cell r="E988">
            <v>2564.84</v>
          </cell>
          <cell r="F988" t="str">
            <v>Catastrado</v>
          </cell>
          <cell r="G988" t="str">
            <v>Pluvial</v>
          </cell>
          <cell r="H988" t="str">
            <v>Sumudero</v>
          </cell>
          <cell r="I988" t="str">
            <v>Existente</v>
          </cell>
        </row>
        <row r="989">
          <cell r="A989" t="str">
            <v>1023392.25-1044460.5</v>
          </cell>
          <cell r="B989" t="str">
            <v>S040</v>
          </cell>
          <cell r="C989">
            <v>1023392.25</v>
          </cell>
          <cell r="D989">
            <v>1044460.5</v>
          </cell>
          <cell r="E989">
            <v>2563.4</v>
          </cell>
          <cell r="F989" t="str">
            <v>Catastrado</v>
          </cell>
          <cell r="G989" t="str">
            <v>Pluvial</v>
          </cell>
          <cell r="H989" t="str">
            <v>Sumudero</v>
          </cell>
          <cell r="I989" t="str">
            <v>Existente</v>
          </cell>
        </row>
        <row r="990">
          <cell r="A990" t="str">
            <v>1022673.28-1043371.21</v>
          </cell>
          <cell r="B990" t="str">
            <v>S040A</v>
          </cell>
          <cell r="C990">
            <v>1022673.28</v>
          </cell>
          <cell r="D990">
            <v>1043371.21</v>
          </cell>
          <cell r="E990">
            <v>2567.52</v>
          </cell>
          <cell r="F990" t="str">
            <v>Catastrado</v>
          </cell>
          <cell r="G990" t="str">
            <v>Pluvial</v>
          </cell>
          <cell r="H990" t="str">
            <v>Sumudero</v>
          </cell>
          <cell r="I990" t="str">
            <v>Existente</v>
          </cell>
        </row>
        <row r="991">
          <cell r="A991" t="str">
            <v>1023395.92-1044465.68</v>
          </cell>
          <cell r="B991" t="str">
            <v>S041</v>
          </cell>
          <cell r="C991">
            <v>1023395.92</v>
          </cell>
          <cell r="D991">
            <v>1044465.68</v>
          </cell>
          <cell r="E991">
            <v>2563.38</v>
          </cell>
          <cell r="F991" t="str">
            <v>Catastrado</v>
          </cell>
          <cell r="G991" t="str">
            <v>Pluvial</v>
          </cell>
          <cell r="H991" t="str">
            <v>Sumudero</v>
          </cell>
          <cell r="I991" t="str">
            <v>Existente</v>
          </cell>
        </row>
        <row r="992">
          <cell r="A992" t="str">
            <v>1022669.77-1043441.69</v>
          </cell>
          <cell r="B992" t="str">
            <v>S042</v>
          </cell>
          <cell r="C992">
            <v>1022669.77</v>
          </cell>
          <cell r="D992">
            <v>1043441.69</v>
          </cell>
          <cell r="E992">
            <v>2565.06</v>
          </cell>
          <cell r="F992" t="str">
            <v>Catastrado</v>
          </cell>
          <cell r="G992" t="str">
            <v>Pluvial</v>
          </cell>
          <cell r="H992" t="str">
            <v>Sumudero</v>
          </cell>
          <cell r="I992" t="str">
            <v>Existente</v>
          </cell>
        </row>
        <row r="993">
          <cell r="A993" t="str">
            <v>1022198.58-1043388.45</v>
          </cell>
          <cell r="B993" t="str">
            <v>S043</v>
          </cell>
          <cell r="C993">
            <v>1022198.58</v>
          </cell>
          <cell r="D993">
            <v>1043388.45</v>
          </cell>
          <cell r="E993">
            <v>2565.69</v>
          </cell>
          <cell r="F993" t="str">
            <v>Catastrado</v>
          </cell>
          <cell r="G993" t="str">
            <v>Pluvial</v>
          </cell>
          <cell r="H993" t="str">
            <v>Sumudero</v>
          </cell>
          <cell r="I993" t="str">
            <v>Existente</v>
          </cell>
        </row>
        <row r="994">
          <cell r="A994" t="str">
            <v>1022203.21-1043392.43</v>
          </cell>
          <cell r="B994" t="str">
            <v>S044</v>
          </cell>
          <cell r="C994">
            <v>1022203.21</v>
          </cell>
          <cell r="D994">
            <v>1043392.43</v>
          </cell>
          <cell r="E994">
            <v>2565.6999999999998</v>
          </cell>
          <cell r="F994" t="str">
            <v>Catastrado</v>
          </cell>
          <cell r="G994" t="str">
            <v>Pluvial</v>
          </cell>
          <cell r="H994" t="str">
            <v>Sumudero</v>
          </cell>
          <cell r="I994" t="str">
            <v>Existente</v>
          </cell>
        </row>
        <row r="995">
          <cell r="A995" t="str">
            <v>1022380.66-1043840.96</v>
          </cell>
          <cell r="B995" t="str">
            <v>S045</v>
          </cell>
          <cell r="C995">
            <v>1022380.66</v>
          </cell>
          <cell r="D995">
            <v>1043840.96</v>
          </cell>
          <cell r="E995">
            <v>2560.35</v>
          </cell>
          <cell r="F995" t="str">
            <v>Catastrado</v>
          </cell>
          <cell r="G995" t="str">
            <v>Pluvial</v>
          </cell>
          <cell r="H995" t="str">
            <v>Sumudero</v>
          </cell>
          <cell r="I995" t="str">
            <v>Existente</v>
          </cell>
        </row>
        <row r="996">
          <cell r="A996" t="str">
            <v>1022377.96-1043849</v>
          </cell>
          <cell r="B996" t="str">
            <v>S046</v>
          </cell>
          <cell r="C996">
            <v>1022377.96</v>
          </cell>
          <cell r="D996">
            <v>1043849</v>
          </cell>
          <cell r="E996">
            <v>2560.52</v>
          </cell>
          <cell r="F996" t="str">
            <v>Catastrado</v>
          </cell>
          <cell r="G996" t="str">
            <v>Pluvial</v>
          </cell>
          <cell r="H996" t="str">
            <v>Sumudero</v>
          </cell>
          <cell r="I996" t="str">
            <v>Existente</v>
          </cell>
        </row>
        <row r="997">
          <cell r="A997" t="str">
            <v>1022391.9-1043837.23</v>
          </cell>
          <cell r="B997" t="str">
            <v>S047</v>
          </cell>
          <cell r="C997">
            <v>1022391.9</v>
          </cell>
          <cell r="D997">
            <v>1043837.23</v>
          </cell>
          <cell r="E997">
            <v>2560.41</v>
          </cell>
          <cell r="F997" t="str">
            <v>Catastrado</v>
          </cell>
          <cell r="G997" t="str">
            <v>Pluvial</v>
          </cell>
          <cell r="H997" t="str">
            <v>Sumudero</v>
          </cell>
          <cell r="I997" t="str">
            <v>Existente</v>
          </cell>
        </row>
        <row r="998">
          <cell r="A998" t="str">
            <v>1023627.97-1044259.58</v>
          </cell>
          <cell r="B998" t="str">
            <v>S048</v>
          </cell>
          <cell r="C998">
            <v>1023627.97</v>
          </cell>
          <cell r="D998">
            <v>1044259.58</v>
          </cell>
          <cell r="E998">
            <v>2566.9</v>
          </cell>
          <cell r="F998" t="str">
            <v>Catastrado</v>
          </cell>
          <cell r="G998" t="str">
            <v>Pluvial</v>
          </cell>
          <cell r="H998" t="str">
            <v>Sumudero</v>
          </cell>
          <cell r="I998" t="str">
            <v>Existente</v>
          </cell>
        </row>
        <row r="999">
          <cell r="A999" t="str">
            <v>1023632.78-1044263.61</v>
          </cell>
          <cell r="B999" t="str">
            <v>S049</v>
          </cell>
          <cell r="C999">
            <v>1023632.78</v>
          </cell>
          <cell r="D999">
            <v>1044263.61</v>
          </cell>
          <cell r="E999">
            <v>2566.85</v>
          </cell>
          <cell r="F999" t="str">
            <v>Catastrado</v>
          </cell>
          <cell r="G999" t="str">
            <v>Pluvial</v>
          </cell>
          <cell r="H999" t="str">
            <v>Sumudero</v>
          </cell>
          <cell r="I999" t="str">
            <v>Existente</v>
          </cell>
        </row>
        <row r="1000">
          <cell r="A1000" t="str">
            <v>1023608.02-1044283.34</v>
          </cell>
          <cell r="B1000" t="str">
            <v>S050</v>
          </cell>
          <cell r="C1000">
            <v>1023608.02</v>
          </cell>
          <cell r="D1000">
            <v>1044283.34</v>
          </cell>
          <cell r="E1000">
            <v>2565.83</v>
          </cell>
          <cell r="F1000" t="str">
            <v>Catastrado</v>
          </cell>
          <cell r="G1000" t="str">
            <v>Pluvial</v>
          </cell>
          <cell r="H1000" t="str">
            <v>Sumudero</v>
          </cell>
          <cell r="I1000" t="str">
            <v>Existente</v>
          </cell>
        </row>
        <row r="1001">
          <cell r="A1001" t="str">
            <v>1023612.88-1044287.34</v>
          </cell>
          <cell r="B1001" t="str">
            <v>S051</v>
          </cell>
          <cell r="C1001">
            <v>1023612.88</v>
          </cell>
          <cell r="D1001">
            <v>1044287.34</v>
          </cell>
          <cell r="E1001">
            <v>2565.81</v>
          </cell>
          <cell r="F1001" t="str">
            <v>Catastrado</v>
          </cell>
          <cell r="G1001" t="str">
            <v>Pluvial</v>
          </cell>
          <cell r="H1001" t="str">
            <v>Sumudero</v>
          </cell>
          <cell r="I1001" t="str">
            <v>Existente</v>
          </cell>
        </row>
        <row r="1002">
          <cell r="A1002" t="str">
            <v>1023593.49-1044310.87</v>
          </cell>
          <cell r="B1002" t="str">
            <v>S052</v>
          </cell>
          <cell r="C1002">
            <v>1023593.49</v>
          </cell>
          <cell r="D1002">
            <v>1044310.87</v>
          </cell>
          <cell r="E1002">
            <v>2565.04</v>
          </cell>
          <cell r="F1002" t="str">
            <v>Catastrado</v>
          </cell>
          <cell r="G1002" t="str">
            <v>Pluvial</v>
          </cell>
          <cell r="H1002" t="str">
            <v>Sumudero</v>
          </cell>
          <cell r="I1002" t="str">
            <v>Existente</v>
          </cell>
        </row>
        <row r="1003">
          <cell r="A1003" t="str">
            <v>1023589.25-1044306.16</v>
          </cell>
          <cell r="B1003" t="str">
            <v>S053</v>
          </cell>
          <cell r="C1003">
            <v>1023589.25</v>
          </cell>
          <cell r="D1003">
            <v>1044306.16</v>
          </cell>
          <cell r="E1003">
            <v>2565.0500000000002</v>
          </cell>
          <cell r="F1003" t="str">
            <v>Catastrado</v>
          </cell>
          <cell r="G1003" t="str">
            <v>Pluvial</v>
          </cell>
          <cell r="H1003" t="str">
            <v>Sumudero</v>
          </cell>
          <cell r="I1003" t="str">
            <v>Existente</v>
          </cell>
        </row>
        <row r="1004">
          <cell r="A1004" t="str">
            <v>1023554.91-1044354.08</v>
          </cell>
          <cell r="B1004" t="str">
            <v>S054</v>
          </cell>
          <cell r="C1004">
            <v>1023554.91</v>
          </cell>
          <cell r="D1004">
            <v>1044354.08</v>
          </cell>
          <cell r="E1004">
            <v>2564.4499999999998</v>
          </cell>
          <cell r="F1004" t="str">
            <v>Catastrado</v>
          </cell>
          <cell r="G1004" t="str">
            <v>Pluvial</v>
          </cell>
          <cell r="H1004" t="str">
            <v>Sumudero</v>
          </cell>
          <cell r="I1004" t="str">
            <v>Existente</v>
          </cell>
        </row>
        <row r="1005">
          <cell r="A1005" t="str">
            <v>1023549.97-1044350.07</v>
          </cell>
          <cell r="B1005" t="str">
            <v>S055</v>
          </cell>
          <cell r="C1005">
            <v>1023549.97</v>
          </cell>
          <cell r="D1005">
            <v>1044350.07</v>
          </cell>
          <cell r="E1005">
            <v>2564.4499999999998</v>
          </cell>
          <cell r="F1005" t="str">
            <v>Catastrado</v>
          </cell>
          <cell r="G1005" t="str">
            <v>Pluvial</v>
          </cell>
          <cell r="H1005" t="str">
            <v>Sumudero</v>
          </cell>
          <cell r="I1005" t="str">
            <v>Existente</v>
          </cell>
        </row>
        <row r="1006">
          <cell r="A1006" t="str">
            <v>1023506.66-1044389.39</v>
          </cell>
          <cell r="B1006" t="str">
            <v>S056</v>
          </cell>
          <cell r="C1006">
            <v>1023506.66</v>
          </cell>
          <cell r="D1006">
            <v>1044389.39</v>
          </cell>
          <cell r="E1006">
            <v>2564.37</v>
          </cell>
          <cell r="F1006" t="str">
            <v>Catastrado</v>
          </cell>
          <cell r="G1006" t="str">
            <v>Pluvial</v>
          </cell>
          <cell r="H1006" t="str">
            <v>Sumudero</v>
          </cell>
          <cell r="I1006" t="str">
            <v>Existente</v>
          </cell>
        </row>
        <row r="1007">
          <cell r="A1007" t="str">
            <v>1022781.6-1043906.64</v>
          </cell>
          <cell r="B1007" t="str">
            <v>S057</v>
          </cell>
          <cell r="C1007">
            <v>1022781.6</v>
          </cell>
          <cell r="D1007">
            <v>1043906.64</v>
          </cell>
          <cell r="E1007">
            <v>2562.3000000000002</v>
          </cell>
          <cell r="F1007" t="str">
            <v>Catastrado</v>
          </cell>
          <cell r="G1007" t="str">
            <v>Pluvial</v>
          </cell>
          <cell r="H1007" t="str">
            <v>Sumudero</v>
          </cell>
          <cell r="I1007" t="str">
            <v>Existente</v>
          </cell>
        </row>
        <row r="1008">
          <cell r="A1008" t="str">
            <v>1022522.21-1043750.77</v>
          </cell>
          <cell r="B1008" t="str">
            <v>S058</v>
          </cell>
          <cell r="C1008">
            <v>1022522.21</v>
          </cell>
          <cell r="D1008">
            <v>1043750.77</v>
          </cell>
          <cell r="E1008">
            <v>2563.7800000000002</v>
          </cell>
          <cell r="F1008" t="str">
            <v>Catastrado</v>
          </cell>
          <cell r="G1008" t="str">
            <v>Pluvial</v>
          </cell>
          <cell r="H1008" t="str">
            <v>Sumudero</v>
          </cell>
          <cell r="I1008" t="str">
            <v>Existente</v>
          </cell>
        </row>
        <row r="1009">
          <cell r="A1009" t="str">
            <v>1022518.98-1043752.07</v>
          </cell>
          <cell r="B1009" t="str">
            <v>S059</v>
          </cell>
          <cell r="C1009">
            <v>1022518.98</v>
          </cell>
          <cell r="D1009">
            <v>1043752.07</v>
          </cell>
          <cell r="E1009">
            <v>2563.8200000000002</v>
          </cell>
          <cell r="F1009" t="str">
            <v>Catastrado</v>
          </cell>
          <cell r="G1009" t="str">
            <v>Pluvial</v>
          </cell>
          <cell r="H1009" t="str">
            <v>Sumudero</v>
          </cell>
          <cell r="I1009" t="str">
            <v>Existente</v>
          </cell>
        </row>
        <row r="1010">
          <cell r="A1010" t="str">
            <v>1023489.47-1044401.69</v>
          </cell>
          <cell r="B1010" t="str">
            <v>S060</v>
          </cell>
          <cell r="C1010">
            <v>1023489.47</v>
          </cell>
          <cell r="D1010">
            <v>1044401.69</v>
          </cell>
          <cell r="E1010">
            <v>2564.29</v>
          </cell>
          <cell r="F1010" t="str">
            <v>Catastrado</v>
          </cell>
          <cell r="G1010" t="str">
            <v>Pluvial</v>
          </cell>
          <cell r="H1010" t="str">
            <v>Sumudero</v>
          </cell>
          <cell r="I1010" t="str">
            <v>Existente</v>
          </cell>
        </row>
        <row r="1011">
          <cell r="A1011" t="str">
            <v>1023456.32-1044424.03</v>
          </cell>
          <cell r="B1011" t="str">
            <v>S061</v>
          </cell>
          <cell r="C1011">
            <v>1023456.32</v>
          </cell>
          <cell r="D1011">
            <v>1044424.03</v>
          </cell>
          <cell r="E1011">
            <v>2564.15</v>
          </cell>
          <cell r="F1011" t="str">
            <v>Catastrado</v>
          </cell>
          <cell r="G1011" t="str">
            <v>Pluvial</v>
          </cell>
          <cell r="H1011" t="str">
            <v>Sumudero</v>
          </cell>
          <cell r="I1011" t="str">
            <v>Existente</v>
          </cell>
        </row>
        <row r="1012">
          <cell r="A1012" t="str">
            <v>1023452.92-1044418.87</v>
          </cell>
          <cell r="B1012" t="str">
            <v>S062</v>
          </cell>
          <cell r="C1012">
            <v>1023452.92</v>
          </cell>
          <cell r="D1012">
            <v>1044418.87</v>
          </cell>
          <cell r="E1012">
            <v>2564.11</v>
          </cell>
          <cell r="F1012" t="str">
            <v>Catastrado</v>
          </cell>
          <cell r="G1012" t="str">
            <v>Pluvial</v>
          </cell>
          <cell r="H1012" t="str">
            <v>Sumudero</v>
          </cell>
          <cell r="I1012" t="str">
            <v>Existente</v>
          </cell>
        </row>
        <row r="1013">
          <cell r="A1013" t="str">
            <v>1022617.82-1043335.35</v>
          </cell>
          <cell r="B1013" t="str">
            <v>S063</v>
          </cell>
          <cell r="C1013">
            <v>1022617.82</v>
          </cell>
          <cell r="D1013">
            <v>1043335.35</v>
          </cell>
          <cell r="E1013">
            <v>2567</v>
          </cell>
          <cell r="F1013" t="str">
            <v>Catastrado</v>
          </cell>
          <cell r="G1013" t="str">
            <v>Pluvial</v>
          </cell>
          <cell r="H1013" t="str">
            <v>Sumudero</v>
          </cell>
          <cell r="I1013" t="str">
            <v>Existente</v>
          </cell>
        </row>
        <row r="1014">
          <cell r="A1014" t="str">
            <v>1022627.1-1043340.82</v>
          </cell>
          <cell r="B1014" t="str">
            <v>S064</v>
          </cell>
          <cell r="C1014">
            <v>1022627.1</v>
          </cell>
          <cell r="D1014">
            <v>1043340.82</v>
          </cell>
          <cell r="E1014">
            <v>2567</v>
          </cell>
          <cell r="F1014" t="str">
            <v>Catastrado</v>
          </cell>
          <cell r="G1014" t="str">
            <v>Pluvial</v>
          </cell>
          <cell r="H1014" t="str">
            <v>Sumudero</v>
          </cell>
          <cell r="I1014" t="str">
            <v>Existente</v>
          </cell>
        </row>
        <row r="1015">
          <cell r="A1015" t="str">
            <v>1023080.01-1044144.7</v>
          </cell>
          <cell r="B1015" t="str">
            <v>S065</v>
          </cell>
          <cell r="C1015">
            <v>1023080.01</v>
          </cell>
          <cell r="D1015">
            <v>1044144.7</v>
          </cell>
          <cell r="E1015">
            <v>2561.9299999999998</v>
          </cell>
          <cell r="F1015" t="str">
            <v>Catastrado</v>
          </cell>
          <cell r="G1015" t="str">
            <v>Pluvial</v>
          </cell>
          <cell r="H1015" t="str">
            <v>Sumudero</v>
          </cell>
          <cell r="I1015" t="str">
            <v>Existente</v>
          </cell>
        </row>
        <row r="1016">
          <cell r="A1016" t="str">
            <v>1023079.2-1044123.64</v>
          </cell>
          <cell r="B1016" t="str">
            <v>S066</v>
          </cell>
          <cell r="C1016">
            <v>1023079.2</v>
          </cell>
          <cell r="D1016">
            <v>1044123.64</v>
          </cell>
          <cell r="E1016">
            <v>2562.0300000000002</v>
          </cell>
          <cell r="F1016" t="str">
            <v>Catastrado</v>
          </cell>
          <cell r="G1016" t="str">
            <v>Pluvial</v>
          </cell>
          <cell r="H1016" t="str">
            <v>Sumudero</v>
          </cell>
          <cell r="I1016" t="str">
            <v>Existente</v>
          </cell>
        </row>
        <row r="1017">
          <cell r="A1017" t="str">
            <v>1022633.64-1043332.55</v>
          </cell>
          <cell r="B1017" t="str">
            <v>S067</v>
          </cell>
          <cell r="C1017">
            <v>1022633.64</v>
          </cell>
          <cell r="D1017">
            <v>1043332.55</v>
          </cell>
          <cell r="E1017">
            <v>2567.15</v>
          </cell>
          <cell r="F1017" t="str">
            <v>Catastrado</v>
          </cell>
          <cell r="G1017" t="str">
            <v>Pluvial</v>
          </cell>
          <cell r="H1017" t="str">
            <v>Sumudero</v>
          </cell>
          <cell r="I1017" t="str">
            <v>Existente</v>
          </cell>
        </row>
        <row r="1018">
          <cell r="A1018" t="str">
            <v>1023072.62-1044135.95</v>
          </cell>
          <cell r="B1018" t="str">
            <v>S068</v>
          </cell>
          <cell r="C1018">
            <v>1023072.62</v>
          </cell>
          <cell r="D1018">
            <v>1044135.95</v>
          </cell>
          <cell r="E1018">
            <v>2561.96</v>
          </cell>
          <cell r="F1018" t="str">
            <v>Catastrado</v>
          </cell>
          <cell r="G1018" t="str">
            <v>Pluvial</v>
          </cell>
          <cell r="H1018" t="str">
            <v>Sumudero</v>
          </cell>
          <cell r="I1018" t="str">
            <v>Existente</v>
          </cell>
        </row>
        <row r="1019">
          <cell r="A1019" t="str">
            <v>1023067.81-1044124.86</v>
          </cell>
          <cell r="B1019" t="str">
            <v>S069</v>
          </cell>
          <cell r="C1019">
            <v>1023067.81</v>
          </cell>
          <cell r="D1019">
            <v>1044124.86</v>
          </cell>
          <cell r="E1019">
            <v>2561.92</v>
          </cell>
          <cell r="F1019" t="str">
            <v>Catastrado</v>
          </cell>
          <cell r="G1019" t="str">
            <v>Pluvial</v>
          </cell>
          <cell r="H1019" t="str">
            <v>Sumudero</v>
          </cell>
          <cell r="I1019" t="str">
            <v>Existente</v>
          </cell>
        </row>
        <row r="1020">
          <cell r="A1020" t="str">
            <v>1023069.04-1044115.64</v>
          </cell>
          <cell r="B1020" t="str">
            <v>S070</v>
          </cell>
          <cell r="C1020">
            <v>1023069.04</v>
          </cell>
          <cell r="D1020">
            <v>1044115.64</v>
          </cell>
          <cell r="E1020">
            <v>2561.91</v>
          </cell>
          <cell r="F1020" t="str">
            <v>Catastrado</v>
          </cell>
          <cell r="G1020" t="str">
            <v>Pluvial</v>
          </cell>
          <cell r="H1020" t="str">
            <v>Sumudero</v>
          </cell>
          <cell r="I1020" t="str">
            <v>Existente</v>
          </cell>
        </row>
        <row r="1021">
          <cell r="A1021" t="str">
            <v>1023050.62-1044100.09</v>
          </cell>
          <cell r="B1021" t="str">
            <v>S071</v>
          </cell>
          <cell r="C1021">
            <v>1023050.62</v>
          </cell>
          <cell r="D1021">
            <v>1044100.09</v>
          </cell>
          <cell r="E1021">
            <v>2561.88</v>
          </cell>
          <cell r="F1021" t="str">
            <v>Catastrado</v>
          </cell>
          <cell r="G1021" t="str">
            <v>Pluvial</v>
          </cell>
          <cell r="H1021" t="str">
            <v>Sumudero</v>
          </cell>
          <cell r="I1021" t="str">
            <v>Existente</v>
          </cell>
        </row>
        <row r="1022">
          <cell r="A1022" t="str">
            <v>1023055.34-1044095.76</v>
          </cell>
          <cell r="B1022" t="str">
            <v>S072</v>
          </cell>
          <cell r="C1022">
            <v>1023055.34</v>
          </cell>
          <cell r="D1022">
            <v>1044095.76</v>
          </cell>
          <cell r="E1022">
            <v>2561.8200000000002</v>
          </cell>
          <cell r="F1022" t="str">
            <v>Catastrado</v>
          </cell>
          <cell r="G1022" t="str">
            <v>Pluvial</v>
          </cell>
          <cell r="H1022" t="str">
            <v>Sumudero</v>
          </cell>
          <cell r="I1022" t="str">
            <v>Existente</v>
          </cell>
        </row>
        <row r="1023">
          <cell r="A1023" t="str">
            <v>1023045.72-1044092.83</v>
          </cell>
          <cell r="B1023" t="str">
            <v>S073</v>
          </cell>
          <cell r="C1023">
            <v>1023045.72</v>
          </cell>
          <cell r="D1023">
            <v>1044092.83</v>
          </cell>
          <cell r="E1023">
            <v>2561.88</v>
          </cell>
          <cell r="F1023" t="str">
            <v>Catastrado</v>
          </cell>
          <cell r="G1023" t="str">
            <v>Pluvial</v>
          </cell>
          <cell r="H1023" t="str">
            <v>Sumudero</v>
          </cell>
          <cell r="I1023" t="str">
            <v>Existente</v>
          </cell>
        </row>
        <row r="1024">
          <cell r="A1024" t="str">
            <v>1023050.93-1044089.51</v>
          </cell>
          <cell r="B1024" t="str">
            <v>S074</v>
          </cell>
          <cell r="C1024">
            <v>1023050.93</v>
          </cell>
          <cell r="D1024">
            <v>1044089.51</v>
          </cell>
          <cell r="E1024">
            <v>2561.91</v>
          </cell>
          <cell r="F1024" t="str">
            <v>Catastrado</v>
          </cell>
          <cell r="G1024" t="str">
            <v>Pluvial</v>
          </cell>
          <cell r="H1024" t="str">
            <v>Sumudero</v>
          </cell>
          <cell r="I1024" t="str">
            <v>Existente</v>
          </cell>
        </row>
        <row r="1025">
          <cell r="A1025" t="str">
            <v>1023108.65-1044108.89</v>
          </cell>
          <cell r="B1025" t="str">
            <v>S075</v>
          </cell>
          <cell r="C1025">
            <v>1023108.65</v>
          </cell>
          <cell r="D1025">
            <v>1044108.89</v>
          </cell>
          <cell r="E1025">
            <v>2562.63</v>
          </cell>
          <cell r="F1025" t="str">
            <v>Catastrado</v>
          </cell>
          <cell r="G1025" t="str">
            <v>Pluvial</v>
          </cell>
          <cell r="H1025" t="str">
            <v>Sumudero</v>
          </cell>
          <cell r="I1025" t="str">
            <v>Existente</v>
          </cell>
        </row>
        <row r="1026">
          <cell r="A1026" t="str">
            <v>1023113.23-1044105.84</v>
          </cell>
          <cell r="B1026" t="str">
            <v>S076</v>
          </cell>
          <cell r="C1026">
            <v>1023113.23</v>
          </cell>
          <cell r="D1026">
            <v>1044105.84</v>
          </cell>
          <cell r="E1026">
            <v>2562.67</v>
          </cell>
          <cell r="F1026" t="str">
            <v>Catastrado</v>
          </cell>
          <cell r="G1026" t="str">
            <v>Pluvial</v>
          </cell>
          <cell r="H1026" t="str">
            <v>Sumudero</v>
          </cell>
          <cell r="I1026" t="str">
            <v>Existente</v>
          </cell>
        </row>
        <row r="1027">
          <cell r="A1027" t="str">
            <v>1023159.81-1044169.56</v>
          </cell>
          <cell r="B1027" t="str">
            <v>S077</v>
          </cell>
          <cell r="C1027">
            <v>1023159.81</v>
          </cell>
          <cell r="D1027">
            <v>1044169.56</v>
          </cell>
          <cell r="E1027">
            <v>2562.5700000000002</v>
          </cell>
          <cell r="F1027" t="str">
            <v>Catastrado</v>
          </cell>
          <cell r="G1027" t="str">
            <v>Pluvial</v>
          </cell>
          <cell r="H1027" t="str">
            <v>Sumudero</v>
          </cell>
          <cell r="I1027" t="str">
            <v>Existente</v>
          </cell>
        </row>
        <row r="1028">
          <cell r="A1028" t="str">
            <v>1023154.38-1044171.48</v>
          </cell>
          <cell r="B1028" t="str">
            <v>S078</v>
          </cell>
          <cell r="C1028">
            <v>1023154.38</v>
          </cell>
          <cell r="D1028">
            <v>1044171.48</v>
          </cell>
          <cell r="E1028">
            <v>2562.5500000000002</v>
          </cell>
          <cell r="F1028" t="str">
            <v>Catastrado</v>
          </cell>
          <cell r="G1028" t="str">
            <v>Pluvial</v>
          </cell>
          <cell r="H1028" t="str">
            <v>Sumudero</v>
          </cell>
          <cell r="I1028" t="str">
            <v>Existente</v>
          </cell>
        </row>
        <row r="1029">
          <cell r="A1029" t="str">
            <v>1022639.94-1043332.65</v>
          </cell>
          <cell r="B1029" t="str">
            <v>S079</v>
          </cell>
          <cell r="C1029">
            <v>1022639.94</v>
          </cell>
          <cell r="D1029">
            <v>1043332.65</v>
          </cell>
          <cell r="E1029">
            <v>2567.9899999999998</v>
          </cell>
          <cell r="F1029" t="str">
            <v>Catastrado</v>
          </cell>
          <cell r="G1029" t="str">
            <v>Pluvial</v>
          </cell>
          <cell r="H1029" t="str">
            <v>Sumudero</v>
          </cell>
          <cell r="I1029" t="str">
            <v>Existente</v>
          </cell>
        </row>
        <row r="1030">
          <cell r="A1030" t="str">
            <v>1022680.39-1043357.69</v>
          </cell>
          <cell r="B1030" t="str">
            <v>S080</v>
          </cell>
          <cell r="C1030">
            <v>1022680.39</v>
          </cell>
          <cell r="D1030">
            <v>1043357.69</v>
          </cell>
          <cell r="E1030">
            <v>2567.56</v>
          </cell>
          <cell r="F1030" t="str">
            <v>Catastrado</v>
          </cell>
          <cell r="G1030" t="str">
            <v>Pluvial</v>
          </cell>
          <cell r="H1030" t="str">
            <v>Sumudero</v>
          </cell>
          <cell r="I1030" t="str">
            <v>Existente</v>
          </cell>
        </row>
        <row r="1031">
          <cell r="A1031" t="str">
            <v>1022685.05-1043354.12</v>
          </cell>
          <cell r="B1031" t="str">
            <v>S081</v>
          </cell>
          <cell r="C1031">
            <v>1022685.05</v>
          </cell>
          <cell r="D1031">
            <v>1043354.12</v>
          </cell>
          <cell r="E1031">
            <v>2568.56</v>
          </cell>
          <cell r="F1031" t="str">
            <v>Catastrado</v>
          </cell>
          <cell r="G1031" t="str">
            <v>Pluvial</v>
          </cell>
          <cell r="H1031" t="str">
            <v>Sumudero</v>
          </cell>
          <cell r="I1031" t="str">
            <v>Existente</v>
          </cell>
        </row>
        <row r="1032">
          <cell r="A1032" t="str">
            <v>1022674.59-1043364.89</v>
          </cell>
          <cell r="B1032" t="str">
            <v>S082</v>
          </cell>
          <cell r="C1032">
            <v>1022674.59</v>
          </cell>
          <cell r="D1032">
            <v>1043364.89</v>
          </cell>
          <cell r="E1032">
            <v>2567.54</v>
          </cell>
          <cell r="F1032" t="str">
            <v>Catastrado</v>
          </cell>
          <cell r="G1032" t="str">
            <v>Pluvial</v>
          </cell>
          <cell r="H1032" t="str">
            <v>Sumudero</v>
          </cell>
          <cell r="I1032" t="str">
            <v>Existente</v>
          </cell>
        </row>
        <row r="1033">
          <cell r="A1033" t="str">
            <v>1022655.13-1043331.28</v>
          </cell>
          <cell r="B1033" t="str">
            <v>S083</v>
          </cell>
          <cell r="C1033">
            <v>1022655.13</v>
          </cell>
          <cell r="D1033">
            <v>1043331.28</v>
          </cell>
          <cell r="E1033">
            <v>2567.5700000000002</v>
          </cell>
          <cell r="F1033" t="str">
            <v>Catastrado</v>
          </cell>
          <cell r="G1033" t="str">
            <v>Pluvial</v>
          </cell>
          <cell r="H1033" t="str">
            <v>Sumudero</v>
          </cell>
          <cell r="I1033" t="str">
            <v>Existente</v>
          </cell>
        </row>
        <row r="1034">
          <cell r="A1034" t="str">
            <v>1022673.88-1043345.55</v>
          </cell>
          <cell r="B1034" t="str">
            <v>S084</v>
          </cell>
          <cell r="C1034">
            <v>1022673.88</v>
          </cell>
          <cell r="D1034">
            <v>1043345.55</v>
          </cell>
          <cell r="E1034">
            <v>2567.56</v>
          </cell>
          <cell r="F1034" t="str">
            <v>Catastrado</v>
          </cell>
          <cell r="G1034" t="str">
            <v>Pluvial</v>
          </cell>
          <cell r="H1034" t="str">
            <v>Sumudero</v>
          </cell>
          <cell r="I1034" t="str">
            <v>Existente</v>
          </cell>
        </row>
        <row r="1035">
          <cell r="A1035" t="str">
            <v>1023223.65-1044192.04</v>
          </cell>
          <cell r="B1035" t="str">
            <v>S085</v>
          </cell>
          <cell r="C1035">
            <v>1023223.65</v>
          </cell>
          <cell r="D1035">
            <v>1044192.04</v>
          </cell>
          <cell r="E1035">
            <v>2567.5300000000002</v>
          </cell>
          <cell r="F1035" t="str">
            <v>Catastrado</v>
          </cell>
          <cell r="G1035" t="str">
            <v>Pluvial</v>
          </cell>
          <cell r="H1035" t="str">
            <v>Sumudero</v>
          </cell>
          <cell r="I1035" t="str">
            <v>Existente</v>
          </cell>
        </row>
        <row r="1036">
          <cell r="A1036" t="str">
            <v>1023228.36-1044188.6</v>
          </cell>
          <cell r="B1036" t="str">
            <v>S086</v>
          </cell>
          <cell r="C1036">
            <v>1023228.36</v>
          </cell>
          <cell r="D1036">
            <v>1044188.6</v>
          </cell>
          <cell r="E1036">
            <v>2563.59</v>
          </cell>
          <cell r="F1036" t="str">
            <v>Catastrado</v>
          </cell>
          <cell r="G1036" t="str">
            <v>Pluvial</v>
          </cell>
          <cell r="H1036" t="str">
            <v>Sumudero</v>
          </cell>
          <cell r="I1036" t="str">
            <v>Existente</v>
          </cell>
        </row>
        <row r="1037">
          <cell r="A1037" t="str">
            <v>1023248.12-1044184.81</v>
          </cell>
          <cell r="B1037" t="str">
            <v>S087</v>
          </cell>
          <cell r="C1037">
            <v>1023248.12</v>
          </cell>
          <cell r="D1037">
            <v>1044184.81</v>
          </cell>
          <cell r="E1037">
            <v>2563.84</v>
          </cell>
          <cell r="F1037" t="str">
            <v>Catastrado</v>
          </cell>
          <cell r="G1037" t="str">
            <v>Pluvial</v>
          </cell>
          <cell r="H1037" t="str">
            <v>Sumudero</v>
          </cell>
          <cell r="I1037" t="str">
            <v>Existente</v>
          </cell>
        </row>
        <row r="1038">
          <cell r="A1038" t="str">
            <v>1023253.64-1044184.06</v>
          </cell>
          <cell r="B1038" t="str">
            <v>S088</v>
          </cell>
          <cell r="C1038">
            <v>1023253.64</v>
          </cell>
          <cell r="D1038">
            <v>1044184.06</v>
          </cell>
          <cell r="E1038">
            <v>2563.9299999999998</v>
          </cell>
          <cell r="F1038" t="str">
            <v>Catastrado</v>
          </cell>
          <cell r="G1038" t="str">
            <v>Pluvial</v>
          </cell>
          <cell r="H1038" t="str">
            <v>Sumudero</v>
          </cell>
          <cell r="I1038" t="str">
            <v>Existente</v>
          </cell>
        </row>
        <row r="1039">
          <cell r="A1039" t="str">
            <v>1022657.3-1043340.2</v>
          </cell>
          <cell r="B1039" t="str">
            <v>S089</v>
          </cell>
          <cell r="C1039">
            <v>1022657.3</v>
          </cell>
          <cell r="D1039">
            <v>1043340.2</v>
          </cell>
          <cell r="E1039">
            <v>2567.58</v>
          </cell>
          <cell r="F1039" t="str">
            <v>Catastrado</v>
          </cell>
          <cell r="G1039" t="str">
            <v>Pluvial</v>
          </cell>
          <cell r="H1039" t="str">
            <v>Sumudero</v>
          </cell>
          <cell r="I1039" t="str">
            <v>Existente</v>
          </cell>
        </row>
        <row r="1040">
          <cell r="A1040" t="str">
            <v>1023196.11-1044147.8</v>
          </cell>
          <cell r="B1040" t="str">
            <v>S090</v>
          </cell>
          <cell r="C1040">
            <v>1023196.11</v>
          </cell>
          <cell r="D1040">
            <v>1044147.8</v>
          </cell>
          <cell r="E1040">
            <v>2563.88</v>
          </cell>
          <cell r="F1040" t="str">
            <v>Catastrado</v>
          </cell>
          <cell r="G1040" t="str">
            <v>Pluvial</v>
          </cell>
          <cell r="H1040" t="str">
            <v>Sumudero</v>
          </cell>
          <cell r="I1040" t="str">
            <v>Existente</v>
          </cell>
        </row>
        <row r="1041">
          <cell r="A1041" t="str">
            <v>1023189.89-1044147.72</v>
          </cell>
          <cell r="B1041" t="str">
            <v>S091</v>
          </cell>
          <cell r="C1041">
            <v>1023189.89</v>
          </cell>
          <cell r="D1041">
            <v>1044147.72</v>
          </cell>
          <cell r="E1041">
            <v>2563.86</v>
          </cell>
          <cell r="F1041" t="str">
            <v>Catastrado</v>
          </cell>
          <cell r="G1041" t="str">
            <v>Pluvial</v>
          </cell>
          <cell r="H1041" t="str">
            <v>Sumudero</v>
          </cell>
          <cell r="I1041" t="str">
            <v>Existente</v>
          </cell>
        </row>
        <row r="1042">
          <cell r="A1042" t="str">
            <v>1022651.49-1043347.36</v>
          </cell>
          <cell r="B1042" t="str">
            <v>S092</v>
          </cell>
          <cell r="C1042">
            <v>1022651.49</v>
          </cell>
          <cell r="D1042">
            <v>1043347.36</v>
          </cell>
          <cell r="E1042">
            <v>2567.48</v>
          </cell>
          <cell r="F1042" t="str">
            <v>Catastrado</v>
          </cell>
          <cell r="G1042" t="str">
            <v>Pluvial</v>
          </cell>
          <cell r="H1042" t="str">
            <v>Sumudero</v>
          </cell>
          <cell r="I1042" t="str">
            <v>Existente</v>
          </cell>
        </row>
        <row r="1043">
          <cell r="A1043" t="str">
            <v>1022650.77-1043354</v>
          </cell>
          <cell r="B1043" t="str">
            <v>S093</v>
          </cell>
          <cell r="C1043">
            <v>1022650.77</v>
          </cell>
          <cell r="D1043">
            <v>1043354</v>
          </cell>
          <cell r="E1043">
            <v>2567.5100000000002</v>
          </cell>
          <cell r="F1043" t="str">
            <v>Catastrado</v>
          </cell>
          <cell r="G1043" t="str">
            <v>Pluvial</v>
          </cell>
          <cell r="H1043" t="str">
            <v>Sumudero</v>
          </cell>
          <cell r="I1043" t="str">
            <v>Existente</v>
          </cell>
        </row>
        <row r="1044">
          <cell r="A1044" t="str">
            <v>1022642.39-1043347.52</v>
          </cell>
          <cell r="B1044" t="str">
            <v>S094</v>
          </cell>
          <cell r="C1044">
            <v>1022642.39</v>
          </cell>
          <cell r="D1044">
            <v>1043347.52</v>
          </cell>
          <cell r="E1044">
            <v>2567.4499999999998</v>
          </cell>
          <cell r="F1044" t="str">
            <v>Catastrado</v>
          </cell>
          <cell r="G1044" t="str">
            <v>Pluvial</v>
          </cell>
          <cell r="H1044" t="str">
            <v>Sumudero</v>
          </cell>
          <cell r="I1044" t="str">
            <v>Existente</v>
          </cell>
        </row>
        <row r="1045">
          <cell r="A1045" t="str">
            <v>1022695.45-1043362.03</v>
          </cell>
          <cell r="B1045" t="str">
            <v>S095</v>
          </cell>
          <cell r="C1045">
            <v>1022695.45</v>
          </cell>
          <cell r="D1045">
            <v>1043362.03</v>
          </cell>
          <cell r="E1045">
            <v>2567.6</v>
          </cell>
          <cell r="F1045" t="str">
            <v>Catastrado</v>
          </cell>
          <cell r="G1045" t="str">
            <v>Pluvial</v>
          </cell>
          <cell r="H1045" t="str">
            <v>Sumudero</v>
          </cell>
          <cell r="I1045" t="str">
            <v>Existente</v>
          </cell>
        </row>
        <row r="1046">
          <cell r="A1046" t="str">
            <v>1022697.61-1043376.21</v>
          </cell>
          <cell r="B1046" t="str">
            <v>S096</v>
          </cell>
          <cell r="C1046">
            <v>1022697.61</v>
          </cell>
          <cell r="D1046">
            <v>1043376.21</v>
          </cell>
          <cell r="E1046">
            <v>2567.9899999999998</v>
          </cell>
          <cell r="F1046" t="str">
            <v>Catastrado</v>
          </cell>
          <cell r="G1046" t="str">
            <v>Pluvial</v>
          </cell>
          <cell r="H1046" t="str">
            <v>Sumudero</v>
          </cell>
          <cell r="I1046" t="str">
            <v>Existente</v>
          </cell>
        </row>
        <row r="1047">
          <cell r="A1047" t="str">
            <v>1023485.86-1044396.37</v>
          </cell>
          <cell r="B1047" t="str">
            <v>S100</v>
          </cell>
          <cell r="C1047">
            <v>1023485.86</v>
          </cell>
          <cell r="D1047">
            <v>1044396.37</v>
          </cell>
          <cell r="E1047">
            <v>2564.36</v>
          </cell>
          <cell r="F1047" t="str">
            <v>Catastrado</v>
          </cell>
          <cell r="G1047" t="str">
            <v>Pluvial</v>
          </cell>
          <cell r="H1047" t="str">
            <v>Sumudero</v>
          </cell>
          <cell r="I1047" t="str">
            <v>Existente</v>
          </cell>
        </row>
        <row r="1048">
          <cell r="A1048" t="str">
            <v>1022909.02-1044054.77</v>
          </cell>
          <cell r="B1048" t="str">
            <v>S101</v>
          </cell>
          <cell r="C1048">
            <v>1022909.02</v>
          </cell>
          <cell r="D1048">
            <v>1044054.77</v>
          </cell>
          <cell r="E1048">
            <v>2561.31</v>
          </cell>
          <cell r="F1048" t="str">
            <v>Catastrado</v>
          </cell>
          <cell r="G1048" t="str">
            <v>Pluvial</v>
          </cell>
          <cell r="H1048" t="str">
            <v>Sumudero</v>
          </cell>
          <cell r="I1048" t="str">
            <v>Existente</v>
          </cell>
        </row>
        <row r="1049">
          <cell r="A1049" t="str">
            <v>1022939.79-1044031.37</v>
          </cell>
          <cell r="B1049" t="str">
            <v>S102</v>
          </cell>
          <cell r="C1049">
            <v>1022939.79</v>
          </cell>
          <cell r="D1049">
            <v>1044031.37</v>
          </cell>
          <cell r="E1049">
            <v>2561.25</v>
          </cell>
          <cell r="F1049" t="str">
            <v>Catastrado</v>
          </cell>
          <cell r="G1049" t="str">
            <v>Pluvial</v>
          </cell>
          <cell r="H1049" t="str">
            <v>Sumudero</v>
          </cell>
          <cell r="I1049" t="str">
            <v>Inhabilitar</v>
          </cell>
        </row>
        <row r="1050">
          <cell r="A1050" t="str">
            <v>1022942.31-1044035.01</v>
          </cell>
          <cell r="B1050" t="str">
            <v>S103</v>
          </cell>
          <cell r="C1050">
            <v>1022942.31</v>
          </cell>
          <cell r="D1050">
            <v>1044035.01</v>
          </cell>
          <cell r="E1050">
            <v>2561.2600000000002</v>
          </cell>
          <cell r="F1050" t="str">
            <v>Catastrado</v>
          </cell>
          <cell r="G1050" t="str">
            <v>Pluvial</v>
          </cell>
          <cell r="H1050" t="str">
            <v>Sumudero</v>
          </cell>
          <cell r="I1050" t="str">
            <v>Inhabilitar</v>
          </cell>
        </row>
        <row r="1051">
          <cell r="A1051" t="str">
            <v>1022962.62-1044019.98</v>
          </cell>
          <cell r="B1051" t="str">
            <v>S104</v>
          </cell>
          <cell r="C1051">
            <v>1022962.62</v>
          </cell>
          <cell r="D1051">
            <v>1044019.98</v>
          </cell>
          <cell r="E1051">
            <v>2562.1799999999998</v>
          </cell>
          <cell r="F1051" t="str">
            <v>Catastrado</v>
          </cell>
          <cell r="G1051" t="str">
            <v>Pluvial</v>
          </cell>
          <cell r="H1051" t="str">
            <v>Sumudero</v>
          </cell>
          <cell r="I1051" t="str">
            <v>Inhabilitar</v>
          </cell>
        </row>
        <row r="1052">
          <cell r="A1052" t="str">
            <v>1022912.95-1044078.12</v>
          </cell>
          <cell r="B1052" t="str">
            <v>S105</v>
          </cell>
          <cell r="C1052">
            <v>1022912.95</v>
          </cell>
          <cell r="D1052">
            <v>1044078.12</v>
          </cell>
          <cell r="E1052">
            <v>2562.6999999999998</v>
          </cell>
          <cell r="F1052" t="str">
            <v>Catastrado</v>
          </cell>
          <cell r="G1052" t="str">
            <v>Pluvial</v>
          </cell>
          <cell r="H1052" t="str">
            <v>Sumudero</v>
          </cell>
          <cell r="I1052" t="str">
            <v>Existente</v>
          </cell>
        </row>
        <row r="1053">
          <cell r="A1053" t="str">
            <v>1022945.25-1044218.33</v>
          </cell>
          <cell r="B1053" t="str">
            <v>S106</v>
          </cell>
          <cell r="C1053">
            <v>1022945.25</v>
          </cell>
          <cell r="D1053">
            <v>1044218.33</v>
          </cell>
          <cell r="E1053">
            <v>2563.0700000000002</v>
          </cell>
          <cell r="F1053" t="str">
            <v>Catastrado</v>
          </cell>
          <cell r="G1053" t="str">
            <v>Pluvial</v>
          </cell>
          <cell r="H1053" t="str">
            <v>Sumudero</v>
          </cell>
          <cell r="I1053" t="str">
            <v>Inhabilitar</v>
          </cell>
        </row>
        <row r="1054">
          <cell r="A1054" t="str">
            <v>1022933.32-1044222.53</v>
          </cell>
          <cell r="B1054" t="str">
            <v>S107</v>
          </cell>
          <cell r="C1054">
            <v>1022933.32</v>
          </cell>
          <cell r="D1054">
            <v>1044222.53</v>
          </cell>
          <cell r="E1054">
            <v>2563.12</v>
          </cell>
          <cell r="F1054" t="str">
            <v>Catastrado</v>
          </cell>
          <cell r="G1054" t="str">
            <v>Pluvial</v>
          </cell>
          <cell r="H1054" t="str">
            <v>Sumudero</v>
          </cell>
          <cell r="I1054" t="str">
            <v>Inhabilitar</v>
          </cell>
        </row>
        <row r="1055">
          <cell r="A1055" t="str">
            <v>1022851.74-1043973.18</v>
          </cell>
          <cell r="B1055" t="str">
            <v>S108</v>
          </cell>
          <cell r="C1055">
            <v>1022851.74</v>
          </cell>
          <cell r="D1055">
            <v>1043973.18</v>
          </cell>
          <cell r="E1055">
            <v>2561.8000000000002</v>
          </cell>
          <cell r="F1055" t="str">
            <v>Catastrado</v>
          </cell>
          <cell r="G1055" t="str">
            <v>Pluvial</v>
          </cell>
          <cell r="H1055" t="str">
            <v>Sumudero</v>
          </cell>
          <cell r="I1055" t="str">
            <v>Existente</v>
          </cell>
        </row>
        <row r="1056">
          <cell r="A1056" t="str">
            <v>1022848.83-1043968.32</v>
          </cell>
          <cell r="B1056" t="str">
            <v>S109</v>
          </cell>
          <cell r="C1056">
            <v>1022848.83</v>
          </cell>
          <cell r="D1056">
            <v>1043968.32</v>
          </cell>
          <cell r="E1056">
            <v>2561.7800000000002</v>
          </cell>
          <cell r="F1056" t="str">
            <v>Catastrado</v>
          </cell>
          <cell r="G1056" t="str">
            <v>Pluvial</v>
          </cell>
          <cell r="H1056" t="str">
            <v>Sumudero</v>
          </cell>
          <cell r="I1056" t="str">
            <v>Existente</v>
          </cell>
        </row>
        <row r="1057">
          <cell r="A1057" t="str">
            <v>1022878.96-1043955.95</v>
          </cell>
          <cell r="B1057" t="str">
            <v>S110</v>
          </cell>
          <cell r="C1057">
            <v>1022878.96</v>
          </cell>
          <cell r="D1057">
            <v>1043955.95</v>
          </cell>
          <cell r="E1057">
            <v>2561.9299999999998</v>
          </cell>
          <cell r="F1057" t="str">
            <v>Catastrado</v>
          </cell>
          <cell r="G1057" t="str">
            <v>Pluvial</v>
          </cell>
          <cell r="H1057" t="str">
            <v>Sumudero</v>
          </cell>
          <cell r="I1057" t="str">
            <v>Inhabilitar</v>
          </cell>
        </row>
        <row r="1058">
          <cell r="A1058" t="str">
            <v>1022892.99-1043940.98</v>
          </cell>
          <cell r="B1058" t="str">
            <v>S111</v>
          </cell>
          <cell r="C1058">
            <v>1022892.99</v>
          </cell>
          <cell r="D1058">
            <v>1043940.98</v>
          </cell>
          <cell r="E1058">
            <v>2561.79</v>
          </cell>
          <cell r="F1058" t="str">
            <v>Catastrado</v>
          </cell>
          <cell r="G1058" t="str">
            <v>Pluvial</v>
          </cell>
          <cell r="H1058" t="str">
            <v>Sumudero</v>
          </cell>
          <cell r="I1058" t="str">
            <v>Existente</v>
          </cell>
        </row>
        <row r="1059">
          <cell r="A1059" t="str">
            <v>1022897.89-1043944.43</v>
          </cell>
          <cell r="B1059" t="str">
            <v>S112</v>
          </cell>
          <cell r="C1059">
            <v>1022897.89</v>
          </cell>
          <cell r="D1059">
            <v>1043944.43</v>
          </cell>
          <cell r="E1059">
            <v>2561.7199999999998</v>
          </cell>
          <cell r="F1059" t="str">
            <v>Catastrado</v>
          </cell>
          <cell r="G1059" t="str">
            <v>Pluvial</v>
          </cell>
          <cell r="H1059" t="str">
            <v>Sumudero</v>
          </cell>
          <cell r="I1059" t="str">
            <v>Existente</v>
          </cell>
        </row>
        <row r="1060">
          <cell r="A1060" t="str">
            <v>1022909.13-1043931.05</v>
          </cell>
          <cell r="B1060" t="str">
            <v>S113</v>
          </cell>
          <cell r="C1060">
            <v>1022909.13</v>
          </cell>
          <cell r="D1060">
            <v>1043931.05</v>
          </cell>
          <cell r="E1060">
            <v>2561.5100000000002</v>
          </cell>
          <cell r="F1060" t="str">
            <v>Catastrado</v>
          </cell>
          <cell r="G1060" t="str">
            <v>Pluvial</v>
          </cell>
          <cell r="H1060" t="str">
            <v>Sumudero</v>
          </cell>
          <cell r="I1060" t="str">
            <v>Inhabilitar</v>
          </cell>
        </row>
        <row r="1061">
          <cell r="A1061" t="str">
            <v>1022911.81-1043936.25</v>
          </cell>
          <cell r="B1061" t="str">
            <v>S114</v>
          </cell>
          <cell r="C1061">
            <v>1022911.81</v>
          </cell>
          <cell r="D1061">
            <v>1043936.25</v>
          </cell>
          <cell r="E1061">
            <v>2561.65</v>
          </cell>
          <cell r="F1061" t="str">
            <v>Catastrado</v>
          </cell>
          <cell r="G1061" t="str">
            <v>Pluvial</v>
          </cell>
          <cell r="H1061" t="str">
            <v>Sumudero</v>
          </cell>
          <cell r="I1061" t="str">
            <v>Inhabilitar</v>
          </cell>
        </row>
        <row r="1062">
          <cell r="A1062" t="str">
            <v>1022919.14-1043925.08</v>
          </cell>
          <cell r="B1062" t="str">
            <v>S115</v>
          </cell>
          <cell r="C1062">
            <v>1022919.14</v>
          </cell>
          <cell r="D1062">
            <v>1043925.08</v>
          </cell>
          <cell r="E1062">
            <v>2561.59</v>
          </cell>
          <cell r="F1062" t="str">
            <v>Catastrado</v>
          </cell>
          <cell r="G1062" t="str">
            <v>Pluvial</v>
          </cell>
          <cell r="H1062" t="str">
            <v>Sumudero</v>
          </cell>
          <cell r="I1062" t="str">
            <v>Existente</v>
          </cell>
        </row>
        <row r="1063">
          <cell r="A1063" t="str">
            <v>1022924.88-1043928.76</v>
          </cell>
          <cell r="B1063" t="str">
            <v>S116</v>
          </cell>
          <cell r="C1063">
            <v>1022924.88</v>
          </cell>
          <cell r="D1063">
            <v>1043928.76</v>
          </cell>
          <cell r="E1063">
            <v>2561.75</v>
          </cell>
          <cell r="F1063" t="str">
            <v>Catastrado</v>
          </cell>
          <cell r="G1063" t="str">
            <v>Pluvial</v>
          </cell>
          <cell r="H1063" t="str">
            <v>Sumudero</v>
          </cell>
          <cell r="I1063" t="str">
            <v>Existente</v>
          </cell>
        </row>
        <row r="1064">
          <cell r="A1064" t="str">
            <v>1022991.06-1043992.85</v>
          </cell>
          <cell r="B1064" t="str">
            <v>S117</v>
          </cell>
          <cell r="C1064">
            <v>1022991.06</v>
          </cell>
          <cell r="D1064">
            <v>1043992.85</v>
          </cell>
          <cell r="E1064">
            <v>2562.92</v>
          </cell>
          <cell r="F1064" t="str">
            <v>Catastrado</v>
          </cell>
          <cell r="G1064" t="str">
            <v>Pluvial</v>
          </cell>
          <cell r="H1064" t="str">
            <v>Sumudero</v>
          </cell>
          <cell r="I1064" t="str">
            <v>Existente</v>
          </cell>
        </row>
        <row r="1065">
          <cell r="A1065" t="str">
            <v>1022996.22-1043994.35</v>
          </cell>
          <cell r="B1065" t="str">
            <v>S118</v>
          </cell>
          <cell r="C1065">
            <v>1022996.22</v>
          </cell>
          <cell r="D1065">
            <v>1043994.35</v>
          </cell>
          <cell r="E1065">
            <v>2562.88</v>
          </cell>
          <cell r="F1065" t="str">
            <v>Catastrado</v>
          </cell>
          <cell r="G1065" t="str">
            <v>Pluvial</v>
          </cell>
          <cell r="H1065" t="str">
            <v>Sumudero</v>
          </cell>
          <cell r="I1065" t="str">
            <v>Existente</v>
          </cell>
        </row>
        <row r="1066">
          <cell r="A1066" t="str">
            <v>1022932.48-1043916.6</v>
          </cell>
          <cell r="B1066" t="str">
            <v>S118</v>
          </cell>
          <cell r="C1066">
            <v>1022932.48</v>
          </cell>
          <cell r="D1066">
            <v>1043916.6</v>
          </cell>
          <cell r="E1066">
            <v>2562.88</v>
          </cell>
          <cell r="F1066" t="str">
            <v>Catastrado</v>
          </cell>
          <cell r="G1066" t="str">
            <v>Pluvial</v>
          </cell>
          <cell r="H1066" t="str">
            <v>Sumudero</v>
          </cell>
          <cell r="I1066" t="str">
            <v>Existente</v>
          </cell>
        </row>
        <row r="1067">
          <cell r="A1067" t="str">
            <v>1023027.83-1043965.93</v>
          </cell>
          <cell r="B1067" t="str">
            <v>S119</v>
          </cell>
          <cell r="C1067">
            <v>1023027.83</v>
          </cell>
          <cell r="D1067">
            <v>1043965.93</v>
          </cell>
          <cell r="E1067">
            <v>2563.0100000000002</v>
          </cell>
          <cell r="F1067" t="str">
            <v>Catastrado</v>
          </cell>
          <cell r="G1067" t="str">
            <v>Pluvial</v>
          </cell>
          <cell r="H1067" t="str">
            <v>Sumudero</v>
          </cell>
          <cell r="I1067" t="str">
            <v>Existente</v>
          </cell>
        </row>
        <row r="1068">
          <cell r="A1068" t="str">
            <v>1023030.25-1043969.29</v>
          </cell>
          <cell r="B1068" t="str">
            <v>S120</v>
          </cell>
          <cell r="C1068">
            <v>1023030.25</v>
          </cell>
          <cell r="D1068">
            <v>1043969.29</v>
          </cell>
          <cell r="E1068">
            <v>2563.02</v>
          </cell>
          <cell r="F1068" t="str">
            <v>Catastrado</v>
          </cell>
          <cell r="G1068" t="str">
            <v>Pluvial</v>
          </cell>
          <cell r="H1068" t="str">
            <v>Sumudero</v>
          </cell>
          <cell r="I1068" t="str">
            <v>Existente</v>
          </cell>
        </row>
        <row r="1069">
          <cell r="A1069" t="str">
            <v>1023053.1-1043947.01</v>
          </cell>
          <cell r="B1069" t="str">
            <v>S121</v>
          </cell>
          <cell r="C1069">
            <v>1023053.1</v>
          </cell>
          <cell r="D1069">
            <v>1043947.01</v>
          </cell>
          <cell r="E1069">
            <v>2563.21</v>
          </cell>
          <cell r="F1069" t="str">
            <v>Catastrado</v>
          </cell>
          <cell r="G1069" t="str">
            <v>Pluvial</v>
          </cell>
          <cell r="H1069" t="str">
            <v>Sumudero</v>
          </cell>
          <cell r="I1069" t="str">
            <v>Existente</v>
          </cell>
        </row>
        <row r="1070">
          <cell r="A1070" t="str">
            <v>1023077.86-1043925.61</v>
          </cell>
          <cell r="B1070" t="str">
            <v>S122</v>
          </cell>
          <cell r="C1070">
            <v>1023077.86</v>
          </cell>
          <cell r="D1070">
            <v>1043925.61</v>
          </cell>
          <cell r="E1070">
            <v>2563.6999999999998</v>
          </cell>
          <cell r="F1070" t="str">
            <v>Catastrado</v>
          </cell>
          <cell r="G1070" t="str">
            <v>Pluvial</v>
          </cell>
          <cell r="H1070" t="str">
            <v>Sumudero</v>
          </cell>
          <cell r="I1070" t="str">
            <v>Existente</v>
          </cell>
        </row>
        <row r="1071">
          <cell r="A1071" t="str">
            <v>1023085.4-1043922.23</v>
          </cell>
          <cell r="B1071" t="str">
            <v>S123</v>
          </cell>
          <cell r="C1071">
            <v>1023085.4</v>
          </cell>
          <cell r="D1071">
            <v>1043922.23</v>
          </cell>
          <cell r="E1071">
            <v>2563.75</v>
          </cell>
          <cell r="F1071" t="str">
            <v>Catastrado</v>
          </cell>
          <cell r="G1071" t="str">
            <v>Pluvial</v>
          </cell>
          <cell r="H1071" t="str">
            <v>Sumudero</v>
          </cell>
          <cell r="I1071" t="str">
            <v>Existente</v>
          </cell>
        </row>
        <row r="1072">
          <cell r="A1072" t="str">
            <v>1023055.15-1043885.93</v>
          </cell>
          <cell r="B1072" t="str">
            <v>S124</v>
          </cell>
          <cell r="C1072">
            <v>1023055.15</v>
          </cell>
          <cell r="D1072">
            <v>1043885.93</v>
          </cell>
          <cell r="E1072">
            <v>2562.7600000000002</v>
          </cell>
          <cell r="F1072" t="str">
            <v>Catastrado</v>
          </cell>
          <cell r="G1072" t="str">
            <v>Pluvial</v>
          </cell>
          <cell r="H1072" t="str">
            <v>Sumudero</v>
          </cell>
          <cell r="I1072" t="str">
            <v>Inhabilitar</v>
          </cell>
        </row>
        <row r="1073">
          <cell r="A1073" t="str">
            <v>1023050.84-1043889.56</v>
          </cell>
          <cell r="B1073" t="str">
            <v>S125</v>
          </cell>
          <cell r="C1073">
            <v>1023050.84</v>
          </cell>
          <cell r="D1073">
            <v>1043889.56</v>
          </cell>
          <cell r="E1073">
            <v>2562.71</v>
          </cell>
          <cell r="F1073" t="str">
            <v>Catastrado</v>
          </cell>
          <cell r="G1073" t="str">
            <v>Pluvial</v>
          </cell>
          <cell r="H1073" t="str">
            <v>Sumudero</v>
          </cell>
          <cell r="I1073" t="str">
            <v>Inhabilitar</v>
          </cell>
        </row>
        <row r="1074">
          <cell r="A1074" t="str">
            <v>1023074.03-1043832.14</v>
          </cell>
          <cell r="B1074" t="str">
            <v>S126</v>
          </cell>
          <cell r="C1074">
            <v>1023074.03</v>
          </cell>
          <cell r="D1074">
            <v>1043832.14</v>
          </cell>
          <cell r="E1074">
            <v>2563.5700000000002</v>
          </cell>
          <cell r="F1074" t="str">
            <v>Catastrado</v>
          </cell>
          <cell r="G1074" t="str">
            <v>Pluvial</v>
          </cell>
          <cell r="H1074" t="str">
            <v>Sumudero</v>
          </cell>
          <cell r="I1074" t="str">
            <v>Existente</v>
          </cell>
        </row>
        <row r="1075">
          <cell r="A1075" t="str">
            <v>1023050.46-1043846.71</v>
          </cell>
          <cell r="B1075" t="str">
            <v>S127</v>
          </cell>
          <cell r="C1075">
            <v>1023050.46</v>
          </cell>
          <cell r="D1075">
            <v>1043846.71</v>
          </cell>
          <cell r="E1075">
            <v>2563.66</v>
          </cell>
          <cell r="F1075" t="str">
            <v>Catastrado</v>
          </cell>
          <cell r="G1075" t="str">
            <v>Pluvial</v>
          </cell>
          <cell r="H1075" t="str">
            <v>Sumudero</v>
          </cell>
          <cell r="I1075" t="str">
            <v>Inhabilitar</v>
          </cell>
        </row>
        <row r="1076">
          <cell r="A1076" t="str">
            <v>1023034.63-1043856.59</v>
          </cell>
          <cell r="B1076" t="str">
            <v>S128</v>
          </cell>
          <cell r="C1076">
            <v>1023034.63</v>
          </cell>
          <cell r="D1076">
            <v>1043856.59</v>
          </cell>
          <cell r="E1076">
            <v>2563.7399999999998</v>
          </cell>
          <cell r="F1076" t="str">
            <v>Catastrado</v>
          </cell>
          <cell r="G1076" t="str">
            <v>Pluvial</v>
          </cell>
          <cell r="H1076" t="str">
            <v>Sumudero</v>
          </cell>
          <cell r="I1076" t="str">
            <v>Existente</v>
          </cell>
        </row>
        <row r="1077">
          <cell r="A1077" t="str">
            <v>1023029.9-1043852.66</v>
          </cell>
          <cell r="B1077" t="str">
            <v>S129</v>
          </cell>
          <cell r="C1077">
            <v>1023029.9</v>
          </cell>
          <cell r="D1077">
            <v>1043852.66</v>
          </cell>
          <cell r="E1077">
            <v>2563.8200000000002</v>
          </cell>
          <cell r="F1077" t="str">
            <v>Catastrado</v>
          </cell>
          <cell r="G1077" t="str">
            <v>Pluvial</v>
          </cell>
          <cell r="H1077" t="str">
            <v>Sumudero</v>
          </cell>
          <cell r="I1077" t="str">
            <v>Existente</v>
          </cell>
        </row>
        <row r="1078">
          <cell r="A1078" t="str">
            <v>1023024.97-1043856.01</v>
          </cell>
          <cell r="B1078" t="str">
            <v>S130</v>
          </cell>
          <cell r="C1078">
            <v>1023024.97</v>
          </cell>
          <cell r="D1078">
            <v>1043856.01</v>
          </cell>
          <cell r="E1078">
            <v>2563.8000000000002</v>
          </cell>
          <cell r="F1078" t="str">
            <v>Catastrado</v>
          </cell>
          <cell r="G1078" t="str">
            <v>Pluvial</v>
          </cell>
          <cell r="H1078" t="str">
            <v>Sumudero</v>
          </cell>
          <cell r="I1078" t="str">
            <v>Existente</v>
          </cell>
        </row>
        <row r="1079">
          <cell r="A1079" t="str">
            <v>1022953.45-1043766.11</v>
          </cell>
          <cell r="B1079" t="str">
            <v>S132</v>
          </cell>
          <cell r="C1079">
            <v>1022953.45</v>
          </cell>
          <cell r="D1079">
            <v>1043766.11</v>
          </cell>
          <cell r="E1079">
            <v>2563.41</v>
          </cell>
          <cell r="F1079" t="str">
            <v>Catastrado</v>
          </cell>
          <cell r="G1079" t="str">
            <v>Pluvial</v>
          </cell>
          <cell r="H1079" t="str">
            <v>Sumudero</v>
          </cell>
          <cell r="I1079" t="str">
            <v>Existente</v>
          </cell>
        </row>
        <row r="1080">
          <cell r="A1080" t="str">
            <v>1022957.75-1043762.19</v>
          </cell>
          <cell r="B1080" t="str">
            <v>S132A</v>
          </cell>
          <cell r="C1080">
            <v>1022957.75</v>
          </cell>
          <cell r="D1080">
            <v>1043762.19</v>
          </cell>
          <cell r="E1080">
            <v>2563.41</v>
          </cell>
          <cell r="F1080" t="str">
            <v>Catastrado</v>
          </cell>
          <cell r="G1080" t="str">
            <v>Pluvial</v>
          </cell>
          <cell r="H1080" t="str">
            <v>Sumudero</v>
          </cell>
          <cell r="I1080" t="str">
            <v>Existente</v>
          </cell>
        </row>
        <row r="1081">
          <cell r="A1081" t="str">
            <v>1022944.67-1043855.75</v>
          </cell>
          <cell r="B1081" t="str">
            <v>S135</v>
          </cell>
          <cell r="C1081">
            <v>1022944.67</v>
          </cell>
          <cell r="D1081">
            <v>1043855.75</v>
          </cell>
          <cell r="E1081">
            <v>2561.9499999999998</v>
          </cell>
          <cell r="F1081" t="str">
            <v>Catastrado</v>
          </cell>
          <cell r="G1081" t="str">
            <v>Pluvial</v>
          </cell>
          <cell r="H1081" t="str">
            <v>Sumudero</v>
          </cell>
          <cell r="I1081" t="str">
            <v>Inhabilitar</v>
          </cell>
        </row>
        <row r="1082">
          <cell r="A1082" t="str">
            <v>1022949.49-1043864.97</v>
          </cell>
          <cell r="B1082" t="str">
            <v>S135A</v>
          </cell>
          <cell r="C1082">
            <v>1022949.49</v>
          </cell>
          <cell r="D1082">
            <v>1043864.97</v>
          </cell>
          <cell r="E1082">
            <v>2561.9</v>
          </cell>
          <cell r="F1082" t="str">
            <v>Catastrado</v>
          </cell>
          <cell r="G1082" t="str">
            <v>Pluvial</v>
          </cell>
          <cell r="H1082" t="str">
            <v>Sumudero</v>
          </cell>
          <cell r="I1082" t="str">
            <v>Inhabilitar</v>
          </cell>
        </row>
        <row r="1083">
          <cell r="A1083" t="str">
            <v>1022936.42-1043862.82</v>
          </cell>
          <cell r="B1083" t="str">
            <v>S135B</v>
          </cell>
          <cell r="C1083">
            <v>1022936.42</v>
          </cell>
          <cell r="D1083">
            <v>1043862.82</v>
          </cell>
          <cell r="E1083">
            <v>2561.9499999999998</v>
          </cell>
          <cell r="F1083" t="str">
            <v>Catastrado</v>
          </cell>
          <cell r="G1083" t="str">
            <v>Pluvial</v>
          </cell>
          <cell r="H1083" t="str">
            <v>Sumudero</v>
          </cell>
          <cell r="I1083" t="str">
            <v>Inhabilitar</v>
          </cell>
        </row>
        <row r="1084">
          <cell r="A1084" t="str">
            <v>1022961.55-1043837.95</v>
          </cell>
          <cell r="B1084" t="str">
            <v>S136</v>
          </cell>
          <cell r="C1084">
            <v>1022961.55</v>
          </cell>
          <cell r="D1084">
            <v>1043837.95</v>
          </cell>
          <cell r="E1084">
            <v>2562.7399999999998</v>
          </cell>
          <cell r="F1084" t="str">
            <v>Catastrado</v>
          </cell>
          <cell r="G1084" t="str">
            <v>Pluvial</v>
          </cell>
          <cell r="H1084" t="str">
            <v>Sumudero</v>
          </cell>
          <cell r="I1084" t="str">
            <v>Inhabilitar</v>
          </cell>
        </row>
        <row r="1085">
          <cell r="A1085" t="str">
            <v>1022968.82-1043846.95</v>
          </cell>
          <cell r="B1085" t="str">
            <v>S136A</v>
          </cell>
          <cell r="C1085">
            <v>1022968.82</v>
          </cell>
          <cell r="D1085">
            <v>1043846.95</v>
          </cell>
          <cell r="E1085">
            <v>2562.98</v>
          </cell>
          <cell r="F1085" t="str">
            <v>Catastrado</v>
          </cell>
          <cell r="G1085" t="str">
            <v>Pluvial</v>
          </cell>
          <cell r="H1085" t="str">
            <v>Sumudero</v>
          </cell>
          <cell r="I1085" t="str">
            <v>Inhabilitar</v>
          </cell>
        </row>
        <row r="1086">
          <cell r="A1086" t="str">
            <v>1022968-1043837.68</v>
          </cell>
          <cell r="B1086" t="str">
            <v>S137</v>
          </cell>
          <cell r="C1086">
            <v>1022968</v>
          </cell>
          <cell r="D1086">
            <v>1043837.68</v>
          </cell>
          <cell r="E1086">
            <v>2562.9299999999998</v>
          </cell>
          <cell r="F1086" t="str">
            <v>Catastrado</v>
          </cell>
          <cell r="G1086" t="str">
            <v>Pluvial</v>
          </cell>
          <cell r="H1086" t="str">
            <v>Sumudero</v>
          </cell>
          <cell r="I1086" t="str">
            <v>Inhabilitar</v>
          </cell>
        </row>
        <row r="1087">
          <cell r="A1087" t="str">
            <v>1022959.05-1043756.75</v>
          </cell>
          <cell r="B1087" t="str">
            <v>S138</v>
          </cell>
          <cell r="C1087">
            <v>1022959.05</v>
          </cell>
          <cell r="D1087">
            <v>1043756.75</v>
          </cell>
          <cell r="E1087">
            <v>2563.4</v>
          </cell>
          <cell r="F1087" t="str">
            <v>Catastrado</v>
          </cell>
          <cell r="G1087" t="str">
            <v>Pluvial</v>
          </cell>
          <cell r="H1087" t="str">
            <v>Sumudero</v>
          </cell>
          <cell r="I1087" t="str">
            <v>Existente</v>
          </cell>
        </row>
        <row r="1088">
          <cell r="A1088" t="str">
            <v>1022963.94-1043778.03</v>
          </cell>
          <cell r="B1088" t="str">
            <v>S138A</v>
          </cell>
          <cell r="C1088">
            <v>1022963.94</v>
          </cell>
          <cell r="D1088">
            <v>1043778.03</v>
          </cell>
          <cell r="E1088">
            <v>2563.38</v>
          </cell>
          <cell r="F1088" t="str">
            <v>Catastrado</v>
          </cell>
          <cell r="G1088" t="str">
            <v>Pluvial</v>
          </cell>
          <cell r="H1088" t="str">
            <v>Sumudero</v>
          </cell>
          <cell r="I1088" t="str">
            <v>Inhabilitar</v>
          </cell>
        </row>
        <row r="1089">
          <cell r="A1089" t="str">
            <v>1022957.72-1043770.81</v>
          </cell>
          <cell r="B1089" t="str">
            <v>S139</v>
          </cell>
          <cell r="C1089">
            <v>1022957.72</v>
          </cell>
          <cell r="D1089">
            <v>1043770.81</v>
          </cell>
          <cell r="E1089">
            <v>2563.37</v>
          </cell>
          <cell r="F1089" t="str">
            <v>Catastrado</v>
          </cell>
          <cell r="G1089" t="str">
            <v>Pluvial</v>
          </cell>
          <cell r="H1089" t="str">
            <v>Sumudero</v>
          </cell>
          <cell r="I1089" t="str">
            <v>Existente</v>
          </cell>
        </row>
        <row r="1090">
          <cell r="A1090" t="str">
            <v>1022946.71-1043766</v>
          </cell>
          <cell r="B1090" t="str">
            <v>S140</v>
          </cell>
          <cell r="C1090">
            <v>1022946.71</v>
          </cell>
          <cell r="D1090">
            <v>1043766</v>
          </cell>
          <cell r="E1090">
            <v>2563.29</v>
          </cell>
          <cell r="F1090" t="str">
            <v>Catastrado</v>
          </cell>
          <cell r="G1090" t="str">
            <v>Pluvial</v>
          </cell>
          <cell r="H1090" t="str">
            <v>Sumudero</v>
          </cell>
          <cell r="I1090" t="str">
            <v>Existente</v>
          </cell>
        </row>
        <row r="1091">
          <cell r="A1091" t="str">
            <v>1022937.52-1043774.47</v>
          </cell>
          <cell r="B1091" t="str">
            <v>S141</v>
          </cell>
          <cell r="C1091">
            <v>1022937.52</v>
          </cell>
          <cell r="D1091">
            <v>1043774.47</v>
          </cell>
          <cell r="E1091">
            <v>2563.38</v>
          </cell>
          <cell r="F1091" t="str">
            <v>Catastrado</v>
          </cell>
          <cell r="G1091" t="str">
            <v>Pluvial</v>
          </cell>
          <cell r="H1091" t="str">
            <v>Sumudero</v>
          </cell>
          <cell r="I1091" t="str">
            <v>Existente</v>
          </cell>
        </row>
        <row r="1092">
          <cell r="A1092" t="str">
            <v>1022898.08-1043800.04</v>
          </cell>
          <cell r="B1092" t="str">
            <v>S142</v>
          </cell>
          <cell r="C1092">
            <v>1022898.08</v>
          </cell>
          <cell r="D1092">
            <v>1043800.04</v>
          </cell>
          <cell r="E1092">
            <v>2563.19</v>
          </cell>
          <cell r="F1092" t="str">
            <v>Catastrado</v>
          </cell>
          <cell r="G1092" t="str">
            <v>Pluvial</v>
          </cell>
          <cell r="H1092" t="str">
            <v>Sumudero</v>
          </cell>
          <cell r="I1092" t="str">
            <v>Inhabilitar</v>
          </cell>
        </row>
        <row r="1093">
          <cell r="A1093" t="str">
            <v>1022902.89-1043805.83</v>
          </cell>
          <cell r="B1093" t="str">
            <v>S143</v>
          </cell>
          <cell r="C1093">
            <v>1022902.89</v>
          </cell>
          <cell r="D1093">
            <v>1043805.83</v>
          </cell>
          <cell r="E1093">
            <v>2563.02</v>
          </cell>
          <cell r="F1093" t="str">
            <v>Catastrado</v>
          </cell>
          <cell r="G1093" t="str">
            <v>Pluvial</v>
          </cell>
          <cell r="H1093" t="str">
            <v>Sumudero</v>
          </cell>
          <cell r="I1093" t="str">
            <v>Inhabilitar</v>
          </cell>
        </row>
        <row r="1094">
          <cell r="A1094" t="str">
            <v>1022886.63-1043820.24</v>
          </cell>
          <cell r="B1094" t="str">
            <v>S144</v>
          </cell>
          <cell r="C1094">
            <v>1022886.63</v>
          </cell>
          <cell r="D1094">
            <v>1043820.24</v>
          </cell>
          <cell r="E1094">
            <v>2563.0500000000002</v>
          </cell>
          <cell r="F1094" t="str">
            <v>Catastrado</v>
          </cell>
          <cell r="G1094" t="str">
            <v>Pluvial</v>
          </cell>
          <cell r="H1094" t="str">
            <v>Sumudero</v>
          </cell>
          <cell r="I1094" t="str">
            <v>Inhabilitar</v>
          </cell>
        </row>
        <row r="1095">
          <cell r="A1095" t="str">
            <v>1022874.38-1043831.5</v>
          </cell>
          <cell r="B1095" t="str">
            <v>S145</v>
          </cell>
          <cell r="C1095">
            <v>1022874.38</v>
          </cell>
          <cell r="D1095">
            <v>1043831.5</v>
          </cell>
          <cell r="E1095">
            <v>2563.09</v>
          </cell>
          <cell r="F1095" t="str">
            <v>Catastrado</v>
          </cell>
          <cell r="G1095" t="str">
            <v>Pluvial</v>
          </cell>
          <cell r="H1095" t="str">
            <v>Sumudero</v>
          </cell>
          <cell r="I1095" t="str">
            <v>Existente</v>
          </cell>
        </row>
        <row r="1096">
          <cell r="A1096" t="str">
            <v>1022867.69-1043825.21</v>
          </cell>
          <cell r="B1096" t="str">
            <v>S146</v>
          </cell>
          <cell r="C1096">
            <v>1022867.69</v>
          </cell>
          <cell r="D1096">
            <v>1043825.21</v>
          </cell>
          <cell r="E1096">
            <v>2563.19</v>
          </cell>
          <cell r="F1096" t="str">
            <v>Catastrado</v>
          </cell>
          <cell r="G1096" t="str">
            <v>Pluvial</v>
          </cell>
          <cell r="H1096" t="str">
            <v>Sumudero</v>
          </cell>
          <cell r="I1096" t="str">
            <v>Existente</v>
          </cell>
        </row>
        <row r="1097">
          <cell r="A1097" t="str">
            <v>1022864.44-1043824.16</v>
          </cell>
          <cell r="B1097" t="str">
            <v>S147</v>
          </cell>
          <cell r="C1097">
            <v>1022864.44</v>
          </cell>
          <cell r="D1097">
            <v>1043824.16</v>
          </cell>
          <cell r="E1097">
            <v>2563.46</v>
          </cell>
          <cell r="F1097" t="str">
            <v>Catastrado</v>
          </cell>
          <cell r="G1097" t="str">
            <v>Pluvial</v>
          </cell>
          <cell r="H1097" t="str">
            <v>Sumudero</v>
          </cell>
          <cell r="I1097" t="str">
            <v>Existente</v>
          </cell>
        </row>
        <row r="1098">
          <cell r="A1098" t="str">
            <v>1022852.41-1043906.8</v>
          </cell>
          <cell r="B1098" t="str">
            <v>S150</v>
          </cell>
          <cell r="C1098">
            <v>1022852.41</v>
          </cell>
          <cell r="D1098">
            <v>1043906.8</v>
          </cell>
          <cell r="E1098">
            <v>2560.9899999999998</v>
          </cell>
          <cell r="F1098" t="str">
            <v>Catastrado</v>
          </cell>
          <cell r="G1098" t="str">
            <v>Pluvial</v>
          </cell>
          <cell r="H1098" t="str">
            <v>Sumudero</v>
          </cell>
          <cell r="I1098" t="str">
            <v>Inhabilitar</v>
          </cell>
        </row>
        <row r="1099">
          <cell r="A1099" t="str">
            <v>1022855.89-1043911.29</v>
          </cell>
          <cell r="B1099" t="str">
            <v>S151</v>
          </cell>
          <cell r="C1099">
            <v>1022855.89</v>
          </cell>
          <cell r="D1099">
            <v>1043911.29</v>
          </cell>
          <cell r="E1099">
            <v>2560.9299999999998</v>
          </cell>
          <cell r="F1099" t="str">
            <v>Catastrado</v>
          </cell>
          <cell r="G1099" t="str">
            <v>Pluvial</v>
          </cell>
          <cell r="H1099" t="str">
            <v>Sumudero</v>
          </cell>
          <cell r="I1099" t="str">
            <v>Inhabilitar</v>
          </cell>
        </row>
        <row r="1100">
          <cell r="A1100" t="str">
            <v>1022820.66-1043935.02</v>
          </cell>
          <cell r="B1100" t="str">
            <v>S152</v>
          </cell>
          <cell r="C1100">
            <v>1022820.66</v>
          </cell>
          <cell r="D1100">
            <v>1043935.02</v>
          </cell>
          <cell r="E1100">
            <v>2560.4499999999998</v>
          </cell>
          <cell r="F1100" t="str">
            <v>Catastrado</v>
          </cell>
          <cell r="G1100" t="str">
            <v>Pluvial</v>
          </cell>
          <cell r="H1100" t="str">
            <v>Sumudero</v>
          </cell>
          <cell r="I1100" t="str">
            <v>Existente</v>
          </cell>
        </row>
        <row r="1101">
          <cell r="A1101" t="str">
            <v>1022817.72-1043930.08</v>
          </cell>
          <cell r="B1101" t="str">
            <v>S153</v>
          </cell>
          <cell r="C1101">
            <v>1022817.72</v>
          </cell>
          <cell r="D1101">
            <v>1043930.08</v>
          </cell>
          <cell r="E1101">
            <v>2560.48</v>
          </cell>
          <cell r="F1101" t="str">
            <v>Catastrado</v>
          </cell>
          <cell r="G1101" t="str">
            <v>Pluvial</v>
          </cell>
          <cell r="H1101" t="str">
            <v>Sumudero</v>
          </cell>
          <cell r="I1101" t="str">
            <v>Existente</v>
          </cell>
        </row>
        <row r="1102">
          <cell r="A1102" t="str">
            <v>1022937.51-1043920.22</v>
          </cell>
          <cell r="B1102" t="str">
            <v>S154</v>
          </cell>
          <cell r="C1102">
            <v>1022937.51</v>
          </cell>
          <cell r="D1102">
            <v>1043920.22</v>
          </cell>
          <cell r="E1102">
            <v>2561.6799999999998</v>
          </cell>
          <cell r="F1102" t="str">
            <v>Catastrado</v>
          </cell>
          <cell r="G1102" t="str">
            <v>Pluvial</v>
          </cell>
          <cell r="H1102" t="str">
            <v>Sumudero</v>
          </cell>
          <cell r="I1102" t="str">
            <v>Existente</v>
          </cell>
        </row>
        <row r="1103">
          <cell r="A1103" t="str">
            <v>1022717.59-1043822.23</v>
          </cell>
          <cell r="B1103" t="str">
            <v>S159</v>
          </cell>
          <cell r="C1103">
            <v>1022717.59</v>
          </cell>
          <cell r="D1103">
            <v>1043822.23</v>
          </cell>
          <cell r="E1103">
            <v>2563.98</v>
          </cell>
          <cell r="F1103" t="str">
            <v>Catastrado</v>
          </cell>
          <cell r="G1103" t="str">
            <v>Pluvial</v>
          </cell>
          <cell r="H1103" t="str">
            <v>Sumudero</v>
          </cell>
          <cell r="I1103" t="str">
            <v>Existente</v>
          </cell>
        </row>
        <row r="1104">
          <cell r="A1104" t="str">
            <v>1022716.34-1043818.78</v>
          </cell>
          <cell r="B1104" t="str">
            <v>S161</v>
          </cell>
          <cell r="C1104">
            <v>1022716.34</v>
          </cell>
          <cell r="D1104">
            <v>1043818.78</v>
          </cell>
          <cell r="E1104">
            <v>2564.0700000000002</v>
          </cell>
          <cell r="F1104" t="str">
            <v>Catastrado</v>
          </cell>
          <cell r="G1104" t="str">
            <v>Pluvial</v>
          </cell>
          <cell r="H1104" t="str">
            <v>Sumudero</v>
          </cell>
          <cell r="I1104" t="str">
            <v>Existente</v>
          </cell>
        </row>
        <row r="1105">
          <cell r="A1105" t="str">
            <v>1022719.77-1043816.09</v>
          </cell>
          <cell r="B1105" t="str">
            <v>S162</v>
          </cell>
          <cell r="C1105">
            <v>1022719.77</v>
          </cell>
          <cell r="D1105">
            <v>1043816.09</v>
          </cell>
          <cell r="E1105">
            <v>2564.0100000000002</v>
          </cell>
          <cell r="F1105" t="str">
            <v>Catastrado</v>
          </cell>
          <cell r="G1105" t="str">
            <v>Pluvial</v>
          </cell>
          <cell r="H1105" t="str">
            <v>Sumudero</v>
          </cell>
          <cell r="I1105" t="str">
            <v>Existente</v>
          </cell>
        </row>
        <row r="1106">
          <cell r="A1106" t="str">
            <v>1022866.33-1043850.21</v>
          </cell>
          <cell r="B1106" t="str">
            <v>S165</v>
          </cell>
          <cell r="C1106">
            <v>1022866.33</v>
          </cell>
          <cell r="D1106">
            <v>1043850.21</v>
          </cell>
          <cell r="E1106">
            <v>2563.0300000000002</v>
          </cell>
          <cell r="F1106" t="str">
            <v>Catastrado</v>
          </cell>
          <cell r="G1106" t="str">
            <v>Pluvial</v>
          </cell>
          <cell r="H1106" t="str">
            <v>Sumudero</v>
          </cell>
          <cell r="I1106" t="str">
            <v>Existente</v>
          </cell>
        </row>
        <row r="1107">
          <cell r="A1107" t="str">
            <v>1022852.98-1043826.36</v>
          </cell>
          <cell r="B1107" t="str">
            <v>S166</v>
          </cell>
          <cell r="C1107">
            <v>1022852.98</v>
          </cell>
          <cell r="D1107">
            <v>1043826.36</v>
          </cell>
          <cell r="E1107">
            <v>2563.64</v>
          </cell>
          <cell r="F1107" t="str">
            <v>Catastrado</v>
          </cell>
          <cell r="G1107" t="str">
            <v>Pluvial</v>
          </cell>
          <cell r="H1107" t="str">
            <v>Sumudero</v>
          </cell>
          <cell r="I1107" t="str">
            <v>Existente</v>
          </cell>
        </row>
        <row r="1108">
          <cell r="A1108" t="str">
            <v>1022804.28-1043767.79</v>
          </cell>
          <cell r="B1108" t="str">
            <v>S167</v>
          </cell>
          <cell r="C1108">
            <v>1022804.28</v>
          </cell>
          <cell r="D1108">
            <v>1043767.79</v>
          </cell>
          <cell r="E1108">
            <v>2564.79</v>
          </cell>
          <cell r="F1108" t="str">
            <v>Catastrado</v>
          </cell>
          <cell r="G1108" t="str">
            <v>Pluvial</v>
          </cell>
          <cell r="H1108" t="str">
            <v>Sumudero</v>
          </cell>
          <cell r="I1108" t="str">
            <v>Existente</v>
          </cell>
        </row>
        <row r="1109">
          <cell r="A1109" t="str">
            <v>1022805.75-1043771.38</v>
          </cell>
          <cell r="B1109" t="str">
            <v>S168</v>
          </cell>
          <cell r="C1109">
            <v>1022805.75</v>
          </cell>
          <cell r="D1109">
            <v>1043771.38</v>
          </cell>
          <cell r="E1109">
            <v>2564.7600000000002</v>
          </cell>
          <cell r="F1109" t="str">
            <v>Catastrado</v>
          </cell>
          <cell r="G1109" t="str">
            <v>Pluvial</v>
          </cell>
          <cell r="H1109" t="str">
            <v>Sumudero</v>
          </cell>
          <cell r="I1109" t="str">
            <v>Existente</v>
          </cell>
        </row>
        <row r="1110">
          <cell r="A1110" t="str">
            <v>1022814.65-1043762.38</v>
          </cell>
          <cell r="B1110" t="str">
            <v>S169</v>
          </cell>
          <cell r="C1110">
            <v>1022814.65</v>
          </cell>
          <cell r="D1110">
            <v>1043762.38</v>
          </cell>
          <cell r="E1110">
            <v>2564.73</v>
          </cell>
          <cell r="F1110" t="str">
            <v>Catastrado</v>
          </cell>
          <cell r="G1110" t="str">
            <v>Pluvial</v>
          </cell>
          <cell r="H1110" t="str">
            <v>Sumudero</v>
          </cell>
          <cell r="I1110" t="str">
            <v>Existente</v>
          </cell>
        </row>
        <row r="1111">
          <cell r="A1111" t="str">
            <v>1022760.18-1043795.43</v>
          </cell>
          <cell r="B1111" t="str">
            <v>S170</v>
          </cell>
          <cell r="C1111">
            <v>1022760.18</v>
          </cell>
          <cell r="D1111">
            <v>1043795.43</v>
          </cell>
          <cell r="E1111">
            <v>2564.16</v>
          </cell>
          <cell r="F1111" t="str">
            <v>Catastrado</v>
          </cell>
          <cell r="G1111" t="str">
            <v>Pluvial</v>
          </cell>
          <cell r="H1111" t="str">
            <v>Sumudero</v>
          </cell>
          <cell r="I1111" t="str">
            <v>Existente</v>
          </cell>
        </row>
        <row r="1112">
          <cell r="A1112" t="str">
            <v>1022762.22-1043798.64</v>
          </cell>
          <cell r="B1112" t="str">
            <v>S171</v>
          </cell>
          <cell r="C1112">
            <v>1022762.22</v>
          </cell>
          <cell r="D1112">
            <v>1043798.64</v>
          </cell>
          <cell r="E1112">
            <v>2564.13</v>
          </cell>
          <cell r="F1112" t="str">
            <v>Catastrado</v>
          </cell>
          <cell r="G1112" t="str">
            <v>Pluvial</v>
          </cell>
          <cell r="H1112" t="str">
            <v>Sumudero</v>
          </cell>
          <cell r="I1112" t="str">
            <v>Existente</v>
          </cell>
        </row>
        <row r="1113">
          <cell r="A1113" t="str">
            <v>1022725.7-1043817.1</v>
          </cell>
          <cell r="B1113" t="str">
            <v>S172</v>
          </cell>
          <cell r="C1113">
            <v>1022725.7</v>
          </cell>
          <cell r="D1113">
            <v>1043817.1</v>
          </cell>
          <cell r="E1113">
            <v>2564.0100000000002</v>
          </cell>
          <cell r="F1113" t="str">
            <v>Catastrado</v>
          </cell>
          <cell r="G1113" t="str">
            <v>Pluvial</v>
          </cell>
          <cell r="H1113" t="str">
            <v>Sumudero</v>
          </cell>
          <cell r="I1113" t="str">
            <v>Existente</v>
          </cell>
        </row>
        <row r="1114">
          <cell r="A1114" t="str">
            <v>1022732.5-1043817.31</v>
          </cell>
          <cell r="B1114" t="str">
            <v>S173</v>
          </cell>
          <cell r="C1114">
            <v>1022732.5</v>
          </cell>
          <cell r="D1114">
            <v>1043817.31</v>
          </cell>
          <cell r="E1114">
            <v>2563.9699999999998</v>
          </cell>
          <cell r="F1114" t="str">
            <v>Catastrado</v>
          </cell>
          <cell r="G1114" t="str">
            <v>Pluvial</v>
          </cell>
          <cell r="H1114" t="str">
            <v>Sumudero</v>
          </cell>
          <cell r="I1114" t="str">
            <v>Existente</v>
          </cell>
        </row>
        <row r="1115">
          <cell r="A1115" t="str">
            <v>1022841.98-1043742.06</v>
          </cell>
          <cell r="B1115" t="str">
            <v>S174</v>
          </cell>
          <cell r="C1115">
            <v>1022841.98</v>
          </cell>
          <cell r="D1115">
            <v>1043742.06</v>
          </cell>
          <cell r="E1115">
            <v>2564.87</v>
          </cell>
          <cell r="F1115" t="str">
            <v>Catastrado</v>
          </cell>
          <cell r="G1115" t="str">
            <v>Pluvial</v>
          </cell>
          <cell r="H1115" t="str">
            <v>Sumudero</v>
          </cell>
          <cell r="I1115" t="str">
            <v>Existente</v>
          </cell>
        </row>
        <row r="1116">
          <cell r="A1116" t="str">
            <v>1022845.81-1043747.52</v>
          </cell>
          <cell r="B1116" t="str">
            <v>S175</v>
          </cell>
          <cell r="C1116">
            <v>1022845.81</v>
          </cell>
          <cell r="D1116">
            <v>1043747.52</v>
          </cell>
          <cell r="E1116">
            <v>2564.92</v>
          </cell>
          <cell r="F1116" t="str">
            <v>Catastrado</v>
          </cell>
          <cell r="G1116" t="str">
            <v>Pluvial</v>
          </cell>
          <cell r="H1116" t="str">
            <v>Sumudero</v>
          </cell>
          <cell r="I1116" t="str">
            <v>Existente</v>
          </cell>
        </row>
        <row r="1117">
          <cell r="A1117" t="str">
            <v>1022901.98-1043696.92</v>
          </cell>
          <cell r="B1117" t="str">
            <v>S176</v>
          </cell>
          <cell r="C1117">
            <v>1022901.98</v>
          </cell>
          <cell r="D1117">
            <v>1043696.92</v>
          </cell>
          <cell r="E1117">
            <v>2566.09</v>
          </cell>
          <cell r="F1117" t="str">
            <v>Catastrado</v>
          </cell>
          <cell r="G1117" t="str">
            <v>Pluvial</v>
          </cell>
          <cell r="H1117" t="str">
            <v>Sumudero</v>
          </cell>
          <cell r="I1117" t="str">
            <v>Existente</v>
          </cell>
        </row>
        <row r="1118">
          <cell r="A1118" t="str">
            <v>1022906.26-1043694.51</v>
          </cell>
          <cell r="B1118" t="str">
            <v>S177</v>
          </cell>
          <cell r="C1118">
            <v>1022906.26</v>
          </cell>
          <cell r="D1118">
            <v>1043694.51</v>
          </cell>
          <cell r="E1118">
            <v>2566.11</v>
          </cell>
          <cell r="F1118" t="str">
            <v>Catastrado</v>
          </cell>
          <cell r="G1118" t="str">
            <v>Pluvial</v>
          </cell>
          <cell r="H1118" t="str">
            <v>Sumudero</v>
          </cell>
          <cell r="I1118" t="str">
            <v>Existente</v>
          </cell>
        </row>
        <row r="1119">
          <cell r="A1119" t="str">
            <v>1022909.39-1043696.25</v>
          </cell>
          <cell r="B1119" t="str">
            <v>S178</v>
          </cell>
          <cell r="C1119">
            <v>1022909.39</v>
          </cell>
          <cell r="D1119">
            <v>1043696.25</v>
          </cell>
          <cell r="E1119">
            <v>2566.16</v>
          </cell>
          <cell r="F1119" t="str">
            <v>Catastrado</v>
          </cell>
          <cell r="G1119" t="str">
            <v>Pluvial</v>
          </cell>
          <cell r="H1119" t="str">
            <v>Sumudero</v>
          </cell>
          <cell r="I1119" t="str">
            <v>Existente</v>
          </cell>
        </row>
        <row r="1120">
          <cell r="A1120" t="str">
            <v>1022922.52-1043686.77</v>
          </cell>
          <cell r="B1120" t="str">
            <v>S179</v>
          </cell>
          <cell r="C1120">
            <v>1022922.52</v>
          </cell>
          <cell r="D1120">
            <v>1043686.77</v>
          </cell>
          <cell r="E1120">
            <v>2566.23</v>
          </cell>
          <cell r="F1120" t="str">
            <v>Catastrado</v>
          </cell>
          <cell r="G1120" t="str">
            <v>Pluvial</v>
          </cell>
          <cell r="H1120" t="str">
            <v>Sumudero</v>
          </cell>
          <cell r="I1120" t="str">
            <v>Inhabilitar</v>
          </cell>
        </row>
        <row r="1121">
          <cell r="A1121" t="str">
            <v>1022946.34-1043669.54</v>
          </cell>
          <cell r="B1121" t="str">
            <v>S180</v>
          </cell>
          <cell r="C1121">
            <v>1022946.34</v>
          </cell>
          <cell r="D1121">
            <v>1043669.54</v>
          </cell>
          <cell r="E1121">
            <v>2566.33</v>
          </cell>
          <cell r="F1121" t="str">
            <v>Catastrado</v>
          </cell>
          <cell r="G1121" t="str">
            <v>Pluvial</v>
          </cell>
          <cell r="H1121" t="str">
            <v>Sumudero</v>
          </cell>
          <cell r="I1121" t="str">
            <v>Existente</v>
          </cell>
        </row>
        <row r="1122">
          <cell r="A1122" t="str">
            <v>1022848.77-1043602.68</v>
          </cell>
          <cell r="B1122" t="str">
            <v>S182</v>
          </cell>
          <cell r="C1122">
            <v>1022848.77</v>
          </cell>
          <cell r="D1122">
            <v>1043602.68</v>
          </cell>
          <cell r="E1122">
            <v>2566.2399999999998</v>
          </cell>
          <cell r="F1122" t="str">
            <v>Catastrado</v>
          </cell>
          <cell r="G1122" t="str">
            <v>Pluvial</v>
          </cell>
          <cell r="H1122" t="str">
            <v>Sumudero</v>
          </cell>
          <cell r="I1122" t="str">
            <v>Inhabilitar</v>
          </cell>
        </row>
        <row r="1123">
          <cell r="A1123" t="str">
            <v>1022847.26-1043597.23</v>
          </cell>
          <cell r="B1123" t="str">
            <v>S183</v>
          </cell>
          <cell r="C1123">
            <v>1022847.26</v>
          </cell>
          <cell r="D1123">
            <v>1043597.23</v>
          </cell>
          <cell r="E1123">
            <v>2566.25</v>
          </cell>
          <cell r="F1123" t="str">
            <v>Catastrado</v>
          </cell>
          <cell r="G1123" t="str">
            <v>Pluvial</v>
          </cell>
          <cell r="H1123" t="str">
            <v>Sumudero</v>
          </cell>
          <cell r="I1123" t="str">
            <v>Inhabilitar</v>
          </cell>
        </row>
        <row r="1124">
          <cell r="A1124" t="str">
            <v>1022845.2-1043596.67</v>
          </cell>
          <cell r="B1124" t="str">
            <v>S184</v>
          </cell>
          <cell r="C1124">
            <v>1022845.2</v>
          </cell>
          <cell r="D1124">
            <v>1043596.67</v>
          </cell>
          <cell r="E1124">
            <v>2566.27</v>
          </cell>
          <cell r="F1124" t="str">
            <v>Catastrado</v>
          </cell>
          <cell r="G1124" t="str">
            <v>Pluvial</v>
          </cell>
          <cell r="H1124" t="str">
            <v>Sumudero</v>
          </cell>
          <cell r="I1124" t="str">
            <v>Inhabilitar</v>
          </cell>
        </row>
        <row r="1125">
          <cell r="A1125" t="str">
            <v>1022841.19-1043599.94</v>
          </cell>
          <cell r="B1125" t="str">
            <v>S185</v>
          </cell>
          <cell r="C1125">
            <v>1022841.19</v>
          </cell>
          <cell r="D1125">
            <v>1043599.94</v>
          </cell>
          <cell r="E1125">
            <v>2566.2199999999998</v>
          </cell>
          <cell r="F1125" t="str">
            <v>Catastrado</v>
          </cell>
          <cell r="G1125" t="str">
            <v>Pluvial</v>
          </cell>
          <cell r="H1125" t="str">
            <v>Sumudero</v>
          </cell>
          <cell r="I1125" t="str">
            <v>Inhabilitar</v>
          </cell>
        </row>
        <row r="1126">
          <cell r="A1126" t="str">
            <v>1022843.15-1043608.06</v>
          </cell>
          <cell r="B1126" t="str">
            <v>S187</v>
          </cell>
          <cell r="C1126">
            <v>1022843.15</v>
          </cell>
          <cell r="D1126">
            <v>1043608.06</v>
          </cell>
          <cell r="E1126">
            <v>2566</v>
          </cell>
          <cell r="F1126" t="str">
            <v>Catastrado</v>
          </cell>
          <cell r="G1126" t="str">
            <v>Pluvial</v>
          </cell>
          <cell r="H1126" t="str">
            <v>Sumudero</v>
          </cell>
          <cell r="I1126" t="str">
            <v>Inhabilitar</v>
          </cell>
        </row>
        <row r="1127">
          <cell r="A1127" t="str">
            <v>1022741.48-1043677.02</v>
          </cell>
          <cell r="B1127" t="str">
            <v>S188</v>
          </cell>
          <cell r="C1127">
            <v>1022741.48</v>
          </cell>
          <cell r="D1127">
            <v>1043677.02</v>
          </cell>
          <cell r="E1127">
            <v>2565.2199999999998</v>
          </cell>
          <cell r="F1127" t="str">
            <v>Catastrado</v>
          </cell>
          <cell r="G1127" t="str">
            <v>Pluvial</v>
          </cell>
          <cell r="H1127" t="str">
            <v>Sumudero</v>
          </cell>
          <cell r="I1127" t="str">
            <v>Existente</v>
          </cell>
        </row>
        <row r="1128">
          <cell r="A1128" t="str">
            <v>1022737.73-1043672.68</v>
          </cell>
          <cell r="B1128" t="str">
            <v>S189</v>
          </cell>
          <cell r="C1128">
            <v>1022737.73</v>
          </cell>
          <cell r="D1128">
            <v>1043672.68</v>
          </cell>
          <cell r="E1128">
            <v>2565.14</v>
          </cell>
          <cell r="F1128" t="str">
            <v>Catastrado</v>
          </cell>
          <cell r="G1128" t="str">
            <v>Pluvial</v>
          </cell>
          <cell r="H1128" t="str">
            <v>Sumudero</v>
          </cell>
          <cell r="I1128" t="str">
            <v>Existente</v>
          </cell>
        </row>
        <row r="1129">
          <cell r="A1129" t="str">
            <v>1022758.15-1043700.63</v>
          </cell>
          <cell r="B1129" t="str">
            <v>S190</v>
          </cell>
          <cell r="C1129">
            <v>1022758.15</v>
          </cell>
          <cell r="D1129">
            <v>1043700.63</v>
          </cell>
          <cell r="E1129">
            <v>2565.2600000000002</v>
          </cell>
          <cell r="F1129" t="str">
            <v>Catastrado</v>
          </cell>
          <cell r="G1129" t="str">
            <v>Pluvial</v>
          </cell>
          <cell r="H1129" t="str">
            <v>Sumudero</v>
          </cell>
          <cell r="I1129" t="str">
            <v>Inhabilitar</v>
          </cell>
        </row>
        <row r="1130">
          <cell r="A1130" t="str">
            <v>1022756.3-1043705.98</v>
          </cell>
          <cell r="B1130" t="str">
            <v>S191</v>
          </cell>
          <cell r="C1130">
            <v>1022756.3</v>
          </cell>
          <cell r="D1130">
            <v>1043705.98</v>
          </cell>
          <cell r="E1130">
            <v>2565.1799999999998</v>
          </cell>
          <cell r="F1130" t="str">
            <v>Catastrado</v>
          </cell>
          <cell r="G1130" t="str">
            <v>Pluvial</v>
          </cell>
          <cell r="H1130" t="str">
            <v>Sumudero</v>
          </cell>
          <cell r="I1130" t="str">
            <v>Inhabilitar</v>
          </cell>
        </row>
        <row r="1131">
          <cell r="A1131" t="str">
            <v>1022654.23-1043728.3</v>
          </cell>
          <cell r="B1131" t="str">
            <v>S193</v>
          </cell>
          <cell r="C1131">
            <v>1022654.23</v>
          </cell>
          <cell r="D1131">
            <v>1043728.3</v>
          </cell>
          <cell r="E1131">
            <v>2564.17</v>
          </cell>
          <cell r="F1131" t="str">
            <v>Catastrado</v>
          </cell>
          <cell r="G1131" t="str">
            <v>Pluvial</v>
          </cell>
          <cell r="H1131" t="str">
            <v>Sumudero</v>
          </cell>
          <cell r="I1131" t="str">
            <v>Existente</v>
          </cell>
        </row>
        <row r="1132">
          <cell r="A1132" t="str">
            <v>1022651.79-1043728.41</v>
          </cell>
          <cell r="B1132" t="str">
            <v>S194</v>
          </cell>
          <cell r="C1132">
            <v>1022651.79</v>
          </cell>
          <cell r="D1132">
            <v>1043728.41</v>
          </cell>
          <cell r="E1132">
            <v>2564.2199999999998</v>
          </cell>
          <cell r="F1132" t="str">
            <v>Catastrado</v>
          </cell>
          <cell r="G1132" t="str">
            <v>Pluvial</v>
          </cell>
          <cell r="H1132" t="str">
            <v>Sumudero</v>
          </cell>
          <cell r="I1132" t="str">
            <v>Existente</v>
          </cell>
        </row>
        <row r="1133">
          <cell r="A1133" t="str">
            <v>1022648.19-1043729.65</v>
          </cell>
          <cell r="B1133" t="str">
            <v>S195</v>
          </cell>
          <cell r="C1133">
            <v>1022648.19</v>
          </cell>
          <cell r="D1133">
            <v>1043729.65</v>
          </cell>
          <cell r="E1133">
            <v>2564.21</v>
          </cell>
          <cell r="F1133" t="str">
            <v>Catastrado</v>
          </cell>
          <cell r="G1133" t="str">
            <v>Pluvial</v>
          </cell>
          <cell r="H1133" t="str">
            <v>Sumudero</v>
          </cell>
          <cell r="I1133" t="str">
            <v>Existente</v>
          </cell>
        </row>
        <row r="1134">
          <cell r="A1134" t="str">
            <v>1022649.27-1043736.09</v>
          </cell>
          <cell r="B1134" t="str">
            <v>S196</v>
          </cell>
          <cell r="C1134">
            <v>1022649.27</v>
          </cell>
          <cell r="D1134">
            <v>1043736.09</v>
          </cell>
          <cell r="E1134">
            <v>2564.2800000000002</v>
          </cell>
          <cell r="F1134" t="str">
            <v>Catastrado</v>
          </cell>
          <cell r="G1134" t="str">
            <v>Pluvial</v>
          </cell>
          <cell r="H1134" t="str">
            <v>Sumudero</v>
          </cell>
          <cell r="I1134" t="str">
            <v>Existente</v>
          </cell>
        </row>
        <row r="1135">
          <cell r="A1135" t="str">
            <v>1022654.53-1043739.06</v>
          </cell>
          <cell r="B1135" t="str">
            <v>S197</v>
          </cell>
          <cell r="C1135">
            <v>1022654.53</v>
          </cell>
          <cell r="D1135">
            <v>1043739.06</v>
          </cell>
          <cell r="E1135">
            <v>2564.33</v>
          </cell>
          <cell r="F1135" t="str">
            <v>Catastrado</v>
          </cell>
          <cell r="G1135" t="str">
            <v>Pluvial</v>
          </cell>
          <cell r="H1135" t="str">
            <v>Sumudero</v>
          </cell>
          <cell r="I1135" t="str">
            <v>Existente</v>
          </cell>
        </row>
        <row r="1136">
          <cell r="A1136" t="str">
            <v>1022658.05-1043736.39</v>
          </cell>
          <cell r="B1136" t="str">
            <v>S198</v>
          </cell>
          <cell r="C1136">
            <v>1022658.05</v>
          </cell>
          <cell r="D1136">
            <v>1043736.39</v>
          </cell>
          <cell r="E1136">
            <v>2564.3200000000002</v>
          </cell>
          <cell r="F1136" t="str">
            <v>Catastrado</v>
          </cell>
          <cell r="G1136" t="str">
            <v>Pluvial</v>
          </cell>
          <cell r="H1136" t="str">
            <v>Sumudero</v>
          </cell>
          <cell r="I1136" t="str">
            <v>Existente</v>
          </cell>
        </row>
        <row r="1137">
          <cell r="A1137" t="str">
            <v>1022687.41-1043774.41</v>
          </cell>
          <cell r="B1137" t="str">
            <v>S200</v>
          </cell>
          <cell r="C1137">
            <v>1022687.41</v>
          </cell>
          <cell r="D1137">
            <v>1043774.41</v>
          </cell>
          <cell r="E1137">
            <v>2564.11</v>
          </cell>
          <cell r="F1137" t="str">
            <v>Catastrado</v>
          </cell>
          <cell r="G1137" t="str">
            <v>Pluvial</v>
          </cell>
          <cell r="H1137" t="str">
            <v>Sumudero</v>
          </cell>
          <cell r="I1137" t="str">
            <v>Inhabilitar</v>
          </cell>
        </row>
        <row r="1138">
          <cell r="A1138" t="str">
            <v>1022784.88-1043729.67</v>
          </cell>
          <cell r="B1138" t="str">
            <v>S201</v>
          </cell>
          <cell r="C1138">
            <v>1022784.88</v>
          </cell>
          <cell r="D1138">
            <v>1043729.67</v>
          </cell>
          <cell r="E1138">
            <v>2565.06</v>
          </cell>
          <cell r="F1138" t="str">
            <v>Catastrado</v>
          </cell>
          <cell r="G1138" t="str">
            <v>Pluvial</v>
          </cell>
          <cell r="H1138" t="str">
            <v>Sumudero</v>
          </cell>
          <cell r="I1138" t="str">
            <v>Inhabilitar</v>
          </cell>
        </row>
        <row r="1139">
          <cell r="A1139" t="str">
            <v>1022802.07-1043471.93</v>
          </cell>
          <cell r="B1139" t="str">
            <v>S202</v>
          </cell>
          <cell r="C1139">
            <v>1022802.07</v>
          </cell>
          <cell r="D1139">
            <v>1043471.93</v>
          </cell>
          <cell r="E1139">
            <v>2569.37</v>
          </cell>
          <cell r="F1139" t="str">
            <v>Catastrado</v>
          </cell>
          <cell r="G1139" t="str">
            <v>Pluvial</v>
          </cell>
          <cell r="H1139" t="str">
            <v>Sumudero</v>
          </cell>
          <cell r="I1139" t="str">
            <v>Inhabilitar</v>
          </cell>
        </row>
        <row r="1140">
          <cell r="A1140" t="str">
            <v>1022799.52-1043478.2</v>
          </cell>
          <cell r="B1140" t="str">
            <v>S203</v>
          </cell>
          <cell r="C1140">
            <v>1022799.52</v>
          </cell>
          <cell r="D1140">
            <v>1043478.2</v>
          </cell>
          <cell r="E1140">
            <v>2568.89</v>
          </cell>
          <cell r="F1140" t="str">
            <v>Catastrado</v>
          </cell>
          <cell r="G1140" t="str">
            <v>Pluvial</v>
          </cell>
          <cell r="H1140" t="str">
            <v>Sumudero</v>
          </cell>
          <cell r="I1140" t="str">
            <v>Inhabilitar</v>
          </cell>
        </row>
        <row r="1141">
          <cell r="A1141" t="str">
            <v>1022790.45-1043480.34</v>
          </cell>
          <cell r="B1141" t="str">
            <v>S204</v>
          </cell>
          <cell r="C1141">
            <v>1022790.45</v>
          </cell>
          <cell r="D1141">
            <v>1043480.34</v>
          </cell>
          <cell r="E1141">
            <v>2568.6</v>
          </cell>
          <cell r="F1141" t="str">
            <v>Catastrado</v>
          </cell>
          <cell r="G1141" t="str">
            <v>Pluvial</v>
          </cell>
          <cell r="H1141" t="str">
            <v>Sumudero</v>
          </cell>
          <cell r="I1141" t="str">
            <v>Inhabilitar</v>
          </cell>
        </row>
        <row r="1142">
          <cell r="A1142" t="str">
            <v>1022777.57-1043498.87</v>
          </cell>
          <cell r="B1142" t="str">
            <v>S205</v>
          </cell>
          <cell r="C1142">
            <v>1022777.57</v>
          </cell>
          <cell r="D1142">
            <v>1043498.87</v>
          </cell>
          <cell r="E1142">
            <v>2567.5500000000002</v>
          </cell>
          <cell r="F1142" t="str">
            <v>Catastrado</v>
          </cell>
          <cell r="G1142" t="str">
            <v>Pluvial</v>
          </cell>
          <cell r="H1142" t="str">
            <v>Sumudero</v>
          </cell>
          <cell r="I1142" t="str">
            <v>Inhabilitar</v>
          </cell>
        </row>
        <row r="1143">
          <cell r="A1143" t="str">
            <v>1022777.41-1043502.31</v>
          </cell>
          <cell r="B1143" t="str">
            <v>S206</v>
          </cell>
          <cell r="C1143">
            <v>1022777.41</v>
          </cell>
          <cell r="D1143">
            <v>1043502.31</v>
          </cell>
          <cell r="E1143">
            <v>2567.33</v>
          </cell>
          <cell r="F1143" t="str">
            <v>Catastrado</v>
          </cell>
          <cell r="G1143" t="str">
            <v>Pluvial</v>
          </cell>
          <cell r="H1143" t="str">
            <v>Sumudero</v>
          </cell>
          <cell r="I1143" t="str">
            <v>Inhabilitar</v>
          </cell>
        </row>
        <row r="1144">
          <cell r="A1144" t="str">
            <v>1022773.84-1043505.93</v>
          </cell>
          <cell r="B1144" t="str">
            <v>S207</v>
          </cell>
          <cell r="C1144">
            <v>1022773.84</v>
          </cell>
          <cell r="D1144">
            <v>1043505.93</v>
          </cell>
          <cell r="E1144">
            <v>2567.21</v>
          </cell>
          <cell r="F1144" t="str">
            <v>Catastrado</v>
          </cell>
          <cell r="G1144" t="str">
            <v>Pluvial</v>
          </cell>
          <cell r="H1144" t="str">
            <v>Sumudero</v>
          </cell>
          <cell r="I1144" t="str">
            <v>Inhabilitar</v>
          </cell>
        </row>
        <row r="1145">
          <cell r="A1145" t="str">
            <v>1022814.67-1043563</v>
          </cell>
          <cell r="B1145" t="str">
            <v>S209</v>
          </cell>
          <cell r="C1145">
            <v>1022814.67</v>
          </cell>
          <cell r="D1145">
            <v>1043563</v>
          </cell>
          <cell r="E1145">
            <v>2566.42</v>
          </cell>
          <cell r="F1145" t="str">
            <v>Catastrado</v>
          </cell>
          <cell r="G1145" t="str">
            <v>Pluvial</v>
          </cell>
          <cell r="H1145" t="str">
            <v>Sumudero</v>
          </cell>
          <cell r="I1145" t="str">
            <v>Inhabilitar</v>
          </cell>
        </row>
        <row r="1146">
          <cell r="A1146" t="str">
            <v>1022819.28-1043569.36</v>
          </cell>
          <cell r="B1146" t="str">
            <v>S210</v>
          </cell>
          <cell r="C1146">
            <v>1022819.28</v>
          </cell>
          <cell r="D1146">
            <v>1043569.36</v>
          </cell>
          <cell r="E1146">
            <v>2566.4</v>
          </cell>
          <cell r="F1146" t="str">
            <v>Catastrado</v>
          </cell>
          <cell r="G1146" t="str">
            <v>Pluvial</v>
          </cell>
          <cell r="H1146" t="str">
            <v>Sumudero</v>
          </cell>
          <cell r="I1146" t="str">
            <v>Inhabilitar</v>
          </cell>
        </row>
        <row r="1147">
          <cell r="A1147" t="str">
            <v>1022763.77-1043511.93</v>
          </cell>
          <cell r="B1147" t="str">
            <v>S211</v>
          </cell>
          <cell r="C1147">
            <v>1022763.77</v>
          </cell>
          <cell r="D1147">
            <v>1043511.93</v>
          </cell>
          <cell r="E1147">
            <v>2566.96</v>
          </cell>
          <cell r="F1147" t="str">
            <v>Catastrado</v>
          </cell>
          <cell r="G1147" t="str">
            <v>Pluvial</v>
          </cell>
          <cell r="H1147" t="str">
            <v>Sumudero</v>
          </cell>
          <cell r="I1147" t="str">
            <v>Inhabilitar</v>
          </cell>
        </row>
        <row r="1148">
          <cell r="A1148" t="str">
            <v>1022744.82-1043522.62</v>
          </cell>
          <cell r="B1148" t="str">
            <v>S212</v>
          </cell>
          <cell r="C1148">
            <v>1022744.82</v>
          </cell>
          <cell r="D1148">
            <v>1043522.62</v>
          </cell>
          <cell r="E1148">
            <v>2566.5300000000002</v>
          </cell>
          <cell r="F1148" t="str">
            <v>Catastrado</v>
          </cell>
          <cell r="G1148" t="str">
            <v>Pluvial</v>
          </cell>
          <cell r="H1148" t="str">
            <v>Sumudero</v>
          </cell>
          <cell r="I1148" t="str">
            <v>Existente</v>
          </cell>
        </row>
        <row r="1149">
          <cell r="A1149" t="str">
            <v>1022746.1-1043528.24</v>
          </cell>
          <cell r="B1149" t="str">
            <v>S213</v>
          </cell>
          <cell r="C1149">
            <v>1022746.1</v>
          </cell>
          <cell r="D1149">
            <v>1043528.24</v>
          </cell>
          <cell r="E1149">
            <v>2566.4699999999998</v>
          </cell>
          <cell r="F1149" t="str">
            <v>Catastrado</v>
          </cell>
          <cell r="G1149" t="str">
            <v>Pluvial</v>
          </cell>
          <cell r="H1149" t="str">
            <v>Sumudero</v>
          </cell>
          <cell r="I1149" t="str">
            <v>Existente</v>
          </cell>
        </row>
        <row r="1150">
          <cell r="A1150" t="str">
            <v>1022707.25-1043557.59</v>
          </cell>
          <cell r="B1150" t="str">
            <v>S214</v>
          </cell>
          <cell r="C1150">
            <v>1022707.25</v>
          </cell>
          <cell r="D1150">
            <v>1043557.59</v>
          </cell>
          <cell r="E1150">
            <v>2565.81</v>
          </cell>
          <cell r="F1150" t="str">
            <v>Catastrado</v>
          </cell>
          <cell r="G1150" t="str">
            <v>Pluvial</v>
          </cell>
          <cell r="H1150" t="str">
            <v>Sumudero</v>
          </cell>
          <cell r="I1150" t="str">
            <v>Existente</v>
          </cell>
        </row>
        <row r="1151">
          <cell r="A1151" t="str">
            <v>1022708.17-1043563.19</v>
          </cell>
          <cell r="B1151" t="str">
            <v>S215</v>
          </cell>
          <cell r="C1151">
            <v>1022708.17</v>
          </cell>
          <cell r="D1151">
            <v>1043563.19</v>
          </cell>
          <cell r="E1151">
            <v>2565.81</v>
          </cell>
          <cell r="F1151" t="str">
            <v>Catastrado</v>
          </cell>
          <cell r="G1151" t="str">
            <v>Pluvial</v>
          </cell>
          <cell r="H1151" t="str">
            <v>Sumudero</v>
          </cell>
          <cell r="I1151" t="str">
            <v>Existente</v>
          </cell>
        </row>
        <row r="1152">
          <cell r="A1152" t="str">
            <v>1022673.91-1043593.51</v>
          </cell>
          <cell r="B1152" t="str">
            <v>S216</v>
          </cell>
          <cell r="C1152">
            <v>1022673.91</v>
          </cell>
          <cell r="D1152">
            <v>1043593.51</v>
          </cell>
          <cell r="E1152">
            <v>2565.2199999999998</v>
          </cell>
          <cell r="F1152" t="str">
            <v>Catastrado</v>
          </cell>
          <cell r="G1152" t="str">
            <v>Pluvial</v>
          </cell>
          <cell r="H1152" t="str">
            <v>Sumudero</v>
          </cell>
          <cell r="I1152" t="str">
            <v>Existente</v>
          </cell>
        </row>
        <row r="1153">
          <cell r="A1153" t="str">
            <v>1022670.95-1043589.64</v>
          </cell>
          <cell r="B1153" t="str">
            <v>S217</v>
          </cell>
          <cell r="C1153">
            <v>1022670.95</v>
          </cell>
          <cell r="D1153">
            <v>1043589.64</v>
          </cell>
          <cell r="E1153">
            <v>2565.23</v>
          </cell>
          <cell r="F1153" t="str">
            <v>Catastrado</v>
          </cell>
          <cell r="G1153" t="str">
            <v>Pluvial</v>
          </cell>
          <cell r="H1153" t="str">
            <v>Sumudero</v>
          </cell>
          <cell r="I1153" t="str">
            <v>Existente</v>
          </cell>
        </row>
        <row r="1154">
          <cell r="A1154" t="str">
            <v>1022667.96-1043590.87</v>
          </cell>
          <cell r="B1154" t="str">
            <v>S218</v>
          </cell>
          <cell r="C1154">
            <v>1022667.96</v>
          </cell>
          <cell r="D1154">
            <v>1043590.87</v>
          </cell>
          <cell r="E1154">
            <v>2565.23</v>
          </cell>
          <cell r="F1154" t="str">
            <v>Catastrado</v>
          </cell>
          <cell r="G1154" t="str">
            <v>Pluvial</v>
          </cell>
          <cell r="H1154" t="str">
            <v>Sumudero</v>
          </cell>
          <cell r="I1154" t="str">
            <v>Existente</v>
          </cell>
        </row>
        <row r="1155">
          <cell r="A1155" t="str">
            <v>1022662.97-1043591.79</v>
          </cell>
          <cell r="B1155" t="str">
            <v>S219</v>
          </cell>
          <cell r="C1155">
            <v>1022662.97</v>
          </cell>
          <cell r="D1155">
            <v>1043591.79</v>
          </cell>
          <cell r="E1155">
            <v>2565.27</v>
          </cell>
          <cell r="F1155" t="str">
            <v>Catastrado</v>
          </cell>
          <cell r="G1155" t="str">
            <v>Pluvial</v>
          </cell>
          <cell r="H1155" t="str">
            <v>Sumudero</v>
          </cell>
          <cell r="I1155" t="str">
            <v>Existente</v>
          </cell>
        </row>
        <row r="1156">
          <cell r="A1156" t="str">
            <v>1022666.56-1043599.9</v>
          </cell>
          <cell r="B1156" t="str">
            <v>S220</v>
          </cell>
          <cell r="C1156">
            <v>1022666.56</v>
          </cell>
          <cell r="D1156">
            <v>1043599.9</v>
          </cell>
          <cell r="E1156">
            <v>2565.17</v>
          </cell>
          <cell r="F1156" t="str">
            <v>Catastrado</v>
          </cell>
          <cell r="G1156" t="str">
            <v>Pluvial</v>
          </cell>
          <cell r="H1156" t="str">
            <v>Sumudero</v>
          </cell>
          <cell r="I1156" t="str">
            <v>Existente</v>
          </cell>
        </row>
        <row r="1157">
          <cell r="A1157" t="str">
            <v>1022694.19-1043631.84</v>
          </cell>
          <cell r="B1157" t="str">
            <v>S221</v>
          </cell>
          <cell r="C1157">
            <v>1022694.19</v>
          </cell>
          <cell r="D1157">
            <v>1043631.84</v>
          </cell>
          <cell r="E1157">
            <v>2565.13</v>
          </cell>
          <cell r="F1157" t="str">
            <v>Catastrado</v>
          </cell>
          <cell r="G1157" t="str">
            <v>Pluvial</v>
          </cell>
          <cell r="H1157" t="str">
            <v>Sumudero</v>
          </cell>
          <cell r="I1157" t="str">
            <v>Inhabilitar</v>
          </cell>
        </row>
        <row r="1158">
          <cell r="A1158" t="str">
            <v>1022697.83-1043629.18</v>
          </cell>
          <cell r="B1158" t="str">
            <v>S221A</v>
          </cell>
          <cell r="C1158">
            <v>1022697.83</v>
          </cell>
          <cell r="D1158">
            <v>1043629.18</v>
          </cell>
          <cell r="E1158">
            <v>2565.12</v>
          </cell>
          <cell r="F1158" t="str">
            <v>Catastrado</v>
          </cell>
          <cell r="G1158" t="str">
            <v>Pluvial</v>
          </cell>
          <cell r="H1158" t="str">
            <v>Sumudero</v>
          </cell>
          <cell r="I1158" t="str">
            <v>Inhabilitar</v>
          </cell>
        </row>
        <row r="1159">
          <cell r="A1159" t="str">
            <v>1022638.62-1043609.62</v>
          </cell>
          <cell r="B1159" t="str">
            <v>S223</v>
          </cell>
          <cell r="C1159">
            <v>1022638.62</v>
          </cell>
          <cell r="D1159">
            <v>1043609.62</v>
          </cell>
          <cell r="E1159">
            <v>2564.83</v>
          </cell>
          <cell r="F1159" t="str">
            <v>Catastrado</v>
          </cell>
          <cell r="G1159" t="str">
            <v>Pluvial</v>
          </cell>
          <cell r="H1159" t="str">
            <v>Sumudero</v>
          </cell>
          <cell r="I1159" t="str">
            <v>Existente</v>
          </cell>
        </row>
        <row r="1160">
          <cell r="A1160" t="str">
            <v>1022632.63-1043609.97</v>
          </cell>
          <cell r="B1160" t="str">
            <v>S224</v>
          </cell>
          <cell r="C1160">
            <v>1022632.63</v>
          </cell>
          <cell r="D1160">
            <v>1043609.97</v>
          </cell>
          <cell r="E1160">
            <v>2564.71</v>
          </cell>
          <cell r="F1160" t="str">
            <v>Catastrado</v>
          </cell>
          <cell r="G1160" t="str">
            <v>Pluvial</v>
          </cell>
          <cell r="H1160" t="str">
            <v>Sumudero</v>
          </cell>
          <cell r="I1160" t="str">
            <v>Existente</v>
          </cell>
        </row>
        <row r="1161">
          <cell r="A1161" t="str">
            <v>1022586.54-1043645.23</v>
          </cell>
          <cell r="B1161" t="str">
            <v>S225</v>
          </cell>
          <cell r="C1161">
            <v>1022586.54</v>
          </cell>
          <cell r="D1161">
            <v>1043645.23</v>
          </cell>
          <cell r="E1161">
            <v>2564.1999999999998</v>
          </cell>
          <cell r="F1161" t="str">
            <v>Catastrado</v>
          </cell>
          <cell r="G1161" t="str">
            <v>Pluvial</v>
          </cell>
          <cell r="H1161" t="str">
            <v>Sumudero</v>
          </cell>
          <cell r="I1161" t="str">
            <v>Existente</v>
          </cell>
        </row>
        <row r="1162">
          <cell r="A1162" t="str">
            <v>1022591.17-1043651.26</v>
          </cell>
          <cell r="B1162" t="str">
            <v>S226</v>
          </cell>
          <cell r="C1162">
            <v>1022591.17</v>
          </cell>
          <cell r="D1162">
            <v>1043651.26</v>
          </cell>
          <cell r="E1162">
            <v>2564.17</v>
          </cell>
          <cell r="F1162" t="str">
            <v>Catastrado</v>
          </cell>
          <cell r="G1162" t="str">
            <v>Pluvial</v>
          </cell>
          <cell r="H1162" t="str">
            <v>Sumudero</v>
          </cell>
          <cell r="I1162" t="str">
            <v>Existente</v>
          </cell>
        </row>
        <row r="1163">
          <cell r="A1163" t="str">
            <v>1022590.16-1043653.78</v>
          </cell>
          <cell r="B1163" t="str">
            <v>S227</v>
          </cell>
          <cell r="C1163">
            <v>1022590.16</v>
          </cell>
          <cell r="D1163">
            <v>1043653.78</v>
          </cell>
          <cell r="E1163">
            <v>2564.15</v>
          </cell>
          <cell r="F1163" t="str">
            <v>Catastrado</v>
          </cell>
          <cell r="G1163" t="str">
            <v>Pluvial</v>
          </cell>
          <cell r="H1163" t="str">
            <v>Sumudero</v>
          </cell>
          <cell r="I1163" t="str">
            <v>Existente</v>
          </cell>
        </row>
        <row r="1164">
          <cell r="A1164" t="str">
            <v>1022587.86-1043656.47</v>
          </cell>
          <cell r="B1164" t="str">
            <v>S228</v>
          </cell>
          <cell r="C1164">
            <v>1022587.86</v>
          </cell>
          <cell r="D1164">
            <v>1043656.47</v>
          </cell>
          <cell r="E1164">
            <v>2564.19</v>
          </cell>
          <cell r="F1164" t="str">
            <v>Catastrado</v>
          </cell>
          <cell r="G1164" t="str">
            <v>Pluvial</v>
          </cell>
          <cell r="H1164" t="str">
            <v>Sumudero</v>
          </cell>
          <cell r="I1164" t="str">
            <v>Existente</v>
          </cell>
        </row>
        <row r="1165">
          <cell r="A1165" t="str">
            <v>1022552.23-1043659.96</v>
          </cell>
          <cell r="B1165" t="str">
            <v>S229</v>
          </cell>
          <cell r="C1165">
            <v>1022552.23</v>
          </cell>
          <cell r="D1165">
            <v>1043659.96</v>
          </cell>
          <cell r="E1165">
            <v>2564.85</v>
          </cell>
          <cell r="F1165" t="str">
            <v>Catastrado</v>
          </cell>
          <cell r="G1165" t="str">
            <v>Pluvial</v>
          </cell>
          <cell r="H1165" t="str">
            <v>Sumudero</v>
          </cell>
          <cell r="I1165" t="str">
            <v>Existente</v>
          </cell>
        </row>
        <row r="1166">
          <cell r="A1166" t="str">
            <v>1022579.43-1043650.38</v>
          </cell>
          <cell r="B1166" t="str">
            <v>S230</v>
          </cell>
          <cell r="C1166">
            <v>1022579.43</v>
          </cell>
          <cell r="D1166">
            <v>1043650.38</v>
          </cell>
          <cell r="E1166">
            <v>2564.3000000000002</v>
          </cell>
          <cell r="F1166" t="str">
            <v>Catastrado</v>
          </cell>
          <cell r="G1166" t="str">
            <v>Pluvial</v>
          </cell>
          <cell r="H1166" t="str">
            <v>Sumudero</v>
          </cell>
          <cell r="I1166" t="str">
            <v>Existente</v>
          </cell>
        </row>
        <row r="1167">
          <cell r="A1167" t="str">
            <v>1022777.66-1043461.73</v>
          </cell>
          <cell r="B1167" t="str">
            <v>S231</v>
          </cell>
          <cell r="C1167">
            <v>1022777.66</v>
          </cell>
          <cell r="D1167">
            <v>1043461.73</v>
          </cell>
          <cell r="E1167">
            <v>2568.84</v>
          </cell>
          <cell r="F1167" t="str">
            <v>Catastrado</v>
          </cell>
          <cell r="G1167" t="str">
            <v>Pluvial</v>
          </cell>
          <cell r="H1167" t="str">
            <v>Sumudero</v>
          </cell>
          <cell r="I1167" t="str">
            <v>Inhabilitar</v>
          </cell>
        </row>
        <row r="1168">
          <cell r="A1168" t="str">
            <v>1022764.13-1043448.7</v>
          </cell>
          <cell r="B1168" t="str">
            <v>S232</v>
          </cell>
          <cell r="C1168">
            <v>1022764.13</v>
          </cell>
          <cell r="D1168">
            <v>1043448.7</v>
          </cell>
          <cell r="E1168">
            <v>2569.0300000000002</v>
          </cell>
          <cell r="F1168" t="str">
            <v>Catastrado</v>
          </cell>
          <cell r="G1168" t="str">
            <v>Pluvial</v>
          </cell>
          <cell r="H1168" t="str">
            <v>Sumudero</v>
          </cell>
          <cell r="I1168" t="str">
            <v>Inhabilitar</v>
          </cell>
        </row>
        <row r="1169">
          <cell r="A1169" t="str">
            <v>1022719.33-1043492.26</v>
          </cell>
          <cell r="B1169" t="str">
            <v>S233</v>
          </cell>
          <cell r="C1169">
            <v>1022719.33</v>
          </cell>
          <cell r="D1169">
            <v>1043492.26</v>
          </cell>
          <cell r="E1169">
            <v>2565.92</v>
          </cell>
          <cell r="F1169" t="str">
            <v>Catastrado</v>
          </cell>
          <cell r="G1169" t="str">
            <v>Pluvial</v>
          </cell>
          <cell r="H1169" t="str">
            <v>Sumudero</v>
          </cell>
          <cell r="I1169" t="str">
            <v>Existente</v>
          </cell>
        </row>
        <row r="1170">
          <cell r="A1170" t="str">
            <v>1022723.35-1043496.65</v>
          </cell>
          <cell r="B1170" t="str">
            <v>S234</v>
          </cell>
          <cell r="C1170">
            <v>1022723.35</v>
          </cell>
          <cell r="D1170">
            <v>1043496.65</v>
          </cell>
          <cell r="E1170">
            <v>2565.9299999999998</v>
          </cell>
          <cell r="F1170" t="str">
            <v>Catastrado</v>
          </cell>
          <cell r="G1170" t="str">
            <v>Pluvial</v>
          </cell>
          <cell r="H1170" t="str">
            <v>Sumudero</v>
          </cell>
          <cell r="I1170" t="str">
            <v>Existente</v>
          </cell>
        </row>
        <row r="1171">
          <cell r="A1171" t="str">
            <v>1022715.87-1043492.63</v>
          </cell>
          <cell r="B1171" t="str">
            <v>S235</v>
          </cell>
          <cell r="C1171">
            <v>1022715.87</v>
          </cell>
          <cell r="D1171">
            <v>1043492.63</v>
          </cell>
          <cell r="E1171">
            <v>2565.86</v>
          </cell>
          <cell r="F1171" t="str">
            <v>Catastrado</v>
          </cell>
          <cell r="G1171" t="str">
            <v>Pluvial</v>
          </cell>
          <cell r="H1171" t="str">
            <v>Sumudero</v>
          </cell>
          <cell r="I1171" t="str">
            <v>Existente</v>
          </cell>
        </row>
        <row r="1172">
          <cell r="A1172" t="str">
            <v>1022710.46-1043500.37</v>
          </cell>
          <cell r="B1172" t="str">
            <v>S236</v>
          </cell>
          <cell r="C1172">
            <v>1022710.46</v>
          </cell>
          <cell r="D1172">
            <v>1043500.37</v>
          </cell>
          <cell r="E1172">
            <v>2565.9299999999998</v>
          </cell>
          <cell r="F1172" t="str">
            <v>Catastrado</v>
          </cell>
          <cell r="G1172" t="str">
            <v>Pluvial</v>
          </cell>
          <cell r="H1172" t="str">
            <v>Sumudero</v>
          </cell>
          <cell r="I1172" t="str">
            <v>Existente</v>
          </cell>
        </row>
        <row r="1173">
          <cell r="A1173" t="str">
            <v>1022714.7-1043504.46</v>
          </cell>
          <cell r="B1173" t="str">
            <v>S237</v>
          </cell>
          <cell r="C1173">
            <v>1022714.7</v>
          </cell>
          <cell r="D1173">
            <v>1043504.46</v>
          </cell>
          <cell r="E1173">
            <v>2565.9299999999998</v>
          </cell>
          <cell r="F1173" t="str">
            <v>Catastrado</v>
          </cell>
          <cell r="G1173" t="str">
            <v>Pluvial</v>
          </cell>
          <cell r="H1173" t="str">
            <v>Sumudero</v>
          </cell>
          <cell r="I1173" t="str">
            <v>Existente</v>
          </cell>
        </row>
        <row r="1174">
          <cell r="A1174" t="str">
            <v>1022718.03-1043506.1</v>
          </cell>
          <cell r="B1174" t="str">
            <v>S238</v>
          </cell>
          <cell r="C1174">
            <v>1022718.03</v>
          </cell>
          <cell r="D1174">
            <v>1043506.1</v>
          </cell>
          <cell r="E1174">
            <v>2566.0500000000002</v>
          </cell>
          <cell r="F1174" t="str">
            <v>Catastrado</v>
          </cell>
          <cell r="G1174" t="str">
            <v>Pluvial</v>
          </cell>
          <cell r="H1174" t="str">
            <v>Sumudero</v>
          </cell>
          <cell r="I1174" t="str">
            <v>Existente</v>
          </cell>
        </row>
        <row r="1175">
          <cell r="A1175" t="str">
            <v>1022723.11-1043500.67</v>
          </cell>
          <cell r="B1175" t="str">
            <v>S239</v>
          </cell>
          <cell r="C1175">
            <v>1022723.11</v>
          </cell>
          <cell r="D1175">
            <v>1043500.67</v>
          </cell>
          <cell r="E1175">
            <v>2566.0300000000002</v>
          </cell>
          <cell r="F1175" t="str">
            <v>Catastrado</v>
          </cell>
          <cell r="G1175" t="str">
            <v>Pluvial</v>
          </cell>
          <cell r="H1175" t="str">
            <v>Sumudero</v>
          </cell>
          <cell r="I1175" t="str">
            <v>Existente</v>
          </cell>
        </row>
        <row r="1176">
          <cell r="A1176" t="str">
            <v>1022710.2-1043497.33</v>
          </cell>
          <cell r="B1176" t="str">
            <v>S240</v>
          </cell>
          <cell r="C1176">
            <v>1022710.2</v>
          </cell>
          <cell r="D1176">
            <v>1043497.33</v>
          </cell>
          <cell r="E1176">
            <v>2565.86</v>
          </cell>
          <cell r="F1176" t="str">
            <v>Catastrado</v>
          </cell>
          <cell r="G1176" t="str">
            <v>Pluvial</v>
          </cell>
          <cell r="H1176" t="str">
            <v>Sumudero</v>
          </cell>
          <cell r="I1176" t="str">
            <v>Existente</v>
          </cell>
        </row>
        <row r="1177">
          <cell r="A1177" t="str">
            <v>1022675.36-1043531.85</v>
          </cell>
          <cell r="B1177" t="str">
            <v>S241</v>
          </cell>
          <cell r="C1177">
            <v>1022675.36</v>
          </cell>
          <cell r="D1177">
            <v>1043531.85</v>
          </cell>
          <cell r="E1177">
            <v>2565.7600000000002</v>
          </cell>
          <cell r="F1177" t="str">
            <v>Catastrado</v>
          </cell>
          <cell r="G1177" t="str">
            <v>Pluvial</v>
          </cell>
          <cell r="H1177" t="str">
            <v>Sumudero</v>
          </cell>
          <cell r="I1177" t="str">
            <v>Inhabilitar</v>
          </cell>
        </row>
        <row r="1178">
          <cell r="A1178" t="str">
            <v>1022679.46-1043536.01</v>
          </cell>
          <cell r="B1178" t="str">
            <v>S242</v>
          </cell>
          <cell r="C1178">
            <v>1022679.46</v>
          </cell>
          <cell r="D1178">
            <v>1043536.01</v>
          </cell>
          <cell r="E1178">
            <v>2565.7399999999998</v>
          </cell>
          <cell r="F1178" t="str">
            <v>Catastrado</v>
          </cell>
          <cell r="G1178" t="str">
            <v>Pluvial</v>
          </cell>
          <cell r="H1178" t="str">
            <v>Sumudero</v>
          </cell>
          <cell r="I1178" t="str">
            <v>Inhabilitar</v>
          </cell>
        </row>
        <row r="1179">
          <cell r="A1179" t="str">
            <v>1022706-1043407.23</v>
          </cell>
          <cell r="B1179" t="str">
            <v>S243A</v>
          </cell>
          <cell r="C1179">
            <v>1022706</v>
          </cell>
          <cell r="D1179">
            <v>1043407.23</v>
          </cell>
          <cell r="E1179">
            <v>2568.5</v>
          </cell>
          <cell r="F1179" t="str">
            <v>Catastrado</v>
          </cell>
          <cell r="G1179" t="str">
            <v>Pluvial</v>
          </cell>
          <cell r="H1179" t="str">
            <v>Sumudero</v>
          </cell>
          <cell r="I1179" t="str">
            <v>Inhabilitar</v>
          </cell>
        </row>
        <row r="1180">
          <cell r="A1180" t="str">
            <v>1022736.1-1043431.82</v>
          </cell>
          <cell r="B1180" t="str">
            <v>S244</v>
          </cell>
          <cell r="C1180">
            <v>1022736.1</v>
          </cell>
          <cell r="D1180">
            <v>1043431.82</v>
          </cell>
          <cell r="E1180">
            <v>2568.9499999999998</v>
          </cell>
          <cell r="F1180" t="str">
            <v>Catastrado</v>
          </cell>
          <cell r="G1180" t="str">
            <v>Pluvial</v>
          </cell>
          <cell r="H1180" t="str">
            <v>Sumudero</v>
          </cell>
          <cell r="I1180" t="str">
            <v>Inhabilitar</v>
          </cell>
        </row>
        <row r="1181">
          <cell r="A1181" t="str">
            <v>1022696.16-1043467.93</v>
          </cell>
          <cell r="B1181" t="str">
            <v>S246</v>
          </cell>
          <cell r="C1181">
            <v>1022696.16</v>
          </cell>
          <cell r="D1181">
            <v>1043467.93</v>
          </cell>
          <cell r="E1181">
            <v>2565.38</v>
          </cell>
          <cell r="F1181" t="str">
            <v>Catastrado</v>
          </cell>
          <cell r="G1181" t="str">
            <v>Pluvial</v>
          </cell>
          <cell r="H1181" t="str">
            <v>Sumudero</v>
          </cell>
          <cell r="I1181" t="str">
            <v>Existente</v>
          </cell>
        </row>
        <row r="1182">
          <cell r="A1182" t="str">
            <v>1022730.43-1043428.37</v>
          </cell>
          <cell r="B1182" t="str">
            <v>S248</v>
          </cell>
          <cell r="C1182">
            <v>1022730.43</v>
          </cell>
          <cell r="D1182">
            <v>1043428.37</v>
          </cell>
          <cell r="E1182">
            <v>2568.81</v>
          </cell>
          <cell r="F1182" t="str">
            <v>Catastrado</v>
          </cell>
          <cell r="G1182" t="str">
            <v>Pluvial</v>
          </cell>
          <cell r="H1182" t="str">
            <v>Sumudero</v>
          </cell>
          <cell r="I1182" t="str">
            <v>Inhabilitar</v>
          </cell>
        </row>
        <row r="1183">
          <cell r="A1183" t="str">
            <v>1022682.94-1043467.31</v>
          </cell>
          <cell r="B1183" t="str">
            <v>S249</v>
          </cell>
          <cell r="C1183">
            <v>1022682.94</v>
          </cell>
          <cell r="D1183">
            <v>1043467.31</v>
          </cell>
          <cell r="E1183">
            <v>2565.25</v>
          </cell>
          <cell r="F1183" t="str">
            <v>Catastrado</v>
          </cell>
          <cell r="G1183" t="str">
            <v>Pluvial</v>
          </cell>
          <cell r="H1183" t="str">
            <v>Sumudero</v>
          </cell>
          <cell r="I1183" t="str">
            <v>Existente</v>
          </cell>
        </row>
        <row r="1184">
          <cell r="A1184" t="str">
            <v>1022683.59-1043470.72</v>
          </cell>
          <cell r="B1184" t="str">
            <v>S250</v>
          </cell>
          <cell r="C1184">
            <v>1022683.59</v>
          </cell>
          <cell r="D1184">
            <v>1043470.72</v>
          </cell>
          <cell r="E1184">
            <v>2565.25</v>
          </cell>
          <cell r="F1184" t="str">
            <v>Catastrado</v>
          </cell>
          <cell r="G1184" t="str">
            <v>Pluvial</v>
          </cell>
          <cell r="H1184" t="str">
            <v>Sumudero</v>
          </cell>
          <cell r="I1184" t="str">
            <v>Existente</v>
          </cell>
        </row>
        <row r="1185">
          <cell r="A1185" t="str">
            <v>1022687.47-1043475.82</v>
          </cell>
          <cell r="B1185" t="str">
            <v>S251</v>
          </cell>
          <cell r="C1185">
            <v>1022687.47</v>
          </cell>
          <cell r="D1185">
            <v>1043475.82</v>
          </cell>
          <cell r="E1185">
            <v>2565.29</v>
          </cell>
          <cell r="F1185" t="str">
            <v>Catastrado</v>
          </cell>
          <cell r="G1185" t="str">
            <v>Pluvial</v>
          </cell>
          <cell r="H1185" t="str">
            <v>Sumudero</v>
          </cell>
          <cell r="I1185" t="str">
            <v>Existente</v>
          </cell>
        </row>
        <row r="1186">
          <cell r="A1186" t="str">
            <v>1022690.9-1043476.18</v>
          </cell>
          <cell r="B1186" t="str">
            <v>S252</v>
          </cell>
          <cell r="C1186">
            <v>1022690.9</v>
          </cell>
          <cell r="D1186">
            <v>1043476.18</v>
          </cell>
          <cell r="E1186">
            <v>2565.34</v>
          </cell>
          <cell r="F1186" t="str">
            <v>Catastrado</v>
          </cell>
          <cell r="G1186" t="str">
            <v>Pluvial</v>
          </cell>
          <cell r="H1186" t="str">
            <v>Sumudero</v>
          </cell>
          <cell r="I1186" t="str">
            <v>Existente</v>
          </cell>
        </row>
        <row r="1187">
          <cell r="A1187" t="str">
            <v>1022696.26-1043471.01</v>
          </cell>
          <cell r="B1187" t="str">
            <v>S253</v>
          </cell>
          <cell r="C1187">
            <v>1022696.26</v>
          </cell>
          <cell r="D1187">
            <v>1043471.01</v>
          </cell>
          <cell r="E1187">
            <v>2565.4</v>
          </cell>
          <cell r="F1187" t="str">
            <v>Catastrado</v>
          </cell>
          <cell r="G1187" t="str">
            <v>Pluvial</v>
          </cell>
          <cell r="H1187" t="str">
            <v>Sumudero</v>
          </cell>
          <cell r="I1187" t="str">
            <v>Existente</v>
          </cell>
        </row>
        <row r="1188">
          <cell r="A1188" t="str">
            <v>1022692.43-1043462.96</v>
          </cell>
          <cell r="B1188" t="str">
            <v>S255</v>
          </cell>
          <cell r="C1188">
            <v>1022692.43</v>
          </cell>
          <cell r="D1188">
            <v>1043462.96</v>
          </cell>
          <cell r="E1188">
            <v>2565.46</v>
          </cell>
          <cell r="F1188" t="str">
            <v>Catastrado</v>
          </cell>
          <cell r="G1188" t="str">
            <v>Pluvial</v>
          </cell>
          <cell r="H1188" t="str">
            <v>Sumudero</v>
          </cell>
          <cell r="I1188" t="str">
            <v>Existente</v>
          </cell>
        </row>
        <row r="1189">
          <cell r="A1189" t="str">
            <v>1022688.93-1043462.87</v>
          </cell>
          <cell r="B1189" t="str">
            <v>S255A</v>
          </cell>
          <cell r="C1189">
            <v>1022688.93</v>
          </cell>
          <cell r="D1189">
            <v>1043462.87</v>
          </cell>
          <cell r="E1189">
            <v>2565.2600000000002</v>
          </cell>
          <cell r="F1189" t="str">
            <v>Catastrado</v>
          </cell>
          <cell r="G1189" t="str">
            <v>Pluvial</v>
          </cell>
          <cell r="H1189" t="str">
            <v>Sumudero</v>
          </cell>
          <cell r="I1189" t="str">
            <v>Existente</v>
          </cell>
        </row>
        <row r="1190">
          <cell r="A1190" t="str">
            <v>1022633.28-1043524.65</v>
          </cell>
          <cell r="B1190" t="str">
            <v>S255B</v>
          </cell>
          <cell r="C1190">
            <v>1022633.28</v>
          </cell>
          <cell r="D1190">
            <v>1043524.65</v>
          </cell>
          <cell r="E1190">
            <v>2565.0500000000002</v>
          </cell>
          <cell r="F1190" t="str">
            <v>Catastrado</v>
          </cell>
          <cell r="G1190" t="str">
            <v>Pluvial</v>
          </cell>
          <cell r="H1190" t="str">
            <v>Sumudero</v>
          </cell>
          <cell r="I1190" t="str">
            <v>Existente</v>
          </cell>
        </row>
        <row r="1191">
          <cell r="A1191" t="str">
            <v>1022637.9-1043545.43</v>
          </cell>
          <cell r="B1191" t="str">
            <v>S256</v>
          </cell>
          <cell r="C1191">
            <v>1022637.9</v>
          </cell>
          <cell r="D1191">
            <v>1043545.43</v>
          </cell>
          <cell r="E1191">
            <v>2564.96</v>
          </cell>
          <cell r="F1191" t="str">
            <v>Catastrado</v>
          </cell>
          <cell r="G1191" t="str">
            <v>Pluvial</v>
          </cell>
          <cell r="H1191" t="str">
            <v>Sumudero</v>
          </cell>
          <cell r="I1191" t="str">
            <v>Existente</v>
          </cell>
        </row>
        <row r="1192">
          <cell r="A1192" t="str">
            <v>1022603.94-1043566.61</v>
          </cell>
          <cell r="B1192" t="str">
            <v>S262</v>
          </cell>
          <cell r="C1192">
            <v>1022603.94</v>
          </cell>
          <cell r="D1192">
            <v>1043566.61</v>
          </cell>
          <cell r="E1192">
            <v>2564.69</v>
          </cell>
          <cell r="F1192" t="str">
            <v>Catastrado</v>
          </cell>
          <cell r="G1192" t="str">
            <v>Pluvial</v>
          </cell>
          <cell r="H1192" t="str">
            <v>Sumudero</v>
          </cell>
          <cell r="I1192" t="str">
            <v>Existente</v>
          </cell>
        </row>
        <row r="1193">
          <cell r="A1193" t="str">
            <v>1022619.07-1043591.46</v>
          </cell>
          <cell r="B1193" t="str">
            <v>S263</v>
          </cell>
          <cell r="C1193">
            <v>1022619.07</v>
          </cell>
          <cell r="D1193">
            <v>1043591.46</v>
          </cell>
          <cell r="E1193">
            <v>2564.67</v>
          </cell>
          <cell r="F1193" t="str">
            <v>Catastrado</v>
          </cell>
          <cell r="G1193" t="str">
            <v>Pluvial</v>
          </cell>
          <cell r="H1193" t="str">
            <v>Sumudero</v>
          </cell>
          <cell r="I1193" t="str">
            <v>Inhabilitar</v>
          </cell>
        </row>
        <row r="1194">
          <cell r="A1194" t="str">
            <v>1022623.23-1043588.93</v>
          </cell>
          <cell r="B1194" t="str">
            <v>S264</v>
          </cell>
          <cell r="C1194">
            <v>1022623.23</v>
          </cell>
          <cell r="D1194">
            <v>1043588.93</v>
          </cell>
          <cell r="E1194">
            <v>2564.63</v>
          </cell>
          <cell r="F1194" t="str">
            <v>Catastrado</v>
          </cell>
          <cell r="G1194" t="str">
            <v>Pluvial</v>
          </cell>
          <cell r="H1194" t="str">
            <v>Sumudero</v>
          </cell>
          <cell r="I1194" t="str">
            <v>Inhabilitar</v>
          </cell>
        </row>
        <row r="1195">
          <cell r="A1195" t="str">
            <v>1022588.56-1043576.22</v>
          </cell>
          <cell r="B1195" t="str">
            <v>S265</v>
          </cell>
          <cell r="C1195">
            <v>1022588.56</v>
          </cell>
          <cell r="D1195">
            <v>1043576.22</v>
          </cell>
          <cell r="E1195">
            <v>2564.5</v>
          </cell>
          <cell r="F1195" t="str">
            <v>Catastrado</v>
          </cell>
          <cell r="G1195" t="str">
            <v>Pluvial</v>
          </cell>
          <cell r="H1195" t="str">
            <v>Sumudero</v>
          </cell>
          <cell r="I1195" t="str">
            <v>Inhabilitar</v>
          </cell>
        </row>
        <row r="1196">
          <cell r="A1196" t="str">
            <v>1022570.82-1043588.24</v>
          </cell>
          <cell r="B1196" t="str">
            <v>S266</v>
          </cell>
          <cell r="C1196">
            <v>1022570.82</v>
          </cell>
          <cell r="D1196">
            <v>1043588.24</v>
          </cell>
          <cell r="E1196">
            <v>2564.38</v>
          </cell>
          <cell r="F1196" t="str">
            <v>Catastrado</v>
          </cell>
          <cell r="G1196" t="str">
            <v>Pluvial</v>
          </cell>
          <cell r="H1196" t="str">
            <v>Sumudero</v>
          </cell>
          <cell r="I1196" t="str">
            <v>Inhabilitar</v>
          </cell>
        </row>
        <row r="1197">
          <cell r="A1197" t="str">
            <v>1022570.19-1043594.89</v>
          </cell>
          <cell r="B1197" t="str">
            <v>S267</v>
          </cell>
          <cell r="C1197">
            <v>1022570.19</v>
          </cell>
          <cell r="D1197">
            <v>1043594.89</v>
          </cell>
          <cell r="E1197">
            <v>2564.39</v>
          </cell>
          <cell r="F1197" t="str">
            <v>Catastrado</v>
          </cell>
          <cell r="G1197" t="str">
            <v>Pluvial</v>
          </cell>
          <cell r="H1197" t="str">
            <v>Sumudero</v>
          </cell>
          <cell r="I1197" t="str">
            <v>Inhabilitar</v>
          </cell>
        </row>
        <row r="1198">
          <cell r="A1198" t="str">
            <v>1022551.49-1043601.47</v>
          </cell>
          <cell r="B1198" t="str">
            <v>S268</v>
          </cell>
          <cell r="C1198">
            <v>1022551.49</v>
          </cell>
          <cell r="D1198">
            <v>1043601.47</v>
          </cell>
          <cell r="E1198">
            <v>2564.39</v>
          </cell>
          <cell r="F1198" t="str">
            <v>Catastrado</v>
          </cell>
          <cell r="G1198" t="str">
            <v>Pluvial</v>
          </cell>
          <cell r="H1198" t="str">
            <v>Sumudero</v>
          </cell>
          <cell r="I1198" t="str">
            <v>Existente</v>
          </cell>
        </row>
        <row r="1199">
          <cell r="A1199" t="str">
            <v>1022554.33-1043607.33</v>
          </cell>
          <cell r="B1199" t="str">
            <v>S269</v>
          </cell>
          <cell r="C1199">
            <v>1022554.33</v>
          </cell>
          <cell r="D1199">
            <v>1043607.33</v>
          </cell>
          <cell r="E1199">
            <v>2564.4699999999998</v>
          </cell>
          <cell r="F1199" t="str">
            <v>Catastrado</v>
          </cell>
          <cell r="G1199" t="str">
            <v>Pluvial</v>
          </cell>
          <cell r="H1199" t="str">
            <v>Sumudero</v>
          </cell>
          <cell r="I1199" t="str">
            <v>Existente</v>
          </cell>
        </row>
        <row r="1200">
          <cell r="A1200" t="str">
            <v>1022664.88-1043433.58</v>
          </cell>
          <cell r="B1200" t="str">
            <v>S271</v>
          </cell>
          <cell r="C1200">
            <v>1022664.88</v>
          </cell>
          <cell r="D1200">
            <v>1043433.58</v>
          </cell>
          <cell r="E1200">
            <v>2564.98</v>
          </cell>
          <cell r="F1200" t="str">
            <v>Catastrado</v>
          </cell>
          <cell r="G1200" t="str">
            <v>Pluvial</v>
          </cell>
          <cell r="H1200" t="str">
            <v>Sumudero</v>
          </cell>
          <cell r="I1200" t="str">
            <v>Existente</v>
          </cell>
        </row>
        <row r="1201">
          <cell r="A1201" t="str">
            <v>1022662.03-1043432.82</v>
          </cell>
          <cell r="B1201" t="str">
            <v>S272</v>
          </cell>
          <cell r="C1201">
            <v>1022662.03</v>
          </cell>
          <cell r="D1201">
            <v>1043432.82</v>
          </cell>
          <cell r="E1201">
            <v>2564.9899999999998</v>
          </cell>
          <cell r="F1201" t="str">
            <v>Catastrado</v>
          </cell>
          <cell r="G1201" t="str">
            <v>Pluvial</v>
          </cell>
          <cell r="H1201" t="str">
            <v>Sumudero</v>
          </cell>
          <cell r="I1201" t="str">
            <v>Existente</v>
          </cell>
        </row>
        <row r="1202">
          <cell r="A1202" t="str">
            <v>1022656.02-1043437.57</v>
          </cell>
          <cell r="B1202" t="str">
            <v>S273</v>
          </cell>
          <cell r="C1202">
            <v>1022656.02</v>
          </cell>
          <cell r="D1202">
            <v>1043437.57</v>
          </cell>
          <cell r="E1202">
            <v>2565.0100000000002</v>
          </cell>
          <cell r="F1202" t="str">
            <v>Catastrado</v>
          </cell>
          <cell r="G1202" t="str">
            <v>Pluvial</v>
          </cell>
          <cell r="H1202" t="str">
            <v>Sumudero</v>
          </cell>
          <cell r="I1202" t="str">
            <v>Existente</v>
          </cell>
        </row>
        <row r="1203">
          <cell r="A1203" t="str">
            <v>1022660.7-1043445.96</v>
          </cell>
          <cell r="B1203" t="str">
            <v>S275</v>
          </cell>
          <cell r="C1203">
            <v>1022660.7</v>
          </cell>
          <cell r="D1203">
            <v>1043445.96</v>
          </cell>
          <cell r="E1203">
            <v>2565.04</v>
          </cell>
          <cell r="F1203" t="str">
            <v>Catastrado</v>
          </cell>
          <cell r="G1203" t="str">
            <v>Pluvial</v>
          </cell>
          <cell r="H1203" t="str">
            <v>Sumudero</v>
          </cell>
          <cell r="I1203" t="str">
            <v>Existente</v>
          </cell>
        </row>
        <row r="1204">
          <cell r="A1204" t="str">
            <v>1022664.14-1043446.54</v>
          </cell>
          <cell r="B1204" t="str">
            <v>S276</v>
          </cell>
          <cell r="C1204">
            <v>1022664.14</v>
          </cell>
          <cell r="D1204">
            <v>1043446.54</v>
          </cell>
          <cell r="E1204">
            <v>2565.0500000000002</v>
          </cell>
          <cell r="F1204" t="str">
            <v>Catastrado</v>
          </cell>
          <cell r="G1204" t="str">
            <v>Pluvial</v>
          </cell>
          <cell r="H1204" t="str">
            <v>Sumudero</v>
          </cell>
          <cell r="I1204" t="str">
            <v>Existente</v>
          </cell>
        </row>
        <row r="1205">
          <cell r="A1205" t="str">
            <v>1022669.42-1043438.21</v>
          </cell>
          <cell r="B1205" t="str">
            <v>S278</v>
          </cell>
          <cell r="C1205">
            <v>1022669.42</v>
          </cell>
          <cell r="D1205">
            <v>1043438.21</v>
          </cell>
          <cell r="E1205">
            <v>2565.0100000000002</v>
          </cell>
          <cell r="F1205" t="str">
            <v>Catastrado</v>
          </cell>
          <cell r="G1205" t="str">
            <v>Pluvial</v>
          </cell>
          <cell r="H1205" t="str">
            <v>Sumudero</v>
          </cell>
          <cell r="I1205" t="str">
            <v>Existente</v>
          </cell>
        </row>
        <row r="1206">
          <cell r="A1206" t="str">
            <v>1022614.05-1043487.86</v>
          </cell>
          <cell r="B1206" t="str">
            <v>S279</v>
          </cell>
          <cell r="C1206">
            <v>1022614.05</v>
          </cell>
          <cell r="D1206">
            <v>1043487.86</v>
          </cell>
          <cell r="E1206">
            <v>2564.6799999999998</v>
          </cell>
          <cell r="F1206" t="str">
            <v>Catastrado</v>
          </cell>
          <cell r="G1206" t="str">
            <v>Pluvial</v>
          </cell>
          <cell r="H1206" t="str">
            <v>Sumudero</v>
          </cell>
          <cell r="I1206" t="str">
            <v>Existente</v>
          </cell>
        </row>
        <row r="1207">
          <cell r="A1207" t="str">
            <v>1022610.71-1043482.38</v>
          </cell>
          <cell r="B1207" t="str">
            <v>S280</v>
          </cell>
          <cell r="C1207">
            <v>1022610.71</v>
          </cell>
          <cell r="D1207">
            <v>1043482.38</v>
          </cell>
          <cell r="E1207">
            <v>2564.66</v>
          </cell>
          <cell r="F1207" t="str">
            <v>Catastrado</v>
          </cell>
          <cell r="G1207" t="str">
            <v>Pluvial</v>
          </cell>
          <cell r="H1207" t="str">
            <v>Sumudero</v>
          </cell>
          <cell r="I1207" t="str">
            <v>Existente</v>
          </cell>
        </row>
        <row r="1208">
          <cell r="A1208" t="str">
            <v>1022609.21-1043495.86</v>
          </cell>
          <cell r="B1208" t="str">
            <v>S281</v>
          </cell>
          <cell r="C1208">
            <v>1022609.21</v>
          </cell>
          <cell r="D1208">
            <v>1043495.86</v>
          </cell>
          <cell r="E1208">
            <v>2564.56</v>
          </cell>
          <cell r="F1208" t="str">
            <v>Catastrado</v>
          </cell>
          <cell r="G1208" t="str">
            <v>Pluvial</v>
          </cell>
          <cell r="H1208" t="str">
            <v>Sumudero</v>
          </cell>
          <cell r="I1208" t="str">
            <v>Existente</v>
          </cell>
        </row>
        <row r="1209">
          <cell r="A1209" t="str">
            <v>1022602.2-1043497.52</v>
          </cell>
          <cell r="B1209" t="str">
            <v>S282</v>
          </cell>
          <cell r="C1209">
            <v>1022602.2</v>
          </cell>
          <cell r="D1209">
            <v>1043497.52</v>
          </cell>
          <cell r="E1209">
            <v>2564.5100000000002</v>
          </cell>
          <cell r="F1209" t="str">
            <v>Catastrado</v>
          </cell>
          <cell r="G1209" t="str">
            <v>Pluvial</v>
          </cell>
          <cell r="H1209" t="str">
            <v>Sumudero</v>
          </cell>
          <cell r="I1209" t="str">
            <v>Existente</v>
          </cell>
        </row>
        <row r="1210">
          <cell r="A1210" t="str">
            <v>1022586.99-1043462.75</v>
          </cell>
          <cell r="B1210" t="str">
            <v>S283</v>
          </cell>
          <cell r="C1210">
            <v>1022586.99</v>
          </cell>
          <cell r="D1210">
            <v>1043462.75</v>
          </cell>
          <cell r="E1210">
            <v>2564.3200000000002</v>
          </cell>
          <cell r="F1210" t="str">
            <v>Catastrado</v>
          </cell>
          <cell r="G1210" t="str">
            <v>Pluvial</v>
          </cell>
          <cell r="H1210" t="str">
            <v>Sumudero</v>
          </cell>
          <cell r="I1210" t="str">
            <v>Existente</v>
          </cell>
        </row>
        <row r="1211">
          <cell r="A1211" t="str">
            <v>1022589-1043456.86</v>
          </cell>
          <cell r="B1211" t="str">
            <v>S284</v>
          </cell>
          <cell r="C1211">
            <v>1022589</v>
          </cell>
          <cell r="D1211">
            <v>1043456.86</v>
          </cell>
          <cell r="E1211">
            <v>2564.34</v>
          </cell>
          <cell r="F1211" t="str">
            <v>Catastrado</v>
          </cell>
          <cell r="G1211" t="str">
            <v>Pluvial</v>
          </cell>
          <cell r="H1211" t="str">
            <v>Sumudero</v>
          </cell>
          <cell r="I1211" t="str">
            <v>Existente</v>
          </cell>
        </row>
        <row r="1212">
          <cell r="A1212" t="str">
            <v>1022585.32-1043451.52</v>
          </cell>
          <cell r="B1212" t="str">
            <v>S285</v>
          </cell>
          <cell r="C1212">
            <v>1022585.32</v>
          </cell>
          <cell r="D1212">
            <v>1043451.52</v>
          </cell>
          <cell r="E1212">
            <v>2564.21</v>
          </cell>
          <cell r="F1212" t="str">
            <v>Catastrado</v>
          </cell>
          <cell r="G1212" t="str">
            <v>Pluvial</v>
          </cell>
          <cell r="H1212" t="str">
            <v>Sumudero</v>
          </cell>
          <cell r="I1212" t="str">
            <v>Existente</v>
          </cell>
        </row>
        <row r="1213">
          <cell r="A1213" t="str">
            <v>1022634.07-1043416.19</v>
          </cell>
          <cell r="B1213" t="str">
            <v>S286</v>
          </cell>
          <cell r="C1213">
            <v>1022634.07</v>
          </cell>
          <cell r="D1213">
            <v>1043416.19</v>
          </cell>
          <cell r="E1213">
            <v>2564.6799999999998</v>
          </cell>
          <cell r="F1213" t="str">
            <v>Catastrado</v>
          </cell>
          <cell r="G1213" t="str">
            <v>Pluvial</v>
          </cell>
          <cell r="H1213" t="str">
            <v>Sumudero</v>
          </cell>
          <cell r="I1213" t="str">
            <v>Existente</v>
          </cell>
        </row>
        <row r="1214">
          <cell r="A1214" t="str">
            <v>1022637.07-1043416.5</v>
          </cell>
          <cell r="B1214" t="str">
            <v>S287</v>
          </cell>
          <cell r="C1214">
            <v>1022637.07</v>
          </cell>
          <cell r="D1214">
            <v>1043416.5</v>
          </cell>
          <cell r="E1214">
            <v>2564.67</v>
          </cell>
          <cell r="F1214" t="str">
            <v>Catastrado</v>
          </cell>
          <cell r="G1214" t="str">
            <v>Pluvial</v>
          </cell>
          <cell r="H1214" t="str">
            <v>Sumudero</v>
          </cell>
          <cell r="I1214" t="str">
            <v>Existente</v>
          </cell>
        </row>
        <row r="1215">
          <cell r="A1215" t="str">
            <v>1022642.66-1043411.72</v>
          </cell>
          <cell r="B1215" t="str">
            <v>S288</v>
          </cell>
          <cell r="C1215">
            <v>1022642.66</v>
          </cell>
          <cell r="D1215">
            <v>1043411.72</v>
          </cell>
          <cell r="E1215">
            <v>2564.59</v>
          </cell>
          <cell r="F1215" t="str">
            <v>Catastrado</v>
          </cell>
          <cell r="G1215" t="str">
            <v>Pluvial</v>
          </cell>
          <cell r="H1215" t="str">
            <v>Sumudero</v>
          </cell>
          <cell r="I1215" t="str">
            <v>Existente</v>
          </cell>
        </row>
        <row r="1216">
          <cell r="A1216" t="str">
            <v>1022642.44-1043408.63</v>
          </cell>
          <cell r="B1216" t="str">
            <v>S289</v>
          </cell>
          <cell r="C1216">
            <v>1022642.44</v>
          </cell>
          <cell r="D1216">
            <v>1043408.63</v>
          </cell>
          <cell r="E1216">
            <v>2564.62</v>
          </cell>
          <cell r="F1216" t="str">
            <v>Catastrado</v>
          </cell>
          <cell r="G1216" t="str">
            <v>Pluvial</v>
          </cell>
          <cell r="H1216" t="str">
            <v>Sumudero</v>
          </cell>
          <cell r="I1216" t="str">
            <v>Existente</v>
          </cell>
        </row>
        <row r="1217">
          <cell r="A1217" t="str">
            <v>1022638.25-1043403.71</v>
          </cell>
          <cell r="B1217" t="str">
            <v>S290</v>
          </cell>
          <cell r="C1217">
            <v>1022638.25</v>
          </cell>
          <cell r="D1217">
            <v>1043403.71</v>
          </cell>
          <cell r="E1217">
            <v>2564.62</v>
          </cell>
          <cell r="F1217" t="str">
            <v>Catastrado</v>
          </cell>
          <cell r="G1217" t="str">
            <v>Pluvial</v>
          </cell>
          <cell r="H1217" t="str">
            <v>Sumudero</v>
          </cell>
          <cell r="I1217" t="str">
            <v>Existente</v>
          </cell>
        </row>
        <row r="1218">
          <cell r="A1218" t="str">
            <v>1022635.29-1043403.66</v>
          </cell>
          <cell r="B1218" t="str">
            <v>S291</v>
          </cell>
          <cell r="C1218">
            <v>1022635.29</v>
          </cell>
          <cell r="D1218">
            <v>1043403.66</v>
          </cell>
          <cell r="E1218">
            <v>2564.5700000000002</v>
          </cell>
          <cell r="F1218" t="str">
            <v>Catastrado</v>
          </cell>
          <cell r="G1218" t="str">
            <v>Pluvial</v>
          </cell>
          <cell r="H1218" t="str">
            <v>Sumudero</v>
          </cell>
          <cell r="I1218" t="str">
            <v>Existente</v>
          </cell>
        </row>
        <row r="1219">
          <cell r="A1219" t="str">
            <v>1022629.76-1043408.36</v>
          </cell>
          <cell r="B1219" t="str">
            <v>S292</v>
          </cell>
          <cell r="C1219">
            <v>1022629.76</v>
          </cell>
          <cell r="D1219">
            <v>1043408.36</v>
          </cell>
          <cell r="E1219">
            <v>2564.58</v>
          </cell>
          <cell r="F1219" t="str">
            <v>Catastrado</v>
          </cell>
          <cell r="G1219" t="str">
            <v>Pluvial</v>
          </cell>
          <cell r="H1219" t="str">
            <v>Sumudero</v>
          </cell>
          <cell r="I1219" t="str">
            <v>Existente</v>
          </cell>
        </row>
        <row r="1220">
          <cell r="A1220" t="str">
            <v>1022639.74-1043359.72</v>
          </cell>
          <cell r="B1220" t="str">
            <v>S294</v>
          </cell>
          <cell r="C1220">
            <v>1022639.74</v>
          </cell>
          <cell r="D1220">
            <v>1043359.72</v>
          </cell>
          <cell r="E1220">
            <v>2565.0700000000002</v>
          </cell>
          <cell r="F1220" t="str">
            <v>Catastrado</v>
          </cell>
          <cell r="G1220" t="str">
            <v>Pluvial</v>
          </cell>
          <cell r="H1220" t="str">
            <v>Sumudero</v>
          </cell>
          <cell r="I1220" t="str">
            <v>Existente</v>
          </cell>
        </row>
        <row r="1221">
          <cell r="A1221" t="str">
            <v>1022639.33-1043350.13</v>
          </cell>
          <cell r="B1221" t="str">
            <v>S295</v>
          </cell>
          <cell r="C1221">
            <v>1022639.33</v>
          </cell>
          <cell r="D1221">
            <v>1043350.13</v>
          </cell>
          <cell r="E1221">
            <v>2565.12</v>
          </cell>
          <cell r="F1221" t="str">
            <v>Catastrado</v>
          </cell>
          <cell r="G1221" t="str">
            <v>Pluvial</v>
          </cell>
          <cell r="H1221" t="str">
            <v>Sumudero</v>
          </cell>
          <cell r="I1221" t="str">
            <v>Existente</v>
          </cell>
        </row>
        <row r="1222">
          <cell r="A1222" t="str">
            <v>1022608.39-1043377.01</v>
          </cell>
          <cell r="B1222" t="str">
            <v>S297</v>
          </cell>
          <cell r="C1222">
            <v>1022608.39</v>
          </cell>
          <cell r="D1222">
            <v>1043377.01</v>
          </cell>
          <cell r="E1222">
            <v>2564.12</v>
          </cell>
          <cell r="F1222" t="str">
            <v>Catastrado</v>
          </cell>
          <cell r="G1222" t="str">
            <v>Pluvial</v>
          </cell>
          <cell r="H1222" t="str">
            <v>Sumudero</v>
          </cell>
          <cell r="I1222" t="str">
            <v>Existente</v>
          </cell>
        </row>
        <row r="1223">
          <cell r="A1223" t="str">
            <v>1022615.67-1043381.73</v>
          </cell>
          <cell r="B1223" t="str">
            <v>S298</v>
          </cell>
          <cell r="C1223">
            <v>1022615.67</v>
          </cell>
          <cell r="D1223">
            <v>1043381.73</v>
          </cell>
          <cell r="E1223">
            <v>2564.23</v>
          </cell>
          <cell r="F1223" t="str">
            <v>Catastrado</v>
          </cell>
          <cell r="G1223" t="str">
            <v>Pluvial</v>
          </cell>
          <cell r="H1223" t="str">
            <v>Sumudero</v>
          </cell>
          <cell r="I1223" t="str">
            <v>Existente</v>
          </cell>
        </row>
        <row r="1224">
          <cell r="A1224" t="str">
            <v>1022610.23-1043386.76</v>
          </cell>
          <cell r="B1224" t="str">
            <v>S299</v>
          </cell>
          <cell r="C1224">
            <v>1022610.23</v>
          </cell>
          <cell r="D1224">
            <v>1043386.76</v>
          </cell>
          <cell r="E1224">
            <v>2564.2800000000002</v>
          </cell>
          <cell r="F1224" t="str">
            <v>Catastrado</v>
          </cell>
          <cell r="G1224" t="str">
            <v>Pluvial</v>
          </cell>
          <cell r="H1224" t="str">
            <v>Sumudero</v>
          </cell>
          <cell r="I1224" t="str">
            <v>Existente</v>
          </cell>
        </row>
        <row r="1225">
          <cell r="A1225" t="str">
            <v>1022607.42-1043386.35</v>
          </cell>
          <cell r="B1225" t="str">
            <v>S300</v>
          </cell>
          <cell r="C1225">
            <v>1022607.42</v>
          </cell>
          <cell r="D1225">
            <v>1043386.35</v>
          </cell>
          <cell r="E1225">
            <v>2564.1999999999998</v>
          </cell>
          <cell r="F1225" t="str">
            <v>Catastrado</v>
          </cell>
          <cell r="G1225" t="str">
            <v>Pluvial</v>
          </cell>
          <cell r="H1225" t="str">
            <v>Sumudero</v>
          </cell>
          <cell r="I1225" t="str">
            <v>Existente</v>
          </cell>
        </row>
        <row r="1226">
          <cell r="A1226" t="str">
            <v>1022562.39-1043426.82</v>
          </cell>
          <cell r="B1226" t="str">
            <v>S301</v>
          </cell>
          <cell r="C1226">
            <v>1022562.39</v>
          </cell>
          <cell r="D1226">
            <v>1043426.82</v>
          </cell>
          <cell r="E1226">
            <v>2563.91</v>
          </cell>
          <cell r="F1226" t="str">
            <v>Catastrado</v>
          </cell>
          <cell r="G1226" t="str">
            <v>Pluvial</v>
          </cell>
          <cell r="H1226" t="str">
            <v>Sumudero</v>
          </cell>
          <cell r="I1226" t="str">
            <v>Existente</v>
          </cell>
        </row>
        <row r="1227">
          <cell r="A1227" t="str">
            <v>1022557.87-1043422.66</v>
          </cell>
          <cell r="B1227" t="str">
            <v>S302</v>
          </cell>
          <cell r="C1227">
            <v>1022557.87</v>
          </cell>
          <cell r="D1227">
            <v>1043422.66</v>
          </cell>
          <cell r="E1227">
            <v>2564.0100000000002</v>
          </cell>
          <cell r="F1227" t="str">
            <v>Catastrado</v>
          </cell>
          <cell r="G1227" t="str">
            <v>Pluvial</v>
          </cell>
          <cell r="H1227" t="str">
            <v>Sumudero</v>
          </cell>
          <cell r="I1227" t="str">
            <v>Existente</v>
          </cell>
        </row>
        <row r="1228">
          <cell r="A1228" t="str">
            <v>1022564.61-1043550.81</v>
          </cell>
          <cell r="B1228" t="str">
            <v>S303</v>
          </cell>
          <cell r="C1228">
            <v>1022564.61</v>
          </cell>
          <cell r="D1228">
            <v>1043550.81</v>
          </cell>
          <cell r="E1228">
            <v>2564.25</v>
          </cell>
          <cell r="F1228" t="str">
            <v>Catastrado</v>
          </cell>
          <cell r="G1228" t="str">
            <v>Pluvial</v>
          </cell>
          <cell r="H1228" t="str">
            <v>Sumudero</v>
          </cell>
          <cell r="I1228" t="str">
            <v>Inhabilitar</v>
          </cell>
        </row>
        <row r="1229">
          <cell r="A1229" t="str">
            <v>1022552.89-1043568.27</v>
          </cell>
          <cell r="B1229" t="str">
            <v>S305</v>
          </cell>
          <cell r="C1229">
            <v>1022552.89</v>
          </cell>
          <cell r="D1229">
            <v>1043568.27</v>
          </cell>
          <cell r="E1229">
            <v>2564.27</v>
          </cell>
          <cell r="F1229" t="str">
            <v>Catastrado</v>
          </cell>
          <cell r="G1229" t="str">
            <v>Pluvial</v>
          </cell>
          <cell r="H1229" t="str">
            <v>Sumudero</v>
          </cell>
          <cell r="I1229" t="str">
            <v>Inhabilitar</v>
          </cell>
        </row>
        <row r="1230">
          <cell r="A1230" t="str">
            <v>1022532.67-1043579.13</v>
          </cell>
          <cell r="B1230" t="str">
            <v>S307</v>
          </cell>
          <cell r="C1230">
            <v>1022532.67</v>
          </cell>
          <cell r="D1230">
            <v>1043579.13</v>
          </cell>
          <cell r="E1230">
            <v>2564.31</v>
          </cell>
          <cell r="F1230" t="str">
            <v>Catastrado</v>
          </cell>
          <cell r="G1230" t="str">
            <v>Pluvial</v>
          </cell>
          <cell r="H1230" t="str">
            <v>Sumudero</v>
          </cell>
          <cell r="I1230" t="str">
            <v>Existente</v>
          </cell>
        </row>
        <row r="1231">
          <cell r="A1231" t="str">
            <v>1022535.72-1043582.61</v>
          </cell>
          <cell r="B1231" t="str">
            <v>S308</v>
          </cell>
          <cell r="C1231">
            <v>1022535.72</v>
          </cell>
          <cell r="D1231">
            <v>1043582.61</v>
          </cell>
          <cell r="E1231">
            <v>2564.29</v>
          </cell>
          <cell r="F1231" t="str">
            <v>Catastrado</v>
          </cell>
          <cell r="G1231" t="str">
            <v>Pluvial</v>
          </cell>
          <cell r="H1231" t="str">
            <v>Sumudero</v>
          </cell>
          <cell r="I1231" t="str">
            <v>Existente</v>
          </cell>
        </row>
        <row r="1232">
          <cell r="A1232" t="str">
            <v>1022516.55-1043559.64</v>
          </cell>
          <cell r="B1232" t="str">
            <v>S309</v>
          </cell>
          <cell r="C1232">
            <v>1022516.55</v>
          </cell>
          <cell r="D1232">
            <v>1043559.64</v>
          </cell>
          <cell r="E1232">
            <v>2564.3200000000002</v>
          </cell>
          <cell r="F1232" t="str">
            <v>Catastrado</v>
          </cell>
          <cell r="G1232" t="str">
            <v>Pluvial</v>
          </cell>
          <cell r="H1232" t="str">
            <v>Sumudero</v>
          </cell>
          <cell r="I1232" t="str">
            <v>Existente</v>
          </cell>
        </row>
        <row r="1233">
          <cell r="A1233" t="str">
            <v>1022512.93-1043555.24</v>
          </cell>
          <cell r="B1233" t="str">
            <v>S310</v>
          </cell>
          <cell r="C1233">
            <v>1022512.93</v>
          </cell>
          <cell r="D1233">
            <v>1043555.24</v>
          </cell>
          <cell r="E1233">
            <v>2564.33</v>
          </cell>
          <cell r="F1233" t="str">
            <v>Catastrado</v>
          </cell>
          <cell r="G1233" t="str">
            <v>Pluvial</v>
          </cell>
          <cell r="H1233" t="str">
            <v>Sumudero</v>
          </cell>
          <cell r="I1233" t="str">
            <v>Existente</v>
          </cell>
        </row>
        <row r="1234">
          <cell r="A1234" t="str">
            <v>1022510.68-1043555.32</v>
          </cell>
          <cell r="B1234" t="str">
            <v>S311</v>
          </cell>
          <cell r="C1234">
            <v>1022510.68</v>
          </cell>
          <cell r="D1234">
            <v>1043555.32</v>
          </cell>
          <cell r="E1234">
            <v>2564.3000000000002</v>
          </cell>
          <cell r="F1234" t="str">
            <v>Catastrado</v>
          </cell>
          <cell r="G1234" t="str">
            <v>Pluvial</v>
          </cell>
          <cell r="H1234" t="str">
            <v>Sumudero</v>
          </cell>
          <cell r="I1234" t="str">
            <v>Existente</v>
          </cell>
        </row>
        <row r="1235">
          <cell r="A1235" t="str">
            <v>1022529.21-1043541.77</v>
          </cell>
          <cell r="B1235" t="str">
            <v>S312</v>
          </cell>
          <cell r="C1235">
            <v>1022529.21</v>
          </cell>
          <cell r="D1235">
            <v>1043541.77</v>
          </cell>
          <cell r="E1235">
            <v>2564.29</v>
          </cell>
          <cell r="F1235" t="str">
            <v>Catastrado</v>
          </cell>
          <cell r="G1235" t="str">
            <v>Pluvial</v>
          </cell>
          <cell r="H1235" t="str">
            <v>Sumudero</v>
          </cell>
          <cell r="I1235" t="str">
            <v>Inhabilitar</v>
          </cell>
        </row>
        <row r="1236">
          <cell r="A1236" t="str">
            <v>1022532.89-1043546.07</v>
          </cell>
          <cell r="B1236" t="str">
            <v>S313</v>
          </cell>
          <cell r="C1236">
            <v>1022532.89</v>
          </cell>
          <cell r="D1236">
            <v>1043546.07</v>
          </cell>
          <cell r="E1236">
            <v>2564.37</v>
          </cell>
          <cell r="F1236" t="str">
            <v>Catastrado</v>
          </cell>
          <cell r="G1236" t="str">
            <v>Pluvial</v>
          </cell>
          <cell r="H1236" t="str">
            <v>Sumudero</v>
          </cell>
          <cell r="I1236" t="str">
            <v>Inhabilitar</v>
          </cell>
        </row>
        <row r="1237">
          <cell r="A1237" t="str">
            <v>1022534.04-1043537.63</v>
          </cell>
          <cell r="B1237" t="str">
            <v>S314</v>
          </cell>
          <cell r="C1237">
            <v>1022534.04</v>
          </cell>
          <cell r="D1237">
            <v>1043537.63</v>
          </cell>
          <cell r="E1237">
            <v>2564.31</v>
          </cell>
          <cell r="F1237" t="str">
            <v>Catastrado</v>
          </cell>
          <cell r="G1237" t="str">
            <v>Pluvial</v>
          </cell>
          <cell r="H1237" t="str">
            <v>Sumudero</v>
          </cell>
          <cell r="I1237" t="str">
            <v>Inhabilitar</v>
          </cell>
        </row>
        <row r="1238">
          <cell r="A1238" t="str">
            <v>1022521.44-1043530.24</v>
          </cell>
          <cell r="B1238" t="str">
            <v>S315</v>
          </cell>
          <cell r="C1238">
            <v>1022521.44</v>
          </cell>
          <cell r="D1238">
            <v>1043530.24</v>
          </cell>
          <cell r="E1238">
            <v>2564.1999999999998</v>
          </cell>
          <cell r="F1238" t="str">
            <v>Catastrado</v>
          </cell>
          <cell r="G1238" t="str">
            <v>Pluvial</v>
          </cell>
          <cell r="H1238" t="str">
            <v>Sumudero</v>
          </cell>
          <cell r="I1238" t="str">
            <v>Inhabilitar</v>
          </cell>
        </row>
        <row r="1239">
          <cell r="A1239" t="str">
            <v>1022528.58-1043530.61</v>
          </cell>
          <cell r="B1239" t="str">
            <v>S316</v>
          </cell>
          <cell r="C1239">
            <v>1022528.58</v>
          </cell>
          <cell r="D1239">
            <v>1043530.61</v>
          </cell>
          <cell r="E1239">
            <v>2564.27</v>
          </cell>
          <cell r="F1239" t="str">
            <v>Catastrado</v>
          </cell>
          <cell r="G1239" t="str">
            <v>Pluvial</v>
          </cell>
          <cell r="H1239" t="str">
            <v>Sumudero</v>
          </cell>
          <cell r="I1239" t="str">
            <v>Inhabilitar</v>
          </cell>
        </row>
        <row r="1240">
          <cell r="A1240" t="str">
            <v>1022525.48-1043527.12</v>
          </cell>
          <cell r="B1240" t="str">
            <v>S317</v>
          </cell>
          <cell r="C1240">
            <v>1022525.48</v>
          </cell>
          <cell r="D1240">
            <v>1043527.12</v>
          </cell>
          <cell r="E1240">
            <v>2564.19</v>
          </cell>
          <cell r="F1240" t="str">
            <v>Catastrado</v>
          </cell>
          <cell r="G1240" t="str">
            <v>Pluvial</v>
          </cell>
          <cell r="H1240" t="str">
            <v>Sumudero</v>
          </cell>
          <cell r="I1240" t="str">
            <v>Inhabilitar</v>
          </cell>
        </row>
        <row r="1241">
          <cell r="A1241" t="str">
            <v>1022502.45-1043501.37</v>
          </cell>
          <cell r="B1241" t="str">
            <v>S318</v>
          </cell>
          <cell r="C1241">
            <v>1022502.45</v>
          </cell>
          <cell r="D1241">
            <v>1043501.37</v>
          </cell>
          <cell r="E1241">
            <v>2563.9699999999998</v>
          </cell>
          <cell r="F1241" t="str">
            <v>Catastrado</v>
          </cell>
          <cell r="G1241" t="str">
            <v>Pluvial</v>
          </cell>
          <cell r="H1241" t="str">
            <v>Sumudero</v>
          </cell>
          <cell r="I1241" t="str">
            <v>Inhabilitar</v>
          </cell>
        </row>
        <row r="1242">
          <cell r="A1242" t="str">
            <v>1022682.92-1043378.57</v>
          </cell>
          <cell r="B1242" t="str">
            <v>S319</v>
          </cell>
          <cell r="C1242">
            <v>1022682.92</v>
          </cell>
          <cell r="D1242">
            <v>1043378.57</v>
          </cell>
          <cell r="E1242">
            <v>2567.5300000000002</v>
          </cell>
          <cell r="F1242" t="str">
            <v>Catastrado</v>
          </cell>
          <cell r="G1242" t="str">
            <v>Pluvial</v>
          </cell>
          <cell r="H1242" t="str">
            <v>Sumudero</v>
          </cell>
          <cell r="I1242" t="str">
            <v>Existente</v>
          </cell>
        </row>
        <row r="1243">
          <cell r="A1243" t="str">
            <v>1022499.62-1043503.76</v>
          </cell>
          <cell r="B1243" t="str">
            <v>S321</v>
          </cell>
          <cell r="C1243">
            <v>1022499.62</v>
          </cell>
          <cell r="D1243">
            <v>1043503.76</v>
          </cell>
          <cell r="E1243">
            <v>2563.9299999999998</v>
          </cell>
          <cell r="F1243" t="str">
            <v>Catastrado</v>
          </cell>
          <cell r="G1243" t="str">
            <v>Pluvial</v>
          </cell>
          <cell r="H1243" t="str">
            <v>Sumudero</v>
          </cell>
          <cell r="I1243" t="str">
            <v>Inhabilitar</v>
          </cell>
        </row>
        <row r="1244">
          <cell r="A1244" t="str">
            <v>1022539.26-1043522.59</v>
          </cell>
          <cell r="B1244" t="str">
            <v>S322</v>
          </cell>
          <cell r="C1244">
            <v>1022539.26</v>
          </cell>
          <cell r="D1244">
            <v>1043522.59</v>
          </cell>
          <cell r="E1244">
            <v>2564.3200000000002</v>
          </cell>
          <cell r="F1244" t="str">
            <v>Catastrado</v>
          </cell>
          <cell r="G1244" t="str">
            <v>Pluvial</v>
          </cell>
          <cell r="H1244" t="str">
            <v>Sumudero</v>
          </cell>
          <cell r="I1244" t="str">
            <v>Inhabilitar</v>
          </cell>
        </row>
        <row r="1245">
          <cell r="A1245" t="str">
            <v>1022544.93-1043528.65</v>
          </cell>
          <cell r="B1245" t="str">
            <v>S323</v>
          </cell>
          <cell r="C1245">
            <v>1022544.93</v>
          </cell>
          <cell r="D1245">
            <v>1043528.65</v>
          </cell>
          <cell r="E1245">
            <v>2564.38</v>
          </cell>
          <cell r="F1245" t="str">
            <v>Catastrado</v>
          </cell>
          <cell r="G1245" t="str">
            <v>Pluvial</v>
          </cell>
          <cell r="H1245" t="str">
            <v>Sumudero</v>
          </cell>
          <cell r="I1245" t="str">
            <v>Inhabilitar</v>
          </cell>
        </row>
        <row r="1246">
          <cell r="A1246" t="str">
            <v>1022550.9-1043534.29</v>
          </cell>
          <cell r="B1246" t="str">
            <v>S324</v>
          </cell>
          <cell r="C1246">
            <v>1022550.9</v>
          </cell>
          <cell r="D1246">
            <v>1043534.29</v>
          </cell>
          <cell r="E1246">
            <v>2564.39</v>
          </cell>
          <cell r="F1246" t="str">
            <v>Catastrado</v>
          </cell>
          <cell r="G1246" t="str">
            <v>Pluvial</v>
          </cell>
          <cell r="H1246" t="str">
            <v>Sumudero</v>
          </cell>
          <cell r="I1246" t="str">
            <v>Inhabilitar</v>
          </cell>
        </row>
        <row r="1247">
          <cell r="A1247" t="str">
            <v>1022556.81-1043532.74</v>
          </cell>
          <cell r="B1247" t="str">
            <v>S325</v>
          </cell>
          <cell r="C1247">
            <v>1022556.81</v>
          </cell>
          <cell r="D1247">
            <v>1043532.74</v>
          </cell>
          <cell r="E1247">
            <v>2564.4</v>
          </cell>
          <cell r="F1247" t="str">
            <v>Catastrado</v>
          </cell>
          <cell r="G1247" t="str">
            <v>Pluvial</v>
          </cell>
          <cell r="H1247" t="str">
            <v>Sumudero</v>
          </cell>
          <cell r="I1247" t="str">
            <v>Inhabilitar</v>
          </cell>
        </row>
        <row r="1248">
          <cell r="A1248" t="str">
            <v>1022550.68-1043522.29</v>
          </cell>
          <cell r="B1248" t="str">
            <v>S327</v>
          </cell>
          <cell r="C1248">
            <v>1022550.68</v>
          </cell>
          <cell r="D1248">
            <v>1043522.29</v>
          </cell>
          <cell r="E1248">
            <v>2564.41</v>
          </cell>
          <cell r="F1248" t="str">
            <v>Catastrado</v>
          </cell>
          <cell r="G1248" t="str">
            <v>Pluvial</v>
          </cell>
          <cell r="H1248" t="str">
            <v>Sumudero</v>
          </cell>
          <cell r="I1248" t="str">
            <v>Inhabilitar</v>
          </cell>
        </row>
        <row r="1249">
          <cell r="A1249" t="str">
            <v>1022544.19-1043513.17</v>
          </cell>
          <cell r="B1249" t="str">
            <v>S328</v>
          </cell>
          <cell r="C1249">
            <v>1022544.19</v>
          </cell>
          <cell r="D1249">
            <v>1043513.17</v>
          </cell>
          <cell r="E1249">
            <v>2564.39</v>
          </cell>
          <cell r="F1249" t="str">
            <v>Catastrado</v>
          </cell>
          <cell r="G1249" t="str">
            <v>Pluvial</v>
          </cell>
          <cell r="H1249" t="str">
            <v>Sumudero</v>
          </cell>
          <cell r="I1249" t="str">
            <v>Inhabilitar</v>
          </cell>
        </row>
        <row r="1250">
          <cell r="A1250" t="str">
            <v>1022563.46-1043498.82</v>
          </cell>
          <cell r="B1250" t="str">
            <v>S329</v>
          </cell>
          <cell r="C1250">
            <v>1022563.46</v>
          </cell>
          <cell r="D1250">
            <v>1043498.82</v>
          </cell>
          <cell r="E1250">
            <v>2564.37</v>
          </cell>
          <cell r="F1250" t="str">
            <v>Catastrado</v>
          </cell>
          <cell r="G1250" t="str">
            <v>Pluvial</v>
          </cell>
          <cell r="H1250" t="str">
            <v>Sumudero</v>
          </cell>
          <cell r="I1250" t="str">
            <v>Inhabilitar</v>
          </cell>
        </row>
        <row r="1251">
          <cell r="A1251" t="str">
            <v>1022569.77-1043508.08</v>
          </cell>
          <cell r="B1251" t="str">
            <v>S330</v>
          </cell>
          <cell r="C1251">
            <v>1022569.77</v>
          </cell>
          <cell r="D1251">
            <v>1043508.08</v>
          </cell>
          <cell r="E1251">
            <v>2564.39</v>
          </cell>
          <cell r="F1251" t="str">
            <v>Catastrado</v>
          </cell>
          <cell r="G1251" t="str">
            <v>Pluvial</v>
          </cell>
          <cell r="H1251" t="str">
            <v>Sumudero</v>
          </cell>
          <cell r="I1251" t="str">
            <v>Inhabilitar</v>
          </cell>
        </row>
        <row r="1252">
          <cell r="A1252" t="str">
            <v>1022580.43-1043513.73</v>
          </cell>
          <cell r="B1252" t="str">
            <v>S330A</v>
          </cell>
          <cell r="C1252">
            <v>1022580.43</v>
          </cell>
          <cell r="D1252">
            <v>1043513.73</v>
          </cell>
          <cell r="E1252">
            <v>2564.46</v>
          </cell>
          <cell r="F1252" t="str">
            <v>Catastrado</v>
          </cell>
          <cell r="G1252" t="str">
            <v>Pluvial</v>
          </cell>
          <cell r="H1252" t="str">
            <v>Sumudero</v>
          </cell>
          <cell r="I1252" t="str">
            <v>Inhabilitar</v>
          </cell>
        </row>
        <row r="1253">
          <cell r="A1253" t="str">
            <v>1022584.67-1043483.13</v>
          </cell>
          <cell r="B1253" t="str">
            <v>S331</v>
          </cell>
          <cell r="C1253">
            <v>1022584.67</v>
          </cell>
          <cell r="D1253">
            <v>1043483.13</v>
          </cell>
          <cell r="E1253">
            <v>2564.3200000000002</v>
          </cell>
          <cell r="F1253" t="str">
            <v>Catastrado</v>
          </cell>
          <cell r="G1253" t="str">
            <v>Pluvial</v>
          </cell>
          <cell r="H1253" t="str">
            <v>Sumudero</v>
          </cell>
          <cell r="I1253" t="str">
            <v>Existente</v>
          </cell>
        </row>
        <row r="1254">
          <cell r="A1254" t="str">
            <v>1022587.79-1043486.6</v>
          </cell>
          <cell r="B1254" t="str">
            <v>S332</v>
          </cell>
          <cell r="C1254">
            <v>1022587.79</v>
          </cell>
          <cell r="D1254">
            <v>1043486.6</v>
          </cell>
          <cell r="E1254">
            <v>2564.36</v>
          </cell>
          <cell r="F1254" t="str">
            <v>Catastrado</v>
          </cell>
          <cell r="G1254" t="str">
            <v>Pluvial</v>
          </cell>
          <cell r="H1254" t="str">
            <v>Sumudero</v>
          </cell>
          <cell r="I1254" t="str">
            <v>Existente</v>
          </cell>
        </row>
        <row r="1255">
          <cell r="A1255" t="str">
            <v>1022547.68-1043427.54</v>
          </cell>
          <cell r="B1255" t="str">
            <v>S334A</v>
          </cell>
          <cell r="C1255">
            <v>1022547.68</v>
          </cell>
          <cell r="D1255">
            <v>1043427.54</v>
          </cell>
          <cell r="E1255">
            <v>2563.9299999999998</v>
          </cell>
          <cell r="F1255" t="str">
            <v>Catastrado</v>
          </cell>
          <cell r="G1255" t="str">
            <v>Pluvial</v>
          </cell>
          <cell r="H1255" t="str">
            <v>Sumudero</v>
          </cell>
          <cell r="I1255" t="str">
            <v>Existente</v>
          </cell>
        </row>
        <row r="1256">
          <cell r="A1256" t="str">
            <v>1022535.98-1043421.63</v>
          </cell>
          <cell r="B1256" t="str">
            <v>S335</v>
          </cell>
          <cell r="C1256">
            <v>1022535.98</v>
          </cell>
          <cell r="D1256">
            <v>1043421.63</v>
          </cell>
          <cell r="E1256">
            <v>2563.94</v>
          </cell>
          <cell r="F1256" t="str">
            <v>Catastrado</v>
          </cell>
          <cell r="G1256" t="str">
            <v>Pluvial</v>
          </cell>
          <cell r="H1256" t="str">
            <v>Sumudero</v>
          </cell>
          <cell r="I1256" t="str">
            <v>Existente</v>
          </cell>
        </row>
        <row r="1257">
          <cell r="A1257" t="str">
            <v>1022522.31-1043443.47</v>
          </cell>
          <cell r="B1257" t="str">
            <v>S336</v>
          </cell>
          <cell r="C1257">
            <v>1022522.31</v>
          </cell>
          <cell r="D1257">
            <v>1043443.47</v>
          </cell>
          <cell r="E1257">
            <v>2563.84</v>
          </cell>
          <cell r="F1257" t="str">
            <v>Catastrado</v>
          </cell>
          <cell r="G1257" t="str">
            <v>Pluvial</v>
          </cell>
          <cell r="H1257" t="str">
            <v>Sumudero</v>
          </cell>
          <cell r="I1257" t="str">
            <v>Existente</v>
          </cell>
        </row>
        <row r="1258">
          <cell r="A1258" t="str">
            <v>1022511.14-1043444.84</v>
          </cell>
          <cell r="B1258" t="str">
            <v>S337</v>
          </cell>
          <cell r="C1258">
            <v>1022511.14</v>
          </cell>
          <cell r="D1258">
            <v>1043444.84</v>
          </cell>
          <cell r="E1258">
            <v>2563.85</v>
          </cell>
          <cell r="F1258" t="str">
            <v>Catastrado</v>
          </cell>
          <cell r="G1258" t="str">
            <v>Pluvial</v>
          </cell>
          <cell r="H1258" t="str">
            <v>Sumudero</v>
          </cell>
          <cell r="I1258" t="str">
            <v>Existente</v>
          </cell>
        </row>
        <row r="1259">
          <cell r="A1259" t="str">
            <v>1022513.9-1043449.87</v>
          </cell>
          <cell r="B1259" t="str">
            <v>S338</v>
          </cell>
          <cell r="C1259">
            <v>1022513.9</v>
          </cell>
          <cell r="D1259">
            <v>1043449.87</v>
          </cell>
          <cell r="E1259">
            <v>2563.8200000000002</v>
          </cell>
          <cell r="F1259" t="str">
            <v>Catastrado</v>
          </cell>
          <cell r="G1259" t="str">
            <v>Pluvial</v>
          </cell>
          <cell r="H1259" t="str">
            <v>Sumudero</v>
          </cell>
          <cell r="I1259" t="str">
            <v>Existente</v>
          </cell>
        </row>
        <row r="1260">
          <cell r="A1260" t="str">
            <v>1022517.45-1043451.11</v>
          </cell>
          <cell r="B1260" t="str">
            <v>S339</v>
          </cell>
          <cell r="C1260">
            <v>1022517.45</v>
          </cell>
          <cell r="D1260">
            <v>1043451.11</v>
          </cell>
          <cell r="E1260">
            <v>2563.85</v>
          </cell>
          <cell r="F1260" t="str">
            <v>Catastrado</v>
          </cell>
          <cell r="G1260" t="str">
            <v>Pluvial</v>
          </cell>
          <cell r="H1260" t="str">
            <v>Sumudero</v>
          </cell>
          <cell r="I1260" t="str">
            <v>Existente</v>
          </cell>
        </row>
        <row r="1261">
          <cell r="A1261" t="str">
            <v>1022494.9-1043460.05</v>
          </cell>
          <cell r="B1261" t="str">
            <v>S340</v>
          </cell>
          <cell r="C1261">
            <v>1022494.9</v>
          </cell>
          <cell r="D1261">
            <v>1043460.05</v>
          </cell>
          <cell r="E1261">
            <v>2563.73</v>
          </cell>
          <cell r="F1261" t="str">
            <v>Catastrado</v>
          </cell>
          <cell r="G1261" t="str">
            <v>Pluvial</v>
          </cell>
          <cell r="H1261" t="str">
            <v>Sumudero</v>
          </cell>
          <cell r="I1261" t="str">
            <v>Existente</v>
          </cell>
        </row>
        <row r="1262">
          <cell r="A1262" t="str">
            <v>1022493.91-1043468.48</v>
          </cell>
          <cell r="B1262" t="str">
            <v>S341</v>
          </cell>
          <cell r="C1262">
            <v>1022493.91</v>
          </cell>
          <cell r="D1262">
            <v>1043468.48</v>
          </cell>
          <cell r="E1262">
            <v>2563.73</v>
          </cell>
          <cell r="F1262" t="str">
            <v>Catastrado</v>
          </cell>
          <cell r="G1262" t="str">
            <v>Pluvial</v>
          </cell>
          <cell r="H1262" t="str">
            <v>Sumudero</v>
          </cell>
          <cell r="I1262" t="str">
            <v>Existente</v>
          </cell>
        </row>
        <row r="1263">
          <cell r="A1263" t="str">
            <v>1022488.48-1043473.66</v>
          </cell>
          <cell r="B1263" t="str">
            <v>S342</v>
          </cell>
          <cell r="C1263">
            <v>1022488.48</v>
          </cell>
          <cell r="D1263">
            <v>1043473.66</v>
          </cell>
          <cell r="E1263">
            <v>2563.75</v>
          </cell>
          <cell r="F1263" t="str">
            <v>Catastrado</v>
          </cell>
          <cell r="G1263" t="str">
            <v>Pluvial</v>
          </cell>
          <cell r="H1263" t="str">
            <v>Sumudero</v>
          </cell>
          <cell r="I1263" t="str">
            <v>Existente</v>
          </cell>
        </row>
        <row r="1264">
          <cell r="A1264" t="str">
            <v>1022540.51-1043425</v>
          </cell>
          <cell r="B1264" t="str">
            <v>S344</v>
          </cell>
          <cell r="C1264">
            <v>1022540.51</v>
          </cell>
          <cell r="D1264">
            <v>1043425</v>
          </cell>
          <cell r="E1264">
            <v>2563.92</v>
          </cell>
          <cell r="F1264" t="str">
            <v>Catastrado</v>
          </cell>
          <cell r="G1264" t="str">
            <v>Pluvial</v>
          </cell>
          <cell r="H1264" t="str">
            <v>Sumudero</v>
          </cell>
          <cell r="I1264" t="str">
            <v>Existente</v>
          </cell>
        </row>
        <row r="1265">
          <cell r="A1265" t="str">
            <v>1022534.7-1043416.98</v>
          </cell>
          <cell r="B1265" t="str">
            <v>S345</v>
          </cell>
          <cell r="C1265">
            <v>1022534.7</v>
          </cell>
          <cell r="D1265">
            <v>1043416.98</v>
          </cell>
          <cell r="E1265">
            <v>2563.98</v>
          </cell>
          <cell r="F1265" t="str">
            <v>Catastrado</v>
          </cell>
          <cell r="G1265" t="str">
            <v>Pluvial</v>
          </cell>
          <cell r="H1265" t="str">
            <v>Sumudero</v>
          </cell>
          <cell r="I1265" t="str">
            <v>Existente</v>
          </cell>
        </row>
        <row r="1266">
          <cell r="A1266" t="str">
            <v>1022539.05-1043411.29</v>
          </cell>
          <cell r="B1266" t="str">
            <v>S346</v>
          </cell>
          <cell r="C1266">
            <v>1022539.05</v>
          </cell>
          <cell r="D1266">
            <v>1043411.29</v>
          </cell>
          <cell r="E1266">
            <v>2564.06</v>
          </cell>
          <cell r="F1266" t="str">
            <v>Catastrado</v>
          </cell>
          <cell r="G1266" t="str">
            <v>Pluvial</v>
          </cell>
          <cell r="H1266" t="str">
            <v>Sumudero</v>
          </cell>
          <cell r="I1266" t="str">
            <v>Existente</v>
          </cell>
        </row>
        <row r="1267">
          <cell r="A1267" t="str">
            <v>1022572.8-1043350.89</v>
          </cell>
          <cell r="B1267" t="str">
            <v>S349</v>
          </cell>
          <cell r="C1267">
            <v>1022572.8</v>
          </cell>
          <cell r="D1267">
            <v>1043350.89</v>
          </cell>
          <cell r="E1267">
            <v>2564.59</v>
          </cell>
          <cell r="F1267" t="str">
            <v>Catastrado</v>
          </cell>
          <cell r="G1267" t="str">
            <v>Pluvial</v>
          </cell>
          <cell r="H1267" t="str">
            <v>Sumudero</v>
          </cell>
          <cell r="I1267" t="str">
            <v>Existente</v>
          </cell>
        </row>
        <row r="1268">
          <cell r="A1268" t="str">
            <v>1022556.84-1043338.99</v>
          </cell>
          <cell r="B1268" t="str">
            <v>S349A</v>
          </cell>
          <cell r="C1268">
            <v>1022556.84</v>
          </cell>
          <cell r="D1268">
            <v>1043338.99</v>
          </cell>
          <cell r="E1268">
            <v>2565.15</v>
          </cell>
          <cell r="F1268" t="str">
            <v>Catastrado</v>
          </cell>
          <cell r="G1268" t="str">
            <v>Pluvial</v>
          </cell>
          <cell r="H1268" t="str">
            <v>Sumudero</v>
          </cell>
          <cell r="I1268" t="str">
            <v>Existente</v>
          </cell>
        </row>
        <row r="1269">
          <cell r="A1269" t="str">
            <v>1022539.35-1043325.8</v>
          </cell>
          <cell r="B1269" t="str">
            <v>S350</v>
          </cell>
          <cell r="C1269">
            <v>1022539.35</v>
          </cell>
          <cell r="D1269">
            <v>1043325.8</v>
          </cell>
          <cell r="E1269">
            <v>2565.56</v>
          </cell>
          <cell r="F1269" t="str">
            <v>Catastrado</v>
          </cell>
          <cell r="G1269" t="str">
            <v>Pluvial</v>
          </cell>
          <cell r="H1269" t="str">
            <v>Sumudero</v>
          </cell>
          <cell r="I1269" t="str">
            <v>Inhabilitar</v>
          </cell>
        </row>
        <row r="1270">
          <cell r="A1270" t="str">
            <v>1022529.64-1043375.49</v>
          </cell>
          <cell r="B1270" t="str">
            <v>S351</v>
          </cell>
          <cell r="C1270">
            <v>1022529.64</v>
          </cell>
          <cell r="D1270">
            <v>1043375.49</v>
          </cell>
          <cell r="E1270">
            <v>2564.59</v>
          </cell>
          <cell r="F1270" t="str">
            <v>Catastrado</v>
          </cell>
          <cell r="G1270" t="str">
            <v>Pluvial</v>
          </cell>
          <cell r="H1270" t="str">
            <v>Sumudero</v>
          </cell>
          <cell r="I1270" t="str">
            <v>Existente</v>
          </cell>
        </row>
        <row r="1271">
          <cell r="A1271" t="str">
            <v>1022531.99-1043374.47</v>
          </cell>
          <cell r="B1271" t="str">
            <v>S352</v>
          </cell>
          <cell r="C1271">
            <v>1022531.99</v>
          </cell>
          <cell r="D1271">
            <v>1043374.47</v>
          </cell>
          <cell r="E1271">
            <v>2564.56</v>
          </cell>
          <cell r="F1271" t="str">
            <v>Catastrado</v>
          </cell>
          <cell r="G1271" t="str">
            <v>Pluvial</v>
          </cell>
          <cell r="H1271" t="str">
            <v>Sumudero</v>
          </cell>
          <cell r="I1271" t="str">
            <v>Existente</v>
          </cell>
        </row>
        <row r="1272">
          <cell r="A1272" t="str">
            <v>1022572.89-1043378.76</v>
          </cell>
          <cell r="B1272" t="str">
            <v>S353</v>
          </cell>
          <cell r="C1272">
            <v>1022572.89</v>
          </cell>
          <cell r="D1272">
            <v>1043378.76</v>
          </cell>
          <cell r="E1272">
            <v>2563.87</v>
          </cell>
          <cell r="F1272" t="str">
            <v>Catastrado</v>
          </cell>
          <cell r="G1272" t="str">
            <v>Pluvial</v>
          </cell>
          <cell r="H1272" t="str">
            <v>Sumudero</v>
          </cell>
          <cell r="I1272" t="str">
            <v>Existente</v>
          </cell>
        </row>
        <row r="1273">
          <cell r="A1273" t="str">
            <v>1022559.07-1043395.56</v>
          </cell>
          <cell r="B1273" t="str">
            <v>S354</v>
          </cell>
          <cell r="C1273">
            <v>1022559.07</v>
          </cell>
          <cell r="D1273">
            <v>1043395.56</v>
          </cell>
          <cell r="E1273">
            <v>2564.0300000000002</v>
          </cell>
          <cell r="F1273" t="str">
            <v>Catastrado</v>
          </cell>
          <cell r="G1273" t="str">
            <v>Pluvial</v>
          </cell>
          <cell r="H1273" t="str">
            <v>Sumudero</v>
          </cell>
          <cell r="I1273" t="str">
            <v>Existente</v>
          </cell>
        </row>
        <row r="1274">
          <cell r="A1274" t="str">
            <v>1022541.85-1043306.83</v>
          </cell>
          <cell r="B1274" t="str">
            <v>S357</v>
          </cell>
          <cell r="C1274">
            <v>1022541.85</v>
          </cell>
          <cell r="D1274">
            <v>1043306.83</v>
          </cell>
          <cell r="E1274">
            <v>2566.9899999999998</v>
          </cell>
          <cell r="F1274" t="str">
            <v>Catastrado</v>
          </cell>
          <cell r="G1274" t="str">
            <v>Pluvial</v>
          </cell>
          <cell r="H1274" t="str">
            <v>Sumudero</v>
          </cell>
          <cell r="I1274" t="str">
            <v>Inhabilitar</v>
          </cell>
        </row>
        <row r="1275">
          <cell r="A1275" t="str">
            <v>1022475.43-1043360.55</v>
          </cell>
          <cell r="B1275" t="str">
            <v>S359</v>
          </cell>
          <cell r="C1275">
            <v>1022475.43</v>
          </cell>
          <cell r="D1275">
            <v>1043360.55</v>
          </cell>
          <cell r="E1275">
            <v>2564.83</v>
          </cell>
          <cell r="F1275" t="str">
            <v>Catastrado</v>
          </cell>
          <cell r="G1275" t="str">
            <v>Pluvial</v>
          </cell>
          <cell r="H1275" t="str">
            <v>Sumudero</v>
          </cell>
          <cell r="I1275" t="str">
            <v>Existente</v>
          </cell>
        </row>
        <row r="1276">
          <cell r="A1276" t="str">
            <v>1022469.85-1043362.13</v>
          </cell>
          <cell r="B1276" t="str">
            <v>S360</v>
          </cell>
          <cell r="C1276">
            <v>1022469.85</v>
          </cell>
          <cell r="D1276">
            <v>1043362.13</v>
          </cell>
          <cell r="E1276">
            <v>2564.89</v>
          </cell>
          <cell r="F1276" t="str">
            <v>Catastrado</v>
          </cell>
          <cell r="G1276" t="str">
            <v>Pluvial</v>
          </cell>
          <cell r="H1276" t="str">
            <v>Sumudero</v>
          </cell>
          <cell r="I1276" t="str">
            <v>Existente</v>
          </cell>
        </row>
        <row r="1277">
          <cell r="A1277" t="str">
            <v>1022465.22-1043367.6</v>
          </cell>
          <cell r="B1277" t="str">
            <v>S361</v>
          </cell>
          <cell r="C1277">
            <v>1022465.22</v>
          </cell>
          <cell r="D1277">
            <v>1043367.6</v>
          </cell>
          <cell r="E1277">
            <v>2565.04</v>
          </cell>
          <cell r="F1277" t="str">
            <v>Catastrado</v>
          </cell>
          <cell r="G1277" t="str">
            <v>Pluvial</v>
          </cell>
          <cell r="H1277" t="str">
            <v>Sumudero</v>
          </cell>
          <cell r="I1277" t="str">
            <v>Existente</v>
          </cell>
        </row>
        <row r="1278">
          <cell r="A1278" t="str">
            <v>1022489.99-1043166.5</v>
          </cell>
          <cell r="B1278" t="str">
            <v>S362</v>
          </cell>
          <cell r="C1278">
            <v>1022489.99</v>
          </cell>
          <cell r="D1278">
            <v>1043166.5</v>
          </cell>
          <cell r="E1278">
            <v>2574.62</v>
          </cell>
          <cell r="F1278" t="str">
            <v>Catastrado</v>
          </cell>
          <cell r="G1278" t="str">
            <v>Pluvial</v>
          </cell>
          <cell r="H1278" t="str">
            <v>Sumudero</v>
          </cell>
          <cell r="I1278" t="str">
            <v>Inhabilitar</v>
          </cell>
        </row>
        <row r="1279">
          <cell r="A1279" t="str">
            <v>1022494.28-1043200.83</v>
          </cell>
          <cell r="B1279" t="str">
            <v>S363</v>
          </cell>
          <cell r="C1279">
            <v>1022494.28</v>
          </cell>
          <cell r="D1279">
            <v>1043200.83</v>
          </cell>
          <cell r="E1279">
            <v>2574.37</v>
          </cell>
          <cell r="F1279" t="str">
            <v>Catastrado</v>
          </cell>
          <cell r="G1279" t="str">
            <v>Pluvial</v>
          </cell>
          <cell r="H1279" t="str">
            <v>Sumudero</v>
          </cell>
          <cell r="I1279" t="str">
            <v>Inhabilitar</v>
          </cell>
        </row>
        <row r="1280">
          <cell r="A1280" t="str">
            <v>1022507.18-1043218.04</v>
          </cell>
          <cell r="B1280" t="str">
            <v>S364</v>
          </cell>
          <cell r="C1280">
            <v>1022507.18</v>
          </cell>
          <cell r="D1280">
            <v>1043218.04</v>
          </cell>
          <cell r="E1280">
            <v>2573.3000000000002</v>
          </cell>
          <cell r="F1280" t="str">
            <v>Catastrado</v>
          </cell>
          <cell r="G1280" t="str">
            <v>Pluvial</v>
          </cell>
          <cell r="H1280" t="str">
            <v>Sumudero</v>
          </cell>
          <cell r="I1280" t="str">
            <v>Inhabilitar</v>
          </cell>
        </row>
        <row r="1281">
          <cell r="A1281" t="str">
            <v>1022508.52-1043235.29</v>
          </cell>
          <cell r="B1281" t="str">
            <v>S365</v>
          </cell>
          <cell r="C1281">
            <v>1022508.52</v>
          </cell>
          <cell r="D1281">
            <v>1043235.29</v>
          </cell>
          <cell r="E1281">
            <v>2572.44</v>
          </cell>
          <cell r="F1281" t="str">
            <v>Catastrado</v>
          </cell>
          <cell r="G1281" t="str">
            <v>Pluvial</v>
          </cell>
          <cell r="H1281" t="str">
            <v>Sumudero</v>
          </cell>
          <cell r="I1281" t="str">
            <v>Inhabilitar</v>
          </cell>
        </row>
        <row r="1282">
          <cell r="A1282" t="str">
            <v>1022523.04-1043259.96</v>
          </cell>
          <cell r="B1282" t="str">
            <v>S366</v>
          </cell>
          <cell r="C1282">
            <v>1022523.04</v>
          </cell>
          <cell r="D1282">
            <v>1043259.96</v>
          </cell>
          <cell r="E1282">
            <v>2570.7600000000002</v>
          </cell>
          <cell r="F1282" t="str">
            <v>Catastrado</v>
          </cell>
          <cell r="G1282" t="str">
            <v>Pluvial</v>
          </cell>
          <cell r="H1282" t="str">
            <v>Sumudero</v>
          </cell>
          <cell r="I1282" t="str">
            <v>Inhabilitar</v>
          </cell>
        </row>
        <row r="1283">
          <cell r="A1283" t="str">
            <v>1022509.42-1043272.84</v>
          </cell>
          <cell r="B1283" t="str">
            <v>S367</v>
          </cell>
          <cell r="C1283">
            <v>1022509.42</v>
          </cell>
          <cell r="D1283">
            <v>1043272.84</v>
          </cell>
          <cell r="E1283">
            <v>2568.33</v>
          </cell>
          <cell r="F1283" t="str">
            <v>Catastrado</v>
          </cell>
          <cell r="G1283" t="str">
            <v>Pluvial</v>
          </cell>
          <cell r="H1283" t="str">
            <v>Sumudero</v>
          </cell>
          <cell r="I1283" t="str">
            <v>Inhabilitar</v>
          </cell>
        </row>
        <row r="1284">
          <cell r="A1284" t="str">
            <v>1022497.65-1043284.12</v>
          </cell>
          <cell r="B1284" t="str">
            <v>S368</v>
          </cell>
          <cell r="C1284">
            <v>1022497.65</v>
          </cell>
          <cell r="D1284">
            <v>1043284.12</v>
          </cell>
          <cell r="E1284">
            <v>2567.16</v>
          </cell>
          <cell r="F1284" t="str">
            <v>Catastrado</v>
          </cell>
          <cell r="G1284" t="str">
            <v>Pluvial</v>
          </cell>
          <cell r="H1284" t="str">
            <v>Sumudero</v>
          </cell>
          <cell r="I1284" t="str">
            <v>Inhabilitar</v>
          </cell>
        </row>
        <row r="1285">
          <cell r="A1285" t="str">
            <v>1022504.98-1043287.34</v>
          </cell>
          <cell r="B1285" t="str">
            <v>S369</v>
          </cell>
          <cell r="C1285">
            <v>1022504.98</v>
          </cell>
          <cell r="D1285">
            <v>1043287.34</v>
          </cell>
          <cell r="E1285">
            <v>2567.33</v>
          </cell>
          <cell r="F1285" t="str">
            <v>Catastrado</v>
          </cell>
          <cell r="G1285" t="str">
            <v>Pluvial</v>
          </cell>
          <cell r="H1285" t="str">
            <v>Sumudero</v>
          </cell>
          <cell r="I1285" t="str">
            <v>Inhabilitar</v>
          </cell>
        </row>
        <row r="1286">
          <cell r="A1286" t="str">
            <v>1022480.43-1043300.32</v>
          </cell>
          <cell r="B1286" t="str">
            <v>S370</v>
          </cell>
          <cell r="C1286">
            <v>1022480.43</v>
          </cell>
          <cell r="D1286">
            <v>1043300.32</v>
          </cell>
          <cell r="E1286">
            <v>2566.34</v>
          </cell>
          <cell r="F1286" t="str">
            <v>Catastrado</v>
          </cell>
          <cell r="G1286" t="str">
            <v>Pluvial</v>
          </cell>
          <cell r="H1286" t="str">
            <v>Sumudero</v>
          </cell>
          <cell r="I1286" t="str">
            <v>Existente</v>
          </cell>
        </row>
        <row r="1287">
          <cell r="A1287" t="str">
            <v>1022479.4-1043311.07</v>
          </cell>
          <cell r="B1287" t="str">
            <v>S371</v>
          </cell>
          <cell r="C1287">
            <v>1022479.4</v>
          </cell>
          <cell r="D1287">
            <v>1043311.07</v>
          </cell>
          <cell r="E1287">
            <v>2566.4</v>
          </cell>
          <cell r="F1287" t="str">
            <v>Catastrado</v>
          </cell>
          <cell r="G1287" t="str">
            <v>Pluvial</v>
          </cell>
          <cell r="H1287" t="str">
            <v>Sumudero</v>
          </cell>
          <cell r="I1287" t="str">
            <v>Existente</v>
          </cell>
        </row>
        <row r="1288">
          <cell r="A1288" t="str">
            <v>1022448.23-1043340.04</v>
          </cell>
          <cell r="B1288" t="str">
            <v>S372</v>
          </cell>
          <cell r="C1288">
            <v>1022448.23</v>
          </cell>
          <cell r="D1288">
            <v>1043340.04</v>
          </cell>
          <cell r="E1288">
            <v>2565.86</v>
          </cell>
          <cell r="F1288" t="str">
            <v>Catastrado</v>
          </cell>
          <cell r="G1288" t="str">
            <v>Pluvial</v>
          </cell>
          <cell r="H1288" t="str">
            <v>Sumudero</v>
          </cell>
          <cell r="I1288" t="str">
            <v>Existente</v>
          </cell>
        </row>
        <row r="1289">
          <cell r="A1289" t="str">
            <v>1022441.61-1043352.95</v>
          </cell>
          <cell r="B1289" t="str">
            <v>S373</v>
          </cell>
          <cell r="C1289">
            <v>1022441.61</v>
          </cell>
          <cell r="D1289">
            <v>1043352.95</v>
          </cell>
          <cell r="E1289">
            <v>2565.54</v>
          </cell>
          <cell r="F1289" t="str">
            <v>Catastrado</v>
          </cell>
          <cell r="G1289" t="str">
            <v>Pluvial</v>
          </cell>
          <cell r="H1289" t="str">
            <v>Sumudero</v>
          </cell>
          <cell r="I1289" t="str">
            <v>Existente</v>
          </cell>
        </row>
        <row r="1290">
          <cell r="A1290" t="str">
            <v>1022449.84-1043349.45</v>
          </cell>
          <cell r="B1290" t="str">
            <v>S374</v>
          </cell>
          <cell r="C1290">
            <v>1022449.84</v>
          </cell>
          <cell r="D1290">
            <v>1043349.45</v>
          </cell>
          <cell r="E1290">
            <v>2565.67</v>
          </cell>
          <cell r="F1290" t="str">
            <v>Catastrado</v>
          </cell>
          <cell r="G1290" t="str">
            <v>Pluvial</v>
          </cell>
          <cell r="H1290" t="str">
            <v>Sumudero</v>
          </cell>
          <cell r="I1290" t="str">
            <v>Existente</v>
          </cell>
        </row>
        <row r="1291">
          <cell r="A1291" t="str">
            <v>1022354.4-1043421.97</v>
          </cell>
          <cell r="B1291" t="str">
            <v>S375</v>
          </cell>
          <cell r="C1291">
            <v>1022354.4</v>
          </cell>
          <cell r="D1291">
            <v>1043421.97</v>
          </cell>
          <cell r="E1291">
            <v>2565.08</v>
          </cell>
          <cell r="F1291" t="str">
            <v>Catastrado</v>
          </cell>
          <cell r="G1291" t="str">
            <v>Pluvial</v>
          </cell>
          <cell r="H1291" t="str">
            <v>Sumudero</v>
          </cell>
          <cell r="I1291" t="str">
            <v>Existente</v>
          </cell>
        </row>
        <row r="1292">
          <cell r="A1292" t="str">
            <v>1022350.39-1043417</v>
          </cell>
          <cell r="B1292" t="str">
            <v>S376</v>
          </cell>
          <cell r="C1292">
            <v>1022350.39</v>
          </cell>
          <cell r="D1292">
            <v>1043417</v>
          </cell>
          <cell r="E1292">
            <v>2565.0700000000002</v>
          </cell>
          <cell r="F1292" t="str">
            <v>Catastrado</v>
          </cell>
          <cell r="G1292" t="str">
            <v>Pluvial</v>
          </cell>
          <cell r="H1292" t="str">
            <v>Sumudero</v>
          </cell>
          <cell r="I1292" t="str">
            <v>Existente</v>
          </cell>
        </row>
        <row r="1293">
          <cell r="A1293" t="str">
            <v>1022336.44-1043390.2</v>
          </cell>
          <cell r="B1293" t="str">
            <v>S377</v>
          </cell>
          <cell r="C1293">
            <v>1022336.44</v>
          </cell>
          <cell r="D1293">
            <v>1043390.2</v>
          </cell>
          <cell r="E1293">
            <v>2564.9699999999998</v>
          </cell>
          <cell r="F1293" t="str">
            <v>Catastrado</v>
          </cell>
          <cell r="G1293" t="str">
            <v>Pluvial</v>
          </cell>
          <cell r="H1293" t="str">
            <v>Sumudero</v>
          </cell>
          <cell r="I1293" t="str">
            <v>Inhabilitar</v>
          </cell>
        </row>
        <row r="1294">
          <cell r="A1294" t="str">
            <v>1022338.16-1043388.54</v>
          </cell>
          <cell r="B1294" t="str">
            <v>S378</v>
          </cell>
          <cell r="C1294">
            <v>1022338.16</v>
          </cell>
          <cell r="D1294">
            <v>1043388.54</v>
          </cell>
          <cell r="E1294">
            <v>2565</v>
          </cell>
          <cell r="F1294" t="str">
            <v>Catastrado</v>
          </cell>
          <cell r="G1294" t="str">
            <v>Pluvial</v>
          </cell>
          <cell r="H1294" t="str">
            <v>Sumudero</v>
          </cell>
          <cell r="I1294" t="str">
            <v>Inhabilitar</v>
          </cell>
        </row>
        <row r="1295">
          <cell r="A1295" t="str">
            <v>1022329.85-1043372.83</v>
          </cell>
          <cell r="B1295" t="str">
            <v>S380</v>
          </cell>
          <cell r="C1295">
            <v>1022329.85</v>
          </cell>
          <cell r="D1295">
            <v>1043372.83</v>
          </cell>
          <cell r="E1295">
            <v>2565.23</v>
          </cell>
          <cell r="F1295" t="str">
            <v>Catastrado</v>
          </cell>
          <cell r="G1295" t="str">
            <v>Pluvial</v>
          </cell>
          <cell r="H1295" t="str">
            <v>Sumudero</v>
          </cell>
          <cell r="I1295" t="str">
            <v>Existente</v>
          </cell>
        </row>
        <row r="1296">
          <cell r="A1296" t="str">
            <v>1022332.87-1043375.67</v>
          </cell>
          <cell r="B1296" t="str">
            <v>S381</v>
          </cell>
          <cell r="C1296">
            <v>1022332.87</v>
          </cell>
          <cell r="D1296">
            <v>1043375.67</v>
          </cell>
          <cell r="E1296">
            <v>2565.1799999999998</v>
          </cell>
          <cell r="F1296" t="str">
            <v>Catastrado</v>
          </cell>
          <cell r="G1296" t="str">
            <v>Pluvial</v>
          </cell>
          <cell r="H1296" t="str">
            <v>Sumudero</v>
          </cell>
          <cell r="I1296" t="str">
            <v>Existente</v>
          </cell>
        </row>
        <row r="1297">
          <cell r="A1297" t="str">
            <v>1022350.95-1043356.19</v>
          </cell>
          <cell r="B1297" t="str">
            <v>S382</v>
          </cell>
          <cell r="C1297">
            <v>1022350.95</v>
          </cell>
          <cell r="D1297">
            <v>1043356.19</v>
          </cell>
          <cell r="E1297">
            <v>2565.64</v>
          </cell>
          <cell r="F1297" t="str">
            <v>Catastrado</v>
          </cell>
          <cell r="G1297" t="str">
            <v>Pluvial</v>
          </cell>
          <cell r="H1297" t="str">
            <v>Sumudero</v>
          </cell>
          <cell r="I1297" t="str">
            <v>Inhabilitar</v>
          </cell>
        </row>
        <row r="1298">
          <cell r="A1298" t="str">
            <v>1022353.28-1043353.5</v>
          </cell>
          <cell r="B1298" t="str">
            <v>S383</v>
          </cell>
          <cell r="C1298">
            <v>1022353.28</v>
          </cell>
          <cell r="D1298">
            <v>1043353.5</v>
          </cell>
          <cell r="E1298">
            <v>2565.6999999999998</v>
          </cell>
          <cell r="F1298" t="str">
            <v>Catastrado</v>
          </cell>
          <cell r="G1298" t="str">
            <v>Pluvial</v>
          </cell>
          <cell r="H1298" t="str">
            <v>Sumudero</v>
          </cell>
          <cell r="I1298" t="str">
            <v>Inhabilitar</v>
          </cell>
        </row>
        <row r="1299">
          <cell r="A1299" t="str">
            <v>1022378.74-1043325.46</v>
          </cell>
          <cell r="B1299" t="str">
            <v>S384</v>
          </cell>
          <cell r="C1299">
            <v>1022378.74</v>
          </cell>
          <cell r="D1299">
            <v>1043325.46</v>
          </cell>
          <cell r="E1299">
            <v>2566.34</v>
          </cell>
          <cell r="F1299" t="str">
            <v>Catastrado</v>
          </cell>
          <cell r="G1299" t="str">
            <v>Pluvial</v>
          </cell>
          <cell r="H1299" t="str">
            <v>Sumudero</v>
          </cell>
          <cell r="I1299" t="str">
            <v>Inhabilitar</v>
          </cell>
        </row>
        <row r="1300">
          <cell r="A1300" t="str">
            <v>1022375.5-1043322.9</v>
          </cell>
          <cell r="B1300" t="str">
            <v>S385</v>
          </cell>
          <cell r="C1300">
            <v>1022375.5</v>
          </cell>
          <cell r="D1300">
            <v>1043322.9</v>
          </cell>
          <cell r="E1300">
            <v>2566.38</v>
          </cell>
          <cell r="F1300" t="str">
            <v>Catastrado</v>
          </cell>
          <cell r="G1300" t="str">
            <v>Pluvial</v>
          </cell>
          <cell r="H1300" t="str">
            <v>Sumudero</v>
          </cell>
          <cell r="I1300" t="str">
            <v>Inhabilitar</v>
          </cell>
        </row>
        <row r="1301">
          <cell r="A1301" t="str">
            <v>1022376.49-1043317.86</v>
          </cell>
          <cell r="B1301" t="str">
            <v>S386</v>
          </cell>
          <cell r="C1301">
            <v>1022376.49</v>
          </cell>
          <cell r="D1301">
            <v>1043317.86</v>
          </cell>
          <cell r="E1301">
            <v>2566.41</v>
          </cell>
          <cell r="F1301" t="str">
            <v>Catastrado</v>
          </cell>
          <cell r="G1301" t="str">
            <v>Pluvial</v>
          </cell>
          <cell r="H1301" t="str">
            <v>Sumudero</v>
          </cell>
          <cell r="I1301" t="str">
            <v>Inhabilitar</v>
          </cell>
        </row>
        <row r="1302">
          <cell r="A1302" t="str">
            <v>1022423.5-1043342.73</v>
          </cell>
          <cell r="B1302" t="str">
            <v>S387</v>
          </cell>
          <cell r="C1302">
            <v>1022423.5</v>
          </cell>
          <cell r="D1302">
            <v>1043342.73</v>
          </cell>
          <cell r="E1302">
            <v>2565.94</v>
          </cell>
          <cell r="F1302" t="str">
            <v>Catastrado</v>
          </cell>
          <cell r="G1302" t="str">
            <v>Pluvial</v>
          </cell>
          <cell r="H1302" t="str">
            <v>Sumudero</v>
          </cell>
          <cell r="I1302" t="str">
            <v>Existente</v>
          </cell>
        </row>
        <row r="1303">
          <cell r="A1303" t="str">
            <v>1022427.33-1043336.65</v>
          </cell>
          <cell r="B1303" t="str">
            <v>S388</v>
          </cell>
          <cell r="C1303">
            <v>1022427.33</v>
          </cell>
          <cell r="D1303">
            <v>1043336.65</v>
          </cell>
          <cell r="E1303">
            <v>2566.0100000000002</v>
          </cell>
          <cell r="F1303" t="str">
            <v>Catastrado</v>
          </cell>
          <cell r="G1303" t="str">
            <v>Pluvial</v>
          </cell>
          <cell r="H1303" t="str">
            <v>Sumudero</v>
          </cell>
          <cell r="I1303" t="str">
            <v>Existente</v>
          </cell>
        </row>
        <row r="1304">
          <cell r="A1304" t="str">
            <v>1022357.23-1043306.76</v>
          </cell>
          <cell r="B1304" t="str">
            <v>S389</v>
          </cell>
          <cell r="C1304">
            <v>1022357.23</v>
          </cell>
          <cell r="D1304">
            <v>1043306.76</v>
          </cell>
          <cell r="E1304">
            <v>2566.06</v>
          </cell>
          <cell r="F1304" t="str">
            <v>Catastrado</v>
          </cell>
          <cell r="G1304" t="str">
            <v>Pluvial</v>
          </cell>
          <cell r="H1304" t="str">
            <v>Sumudero</v>
          </cell>
          <cell r="I1304" t="str">
            <v>Existente</v>
          </cell>
        </row>
        <row r="1305">
          <cell r="A1305" t="str">
            <v>1022344.73-1043298.58</v>
          </cell>
          <cell r="B1305" t="str">
            <v>S390</v>
          </cell>
          <cell r="C1305">
            <v>1022344.73</v>
          </cell>
          <cell r="D1305">
            <v>1043298.58</v>
          </cell>
          <cell r="E1305">
            <v>2565.9899999999998</v>
          </cell>
          <cell r="F1305" t="str">
            <v>Catastrado</v>
          </cell>
          <cell r="G1305" t="str">
            <v>Pluvial</v>
          </cell>
          <cell r="H1305" t="str">
            <v>Sumudero</v>
          </cell>
          <cell r="I1305" t="str">
            <v>Existente</v>
          </cell>
        </row>
        <row r="1306">
          <cell r="A1306" t="str">
            <v>1022346.74-1043293.44</v>
          </cell>
          <cell r="B1306" t="str">
            <v>S391</v>
          </cell>
          <cell r="C1306">
            <v>1022346.74</v>
          </cell>
          <cell r="D1306">
            <v>1043293.44</v>
          </cell>
          <cell r="E1306">
            <v>2565.98</v>
          </cell>
          <cell r="F1306" t="str">
            <v>Catastrado</v>
          </cell>
          <cell r="G1306" t="str">
            <v>Pluvial</v>
          </cell>
          <cell r="H1306" t="str">
            <v>Sumudero</v>
          </cell>
          <cell r="I1306" t="str">
            <v>Existente</v>
          </cell>
        </row>
        <row r="1307">
          <cell r="A1307" t="str">
            <v>1022312.13-1043350.33</v>
          </cell>
          <cell r="B1307" t="str">
            <v>S394</v>
          </cell>
          <cell r="C1307">
            <v>1022312.13</v>
          </cell>
          <cell r="D1307">
            <v>1043350.33</v>
          </cell>
          <cell r="E1307">
            <v>2565.44</v>
          </cell>
          <cell r="F1307" t="str">
            <v>Catastrado</v>
          </cell>
          <cell r="G1307" t="str">
            <v>Pluvial</v>
          </cell>
          <cell r="H1307" t="str">
            <v>Sumudero</v>
          </cell>
          <cell r="I1307" t="str">
            <v>Existente</v>
          </cell>
        </row>
        <row r="1308">
          <cell r="A1308" t="str">
            <v>1022293.02-1043352.84</v>
          </cell>
          <cell r="B1308" t="str">
            <v>S395</v>
          </cell>
          <cell r="C1308">
            <v>1022293.02</v>
          </cell>
          <cell r="D1308">
            <v>1043352.84</v>
          </cell>
          <cell r="E1308">
            <v>2565.7399999999998</v>
          </cell>
          <cell r="F1308" t="str">
            <v>Catastrado</v>
          </cell>
          <cell r="G1308" t="str">
            <v>Pluvial</v>
          </cell>
          <cell r="H1308" t="str">
            <v>Sumudero</v>
          </cell>
          <cell r="I1308" t="str">
            <v>Existente</v>
          </cell>
        </row>
        <row r="1309">
          <cell r="A1309" t="str">
            <v>1022239.12-1043292.04</v>
          </cell>
          <cell r="B1309" t="str">
            <v>S396</v>
          </cell>
          <cell r="C1309">
            <v>1022239.12</v>
          </cell>
          <cell r="D1309">
            <v>1043292.04</v>
          </cell>
          <cell r="E1309">
            <v>2566.3000000000002</v>
          </cell>
          <cell r="F1309" t="str">
            <v>Catastrado</v>
          </cell>
          <cell r="G1309" t="str">
            <v>Pluvial</v>
          </cell>
          <cell r="H1309" t="str">
            <v>Sumudero</v>
          </cell>
          <cell r="I1309" t="str">
            <v>Inhabilitar</v>
          </cell>
        </row>
        <row r="1310">
          <cell r="A1310" t="str">
            <v>1022296.45-1043265.85</v>
          </cell>
          <cell r="B1310" t="str">
            <v>S397</v>
          </cell>
          <cell r="C1310">
            <v>1022296.45</v>
          </cell>
          <cell r="D1310">
            <v>1043265.85</v>
          </cell>
          <cell r="E1310">
            <v>2566.4</v>
          </cell>
          <cell r="F1310" t="str">
            <v>Catastrado</v>
          </cell>
          <cell r="G1310" t="str">
            <v>Pluvial</v>
          </cell>
          <cell r="H1310" t="str">
            <v>Sumudero</v>
          </cell>
          <cell r="I1310" t="str">
            <v>Existente</v>
          </cell>
        </row>
        <row r="1311">
          <cell r="A1311" t="str">
            <v>1022326.09-1043328.88</v>
          </cell>
          <cell r="B1311" t="str">
            <v>S398</v>
          </cell>
          <cell r="C1311">
            <v>1022326.09</v>
          </cell>
          <cell r="D1311">
            <v>1043328.88</v>
          </cell>
          <cell r="E1311">
            <v>2565.65</v>
          </cell>
          <cell r="F1311" t="str">
            <v>Catastrado</v>
          </cell>
          <cell r="G1311" t="str">
            <v>Pluvial</v>
          </cell>
          <cell r="H1311" t="str">
            <v>Sumudero</v>
          </cell>
          <cell r="I1311" t="str">
            <v>Inhabilitar</v>
          </cell>
        </row>
        <row r="1312">
          <cell r="A1312" t="str">
            <v>1022256.52-1043243.22</v>
          </cell>
          <cell r="B1312" t="str">
            <v>S399</v>
          </cell>
          <cell r="C1312">
            <v>1022256.52</v>
          </cell>
          <cell r="D1312">
            <v>1043243.22</v>
          </cell>
          <cell r="E1312">
            <v>2566.46</v>
          </cell>
          <cell r="F1312" t="str">
            <v>Catastrado</v>
          </cell>
          <cell r="G1312" t="str">
            <v>Pluvial</v>
          </cell>
          <cell r="H1312" t="str">
            <v>Sumudero</v>
          </cell>
          <cell r="I1312" t="str">
            <v>Existente</v>
          </cell>
        </row>
        <row r="1313">
          <cell r="A1313" t="str">
            <v>1022222.42-1043221.96</v>
          </cell>
          <cell r="B1313" t="str">
            <v>S400</v>
          </cell>
          <cell r="C1313">
            <v>1022222.42</v>
          </cell>
          <cell r="D1313">
            <v>1043221.96</v>
          </cell>
          <cell r="E1313">
            <v>2566.48</v>
          </cell>
          <cell r="F1313" t="str">
            <v>Catastrado</v>
          </cell>
          <cell r="G1313" t="str">
            <v>Pluvial</v>
          </cell>
          <cell r="H1313" t="str">
            <v>Sumudero</v>
          </cell>
          <cell r="I1313" t="str">
            <v>Existente</v>
          </cell>
        </row>
        <row r="1314">
          <cell r="A1314" t="str">
            <v>1022217.84-1043225.56</v>
          </cell>
          <cell r="B1314" t="str">
            <v>S401</v>
          </cell>
          <cell r="C1314">
            <v>1022217.84</v>
          </cell>
          <cell r="D1314">
            <v>1043225.56</v>
          </cell>
          <cell r="E1314">
            <v>2566.5100000000002</v>
          </cell>
          <cell r="F1314" t="str">
            <v>Catastrado</v>
          </cell>
          <cell r="G1314" t="str">
            <v>Pluvial</v>
          </cell>
          <cell r="H1314" t="str">
            <v>Sumudero</v>
          </cell>
          <cell r="I1314" t="str">
            <v>Existente</v>
          </cell>
        </row>
        <row r="1315">
          <cell r="A1315" t="str">
            <v>1022182.05-1043203.54</v>
          </cell>
          <cell r="B1315" t="str">
            <v>S402</v>
          </cell>
          <cell r="C1315">
            <v>1022182.05</v>
          </cell>
          <cell r="D1315">
            <v>1043203.54</v>
          </cell>
          <cell r="E1315">
            <v>2566.61</v>
          </cell>
          <cell r="F1315" t="str">
            <v>Catastrado</v>
          </cell>
          <cell r="G1315" t="str">
            <v>Pluvial</v>
          </cell>
          <cell r="H1315" t="str">
            <v>Sumudero</v>
          </cell>
          <cell r="I1315" t="str">
            <v>Existente</v>
          </cell>
        </row>
        <row r="1316">
          <cell r="A1316" t="str">
            <v>1022181.84-1043197.34</v>
          </cell>
          <cell r="B1316" t="str">
            <v>S403</v>
          </cell>
          <cell r="C1316">
            <v>1022181.84</v>
          </cell>
          <cell r="D1316">
            <v>1043197.34</v>
          </cell>
          <cell r="E1316">
            <v>2566.69</v>
          </cell>
          <cell r="F1316" t="str">
            <v>Catastrado</v>
          </cell>
          <cell r="G1316" t="str">
            <v>Pluvial</v>
          </cell>
          <cell r="H1316" t="str">
            <v>Sumudero</v>
          </cell>
          <cell r="I1316" t="str">
            <v>Existente</v>
          </cell>
        </row>
        <row r="1317">
          <cell r="A1317" t="str">
            <v>1022416.19-1043576.91</v>
          </cell>
          <cell r="B1317" t="str">
            <v>S405</v>
          </cell>
          <cell r="C1317">
            <v>1022416.19</v>
          </cell>
          <cell r="D1317">
            <v>1043576.91</v>
          </cell>
          <cell r="E1317">
            <v>2562.6999999999998</v>
          </cell>
          <cell r="F1317" t="str">
            <v>Catastrado</v>
          </cell>
          <cell r="G1317" t="str">
            <v>Pluvial</v>
          </cell>
          <cell r="H1317" t="str">
            <v>Sumudero</v>
          </cell>
          <cell r="I1317" t="str">
            <v>Existente</v>
          </cell>
        </row>
        <row r="1318">
          <cell r="A1318" t="str">
            <v>1022418.86-1043580.8</v>
          </cell>
          <cell r="B1318" t="str">
            <v>S406</v>
          </cell>
          <cell r="C1318">
            <v>1022418.86</v>
          </cell>
          <cell r="D1318">
            <v>1043580.8</v>
          </cell>
          <cell r="E1318">
            <v>2562.7600000000002</v>
          </cell>
          <cell r="F1318" t="str">
            <v>Catastrado</v>
          </cell>
          <cell r="G1318" t="str">
            <v>Pluvial</v>
          </cell>
          <cell r="H1318" t="str">
            <v>Sumudero</v>
          </cell>
          <cell r="I1318" t="str">
            <v>Existente</v>
          </cell>
        </row>
        <row r="1319">
          <cell r="A1319" t="str">
            <v>1022385.15-1043697.99</v>
          </cell>
          <cell r="B1319" t="str">
            <v>S410</v>
          </cell>
          <cell r="C1319">
            <v>1022385.15</v>
          </cell>
          <cell r="D1319">
            <v>1043697.99</v>
          </cell>
          <cell r="E1319">
            <v>2561.09</v>
          </cell>
          <cell r="F1319" t="str">
            <v>Catastrado</v>
          </cell>
          <cell r="G1319" t="str">
            <v>Pluvial</v>
          </cell>
          <cell r="H1319" t="str">
            <v>Sumudero</v>
          </cell>
          <cell r="I1319" t="str">
            <v>Existente</v>
          </cell>
        </row>
        <row r="1320">
          <cell r="A1320" t="str">
            <v>1022381.05-1043700.35</v>
          </cell>
          <cell r="B1320" t="str">
            <v>S411</v>
          </cell>
          <cell r="C1320">
            <v>1022381.05</v>
          </cell>
          <cell r="D1320">
            <v>1043700.35</v>
          </cell>
          <cell r="E1320">
            <v>2561.04</v>
          </cell>
          <cell r="F1320" t="str">
            <v>Catastrado</v>
          </cell>
          <cell r="G1320" t="str">
            <v>Pluvial</v>
          </cell>
          <cell r="H1320" t="str">
            <v>Sumudero</v>
          </cell>
          <cell r="I1320" t="str">
            <v>Existente</v>
          </cell>
        </row>
        <row r="1321">
          <cell r="A1321" t="str">
            <v>1022511.07-1043689.67</v>
          </cell>
          <cell r="B1321" t="str">
            <v>S420</v>
          </cell>
          <cell r="C1321">
            <v>1022511.07</v>
          </cell>
          <cell r="D1321">
            <v>1043689.67</v>
          </cell>
          <cell r="E1321">
            <v>2564.14</v>
          </cell>
          <cell r="F1321" t="str">
            <v>Catastrado</v>
          </cell>
          <cell r="G1321" t="str">
            <v>Pluvial</v>
          </cell>
          <cell r="H1321" t="str">
            <v>Sumudero</v>
          </cell>
          <cell r="I1321" t="str">
            <v>Inhabilitar</v>
          </cell>
        </row>
        <row r="1322">
          <cell r="A1322" t="str">
            <v>1022514.42-1043694.25</v>
          </cell>
          <cell r="B1322" t="str">
            <v>S421</v>
          </cell>
          <cell r="C1322">
            <v>1022514.42</v>
          </cell>
          <cell r="D1322">
            <v>1043694.25</v>
          </cell>
          <cell r="E1322">
            <v>2564.15</v>
          </cell>
          <cell r="F1322" t="str">
            <v>Catastrado</v>
          </cell>
          <cell r="G1322" t="str">
            <v>Pluvial</v>
          </cell>
          <cell r="H1322" t="str">
            <v>Sumudero</v>
          </cell>
          <cell r="I1322" t="str">
            <v>Inhabilitar</v>
          </cell>
        </row>
        <row r="1323">
          <cell r="A1323" t="str">
            <v>1022464.97-1043635.09</v>
          </cell>
          <cell r="B1323" t="str">
            <v>S423</v>
          </cell>
          <cell r="C1323">
            <v>1022464.97</v>
          </cell>
          <cell r="D1323">
            <v>1043635.09</v>
          </cell>
          <cell r="E1323">
            <v>2564.06</v>
          </cell>
          <cell r="F1323" t="str">
            <v>Catastrado</v>
          </cell>
          <cell r="G1323" t="str">
            <v>Pluvial</v>
          </cell>
          <cell r="H1323" t="str">
            <v>Sumudero</v>
          </cell>
          <cell r="I1323" t="str">
            <v>Inhabilitar</v>
          </cell>
        </row>
        <row r="1324">
          <cell r="A1324" t="str">
            <v>1022466.99-1043638.1</v>
          </cell>
          <cell r="B1324" t="str">
            <v>S424</v>
          </cell>
          <cell r="C1324">
            <v>1022466.99</v>
          </cell>
          <cell r="D1324">
            <v>1043638.1</v>
          </cell>
          <cell r="E1324">
            <v>2564.04</v>
          </cell>
          <cell r="F1324" t="str">
            <v>Catastrado</v>
          </cell>
          <cell r="G1324" t="str">
            <v>Pluvial</v>
          </cell>
          <cell r="H1324" t="str">
            <v>Sumudero</v>
          </cell>
          <cell r="I1324" t="str">
            <v>Inhabilitar</v>
          </cell>
        </row>
        <row r="1325">
          <cell r="A1325" t="str">
            <v>1022417.39-1043644.55</v>
          </cell>
          <cell r="B1325" t="str">
            <v>S426</v>
          </cell>
          <cell r="C1325">
            <v>1022417.39</v>
          </cell>
          <cell r="D1325">
            <v>1043644.55</v>
          </cell>
          <cell r="E1325">
            <v>2563.61</v>
          </cell>
          <cell r="F1325" t="str">
            <v>Catastrado</v>
          </cell>
          <cell r="G1325" t="str">
            <v>Pluvial</v>
          </cell>
          <cell r="H1325" t="str">
            <v>Sumudero</v>
          </cell>
          <cell r="I1325" t="str">
            <v>Inhabilitar</v>
          </cell>
        </row>
        <row r="1326">
          <cell r="A1326" t="str">
            <v>1022339.25-1043321.44</v>
          </cell>
          <cell r="B1326" t="str">
            <v>S432</v>
          </cell>
          <cell r="C1326">
            <v>1022339.25</v>
          </cell>
          <cell r="D1326">
            <v>1043321.44</v>
          </cell>
          <cell r="E1326">
            <v>2565.73</v>
          </cell>
          <cell r="F1326" t="str">
            <v>Catastrado</v>
          </cell>
          <cell r="G1326" t="str">
            <v>Pluvial</v>
          </cell>
          <cell r="H1326" t="str">
            <v>Sumudero</v>
          </cell>
          <cell r="I1326" t="str">
            <v>Inhabilitar</v>
          </cell>
        </row>
        <row r="1327">
          <cell r="A1327" t="str">
            <v>1022094.74-1043152.17</v>
          </cell>
          <cell r="B1327" t="str">
            <v>S433</v>
          </cell>
          <cell r="C1327">
            <v>1022094.74</v>
          </cell>
          <cell r="D1327">
            <v>1043152.17</v>
          </cell>
          <cell r="E1327">
            <v>2565.37</v>
          </cell>
          <cell r="F1327" t="str">
            <v>Catastrado</v>
          </cell>
          <cell r="G1327" t="str">
            <v>Pluvial</v>
          </cell>
          <cell r="H1327" t="str">
            <v>Sumudero</v>
          </cell>
          <cell r="I1327" t="str">
            <v>Existente</v>
          </cell>
        </row>
        <row r="1328">
          <cell r="A1328" t="str">
            <v>1022099.05-1043148.27</v>
          </cell>
          <cell r="B1328" t="str">
            <v>S434</v>
          </cell>
          <cell r="C1328">
            <v>1022099.05</v>
          </cell>
          <cell r="D1328">
            <v>1043148.27</v>
          </cell>
          <cell r="E1328">
            <v>2565.38</v>
          </cell>
          <cell r="F1328" t="str">
            <v>Catastrado</v>
          </cell>
          <cell r="G1328" t="str">
            <v>Pluvial</v>
          </cell>
          <cell r="H1328" t="str">
            <v>Sumudero</v>
          </cell>
          <cell r="I1328" t="str">
            <v>Existente</v>
          </cell>
        </row>
        <row r="1329">
          <cell r="A1329" t="str">
            <v>1022562.55-1043432.68</v>
          </cell>
          <cell r="B1329" t="str">
            <v>S439</v>
          </cell>
          <cell r="C1329">
            <v>1022562.55</v>
          </cell>
          <cell r="D1329">
            <v>1043432.68</v>
          </cell>
          <cell r="E1329">
            <v>2563.89</v>
          </cell>
          <cell r="F1329" t="str">
            <v>Catastrado</v>
          </cell>
          <cell r="G1329" t="str">
            <v>Pluvial</v>
          </cell>
          <cell r="H1329" t="str">
            <v>Sumudero</v>
          </cell>
          <cell r="I1329" t="str">
            <v>Existente</v>
          </cell>
        </row>
        <row r="1330">
          <cell r="A1330" t="str">
            <v>1022573.06-1043754.47</v>
          </cell>
          <cell r="B1330" t="str">
            <v>S441</v>
          </cell>
          <cell r="C1330">
            <v>1022573.06</v>
          </cell>
          <cell r="D1330">
            <v>1043754.47</v>
          </cell>
          <cell r="E1330">
            <v>2563.5100000000002</v>
          </cell>
          <cell r="F1330" t="str">
            <v>Catastrado</v>
          </cell>
          <cell r="G1330" t="str">
            <v>Pluvial</v>
          </cell>
          <cell r="H1330" t="str">
            <v>Sumudero</v>
          </cell>
          <cell r="I1330" t="str">
            <v>Inhabilitar</v>
          </cell>
        </row>
        <row r="1331">
          <cell r="A1331" t="str">
            <v>1022570.68-1043782.8</v>
          </cell>
          <cell r="B1331" t="str">
            <v>S442</v>
          </cell>
          <cell r="C1331">
            <v>1022570.68</v>
          </cell>
          <cell r="D1331">
            <v>1043782.8</v>
          </cell>
          <cell r="E1331">
            <v>2563.2199999999998</v>
          </cell>
          <cell r="F1331" t="str">
            <v>Catastrado</v>
          </cell>
          <cell r="G1331" t="str">
            <v>Pluvial</v>
          </cell>
          <cell r="H1331" t="str">
            <v>Sumudero</v>
          </cell>
          <cell r="I1331" t="str">
            <v>Inhabilitar</v>
          </cell>
        </row>
        <row r="1332">
          <cell r="A1332" t="str">
            <v>1022586.56-1043770.69</v>
          </cell>
          <cell r="B1332" t="str">
            <v>S442A</v>
          </cell>
          <cell r="C1332">
            <v>1022586.56</v>
          </cell>
          <cell r="D1332">
            <v>1043770.69</v>
          </cell>
          <cell r="E1332">
            <v>2563.67</v>
          </cell>
          <cell r="F1332" t="str">
            <v>Catastrado</v>
          </cell>
          <cell r="G1332" t="str">
            <v>Pluvial</v>
          </cell>
          <cell r="H1332" t="str">
            <v>Sumudero</v>
          </cell>
          <cell r="I1332" t="str">
            <v>Existente</v>
          </cell>
        </row>
        <row r="1333">
          <cell r="A1333" t="str">
            <v>1022531.22-1043766.63</v>
          </cell>
          <cell r="B1333" t="str">
            <v>S449</v>
          </cell>
          <cell r="C1333">
            <v>1022531.22</v>
          </cell>
          <cell r="D1333">
            <v>1043766.63</v>
          </cell>
          <cell r="E1333">
            <v>2563.8000000000002</v>
          </cell>
          <cell r="F1333" t="str">
            <v>Catastrado</v>
          </cell>
          <cell r="G1333" t="str">
            <v>Pluvial</v>
          </cell>
          <cell r="H1333" t="str">
            <v>Sumudero</v>
          </cell>
          <cell r="I1333" t="str">
            <v>Existente</v>
          </cell>
        </row>
        <row r="1334">
          <cell r="A1334" t="str">
            <v>1022528.54-1043768.95</v>
          </cell>
          <cell r="B1334" t="str">
            <v>S450</v>
          </cell>
          <cell r="C1334">
            <v>1022528.54</v>
          </cell>
          <cell r="D1334">
            <v>1043768.95</v>
          </cell>
          <cell r="E1334">
            <v>2563.7800000000002</v>
          </cell>
          <cell r="F1334" t="str">
            <v>Catastrado</v>
          </cell>
          <cell r="G1334" t="str">
            <v>Pluvial</v>
          </cell>
          <cell r="H1334" t="str">
            <v>Sumudero</v>
          </cell>
          <cell r="I1334" t="str">
            <v>Existente</v>
          </cell>
        </row>
        <row r="1335">
          <cell r="A1335" t="str">
            <v>1022626.73-1043822.23</v>
          </cell>
          <cell r="B1335" t="str">
            <v>S460</v>
          </cell>
          <cell r="C1335">
            <v>1022626.73</v>
          </cell>
          <cell r="D1335">
            <v>1043822.23</v>
          </cell>
          <cell r="E1335">
            <v>2563.54</v>
          </cell>
          <cell r="F1335" t="str">
            <v>Catastrado</v>
          </cell>
          <cell r="G1335" t="str">
            <v>Pluvial</v>
          </cell>
          <cell r="H1335" t="str">
            <v>Sumudero</v>
          </cell>
          <cell r="I1335" t="str">
            <v>Existente</v>
          </cell>
        </row>
        <row r="1336">
          <cell r="A1336" t="str">
            <v>1022584.33-1043879.82</v>
          </cell>
          <cell r="B1336" t="str">
            <v>S461</v>
          </cell>
          <cell r="C1336">
            <v>1022584.33</v>
          </cell>
          <cell r="D1336">
            <v>1043879.82</v>
          </cell>
          <cell r="E1336">
            <v>2562.34</v>
          </cell>
          <cell r="F1336" t="str">
            <v>Catastrado</v>
          </cell>
          <cell r="G1336" t="str">
            <v>Pluvial</v>
          </cell>
          <cell r="H1336" t="str">
            <v>Sumudero</v>
          </cell>
          <cell r="I1336" t="str">
            <v>Existente</v>
          </cell>
        </row>
        <row r="1337">
          <cell r="A1337" t="str">
            <v>1022588.26-1043880.86</v>
          </cell>
          <cell r="B1337" t="str">
            <v>S462</v>
          </cell>
          <cell r="C1337">
            <v>1022588.26</v>
          </cell>
          <cell r="D1337">
            <v>1043880.86</v>
          </cell>
          <cell r="E1337">
            <v>2562.42</v>
          </cell>
          <cell r="F1337" t="str">
            <v>Catastrado</v>
          </cell>
          <cell r="G1337" t="str">
            <v>Pluvial</v>
          </cell>
          <cell r="H1337" t="str">
            <v>Sumudero</v>
          </cell>
          <cell r="I1337" t="str">
            <v>Existente</v>
          </cell>
        </row>
        <row r="1338">
          <cell r="A1338" t="str">
            <v>1022573.23-1043923.66</v>
          </cell>
          <cell r="B1338" t="str">
            <v>S463</v>
          </cell>
          <cell r="C1338">
            <v>1022573.23</v>
          </cell>
          <cell r="D1338">
            <v>1043923.66</v>
          </cell>
          <cell r="E1338">
            <v>2559.62</v>
          </cell>
          <cell r="F1338" t="str">
            <v>Catastrado</v>
          </cell>
          <cell r="G1338" t="str">
            <v>Pluvial</v>
          </cell>
          <cell r="H1338" t="str">
            <v>Sumudero</v>
          </cell>
          <cell r="I1338" t="str">
            <v>Existente</v>
          </cell>
        </row>
        <row r="1339">
          <cell r="A1339" t="str">
            <v>1022480.88-1043519.43</v>
          </cell>
          <cell r="B1339" t="str">
            <v>S464</v>
          </cell>
          <cell r="C1339">
            <v>1022480.88</v>
          </cell>
          <cell r="D1339">
            <v>1043519.43</v>
          </cell>
          <cell r="E1339">
            <v>2563.77</v>
          </cell>
          <cell r="F1339" t="str">
            <v>Catastrado</v>
          </cell>
          <cell r="G1339" t="str">
            <v>Pluvial</v>
          </cell>
          <cell r="H1339" t="str">
            <v>Sumudero</v>
          </cell>
          <cell r="I1339" t="str">
            <v>Existente</v>
          </cell>
        </row>
        <row r="1340">
          <cell r="A1340" t="str">
            <v>1022039.59-1043524.45</v>
          </cell>
          <cell r="B1340" t="str">
            <v>S465</v>
          </cell>
          <cell r="C1340">
            <v>1022039.59</v>
          </cell>
          <cell r="D1340">
            <v>1043524.45</v>
          </cell>
          <cell r="E1340">
            <v>2565.16</v>
          </cell>
          <cell r="F1340" t="str">
            <v>Catastrado</v>
          </cell>
          <cell r="G1340" t="str">
            <v>Pluvial</v>
          </cell>
          <cell r="H1340" t="str">
            <v>Sumudero</v>
          </cell>
          <cell r="I1340" t="str">
            <v>Existente</v>
          </cell>
        </row>
        <row r="1341">
          <cell r="A1341" t="str">
            <v>1022035.64-1043519.58</v>
          </cell>
          <cell r="B1341" t="str">
            <v>S466</v>
          </cell>
          <cell r="C1341">
            <v>1022035.64</v>
          </cell>
          <cell r="D1341">
            <v>1043519.58</v>
          </cell>
          <cell r="E1341">
            <v>2565.15</v>
          </cell>
          <cell r="F1341" t="str">
            <v>Catastrado</v>
          </cell>
          <cell r="G1341" t="str">
            <v>Pluvial</v>
          </cell>
          <cell r="H1341" t="str">
            <v>Sumudero</v>
          </cell>
          <cell r="I1341" t="str">
            <v>Existente</v>
          </cell>
        </row>
        <row r="1342">
          <cell r="A1342" t="str">
            <v>1022166.49-1043405.81</v>
          </cell>
          <cell r="B1342" t="str">
            <v>S471</v>
          </cell>
          <cell r="C1342">
            <v>1022166.49</v>
          </cell>
          <cell r="D1342">
            <v>1043405.81</v>
          </cell>
          <cell r="E1342">
            <v>2565.4499999999998</v>
          </cell>
          <cell r="F1342" t="str">
            <v>Catastrado</v>
          </cell>
          <cell r="G1342" t="str">
            <v>Pluvial</v>
          </cell>
          <cell r="H1342" t="str">
            <v>Sumudero</v>
          </cell>
          <cell r="I1342" t="str">
            <v>Existente</v>
          </cell>
        </row>
        <row r="1343">
          <cell r="A1343" t="str">
            <v>1022150.48-1043387.63</v>
          </cell>
          <cell r="B1343" t="str">
            <v>S472</v>
          </cell>
          <cell r="C1343">
            <v>1022150.48</v>
          </cell>
          <cell r="D1343">
            <v>1043387.63</v>
          </cell>
          <cell r="E1343">
            <v>2565.5300000000002</v>
          </cell>
          <cell r="F1343" t="str">
            <v>Catastrado</v>
          </cell>
          <cell r="G1343" t="str">
            <v>Pluvial</v>
          </cell>
          <cell r="H1343" t="str">
            <v>Sumudero</v>
          </cell>
          <cell r="I1343" t="str">
            <v>Existente</v>
          </cell>
        </row>
        <row r="1344">
          <cell r="A1344" t="str">
            <v>1022146.56-1043391</v>
          </cell>
          <cell r="B1344" t="str">
            <v>S473</v>
          </cell>
          <cell r="C1344">
            <v>1022146.5600000001</v>
          </cell>
          <cell r="D1344">
            <v>1043391</v>
          </cell>
          <cell r="E1344">
            <v>2565.5300000000002</v>
          </cell>
          <cell r="F1344" t="str">
            <v>Catastrado</v>
          </cell>
          <cell r="G1344" t="str">
            <v>Pluvial</v>
          </cell>
          <cell r="H1344" t="str">
            <v>Sumudero</v>
          </cell>
          <cell r="I1344" t="str">
            <v>Existente</v>
          </cell>
        </row>
        <row r="1345">
          <cell r="A1345" t="str">
            <v>1022078.81-1043314.7</v>
          </cell>
          <cell r="B1345" t="str">
            <v>S478</v>
          </cell>
          <cell r="C1345">
            <v>1022078.81</v>
          </cell>
          <cell r="D1345">
            <v>1043314.7</v>
          </cell>
          <cell r="E1345">
            <v>2565.35</v>
          </cell>
          <cell r="F1345" t="str">
            <v>Catastrado</v>
          </cell>
          <cell r="G1345" t="str">
            <v>Pluvial</v>
          </cell>
          <cell r="H1345" t="str">
            <v>Sumudero</v>
          </cell>
          <cell r="I1345" t="str">
            <v>Existente</v>
          </cell>
        </row>
        <row r="1346">
          <cell r="A1346" t="str">
            <v>1022083.11-1043321.8</v>
          </cell>
          <cell r="B1346" t="str">
            <v>S479</v>
          </cell>
          <cell r="C1346">
            <v>1022083.11</v>
          </cell>
          <cell r="D1346">
            <v>1043321.8</v>
          </cell>
          <cell r="E1346">
            <v>2565.3200000000002</v>
          </cell>
          <cell r="F1346" t="str">
            <v>Catastrado</v>
          </cell>
          <cell r="G1346" t="str">
            <v>Pluvial</v>
          </cell>
          <cell r="H1346" t="str">
            <v>Sumudero</v>
          </cell>
          <cell r="I1346" t="str">
            <v>Existente</v>
          </cell>
        </row>
        <row r="1347">
          <cell r="A1347" t="str">
            <v>1021977.19-1043399.41</v>
          </cell>
          <cell r="B1347" t="str">
            <v>S482</v>
          </cell>
          <cell r="C1347">
            <v>1021977.19</v>
          </cell>
          <cell r="D1347">
            <v>1043399.41</v>
          </cell>
          <cell r="E1347">
            <v>2564.87</v>
          </cell>
          <cell r="F1347" t="str">
            <v>Catastrado</v>
          </cell>
          <cell r="G1347" t="str">
            <v>Pluvial</v>
          </cell>
          <cell r="H1347" t="str">
            <v>Sumudero</v>
          </cell>
          <cell r="I1347" t="str">
            <v>Existente</v>
          </cell>
        </row>
        <row r="1348">
          <cell r="A1348" t="str">
            <v>1021987.32-1043410.72</v>
          </cell>
          <cell r="B1348" t="str">
            <v>S483</v>
          </cell>
          <cell r="C1348">
            <v>1021987.32</v>
          </cell>
          <cell r="D1348">
            <v>1043410.72</v>
          </cell>
          <cell r="E1348">
            <v>2564.84</v>
          </cell>
          <cell r="F1348" t="str">
            <v>Catastrado</v>
          </cell>
          <cell r="G1348" t="str">
            <v>Pluvial</v>
          </cell>
          <cell r="H1348" t="str">
            <v>Sumudero</v>
          </cell>
          <cell r="I1348" t="str">
            <v>Existente</v>
          </cell>
        </row>
        <row r="1349">
          <cell r="A1349" t="str">
            <v>1022477.75-1043810.83</v>
          </cell>
          <cell r="B1349" t="str">
            <v>S484</v>
          </cell>
          <cell r="C1349">
            <v>1022477.75</v>
          </cell>
          <cell r="D1349">
            <v>1043810.83</v>
          </cell>
          <cell r="E1349">
            <v>2562.88</v>
          </cell>
          <cell r="F1349" t="str">
            <v>Catastrado</v>
          </cell>
          <cell r="G1349" t="str">
            <v>Pluvial</v>
          </cell>
          <cell r="H1349" t="str">
            <v>Sumudero</v>
          </cell>
          <cell r="I1349" t="str">
            <v>Existente</v>
          </cell>
        </row>
        <row r="1350">
          <cell r="A1350" t="str">
            <v>1023461.93-1044641.73</v>
          </cell>
          <cell r="B1350" t="str">
            <v>S485</v>
          </cell>
          <cell r="C1350">
            <v>1023461.93</v>
          </cell>
          <cell r="D1350">
            <v>1044641.73</v>
          </cell>
          <cell r="E1350">
            <v>2563.9499999999998</v>
          </cell>
          <cell r="F1350" t="str">
            <v>Catastrado</v>
          </cell>
          <cell r="G1350" t="str">
            <v>Pluvial</v>
          </cell>
          <cell r="H1350" t="str">
            <v>Sumudero</v>
          </cell>
          <cell r="I1350" t="str">
            <v>Existente</v>
          </cell>
        </row>
        <row r="1351">
          <cell r="A1351" t="str">
            <v>1023276.93-1044427.25</v>
          </cell>
          <cell r="B1351" t="str">
            <v>S486</v>
          </cell>
          <cell r="C1351">
            <v>1023276.93</v>
          </cell>
          <cell r="D1351">
            <v>1044427.25</v>
          </cell>
          <cell r="E1351">
            <v>2562.71</v>
          </cell>
          <cell r="F1351" t="str">
            <v>Catastrado</v>
          </cell>
          <cell r="G1351" t="str">
            <v>Pluvial</v>
          </cell>
          <cell r="H1351" t="str">
            <v>Sumudero</v>
          </cell>
          <cell r="I1351" t="str">
            <v>Existente</v>
          </cell>
        </row>
        <row r="1352">
          <cell r="A1352" t="str">
            <v>1023215.17-1044351.64</v>
          </cell>
          <cell r="B1352" t="str">
            <v>S487</v>
          </cell>
          <cell r="C1352">
            <v>1023215.17</v>
          </cell>
          <cell r="D1352">
            <v>1044351.64</v>
          </cell>
          <cell r="E1352">
            <v>2562.4899999999998</v>
          </cell>
          <cell r="F1352" t="str">
            <v>Catastrado</v>
          </cell>
          <cell r="G1352" t="str">
            <v>Pluvial</v>
          </cell>
          <cell r="H1352" t="str">
            <v>Sumudero</v>
          </cell>
          <cell r="I1352" t="str">
            <v>Existente</v>
          </cell>
        </row>
        <row r="1353">
          <cell r="A1353" t="str">
            <v>1023158.91-1044267.02</v>
          </cell>
          <cell r="B1353" t="str">
            <v>S489</v>
          </cell>
          <cell r="C1353">
            <v>1023158.91</v>
          </cell>
          <cell r="D1353">
            <v>1044267.02</v>
          </cell>
          <cell r="E1353">
            <v>2562.58</v>
          </cell>
          <cell r="F1353" t="str">
            <v>Catastrado</v>
          </cell>
          <cell r="G1353" t="str">
            <v>Pluvial</v>
          </cell>
          <cell r="H1353" t="str">
            <v>Sumudero</v>
          </cell>
          <cell r="I1353" t="str">
            <v>Existente</v>
          </cell>
        </row>
        <row r="1354">
          <cell r="A1354" t="str">
            <v>1022921.07-1044051.45</v>
          </cell>
          <cell r="B1354" t="str">
            <v>S500</v>
          </cell>
          <cell r="C1354">
            <v>1022921.07</v>
          </cell>
          <cell r="D1354">
            <v>1044051.45</v>
          </cell>
          <cell r="E1354">
            <v>2561.2600000000002</v>
          </cell>
          <cell r="F1354" t="str">
            <v>Catastrado</v>
          </cell>
          <cell r="G1354" t="str">
            <v>Pluvial</v>
          </cell>
          <cell r="H1354" t="str">
            <v>Sumudero</v>
          </cell>
          <cell r="I1354" t="str">
            <v>Existente</v>
          </cell>
        </row>
        <row r="1355">
          <cell r="A1355" t="str">
            <v>1023187.81-1044216.9</v>
          </cell>
          <cell r="B1355" t="str">
            <v>S501</v>
          </cell>
          <cell r="C1355">
            <v>1023187.81</v>
          </cell>
          <cell r="D1355">
            <v>1044216.9</v>
          </cell>
          <cell r="E1355">
            <v>2562.5500000000002</v>
          </cell>
          <cell r="F1355" t="str">
            <v>Catastrado</v>
          </cell>
          <cell r="G1355" t="str">
            <v>Pluvial</v>
          </cell>
          <cell r="H1355" t="str">
            <v>Sumudero</v>
          </cell>
          <cell r="I1355" t="str">
            <v>Existente</v>
          </cell>
        </row>
        <row r="1356">
          <cell r="A1356" t="str">
            <v>1023192.49-1044214.51</v>
          </cell>
          <cell r="B1356" t="str">
            <v>S502</v>
          </cell>
          <cell r="C1356">
            <v>1023192.49</v>
          </cell>
          <cell r="D1356">
            <v>1044214.51</v>
          </cell>
          <cell r="E1356">
            <v>2562.5700000000002</v>
          </cell>
          <cell r="F1356" t="str">
            <v>Catastrado</v>
          </cell>
          <cell r="G1356" t="str">
            <v>Pluvial</v>
          </cell>
          <cell r="H1356" t="str">
            <v>Sumudero</v>
          </cell>
          <cell r="I1356" t="str">
            <v>Existente</v>
          </cell>
        </row>
        <row r="1357">
          <cell r="A1357" t="str">
            <v>1023174.57-1044068.42</v>
          </cell>
          <cell r="B1357" t="str">
            <v>S503</v>
          </cell>
          <cell r="C1357">
            <v>1023174.57</v>
          </cell>
          <cell r="D1357">
            <v>1044068.42</v>
          </cell>
          <cell r="E1357">
            <v>2563.92</v>
          </cell>
          <cell r="F1357" t="str">
            <v>Catastrado</v>
          </cell>
          <cell r="G1357" t="str">
            <v>Pluvial</v>
          </cell>
          <cell r="H1357" t="str">
            <v>Sumudero</v>
          </cell>
          <cell r="I1357" t="str">
            <v>Inhabilitar</v>
          </cell>
        </row>
        <row r="1358">
          <cell r="A1358" t="str">
            <v>1022910.82-1043890.55</v>
          </cell>
          <cell r="B1358" t="str">
            <v>S504</v>
          </cell>
          <cell r="C1358">
            <v>1022910.82</v>
          </cell>
          <cell r="D1358">
            <v>1043890.55</v>
          </cell>
          <cell r="E1358">
            <v>2562.08</v>
          </cell>
          <cell r="F1358" t="str">
            <v>Catastrado</v>
          </cell>
          <cell r="G1358" t="str">
            <v>Pluvial</v>
          </cell>
          <cell r="H1358" t="str">
            <v>Sumudero</v>
          </cell>
          <cell r="I1358" t="str">
            <v>Inhabilitar</v>
          </cell>
        </row>
        <row r="1359">
          <cell r="A1359" t="str">
            <v>1022303.89-1043275.68</v>
          </cell>
          <cell r="B1359" t="str">
            <v>S506</v>
          </cell>
          <cell r="C1359">
            <v>1022303.89</v>
          </cell>
          <cell r="D1359">
            <v>1043275.68</v>
          </cell>
          <cell r="E1359">
            <v>2566.34</v>
          </cell>
          <cell r="F1359" t="str">
            <v>Catastrado</v>
          </cell>
          <cell r="G1359" t="str">
            <v>Pluvial</v>
          </cell>
          <cell r="H1359" t="str">
            <v>Sumudero</v>
          </cell>
          <cell r="I1359" t="str">
            <v>Existente</v>
          </cell>
        </row>
        <row r="1360">
          <cell r="A1360" t="str">
            <v>1022635.53-1043553.15</v>
          </cell>
          <cell r="B1360" t="str">
            <v>SX01</v>
          </cell>
          <cell r="C1360">
            <v>1022635.53</v>
          </cell>
          <cell r="D1360">
            <v>1043553.15</v>
          </cell>
          <cell r="E1360">
            <v>2564.96</v>
          </cell>
          <cell r="F1360" t="str">
            <v>Catastrado</v>
          </cell>
          <cell r="G1360" t="str">
            <v>Pluvial</v>
          </cell>
          <cell r="H1360" t="str">
            <v>Sumudero</v>
          </cell>
          <cell r="I1360" t="str">
            <v>Existente</v>
          </cell>
        </row>
        <row r="1361">
          <cell r="A1361" t="str">
            <v>1022629.8-1043549.31</v>
          </cell>
          <cell r="B1361" t="str">
            <v>SX02</v>
          </cell>
          <cell r="C1361">
            <v>1022629.8</v>
          </cell>
          <cell r="D1361">
            <v>1043549.31</v>
          </cell>
          <cell r="E1361">
            <v>2564.9299999999998</v>
          </cell>
          <cell r="F1361" t="str">
            <v>Catastrado</v>
          </cell>
          <cell r="G1361" t="str">
            <v>Pluvial</v>
          </cell>
          <cell r="H1361" t="str">
            <v>Sumudero</v>
          </cell>
          <cell r="I1361" t="str">
            <v>Existente</v>
          </cell>
        </row>
        <row r="1362">
          <cell r="A1362" t="str">
            <v>1022769.24-1043500.16</v>
          </cell>
          <cell r="B1362" t="str">
            <v>SX03</v>
          </cell>
          <cell r="C1362">
            <v>1022769.24</v>
          </cell>
          <cell r="D1362">
            <v>1043500.16</v>
          </cell>
          <cell r="E1362">
            <v>2567.3000000000002</v>
          </cell>
          <cell r="F1362" t="str">
            <v>Catastrado</v>
          </cell>
          <cell r="G1362" t="str">
            <v>Pluvial</v>
          </cell>
          <cell r="H1362" t="str">
            <v>Sumudero</v>
          </cell>
          <cell r="I1362" t="str">
            <v>Inhabilitar</v>
          </cell>
        </row>
        <row r="1363">
          <cell r="A1363" t="str">
            <v>1022605.51-1043572.94</v>
          </cell>
          <cell r="B1363" t="str">
            <v>SX06</v>
          </cell>
          <cell r="C1363">
            <v>1022605.51</v>
          </cell>
          <cell r="D1363">
            <v>1043572.94</v>
          </cell>
          <cell r="E1363">
            <v>2564.61</v>
          </cell>
          <cell r="F1363" t="str">
            <v>Catastrado</v>
          </cell>
          <cell r="G1363" t="str">
            <v>Pluvial</v>
          </cell>
          <cell r="H1363" t="str">
            <v>Sumudero</v>
          </cell>
          <cell r="I1363" t="str">
            <v>Existente</v>
          </cell>
        </row>
        <row r="1364">
          <cell r="A1364" t="str">
            <v>1022570.46-1043684.01</v>
          </cell>
          <cell r="B1364" t="str">
            <v>SN1</v>
          </cell>
          <cell r="C1364">
            <v>1022570.46</v>
          </cell>
          <cell r="D1364">
            <v>1043684.01</v>
          </cell>
          <cell r="E1364">
            <v>2565</v>
          </cell>
          <cell r="F1364" t="str">
            <v>Proyectado</v>
          </cell>
          <cell r="G1364" t="str">
            <v>Pluvial</v>
          </cell>
          <cell r="H1364" t="str">
            <v>Sumudero</v>
          </cell>
          <cell r="I1364" t="str">
            <v>Nuevo</v>
          </cell>
        </row>
        <row r="1365">
          <cell r="A1365" t="str">
            <v>1022568.01-1043677.69</v>
          </cell>
          <cell r="B1365" t="str">
            <v>SN2</v>
          </cell>
          <cell r="C1365">
            <v>1022568.01</v>
          </cell>
          <cell r="D1365">
            <v>1043677.69</v>
          </cell>
          <cell r="E1365">
            <v>2564.89</v>
          </cell>
          <cell r="F1365" t="str">
            <v>Proyectado</v>
          </cell>
          <cell r="G1365" t="str">
            <v>Pluvial</v>
          </cell>
          <cell r="H1365" t="str">
            <v>Sumudero</v>
          </cell>
          <cell r="I1365" t="str">
            <v>Nuevo</v>
          </cell>
        </row>
        <row r="1366">
          <cell r="A1366" t="str">
            <v>1022555.27-1043666.29</v>
          </cell>
          <cell r="B1366" t="str">
            <v>SN3</v>
          </cell>
          <cell r="C1366">
            <v>1022555.27</v>
          </cell>
          <cell r="D1366">
            <v>1043666.29</v>
          </cell>
          <cell r="E1366">
            <v>2564.84</v>
          </cell>
          <cell r="F1366" t="str">
            <v>Proyectado</v>
          </cell>
          <cell r="G1366" t="str">
            <v>Pluvial</v>
          </cell>
          <cell r="H1366" t="str">
            <v>Sumudero</v>
          </cell>
          <cell r="I1366" t="str">
            <v>Nuevo</v>
          </cell>
        </row>
        <row r="1367">
          <cell r="A1367" t="str">
            <v>1022461.35-1043491.12</v>
          </cell>
          <cell r="B1367" t="str">
            <v>SN4</v>
          </cell>
          <cell r="C1367">
            <v>1022461.35</v>
          </cell>
          <cell r="D1367">
            <v>1043491.12</v>
          </cell>
          <cell r="E1367">
            <v>2564</v>
          </cell>
          <cell r="F1367" t="str">
            <v>Proyectado</v>
          </cell>
          <cell r="G1367" t="str">
            <v>Pluvial</v>
          </cell>
          <cell r="H1367" t="str">
            <v>Sumudero</v>
          </cell>
          <cell r="I1367" t="str">
            <v>Nuevo</v>
          </cell>
        </row>
        <row r="1368">
          <cell r="A1368" t="str">
            <v>1022465.43-1043495.34</v>
          </cell>
          <cell r="B1368" t="str">
            <v>SN5</v>
          </cell>
          <cell r="C1368">
            <v>1022465.43</v>
          </cell>
          <cell r="D1368">
            <v>1043495.34</v>
          </cell>
          <cell r="E1368">
            <v>2563.6799999999998</v>
          </cell>
          <cell r="F1368" t="str">
            <v>Proyectado</v>
          </cell>
          <cell r="G1368" t="str">
            <v>Pluvial</v>
          </cell>
          <cell r="H1368" t="str">
            <v>Sumudero</v>
          </cell>
          <cell r="I1368" t="str">
            <v>Nuevo</v>
          </cell>
        </row>
        <row r="1369">
          <cell r="A1369" t="str">
            <v>1022550.15-1043610.31</v>
          </cell>
          <cell r="B1369" t="str">
            <v>SN6</v>
          </cell>
          <cell r="C1369">
            <v>1022550.15</v>
          </cell>
          <cell r="D1369">
            <v>1043610.31</v>
          </cell>
          <cell r="E1369">
            <v>2564.5</v>
          </cell>
          <cell r="F1369" t="str">
            <v>Proyectado</v>
          </cell>
          <cell r="G1369" t="str">
            <v>Pluvial</v>
          </cell>
          <cell r="H1369" t="str">
            <v>Sumudero</v>
          </cell>
          <cell r="I1369" t="str">
            <v>Nuevo</v>
          </cell>
        </row>
        <row r="1370">
          <cell r="A1370" t="str">
            <v>1022531.5-1043587.8</v>
          </cell>
          <cell r="B1370" t="str">
            <v>SN7</v>
          </cell>
          <cell r="C1370">
            <v>1022531.5</v>
          </cell>
          <cell r="D1370">
            <v>1043587.8</v>
          </cell>
          <cell r="E1370">
            <v>2564.5</v>
          </cell>
          <cell r="F1370" t="str">
            <v>Proyectado</v>
          </cell>
          <cell r="G1370" t="str">
            <v>Pluvial</v>
          </cell>
          <cell r="H1370" t="str">
            <v>Sumudero</v>
          </cell>
          <cell r="I1370" t="str">
            <v>Nuevo</v>
          </cell>
        </row>
        <row r="1371">
          <cell r="A1371" t="str">
            <v>1022512.63-1043564.97</v>
          </cell>
          <cell r="B1371" t="str">
            <v>SN8</v>
          </cell>
          <cell r="C1371">
            <v>1022512.63</v>
          </cell>
          <cell r="D1371">
            <v>1043564.97</v>
          </cell>
          <cell r="E1371">
            <v>2564.5</v>
          </cell>
          <cell r="F1371" t="str">
            <v>Proyectado</v>
          </cell>
          <cell r="G1371" t="str">
            <v>Pluvial</v>
          </cell>
          <cell r="H1371" t="str">
            <v>Sumudero</v>
          </cell>
          <cell r="I1371" t="str">
            <v>Nuevo</v>
          </cell>
        </row>
        <row r="1372">
          <cell r="A1372" t="str">
            <v>1022483.89-1043530.9</v>
          </cell>
          <cell r="B1372" t="str">
            <v>SN9</v>
          </cell>
          <cell r="C1372">
            <v>1022483.89</v>
          </cell>
          <cell r="D1372">
            <v>1043530.9</v>
          </cell>
          <cell r="E1372">
            <v>2564.0500000000002</v>
          </cell>
          <cell r="F1372" t="str">
            <v>Proyectado</v>
          </cell>
          <cell r="G1372" t="str">
            <v>Pluvial</v>
          </cell>
          <cell r="H1372" t="str">
            <v>Sumudero</v>
          </cell>
          <cell r="I1372" t="str">
            <v>Nuevo</v>
          </cell>
        </row>
        <row r="1373">
          <cell r="A1373" t="str">
            <v>1022476.62-1043522.11</v>
          </cell>
          <cell r="B1373" t="str">
            <v>SN10</v>
          </cell>
          <cell r="C1373">
            <v>1022476.62</v>
          </cell>
          <cell r="D1373">
            <v>1043522.11</v>
          </cell>
          <cell r="E1373">
            <v>2564</v>
          </cell>
          <cell r="F1373" t="str">
            <v>Proyectado</v>
          </cell>
          <cell r="G1373" t="str">
            <v>Pluvial</v>
          </cell>
          <cell r="H1373" t="str">
            <v>Sumudero</v>
          </cell>
          <cell r="I1373" t="str">
            <v>Nuevo</v>
          </cell>
        </row>
        <row r="1374">
          <cell r="A1374" t="str">
            <v>1022516.67-1043562.76</v>
          </cell>
          <cell r="B1374" t="str">
            <v>SN11</v>
          </cell>
          <cell r="C1374">
            <v>1022516.67</v>
          </cell>
          <cell r="D1374">
            <v>1043562.76</v>
          </cell>
          <cell r="E1374">
            <v>2564.5</v>
          </cell>
          <cell r="F1374" t="str">
            <v>Proyectado</v>
          </cell>
          <cell r="G1374" t="str">
            <v>Pluvial</v>
          </cell>
          <cell r="H1374" t="str">
            <v>Sumudero</v>
          </cell>
          <cell r="I1374" t="str">
            <v>Nuevo</v>
          </cell>
        </row>
        <row r="1375">
          <cell r="A1375" t="str">
            <v>1022441.08-1043522.09</v>
          </cell>
          <cell r="B1375" t="str">
            <v>SN13</v>
          </cell>
          <cell r="C1375">
            <v>1022441.08</v>
          </cell>
          <cell r="D1375">
            <v>1043522.09</v>
          </cell>
          <cell r="E1375">
            <v>2564.15</v>
          </cell>
          <cell r="F1375" t="str">
            <v>Proyectado</v>
          </cell>
          <cell r="G1375" t="str">
            <v>Pluvial</v>
          </cell>
          <cell r="H1375" t="str">
            <v>Sumudero</v>
          </cell>
          <cell r="I1375" t="str">
            <v>Nuevo</v>
          </cell>
        </row>
        <row r="1376">
          <cell r="A1376" t="str">
            <v>1022429.72-1043517.68</v>
          </cell>
          <cell r="B1376" t="str">
            <v>SN14</v>
          </cell>
          <cell r="C1376">
            <v>1022429.72</v>
          </cell>
          <cell r="D1376">
            <v>1043517.68</v>
          </cell>
          <cell r="E1376">
            <v>2564</v>
          </cell>
          <cell r="F1376" t="str">
            <v>Proyectado</v>
          </cell>
          <cell r="G1376" t="str">
            <v>Pluvial</v>
          </cell>
          <cell r="H1376" t="str">
            <v>Sumudero</v>
          </cell>
          <cell r="I1376" t="str">
            <v>Nuevo</v>
          </cell>
        </row>
        <row r="1377">
          <cell r="A1377" t="str">
            <v>1022436.88-1043526.42</v>
          </cell>
          <cell r="B1377" t="str">
            <v>SN15</v>
          </cell>
          <cell r="C1377">
            <v>1022436.88</v>
          </cell>
          <cell r="D1377">
            <v>1043526.42</v>
          </cell>
          <cell r="E1377">
            <v>2564.46</v>
          </cell>
          <cell r="F1377" t="str">
            <v>Proyectado</v>
          </cell>
          <cell r="G1377" t="str">
            <v>Pluvial</v>
          </cell>
          <cell r="H1377" t="str">
            <v>Sumudero</v>
          </cell>
          <cell r="I1377" t="str">
            <v>Nuevo</v>
          </cell>
        </row>
        <row r="1378">
          <cell r="A1378" t="str">
            <v>1022427.22-1043525.11</v>
          </cell>
          <cell r="B1378" t="str">
            <v>SN16</v>
          </cell>
          <cell r="C1378">
            <v>1022427.22</v>
          </cell>
          <cell r="D1378">
            <v>1043525.11</v>
          </cell>
          <cell r="E1378">
            <v>2564.5</v>
          </cell>
          <cell r="F1378" t="str">
            <v>Proyectado</v>
          </cell>
          <cell r="G1378" t="str">
            <v>Pluvial</v>
          </cell>
          <cell r="H1378" t="str">
            <v>Sumudero</v>
          </cell>
          <cell r="I1378" t="str">
            <v>Nuevo</v>
          </cell>
        </row>
        <row r="1379">
          <cell r="A1379" t="str">
            <v>1022876.59-1043569.72</v>
          </cell>
          <cell r="B1379" t="str">
            <v>SN17</v>
          </cell>
          <cell r="C1379">
            <v>1022876.59</v>
          </cell>
          <cell r="D1379">
            <v>1043569.72</v>
          </cell>
          <cell r="E1379">
            <v>2566.5</v>
          </cell>
          <cell r="F1379" t="str">
            <v>Proyectado</v>
          </cell>
          <cell r="G1379" t="str">
            <v>Pluvial</v>
          </cell>
          <cell r="H1379" t="str">
            <v>Sumudero</v>
          </cell>
          <cell r="I1379" t="str">
            <v>Nuevo</v>
          </cell>
        </row>
        <row r="1380">
          <cell r="A1380" t="str">
            <v>1022879.6-1043567.49</v>
          </cell>
          <cell r="B1380" t="str">
            <v>SN18</v>
          </cell>
          <cell r="C1380">
            <v>1022879.6</v>
          </cell>
          <cell r="D1380">
            <v>1043567.49</v>
          </cell>
          <cell r="E1380">
            <v>2566.5</v>
          </cell>
          <cell r="F1380" t="str">
            <v>Proyectado</v>
          </cell>
          <cell r="G1380" t="str">
            <v>Pluvial</v>
          </cell>
          <cell r="H1380" t="str">
            <v>Sumudero</v>
          </cell>
          <cell r="I1380" t="str">
            <v>Nuevo</v>
          </cell>
        </row>
        <row r="1381">
          <cell r="A1381" t="str">
            <v>1022951.5-1043663.68</v>
          </cell>
          <cell r="B1381" t="str">
            <v>SN19</v>
          </cell>
          <cell r="C1381">
            <v>1022951.5</v>
          </cell>
          <cell r="D1381">
            <v>1043663.68</v>
          </cell>
          <cell r="E1381">
            <v>2566.5</v>
          </cell>
          <cell r="F1381" t="str">
            <v>Proyectado</v>
          </cell>
          <cell r="G1381" t="str">
            <v>Pluvial</v>
          </cell>
          <cell r="H1381" t="str">
            <v>Sumudero</v>
          </cell>
          <cell r="I1381" t="str">
            <v>Nuevo</v>
          </cell>
        </row>
        <row r="1382">
          <cell r="A1382" t="str">
            <v>1022953.68-1043672</v>
          </cell>
          <cell r="B1382" t="str">
            <v>SN20</v>
          </cell>
          <cell r="C1382">
            <v>1022953.68</v>
          </cell>
          <cell r="D1382">
            <v>1043672</v>
          </cell>
          <cell r="E1382">
            <v>2566.27</v>
          </cell>
          <cell r="F1382" t="str">
            <v>Proyectado</v>
          </cell>
          <cell r="G1382" t="str">
            <v>Pluvial</v>
          </cell>
          <cell r="H1382" t="str">
            <v>Sumudero</v>
          </cell>
          <cell r="I1382" t="str">
            <v>Nuevo</v>
          </cell>
        </row>
        <row r="1383">
          <cell r="A1383" t="str">
            <v>1022951.26-1043748.65</v>
          </cell>
          <cell r="B1383" t="str">
            <v>SN24</v>
          </cell>
          <cell r="C1383">
            <v>1022951.26</v>
          </cell>
          <cell r="D1383">
            <v>1043748.65</v>
          </cell>
          <cell r="E1383">
            <v>2563.92</v>
          </cell>
          <cell r="F1383" t="str">
            <v>Proyectado</v>
          </cell>
          <cell r="G1383" t="str">
            <v>Pluvial</v>
          </cell>
          <cell r="H1383" t="str">
            <v>Sumudero</v>
          </cell>
          <cell r="I1383" t="str">
            <v>Nuevo</v>
          </cell>
        </row>
        <row r="1384">
          <cell r="A1384" t="str">
            <v>1022730.27-1043675.6</v>
          </cell>
          <cell r="B1384" t="str">
            <v>SN25</v>
          </cell>
          <cell r="C1384">
            <v>1022730.27</v>
          </cell>
          <cell r="D1384">
            <v>1043675.6</v>
          </cell>
          <cell r="E1384">
            <v>2565.5</v>
          </cell>
          <cell r="F1384" t="str">
            <v>Proyectado</v>
          </cell>
          <cell r="G1384" t="str">
            <v>Pluvial</v>
          </cell>
          <cell r="H1384" t="str">
            <v>Sumudero</v>
          </cell>
          <cell r="I1384" t="str">
            <v>Nuevo</v>
          </cell>
        </row>
        <row r="1385">
          <cell r="A1385" t="str">
            <v>1023033.57-1043854.8</v>
          </cell>
          <cell r="B1385" t="str">
            <v>SN28</v>
          </cell>
          <cell r="C1385">
            <v>1023033.57</v>
          </cell>
          <cell r="D1385">
            <v>1043854.8</v>
          </cell>
          <cell r="E1385">
            <v>2563.7199999999998</v>
          </cell>
          <cell r="F1385" t="str">
            <v>Proyectado</v>
          </cell>
          <cell r="G1385" t="str">
            <v>Pluvial</v>
          </cell>
          <cell r="H1385" t="str">
            <v>Sumudero</v>
          </cell>
          <cell r="I1385" t="str">
            <v>Nuevo</v>
          </cell>
        </row>
        <row r="1386">
          <cell r="A1386" t="str">
            <v>1022627.93-1043750.08</v>
          </cell>
          <cell r="B1386" t="str">
            <v>SN29</v>
          </cell>
          <cell r="C1386">
            <v>1022627.93</v>
          </cell>
          <cell r="D1386">
            <v>1043750.08</v>
          </cell>
          <cell r="E1386">
            <v>2564.44</v>
          </cell>
          <cell r="F1386" t="str">
            <v>Proyectado</v>
          </cell>
          <cell r="G1386" t="str">
            <v>Pluvial</v>
          </cell>
          <cell r="H1386" t="str">
            <v>Sumudero</v>
          </cell>
          <cell r="I1386" t="str">
            <v>Nuevo</v>
          </cell>
        </row>
        <row r="1387">
          <cell r="A1387" t="str">
            <v>1022626.6-1043746.4</v>
          </cell>
          <cell r="B1387" t="str">
            <v>SN30</v>
          </cell>
          <cell r="C1387">
            <v>1022626.6</v>
          </cell>
          <cell r="D1387">
            <v>1043746.4</v>
          </cell>
          <cell r="E1387">
            <v>2564.54</v>
          </cell>
          <cell r="F1387" t="str">
            <v>Proyectado</v>
          </cell>
          <cell r="G1387" t="str">
            <v>Pluvial</v>
          </cell>
          <cell r="H1387" t="str">
            <v>Sumudero</v>
          </cell>
          <cell r="I1387" t="str">
            <v>Nuevo</v>
          </cell>
        </row>
        <row r="1388">
          <cell r="A1388" t="str">
            <v>1022698.75-1043834.29</v>
          </cell>
          <cell r="B1388" t="str">
            <v>SN31</v>
          </cell>
          <cell r="C1388">
            <v>1022698.75</v>
          </cell>
          <cell r="D1388">
            <v>1043834.29</v>
          </cell>
          <cell r="E1388">
            <v>2564.09</v>
          </cell>
          <cell r="F1388" t="str">
            <v>Proyectado</v>
          </cell>
          <cell r="G1388" t="str">
            <v>Pluvial</v>
          </cell>
          <cell r="H1388" t="str">
            <v>Sumudero</v>
          </cell>
          <cell r="I1388" t="str">
            <v>Nuevo</v>
          </cell>
        </row>
        <row r="1389">
          <cell r="A1389" t="str">
            <v>1022701.03-1043837.14</v>
          </cell>
          <cell r="B1389" t="str">
            <v>SN32</v>
          </cell>
          <cell r="C1389">
            <v>1022701.03</v>
          </cell>
          <cell r="D1389">
            <v>1043837.14</v>
          </cell>
          <cell r="E1389">
            <v>2564.0500000000002</v>
          </cell>
          <cell r="F1389" t="str">
            <v>Proyectado</v>
          </cell>
          <cell r="G1389" t="str">
            <v>Pluvial</v>
          </cell>
          <cell r="H1389" t="str">
            <v>Sumudero</v>
          </cell>
          <cell r="I1389" t="str">
            <v>Nuevo</v>
          </cell>
        </row>
        <row r="1390">
          <cell r="A1390" t="str">
            <v>1022701.25-1043838.07</v>
          </cell>
          <cell r="B1390" t="str">
            <v>SN33</v>
          </cell>
          <cell r="C1390">
            <v>1022701.25</v>
          </cell>
          <cell r="D1390">
            <v>1043838.07</v>
          </cell>
          <cell r="E1390">
            <v>2564.06</v>
          </cell>
          <cell r="F1390" t="str">
            <v>Proyectado</v>
          </cell>
          <cell r="G1390" t="str">
            <v>Pluvial</v>
          </cell>
          <cell r="H1390" t="str">
            <v>Sumudero</v>
          </cell>
          <cell r="I1390" t="str">
            <v>Nuevo</v>
          </cell>
        </row>
        <row r="1391">
          <cell r="A1391" t="str">
            <v>1022767.94-1043916.66</v>
          </cell>
          <cell r="B1391" t="str">
            <v>SN34</v>
          </cell>
          <cell r="C1391">
            <v>1022767.94</v>
          </cell>
          <cell r="D1391">
            <v>1043916.66</v>
          </cell>
          <cell r="E1391">
            <v>2563.2800000000002</v>
          </cell>
          <cell r="F1391" t="str">
            <v>Proyectado</v>
          </cell>
          <cell r="G1391" t="str">
            <v>Pluvial</v>
          </cell>
          <cell r="H1391" t="str">
            <v>Sumudero</v>
          </cell>
          <cell r="I1391" t="str">
            <v>Nuevo</v>
          </cell>
        </row>
        <row r="1392">
          <cell r="A1392" t="str">
            <v>1022771.62-1043919.58</v>
          </cell>
          <cell r="B1392" t="str">
            <v>SN35</v>
          </cell>
          <cell r="C1392">
            <v>1022771.62</v>
          </cell>
          <cell r="D1392">
            <v>1043919.58</v>
          </cell>
          <cell r="E1392">
            <v>2563.13</v>
          </cell>
          <cell r="F1392" t="str">
            <v>Proyectado</v>
          </cell>
          <cell r="G1392" t="str">
            <v>Pluvial</v>
          </cell>
          <cell r="H1392" t="str">
            <v>Sumudero</v>
          </cell>
          <cell r="I1392" t="str">
            <v>Nuevo</v>
          </cell>
        </row>
        <row r="1393">
          <cell r="A1393" t="str">
            <v>1022773.6-1043924.27</v>
          </cell>
          <cell r="B1393" t="str">
            <v>SN36</v>
          </cell>
          <cell r="C1393">
            <v>1022773.6</v>
          </cell>
          <cell r="D1393">
            <v>1043924.27</v>
          </cell>
          <cell r="E1393">
            <v>2563.1</v>
          </cell>
          <cell r="F1393" t="str">
            <v>Proyectado</v>
          </cell>
          <cell r="G1393" t="str">
            <v>Pluvial</v>
          </cell>
          <cell r="H1393" t="str">
            <v>Sumudero</v>
          </cell>
          <cell r="I1393" t="str">
            <v>Nuevo</v>
          </cell>
        </row>
        <row r="1394">
          <cell r="A1394" t="str">
            <v>1022818.63-1043940.97</v>
          </cell>
          <cell r="B1394" t="str">
            <v>SN37</v>
          </cell>
          <cell r="C1394">
            <v>1022818.63</v>
          </cell>
          <cell r="D1394">
            <v>1043940.97</v>
          </cell>
          <cell r="E1394">
            <v>2560.5</v>
          </cell>
          <cell r="F1394" t="str">
            <v>Proyectado</v>
          </cell>
          <cell r="G1394" t="str">
            <v>Pluvial</v>
          </cell>
          <cell r="H1394" t="str">
            <v>Sumudero</v>
          </cell>
          <cell r="I1394" t="str">
            <v>Nuevo</v>
          </cell>
        </row>
        <row r="1395">
          <cell r="A1395" t="str">
            <v>1022813.8-1043944.43</v>
          </cell>
          <cell r="B1395" t="str">
            <v>SN38</v>
          </cell>
          <cell r="C1395">
            <v>1022813.8</v>
          </cell>
          <cell r="D1395">
            <v>1043944.43</v>
          </cell>
          <cell r="E1395">
            <v>2560.5</v>
          </cell>
          <cell r="F1395" t="str">
            <v>Proyectado</v>
          </cell>
          <cell r="G1395" t="str">
            <v>Pluvial</v>
          </cell>
          <cell r="H1395" t="str">
            <v>Sumudero</v>
          </cell>
          <cell r="I1395" t="str">
            <v>Nuevo</v>
          </cell>
        </row>
        <row r="1396">
          <cell r="A1396" t="str">
            <v>1022842.27-1043981.32</v>
          </cell>
          <cell r="B1396" t="str">
            <v>SN39</v>
          </cell>
          <cell r="C1396">
            <v>1022842.27</v>
          </cell>
          <cell r="D1396">
            <v>1043981.32</v>
          </cell>
          <cell r="E1396">
            <v>2561.5</v>
          </cell>
          <cell r="F1396" t="str">
            <v>Proyectado</v>
          </cell>
          <cell r="G1396" t="str">
            <v>Pluvial</v>
          </cell>
          <cell r="H1396" t="str">
            <v>Sumudero</v>
          </cell>
          <cell r="I1396" t="str">
            <v>Nuevo</v>
          </cell>
        </row>
        <row r="1397">
          <cell r="A1397" t="str">
            <v>1022846.2-1043979.35</v>
          </cell>
          <cell r="B1397" t="str">
            <v>SN40</v>
          </cell>
          <cell r="C1397">
            <v>1022846.2</v>
          </cell>
          <cell r="D1397">
            <v>1043979.35</v>
          </cell>
          <cell r="E1397">
            <v>2561.5</v>
          </cell>
          <cell r="F1397" t="str">
            <v>Proyectado</v>
          </cell>
          <cell r="G1397" t="str">
            <v>Pluvial</v>
          </cell>
          <cell r="H1397" t="str">
            <v>Sumudero</v>
          </cell>
          <cell r="I1397" t="str">
            <v>Nuevo</v>
          </cell>
        </row>
        <row r="1398">
          <cell r="A1398" t="str">
            <v>1022793.51-1043904.91</v>
          </cell>
          <cell r="B1398" t="str">
            <v>SN41</v>
          </cell>
          <cell r="C1398">
            <v>1022793.51</v>
          </cell>
          <cell r="D1398">
            <v>1043904.91</v>
          </cell>
          <cell r="E1398">
            <v>2562.5</v>
          </cell>
          <cell r="F1398" t="str">
            <v>Proyectado</v>
          </cell>
          <cell r="G1398" t="str">
            <v>Pluvial</v>
          </cell>
          <cell r="H1398" t="str">
            <v>Sumudero</v>
          </cell>
          <cell r="I1398" t="str">
            <v>Nuevo</v>
          </cell>
        </row>
        <row r="1399">
          <cell r="A1399" t="str">
            <v>1022794.32-1043908.13</v>
          </cell>
          <cell r="B1399" t="str">
            <v>SN42</v>
          </cell>
          <cell r="C1399">
            <v>1022794.32</v>
          </cell>
          <cell r="D1399">
            <v>1043908.13</v>
          </cell>
          <cell r="E1399">
            <v>2562.25</v>
          </cell>
          <cell r="F1399" t="str">
            <v>Proyectado</v>
          </cell>
          <cell r="G1399" t="str">
            <v>Pluvial</v>
          </cell>
          <cell r="H1399" t="str">
            <v>Sumudero</v>
          </cell>
          <cell r="I1399" t="str">
            <v>Nuevo</v>
          </cell>
        </row>
        <row r="1400">
          <cell r="A1400" t="str">
            <v>1022790.77-1043901.95</v>
          </cell>
          <cell r="B1400" t="str">
            <v>SN43</v>
          </cell>
          <cell r="C1400">
            <v>1022790.77</v>
          </cell>
          <cell r="D1400">
            <v>1043901.95</v>
          </cell>
          <cell r="E1400">
            <v>2562.5</v>
          </cell>
          <cell r="F1400" t="str">
            <v>Proyectado</v>
          </cell>
          <cell r="G1400" t="str">
            <v>Pluvial</v>
          </cell>
          <cell r="H1400" t="str">
            <v>Sumudero</v>
          </cell>
          <cell r="I1400" t="str">
            <v>Nuevo</v>
          </cell>
        </row>
        <row r="1401">
          <cell r="A1401" t="str">
            <v>1022618.82-1043751.21</v>
          </cell>
          <cell r="B1401" t="str">
            <v>SN44</v>
          </cell>
          <cell r="C1401">
            <v>1022618.82</v>
          </cell>
          <cell r="D1401">
            <v>1043751.21</v>
          </cell>
          <cell r="E1401">
            <v>2564.5700000000002</v>
          </cell>
          <cell r="F1401" t="str">
            <v>Proyectado</v>
          </cell>
          <cell r="G1401" t="str">
            <v>Pluvial</v>
          </cell>
          <cell r="H1401" t="str">
            <v>Sumudero</v>
          </cell>
          <cell r="I1401" t="str">
            <v>Nuevo</v>
          </cell>
        </row>
        <row r="1402">
          <cell r="A1402" t="str">
            <v>1022694.56-1043840.65</v>
          </cell>
          <cell r="B1402" t="str">
            <v>SN45</v>
          </cell>
          <cell r="C1402">
            <v>1022694.56</v>
          </cell>
          <cell r="D1402">
            <v>1043840.65</v>
          </cell>
          <cell r="E1402">
            <v>2564.23</v>
          </cell>
          <cell r="F1402" t="str">
            <v>Proyectado</v>
          </cell>
          <cell r="G1402" t="str">
            <v>Pluvial</v>
          </cell>
          <cell r="H1402" t="str">
            <v>Sumudero</v>
          </cell>
          <cell r="I1402" t="str">
            <v>Nuevo</v>
          </cell>
        </row>
        <row r="1403">
          <cell r="A1403" t="str">
            <v>1022793.41-1043949.14</v>
          </cell>
          <cell r="B1403" t="str">
            <v>SN46</v>
          </cell>
          <cell r="C1403">
            <v>1022793.41</v>
          </cell>
          <cell r="D1403">
            <v>1043949.14</v>
          </cell>
          <cell r="E1403">
            <v>2560.98</v>
          </cell>
          <cell r="F1403" t="str">
            <v>Proyectado</v>
          </cell>
          <cell r="G1403" t="str">
            <v>Pluvial</v>
          </cell>
          <cell r="H1403" t="str">
            <v>Sumudero</v>
          </cell>
          <cell r="I1403" t="str">
            <v>Nuevo</v>
          </cell>
        </row>
        <row r="1404">
          <cell r="A1404" t="str">
            <v>1022756.5-1043970.44</v>
          </cell>
          <cell r="B1404" t="str">
            <v>SN47</v>
          </cell>
          <cell r="C1404">
            <v>1022756.5</v>
          </cell>
          <cell r="D1404">
            <v>1043970.44</v>
          </cell>
          <cell r="E1404">
            <v>2560.7600000000002</v>
          </cell>
          <cell r="F1404" t="str">
            <v>Proyectado</v>
          </cell>
          <cell r="G1404" t="str">
            <v>Pluvial</v>
          </cell>
          <cell r="H1404" t="str">
            <v>Sumudero</v>
          </cell>
          <cell r="I1404" t="str">
            <v>Nuevo</v>
          </cell>
        </row>
        <row r="1405">
          <cell r="A1405" t="str">
            <v>1022381.4-1043642.4</v>
          </cell>
          <cell r="B1405" t="str">
            <v>SN55</v>
          </cell>
          <cell r="C1405">
            <v>1022381.4</v>
          </cell>
          <cell r="D1405">
            <v>1043642.4</v>
          </cell>
          <cell r="E1405">
            <v>2561.33</v>
          </cell>
          <cell r="F1405" t="str">
            <v>Proyectado</v>
          </cell>
          <cell r="G1405" t="str">
            <v>Pluvial</v>
          </cell>
          <cell r="H1405" t="str">
            <v>Sumudero</v>
          </cell>
          <cell r="I1405" t="str">
            <v>Nuevo</v>
          </cell>
        </row>
        <row r="1406">
          <cell r="A1406" t="str">
            <v>1022377.56-1043642.66</v>
          </cell>
          <cell r="B1406" t="str">
            <v>SN56</v>
          </cell>
          <cell r="C1406">
            <v>1022377.56</v>
          </cell>
          <cell r="D1406">
            <v>1043642.66</v>
          </cell>
          <cell r="E1406">
            <v>2561.36</v>
          </cell>
          <cell r="F1406" t="str">
            <v>Proyectado</v>
          </cell>
          <cell r="G1406" t="str">
            <v>Pluvial</v>
          </cell>
          <cell r="H1406" t="str">
            <v>Sumudero</v>
          </cell>
          <cell r="I1406" t="str">
            <v>Nuevo</v>
          </cell>
        </row>
        <row r="1407">
          <cell r="A1407" t="str">
            <v>1022543.67-1043802.68</v>
          </cell>
          <cell r="B1407" t="str">
            <v>SN57</v>
          </cell>
          <cell r="C1407">
            <v>1022543.67</v>
          </cell>
          <cell r="D1407">
            <v>1043802.68</v>
          </cell>
          <cell r="E1407">
            <v>2563.5</v>
          </cell>
          <cell r="F1407" t="str">
            <v>Proyectado</v>
          </cell>
          <cell r="G1407" t="str">
            <v>Pluvial</v>
          </cell>
          <cell r="H1407" t="str">
            <v>Sumudero</v>
          </cell>
          <cell r="I1407" t="str">
            <v>Nuevo</v>
          </cell>
        </row>
        <row r="1408">
          <cell r="A1408" t="str">
            <v>1022387.28-1043602.36</v>
          </cell>
          <cell r="B1408" t="str">
            <v>SN58</v>
          </cell>
          <cell r="C1408">
            <v>1022387.28</v>
          </cell>
          <cell r="D1408">
            <v>1043602.36</v>
          </cell>
          <cell r="E1408">
            <v>2561.5700000000002</v>
          </cell>
          <cell r="F1408" t="str">
            <v>Proyectado</v>
          </cell>
          <cell r="G1408" t="str">
            <v>Pluvial</v>
          </cell>
          <cell r="H1408" t="str">
            <v>Sumudero</v>
          </cell>
          <cell r="I1408" t="str">
            <v>Nuevo</v>
          </cell>
        </row>
        <row r="1409">
          <cell r="A1409" t="str">
            <v>1022380.75-1043617.23</v>
          </cell>
          <cell r="B1409" t="str">
            <v>SN59</v>
          </cell>
          <cell r="C1409">
            <v>1022380.75</v>
          </cell>
          <cell r="D1409">
            <v>1043617.23</v>
          </cell>
          <cell r="E1409">
            <v>2561.5</v>
          </cell>
          <cell r="F1409" t="str">
            <v>Proyectado</v>
          </cell>
          <cell r="G1409" t="str">
            <v>Pluvial</v>
          </cell>
          <cell r="H1409" t="str">
            <v>Sumudero</v>
          </cell>
          <cell r="I1409" t="str">
            <v>Nuevo</v>
          </cell>
        </row>
        <row r="1410">
          <cell r="A1410" t="str">
            <v>1022367.73-1043846.5</v>
          </cell>
          <cell r="B1410" t="str">
            <v>SN60</v>
          </cell>
          <cell r="C1410">
            <v>1022367.73</v>
          </cell>
          <cell r="D1410">
            <v>1043846.5</v>
          </cell>
          <cell r="E1410">
            <v>2560.5500000000002</v>
          </cell>
          <cell r="F1410" t="str">
            <v>Proyectado</v>
          </cell>
          <cell r="G1410" t="str">
            <v>Pluvial</v>
          </cell>
          <cell r="H1410" t="str">
            <v>Sumudero</v>
          </cell>
          <cell r="I1410" t="str">
            <v>Nuevo</v>
          </cell>
        </row>
        <row r="1411">
          <cell r="A1411" t="str">
            <v>1022374.56-1043825.4</v>
          </cell>
          <cell r="B1411" t="str">
            <v>SN61</v>
          </cell>
          <cell r="C1411">
            <v>1022374.56</v>
          </cell>
          <cell r="D1411">
            <v>1043825.4</v>
          </cell>
          <cell r="E1411">
            <v>2560.87</v>
          </cell>
          <cell r="F1411" t="str">
            <v>Proyectado</v>
          </cell>
          <cell r="G1411" t="str">
            <v>Pluvial</v>
          </cell>
          <cell r="H1411" t="str">
            <v>Sumudero</v>
          </cell>
          <cell r="I1411" t="str">
            <v>Nuevo</v>
          </cell>
        </row>
        <row r="1412">
          <cell r="A1412" t="str">
            <v>1022381.4-1043801.32</v>
          </cell>
          <cell r="B1412" t="str">
            <v>SN62</v>
          </cell>
          <cell r="C1412">
            <v>1022381.4</v>
          </cell>
          <cell r="D1412">
            <v>1043801.32</v>
          </cell>
          <cell r="E1412">
            <v>2561</v>
          </cell>
          <cell r="F1412" t="str">
            <v>Proyectado</v>
          </cell>
          <cell r="G1412" t="str">
            <v>Pluvial</v>
          </cell>
          <cell r="H1412" t="str">
            <v>Sumudero</v>
          </cell>
          <cell r="I1412" t="str">
            <v>Nuevo</v>
          </cell>
        </row>
        <row r="1413">
          <cell r="A1413" t="str">
            <v>1022386.7-1043802.66</v>
          </cell>
          <cell r="B1413" t="str">
            <v>SN63</v>
          </cell>
          <cell r="C1413">
            <v>1022386.7</v>
          </cell>
          <cell r="D1413">
            <v>1043802.66</v>
          </cell>
          <cell r="E1413">
            <v>2561.0100000000002</v>
          </cell>
          <cell r="F1413" t="str">
            <v>Proyectado</v>
          </cell>
          <cell r="G1413" t="str">
            <v>Pluvial</v>
          </cell>
          <cell r="H1413" t="str">
            <v>Sumudero</v>
          </cell>
          <cell r="I1413" t="str">
            <v>Nuevo</v>
          </cell>
        </row>
        <row r="1414">
          <cell r="A1414" t="str">
            <v>1022326.81-1043863.51</v>
          </cell>
          <cell r="B1414" t="str">
            <v>SN64</v>
          </cell>
          <cell r="C1414">
            <v>1022326.81</v>
          </cell>
          <cell r="D1414">
            <v>1043863.51</v>
          </cell>
          <cell r="E1414">
            <v>2561.79</v>
          </cell>
          <cell r="F1414" t="str">
            <v>Proyectado</v>
          </cell>
          <cell r="G1414" t="str">
            <v>Pluvial</v>
          </cell>
          <cell r="H1414" t="str">
            <v>Sumudero</v>
          </cell>
          <cell r="I1414" t="str">
            <v>Nuevo</v>
          </cell>
        </row>
        <row r="1415">
          <cell r="A1415" t="str">
            <v>1022328.83-1043867.88</v>
          </cell>
          <cell r="B1415" t="str">
            <v>SN65</v>
          </cell>
          <cell r="C1415">
            <v>1022328.83</v>
          </cell>
          <cell r="D1415">
            <v>1043867.88</v>
          </cell>
          <cell r="E1415">
            <v>2562</v>
          </cell>
          <cell r="F1415" t="str">
            <v>Proyectado</v>
          </cell>
          <cell r="G1415" t="str">
            <v>Pluvial</v>
          </cell>
          <cell r="H1415" t="str">
            <v>Sumudero</v>
          </cell>
          <cell r="I1415" t="str">
            <v>Nuevo</v>
          </cell>
        </row>
        <row r="1416">
          <cell r="A1416" t="str">
            <v>1022305.1-1043873.62</v>
          </cell>
          <cell r="B1416" t="str">
            <v>SN66</v>
          </cell>
          <cell r="C1416">
            <v>1022305.1</v>
          </cell>
          <cell r="D1416">
            <v>1043873.62</v>
          </cell>
          <cell r="E1416">
            <v>2563</v>
          </cell>
          <cell r="F1416" t="str">
            <v>Proyectado</v>
          </cell>
          <cell r="G1416" t="str">
            <v>Pluvial</v>
          </cell>
          <cell r="H1416" t="str">
            <v>Sumudero</v>
          </cell>
          <cell r="I1416" t="str">
            <v>Nuevo</v>
          </cell>
        </row>
        <row r="1417">
          <cell r="A1417" t="str">
            <v>1022307.27-1043877.13</v>
          </cell>
          <cell r="B1417" t="str">
            <v>SN67</v>
          </cell>
          <cell r="C1417">
            <v>1022307.27</v>
          </cell>
          <cell r="D1417">
            <v>1043877.13</v>
          </cell>
          <cell r="E1417">
            <v>2563</v>
          </cell>
          <cell r="F1417" t="str">
            <v>Proyectado</v>
          </cell>
          <cell r="G1417" t="str">
            <v>Pluvial</v>
          </cell>
          <cell r="H1417" t="str">
            <v>Sumudero</v>
          </cell>
          <cell r="I1417" t="str">
            <v>Nuevo</v>
          </cell>
        </row>
        <row r="1418">
          <cell r="A1418" t="str">
            <v>1023364.11-1044476.25</v>
          </cell>
          <cell r="B1418" t="str">
            <v>SN68</v>
          </cell>
          <cell r="C1418">
            <v>1023364.11</v>
          </cell>
          <cell r="D1418">
            <v>1044476.25</v>
          </cell>
          <cell r="E1418">
            <v>2563</v>
          </cell>
          <cell r="F1418" t="str">
            <v>Proyectado</v>
          </cell>
          <cell r="G1418" t="str">
            <v>Pluvial</v>
          </cell>
          <cell r="H1418" t="str">
            <v>Sumudero</v>
          </cell>
          <cell r="I1418" t="str">
            <v>Nuevo</v>
          </cell>
        </row>
        <row r="1419">
          <cell r="A1419" t="str">
            <v>1023524.94-1044708.73</v>
          </cell>
          <cell r="B1419" t="str">
            <v>SN69</v>
          </cell>
          <cell r="C1419">
            <v>1023524.94</v>
          </cell>
          <cell r="D1419">
            <v>1044708.73</v>
          </cell>
          <cell r="E1419">
            <v>2564.17</v>
          </cell>
          <cell r="F1419" t="str">
            <v>Proyectado</v>
          </cell>
          <cell r="G1419" t="str">
            <v>Pluvial</v>
          </cell>
          <cell r="H1419" t="str">
            <v>Sumudero</v>
          </cell>
          <cell r="I1419" t="str">
            <v>Nuevo</v>
          </cell>
        </row>
        <row r="1420">
          <cell r="A1420" t="str">
            <v>1023370.1-1044524.35</v>
          </cell>
          <cell r="B1420" t="str">
            <v>SN70</v>
          </cell>
          <cell r="C1420">
            <v>1023370.1</v>
          </cell>
          <cell r="D1420">
            <v>1044524.35</v>
          </cell>
          <cell r="E1420">
            <v>2563.5</v>
          </cell>
          <cell r="F1420" t="str">
            <v>Proyectado</v>
          </cell>
          <cell r="G1420" t="str">
            <v>Pluvial</v>
          </cell>
          <cell r="H1420" t="str">
            <v>Sumudero</v>
          </cell>
          <cell r="I1420" t="str">
            <v>Nuevo</v>
          </cell>
        </row>
        <row r="1421">
          <cell r="A1421" t="str">
            <v>1023132.92-1044196.64</v>
          </cell>
          <cell r="B1421" t="str">
            <v>SN71</v>
          </cell>
          <cell r="C1421">
            <v>1023132.92</v>
          </cell>
          <cell r="D1421">
            <v>1044196.64</v>
          </cell>
          <cell r="E1421">
            <v>2562.86</v>
          </cell>
          <cell r="F1421" t="str">
            <v>Proyectado</v>
          </cell>
          <cell r="G1421" t="str">
            <v>Pluvial</v>
          </cell>
          <cell r="H1421" t="str">
            <v>Sumudero</v>
          </cell>
          <cell r="I1421" t="str">
            <v>Nuevo</v>
          </cell>
        </row>
        <row r="1422">
          <cell r="A1422" t="str">
            <v>1023129.9-1044192.22</v>
          </cell>
          <cell r="B1422" t="str">
            <v>SN72</v>
          </cell>
          <cell r="C1422">
            <v>1023129.9</v>
          </cell>
          <cell r="D1422">
            <v>1044192.22</v>
          </cell>
          <cell r="E1422">
            <v>2562.9899999999998</v>
          </cell>
          <cell r="F1422" t="str">
            <v>Proyectado</v>
          </cell>
          <cell r="G1422" t="str">
            <v>Pluvial</v>
          </cell>
          <cell r="H1422" t="str">
            <v>Sumudero</v>
          </cell>
          <cell r="I1422" t="str">
            <v>Nuevo</v>
          </cell>
        </row>
      </sheetData>
      <sheetData sheetId="1"/>
      <sheetData sheetId="2"/>
      <sheetData sheetId="3"/>
      <sheetData sheetId="4">
        <row r="1">
          <cell r="A1" t="str">
            <v>FID</v>
          </cell>
          <cell r="B1" t="str">
            <v>TRAMO</v>
          </cell>
          <cell r="C1" t="str">
            <v>DE</v>
          </cell>
          <cell r="D1" t="str">
            <v>A</v>
          </cell>
          <cell r="E1" t="str">
            <v>PROF SALIDA</v>
          </cell>
          <cell r="F1" t="str">
            <v>PROF LLEGADA</v>
          </cell>
          <cell r="H1" t="str">
            <v>PROF AFERENTES</v>
          </cell>
          <cell r="K1" t="str">
            <v>LONGITUD</v>
          </cell>
          <cell r="L1" t="str">
            <v>PENDIENTE</v>
          </cell>
          <cell r="M1" t="str">
            <v>SUMIDEROS AFERENTES</v>
          </cell>
          <cell r="U1" t="str">
            <v>AREAS AFERENTES (Ha)</v>
          </cell>
          <cell r="AC1" t="str">
            <v>PROPIA</v>
          </cell>
          <cell r="AD1" t="str">
            <v>ACUMULADO</v>
          </cell>
          <cell r="AE1" t="str">
            <v>TRAMO AFERENTE</v>
          </cell>
          <cell r="AF1" t="str">
            <v>AREAS TOTALES</v>
          </cell>
          <cell r="AG1" t="str">
            <v>TIPO</v>
          </cell>
          <cell r="AH1" t="str">
            <v>CUENCA</v>
          </cell>
          <cell r="AI1" t="str">
            <v>COTA RASANTE (m)</v>
          </cell>
          <cell r="AK1" t="str">
            <v>COTA CLAVE (m)</v>
          </cell>
          <cell r="AM1" t="str">
            <v>COTA BATEA (m)</v>
          </cell>
          <cell r="AO1" t="str">
            <v>OBRA</v>
          </cell>
        </row>
        <row r="2">
          <cell r="E2" t="str">
            <v>(m)</v>
          </cell>
          <cell r="F2" t="str">
            <v>(m)</v>
          </cell>
          <cell r="H2" t="str">
            <v>(1)(m)</v>
          </cell>
          <cell r="I2" t="str">
            <v>(2)(m)</v>
          </cell>
          <cell r="K2" t="str">
            <v>(m)</v>
          </cell>
          <cell r="L2" t="str">
            <v>%</v>
          </cell>
          <cell r="M2" t="str">
            <v>S1</v>
          </cell>
          <cell r="N2" t="str">
            <v>S2</v>
          </cell>
          <cell r="O2" t="str">
            <v>S3</v>
          </cell>
          <cell r="P2" t="str">
            <v>S4</v>
          </cell>
          <cell r="Q2" t="str">
            <v>S5</v>
          </cell>
          <cell r="R2" t="str">
            <v>S6</v>
          </cell>
          <cell r="S2" t="str">
            <v>S7</v>
          </cell>
          <cell r="T2" t="str">
            <v>S8</v>
          </cell>
          <cell r="U2" t="str">
            <v>A1</v>
          </cell>
          <cell r="V2" t="str">
            <v>A2</v>
          </cell>
          <cell r="W2" t="str">
            <v>A3</v>
          </cell>
          <cell r="X2" t="str">
            <v>A4</v>
          </cell>
          <cell r="Y2" t="str">
            <v>A5</v>
          </cell>
          <cell r="Z2" t="str">
            <v>A6</v>
          </cell>
          <cell r="AA2" t="str">
            <v>A7</v>
          </cell>
          <cell r="AB2" t="str">
            <v>A8</v>
          </cell>
          <cell r="AI2" t="str">
            <v>SUPER</v>
          </cell>
          <cell r="AJ2" t="str">
            <v>INFER</v>
          </cell>
          <cell r="AK2" t="str">
            <v>SUPER</v>
          </cell>
          <cell r="AL2" t="str">
            <v>INFER</v>
          </cell>
          <cell r="AM2" t="str">
            <v>SUPER</v>
          </cell>
          <cell r="AN2" t="str">
            <v>INFER</v>
          </cell>
        </row>
        <row r="3">
          <cell r="A3">
            <v>422</v>
          </cell>
          <cell r="B3" t="str">
            <v>N101-N102</v>
          </cell>
          <cell r="C3" t="str">
            <v>N101</v>
          </cell>
          <cell r="D3" t="str">
            <v>N102</v>
          </cell>
          <cell r="E3">
            <v>1.2</v>
          </cell>
          <cell r="F3">
            <v>1.2</v>
          </cell>
          <cell r="G3" t="b">
            <v>0</v>
          </cell>
          <cell r="K3">
            <v>18.689606999999999</v>
          </cell>
          <cell r="L3">
            <v>1.9699999999999999E-2</v>
          </cell>
          <cell r="M3" t="str">
            <v>S349A</v>
          </cell>
          <cell r="U3">
            <v>0.19223899999999999</v>
          </cell>
          <cell r="V3">
            <v>0.19223892688751221</v>
          </cell>
          <cell r="W3">
            <v>0.19223892688751221</v>
          </cell>
          <cell r="X3">
            <v>0.19223892688751221</v>
          </cell>
          <cell r="Y3">
            <v>0.19223892688751221</v>
          </cell>
          <cell r="Z3">
            <v>0.19223892688751221</v>
          </cell>
          <cell r="AC3">
            <v>0.192</v>
          </cell>
          <cell r="AD3">
            <v>0.192</v>
          </cell>
          <cell r="AF3">
            <v>0.192</v>
          </cell>
          <cell r="AG3" t="str">
            <v>Pluvial</v>
          </cell>
          <cell r="AH3" t="str">
            <v>Cuenca 1</v>
          </cell>
          <cell r="AI3">
            <v>65.11</v>
          </cell>
          <cell r="AJ3">
            <v>64.58</v>
          </cell>
          <cell r="AK3">
            <v>64.41</v>
          </cell>
          <cell r="AL3">
            <v>64.041814742100001</v>
          </cell>
          <cell r="AM3">
            <v>64.11</v>
          </cell>
          <cell r="AN3">
            <v>63.741814742099997</v>
          </cell>
          <cell r="AO3" t="str">
            <v>Proyectado</v>
          </cell>
          <cell r="AQ3">
            <v>0.70000000000000284</v>
          </cell>
          <cell r="AR3">
            <v>0.53818525789999683</v>
          </cell>
          <cell r="AS3">
            <v>1.9699999999999742E-2</v>
          </cell>
          <cell r="AT3">
            <v>0.70000000000000284</v>
          </cell>
          <cell r="AU3">
            <v>0.53818525789999683</v>
          </cell>
        </row>
        <row r="4">
          <cell r="A4">
            <v>423</v>
          </cell>
          <cell r="B4" t="str">
            <v>N102-N103</v>
          </cell>
          <cell r="C4" t="str">
            <v>N102</v>
          </cell>
          <cell r="D4" t="str">
            <v>N103</v>
          </cell>
          <cell r="E4">
            <v>1.2</v>
          </cell>
          <cell r="F4">
            <v>1.2</v>
          </cell>
          <cell r="G4" t="b">
            <v>0</v>
          </cell>
          <cell r="K4">
            <v>16.793286999999999</v>
          </cell>
          <cell r="L4">
            <v>1.9699999999999999E-2</v>
          </cell>
          <cell r="M4" t="str">
            <v>S349</v>
          </cell>
          <cell r="U4">
            <v>0.28293800000000002</v>
          </cell>
          <cell r="V4">
            <v>0.28293776512145996</v>
          </cell>
          <cell r="W4">
            <v>0.28293776512145996</v>
          </cell>
          <cell r="X4">
            <v>0.28293776512145996</v>
          </cell>
          <cell r="Y4">
            <v>0.28293776512145996</v>
          </cell>
          <cell r="Z4">
            <v>0.28293776512145996</v>
          </cell>
          <cell r="AC4">
            <v>0.28299999999999997</v>
          </cell>
          <cell r="AD4">
            <v>0.47499999999999998</v>
          </cell>
          <cell r="AF4">
            <v>0.47499999999999998</v>
          </cell>
          <cell r="AG4" t="str">
            <v>Pluvial</v>
          </cell>
          <cell r="AH4" t="str">
            <v>Cuenca 1</v>
          </cell>
          <cell r="AI4">
            <v>64.58</v>
          </cell>
          <cell r="AJ4">
            <v>64.099999999999994</v>
          </cell>
          <cell r="AK4">
            <v>64.041814742100001</v>
          </cell>
          <cell r="AL4">
            <v>63.710986988199998</v>
          </cell>
          <cell r="AM4">
            <v>63.741814742099997</v>
          </cell>
          <cell r="AN4">
            <v>63.410986988199994</v>
          </cell>
          <cell r="AO4" t="str">
            <v>Proyectado</v>
          </cell>
          <cell r="AQ4">
            <v>0.53818525789999683</v>
          </cell>
          <cell r="AR4">
            <v>0.38901301179999592</v>
          </cell>
          <cell r="AS4">
            <v>1.9700000000000183E-2</v>
          </cell>
          <cell r="AT4">
            <v>0.53818525789999683</v>
          </cell>
          <cell r="AU4">
            <v>0.38901301179999592</v>
          </cell>
        </row>
        <row r="5">
          <cell r="A5">
            <v>424</v>
          </cell>
          <cell r="B5" t="str">
            <v>N103-N104</v>
          </cell>
          <cell r="C5" t="str">
            <v>N103</v>
          </cell>
          <cell r="D5" t="str">
            <v>N104</v>
          </cell>
          <cell r="E5">
            <v>1.2</v>
          </cell>
          <cell r="F5">
            <v>1.2</v>
          </cell>
          <cell r="G5" t="b">
            <v>0</v>
          </cell>
          <cell r="K5">
            <v>2.9823919999999999</v>
          </cell>
          <cell r="L5">
            <v>1.9699999999999999E-2</v>
          </cell>
          <cell r="U5">
            <v>1.9699990749359131E-2</v>
          </cell>
          <cell r="V5">
            <v>1.9699990749359131E-2</v>
          </cell>
          <cell r="W5">
            <v>1.9699990749359131E-2</v>
          </cell>
          <cell r="X5">
            <v>1.9699990749359131E-2</v>
          </cell>
          <cell r="Y5">
            <v>1.9699990749359131E-2</v>
          </cell>
          <cell r="Z5">
            <v>1.9699990749359131E-2</v>
          </cell>
          <cell r="AC5">
            <v>0.17799999999999999</v>
          </cell>
          <cell r="AD5">
            <v>0.65300000000000002</v>
          </cell>
          <cell r="AF5">
            <v>0.65300000000000002</v>
          </cell>
          <cell r="AG5" t="str">
            <v>Pluvial</v>
          </cell>
          <cell r="AH5" t="str">
            <v>Cuenca 1</v>
          </cell>
          <cell r="AI5">
            <v>64.099999999999994</v>
          </cell>
          <cell r="AJ5">
            <v>63.88</v>
          </cell>
          <cell r="AK5">
            <v>63.710986988199991</v>
          </cell>
          <cell r="AL5">
            <v>63.652233865799992</v>
          </cell>
          <cell r="AM5">
            <v>63.410986988199994</v>
          </cell>
          <cell r="AN5">
            <v>63.352233865799995</v>
          </cell>
          <cell r="AO5" t="str">
            <v>Proyectado</v>
          </cell>
          <cell r="AQ5">
            <v>0.38901301180000303</v>
          </cell>
          <cell r="AR5">
            <v>0.22776613420001013</v>
          </cell>
          <cell r="AS5">
            <v>1.9699999999999617E-2</v>
          </cell>
          <cell r="AT5">
            <v>0.38901301180000303</v>
          </cell>
          <cell r="AU5">
            <v>0.22776613420001013</v>
          </cell>
        </row>
        <row r="6">
          <cell r="C6" t="str">
            <v>N104</v>
          </cell>
          <cell r="D6" t="str">
            <v>DC13</v>
          </cell>
          <cell r="K6">
            <v>1.1399999999999999</v>
          </cell>
          <cell r="L6">
            <v>1.9699999999999999E-2</v>
          </cell>
          <cell r="AC6">
            <v>0</v>
          </cell>
          <cell r="AD6">
            <v>0.65300000000000002</v>
          </cell>
          <cell r="AF6">
            <v>0.6529998779296875</v>
          </cell>
          <cell r="AG6">
            <v>0.6529998779296875</v>
          </cell>
          <cell r="AI6">
            <v>63.88</v>
          </cell>
          <cell r="AJ6">
            <v>64</v>
          </cell>
          <cell r="AM6">
            <v>63.352233865799995</v>
          </cell>
          <cell r="AN6">
            <v>63.329775865799995</v>
          </cell>
          <cell r="AO6" t="str">
            <v>Canal 13</v>
          </cell>
          <cell r="AQ6">
            <v>63.88</v>
          </cell>
          <cell r="AR6">
            <v>64</v>
          </cell>
          <cell r="AS6">
            <v>0</v>
          </cell>
          <cell r="AT6">
            <v>63.88</v>
          </cell>
          <cell r="AU6">
            <v>64</v>
          </cell>
        </row>
        <row r="7">
          <cell r="C7" t="str">
            <v>DC13</v>
          </cell>
          <cell r="D7" t="str">
            <v>N147</v>
          </cell>
          <cell r="K7">
            <v>20</v>
          </cell>
          <cell r="L7">
            <v>2.3999999999999998E-3</v>
          </cell>
          <cell r="AC7">
            <v>0.72400000000000009</v>
          </cell>
          <cell r="AD7">
            <v>1.3770000000000002</v>
          </cell>
          <cell r="AF7">
            <v>1.3769998550415039</v>
          </cell>
          <cell r="AG7">
            <v>1.3769998550415039</v>
          </cell>
          <cell r="AI7">
            <v>64</v>
          </cell>
          <cell r="AJ7">
            <v>63.87</v>
          </cell>
          <cell r="AM7">
            <v>63.329775865799995</v>
          </cell>
          <cell r="AN7">
            <v>63.281775865799993</v>
          </cell>
          <cell r="AO7" t="str">
            <v>Canal 13</v>
          </cell>
          <cell r="AQ7">
            <v>64</v>
          </cell>
          <cell r="AR7">
            <v>63.87</v>
          </cell>
          <cell r="AS7">
            <v>0</v>
          </cell>
          <cell r="AT7">
            <v>64</v>
          </cell>
          <cell r="AU7">
            <v>63.87</v>
          </cell>
        </row>
        <row r="8">
          <cell r="C8" t="str">
            <v>N147</v>
          </cell>
          <cell r="D8" t="str">
            <v>N107</v>
          </cell>
          <cell r="K8">
            <v>25.42</v>
          </cell>
          <cell r="L8">
            <v>2.3999999999999998E-3</v>
          </cell>
          <cell r="AD8">
            <v>1.3770000000000002</v>
          </cell>
          <cell r="AF8">
            <v>1.3769998550415039</v>
          </cell>
          <cell r="AG8">
            <v>1.3769998550415039</v>
          </cell>
          <cell r="AI8">
            <v>63.87</v>
          </cell>
          <cell r="AJ8">
            <v>63.9</v>
          </cell>
          <cell r="AM8">
            <v>63.281775865799993</v>
          </cell>
          <cell r="AN8">
            <v>63.220767865799992</v>
          </cell>
          <cell r="AO8" t="str">
            <v>Canal 13</v>
          </cell>
          <cell r="AQ8">
            <v>63.87</v>
          </cell>
          <cell r="AR8">
            <v>63.9</v>
          </cell>
          <cell r="AS8">
            <v>0</v>
          </cell>
          <cell r="AT8">
            <v>63.87</v>
          </cell>
          <cell r="AU8">
            <v>63.9</v>
          </cell>
        </row>
        <row r="9">
          <cell r="B9">
            <v>63.899993896484375</v>
          </cell>
          <cell r="C9">
            <v>63.899993896484375</v>
          </cell>
          <cell r="D9">
            <v>63.899993896484375</v>
          </cell>
          <cell r="E9">
            <v>63.899993896484375</v>
          </cell>
          <cell r="F9">
            <v>63.899993896484375</v>
          </cell>
          <cell r="G9">
            <v>63.899993896484375</v>
          </cell>
          <cell r="K9">
            <v>63.899993896484375</v>
          </cell>
          <cell r="L9">
            <v>63.899993896484375</v>
          </cell>
          <cell r="M9">
            <v>63.899993896484375</v>
          </cell>
          <cell r="N9">
            <v>63.899993896484375</v>
          </cell>
          <cell r="O9">
            <v>63.899993896484375</v>
          </cell>
          <cell r="P9">
            <v>63.899993896484375</v>
          </cell>
          <cell r="Q9">
            <v>63.899993896484375</v>
          </cell>
          <cell r="R9">
            <v>63.899993896484375</v>
          </cell>
          <cell r="S9">
            <v>63.899993896484375</v>
          </cell>
          <cell r="T9">
            <v>63.899993896484375</v>
          </cell>
          <cell r="U9">
            <v>63.899993896484375</v>
          </cell>
          <cell r="V9">
            <v>63.899993896484375</v>
          </cell>
          <cell r="W9">
            <v>63.899993896484375</v>
          </cell>
          <cell r="X9">
            <v>63.899993896484375</v>
          </cell>
          <cell r="Y9">
            <v>63.899993896484375</v>
          </cell>
          <cell r="Z9">
            <v>63.899993896484375</v>
          </cell>
          <cell r="AC9">
            <v>63.899993896484375</v>
          </cell>
          <cell r="AD9">
            <v>63.899993896484375</v>
          </cell>
          <cell r="AF9">
            <v>63.899993896484375</v>
          </cell>
          <cell r="AG9">
            <v>63.899993896484375</v>
          </cell>
          <cell r="AI9">
            <v>63.899993896484375</v>
          </cell>
          <cell r="AJ9">
            <v>63.899993896484375</v>
          </cell>
          <cell r="AM9">
            <v>63.899993896484375</v>
          </cell>
          <cell r="AN9">
            <v>63.899993896484375</v>
          </cell>
          <cell r="AO9">
            <v>63.899993896484375</v>
          </cell>
        </row>
        <row r="10">
          <cell r="A10">
            <v>425</v>
          </cell>
          <cell r="B10" t="str">
            <v>N105-N106</v>
          </cell>
          <cell r="C10" t="str">
            <v>N105</v>
          </cell>
          <cell r="D10" t="str">
            <v>N106</v>
          </cell>
          <cell r="E10">
            <v>1.2</v>
          </cell>
          <cell r="F10">
            <v>1.2</v>
          </cell>
          <cell r="G10" t="b">
            <v>0</v>
          </cell>
          <cell r="K10">
            <v>29.73</v>
          </cell>
          <cell r="L10">
            <v>1.0200000000000001E-2</v>
          </cell>
          <cell r="M10" t="str">
            <v>S351</v>
          </cell>
          <cell r="N10" t="str">
            <v>S352</v>
          </cell>
          <cell r="U10">
            <v>1.3952000000000001E-2</v>
          </cell>
          <cell r="V10">
            <v>2.3309E-2</v>
          </cell>
          <cell r="W10">
            <v>2.3308992385864258E-2</v>
          </cell>
          <cell r="X10">
            <v>2.3308992385864258E-2</v>
          </cell>
          <cell r="Y10">
            <v>2.3308992385864258E-2</v>
          </cell>
          <cell r="Z10">
            <v>2.3308992385864258E-2</v>
          </cell>
          <cell r="AC10">
            <v>3.6999999999999998E-2</v>
          </cell>
          <cell r="AD10">
            <v>3.6999999999999998E-2</v>
          </cell>
          <cell r="AF10">
            <v>3.6999999999999998E-2</v>
          </cell>
          <cell r="AG10" t="str">
            <v>Pluvial</v>
          </cell>
          <cell r="AH10" t="str">
            <v>Cuenca 1</v>
          </cell>
          <cell r="AI10">
            <v>64.55</v>
          </cell>
          <cell r="AJ10">
            <v>64.09</v>
          </cell>
          <cell r="AK10">
            <v>64.05</v>
          </cell>
          <cell r="AL10">
            <v>63.746753999999996</v>
          </cell>
          <cell r="AM10">
            <v>63.75</v>
          </cell>
          <cell r="AN10">
            <v>63.446676224999997</v>
          </cell>
          <cell r="AO10" t="str">
            <v>Proyectado</v>
          </cell>
          <cell r="AQ10">
            <v>0.5</v>
          </cell>
          <cell r="AR10">
            <v>0.34324600000000771</v>
          </cell>
          <cell r="AS10">
            <v>1.0200000000000049E-2</v>
          </cell>
          <cell r="AT10">
            <v>0.5</v>
          </cell>
          <cell r="AU10">
            <v>0.34324600000000771</v>
          </cell>
        </row>
        <row r="11">
          <cell r="A11">
            <v>426</v>
          </cell>
          <cell r="B11" t="str">
            <v>N106-N107</v>
          </cell>
          <cell r="C11" t="str">
            <v>N106</v>
          </cell>
          <cell r="D11" t="str">
            <v>N107</v>
          </cell>
          <cell r="E11">
            <v>1.2</v>
          </cell>
          <cell r="F11">
            <v>1.2</v>
          </cell>
          <cell r="G11" t="e">
            <v>#REF!</v>
          </cell>
          <cell r="K11">
            <v>4.8244030000000002</v>
          </cell>
          <cell r="L11">
            <v>1.0200000000000001E-2</v>
          </cell>
          <cell r="M11" t="str">
            <v>S354</v>
          </cell>
          <cell r="U11">
            <v>7.6784000000000005E-2</v>
          </cell>
          <cell r="V11">
            <v>7.6783955097198486E-2</v>
          </cell>
          <cell r="W11">
            <v>7.6783955097198486E-2</v>
          </cell>
          <cell r="X11">
            <v>7.6783955097198486E-2</v>
          </cell>
          <cell r="Y11">
            <v>7.6783955097198486E-2</v>
          </cell>
          <cell r="Z11">
            <v>7.6783955097198486E-2</v>
          </cell>
          <cell r="AC11">
            <v>7.6999999999999999E-2</v>
          </cell>
          <cell r="AD11">
            <v>0.11399999999999999</v>
          </cell>
          <cell r="AF11">
            <v>0.11399999999999999</v>
          </cell>
          <cell r="AG11" t="str">
            <v>Pluvial</v>
          </cell>
          <cell r="AH11" t="str">
            <v>Cuenca 1</v>
          </cell>
          <cell r="AI11">
            <v>64.09</v>
          </cell>
          <cell r="AJ11">
            <v>63.9</v>
          </cell>
          <cell r="AK11">
            <v>63.746676224999995</v>
          </cell>
          <cell r="AL11">
            <v>63.697467314399994</v>
          </cell>
          <cell r="AM11">
            <v>63.446676224999997</v>
          </cell>
          <cell r="AN11">
            <v>63.397467314399996</v>
          </cell>
          <cell r="AO11" t="str">
            <v>Proyectado</v>
          </cell>
          <cell r="AQ11">
            <v>0.34332377500000888</v>
          </cell>
          <cell r="AR11">
            <v>0.20253268560000492</v>
          </cell>
          <cell r="AS11">
            <v>1.0200000000000181E-2</v>
          </cell>
          <cell r="AT11">
            <v>0.34332377500000888</v>
          </cell>
          <cell r="AU11">
            <v>0.20253268560000492</v>
          </cell>
        </row>
        <row r="12">
          <cell r="C12" t="str">
            <v>N107</v>
          </cell>
          <cell r="D12" t="str">
            <v>CE04</v>
          </cell>
          <cell r="K12">
            <v>13.09</v>
          </cell>
          <cell r="L12">
            <v>2.3999999999999998E-3</v>
          </cell>
          <cell r="AC12">
            <v>0</v>
          </cell>
          <cell r="AD12">
            <v>1.4910000000000001</v>
          </cell>
          <cell r="AI12">
            <v>63.9</v>
          </cell>
          <cell r="AJ12">
            <v>63.93</v>
          </cell>
          <cell r="AK12">
            <v>64.031064000000001</v>
          </cell>
          <cell r="AL12">
            <v>63.999648000000001</v>
          </cell>
          <cell r="AM12">
            <v>63.231064000000003</v>
          </cell>
          <cell r="AN12">
            <v>63.199648000000003</v>
          </cell>
          <cell r="AO12" t="str">
            <v>Canal 13</v>
          </cell>
          <cell r="AQ12">
            <v>-0.13106400000000207</v>
          </cell>
          <cell r="AR12">
            <v>-6.964800000000082E-2</v>
          </cell>
          <cell r="AS12">
            <v>2.4000000000000085E-3</v>
          </cell>
          <cell r="AT12">
            <v>-0.13106400000000207</v>
          </cell>
          <cell r="AU12">
            <v>-6.964800000000082E-2</v>
          </cell>
        </row>
        <row r="14">
          <cell r="A14">
            <v>601</v>
          </cell>
          <cell r="C14" t="str">
            <v>N108</v>
          </cell>
          <cell r="D14" t="str">
            <v>N150</v>
          </cell>
          <cell r="E14">
            <v>1.2</v>
          </cell>
          <cell r="F14">
            <v>3</v>
          </cell>
          <cell r="G14" t="b">
            <v>1</v>
          </cell>
          <cell r="K14">
            <v>35.42</v>
          </cell>
          <cell r="L14">
            <v>7.7000000000000002E-3</v>
          </cell>
          <cell r="AC14">
            <v>0.14399999999999999</v>
          </cell>
          <cell r="AD14">
            <v>0.14399999999999999</v>
          </cell>
          <cell r="AF14">
            <v>0.14399999999999999</v>
          </cell>
          <cell r="AG14" t="str">
            <v>Pluvial</v>
          </cell>
          <cell r="AH14" t="str">
            <v>Cuenca x</v>
          </cell>
          <cell r="AI14">
            <v>66.510000000000005</v>
          </cell>
          <cell r="AJ14">
            <v>66.709999999999994</v>
          </cell>
          <cell r="AK14">
            <v>65.510000000000005</v>
          </cell>
          <cell r="AL14">
            <v>65.237266000000005</v>
          </cell>
          <cell r="AM14">
            <v>65.210000000000008</v>
          </cell>
          <cell r="AN14">
            <v>64.937266000000008</v>
          </cell>
          <cell r="AO14" t="str">
            <v>Proyectado</v>
          </cell>
          <cell r="AQ14">
            <v>1</v>
          </cell>
          <cell r="AR14">
            <v>1.4727339999999884</v>
          </cell>
          <cell r="AS14">
            <v>7.6999999999999942E-3</v>
          </cell>
          <cell r="AT14">
            <v>1</v>
          </cell>
          <cell r="AU14">
            <v>1.4727339999999884</v>
          </cell>
        </row>
        <row r="15">
          <cell r="A15">
            <v>601</v>
          </cell>
          <cell r="C15" t="str">
            <v>N150</v>
          </cell>
          <cell r="D15" t="str">
            <v>N159</v>
          </cell>
          <cell r="E15">
            <v>1.2</v>
          </cell>
          <cell r="F15">
            <v>3</v>
          </cell>
          <cell r="G15" t="b">
            <v>0</v>
          </cell>
          <cell r="K15">
            <v>47.2</v>
          </cell>
          <cell r="L15">
            <v>8.0000000000000002E-3</v>
          </cell>
          <cell r="AC15">
            <v>0.33800000000000002</v>
          </cell>
          <cell r="AD15">
            <v>0.48199999999999998</v>
          </cell>
          <cell r="AF15">
            <v>0.48199999999999998</v>
          </cell>
          <cell r="AG15" t="str">
            <v>Pluvial</v>
          </cell>
          <cell r="AH15" t="str">
            <v>Cuenca x</v>
          </cell>
          <cell r="AI15">
            <v>66.709999999999994</v>
          </cell>
          <cell r="AJ15">
            <v>66.709999999999994</v>
          </cell>
          <cell r="AK15">
            <v>65.237266000000005</v>
          </cell>
          <cell r="AL15">
            <v>64.859666000000004</v>
          </cell>
          <cell r="AM15">
            <v>64.937266000000008</v>
          </cell>
          <cell r="AN15">
            <v>64.559666000000007</v>
          </cell>
          <cell r="AO15" t="str">
            <v>Proyectado</v>
          </cell>
          <cell r="AQ15">
            <v>1.4727339999999884</v>
          </cell>
          <cell r="AR15">
            <v>1.8503339999999895</v>
          </cell>
          <cell r="AS15">
            <v>8.000000000000021E-3</v>
          </cell>
          <cell r="AT15">
            <v>1.4727339999999884</v>
          </cell>
          <cell r="AU15">
            <v>1.8503339999999895</v>
          </cell>
        </row>
        <row r="16">
          <cell r="A16">
            <v>600</v>
          </cell>
          <cell r="C16" t="str">
            <v>N159</v>
          </cell>
          <cell r="D16" t="str">
            <v>N158</v>
          </cell>
          <cell r="E16">
            <v>3</v>
          </cell>
          <cell r="F16">
            <v>3.3</v>
          </cell>
          <cell r="G16" t="b">
            <v>1</v>
          </cell>
          <cell r="K16">
            <v>82.63</v>
          </cell>
          <cell r="L16">
            <v>8.0000000000000002E-3</v>
          </cell>
          <cell r="AC16">
            <v>0</v>
          </cell>
          <cell r="AD16">
            <v>0.48199999999999998</v>
          </cell>
          <cell r="AF16">
            <v>0.48199999999999998</v>
          </cell>
          <cell r="AG16" t="str">
            <v>Pluvial</v>
          </cell>
          <cell r="AH16" t="str">
            <v>Cuenca x</v>
          </cell>
          <cell r="AI16">
            <v>66.709999999999994</v>
          </cell>
          <cell r="AJ16">
            <v>65.44</v>
          </cell>
          <cell r="AK16">
            <v>64.859666000000004</v>
          </cell>
          <cell r="AL16">
            <v>64.198626000000004</v>
          </cell>
          <cell r="AM16">
            <v>64.559666000000007</v>
          </cell>
          <cell r="AN16">
            <v>63.898626000000007</v>
          </cell>
          <cell r="AO16" t="str">
            <v>Proyectado</v>
          </cell>
          <cell r="AQ16">
            <v>1.8503339999999895</v>
          </cell>
          <cell r="AR16">
            <v>1.2413739999999933</v>
          </cell>
          <cell r="AS16">
            <v>7.9999999999999984E-3</v>
          </cell>
          <cell r="AT16">
            <v>1.8503339999999895</v>
          </cell>
          <cell r="AU16">
            <v>1.2413739999999933</v>
          </cell>
        </row>
        <row r="17">
          <cell r="C17" t="str">
            <v>N158</v>
          </cell>
          <cell r="D17" t="str">
            <v>DC4</v>
          </cell>
          <cell r="G17">
            <v>1.2413730621337891</v>
          </cell>
          <cell r="K17">
            <v>4.07</v>
          </cell>
          <cell r="L17">
            <v>8.0000000000000002E-3</v>
          </cell>
          <cell r="AC17">
            <v>0</v>
          </cell>
          <cell r="AD17">
            <v>0.48199999999999998</v>
          </cell>
          <cell r="AF17">
            <v>0.48199999999999998</v>
          </cell>
          <cell r="AG17">
            <v>0.48199987411499023</v>
          </cell>
          <cell r="AH17" t="str">
            <v>Cuenca x</v>
          </cell>
          <cell r="AI17">
            <v>65.44</v>
          </cell>
          <cell r="AJ17">
            <v>65.36</v>
          </cell>
          <cell r="AK17">
            <v>64.198626000000004</v>
          </cell>
          <cell r="AL17">
            <v>64.166066000000001</v>
          </cell>
          <cell r="AM17">
            <v>63.898626000000007</v>
          </cell>
          <cell r="AN17">
            <v>63.866066000000011</v>
          </cell>
          <cell r="AO17" t="str">
            <v>Proyectado</v>
          </cell>
          <cell r="AQ17">
            <v>1.2413739999999933</v>
          </cell>
          <cell r="AR17">
            <v>1.1939339999999987</v>
          </cell>
          <cell r="AS17">
            <v>8.0000000000009074E-3</v>
          </cell>
          <cell r="AT17">
            <v>1.2413739999999933</v>
          </cell>
          <cell r="AU17">
            <v>1.1939339999999987</v>
          </cell>
        </row>
        <row r="18">
          <cell r="C18" t="str">
            <v>DC4</v>
          </cell>
          <cell r="D18" t="str">
            <v>CEXX</v>
          </cell>
          <cell r="G18">
            <v>1.1939334869384766</v>
          </cell>
          <cell r="K18">
            <v>192.24</v>
          </cell>
          <cell r="L18">
            <v>2.7049521431544063E-3</v>
          </cell>
          <cell r="AC18">
            <v>3.0579999999999998</v>
          </cell>
          <cell r="AD18">
            <v>3.54</v>
          </cell>
          <cell r="AF18">
            <v>3.54</v>
          </cell>
          <cell r="AH18" t="str">
            <v>Cuenca x</v>
          </cell>
          <cell r="AI18">
            <v>65.36</v>
          </cell>
          <cell r="AJ18">
            <v>64.03</v>
          </cell>
          <cell r="AM18">
            <v>64.06</v>
          </cell>
          <cell r="AN18">
            <v>63.54</v>
          </cell>
          <cell r="AO18" t="str">
            <v>Canal 4</v>
          </cell>
          <cell r="AQ18">
            <v>65.36</v>
          </cell>
          <cell r="AR18">
            <v>64.03</v>
          </cell>
          <cell r="AS18">
            <v>0</v>
          </cell>
          <cell r="AT18">
            <v>65.36</v>
          </cell>
          <cell r="AU18">
            <v>64.03</v>
          </cell>
        </row>
        <row r="20">
          <cell r="A20">
            <v>555</v>
          </cell>
          <cell r="B20" t="str">
            <v>N108-N151</v>
          </cell>
          <cell r="C20" t="str">
            <v>N108</v>
          </cell>
          <cell r="D20" t="str">
            <v>N151</v>
          </cell>
          <cell r="E20">
            <v>3.2</v>
          </cell>
          <cell r="F20">
            <v>3.3</v>
          </cell>
          <cell r="G20" t="b">
            <v>0</v>
          </cell>
          <cell r="K20">
            <v>47.109489000000004</v>
          </cell>
          <cell r="L20">
            <v>3.7000000000000002E-3</v>
          </cell>
          <cell r="M20" t="str">
            <v>S401</v>
          </cell>
          <cell r="N20" t="str">
            <v>S400</v>
          </cell>
          <cell r="U20">
            <v>0.14404800000000001</v>
          </cell>
          <cell r="V20">
            <v>1.2027369999999999</v>
          </cell>
          <cell r="W20">
            <v>1.2027368545532227</v>
          </cell>
          <cell r="X20">
            <v>1.2027368545532227</v>
          </cell>
          <cell r="Y20">
            <v>1.2027368545532227</v>
          </cell>
          <cell r="Z20">
            <v>1.2027368545532227</v>
          </cell>
          <cell r="AC20">
            <v>1.246</v>
          </cell>
          <cell r="AD20">
            <v>1.246</v>
          </cell>
          <cell r="AF20">
            <v>1.246</v>
          </cell>
          <cell r="AG20" t="str">
            <v>Pluvial</v>
          </cell>
          <cell r="AH20" t="str">
            <v>Cuenca 1</v>
          </cell>
          <cell r="AI20">
            <v>66.510000000000005</v>
          </cell>
          <cell r="AJ20">
            <v>66.52</v>
          </cell>
          <cell r="AK20">
            <v>65.510000000000005</v>
          </cell>
          <cell r="AL20">
            <v>65.335694890700012</v>
          </cell>
          <cell r="AO20" t="str">
            <v>Proyectado</v>
          </cell>
          <cell r="AQ20">
            <v>1</v>
          </cell>
          <cell r="AR20">
            <v>1.1843051092999843</v>
          </cell>
          <cell r="AS20">
            <v>3.6999999999998605E-3</v>
          </cell>
          <cell r="AT20">
            <v>1</v>
          </cell>
          <cell r="AU20">
            <v>1.1843051092999843</v>
          </cell>
        </row>
        <row r="21">
          <cell r="A21">
            <v>558</v>
          </cell>
          <cell r="B21" t="str">
            <v>N151-N152</v>
          </cell>
          <cell r="C21" t="str">
            <v>N151</v>
          </cell>
          <cell r="D21" t="str">
            <v>N152</v>
          </cell>
          <cell r="E21">
            <v>3.3</v>
          </cell>
          <cell r="F21">
            <v>3.4</v>
          </cell>
          <cell r="G21" t="b">
            <v>0</v>
          </cell>
          <cell r="K21">
            <v>44.391401000000002</v>
          </cell>
          <cell r="L21">
            <v>3.7000000000000002E-3</v>
          </cell>
          <cell r="M21" t="str">
            <v>S399</v>
          </cell>
          <cell r="N21" t="str">
            <v>REJILLA</v>
          </cell>
          <cell r="U21">
            <v>1.0254179999999999</v>
          </cell>
          <cell r="V21">
            <v>0.218</v>
          </cell>
          <cell r="W21">
            <v>0.21799993515014648</v>
          </cell>
          <cell r="X21">
            <v>0.21799993515014648</v>
          </cell>
          <cell r="Y21">
            <v>0.21799993515014648</v>
          </cell>
          <cell r="Z21">
            <v>0.21799993515014648</v>
          </cell>
          <cell r="AC21">
            <v>1.214</v>
          </cell>
          <cell r="AD21">
            <v>2.46</v>
          </cell>
          <cell r="AF21">
            <v>2.46</v>
          </cell>
          <cell r="AG21" t="str">
            <v>Pluvial</v>
          </cell>
          <cell r="AH21" t="str">
            <v>Cuenca 1</v>
          </cell>
          <cell r="AI21">
            <v>66.52</v>
          </cell>
          <cell r="AJ21">
            <v>66.36</v>
          </cell>
          <cell r="AK21">
            <v>65.335694890700012</v>
          </cell>
          <cell r="AL21">
            <v>65.171446707000015</v>
          </cell>
          <cell r="AO21" t="str">
            <v>Proyectado</v>
          </cell>
          <cell r="AQ21">
            <v>1.1843051092999843</v>
          </cell>
          <cell r="AR21">
            <v>1.188553292999984</v>
          </cell>
          <cell r="AS21">
            <v>3.699999999999916E-3</v>
          </cell>
          <cell r="AT21">
            <v>1.1843051092999843</v>
          </cell>
          <cell r="AU21">
            <v>1.188553292999984</v>
          </cell>
        </row>
        <row r="22">
          <cell r="A22">
            <v>561</v>
          </cell>
          <cell r="B22" t="str">
            <v>N152-N109</v>
          </cell>
          <cell r="C22" t="str">
            <v>N152</v>
          </cell>
          <cell r="D22" t="str">
            <v>N109</v>
          </cell>
          <cell r="E22">
            <v>3.4</v>
          </cell>
          <cell r="F22">
            <v>3.1</v>
          </cell>
          <cell r="G22" t="b">
            <v>0</v>
          </cell>
          <cell r="K22">
            <v>61.24</v>
          </cell>
          <cell r="L22">
            <v>3.7000000000000002E-3</v>
          </cell>
          <cell r="M22" t="str">
            <v>S397</v>
          </cell>
          <cell r="N22" t="str">
            <v>S506</v>
          </cell>
          <cell r="U22">
            <v>1.0786260000000001</v>
          </cell>
          <cell r="V22">
            <v>0.188579</v>
          </cell>
          <cell r="W22">
            <v>0.18857896327972412</v>
          </cell>
          <cell r="X22">
            <v>0.18857896327972412</v>
          </cell>
          <cell r="Y22">
            <v>0.18857896327972412</v>
          </cell>
          <cell r="Z22">
            <v>0.18857896327972412</v>
          </cell>
          <cell r="AC22">
            <v>0.84100000000000008</v>
          </cell>
          <cell r="AD22">
            <v>3.3010000000000002</v>
          </cell>
          <cell r="AF22">
            <v>3.3010000000000002</v>
          </cell>
          <cell r="AG22" t="str">
            <v>Pluvial</v>
          </cell>
          <cell r="AH22" t="str">
            <v>Cuenca 1</v>
          </cell>
          <cell r="AI22">
            <v>66.36</v>
          </cell>
          <cell r="AJ22">
            <v>65.98</v>
          </cell>
          <cell r="AK22">
            <v>65.171446707000015</v>
          </cell>
          <cell r="AL22">
            <v>64.944858707000009</v>
          </cell>
          <cell r="AO22" t="str">
            <v>Proyectado</v>
          </cell>
          <cell r="AQ22">
            <v>1.188553292999984</v>
          </cell>
          <cell r="AR22">
            <v>1.0351412929999952</v>
          </cell>
          <cell r="AS22">
            <v>3.700000000000109E-3</v>
          </cell>
          <cell r="AT22">
            <v>1.188553292999984</v>
          </cell>
          <cell r="AU22">
            <v>1.0351412929999952</v>
          </cell>
        </row>
        <row r="23">
          <cell r="A23">
            <v>427</v>
          </cell>
          <cell r="B23" t="str">
            <v>N109-N10</v>
          </cell>
          <cell r="C23" t="str">
            <v>N109</v>
          </cell>
          <cell r="D23" t="str">
            <v>N10</v>
          </cell>
          <cell r="E23">
            <v>3.2</v>
          </cell>
          <cell r="F23">
            <v>3.1</v>
          </cell>
          <cell r="G23" t="b">
            <v>0</v>
          </cell>
          <cell r="K23">
            <v>91.442520999999999</v>
          </cell>
          <cell r="L23">
            <v>3.7000000000000002E-3</v>
          </cell>
          <cell r="M23" t="str">
            <v>S391</v>
          </cell>
          <cell r="N23" t="str">
            <v>S390</v>
          </cell>
          <cell r="O23" t="str">
            <v>S389</v>
          </cell>
          <cell r="U23">
            <v>0.60558800000000002</v>
          </cell>
          <cell r="V23">
            <v>0.109608</v>
          </cell>
          <cell r="W23">
            <v>0.18134900000000001</v>
          </cell>
          <cell r="X23">
            <v>0.18134891986846924</v>
          </cell>
          <cell r="Y23">
            <v>0.18134891986846924</v>
          </cell>
          <cell r="Z23">
            <v>0.18134891986846924</v>
          </cell>
          <cell r="AC23">
            <v>0.64300000000000002</v>
          </cell>
          <cell r="AD23">
            <v>3.944</v>
          </cell>
          <cell r="AF23">
            <v>3.944</v>
          </cell>
          <cell r="AG23" t="str">
            <v>Pluvial</v>
          </cell>
          <cell r="AH23" t="str">
            <v>Cuenca 1</v>
          </cell>
          <cell r="AI23">
            <v>65.98</v>
          </cell>
          <cell r="AJ23">
            <v>65.819999999999993</v>
          </cell>
          <cell r="AK23">
            <v>64.944858707000009</v>
          </cell>
          <cell r="AL23">
            <v>64.606521379300005</v>
          </cell>
          <cell r="AO23" t="str">
            <v>Proyectado</v>
          </cell>
          <cell r="AQ23">
            <v>1.0351412929999952</v>
          </cell>
          <cell r="AR23">
            <v>1.2134786206999877</v>
          </cell>
          <cell r="AS23">
            <v>3.7000000000000353E-3</v>
          </cell>
          <cell r="AT23">
            <v>1.0351412929999952</v>
          </cell>
          <cell r="AU23">
            <v>1.2134786206999877</v>
          </cell>
        </row>
        <row r="24">
          <cell r="B24">
            <v>1.2134780883789063</v>
          </cell>
          <cell r="C24">
            <v>1.2134780883789063</v>
          </cell>
          <cell r="D24">
            <v>1.2134780883789063</v>
          </cell>
          <cell r="E24">
            <v>1.2134780883789063</v>
          </cell>
          <cell r="F24">
            <v>1.2134780883789063</v>
          </cell>
          <cell r="G24">
            <v>1.2134780883789063</v>
          </cell>
          <cell r="K24">
            <v>1.2134780883789063</v>
          </cell>
          <cell r="L24">
            <v>1.2134780883789063</v>
          </cell>
          <cell r="M24">
            <v>1.2134780883789063</v>
          </cell>
          <cell r="N24">
            <v>1.2134780883789063</v>
          </cell>
          <cell r="O24">
            <v>1.2134780883789063</v>
          </cell>
          <cell r="P24">
            <v>1.2134780883789063</v>
          </cell>
          <cell r="Q24">
            <v>1.2134780883789063</v>
          </cell>
          <cell r="R24">
            <v>1.2134780883789063</v>
          </cell>
          <cell r="S24">
            <v>1.2134780883789063</v>
          </cell>
          <cell r="T24">
            <v>1.2134780883789063</v>
          </cell>
          <cell r="U24">
            <v>1.2134780883789063</v>
          </cell>
          <cell r="V24">
            <v>1.2134780883789063</v>
          </cell>
          <cell r="W24">
            <v>1.2134780883789063</v>
          </cell>
          <cell r="X24">
            <v>1.2134780883789063</v>
          </cell>
          <cell r="Y24">
            <v>1.2134780883789063</v>
          </cell>
          <cell r="Z24">
            <v>1.2134780883789063</v>
          </cell>
          <cell r="AF24">
            <v>1.2134780883789063</v>
          </cell>
          <cell r="AG24">
            <v>1.2134780883789063</v>
          </cell>
          <cell r="AI24">
            <v>1.2134780883789063</v>
          </cell>
          <cell r="AJ24">
            <v>1.2134780883789063</v>
          </cell>
          <cell r="AK24">
            <v>1.2134780883789063</v>
          </cell>
          <cell r="AL24">
            <v>1.2134780883789063</v>
          </cell>
          <cell r="AM24">
            <v>1.2134780883789063</v>
          </cell>
          <cell r="AN24">
            <v>1.2134780883789063</v>
          </cell>
          <cell r="AO24">
            <v>1.2134780883789063</v>
          </cell>
        </row>
        <row r="25">
          <cell r="C25" t="str">
            <v>N15</v>
          </cell>
          <cell r="D25" t="str">
            <v>N15A</v>
          </cell>
          <cell r="J25">
            <v>30.26</v>
          </cell>
          <cell r="K25">
            <v>30.26</v>
          </cell>
          <cell r="L25">
            <v>5.0000000000000001E-3</v>
          </cell>
          <cell r="AC25">
            <v>3.79</v>
          </cell>
          <cell r="AD25">
            <v>3.79</v>
          </cell>
          <cell r="AF25">
            <v>3.79</v>
          </cell>
          <cell r="AH25" t="str">
            <v>Cuenca 1</v>
          </cell>
          <cell r="AI25">
            <v>74.72</v>
          </cell>
          <cell r="AJ25">
            <v>74.56</v>
          </cell>
          <cell r="AK25">
            <v>73.72</v>
          </cell>
          <cell r="AL25">
            <v>73.568699999999993</v>
          </cell>
          <cell r="AO25" t="str">
            <v>Proyectado</v>
          </cell>
          <cell r="AQ25">
            <v>1</v>
          </cell>
          <cell r="AR25">
            <v>0.99130000000000962</v>
          </cell>
          <cell r="AS25">
            <v>5.0000000000002048E-3</v>
          </cell>
          <cell r="AT25">
            <v>1</v>
          </cell>
          <cell r="AU25">
            <v>0.99130000000000962</v>
          </cell>
        </row>
        <row r="26">
          <cell r="C26" t="str">
            <v>N15A</v>
          </cell>
          <cell r="D26" t="str">
            <v>N14</v>
          </cell>
          <cell r="J26">
            <v>63.64</v>
          </cell>
          <cell r="K26">
            <v>33.379999999999995</v>
          </cell>
          <cell r="L26">
            <v>5.1999999999999998E-2</v>
          </cell>
          <cell r="AC26">
            <v>0</v>
          </cell>
          <cell r="AD26">
            <v>3.79</v>
          </cell>
          <cell r="AF26">
            <v>3.79</v>
          </cell>
          <cell r="AH26" t="str">
            <v>Cuenca 1</v>
          </cell>
          <cell r="AI26">
            <v>74.56</v>
          </cell>
          <cell r="AJ26">
            <v>72.81</v>
          </cell>
          <cell r="AK26">
            <v>73.568699999999993</v>
          </cell>
          <cell r="AL26">
            <v>71.832939999999994</v>
          </cell>
          <cell r="AO26" t="str">
            <v>Proyectado</v>
          </cell>
          <cell r="AQ26">
            <v>0.99130000000000962</v>
          </cell>
          <cell r="AR26">
            <v>0.9770600000000087</v>
          </cell>
          <cell r="AS26">
            <v>5.1999999999999977E-2</v>
          </cell>
          <cell r="AT26">
            <v>0.99130000000000962</v>
          </cell>
          <cell r="AU26">
            <v>0.9770600000000087</v>
          </cell>
        </row>
        <row r="27">
          <cell r="C27" t="str">
            <v>N15A</v>
          </cell>
          <cell r="D27" t="str">
            <v>N13</v>
          </cell>
          <cell r="J27">
            <v>93.99</v>
          </cell>
          <cell r="K27">
            <v>30.349999999999994</v>
          </cell>
          <cell r="L27">
            <v>6.9000000000000006E-2</v>
          </cell>
          <cell r="AC27">
            <v>0.14000000000000001</v>
          </cell>
          <cell r="AD27">
            <v>3.93</v>
          </cell>
          <cell r="AF27">
            <v>3.93</v>
          </cell>
          <cell r="AH27" t="str">
            <v>Cuenca 1</v>
          </cell>
          <cell r="AI27">
            <v>72.81</v>
          </cell>
          <cell r="AJ27">
            <v>70.69</v>
          </cell>
          <cell r="AK27">
            <v>71.709999999999994</v>
          </cell>
          <cell r="AL27">
            <v>69.615849999999995</v>
          </cell>
          <cell r="AO27" t="str">
            <v>Proyectado</v>
          </cell>
          <cell r="AQ27">
            <v>1.1000000000000085</v>
          </cell>
          <cell r="AR27">
            <v>1.074150000000003</v>
          </cell>
          <cell r="AS27">
            <v>6.8999999999999978E-2</v>
          </cell>
          <cell r="AT27">
            <v>1.1000000000000085</v>
          </cell>
          <cell r="AU27">
            <v>1.074150000000003</v>
          </cell>
        </row>
        <row r="28">
          <cell r="C28" t="str">
            <v>N13</v>
          </cell>
          <cell r="D28" t="str">
            <v>N12</v>
          </cell>
          <cell r="J28">
            <v>110.25</v>
          </cell>
          <cell r="K28">
            <v>16.25</v>
          </cell>
          <cell r="L28">
            <v>5.6000000000000001E-2</v>
          </cell>
          <cell r="AC28">
            <v>0.08</v>
          </cell>
          <cell r="AD28">
            <v>4.01</v>
          </cell>
          <cell r="AF28">
            <v>4.01</v>
          </cell>
          <cell r="AH28" t="str">
            <v>Cuenca 1</v>
          </cell>
          <cell r="AI28">
            <v>70.69</v>
          </cell>
          <cell r="AJ28">
            <v>69.78</v>
          </cell>
          <cell r="AK28">
            <v>69.615849999999995</v>
          </cell>
          <cell r="AL28">
            <v>68.705849999999998</v>
          </cell>
          <cell r="AO28" t="str">
            <v>Proyectado</v>
          </cell>
          <cell r="AQ28">
            <v>1.074150000000003</v>
          </cell>
          <cell r="AR28">
            <v>1.074150000000003</v>
          </cell>
          <cell r="AS28">
            <v>5.5999999999999793E-2</v>
          </cell>
          <cell r="AT28">
            <v>1.074150000000003</v>
          </cell>
          <cell r="AU28">
            <v>1.074150000000003</v>
          </cell>
        </row>
        <row r="29">
          <cell r="C29" t="str">
            <v>N12</v>
          </cell>
          <cell r="D29" t="str">
            <v>N16</v>
          </cell>
          <cell r="J29">
            <v>129.41</v>
          </cell>
          <cell r="K29">
            <v>19.170000000000002</v>
          </cell>
          <cell r="L29">
            <v>8.0399999999999999E-2</v>
          </cell>
          <cell r="AC29">
            <v>0.09</v>
          </cell>
          <cell r="AD29">
            <v>4.0999999999999996</v>
          </cell>
          <cell r="AF29">
            <v>4.0999999999999996</v>
          </cell>
          <cell r="AH29" t="str">
            <v>Cuenca 1</v>
          </cell>
          <cell r="AI29">
            <v>69.78</v>
          </cell>
          <cell r="AJ29">
            <v>68.63</v>
          </cell>
          <cell r="AK29">
            <v>68.705849999999998</v>
          </cell>
          <cell r="AL29">
            <v>67.164581999999996</v>
          </cell>
          <cell r="AO29" t="str">
            <v>Proyectado</v>
          </cell>
          <cell r="AQ29">
            <v>1.074150000000003</v>
          </cell>
          <cell r="AR29">
            <v>1.4654179999999997</v>
          </cell>
          <cell r="AS29">
            <v>8.040000000000011E-2</v>
          </cell>
          <cell r="AT29">
            <v>1.074150000000003</v>
          </cell>
          <cell r="AU29">
            <v>1.4654179999999997</v>
          </cell>
        </row>
        <row r="30">
          <cell r="C30" t="str">
            <v>N16</v>
          </cell>
          <cell r="D30" t="str">
            <v>N11</v>
          </cell>
          <cell r="J30">
            <v>158.18</v>
          </cell>
          <cell r="K30">
            <v>28.77000000000001</v>
          </cell>
          <cell r="L30">
            <v>2.3E-2</v>
          </cell>
          <cell r="AC30">
            <v>6.22</v>
          </cell>
          <cell r="AD30">
            <v>10.32</v>
          </cell>
          <cell r="AF30">
            <v>10.32</v>
          </cell>
          <cell r="AH30" t="str">
            <v>Cuenca 1</v>
          </cell>
          <cell r="AI30">
            <v>68.63</v>
          </cell>
          <cell r="AJ30">
            <v>67.17</v>
          </cell>
          <cell r="AK30">
            <v>67</v>
          </cell>
          <cell r="AL30">
            <v>66.338290000000001</v>
          </cell>
          <cell r="AO30" t="str">
            <v>Proyectado</v>
          </cell>
          <cell r="AQ30">
            <v>1.6299999999999955</v>
          </cell>
          <cell r="AR30">
            <v>0.83171000000000106</v>
          </cell>
          <cell r="AS30">
            <v>2.2999999999999968E-2</v>
          </cell>
          <cell r="AT30">
            <v>1.6299999999999955</v>
          </cell>
          <cell r="AU30">
            <v>0.83171000000000106</v>
          </cell>
        </row>
        <row r="31">
          <cell r="C31" t="str">
            <v>N11</v>
          </cell>
          <cell r="D31" t="str">
            <v>N11A</v>
          </cell>
          <cell r="J31">
            <v>176.11</v>
          </cell>
          <cell r="K31">
            <v>17.96</v>
          </cell>
          <cell r="L31">
            <v>3.6999999999999998E-2</v>
          </cell>
          <cell r="AC31">
            <v>0.1</v>
          </cell>
          <cell r="AD31">
            <v>10.42</v>
          </cell>
          <cell r="AF31">
            <v>10.42</v>
          </cell>
          <cell r="AH31" t="str">
            <v>Cuenca 1</v>
          </cell>
          <cell r="AI31">
            <v>67.17</v>
          </cell>
          <cell r="AJ31">
            <v>66.34</v>
          </cell>
          <cell r="AK31">
            <v>66</v>
          </cell>
          <cell r="AL31">
            <v>65.335480000000004</v>
          </cell>
          <cell r="AO31" t="str">
            <v>Proyectado</v>
          </cell>
          <cell r="AQ31">
            <v>1.1700000000000017</v>
          </cell>
          <cell r="AR31">
            <v>1.0045199999999994</v>
          </cell>
          <cell r="AS31">
            <v>3.6999999999999776E-2</v>
          </cell>
          <cell r="AT31">
            <v>1.1700000000000017</v>
          </cell>
          <cell r="AU31">
            <v>1.0045199999999994</v>
          </cell>
        </row>
        <row r="32">
          <cell r="A32">
            <v>345</v>
          </cell>
          <cell r="B32" t="str">
            <v>N11-N10</v>
          </cell>
          <cell r="C32" t="str">
            <v>N11A</v>
          </cell>
          <cell r="D32" t="str">
            <v>N10</v>
          </cell>
          <cell r="E32">
            <v>1.2</v>
          </cell>
          <cell r="F32">
            <v>1.2</v>
          </cell>
          <cell r="G32" t="b">
            <v>0</v>
          </cell>
          <cell r="J32">
            <v>218.91</v>
          </cell>
          <cell r="K32">
            <v>42.77</v>
          </cell>
          <cell r="L32">
            <v>1.0699999999999999E-2</v>
          </cell>
          <cell r="M32" t="e">
            <v>#N/A</v>
          </cell>
          <cell r="N32" t="e">
            <v>#N/A</v>
          </cell>
          <cell r="U32" t="e">
            <v>#N/A</v>
          </cell>
          <cell r="V32" t="e">
            <v>#N/A</v>
          </cell>
          <cell r="W32">
            <v>1.069999486207962E-2</v>
          </cell>
          <cell r="X32">
            <v>1.069999486207962E-2</v>
          </cell>
          <cell r="Y32">
            <v>1.069999486207962E-2</v>
          </cell>
          <cell r="Z32">
            <v>1.069999486207962E-2</v>
          </cell>
          <cell r="AC32">
            <v>2.9390000000000001</v>
          </cell>
          <cell r="AD32">
            <v>13.359</v>
          </cell>
          <cell r="AF32">
            <v>13.359</v>
          </cell>
          <cell r="AG32" t="str">
            <v>Pluvial</v>
          </cell>
          <cell r="AH32" t="str">
            <v>Cuenca 1</v>
          </cell>
          <cell r="AI32">
            <v>66.34</v>
          </cell>
          <cell r="AJ32">
            <v>65.83</v>
          </cell>
          <cell r="AK32">
            <v>65.180000000000007</v>
          </cell>
          <cell r="AL32">
            <v>64.722361000000006</v>
          </cell>
          <cell r="AO32" t="str">
            <v>Proyectado</v>
          </cell>
          <cell r="AQ32">
            <v>1.1599999999999966</v>
          </cell>
          <cell r="AR32">
            <v>1.1076389999999918</v>
          </cell>
          <cell r="AS32">
            <v>1.0700000000000008E-2</v>
          </cell>
          <cell r="AT32">
            <v>1.1599999999999966</v>
          </cell>
          <cell r="AU32">
            <v>1.1076389999999918</v>
          </cell>
        </row>
        <row r="33">
          <cell r="A33">
            <v>346</v>
          </cell>
          <cell r="B33" t="str">
            <v>N10-P147B</v>
          </cell>
          <cell r="C33" t="str">
            <v>N10</v>
          </cell>
          <cell r="D33" t="str">
            <v>P147B</v>
          </cell>
          <cell r="E33">
            <v>3.2</v>
          </cell>
          <cell r="F33">
            <v>2.2999999999999998</v>
          </cell>
          <cell r="G33" t="b">
            <v>0</v>
          </cell>
          <cell r="H33">
            <v>3.1</v>
          </cell>
          <cell r="J33">
            <v>260.47000000000003</v>
          </cell>
          <cell r="K33">
            <v>41.57</v>
          </cell>
          <cell r="L33">
            <v>5.7999999999999996E-3</v>
          </cell>
          <cell r="M33" t="str">
            <v>S374</v>
          </cell>
          <cell r="N33" t="str">
            <v>S373</v>
          </cell>
          <cell r="O33" t="str">
            <v>S388</v>
          </cell>
          <cell r="P33" t="str">
            <v>S387</v>
          </cell>
          <cell r="U33">
            <v>3.9283999999999999E-2</v>
          </cell>
          <cell r="V33">
            <v>9.502E-3</v>
          </cell>
          <cell r="W33">
            <v>3.23312</v>
          </cell>
          <cell r="X33">
            <v>8.0699999999999994E-2</v>
          </cell>
          <cell r="Y33">
            <v>8.069998025894165E-2</v>
          </cell>
          <cell r="Z33">
            <v>8.069998025894165E-2</v>
          </cell>
          <cell r="AC33">
            <v>1.0690000000000002</v>
          </cell>
          <cell r="AD33">
            <v>18.372</v>
          </cell>
          <cell r="AF33">
            <v>18.372</v>
          </cell>
          <cell r="AG33" t="str">
            <v>Pluvial</v>
          </cell>
          <cell r="AH33" t="str">
            <v>Cuenca 1</v>
          </cell>
          <cell r="AI33">
            <v>65.819999999999993</v>
          </cell>
          <cell r="AJ33">
            <v>64.930000000000007</v>
          </cell>
          <cell r="AK33">
            <v>63.78</v>
          </cell>
          <cell r="AL33">
            <v>63.538893999999999</v>
          </cell>
          <cell r="AO33" t="str">
            <v>Proyectado</v>
          </cell>
          <cell r="AQ33">
            <v>2.039999999999992</v>
          </cell>
          <cell r="AR33">
            <v>1.3911060000000077</v>
          </cell>
          <cell r="AS33">
            <v>5.800000000000049E-3</v>
          </cell>
          <cell r="AT33">
            <v>2.039999999999992</v>
          </cell>
          <cell r="AU33">
            <v>1.3911060000000077</v>
          </cell>
        </row>
        <row r="34">
          <cell r="A34">
            <v>165</v>
          </cell>
          <cell r="B34" t="str">
            <v>P147B-P180</v>
          </cell>
          <cell r="C34" t="str">
            <v>P147B</v>
          </cell>
          <cell r="D34" t="str">
            <v>P180</v>
          </cell>
          <cell r="E34">
            <v>2.2999999999999998</v>
          </cell>
          <cell r="F34">
            <v>1.8</v>
          </cell>
          <cell r="G34" t="b">
            <v>0</v>
          </cell>
          <cell r="J34">
            <v>348.6</v>
          </cell>
          <cell r="K34">
            <v>88.13</v>
          </cell>
          <cell r="L34">
            <v>5.7999999999999996E-3</v>
          </cell>
          <cell r="M34" t="str">
            <v>S361</v>
          </cell>
          <cell r="N34" t="str">
            <v>S359</v>
          </cell>
          <cell r="O34" t="str">
            <v>S360</v>
          </cell>
          <cell r="P34" t="str">
            <v>S039</v>
          </cell>
          <cell r="U34">
            <v>9.5837000000000006E-2</v>
          </cell>
          <cell r="V34">
            <v>0.50841400000000003</v>
          </cell>
          <cell r="W34">
            <v>3.1985E-2</v>
          </cell>
          <cell r="X34">
            <v>0.39283899999999999</v>
          </cell>
          <cell r="Y34">
            <v>0.39283895492553711</v>
          </cell>
          <cell r="Z34">
            <v>0.39283895492553711</v>
          </cell>
          <cell r="AC34">
            <v>0.245</v>
          </cell>
          <cell r="AD34">
            <v>18.617000000000001</v>
          </cell>
          <cell r="AF34">
            <v>18.617000000000001</v>
          </cell>
          <cell r="AG34" t="str">
            <v>Pluvial Inicial</v>
          </cell>
          <cell r="AH34" t="str">
            <v>Cuenca 1</v>
          </cell>
          <cell r="AI34">
            <v>64.930000000000007</v>
          </cell>
          <cell r="AJ34">
            <v>64.040000000000006</v>
          </cell>
          <cell r="AK34">
            <v>63.538893999999999</v>
          </cell>
          <cell r="AL34">
            <v>63.027740000000001</v>
          </cell>
          <cell r="AO34" t="str">
            <v>Proyectado</v>
          </cell>
          <cell r="AQ34">
            <v>1.3911060000000077</v>
          </cell>
          <cell r="AR34">
            <v>1.0122600000000048</v>
          </cell>
          <cell r="AS34">
            <v>5.7999999999999736E-3</v>
          </cell>
          <cell r="AT34">
            <v>1.3911060000000077</v>
          </cell>
          <cell r="AU34">
            <v>1.0122600000000048</v>
          </cell>
        </row>
        <row r="36">
          <cell r="A36">
            <v>348</v>
          </cell>
          <cell r="B36" t="str">
            <v>N25-N26</v>
          </cell>
          <cell r="C36" t="str">
            <v>N25</v>
          </cell>
          <cell r="D36" t="str">
            <v>N26</v>
          </cell>
          <cell r="E36">
            <v>1.2</v>
          </cell>
          <cell r="F36">
            <v>1.2</v>
          </cell>
          <cell r="G36" t="b">
            <v>0</v>
          </cell>
          <cell r="K36">
            <v>39.97</v>
          </cell>
          <cell r="L36">
            <v>8.0000000000000002E-3</v>
          </cell>
          <cell r="M36" t="str">
            <v>S235</v>
          </cell>
          <cell r="N36" t="str">
            <v>S233</v>
          </cell>
          <cell r="O36" t="str">
            <v>S240</v>
          </cell>
          <cell r="P36" t="str">
            <v>S236</v>
          </cell>
          <cell r="Q36" t="str">
            <v>S237</v>
          </cell>
          <cell r="R36" t="str">
            <v>S238</v>
          </cell>
          <cell r="S36" t="str">
            <v>S234</v>
          </cell>
          <cell r="U36">
            <v>2.0108000000000001E-2</v>
          </cell>
          <cell r="V36">
            <v>0.17091500000000001</v>
          </cell>
          <cell r="W36">
            <v>4.816E-3</v>
          </cell>
          <cell r="X36">
            <v>7.1558999999999998E-2</v>
          </cell>
          <cell r="Y36">
            <v>7.6913999999999996E-2</v>
          </cell>
          <cell r="Z36">
            <v>1.993E-2</v>
          </cell>
          <cell r="AC36">
            <v>0.36424199999999995</v>
          </cell>
          <cell r="AD36">
            <v>0.36424199999999995</v>
          </cell>
          <cell r="AF36">
            <v>0.36424199999999995</v>
          </cell>
          <cell r="AG36" t="str">
            <v>Pluvial</v>
          </cell>
          <cell r="AH36" t="str">
            <v>Cuenca 1</v>
          </cell>
          <cell r="AI36">
            <v>66.040000000000006</v>
          </cell>
          <cell r="AJ36">
            <v>65.349999999999994</v>
          </cell>
          <cell r="AK36">
            <v>64.67</v>
          </cell>
          <cell r="AL36">
            <v>64.350239999999999</v>
          </cell>
          <cell r="AO36" t="str">
            <v>Proyectado</v>
          </cell>
          <cell r="AQ36">
            <v>1.3700000000000045</v>
          </cell>
          <cell r="AR36">
            <v>0.99975999999999487</v>
          </cell>
          <cell r="AS36">
            <v>8.0000000000000574E-3</v>
          </cell>
          <cell r="AT36">
            <v>1.3700000000000045</v>
          </cell>
          <cell r="AU36">
            <v>0.99975999999999487</v>
          </cell>
        </row>
        <row r="37">
          <cell r="A37">
            <v>349</v>
          </cell>
          <cell r="B37" t="str">
            <v>N26-N27</v>
          </cell>
          <cell r="C37" t="str">
            <v>N26</v>
          </cell>
          <cell r="D37" t="str">
            <v>N27</v>
          </cell>
          <cell r="E37">
            <v>1.2</v>
          </cell>
          <cell r="F37">
            <v>1.2</v>
          </cell>
          <cell r="G37" t="b">
            <v>0</v>
          </cell>
          <cell r="K37">
            <v>39.008175999999999</v>
          </cell>
          <cell r="L37">
            <v>8.6E-3</v>
          </cell>
          <cell r="M37" t="str">
            <v>S255A</v>
          </cell>
          <cell r="N37" t="str">
            <v>S255</v>
          </cell>
          <cell r="O37" t="str">
            <v>S249</v>
          </cell>
          <cell r="P37" t="str">
            <v>S250</v>
          </cell>
          <cell r="Q37" t="str">
            <v>S246</v>
          </cell>
          <cell r="R37" t="str">
            <v>S251</v>
          </cell>
          <cell r="S37" t="str">
            <v>S252</v>
          </cell>
          <cell r="T37" t="str">
            <v>S253</v>
          </cell>
          <cell r="U37">
            <v>1.9628E-2</v>
          </cell>
          <cell r="V37">
            <v>0.22369700000000001</v>
          </cell>
          <cell r="W37">
            <v>9.5779999999999997E-3</v>
          </cell>
          <cell r="X37">
            <v>7.2570000000000004E-3</v>
          </cell>
          <cell r="Y37">
            <v>0.19165299999999999</v>
          </cell>
          <cell r="Z37">
            <v>8.9879999999999995E-3</v>
          </cell>
          <cell r="AC37">
            <v>0.46080100000000002</v>
          </cell>
          <cell r="AD37">
            <v>0.82504299999999997</v>
          </cell>
          <cell r="AF37">
            <v>0.82504299999999997</v>
          </cell>
          <cell r="AG37" t="str">
            <v>Pluvial</v>
          </cell>
          <cell r="AH37" t="str">
            <v>Cuenca 1</v>
          </cell>
          <cell r="AI37">
            <v>65.349999999999994</v>
          </cell>
          <cell r="AJ37">
            <v>65.040000000000006</v>
          </cell>
          <cell r="AK37">
            <v>64.350239999999999</v>
          </cell>
          <cell r="AL37">
            <v>64.014769686400001</v>
          </cell>
          <cell r="AO37" t="str">
            <v>Proyectado</v>
          </cell>
          <cell r="AQ37">
            <v>0.99975999999999487</v>
          </cell>
          <cell r="AR37">
            <v>1.0252303136000052</v>
          </cell>
          <cell r="AS37">
            <v>8.5999999999999584E-3</v>
          </cell>
          <cell r="AT37">
            <v>0.99975999999999487</v>
          </cell>
          <cell r="AU37">
            <v>1.0252303136000052</v>
          </cell>
        </row>
        <row r="38">
          <cell r="A38">
            <v>350</v>
          </cell>
          <cell r="B38" t="str">
            <v>N27-N29</v>
          </cell>
          <cell r="C38" t="str">
            <v>N27</v>
          </cell>
          <cell r="D38" t="str">
            <v>N29</v>
          </cell>
          <cell r="E38">
            <v>1.2</v>
          </cell>
          <cell r="F38">
            <v>1.2</v>
          </cell>
          <cell r="G38" t="b">
            <v>0</v>
          </cell>
          <cell r="K38">
            <v>40.938394000000002</v>
          </cell>
          <cell r="L38">
            <v>8.5000000000000006E-3</v>
          </cell>
          <cell r="M38" t="str">
            <v>S273</v>
          </cell>
          <cell r="N38" t="str">
            <v>S272</v>
          </cell>
          <cell r="O38" t="str">
            <v>S271</v>
          </cell>
          <cell r="P38" t="str">
            <v>S278</v>
          </cell>
          <cell r="Q38" t="str">
            <v>S042</v>
          </cell>
          <cell r="R38" t="str">
            <v>S276</v>
          </cell>
          <cell r="S38" t="str">
            <v>S275</v>
          </cell>
          <cell r="U38">
            <v>8.0339999999999995E-3</v>
          </cell>
          <cell r="V38">
            <v>8.1759999999999992E-3</v>
          </cell>
          <cell r="W38">
            <v>0.57648900000000003</v>
          </cell>
          <cell r="X38">
            <v>0.22009799999999999</v>
          </cell>
          <cell r="Y38">
            <v>1.8554999999999999E-2</v>
          </cell>
          <cell r="Z38">
            <v>2.2054000000000001E-2</v>
          </cell>
          <cell r="AC38">
            <v>0.853406</v>
          </cell>
          <cell r="AD38">
            <v>1.6784490000000001</v>
          </cell>
          <cell r="AF38">
            <v>1.6784490000000001</v>
          </cell>
          <cell r="AG38" t="str">
            <v>Pluvial</v>
          </cell>
          <cell r="AH38" t="str">
            <v>Cuenca 1</v>
          </cell>
          <cell r="AI38">
            <v>65.040000000000006</v>
          </cell>
          <cell r="AJ38">
            <v>64.69</v>
          </cell>
          <cell r="AK38">
            <v>64.014769686400001</v>
          </cell>
          <cell r="AL38">
            <v>63.666793337400001</v>
          </cell>
          <cell r="AO38" t="str">
            <v>Proyectado</v>
          </cell>
          <cell r="AQ38">
            <v>1.0252303136000052</v>
          </cell>
          <cell r="AR38">
            <v>1.0232066625999963</v>
          </cell>
          <cell r="AS38">
            <v>8.4999999999999902E-3</v>
          </cell>
          <cell r="AT38">
            <v>1.0252303136000052</v>
          </cell>
          <cell r="AU38">
            <v>1.0232066625999963</v>
          </cell>
        </row>
        <row r="39">
          <cell r="A39">
            <v>351</v>
          </cell>
          <cell r="B39" t="str">
            <v>N29-N24</v>
          </cell>
          <cell r="C39" t="str">
            <v>N29</v>
          </cell>
          <cell r="D39" t="str">
            <v>N24</v>
          </cell>
          <cell r="E39">
            <v>1.2</v>
          </cell>
          <cell r="F39">
            <v>1.2</v>
          </cell>
          <cell r="G39" t="b">
            <v>0</v>
          </cell>
          <cell r="K39">
            <v>36.64</v>
          </cell>
          <cell r="L39">
            <v>1.2999999999999999E-2</v>
          </cell>
          <cell r="M39" t="str">
            <v>S291</v>
          </cell>
          <cell r="N39" t="str">
            <v>S290</v>
          </cell>
          <cell r="O39" t="str">
            <v>S289</v>
          </cell>
          <cell r="P39" t="str">
            <v>S288</v>
          </cell>
          <cell r="Q39" t="str">
            <v>S287</v>
          </cell>
          <cell r="R39" t="str">
            <v>S286</v>
          </cell>
          <cell r="S39" t="str">
            <v>S292</v>
          </cell>
          <cell r="U39">
            <v>5.0132000000000003E-2</v>
          </cell>
          <cell r="V39">
            <v>1.8315999999999999E-2</v>
          </cell>
          <cell r="W39">
            <v>0.102856</v>
          </cell>
          <cell r="X39">
            <v>2.8586E-2</v>
          </cell>
          <cell r="Y39">
            <v>2.4929E-2</v>
          </cell>
          <cell r="Z39">
            <v>1.116E-2</v>
          </cell>
          <cell r="AC39">
            <v>0.23597900000000002</v>
          </cell>
          <cell r="AD39">
            <v>1.914428</v>
          </cell>
          <cell r="AF39">
            <v>1.914428</v>
          </cell>
          <cell r="AG39" t="str">
            <v>Pluvial</v>
          </cell>
          <cell r="AH39" t="str">
            <v>Cuenca 1</v>
          </cell>
          <cell r="AI39">
            <v>64.69</v>
          </cell>
          <cell r="AJ39">
            <v>64.209999999999994</v>
          </cell>
          <cell r="AK39">
            <v>63.666793337400001</v>
          </cell>
          <cell r="AL39">
            <v>63.1904733374</v>
          </cell>
          <cell r="AO39" t="str">
            <v>Proyectado</v>
          </cell>
          <cell r="AQ39">
            <v>1.0232066625999963</v>
          </cell>
          <cell r="AR39">
            <v>1.0195266625999935</v>
          </cell>
          <cell r="AS39">
            <v>1.3000000000000032E-2</v>
          </cell>
          <cell r="AT39">
            <v>1.0232066625999963</v>
          </cell>
          <cell r="AU39">
            <v>1.0195266625999935</v>
          </cell>
        </row>
        <row r="40">
          <cell r="B40">
            <v>1.019526481628418</v>
          </cell>
          <cell r="C40">
            <v>1.019526481628418</v>
          </cell>
          <cell r="D40">
            <v>1.019526481628418</v>
          </cell>
          <cell r="E40">
            <v>1.019526481628418</v>
          </cell>
          <cell r="F40">
            <v>1.019526481628418</v>
          </cell>
          <cell r="G40">
            <v>1.019526481628418</v>
          </cell>
          <cell r="K40">
            <v>1.019526481628418</v>
          </cell>
          <cell r="L40">
            <v>1.019526481628418</v>
          </cell>
          <cell r="M40">
            <v>1.019526481628418</v>
          </cell>
          <cell r="N40">
            <v>1.019526481628418</v>
          </cell>
          <cell r="O40">
            <v>1.019526481628418</v>
          </cell>
          <cell r="P40">
            <v>1.019526481628418</v>
          </cell>
          <cell r="Q40">
            <v>1.019526481628418</v>
          </cell>
          <cell r="R40">
            <v>1.019526481628418</v>
          </cell>
          <cell r="S40">
            <v>1.019526481628418</v>
          </cell>
          <cell r="T40">
            <v>1.019526481628418</v>
          </cell>
          <cell r="U40">
            <v>1.019526481628418</v>
          </cell>
          <cell r="V40">
            <v>1.019526481628418</v>
          </cell>
          <cell r="W40">
            <v>1.019526481628418</v>
          </cell>
          <cell r="X40">
            <v>1.019526481628418</v>
          </cell>
          <cell r="Y40">
            <v>1.019526481628418</v>
          </cell>
          <cell r="Z40">
            <v>1.019526481628418</v>
          </cell>
          <cell r="AC40">
            <v>1.019526481628418</v>
          </cell>
          <cell r="AD40">
            <v>1.019526481628418</v>
          </cell>
          <cell r="AF40">
            <v>1.019526481628418</v>
          </cell>
          <cell r="AG40">
            <v>1.019526481628418</v>
          </cell>
          <cell r="AI40">
            <v>1.019526481628418</v>
          </cell>
          <cell r="AJ40">
            <v>1.019526481628418</v>
          </cell>
          <cell r="AK40">
            <v>1.019526481628418</v>
          </cell>
          <cell r="AL40">
            <v>1.019526481628418</v>
          </cell>
          <cell r="AM40">
            <v>1.019526481628418</v>
          </cell>
          <cell r="AN40">
            <v>1.019526481628418</v>
          </cell>
          <cell r="AO40">
            <v>1.019526481628418</v>
          </cell>
        </row>
        <row r="41">
          <cell r="A41">
            <v>347</v>
          </cell>
          <cell r="B41" t="str">
            <v>N28-N24</v>
          </cell>
          <cell r="C41" t="str">
            <v>N28</v>
          </cell>
          <cell r="D41" t="str">
            <v>N24</v>
          </cell>
          <cell r="E41">
            <v>1.2</v>
          </cell>
          <cell r="F41">
            <v>1.2</v>
          </cell>
          <cell r="G41" t="b">
            <v>0</v>
          </cell>
          <cell r="K41">
            <v>42.18</v>
          </cell>
          <cell r="L41">
            <v>4.0000000000000001E-3</v>
          </cell>
          <cell r="M41" t="str">
            <v>S295</v>
          </cell>
          <cell r="N41" t="str">
            <v>S294</v>
          </cell>
          <cell r="U41">
            <v>1.8728000000000002E-2</v>
          </cell>
          <cell r="V41">
            <v>4.2299000000000003E-2</v>
          </cell>
          <cell r="W41">
            <v>4.2298972606658936E-2</v>
          </cell>
          <cell r="X41">
            <v>4.2298972606658936E-2</v>
          </cell>
          <cell r="Y41">
            <v>4.2298972606658936E-2</v>
          </cell>
          <cell r="Z41">
            <v>4.2298972606658936E-2</v>
          </cell>
          <cell r="AC41">
            <v>6.1027000000000005E-2</v>
          </cell>
          <cell r="AD41">
            <v>6.1027000000000005E-2</v>
          </cell>
          <cell r="AF41">
            <v>6.1027000000000005E-2</v>
          </cell>
          <cell r="AG41" t="str">
            <v>Pluvial</v>
          </cell>
          <cell r="AH41" t="str">
            <v>Cuenca 1</v>
          </cell>
          <cell r="AI41">
            <v>65.209999999999994</v>
          </cell>
          <cell r="AJ41">
            <v>64.209999999999994</v>
          </cell>
          <cell r="AK41">
            <v>63.34</v>
          </cell>
          <cell r="AL41">
            <v>63.171280000000003</v>
          </cell>
          <cell r="AO41" t="str">
            <v>Proyectado</v>
          </cell>
          <cell r="AQ41">
            <v>1.8699999999999903</v>
          </cell>
          <cell r="AR41">
            <v>1.0387199999999908</v>
          </cell>
          <cell r="AS41">
            <v>4.0000000000000105E-3</v>
          </cell>
          <cell r="AT41">
            <v>1.8699999999999903</v>
          </cell>
          <cell r="AU41">
            <v>1.0387199999999908</v>
          </cell>
        </row>
        <row r="42">
          <cell r="A42">
            <v>369</v>
          </cell>
          <cell r="B42" t="str">
            <v>N24-N23</v>
          </cell>
          <cell r="C42" t="str">
            <v>N24</v>
          </cell>
          <cell r="D42" t="str">
            <v>N23</v>
          </cell>
          <cell r="E42">
            <v>1.2</v>
          </cell>
          <cell r="F42">
            <v>1.2</v>
          </cell>
          <cell r="G42" t="b">
            <v>0</v>
          </cell>
          <cell r="H42">
            <v>1.2</v>
          </cell>
          <cell r="K42">
            <v>70.099999999999994</v>
          </cell>
          <cell r="L42">
            <v>3.8E-3</v>
          </cell>
          <cell r="M42" t="str">
            <v>S297</v>
          </cell>
          <cell r="N42" t="str">
            <v>S298</v>
          </cell>
          <cell r="O42" t="str">
            <v>S299</v>
          </cell>
          <cell r="P42" t="str">
            <v>S300</v>
          </cell>
          <cell r="U42">
            <v>5.3185999999999997E-2</v>
          </cell>
          <cell r="V42">
            <v>5.6920999999999999E-2</v>
          </cell>
          <cell r="W42">
            <v>2.1427999999999999E-2</v>
          </cell>
          <cell r="X42">
            <v>1.7343000000000001E-2</v>
          </cell>
          <cell r="Y42">
            <v>1.7342999577522278E-2</v>
          </cell>
          <cell r="Z42">
            <v>1.7342999577522278E-2</v>
          </cell>
          <cell r="AC42">
            <v>0.14887799999999998</v>
          </cell>
          <cell r="AD42">
            <v>2.124333</v>
          </cell>
          <cell r="AF42">
            <v>2.124333</v>
          </cell>
          <cell r="AG42" t="str">
            <v>Pluvial</v>
          </cell>
          <cell r="AH42" t="str">
            <v>Cuenca 1</v>
          </cell>
          <cell r="AI42">
            <v>64.209999999999994</v>
          </cell>
          <cell r="AJ42">
            <v>64.03</v>
          </cell>
          <cell r="AK42">
            <v>63.171280000000003</v>
          </cell>
          <cell r="AL42">
            <v>62.904900000000005</v>
          </cell>
          <cell r="AO42" t="str">
            <v>Proyectado</v>
          </cell>
          <cell r="AQ42">
            <v>1.0387199999999908</v>
          </cell>
          <cell r="AR42">
            <v>1.1250999999999962</v>
          </cell>
          <cell r="AS42">
            <v>3.7999999999999727E-3</v>
          </cell>
          <cell r="AT42">
            <v>1.0387199999999908</v>
          </cell>
          <cell r="AU42">
            <v>1.1250999999999962</v>
          </cell>
        </row>
        <row r="43">
          <cell r="B43">
            <v>1.1250991821289063</v>
          </cell>
          <cell r="C43">
            <v>1.1250991821289063</v>
          </cell>
          <cell r="D43">
            <v>1.1250991821289063</v>
          </cell>
          <cell r="E43">
            <v>1.1250991821289063</v>
          </cell>
          <cell r="F43">
            <v>1.1250991821289063</v>
          </cell>
          <cell r="G43">
            <v>1.1250991821289063</v>
          </cell>
          <cell r="K43">
            <v>1.1250991821289063</v>
          </cell>
          <cell r="L43">
            <v>1.1250991821289063</v>
          </cell>
          <cell r="M43">
            <v>1.1250991821289063</v>
          </cell>
          <cell r="N43">
            <v>1.1250991821289063</v>
          </cell>
          <cell r="O43">
            <v>1.1250991821289063</v>
          </cell>
          <cell r="P43">
            <v>1.1250991821289063</v>
          </cell>
          <cell r="Q43">
            <v>1.1250991821289063</v>
          </cell>
          <cell r="R43">
            <v>1.1250991821289063</v>
          </cell>
          <cell r="S43">
            <v>1.1250991821289063</v>
          </cell>
          <cell r="T43">
            <v>1.1250991821289063</v>
          </cell>
          <cell r="U43">
            <v>1.1250991821289063</v>
          </cell>
          <cell r="V43">
            <v>1.1250991821289063</v>
          </cell>
          <cell r="W43">
            <v>1.1250991821289063</v>
          </cell>
          <cell r="X43">
            <v>1.1250991821289063</v>
          </cell>
          <cell r="Y43">
            <v>1.1250991821289063</v>
          </cell>
          <cell r="Z43">
            <v>1.1250991821289063</v>
          </cell>
          <cell r="AC43">
            <v>1.1250991821289063</v>
          </cell>
          <cell r="AD43">
            <v>1.1250991821289063</v>
          </cell>
          <cell r="AF43">
            <v>1.1250991821289063</v>
          </cell>
          <cell r="AG43">
            <v>1.1250991821289063</v>
          </cell>
          <cell r="AI43">
            <v>1.1250991821289063</v>
          </cell>
          <cell r="AJ43">
            <v>1.1250991821289063</v>
          </cell>
          <cell r="AK43">
            <v>1.1250991821289063</v>
          </cell>
          <cell r="AL43">
            <v>1.1250991821289063</v>
          </cell>
          <cell r="AM43">
            <v>1.1250991821289063</v>
          </cell>
          <cell r="AN43">
            <v>1.1250991821289063</v>
          </cell>
          <cell r="AO43">
            <v>1.1250991821289063</v>
          </cell>
        </row>
        <row r="44">
          <cell r="A44">
            <v>364</v>
          </cell>
          <cell r="B44" t="str">
            <v>N20-N19</v>
          </cell>
          <cell r="C44" t="str">
            <v>N20</v>
          </cell>
          <cell r="D44" t="str">
            <v>N19</v>
          </cell>
          <cell r="E44">
            <v>1.2</v>
          </cell>
          <cell r="F44">
            <v>1.5</v>
          </cell>
          <cell r="G44" t="b">
            <v>0</v>
          </cell>
          <cell r="K44">
            <v>18.402031000000001</v>
          </cell>
          <cell r="L44">
            <v>7.1999999999999998E-3</v>
          </cell>
          <cell r="M44" t="str">
            <v>S256</v>
          </cell>
          <cell r="N44" t="str">
            <v>SX01</v>
          </cell>
          <cell r="O44" t="str">
            <v>SX02</v>
          </cell>
          <cell r="U44">
            <v>0.11686299999999999</v>
          </cell>
          <cell r="V44">
            <v>5.6464E-2</v>
          </cell>
          <cell r="W44">
            <v>7.5323000000000001E-2</v>
          </cell>
          <cell r="X44">
            <v>7.5322985649108887E-2</v>
          </cell>
          <cell r="Y44">
            <v>7.5322985649108887E-2</v>
          </cell>
          <cell r="Z44">
            <v>7.5322985649108887E-2</v>
          </cell>
          <cell r="AC44">
            <v>0.24865000000000001</v>
          </cell>
          <cell r="AD44">
            <v>0.24865000000000001</v>
          </cell>
          <cell r="AF44">
            <v>0.24865000000000001</v>
          </cell>
          <cell r="AG44" t="str">
            <v>Pluvial</v>
          </cell>
          <cell r="AH44" t="str">
            <v>Cuenca 1</v>
          </cell>
          <cell r="AI44">
            <v>65</v>
          </cell>
          <cell r="AJ44">
            <v>64.84</v>
          </cell>
          <cell r="AK44">
            <v>63.96</v>
          </cell>
          <cell r="AL44">
            <v>63.827505376799998</v>
          </cell>
          <cell r="AO44" t="str">
            <v>Proyectado</v>
          </cell>
          <cell r="AQ44">
            <v>1.0399999999999991</v>
          </cell>
          <cell r="AR44">
            <v>1.0124946232000056</v>
          </cell>
          <cell r="AS44">
            <v>7.2000000000001655E-3</v>
          </cell>
          <cell r="AT44">
            <v>1.0399999999999991</v>
          </cell>
          <cell r="AU44">
            <v>1.0124946232000056</v>
          </cell>
        </row>
        <row r="45">
          <cell r="A45">
            <v>365</v>
          </cell>
          <cell r="B45" t="str">
            <v>N19-N18</v>
          </cell>
          <cell r="C45" t="str">
            <v>N19</v>
          </cell>
          <cell r="D45" t="str">
            <v>N18</v>
          </cell>
          <cell r="E45">
            <v>1.5</v>
          </cell>
          <cell r="F45">
            <v>1.2</v>
          </cell>
          <cell r="G45" t="b">
            <v>0</v>
          </cell>
          <cell r="K45">
            <v>41.679138999999999</v>
          </cell>
          <cell r="L45">
            <v>5.4999999999999997E-3</v>
          </cell>
          <cell r="M45" t="str">
            <v>S013</v>
          </cell>
          <cell r="N45" t="str">
            <v>S255B</v>
          </cell>
          <cell r="U45">
            <v>0.15934000000000001</v>
          </cell>
          <cell r="V45">
            <v>0.160051</v>
          </cell>
          <cell r="W45">
            <v>0.16005098819732666</v>
          </cell>
          <cell r="X45">
            <v>0.16005098819732666</v>
          </cell>
          <cell r="Y45">
            <v>0.16005098819732666</v>
          </cell>
          <cell r="Z45">
            <v>0.16005098819732666</v>
          </cell>
          <cell r="AC45">
            <v>0.31939099999999998</v>
          </cell>
          <cell r="AD45">
            <v>0.56804100000000002</v>
          </cell>
          <cell r="AF45">
            <v>0.56804100000000002</v>
          </cell>
          <cell r="AG45" t="str">
            <v>Pluvial</v>
          </cell>
          <cell r="AH45" t="str">
            <v>Cuenca 1</v>
          </cell>
          <cell r="AI45">
            <v>64.84</v>
          </cell>
          <cell r="AJ45">
            <v>64.53</v>
          </cell>
          <cell r="AK45">
            <v>63.827505376799998</v>
          </cell>
          <cell r="AL45">
            <v>63.5982701123</v>
          </cell>
          <cell r="AO45" t="str">
            <v>Proyectado</v>
          </cell>
          <cell r="AQ45">
            <v>1.0124946232000056</v>
          </cell>
          <cell r="AR45">
            <v>0.93172988770000131</v>
          </cell>
          <cell r="AS45">
            <v>5.499999999999952E-3</v>
          </cell>
          <cell r="AT45">
            <v>1.0124946232000056</v>
          </cell>
          <cell r="AU45">
            <v>0.93172988770000131</v>
          </cell>
        </row>
        <row r="46">
          <cell r="A46">
            <v>418</v>
          </cell>
          <cell r="B46" t="str">
            <v>N18-N96</v>
          </cell>
          <cell r="C46" t="str">
            <v>N18</v>
          </cell>
          <cell r="D46" t="str">
            <v>N96</v>
          </cell>
          <cell r="E46">
            <v>1.2</v>
          </cell>
          <cell r="F46">
            <v>1.2</v>
          </cell>
          <cell r="G46" t="b">
            <v>0</v>
          </cell>
          <cell r="K46">
            <v>15.33</v>
          </cell>
          <cell r="L46">
            <v>5.4999999999999997E-3</v>
          </cell>
          <cell r="M46" t="str">
            <v>S280</v>
          </cell>
          <cell r="N46" t="str">
            <v>S279</v>
          </cell>
          <cell r="O46" t="str">
            <v>S282</v>
          </cell>
          <cell r="U46">
            <v>0.105963</v>
          </cell>
          <cell r="V46">
            <v>0.140268</v>
          </cell>
          <cell r="W46">
            <v>0.129859</v>
          </cell>
          <cell r="X46">
            <v>0.12985897064208984</v>
          </cell>
          <cell r="Y46">
            <v>0.12985897064208984</v>
          </cell>
          <cell r="Z46">
            <v>0.12985897064208984</v>
          </cell>
          <cell r="AC46">
            <v>0.37609000000000004</v>
          </cell>
          <cell r="AD46">
            <v>0.94413100000000005</v>
          </cell>
          <cell r="AF46">
            <v>0.94413100000000005</v>
          </cell>
          <cell r="AG46" t="str">
            <v>Pluvial</v>
          </cell>
          <cell r="AH46" t="str">
            <v>Cuenca 1</v>
          </cell>
          <cell r="AI46">
            <v>64.53</v>
          </cell>
          <cell r="AJ46">
            <v>64.400000000000006</v>
          </cell>
          <cell r="AK46">
            <v>63.5982701123</v>
          </cell>
          <cell r="AL46">
            <v>63.513955112300003</v>
          </cell>
          <cell r="AO46" t="str">
            <v>Proyectado</v>
          </cell>
          <cell r="AQ46">
            <v>0.93172988770000131</v>
          </cell>
          <cell r="AR46">
            <v>0.88604488770000245</v>
          </cell>
          <cell r="AS46">
            <v>5.4999999999997776E-3</v>
          </cell>
          <cell r="AT46">
            <v>0.93172988770000131</v>
          </cell>
          <cell r="AU46">
            <v>0.88604488770000245</v>
          </cell>
        </row>
        <row r="47">
          <cell r="A47">
            <v>366</v>
          </cell>
          <cell r="B47" t="str">
            <v>N96-N17</v>
          </cell>
          <cell r="C47" t="str">
            <v>N96</v>
          </cell>
          <cell r="D47" t="str">
            <v>N17</v>
          </cell>
          <cell r="E47">
            <v>1.2</v>
          </cell>
          <cell r="F47">
            <v>1.5</v>
          </cell>
          <cell r="G47" t="b">
            <v>0</v>
          </cell>
          <cell r="K47">
            <v>26.209973000000002</v>
          </cell>
          <cell r="L47">
            <v>5.4999999999999997E-3</v>
          </cell>
          <cell r="M47" t="str">
            <v>S331</v>
          </cell>
          <cell r="N47" t="str">
            <v>S332</v>
          </cell>
          <cell r="U47">
            <v>2.4698000000000001E-2</v>
          </cell>
          <cell r="V47">
            <v>3.8857999999999997E-2</v>
          </cell>
          <cell r="W47">
            <v>3.8857996463775635E-2</v>
          </cell>
          <cell r="X47">
            <v>3.8857996463775635E-2</v>
          </cell>
          <cell r="Y47">
            <v>3.8857996463775635E-2</v>
          </cell>
          <cell r="Z47">
            <v>3.8857996463775635E-2</v>
          </cell>
          <cell r="AC47">
            <v>6.3556000000000001E-2</v>
          </cell>
          <cell r="AD47">
            <v>1.007687</v>
          </cell>
          <cell r="AF47">
            <v>1.007687</v>
          </cell>
          <cell r="AG47" t="str">
            <v>Pluvial</v>
          </cell>
          <cell r="AH47" t="str">
            <v>Cuenca 1</v>
          </cell>
          <cell r="AI47">
            <v>64.400000000000006</v>
          </cell>
          <cell r="AJ47">
            <v>64.27</v>
          </cell>
          <cell r="AK47">
            <v>63.513955112300003</v>
          </cell>
          <cell r="AL47">
            <v>63.369800260800005</v>
          </cell>
          <cell r="AO47" t="str">
            <v>Proyectado</v>
          </cell>
          <cell r="AQ47">
            <v>0.88604488770000245</v>
          </cell>
          <cell r="AR47">
            <v>0.90019973919999074</v>
          </cell>
          <cell r="AS47">
            <v>5.4999999999999216E-3</v>
          </cell>
          <cell r="AT47">
            <v>0.88604488770000245</v>
          </cell>
          <cell r="AU47">
            <v>0.90019973919999074</v>
          </cell>
        </row>
        <row r="48">
          <cell r="A48">
            <v>367</v>
          </cell>
          <cell r="B48" t="str">
            <v>N17-N23</v>
          </cell>
          <cell r="C48" t="str">
            <v>N17</v>
          </cell>
          <cell r="D48" t="str">
            <v>N23</v>
          </cell>
          <cell r="E48">
            <v>1.5</v>
          </cell>
          <cell r="F48">
            <v>1.2</v>
          </cell>
          <cell r="G48" t="b">
            <v>0</v>
          </cell>
          <cell r="K48">
            <v>35.770702999999997</v>
          </cell>
          <cell r="L48">
            <v>5.4999999999999997E-3</v>
          </cell>
          <cell r="M48" t="str">
            <v>S285</v>
          </cell>
          <cell r="N48" t="str">
            <v>S284</v>
          </cell>
          <cell r="O48" t="str">
            <v>S283</v>
          </cell>
          <cell r="U48">
            <v>9.1627E-2</v>
          </cell>
          <cell r="V48">
            <v>0.126139</v>
          </cell>
          <cell r="W48">
            <v>3.5941000000000001E-2</v>
          </cell>
          <cell r="X48">
            <v>3.5940974950790405E-2</v>
          </cell>
          <cell r="Y48">
            <v>3.5940974950790405E-2</v>
          </cell>
          <cell r="Z48">
            <v>3.5940974950790405E-2</v>
          </cell>
          <cell r="AC48">
            <v>0.25370700000000002</v>
          </cell>
          <cell r="AD48">
            <v>1.2613940000000001</v>
          </cell>
          <cell r="AF48">
            <v>1.2613940000000001</v>
          </cell>
          <cell r="AG48" t="str">
            <v>Pluvial</v>
          </cell>
          <cell r="AH48" t="str">
            <v>Cuenca 1</v>
          </cell>
          <cell r="AI48">
            <v>64.27</v>
          </cell>
          <cell r="AJ48">
            <v>64.03</v>
          </cell>
          <cell r="AK48">
            <v>63.369800260800005</v>
          </cell>
          <cell r="AL48">
            <v>63.173061394300007</v>
          </cell>
          <cell r="AO48" t="str">
            <v>Proyectado</v>
          </cell>
          <cell r="AQ48">
            <v>0.90019973919999074</v>
          </cell>
          <cell r="AR48">
            <v>0.85693860569999458</v>
          </cell>
          <cell r="AS48">
            <v>5.499999999999965E-3</v>
          </cell>
          <cell r="AT48">
            <v>0.90019973919999074</v>
          </cell>
          <cell r="AU48">
            <v>0.85693860569999458</v>
          </cell>
        </row>
        <row r="49">
          <cell r="A49">
            <v>368</v>
          </cell>
          <cell r="B49" t="str">
            <v>N23-P180</v>
          </cell>
          <cell r="C49" t="str">
            <v>N23</v>
          </cell>
          <cell r="D49" t="str">
            <v>P180</v>
          </cell>
          <cell r="E49">
            <v>1.2</v>
          </cell>
          <cell r="F49">
            <v>1.5</v>
          </cell>
          <cell r="G49" t="b">
            <v>1</v>
          </cell>
          <cell r="H49">
            <v>1.2</v>
          </cell>
          <cell r="K49">
            <v>18.215816</v>
          </cell>
          <cell r="L49">
            <v>3.0000000000000001E-3</v>
          </cell>
          <cell r="M49" t="str">
            <v>S302</v>
          </cell>
          <cell r="N49" t="str">
            <v>S301</v>
          </cell>
          <cell r="O49" t="str">
            <v>S439</v>
          </cell>
          <cell r="U49">
            <v>7.3853000000000002E-2</v>
          </cell>
          <cell r="V49">
            <v>9.2816999999999997E-2</v>
          </cell>
          <cell r="W49">
            <v>3.5156E-2</v>
          </cell>
          <cell r="X49">
            <v>3.5155981779098511E-2</v>
          </cell>
          <cell r="Y49">
            <v>3.5155981779098511E-2</v>
          </cell>
          <cell r="Z49">
            <v>3.5155981779098511E-2</v>
          </cell>
          <cell r="AC49">
            <v>0.20182599999999998</v>
          </cell>
          <cell r="AD49">
            <v>3.5875530000000002</v>
          </cell>
          <cell r="AF49">
            <v>3.5875530000000002</v>
          </cell>
          <cell r="AG49" t="str">
            <v>Pluvial</v>
          </cell>
          <cell r="AH49" t="str">
            <v>Cuenca 1</v>
          </cell>
          <cell r="AI49">
            <v>64.03</v>
          </cell>
          <cell r="AJ49">
            <v>64.040000000000006</v>
          </cell>
          <cell r="AK49">
            <v>62.86</v>
          </cell>
          <cell r="AL49">
            <v>62.805352552000002</v>
          </cell>
          <cell r="AO49" t="str">
            <v>Proyectado</v>
          </cell>
          <cell r="AQ49">
            <v>1.1700000000000017</v>
          </cell>
          <cell r="AR49">
            <v>1.234647448000004</v>
          </cell>
          <cell r="AS49">
            <v>2.999999999999847E-3</v>
          </cell>
          <cell r="AT49">
            <v>1.1700000000000017</v>
          </cell>
          <cell r="AU49">
            <v>1.234647448000004</v>
          </cell>
        </row>
        <row r="51">
          <cell r="A51">
            <v>421</v>
          </cell>
          <cell r="B51" t="str">
            <v>CANAL 04-P180</v>
          </cell>
          <cell r="C51" t="str">
            <v>CANAL 04</v>
          </cell>
          <cell r="D51" t="str">
            <v>P180</v>
          </cell>
          <cell r="E51">
            <v>1.2</v>
          </cell>
          <cell r="F51">
            <v>2.2999999999999998</v>
          </cell>
          <cell r="G51" t="b">
            <v>0</v>
          </cell>
          <cell r="K51">
            <v>12.608287000000001</v>
          </cell>
          <cell r="L51">
            <v>1.2E-2</v>
          </cell>
          <cell r="M51" t="str">
            <v>S063</v>
          </cell>
          <cell r="U51">
            <v>5.9381000000000003E-2</v>
          </cell>
          <cell r="V51">
            <v>5.9380978345870972E-2</v>
          </cell>
          <cell r="W51">
            <v>5.9380978345870972E-2</v>
          </cell>
          <cell r="X51">
            <v>5.9380978345870972E-2</v>
          </cell>
          <cell r="Y51">
            <v>5.9380978345870972E-2</v>
          </cell>
          <cell r="Z51">
            <v>5.9380978345870972E-2</v>
          </cell>
          <cell r="AC51">
            <v>1.4910000000000001</v>
          </cell>
          <cell r="AD51">
            <v>1.4910000000000001</v>
          </cell>
          <cell r="AF51">
            <v>1.4910000000000001</v>
          </cell>
          <cell r="AG51" t="str">
            <v>Pluvial</v>
          </cell>
          <cell r="AH51" t="str">
            <v>Cuenca 1</v>
          </cell>
          <cell r="AI51">
            <v>63.93</v>
          </cell>
          <cell r="AJ51">
            <v>64.040000000000006</v>
          </cell>
          <cell r="AK51">
            <v>64</v>
          </cell>
          <cell r="AL51">
            <v>63.848700555999997</v>
          </cell>
          <cell r="AM51">
            <v>63.1</v>
          </cell>
          <cell r="AN51">
            <v>62.948700555999999</v>
          </cell>
          <cell r="AO51" t="str">
            <v>Proyectado</v>
          </cell>
          <cell r="AQ51">
            <v>-7.0000000000000284E-2</v>
          </cell>
          <cell r="AR51">
            <v>0.19129944400000909</v>
          </cell>
          <cell r="AS51">
            <v>1.2000000000000224E-2</v>
          </cell>
          <cell r="AT51">
            <v>-7.0000000000000284E-2</v>
          </cell>
          <cell r="AU51">
            <v>0.19129944400000909</v>
          </cell>
        </row>
        <row r="52">
          <cell r="A52">
            <v>197</v>
          </cell>
          <cell r="B52" t="str">
            <v>P180-P179</v>
          </cell>
          <cell r="C52" t="str">
            <v>P180</v>
          </cell>
          <cell r="D52" t="str">
            <v>P179</v>
          </cell>
          <cell r="E52">
            <v>1.8</v>
          </cell>
          <cell r="F52">
            <v>1.8</v>
          </cell>
          <cell r="G52" t="b">
            <v>0</v>
          </cell>
          <cell r="H52">
            <v>1.5</v>
          </cell>
          <cell r="K52">
            <v>1.727339</v>
          </cell>
          <cell r="L52">
            <v>6.4999999999999997E-3</v>
          </cell>
          <cell r="M52" t="str">
            <v>S334A</v>
          </cell>
          <cell r="N52" t="str">
            <v>S346</v>
          </cell>
          <cell r="O52" t="str">
            <v>S344</v>
          </cell>
          <cell r="U52">
            <v>0.141375</v>
          </cell>
          <cell r="V52">
            <v>0.13287199999999999</v>
          </cell>
          <cell r="W52">
            <v>1.7461999999999998E-2</v>
          </cell>
          <cell r="X52">
            <v>1.7461985349655151E-2</v>
          </cell>
          <cell r="Y52">
            <v>1.7461985349655151E-2</v>
          </cell>
          <cell r="Z52">
            <v>1.7461985349655151E-2</v>
          </cell>
          <cell r="AD52">
            <v>23.695553</v>
          </cell>
          <cell r="AF52">
            <v>23.695553</v>
          </cell>
          <cell r="AG52" t="str">
            <v>Pluvial</v>
          </cell>
          <cell r="AH52" t="str">
            <v>Cuenca 1</v>
          </cell>
          <cell r="AI52">
            <v>64.040000000000006</v>
          </cell>
          <cell r="AJ52">
            <v>64.040000000000006</v>
          </cell>
          <cell r="AK52">
            <v>62.76</v>
          </cell>
          <cell r="AL52">
            <v>62.7487722965</v>
          </cell>
          <cell r="AM52">
            <v>61.76</v>
          </cell>
          <cell r="AN52">
            <v>61.7487722965</v>
          </cell>
          <cell r="AO52" t="str">
            <v>Existente</v>
          </cell>
          <cell r="AQ52">
            <v>1.2800000000000082</v>
          </cell>
          <cell r="AR52">
            <v>1.2912277035000059</v>
          </cell>
          <cell r="AS52">
            <v>6.4999999999986614E-3</v>
          </cell>
          <cell r="AT52">
            <v>1.2800000000000082</v>
          </cell>
          <cell r="AU52">
            <v>1.2912277035000059</v>
          </cell>
        </row>
        <row r="53">
          <cell r="A53">
            <v>193</v>
          </cell>
          <cell r="B53" t="str">
            <v>P179-P176</v>
          </cell>
          <cell r="C53" t="str">
            <v>P179</v>
          </cell>
          <cell r="D53" t="str">
            <v>P176</v>
          </cell>
          <cell r="E53">
            <v>2.2999999999999998</v>
          </cell>
          <cell r="F53">
            <v>2.2999999999999998</v>
          </cell>
          <cell r="G53" t="b">
            <v>0</v>
          </cell>
          <cell r="H53">
            <v>1.8</v>
          </cell>
          <cell r="K53">
            <v>36.924156000000004</v>
          </cell>
          <cell r="L53">
            <v>6.4999999999999997E-3</v>
          </cell>
          <cell r="M53" t="str">
            <v>S345</v>
          </cell>
          <cell r="N53" t="str">
            <v>S335</v>
          </cell>
          <cell r="U53">
            <v>0.11214499999999999</v>
          </cell>
          <cell r="V53">
            <v>8.9320999999999998E-2</v>
          </cell>
          <cell r="W53">
            <v>8.9320957660675049E-2</v>
          </cell>
          <cell r="X53">
            <v>8.9320957660675049E-2</v>
          </cell>
          <cell r="Y53">
            <v>8.9320957660675049E-2</v>
          </cell>
          <cell r="Z53">
            <v>8.9320957660675049E-2</v>
          </cell>
          <cell r="AC53">
            <v>0.20146599999999998</v>
          </cell>
          <cell r="AD53">
            <v>23.897019</v>
          </cell>
          <cell r="AF53">
            <v>23.897019</v>
          </cell>
          <cell r="AG53" t="str">
            <v>Pluvial</v>
          </cell>
          <cell r="AH53" t="str">
            <v>Cuenca 1</v>
          </cell>
          <cell r="AI53">
            <v>64.040000000000006</v>
          </cell>
          <cell r="AJ53">
            <v>63.9</v>
          </cell>
          <cell r="AK53">
            <v>62.75</v>
          </cell>
          <cell r="AL53">
            <v>62.509992986</v>
          </cell>
          <cell r="AM53">
            <v>61.75</v>
          </cell>
          <cell r="AN53">
            <v>61.509992986</v>
          </cell>
          <cell r="AO53" t="str">
            <v>Existente</v>
          </cell>
          <cell r="AQ53">
            <v>1.2900000000000063</v>
          </cell>
          <cell r="AR53">
            <v>1.3900070139999983</v>
          </cell>
          <cell r="AS53">
            <v>6.499999999999991E-3</v>
          </cell>
          <cell r="AT53">
            <v>1.2900000000000063</v>
          </cell>
          <cell r="AU53">
            <v>1.3900070139999983</v>
          </cell>
        </row>
        <row r="54">
          <cell r="B54">
            <v>1.3900060653686523</v>
          </cell>
          <cell r="C54">
            <v>1.3900060653686523</v>
          </cell>
          <cell r="D54">
            <v>1.3900060653686523</v>
          </cell>
          <cell r="E54">
            <v>1.3900060653686523</v>
          </cell>
          <cell r="F54">
            <v>1.3900060653686523</v>
          </cell>
          <cell r="G54">
            <v>1.3900060653686523</v>
          </cell>
          <cell r="K54">
            <v>1.3900060653686523</v>
          </cell>
          <cell r="L54">
            <v>1.3900060653686523</v>
          </cell>
          <cell r="M54">
            <v>1.3900060653686523</v>
          </cell>
          <cell r="N54">
            <v>1.3900060653686523</v>
          </cell>
          <cell r="O54">
            <v>1.3900060653686523</v>
          </cell>
          <cell r="P54">
            <v>1.3900060653686523</v>
          </cell>
          <cell r="Q54">
            <v>1.3900060653686523</v>
          </cell>
          <cell r="R54">
            <v>1.3900060653686523</v>
          </cell>
          <cell r="S54">
            <v>1.3900060653686523</v>
          </cell>
          <cell r="T54">
            <v>1.3900060653686523</v>
          </cell>
          <cell r="U54">
            <v>1.3900060653686523</v>
          </cell>
          <cell r="V54">
            <v>1.3900060653686523</v>
          </cell>
          <cell r="W54">
            <v>1.3900060653686523</v>
          </cell>
          <cell r="X54">
            <v>1.3900060653686523</v>
          </cell>
          <cell r="Y54">
            <v>1.3900060653686523</v>
          </cell>
          <cell r="Z54">
            <v>1.3900060653686523</v>
          </cell>
          <cell r="AC54">
            <v>1.3900060653686523</v>
          </cell>
          <cell r="AD54">
            <v>1.3900060653686523</v>
          </cell>
          <cell r="AF54">
            <v>1.3900060653686523</v>
          </cell>
          <cell r="AG54">
            <v>1.3900060653686523</v>
          </cell>
          <cell r="AI54">
            <v>1.3900060653686523</v>
          </cell>
          <cell r="AJ54">
            <v>1.3900060653686523</v>
          </cell>
          <cell r="AK54">
            <v>1.3900060653686523</v>
          </cell>
          <cell r="AL54">
            <v>1.3900060653686523</v>
          </cell>
          <cell r="AM54">
            <v>1.3900060653686523</v>
          </cell>
          <cell r="AN54">
            <v>1.3900060653686523</v>
          </cell>
          <cell r="AO54">
            <v>1.3900060653686523</v>
          </cell>
        </row>
        <row r="55">
          <cell r="A55">
            <v>420</v>
          </cell>
          <cell r="B55" t="str">
            <v>N99-N100</v>
          </cell>
          <cell r="C55" t="str">
            <v>N99</v>
          </cell>
          <cell r="D55" t="str">
            <v>N100</v>
          </cell>
          <cell r="E55">
            <v>1.2</v>
          </cell>
          <cell r="F55">
            <v>1.5</v>
          </cell>
          <cell r="G55" t="b">
            <v>0</v>
          </cell>
          <cell r="K55">
            <v>8.81</v>
          </cell>
          <cell r="L55">
            <v>3.0999999999999999E-3</v>
          </cell>
          <cell r="M55" t="str">
            <v>S016</v>
          </cell>
          <cell r="N55" t="str">
            <v>S015</v>
          </cell>
          <cell r="U55">
            <v>9.2402999999999999E-2</v>
          </cell>
          <cell r="V55">
            <v>0.11171200000000001</v>
          </cell>
          <cell r="W55">
            <v>0.11171197891235352</v>
          </cell>
          <cell r="X55">
            <v>0.11171197891235352</v>
          </cell>
          <cell r="Y55">
            <v>0.11171197891235352</v>
          </cell>
          <cell r="Z55">
            <v>0.11171197891235352</v>
          </cell>
          <cell r="AC55">
            <v>0.186</v>
          </cell>
          <cell r="AD55">
            <v>0.186</v>
          </cell>
          <cell r="AF55">
            <v>0.186</v>
          </cell>
          <cell r="AG55" t="str">
            <v>Pluvial</v>
          </cell>
          <cell r="AH55" t="str">
            <v>Cuenca 1</v>
          </cell>
          <cell r="AI55">
            <v>64.06</v>
          </cell>
          <cell r="AJ55">
            <v>64.06</v>
          </cell>
          <cell r="AK55">
            <v>63.06</v>
          </cell>
          <cell r="AL55">
            <v>63.032689000000005</v>
          </cell>
          <cell r="AO55" t="str">
            <v>Proyectado</v>
          </cell>
          <cell r="AQ55">
            <v>1</v>
          </cell>
          <cell r="AR55">
            <v>1.0273109999999974</v>
          </cell>
          <cell r="AS55">
            <v>3.0999999999997072E-3</v>
          </cell>
          <cell r="AT55">
            <v>1</v>
          </cell>
          <cell r="AU55">
            <v>1.0273109999999974</v>
          </cell>
        </row>
        <row r="56">
          <cell r="A56">
            <v>419</v>
          </cell>
          <cell r="B56" t="str">
            <v>N100-P176</v>
          </cell>
          <cell r="C56" t="str">
            <v>N100</v>
          </cell>
          <cell r="D56" t="str">
            <v>P176</v>
          </cell>
          <cell r="E56">
            <v>1.5</v>
          </cell>
          <cell r="F56">
            <v>1.2</v>
          </cell>
          <cell r="G56" t="b">
            <v>0</v>
          </cell>
          <cell r="K56">
            <v>37.050739999999998</v>
          </cell>
          <cell r="L56">
            <v>3.0999999999999999E-3</v>
          </cell>
          <cell r="U56">
            <v>3.0999984592199326E-3</v>
          </cell>
          <cell r="V56">
            <v>3.0999984592199326E-3</v>
          </cell>
          <cell r="W56">
            <v>3.0999984592199326E-3</v>
          </cell>
          <cell r="X56">
            <v>3.0999984592199326E-3</v>
          </cell>
          <cell r="Y56">
            <v>3.0999984592199326E-3</v>
          </cell>
          <cell r="Z56">
            <v>3.0999984592199326E-3</v>
          </cell>
          <cell r="AC56">
            <v>9.9299999999999999E-2</v>
          </cell>
          <cell r="AD56">
            <v>0.2853</v>
          </cell>
          <cell r="AF56">
            <v>0.2853</v>
          </cell>
          <cell r="AG56" t="str">
            <v>Pluvial</v>
          </cell>
          <cell r="AH56" t="str">
            <v>Cuenca 1</v>
          </cell>
          <cell r="AI56">
            <v>64.06</v>
          </cell>
          <cell r="AJ56">
            <v>63.9</v>
          </cell>
          <cell r="AK56">
            <v>63.03</v>
          </cell>
          <cell r="AL56">
            <v>62.915142706000005</v>
          </cell>
          <cell r="AO56" t="str">
            <v>Proyectado</v>
          </cell>
          <cell r="AQ56">
            <v>1.0300000000000011</v>
          </cell>
          <cell r="AR56">
            <v>0.984857293999994</v>
          </cell>
          <cell r="AS56">
            <v>3.0999999999999071E-3</v>
          </cell>
          <cell r="AT56">
            <v>1.0300000000000011</v>
          </cell>
          <cell r="AU56">
            <v>0.984857293999994</v>
          </cell>
        </row>
        <row r="57">
          <cell r="A57">
            <v>191</v>
          </cell>
          <cell r="B57" t="str">
            <v>P176-P175</v>
          </cell>
          <cell r="C57" t="str">
            <v>P176</v>
          </cell>
          <cell r="D57" t="str">
            <v>P175</v>
          </cell>
          <cell r="E57">
            <v>2.2999999999999998</v>
          </cell>
          <cell r="F57">
            <v>2.2999999999999998</v>
          </cell>
          <cell r="G57" t="b">
            <v>0</v>
          </cell>
          <cell r="H57">
            <v>2.2999999999999998</v>
          </cell>
          <cell r="K57">
            <v>28.771125999999999</v>
          </cell>
          <cell r="L57">
            <v>3.2000000000000002E-3</v>
          </cell>
          <cell r="M57" t="str">
            <v>S337</v>
          </cell>
          <cell r="N57" t="str">
            <v>S338</v>
          </cell>
          <cell r="O57" t="str">
            <v>S339</v>
          </cell>
          <cell r="P57" t="str">
            <v>S336</v>
          </cell>
          <cell r="U57">
            <v>8.3962999999999996E-2</v>
          </cell>
          <cell r="V57">
            <v>4.9436000000000001E-2</v>
          </cell>
          <cell r="W57">
            <v>3.3188000000000002E-2</v>
          </cell>
          <cell r="X57">
            <v>3.5574000000000001E-2</v>
          </cell>
          <cell r="Y57">
            <v>3.5573989152908325E-2</v>
          </cell>
          <cell r="Z57">
            <v>3.5573989152908325E-2</v>
          </cell>
          <cell r="AC57">
            <v>0.21870000000000001</v>
          </cell>
          <cell r="AD57">
            <v>24.401019000000002</v>
          </cell>
          <cell r="AF57">
            <v>24.401019000000002</v>
          </cell>
          <cell r="AG57" t="str">
            <v>Pluvial</v>
          </cell>
          <cell r="AH57" t="str">
            <v>Cuenca 1</v>
          </cell>
          <cell r="AI57">
            <v>63.9</v>
          </cell>
          <cell r="AJ57">
            <v>63.86</v>
          </cell>
          <cell r="AK57">
            <v>62.51</v>
          </cell>
          <cell r="AL57">
            <v>62.417932396799998</v>
          </cell>
          <cell r="AO57" t="str">
            <v>Existente</v>
          </cell>
          <cell r="AQ57">
            <v>1.3900000000000006</v>
          </cell>
          <cell r="AR57">
            <v>1.4420676032000017</v>
          </cell>
          <cell r="AS57">
            <v>3.2000000000000101E-3</v>
          </cell>
          <cell r="AT57">
            <v>1.3900000000000006</v>
          </cell>
          <cell r="AU57">
            <v>1.4420676032000017</v>
          </cell>
        </row>
        <row r="58">
          <cell r="A58">
            <v>370</v>
          </cell>
          <cell r="B58" t="str">
            <v>P175-N60</v>
          </cell>
          <cell r="C58" t="str">
            <v>P175</v>
          </cell>
          <cell r="D58" t="str">
            <v>N60</v>
          </cell>
          <cell r="E58">
            <v>2.2999999999999998</v>
          </cell>
          <cell r="F58">
            <v>2.2000000000000002</v>
          </cell>
          <cell r="G58" t="b">
            <v>0</v>
          </cell>
          <cell r="K58">
            <v>44.325121000000003</v>
          </cell>
          <cell r="L58">
            <v>3.2000000000000002E-3</v>
          </cell>
          <cell r="M58" t="str">
            <v>S341</v>
          </cell>
          <cell r="N58" t="str">
            <v>S340</v>
          </cell>
          <cell r="U58">
            <v>2.7456000000000001E-2</v>
          </cell>
          <cell r="V58">
            <v>0.12429999999999999</v>
          </cell>
          <cell r="W58">
            <v>0.12429994344711304</v>
          </cell>
          <cell r="X58">
            <v>0.12429994344711304</v>
          </cell>
          <cell r="Y58">
            <v>0.12429994344711304</v>
          </cell>
          <cell r="Z58">
            <v>0.12429994344711304</v>
          </cell>
          <cell r="AC58">
            <v>0.34599999999999997</v>
          </cell>
          <cell r="AD58">
            <v>24.747019000000002</v>
          </cell>
          <cell r="AF58">
            <v>24.747019000000002</v>
          </cell>
          <cell r="AG58" t="str">
            <v>Pluvial</v>
          </cell>
          <cell r="AH58" t="str">
            <v>Cuenca 1</v>
          </cell>
          <cell r="AI58">
            <v>63.86</v>
          </cell>
          <cell r="AJ58">
            <v>63.55</v>
          </cell>
          <cell r="AK58">
            <v>62.41</v>
          </cell>
          <cell r="AL58">
            <v>62.268159612799998</v>
          </cell>
          <cell r="AO58" t="str">
            <v>Proyectado</v>
          </cell>
          <cell r="AQ58">
            <v>1.4500000000000028</v>
          </cell>
          <cell r="AR58">
            <v>1.281840387199999</v>
          </cell>
          <cell r="AS58">
            <v>3.1999999999999655E-3</v>
          </cell>
          <cell r="AT58">
            <v>1.4500000000000028</v>
          </cell>
          <cell r="AU58">
            <v>1.281840387199999</v>
          </cell>
        </row>
        <row r="59">
          <cell r="B59">
            <v>1.2818403244018555</v>
          </cell>
          <cell r="C59">
            <v>1.2818403244018555</v>
          </cell>
          <cell r="D59">
            <v>1.2818403244018555</v>
          </cell>
          <cell r="E59">
            <v>1.2818403244018555</v>
          </cell>
          <cell r="F59">
            <v>1.2818403244018555</v>
          </cell>
          <cell r="G59">
            <v>1.2818403244018555</v>
          </cell>
          <cell r="K59">
            <v>1.2818403244018555</v>
          </cell>
          <cell r="L59">
            <v>1.2818403244018555</v>
          </cell>
          <cell r="M59">
            <v>1.2818403244018555</v>
          </cell>
          <cell r="N59">
            <v>1.2818403244018555</v>
          </cell>
          <cell r="O59">
            <v>1.2818403244018555</v>
          </cell>
          <cell r="P59">
            <v>1.2818403244018555</v>
          </cell>
          <cell r="Q59">
            <v>1.2818403244018555</v>
          </cell>
          <cell r="R59">
            <v>1.2818403244018555</v>
          </cell>
          <cell r="S59">
            <v>1.2818403244018555</v>
          </cell>
          <cell r="T59">
            <v>1.2818403244018555</v>
          </cell>
          <cell r="U59">
            <v>1.2818403244018555</v>
          </cell>
          <cell r="V59">
            <v>1.2818403244018555</v>
          </cell>
          <cell r="W59">
            <v>1.2818403244018555</v>
          </cell>
          <cell r="X59">
            <v>1.2818403244018555</v>
          </cell>
          <cell r="Y59">
            <v>1.2818403244018555</v>
          </cell>
          <cell r="Z59">
            <v>1.2818403244018555</v>
          </cell>
          <cell r="AC59">
            <v>1.2818403244018555</v>
          </cell>
          <cell r="AD59">
            <v>1.2818403244018555</v>
          </cell>
          <cell r="AF59">
            <v>1.2818403244018555</v>
          </cell>
          <cell r="AG59">
            <v>1.2818403244018555</v>
          </cell>
          <cell r="AI59">
            <v>1.2818403244018555</v>
          </cell>
          <cell r="AJ59">
            <v>1.2818403244018555</v>
          </cell>
          <cell r="AK59">
            <v>1.2818403244018555</v>
          </cell>
          <cell r="AL59">
            <v>1.2818403244018555</v>
          </cell>
          <cell r="AM59">
            <v>1.2818403244018555</v>
          </cell>
          <cell r="AN59">
            <v>1.2818403244018555</v>
          </cell>
          <cell r="AO59">
            <v>1.2818403244018555</v>
          </cell>
        </row>
        <row r="60">
          <cell r="A60">
            <v>359</v>
          </cell>
          <cell r="B60" t="str">
            <v>N56-N57</v>
          </cell>
          <cell r="C60" t="str">
            <v>N56</v>
          </cell>
          <cell r="D60" t="str">
            <v>N57</v>
          </cell>
          <cell r="E60">
            <v>1.2</v>
          </cell>
          <cell r="F60">
            <v>1.5</v>
          </cell>
          <cell r="G60" t="b">
            <v>0</v>
          </cell>
          <cell r="K60">
            <v>30.209028</v>
          </cell>
          <cell r="L60">
            <v>7.3000000000000001E-3</v>
          </cell>
          <cell r="M60" t="str">
            <v>S268</v>
          </cell>
          <cell r="N60" t="str">
            <v>S269</v>
          </cell>
          <cell r="O60" t="str">
            <v>SN6</v>
          </cell>
          <cell r="U60">
            <v>6.8640999999999994E-2</v>
          </cell>
          <cell r="V60">
            <v>0.13652400000000001</v>
          </cell>
          <cell r="W60">
            <v>4.691E-2</v>
          </cell>
          <cell r="X60">
            <v>4.6909987926483154E-2</v>
          </cell>
          <cell r="Y60">
            <v>4.6909987926483154E-2</v>
          </cell>
          <cell r="Z60">
            <v>4.6909987926483154E-2</v>
          </cell>
          <cell r="AC60">
            <v>0.3024</v>
          </cell>
          <cell r="AD60">
            <v>0.3024</v>
          </cell>
          <cell r="AF60">
            <v>0.3024</v>
          </cell>
          <cell r="AG60" t="str">
            <v>Pluvial</v>
          </cell>
          <cell r="AH60" t="str">
            <v>Cuenca 1</v>
          </cell>
          <cell r="AI60">
            <v>64.55</v>
          </cell>
          <cell r="AJ60">
            <v>64.45</v>
          </cell>
          <cell r="AK60">
            <v>63.54</v>
          </cell>
          <cell r="AL60">
            <v>63.3194740956</v>
          </cell>
          <cell r="AO60" t="str">
            <v>Proyectado</v>
          </cell>
          <cell r="AQ60">
            <v>1.009999999999998</v>
          </cell>
          <cell r="AR60">
            <v>1.1305259044000024</v>
          </cell>
          <cell r="AS60">
            <v>7.2999999999999584E-3</v>
          </cell>
          <cell r="AT60">
            <v>1.009999999999998</v>
          </cell>
          <cell r="AU60">
            <v>1.1305259044000024</v>
          </cell>
        </row>
        <row r="61">
          <cell r="A61">
            <v>360</v>
          </cell>
          <cell r="B61" t="str">
            <v>N57-N58</v>
          </cell>
          <cell r="C61" t="str">
            <v>N57</v>
          </cell>
          <cell r="D61" t="str">
            <v>N58</v>
          </cell>
          <cell r="E61">
            <v>1.5</v>
          </cell>
          <cell r="F61">
            <v>1.6</v>
          </cell>
          <cell r="G61" t="b">
            <v>0</v>
          </cell>
          <cell r="K61">
            <v>27.969958999999999</v>
          </cell>
          <cell r="L61">
            <v>5.7000000000000002E-3</v>
          </cell>
          <cell r="M61" t="str">
            <v>S307</v>
          </cell>
          <cell r="N61" t="str">
            <v>S308</v>
          </cell>
          <cell r="O61" t="str">
            <v>SN7</v>
          </cell>
          <cell r="U61">
            <v>0.14371800000000001</v>
          </cell>
          <cell r="V61">
            <v>9.0369000000000005E-2</v>
          </cell>
          <cell r="W61">
            <v>6.3688999999999996E-2</v>
          </cell>
          <cell r="X61">
            <v>6.3688993453979492E-2</v>
          </cell>
          <cell r="Y61">
            <v>6.3688993453979492E-2</v>
          </cell>
          <cell r="Z61">
            <v>6.3688993453979492E-2</v>
          </cell>
          <cell r="AC61">
            <v>0.28799999999999998</v>
          </cell>
          <cell r="AD61">
            <v>0.59040000000000004</v>
          </cell>
          <cell r="AF61">
            <v>0.59040000000000004</v>
          </cell>
          <cell r="AG61" t="str">
            <v>Pluvial</v>
          </cell>
          <cell r="AH61" t="str">
            <v>Cuenca 1</v>
          </cell>
          <cell r="AI61">
            <v>64.45</v>
          </cell>
          <cell r="AJ61">
            <v>64.400000000000006</v>
          </cell>
          <cell r="AK61">
            <v>63.3194740956</v>
          </cell>
          <cell r="AL61">
            <v>63.160045329299997</v>
          </cell>
          <cell r="AO61" t="str">
            <v>Proyectado</v>
          </cell>
          <cell r="AQ61">
            <v>1.1305259044000024</v>
          </cell>
          <cell r="AR61">
            <v>1.2399546707000084</v>
          </cell>
          <cell r="AS61">
            <v>5.7000000000001121E-3</v>
          </cell>
          <cell r="AT61">
            <v>1.1305259044000024</v>
          </cell>
          <cell r="AU61">
            <v>1.2399546707000084</v>
          </cell>
        </row>
        <row r="62">
          <cell r="A62">
            <v>361</v>
          </cell>
          <cell r="B62" t="str">
            <v>N58-N59</v>
          </cell>
          <cell r="C62" t="str">
            <v>N58</v>
          </cell>
          <cell r="D62" t="str">
            <v>N59</v>
          </cell>
          <cell r="E62">
            <v>1.6</v>
          </cell>
          <cell r="F62">
            <v>1.2</v>
          </cell>
          <cell r="G62" t="b">
            <v>0</v>
          </cell>
          <cell r="K62">
            <v>48.700150999999998</v>
          </cell>
          <cell r="L62">
            <v>7.3000000000000001E-3</v>
          </cell>
          <cell r="M62" t="str">
            <v>S311</v>
          </cell>
          <cell r="N62" t="str">
            <v>S310</v>
          </cell>
          <cell r="O62" t="str">
            <v>S309</v>
          </cell>
          <cell r="P62" t="str">
            <v>SN8</v>
          </cell>
          <cell r="Q62" t="str">
            <v>SN11</v>
          </cell>
          <cell r="U62">
            <v>0.10145899999999999</v>
          </cell>
          <cell r="V62">
            <v>0.13272200000000001</v>
          </cell>
          <cell r="W62">
            <v>0.126778</v>
          </cell>
          <cell r="X62">
            <v>5.1766E-2</v>
          </cell>
          <cell r="Y62">
            <v>1.9982E-2</v>
          </cell>
          <cell r="Z62">
            <v>1.9981995224952698E-2</v>
          </cell>
          <cell r="AC62">
            <v>0.33200000000000002</v>
          </cell>
          <cell r="AD62">
            <v>0.92240000000000011</v>
          </cell>
          <cell r="AF62">
            <v>0.92240000000000011</v>
          </cell>
          <cell r="AG62" t="str">
            <v>Pluvial</v>
          </cell>
          <cell r="AH62" t="str">
            <v>Cuenca 1</v>
          </cell>
          <cell r="AI62">
            <v>64.400000000000006</v>
          </cell>
          <cell r="AJ62">
            <v>63.82</v>
          </cell>
          <cell r="AK62">
            <v>63.160045329299997</v>
          </cell>
          <cell r="AL62">
            <v>62.804534226999998</v>
          </cell>
          <cell r="AO62" t="str">
            <v>Proyectado</v>
          </cell>
          <cell r="AQ62">
            <v>1.2399546707000084</v>
          </cell>
          <cell r="AR62">
            <v>1.0154657730000025</v>
          </cell>
          <cell r="AS62">
            <v>7.2999999999999897E-3</v>
          </cell>
          <cell r="AT62">
            <v>1.2399546707000084</v>
          </cell>
          <cell r="AU62">
            <v>1.0154657730000025</v>
          </cell>
        </row>
        <row r="63">
          <cell r="A63">
            <v>362</v>
          </cell>
          <cell r="B63" t="str">
            <v>N59-N60</v>
          </cell>
          <cell r="C63" t="str">
            <v>N59</v>
          </cell>
          <cell r="D63" t="str">
            <v>N60</v>
          </cell>
          <cell r="E63">
            <v>1.2</v>
          </cell>
          <cell r="F63">
            <v>1.2</v>
          </cell>
          <cell r="G63" t="b">
            <v>0</v>
          </cell>
          <cell r="K63">
            <v>33.479999999999997</v>
          </cell>
          <cell r="L63">
            <v>3.3E-3</v>
          </cell>
          <cell r="M63" t="str">
            <v>S464</v>
          </cell>
          <cell r="N63" t="str">
            <v>SN10</v>
          </cell>
          <cell r="O63" t="str">
            <v>SN9</v>
          </cell>
          <cell r="U63">
            <v>3.9903000000000001E-2</v>
          </cell>
          <cell r="V63">
            <v>4.8111000000000001E-2</v>
          </cell>
          <cell r="W63">
            <v>7.4690999999999994E-2</v>
          </cell>
          <cell r="X63">
            <v>7.469099760055542E-2</v>
          </cell>
          <cell r="Y63">
            <v>7.469099760055542E-2</v>
          </cell>
          <cell r="Z63">
            <v>7.469099760055542E-2</v>
          </cell>
          <cell r="AC63">
            <v>0.26600000000000001</v>
          </cell>
          <cell r="AD63">
            <v>1.1884000000000001</v>
          </cell>
          <cell r="AF63">
            <v>1.1884000000000001</v>
          </cell>
          <cell r="AG63" t="str">
            <v>Pluvial</v>
          </cell>
          <cell r="AH63" t="str">
            <v>Cuenca 1</v>
          </cell>
          <cell r="AI63">
            <v>63.82</v>
          </cell>
          <cell r="AJ63">
            <v>63.55</v>
          </cell>
          <cell r="AK63">
            <v>62.59</v>
          </cell>
          <cell r="AL63">
            <v>62.479516000000004</v>
          </cell>
          <cell r="AO63" t="str">
            <v>Proyectado</v>
          </cell>
          <cell r="AQ63">
            <v>1.2299999999999969</v>
          </cell>
          <cell r="AR63">
            <v>1.0704839999999933</v>
          </cell>
          <cell r="AS63">
            <v>3.2999999999999878E-3</v>
          </cell>
          <cell r="AT63">
            <v>1.2299999999999969</v>
          </cell>
          <cell r="AU63">
            <v>1.0704839999999933</v>
          </cell>
        </row>
        <row r="64">
          <cell r="A64">
            <v>371</v>
          </cell>
          <cell r="B64" t="str">
            <v>N60-N83</v>
          </cell>
          <cell r="C64" t="str">
            <v>N60</v>
          </cell>
          <cell r="D64" t="str">
            <v>N83</v>
          </cell>
          <cell r="E64">
            <v>2.2000000000000002</v>
          </cell>
          <cell r="F64">
            <v>3.2</v>
          </cell>
          <cell r="G64" t="b">
            <v>0</v>
          </cell>
          <cell r="H64">
            <v>2.2000000000000002</v>
          </cell>
          <cell r="K64">
            <v>38.894421999999999</v>
          </cell>
          <cell r="L64">
            <v>3.3E-3</v>
          </cell>
          <cell r="M64" t="str">
            <v>SN4</v>
          </cell>
          <cell r="U64">
            <v>0.268148</v>
          </cell>
          <cell r="V64">
            <v>0.26814794540405273</v>
          </cell>
          <cell r="W64">
            <v>0.26814794540405273</v>
          </cell>
          <cell r="X64">
            <v>0.26814794540405273</v>
          </cell>
          <cell r="Y64">
            <v>0.26814794540405273</v>
          </cell>
          <cell r="Z64">
            <v>0.26814794540405273</v>
          </cell>
          <cell r="AC64">
            <v>0.24099999999999999</v>
          </cell>
          <cell r="AD64">
            <v>26.176419000000003</v>
          </cell>
          <cell r="AF64">
            <v>26.176419000000003</v>
          </cell>
          <cell r="AG64" t="str">
            <v>Pluvial</v>
          </cell>
          <cell r="AH64" t="str">
            <v>Cuenca 1</v>
          </cell>
          <cell r="AI64">
            <v>63.55</v>
          </cell>
          <cell r="AJ64">
            <v>64.52</v>
          </cell>
          <cell r="AK64">
            <v>62.25</v>
          </cell>
          <cell r="AL64">
            <v>62.121648407400002</v>
          </cell>
          <cell r="AO64" t="str">
            <v>Proyectado</v>
          </cell>
          <cell r="AQ64">
            <v>1.2999999999999972</v>
          </cell>
          <cell r="AR64">
            <v>2.3983515925999939</v>
          </cell>
          <cell r="AS64">
            <v>3.2999999999999445E-3</v>
          </cell>
          <cell r="AT64">
            <v>1.2999999999999972</v>
          </cell>
          <cell r="AU64">
            <v>2.3983515925999939</v>
          </cell>
        </row>
        <row r="65">
          <cell r="B65">
            <v>2.3983497619628906</v>
          </cell>
          <cell r="C65">
            <v>2.3983497619628906</v>
          </cell>
          <cell r="D65">
            <v>2.3983497619628906</v>
          </cell>
          <cell r="E65">
            <v>2.3983497619628906</v>
          </cell>
          <cell r="F65">
            <v>2.3983497619628906</v>
          </cell>
          <cell r="G65">
            <v>2.3983497619628906</v>
          </cell>
          <cell r="K65">
            <v>2.3983497619628906</v>
          </cell>
          <cell r="L65">
            <v>2.3983497619628906</v>
          </cell>
          <cell r="M65">
            <v>2.3983497619628906</v>
          </cell>
          <cell r="N65">
            <v>2.3983497619628906</v>
          </cell>
          <cell r="O65">
            <v>2.3983497619628906</v>
          </cell>
          <cell r="P65">
            <v>2.3983497619628906</v>
          </cell>
          <cell r="Q65">
            <v>2.3983497619628906</v>
          </cell>
          <cell r="R65">
            <v>2.3983497619628906</v>
          </cell>
          <cell r="S65">
            <v>2.3983497619628906</v>
          </cell>
          <cell r="T65">
            <v>2.3983497619628906</v>
          </cell>
          <cell r="U65">
            <v>2.3983497619628906</v>
          </cell>
          <cell r="V65">
            <v>2.3983497619628906</v>
          </cell>
          <cell r="W65">
            <v>2.3983497619628906</v>
          </cell>
          <cell r="X65">
            <v>2.3983497619628906</v>
          </cell>
          <cell r="Y65">
            <v>2.3983497619628906</v>
          </cell>
          <cell r="Z65">
            <v>2.3983497619628906</v>
          </cell>
          <cell r="AC65">
            <v>2.3983497619628906</v>
          </cell>
          <cell r="AD65">
            <v>2.3983497619628906</v>
          </cell>
          <cell r="AF65">
            <v>2.3983497619628906</v>
          </cell>
          <cell r="AG65">
            <v>2.3983497619628906</v>
          </cell>
          <cell r="AI65">
            <v>2.3983497619628906</v>
          </cell>
          <cell r="AJ65">
            <v>2.3983497619628906</v>
          </cell>
          <cell r="AK65">
            <v>2.3983497619628906</v>
          </cell>
          <cell r="AL65">
            <v>2.3983497619628906</v>
          </cell>
          <cell r="AM65">
            <v>2.3983497619628906</v>
          </cell>
          <cell r="AN65">
            <v>2.3983497619628906</v>
          </cell>
          <cell r="AO65">
            <v>2.3983497619628906</v>
          </cell>
        </row>
        <row r="66">
          <cell r="A66">
            <v>430</v>
          </cell>
          <cell r="B66" t="str">
            <v>N116-N114</v>
          </cell>
          <cell r="C66" t="str">
            <v>N116</v>
          </cell>
          <cell r="D66" t="str">
            <v>N114</v>
          </cell>
          <cell r="E66">
            <v>1.2</v>
          </cell>
          <cell r="F66">
            <v>1.2</v>
          </cell>
          <cell r="G66" t="b">
            <v>0</v>
          </cell>
          <cell r="K66">
            <v>13.12</v>
          </cell>
          <cell r="L66">
            <v>8.6999999999999994E-3</v>
          </cell>
          <cell r="M66" t="str">
            <v>S395</v>
          </cell>
          <cell r="U66">
            <v>0.29025800000000002</v>
          </cell>
          <cell r="V66">
            <v>0.29025793075561523</v>
          </cell>
          <cell r="W66">
            <v>0.29025793075561523</v>
          </cell>
          <cell r="X66">
            <v>0.29025793075561523</v>
          </cell>
          <cell r="Y66">
            <v>0.29025793075561523</v>
          </cell>
          <cell r="Z66">
            <v>0.29025793075561523</v>
          </cell>
          <cell r="AC66">
            <v>0.68100000000000005</v>
          </cell>
          <cell r="AD66">
            <v>0.68100000000000005</v>
          </cell>
          <cell r="AF66">
            <v>0.68100000000000005</v>
          </cell>
          <cell r="AG66" t="str">
            <v>Pluvial</v>
          </cell>
          <cell r="AH66" t="str">
            <v>Cuenca 1</v>
          </cell>
          <cell r="AI66">
            <v>65.819999999999993</v>
          </cell>
          <cell r="AJ66">
            <v>65.459999999999994</v>
          </cell>
          <cell r="AK66">
            <v>64.569999999999993</v>
          </cell>
          <cell r="AL66">
            <v>64.455855999999997</v>
          </cell>
          <cell r="AO66" t="str">
            <v>Proyectado</v>
          </cell>
          <cell r="AQ66">
            <v>1.25</v>
          </cell>
          <cell r="AR66">
            <v>1.0041439999999966</v>
          </cell>
          <cell r="AS66">
            <v>8.6999999999996976E-3</v>
          </cell>
          <cell r="AT66">
            <v>1.25</v>
          </cell>
          <cell r="AU66">
            <v>1.0041439999999966</v>
          </cell>
        </row>
        <row r="67">
          <cell r="A67">
            <v>429</v>
          </cell>
          <cell r="B67" t="str">
            <v>N114-N112</v>
          </cell>
          <cell r="C67" t="str">
            <v>N114</v>
          </cell>
          <cell r="D67" t="str">
            <v>N112</v>
          </cell>
          <cell r="E67">
            <v>1.2</v>
          </cell>
          <cell r="F67">
            <v>1.2</v>
          </cell>
          <cell r="G67" t="b">
            <v>0</v>
          </cell>
          <cell r="K67">
            <v>32.649863000000003</v>
          </cell>
          <cell r="L67">
            <v>8.6999999999999994E-3</v>
          </cell>
          <cell r="M67" t="str">
            <v>S394</v>
          </cell>
          <cell r="U67">
            <v>7.8710000000000002E-2</v>
          </cell>
          <cell r="V67">
            <v>7.8709959983825684E-2</v>
          </cell>
          <cell r="W67">
            <v>7.8709959983825684E-2</v>
          </cell>
          <cell r="X67">
            <v>7.8709959983825684E-2</v>
          </cell>
          <cell r="Y67">
            <v>7.8709959983825684E-2</v>
          </cell>
          <cell r="Z67">
            <v>7.8709959983825684E-2</v>
          </cell>
          <cell r="AC67">
            <v>0.33899999999999997</v>
          </cell>
          <cell r="AD67">
            <v>1.02</v>
          </cell>
          <cell r="AF67">
            <v>1.02</v>
          </cell>
          <cell r="AG67" t="str">
            <v>Pluvial</v>
          </cell>
          <cell r="AH67" t="str">
            <v>Cuenca 1</v>
          </cell>
          <cell r="AI67">
            <v>65.459999999999994</v>
          </cell>
          <cell r="AJ67">
            <v>65.099999999999994</v>
          </cell>
          <cell r="AK67">
            <v>64.455855999999997</v>
          </cell>
          <cell r="AL67">
            <v>64.171802191899999</v>
          </cell>
          <cell r="AO67" t="str">
            <v>Proyectado</v>
          </cell>
          <cell r="AQ67">
            <v>1.0041439999999966</v>
          </cell>
          <cell r="AR67">
            <v>0.92819780809999486</v>
          </cell>
          <cell r="AS67">
            <v>8.6999999999999283E-3</v>
          </cell>
          <cell r="AT67">
            <v>1.0041439999999966</v>
          </cell>
          <cell r="AU67">
            <v>0.92819780809999486</v>
          </cell>
        </row>
        <row r="68">
          <cell r="A68">
            <v>428</v>
          </cell>
          <cell r="B68" t="str">
            <v>N112-N113</v>
          </cell>
          <cell r="C68" t="str">
            <v>N112</v>
          </cell>
          <cell r="D68" t="str">
            <v>N113</v>
          </cell>
          <cell r="E68">
            <v>1.2</v>
          </cell>
          <cell r="F68">
            <v>1.7</v>
          </cell>
          <cell r="G68" t="b">
            <v>0</v>
          </cell>
          <cell r="K68">
            <v>11.479077</v>
          </cell>
          <cell r="L68">
            <v>8.6999999999999994E-3</v>
          </cell>
          <cell r="M68" t="str">
            <v>S380</v>
          </cell>
          <cell r="N68" t="str">
            <v>S381</v>
          </cell>
          <cell r="U68">
            <v>5.0198E-2</v>
          </cell>
          <cell r="V68">
            <v>6.7669000000000007E-2</v>
          </cell>
          <cell r="W68">
            <v>6.766897439956665E-2</v>
          </cell>
          <cell r="X68">
            <v>6.766897439956665E-2</v>
          </cell>
          <cell r="Y68">
            <v>6.766897439956665E-2</v>
          </cell>
          <cell r="Z68">
            <v>6.766897439956665E-2</v>
          </cell>
          <cell r="AC68">
            <v>0.28100000000000003</v>
          </cell>
          <cell r="AD68">
            <v>1.3010000000000002</v>
          </cell>
          <cell r="AF68">
            <v>1.3010000000000002</v>
          </cell>
          <cell r="AG68" t="str">
            <v>Pluvial</v>
          </cell>
          <cell r="AH68" t="str">
            <v>Cuenca 1</v>
          </cell>
          <cell r="AI68">
            <v>65.099999999999994</v>
          </cell>
          <cell r="AJ68">
            <v>65.55</v>
          </cell>
          <cell r="AK68">
            <v>64.171802191899999</v>
          </cell>
          <cell r="AL68">
            <v>64.071934221999996</v>
          </cell>
          <cell r="AO68" t="str">
            <v>Proyectado</v>
          </cell>
          <cell r="AQ68">
            <v>0.92819780809999486</v>
          </cell>
          <cell r="AR68">
            <v>1.4780657780000013</v>
          </cell>
          <cell r="AS68">
            <v>8.7000000000003117E-3</v>
          </cell>
          <cell r="AT68">
            <v>0.92819780809999486</v>
          </cell>
          <cell r="AU68">
            <v>1.4780657780000013</v>
          </cell>
        </row>
        <row r="69">
          <cell r="A69">
            <v>431</v>
          </cell>
          <cell r="B69" t="str">
            <v>N113-N118</v>
          </cell>
          <cell r="C69" t="str">
            <v>N113</v>
          </cell>
          <cell r="D69" t="str">
            <v>N118</v>
          </cell>
          <cell r="E69">
            <v>1.7</v>
          </cell>
          <cell r="F69">
            <v>1.6</v>
          </cell>
          <cell r="G69" t="b">
            <v>0</v>
          </cell>
          <cell r="K69">
            <v>45.885402999999997</v>
          </cell>
          <cell r="L69">
            <v>8.6999999999999994E-3</v>
          </cell>
          <cell r="U69">
            <v>8.6999982595443726E-3</v>
          </cell>
          <cell r="V69">
            <v>8.6999982595443726E-3</v>
          </cell>
          <cell r="W69">
            <v>8.6999982595443726E-3</v>
          </cell>
          <cell r="X69">
            <v>8.6999982595443726E-3</v>
          </cell>
          <cell r="Y69">
            <v>8.6999982595443726E-3</v>
          </cell>
          <cell r="Z69">
            <v>8.6999982595443726E-3</v>
          </cell>
          <cell r="AC69">
            <v>0.73099999999999998</v>
          </cell>
          <cell r="AD69">
            <v>2.032</v>
          </cell>
          <cell r="AF69">
            <v>2.032</v>
          </cell>
          <cell r="AG69" t="str">
            <v>Pluvial</v>
          </cell>
          <cell r="AH69" t="str">
            <v>Cuenca 1</v>
          </cell>
          <cell r="AI69">
            <v>65.55</v>
          </cell>
          <cell r="AJ69">
            <v>65.09</v>
          </cell>
          <cell r="AK69">
            <v>64.071934221999996</v>
          </cell>
          <cell r="AL69">
            <v>63.672731215899994</v>
          </cell>
          <cell r="AO69" t="str">
            <v>Proyectado</v>
          </cell>
          <cell r="AQ69">
            <v>1.4780657780000013</v>
          </cell>
          <cell r="AR69">
            <v>1.4172687841000098</v>
          </cell>
          <cell r="AS69">
            <v>8.7000000000000497E-3</v>
          </cell>
          <cell r="AT69">
            <v>1.4780657780000013</v>
          </cell>
          <cell r="AU69">
            <v>1.4172687841000098</v>
          </cell>
        </row>
        <row r="70">
          <cell r="C70" t="str">
            <v>N118</v>
          </cell>
          <cell r="D70" t="str">
            <v>N129</v>
          </cell>
          <cell r="K70">
            <v>65.83</v>
          </cell>
          <cell r="L70">
            <v>8.6999999999999994E-3</v>
          </cell>
          <cell r="AC70">
            <v>0</v>
          </cell>
          <cell r="AD70">
            <v>2.032</v>
          </cell>
          <cell r="AF70">
            <v>2.032</v>
          </cell>
          <cell r="AG70" t="str">
            <v>Pluvial</v>
          </cell>
          <cell r="AH70" t="str">
            <v>Cuenca 1</v>
          </cell>
          <cell r="AI70">
            <v>65.09</v>
          </cell>
          <cell r="AJ70">
            <v>64.81</v>
          </cell>
          <cell r="AK70">
            <v>63.672731215899994</v>
          </cell>
          <cell r="AL70">
            <v>63.100010215899992</v>
          </cell>
          <cell r="AO70" t="str">
            <v>Proyectado</v>
          </cell>
          <cell r="AQ70">
            <v>1.4172687841000098</v>
          </cell>
          <cell r="AR70">
            <v>1.70998978410001</v>
          </cell>
          <cell r="AS70">
            <v>8.7000000000000202E-3</v>
          </cell>
          <cell r="AT70">
            <v>1.4172687841000098</v>
          </cell>
          <cell r="AU70">
            <v>1.70998978410001</v>
          </cell>
        </row>
        <row r="71">
          <cell r="A71">
            <v>432</v>
          </cell>
          <cell r="B71" t="str">
            <v>N118-N83</v>
          </cell>
          <cell r="C71" t="str">
            <v>N129</v>
          </cell>
          <cell r="D71" t="str">
            <v>N83</v>
          </cell>
          <cell r="E71">
            <v>1.6</v>
          </cell>
          <cell r="F71">
            <v>1.2</v>
          </cell>
          <cell r="G71" t="e">
            <v>#REF!</v>
          </cell>
          <cell r="K71">
            <v>65.83</v>
          </cell>
          <cell r="L71">
            <v>8.6999999999999994E-3</v>
          </cell>
          <cell r="M71" t="e">
            <v>#N/A</v>
          </cell>
          <cell r="N71" t="e">
            <v>#N/A</v>
          </cell>
          <cell r="U71" t="e">
            <v>#N/A</v>
          </cell>
          <cell r="V71" t="e">
            <v>#N/A</v>
          </cell>
          <cell r="W71">
            <v>8.6999982595443726E-3</v>
          </cell>
          <cell r="X71">
            <v>8.6999982595443726E-3</v>
          </cell>
          <cell r="Y71">
            <v>8.6999982595443726E-3</v>
          </cell>
          <cell r="Z71">
            <v>8.6999982595443726E-3</v>
          </cell>
          <cell r="AC71">
            <v>0.13</v>
          </cell>
          <cell r="AD71">
            <v>2.1619999999999999</v>
          </cell>
          <cell r="AF71">
            <v>2.1619999999999999</v>
          </cell>
          <cell r="AG71" t="str">
            <v>Pluvial</v>
          </cell>
          <cell r="AH71" t="str">
            <v>Cuenca 1</v>
          </cell>
          <cell r="AI71">
            <v>64.81</v>
          </cell>
          <cell r="AJ71">
            <v>64.52</v>
          </cell>
          <cell r="AK71">
            <v>63.100010215899992</v>
          </cell>
          <cell r="AL71">
            <v>62.527289215899991</v>
          </cell>
          <cell r="AO71" t="str">
            <v>Proyectado</v>
          </cell>
          <cell r="AQ71">
            <v>1.70998978410001</v>
          </cell>
          <cell r="AR71">
            <v>1.9927107841000051</v>
          </cell>
          <cell r="AS71">
            <v>8.7000000000000202E-3</v>
          </cell>
          <cell r="AT71">
            <v>1.70998978410001</v>
          </cell>
          <cell r="AU71">
            <v>1.9927107841000051</v>
          </cell>
        </row>
        <row r="72">
          <cell r="A72">
            <v>403</v>
          </cell>
          <cell r="B72" t="str">
            <v>N9-N86</v>
          </cell>
          <cell r="C72" t="str">
            <v>N83</v>
          </cell>
          <cell r="D72" t="str">
            <v>N86</v>
          </cell>
          <cell r="E72">
            <v>3.3</v>
          </cell>
          <cell r="F72">
            <v>1.2</v>
          </cell>
          <cell r="G72" t="b">
            <v>0</v>
          </cell>
          <cell r="K72">
            <v>32.47</v>
          </cell>
          <cell r="L72">
            <v>3.3E-3</v>
          </cell>
          <cell r="M72" t="str">
            <v>SN14</v>
          </cell>
          <cell r="U72">
            <v>0.41688599999999998</v>
          </cell>
          <cell r="V72">
            <v>0.4168858528137207</v>
          </cell>
          <cell r="W72">
            <v>0.4168858528137207</v>
          </cell>
          <cell r="X72">
            <v>0.4168858528137207</v>
          </cell>
          <cell r="Y72">
            <v>0.4168858528137207</v>
          </cell>
          <cell r="Z72">
            <v>0.4168858528137207</v>
          </cell>
          <cell r="AC72">
            <v>0.31</v>
          </cell>
          <cell r="AD72">
            <v>28.648419000000004</v>
          </cell>
          <cell r="AF72">
            <v>28.648419000000004</v>
          </cell>
          <cell r="AG72" t="str">
            <v>Pluvial</v>
          </cell>
          <cell r="AH72" t="str">
            <v>Cuenca 1</v>
          </cell>
          <cell r="AI72">
            <v>64.52</v>
          </cell>
          <cell r="AJ72">
            <v>64.56</v>
          </cell>
          <cell r="AK72">
            <v>62.12</v>
          </cell>
          <cell r="AL72">
            <v>62.012848999999996</v>
          </cell>
          <cell r="AO72" t="str">
            <v>Proyectado</v>
          </cell>
          <cell r="AQ72">
            <v>2.3999999999999986</v>
          </cell>
          <cell r="AR72">
            <v>2.5471510000000066</v>
          </cell>
          <cell r="AS72">
            <v>3.3000000000000546E-3</v>
          </cell>
          <cell r="AT72">
            <v>2.3999999999999986</v>
          </cell>
          <cell r="AU72">
            <v>2.5471510000000066</v>
          </cell>
        </row>
        <row r="73">
          <cell r="A73">
            <v>404</v>
          </cell>
          <cell r="B73" t="str">
            <v>N86-N87</v>
          </cell>
          <cell r="C73" t="str">
            <v>N86</v>
          </cell>
          <cell r="D73" t="str">
            <v>N88</v>
          </cell>
          <cell r="E73">
            <v>1.2</v>
          </cell>
          <cell r="F73">
            <v>3</v>
          </cell>
          <cell r="G73" t="e">
            <v>#REF!</v>
          </cell>
          <cell r="K73">
            <v>40.01</v>
          </cell>
          <cell r="L73">
            <v>3.3E-3</v>
          </cell>
          <cell r="U73">
            <v>3.2999999821186066E-3</v>
          </cell>
          <cell r="V73">
            <v>3.2999999821186066E-3</v>
          </cell>
          <cell r="W73">
            <v>3.2999999821186066E-3</v>
          </cell>
          <cell r="X73">
            <v>3.2999999821186066E-3</v>
          </cell>
          <cell r="Y73">
            <v>3.2999999821186066E-3</v>
          </cell>
          <cell r="Z73">
            <v>3.2999999821186066E-3</v>
          </cell>
          <cell r="AC73">
            <v>2.3570000000000002</v>
          </cell>
          <cell r="AD73">
            <v>31.005419000000003</v>
          </cell>
          <cell r="AF73">
            <v>31.005419000000003</v>
          </cell>
          <cell r="AG73" t="str">
            <v>Pluvial</v>
          </cell>
          <cell r="AH73" t="str">
            <v>Cuenca 1</v>
          </cell>
          <cell r="AI73">
            <v>64.56</v>
          </cell>
          <cell r="AJ73">
            <v>63.18</v>
          </cell>
          <cell r="AK73">
            <v>62.012848999999996</v>
          </cell>
          <cell r="AL73">
            <v>61.880815999999996</v>
          </cell>
          <cell r="AO73" t="str">
            <v>Proyectado</v>
          </cell>
          <cell r="AQ73">
            <v>2.5471510000000066</v>
          </cell>
          <cell r="AR73">
            <v>1.2991840000000039</v>
          </cell>
          <cell r="AS73">
            <v>3.2999999999999961E-3</v>
          </cell>
          <cell r="AT73">
            <v>2.5471510000000066</v>
          </cell>
          <cell r="AU73">
            <v>1.2991840000000039</v>
          </cell>
        </row>
        <row r="74">
          <cell r="A74">
            <v>406</v>
          </cell>
          <cell r="B74" t="str">
            <v>N88-N89</v>
          </cell>
          <cell r="C74" t="str">
            <v>N88</v>
          </cell>
          <cell r="D74" t="str">
            <v>N89</v>
          </cell>
          <cell r="E74">
            <v>2.8</v>
          </cell>
          <cell r="F74">
            <v>1.2</v>
          </cell>
          <cell r="G74" t="b">
            <v>0</v>
          </cell>
          <cell r="K74">
            <v>45.293548000000001</v>
          </cell>
          <cell r="L74">
            <v>3.3E-3</v>
          </cell>
          <cell r="M74" t="str">
            <v>S405</v>
          </cell>
          <cell r="N74" t="str">
            <v>S406</v>
          </cell>
          <cell r="U74">
            <v>0.37338700000000002</v>
          </cell>
          <cell r="V74">
            <v>4.6247000000000003E-2</v>
          </cell>
          <cell r="W74">
            <v>4.6246975660324097E-2</v>
          </cell>
          <cell r="X74">
            <v>4.6246975660324097E-2</v>
          </cell>
          <cell r="Y74">
            <v>4.6246975660324097E-2</v>
          </cell>
          <cell r="Z74">
            <v>4.6246975660324097E-2</v>
          </cell>
          <cell r="AC74">
            <v>0.35</v>
          </cell>
          <cell r="AD74">
            <v>31.355419000000005</v>
          </cell>
          <cell r="AF74">
            <v>31.355419000000005</v>
          </cell>
          <cell r="AG74" t="str">
            <v>Pluvial</v>
          </cell>
          <cell r="AH74" t="str">
            <v>Cuenca 1</v>
          </cell>
          <cell r="AI74">
            <v>63.18</v>
          </cell>
          <cell r="AJ74">
            <v>61.5</v>
          </cell>
          <cell r="AK74">
            <v>60.64</v>
          </cell>
          <cell r="AL74">
            <v>60.4905312916</v>
          </cell>
          <cell r="AO74" t="str">
            <v>Proyectado</v>
          </cell>
          <cell r="AQ74">
            <v>2.5399999999999991</v>
          </cell>
          <cell r="AR74">
            <v>1.0094687084</v>
          </cell>
          <cell r="AS74">
            <v>3.300000000000013E-3</v>
          </cell>
          <cell r="AT74">
            <v>2.5399999999999991</v>
          </cell>
          <cell r="AU74">
            <v>1.0094687084</v>
          </cell>
        </row>
        <row r="75">
          <cell r="A75">
            <v>407</v>
          </cell>
          <cell r="B75" t="str">
            <v>N89-N131</v>
          </cell>
          <cell r="C75" t="str">
            <v>N89</v>
          </cell>
          <cell r="D75" t="str">
            <v>N131</v>
          </cell>
          <cell r="E75">
            <v>1.2</v>
          </cell>
          <cell r="F75">
            <v>1.5</v>
          </cell>
          <cell r="G75" t="b">
            <v>0</v>
          </cell>
          <cell r="K75">
            <v>15.707694</v>
          </cell>
          <cell r="L75">
            <v>3.3E-3</v>
          </cell>
          <cell r="M75" t="str">
            <v>S020</v>
          </cell>
          <cell r="N75" t="str">
            <v>SN58</v>
          </cell>
          <cell r="U75">
            <v>0.120369</v>
          </cell>
          <cell r="V75">
            <v>0.1241</v>
          </cell>
          <cell r="W75">
            <v>0.1240999698638916</v>
          </cell>
          <cell r="X75">
            <v>0.1240999698638916</v>
          </cell>
          <cell r="Y75">
            <v>0.1240999698638916</v>
          </cell>
          <cell r="Z75">
            <v>0.1240999698638916</v>
          </cell>
          <cell r="AC75">
            <v>0.224</v>
          </cell>
          <cell r="AD75">
            <v>31.579419000000005</v>
          </cell>
          <cell r="AF75">
            <v>31.579419000000005</v>
          </cell>
          <cell r="AG75" t="str">
            <v>Pluvial</v>
          </cell>
          <cell r="AH75" t="str">
            <v>Cuenca 1</v>
          </cell>
          <cell r="AI75">
            <v>61.5</v>
          </cell>
          <cell r="AJ75">
            <v>61.39</v>
          </cell>
          <cell r="AK75">
            <v>60.34</v>
          </cell>
          <cell r="AL75">
            <v>60.288164609800006</v>
          </cell>
          <cell r="AO75" t="str">
            <v>Proyectado</v>
          </cell>
          <cell r="AQ75">
            <v>1.1599999999999966</v>
          </cell>
          <cell r="AR75">
            <v>1.1018353901999944</v>
          </cell>
          <cell r="AS75">
            <v>3.2999999999998265E-3</v>
          </cell>
          <cell r="AT75">
            <v>1.1599999999999966</v>
          </cell>
          <cell r="AU75">
            <v>1.1018353901999944</v>
          </cell>
        </row>
        <row r="76">
          <cell r="A76">
            <v>444</v>
          </cell>
          <cell r="B76" t="str">
            <v>N131-N90</v>
          </cell>
          <cell r="C76" t="str">
            <v>N131</v>
          </cell>
          <cell r="D76" t="str">
            <v>N90</v>
          </cell>
          <cell r="E76">
            <v>1.5</v>
          </cell>
          <cell r="F76">
            <v>1.5</v>
          </cell>
          <cell r="G76" t="b">
            <v>0</v>
          </cell>
          <cell r="K76">
            <v>26.251532999999998</v>
          </cell>
          <cell r="L76">
            <v>3.3E-3</v>
          </cell>
          <cell r="M76" t="str">
            <v>SN59</v>
          </cell>
          <cell r="U76">
            <v>0.43492999999999998</v>
          </cell>
          <cell r="V76">
            <v>0.43492984771728516</v>
          </cell>
          <cell r="W76">
            <v>0.43492984771728516</v>
          </cell>
          <cell r="X76">
            <v>0.43492984771728516</v>
          </cell>
          <cell r="Y76">
            <v>0.43492984771728516</v>
          </cell>
          <cell r="Z76">
            <v>0.43492984771728516</v>
          </cell>
          <cell r="AC76">
            <v>0.50800000000000001</v>
          </cell>
          <cell r="AD76">
            <v>32.087419000000004</v>
          </cell>
          <cell r="AF76">
            <v>32.087419000000004</v>
          </cell>
          <cell r="AG76" t="str">
            <v>Pluvial</v>
          </cell>
          <cell r="AH76" t="str">
            <v>Cuenca 1</v>
          </cell>
          <cell r="AI76">
            <v>61.39</v>
          </cell>
          <cell r="AJ76">
            <v>61.2</v>
          </cell>
          <cell r="AK76">
            <v>60.288164609800006</v>
          </cell>
          <cell r="AL76">
            <v>60.201534550900007</v>
          </cell>
          <cell r="AO76" t="str">
            <v>Proyectado</v>
          </cell>
          <cell r="AQ76">
            <v>1.1018353901999944</v>
          </cell>
          <cell r="AR76">
            <v>0.99846544909999579</v>
          </cell>
          <cell r="AS76">
            <v>3.2999999999999653E-3</v>
          </cell>
          <cell r="AT76">
            <v>1.1018353901999944</v>
          </cell>
          <cell r="AU76">
            <v>0.99846544909999579</v>
          </cell>
        </row>
        <row r="77">
          <cell r="A77">
            <v>408</v>
          </cell>
          <cell r="B77" t="str">
            <v>N90-N93</v>
          </cell>
          <cell r="C77" t="str">
            <v>N90</v>
          </cell>
          <cell r="D77" t="str">
            <v>N93</v>
          </cell>
          <cell r="E77">
            <v>1.5</v>
          </cell>
          <cell r="F77">
            <v>1.2</v>
          </cell>
          <cell r="G77" t="b">
            <v>0</v>
          </cell>
          <cell r="K77">
            <v>34.880000000000003</v>
          </cell>
          <cell r="L77">
            <v>3.3E-3</v>
          </cell>
          <cell r="M77" t="str">
            <v>SN55</v>
          </cell>
          <cell r="N77" t="str">
            <v>SN56</v>
          </cell>
          <cell r="U77">
            <v>6.1733999999999997E-2</v>
          </cell>
          <cell r="V77">
            <v>0.68633100000000002</v>
          </cell>
          <cell r="W77">
            <v>0.68633079528808594</v>
          </cell>
          <cell r="X77">
            <v>0.68633079528808594</v>
          </cell>
          <cell r="Y77">
            <v>0.68633079528808594</v>
          </cell>
          <cell r="Z77">
            <v>0.68633079528808594</v>
          </cell>
          <cell r="AC77">
            <v>0.95700000000000007</v>
          </cell>
          <cell r="AD77">
            <v>33.044419000000005</v>
          </cell>
          <cell r="AF77">
            <v>33.044419000000005</v>
          </cell>
          <cell r="AG77" t="str">
            <v>Pluvial</v>
          </cell>
          <cell r="AH77" t="str">
            <v>Cuenca 1</v>
          </cell>
          <cell r="AI77">
            <v>61.2</v>
          </cell>
          <cell r="AJ77">
            <v>60.95</v>
          </cell>
          <cell r="AK77">
            <v>60.06</v>
          </cell>
          <cell r="AL77">
            <v>59.944896</v>
          </cell>
          <cell r="AO77" t="str">
            <v>Proyectado</v>
          </cell>
          <cell r="AQ77">
            <v>1.1400000000000006</v>
          </cell>
          <cell r="AR77">
            <v>1.0051040000000029</v>
          </cell>
          <cell r="AS77">
            <v>3.3000000000000663E-3</v>
          </cell>
          <cell r="AT77">
            <v>1.1400000000000006</v>
          </cell>
          <cell r="AU77">
            <v>1.0051040000000029</v>
          </cell>
        </row>
        <row r="78">
          <cell r="A78">
            <v>409</v>
          </cell>
          <cell r="B78" t="str">
            <v>N93-N92</v>
          </cell>
          <cell r="C78" t="str">
            <v>N93</v>
          </cell>
          <cell r="D78" t="str">
            <v>N92</v>
          </cell>
          <cell r="E78">
            <v>1.2</v>
          </cell>
          <cell r="F78">
            <v>1.5</v>
          </cell>
          <cell r="G78" t="b">
            <v>0</v>
          </cell>
          <cell r="K78">
            <v>14.001913</v>
          </cell>
          <cell r="L78">
            <v>3.3E-3</v>
          </cell>
          <cell r="M78" t="str">
            <v>S018</v>
          </cell>
          <cell r="N78" t="str">
            <v>S019</v>
          </cell>
          <cell r="U78">
            <v>0.227439</v>
          </cell>
          <cell r="V78">
            <v>0.73237600000000003</v>
          </cell>
          <cell r="W78">
            <v>0.7323756217956543</v>
          </cell>
          <cell r="X78">
            <v>0.7323756217956543</v>
          </cell>
          <cell r="Y78">
            <v>0.7323756217956543</v>
          </cell>
          <cell r="Z78">
            <v>0.7323756217956543</v>
          </cell>
          <cell r="AC78">
            <v>1.0269999999999999</v>
          </cell>
          <cell r="AD78">
            <v>34.071419000000006</v>
          </cell>
          <cell r="AF78">
            <v>34.071419000000006</v>
          </cell>
          <cell r="AG78" t="str">
            <v>Pluvial</v>
          </cell>
          <cell r="AH78" t="str">
            <v>Cuenca 1</v>
          </cell>
          <cell r="AI78">
            <v>60.95</v>
          </cell>
          <cell r="AJ78">
            <v>60.95</v>
          </cell>
          <cell r="AK78">
            <v>59.944896</v>
          </cell>
          <cell r="AL78">
            <v>59.898689687100003</v>
          </cell>
          <cell r="AO78" t="str">
            <v>Proyectado</v>
          </cell>
          <cell r="AQ78">
            <v>1.0051040000000029</v>
          </cell>
          <cell r="AR78">
            <v>1.0513103129000001</v>
          </cell>
          <cell r="AS78">
            <v>3.2999999999998009E-3</v>
          </cell>
          <cell r="AT78">
            <v>1.0051040000000029</v>
          </cell>
          <cell r="AU78">
            <v>1.0513103129000001</v>
          </cell>
        </row>
        <row r="79">
          <cell r="A79">
            <v>410</v>
          </cell>
          <cell r="B79" t="str">
            <v>N92-N91</v>
          </cell>
          <cell r="C79" t="str">
            <v>N92</v>
          </cell>
          <cell r="D79" t="str">
            <v>N91</v>
          </cell>
          <cell r="E79">
            <v>1.5</v>
          </cell>
          <cell r="F79">
            <v>2.1</v>
          </cell>
          <cell r="G79" t="b">
            <v>0</v>
          </cell>
          <cell r="K79">
            <v>23.273399999999999</v>
          </cell>
          <cell r="L79">
            <v>3.3E-3</v>
          </cell>
          <cell r="U79">
            <v>3.2999999821186066E-3</v>
          </cell>
          <cell r="V79">
            <v>3.2999999821186066E-3</v>
          </cell>
          <cell r="W79">
            <v>3.2999999821186066E-3</v>
          </cell>
          <cell r="X79">
            <v>3.2999999821186066E-3</v>
          </cell>
          <cell r="Y79">
            <v>3.2999999821186066E-3</v>
          </cell>
          <cell r="Z79">
            <v>3.2999999821186066E-3</v>
          </cell>
          <cell r="AC79">
            <v>1.7430000000000001</v>
          </cell>
          <cell r="AD79">
            <v>35.814419000000008</v>
          </cell>
          <cell r="AF79">
            <v>35.814419000000008</v>
          </cell>
          <cell r="AG79" t="str">
            <v>Pluvial</v>
          </cell>
          <cell r="AH79" t="str">
            <v>Cuenca 1</v>
          </cell>
          <cell r="AI79">
            <v>60.95</v>
          </cell>
          <cell r="AJ79">
            <v>61.25</v>
          </cell>
          <cell r="AK79">
            <v>59.898689687100003</v>
          </cell>
          <cell r="AL79">
            <v>59.821887467100005</v>
          </cell>
          <cell r="AO79" t="str">
            <v>Proyectado</v>
          </cell>
          <cell r="AQ79">
            <v>1.0513103129000001</v>
          </cell>
          <cell r="AR79">
            <v>1.4281125328999948</v>
          </cell>
          <cell r="AS79">
            <v>3.2999999999998968E-3</v>
          </cell>
          <cell r="AT79">
            <v>1.0513103129000001</v>
          </cell>
          <cell r="AU79">
            <v>1.4281125328999948</v>
          </cell>
        </row>
        <row r="80">
          <cell r="A80">
            <v>411</v>
          </cell>
          <cell r="B80" t="str">
            <v>N91-N122</v>
          </cell>
          <cell r="C80" t="str">
            <v>N91</v>
          </cell>
          <cell r="D80" t="str">
            <v>N122</v>
          </cell>
          <cell r="E80">
            <v>2.2000000000000002</v>
          </cell>
          <cell r="F80">
            <v>2.8</v>
          </cell>
          <cell r="G80" t="b">
            <v>0</v>
          </cell>
          <cell r="K80">
            <v>34.248657999999999</v>
          </cell>
          <cell r="L80">
            <v>3.0000000000000001E-3</v>
          </cell>
          <cell r="M80" t="str">
            <v>S023</v>
          </cell>
          <cell r="N80" t="str">
            <v>S411</v>
          </cell>
          <cell r="O80" t="str">
            <v>S022</v>
          </cell>
          <cell r="P80" t="str">
            <v>S023</v>
          </cell>
          <cell r="U80">
            <v>0.25861099999999998</v>
          </cell>
          <cell r="V80">
            <v>0.94778700000000005</v>
          </cell>
          <cell r="W80">
            <v>1.5030520000000001</v>
          </cell>
          <cell r="X80">
            <v>0.25861099999999998</v>
          </cell>
          <cell r="Y80">
            <v>0.25861096382141113</v>
          </cell>
          <cell r="Z80">
            <v>0.25861096382141113</v>
          </cell>
          <cell r="AC80">
            <v>0.50700000000000001</v>
          </cell>
          <cell r="AD80">
            <v>36.321419000000006</v>
          </cell>
          <cell r="AF80">
            <v>36.321419000000006</v>
          </cell>
          <cell r="AG80" t="str">
            <v>Pluvial</v>
          </cell>
          <cell r="AH80" t="str">
            <v>Cuenca 1</v>
          </cell>
          <cell r="AI80">
            <v>61.25</v>
          </cell>
          <cell r="AJ80">
            <v>61.76</v>
          </cell>
          <cell r="AK80">
            <v>59.821887467100005</v>
          </cell>
          <cell r="AL80">
            <v>59.719141493100004</v>
          </cell>
          <cell r="AO80" t="str">
            <v>Proyectado</v>
          </cell>
          <cell r="AQ80">
            <v>1.4281125328999948</v>
          </cell>
          <cell r="AR80">
            <v>2.040858506899994</v>
          </cell>
          <cell r="AS80">
            <v>3.0000000000000348E-3</v>
          </cell>
          <cell r="AT80">
            <v>1.4281125328999948</v>
          </cell>
          <cell r="AU80">
            <v>2.040858506899994</v>
          </cell>
        </row>
        <row r="81">
          <cell r="B81">
            <v>2.0408573150634766</v>
          </cell>
          <cell r="C81">
            <v>2.0408573150634766</v>
          </cell>
          <cell r="D81">
            <v>2.0408573150634766</v>
          </cell>
          <cell r="E81">
            <v>2.0408573150634766</v>
          </cell>
          <cell r="F81">
            <v>2.0408573150634766</v>
          </cell>
          <cell r="G81">
            <v>2.0408573150634766</v>
          </cell>
          <cell r="K81">
            <v>2.0408573150634766</v>
          </cell>
          <cell r="L81">
            <v>2.0408573150634766</v>
          </cell>
          <cell r="M81">
            <v>2.0408573150634766</v>
          </cell>
          <cell r="N81">
            <v>2.0408573150634766</v>
          </cell>
          <cell r="O81">
            <v>2.0408573150634766</v>
          </cell>
          <cell r="P81">
            <v>2.0408573150634766</v>
          </cell>
          <cell r="Q81">
            <v>2.0408573150634766</v>
          </cell>
          <cell r="R81">
            <v>2.0408573150634766</v>
          </cell>
          <cell r="S81">
            <v>2.0408573150634766</v>
          </cell>
          <cell r="T81">
            <v>2.0408573150634766</v>
          </cell>
          <cell r="U81">
            <v>2.0408573150634766</v>
          </cell>
          <cell r="V81">
            <v>2.0408573150634766</v>
          </cell>
          <cell r="W81">
            <v>2.0408573150634766</v>
          </cell>
          <cell r="X81">
            <v>2.0408573150634766</v>
          </cell>
          <cell r="Y81">
            <v>2.0408573150634766</v>
          </cell>
          <cell r="Z81">
            <v>2.0408573150634766</v>
          </cell>
          <cell r="AC81">
            <v>2.0408573150634766</v>
          </cell>
          <cell r="AD81">
            <v>2.0408573150634766</v>
          </cell>
          <cell r="AF81">
            <v>2.0408573150634766</v>
          </cell>
          <cell r="AG81">
            <v>2.0408573150634766</v>
          </cell>
          <cell r="AI81">
            <v>2.0408573150634766</v>
          </cell>
          <cell r="AJ81">
            <v>2.0408573150634766</v>
          </cell>
          <cell r="AK81">
            <v>2.0408573150634766</v>
          </cell>
          <cell r="AL81">
            <v>2.0408573150634766</v>
          </cell>
          <cell r="AM81">
            <v>2.0408573150634766</v>
          </cell>
          <cell r="AN81">
            <v>2.0408573150634766</v>
          </cell>
          <cell r="AO81">
            <v>2.0408573150634766</v>
          </cell>
        </row>
        <row r="82">
          <cell r="A82">
            <v>433</v>
          </cell>
          <cell r="B82" t="str">
            <v>N120-N121</v>
          </cell>
          <cell r="C82" t="str">
            <v>N120</v>
          </cell>
          <cell r="D82" t="str">
            <v>N121</v>
          </cell>
          <cell r="E82">
            <v>1.2</v>
          </cell>
          <cell r="F82">
            <v>1.2</v>
          </cell>
          <cell r="G82" t="b">
            <v>0</v>
          </cell>
          <cell r="K82">
            <v>58.272207999999999</v>
          </cell>
          <cell r="L82">
            <v>2.4400000000000002E-2</v>
          </cell>
          <cell r="M82" t="str">
            <v>S028</v>
          </cell>
          <cell r="N82" t="str">
            <v>S029</v>
          </cell>
          <cell r="O82" t="str">
            <v>S027</v>
          </cell>
          <cell r="P82" t="str">
            <v>S026</v>
          </cell>
          <cell r="U82">
            <v>0.14715400000000001</v>
          </cell>
          <cell r="V82">
            <v>0.21301100000000001</v>
          </cell>
          <cell r="W82">
            <v>0.185423</v>
          </cell>
          <cell r="X82">
            <v>0.13855700000000001</v>
          </cell>
          <cell r="Y82">
            <v>0.13855695724487305</v>
          </cell>
          <cell r="Z82">
            <v>0.13855695724487305</v>
          </cell>
          <cell r="AC82">
            <v>0.82299999999999995</v>
          </cell>
          <cell r="AD82">
            <v>0.82299999999999995</v>
          </cell>
          <cell r="AF82">
            <v>0.82299999999999995</v>
          </cell>
          <cell r="AG82" t="str">
            <v>Pluvial</v>
          </cell>
          <cell r="AH82" t="str">
            <v>Cuenca 1</v>
          </cell>
          <cell r="AI82">
            <v>63.41</v>
          </cell>
          <cell r="AJ82">
            <v>62.06</v>
          </cell>
          <cell r="AK82">
            <v>62.41</v>
          </cell>
          <cell r="AL82">
            <v>60.988158124799995</v>
          </cell>
          <cell r="AO82" t="str">
            <v>Proyectado</v>
          </cell>
          <cell r="AQ82">
            <v>1</v>
          </cell>
          <cell r="AR82">
            <v>1.0718418752000076</v>
          </cell>
          <cell r="AS82">
            <v>2.4400000000000033E-2</v>
          </cell>
          <cell r="AT82">
            <v>1</v>
          </cell>
          <cell r="AU82">
            <v>1.0718418752000076</v>
          </cell>
        </row>
        <row r="83">
          <cell r="A83">
            <v>434</v>
          </cell>
          <cell r="B83" t="str">
            <v>N121-N122</v>
          </cell>
          <cell r="C83" t="str">
            <v>N121</v>
          </cell>
          <cell r="D83" t="str">
            <v>N122</v>
          </cell>
          <cell r="E83">
            <v>1.2</v>
          </cell>
          <cell r="F83">
            <v>1.2</v>
          </cell>
          <cell r="G83" t="b">
            <v>0</v>
          </cell>
          <cell r="K83">
            <v>9.4233060000000002</v>
          </cell>
          <cell r="L83">
            <v>2.4400000000000002E-2</v>
          </cell>
          <cell r="M83" t="str">
            <v>S025</v>
          </cell>
          <cell r="U83">
            <v>0.19010199999999999</v>
          </cell>
          <cell r="V83">
            <v>0.1901019811630249</v>
          </cell>
          <cell r="W83">
            <v>0.1901019811630249</v>
          </cell>
          <cell r="X83">
            <v>0.1901019811630249</v>
          </cell>
          <cell r="Y83">
            <v>0.1901019811630249</v>
          </cell>
          <cell r="Z83">
            <v>0.1901019811630249</v>
          </cell>
          <cell r="AC83">
            <v>0</v>
          </cell>
          <cell r="AD83">
            <v>37.144419000000006</v>
          </cell>
          <cell r="AF83">
            <v>37.144419000000006</v>
          </cell>
          <cell r="AG83" t="str">
            <v>Pluvial</v>
          </cell>
          <cell r="AH83" t="str">
            <v>Cuenca 1</v>
          </cell>
          <cell r="AI83">
            <v>62.06</v>
          </cell>
          <cell r="AJ83">
            <v>61.76</v>
          </cell>
          <cell r="AK83">
            <v>60.988158124799995</v>
          </cell>
          <cell r="AL83">
            <v>60.758229458399995</v>
          </cell>
          <cell r="AO83" t="str">
            <v>Proyectado</v>
          </cell>
          <cell r="AQ83">
            <v>1.0718418752000076</v>
          </cell>
          <cell r="AR83">
            <v>1.0017705416000027</v>
          </cell>
          <cell r="AS83">
            <v>2.4399999999999925E-2</v>
          </cell>
          <cell r="AT83">
            <v>1.0718418752000076</v>
          </cell>
          <cell r="AU83">
            <v>1.0017705416000027</v>
          </cell>
        </row>
        <row r="84">
          <cell r="A84">
            <v>435</v>
          </cell>
          <cell r="B84" t="str">
            <v>N122-P215</v>
          </cell>
          <cell r="C84" t="str">
            <v>N122</v>
          </cell>
          <cell r="D84" t="str">
            <v>P215</v>
          </cell>
          <cell r="E84">
            <v>2.8</v>
          </cell>
          <cell r="F84">
            <v>2.9</v>
          </cell>
          <cell r="G84" t="b">
            <v>0</v>
          </cell>
          <cell r="H84">
            <v>2.8</v>
          </cell>
          <cell r="K84">
            <v>7.89</v>
          </cell>
          <cell r="L84">
            <v>3.0000000000000001E-3</v>
          </cell>
          <cell r="M84" t="str">
            <v>S024</v>
          </cell>
          <cell r="U84">
            <v>0.150813</v>
          </cell>
          <cell r="V84">
            <v>0.15081298351287842</v>
          </cell>
          <cell r="W84">
            <v>0.15081298351287842</v>
          </cell>
          <cell r="X84">
            <v>0.15081298351287842</v>
          </cell>
          <cell r="Y84">
            <v>0.15081298351287842</v>
          </cell>
          <cell r="Z84">
            <v>0.15081298351287842</v>
          </cell>
          <cell r="AC84">
            <v>0</v>
          </cell>
          <cell r="AD84">
            <v>37.144419000000006</v>
          </cell>
          <cell r="AF84">
            <v>37.144419000000006</v>
          </cell>
          <cell r="AG84" t="str">
            <v>Pluvial</v>
          </cell>
          <cell r="AH84" t="str">
            <v>Cuenca 1</v>
          </cell>
          <cell r="AI84">
            <v>61.76</v>
          </cell>
          <cell r="AJ84">
            <v>61.92</v>
          </cell>
          <cell r="AK84">
            <v>59.7</v>
          </cell>
          <cell r="AL84">
            <v>59.67633</v>
          </cell>
          <cell r="AO84" t="str">
            <v>Proyectado</v>
          </cell>
          <cell r="AQ84">
            <v>2.0599999999999952</v>
          </cell>
          <cell r="AR84">
            <v>2.2436700000000016</v>
          </cell>
          <cell r="AS84">
            <v>3.0000000000003479E-3</v>
          </cell>
          <cell r="AT84">
            <v>2.0599999999999952</v>
          </cell>
          <cell r="AU84">
            <v>2.2436700000000016</v>
          </cell>
        </row>
        <row r="85">
          <cell r="A85">
            <v>412</v>
          </cell>
          <cell r="B85" t="str">
            <v>P215-P215A</v>
          </cell>
          <cell r="C85" t="str">
            <v>P215</v>
          </cell>
          <cell r="D85" t="str">
            <v>P215A</v>
          </cell>
          <cell r="E85">
            <v>2.9</v>
          </cell>
          <cell r="F85">
            <v>2.4</v>
          </cell>
          <cell r="G85" t="b">
            <v>0</v>
          </cell>
          <cell r="K85">
            <v>63.649199000000003</v>
          </cell>
          <cell r="L85">
            <v>3.0000000000000001E-3</v>
          </cell>
          <cell r="U85">
            <v>2.9999986290931702E-3</v>
          </cell>
          <cell r="V85">
            <v>2.9999986290931702E-3</v>
          </cell>
          <cell r="W85">
            <v>2.9999986290931702E-3</v>
          </cell>
          <cell r="X85">
            <v>2.9999986290931702E-3</v>
          </cell>
          <cell r="Y85">
            <v>2.9999986290931702E-3</v>
          </cell>
          <cell r="Z85">
            <v>2.9999986290931702E-3</v>
          </cell>
          <cell r="AC85">
            <v>0.51</v>
          </cell>
          <cell r="AD85">
            <v>37.654419000000004</v>
          </cell>
          <cell r="AF85">
            <v>37.654419000000004</v>
          </cell>
          <cell r="AG85" t="str">
            <v>Pluvial</v>
          </cell>
          <cell r="AH85" t="str">
            <v>Cuenca 1</v>
          </cell>
          <cell r="AI85">
            <v>61.92</v>
          </cell>
          <cell r="AJ85">
            <v>60.94</v>
          </cell>
          <cell r="AK85">
            <v>59.67633</v>
          </cell>
          <cell r="AL85">
            <v>59.485382403000003</v>
          </cell>
          <cell r="AO85" t="str">
            <v>Proyectado</v>
          </cell>
          <cell r="AQ85">
            <v>2.2436700000000016</v>
          </cell>
          <cell r="AR85">
            <v>1.454617596999995</v>
          </cell>
          <cell r="AS85">
            <v>2.9999999999999593E-3</v>
          </cell>
          <cell r="AT85">
            <v>2.2436700000000016</v>
          </cell>
          <cell r="AU85">
            <v>1.454617596999995</v>
          </cell>
        </row>
        <row r="86">
          <cell r="A86">
            <v>413</v>
          </cell>
          <cell r="B86" t="str">
            <v>P215A-P203A</v>
          </cell>
          <cell r="C86" t="str">
            <v>P215A</v>
          </cell>
          <cell r="D86" t="str">
            <v>P203A</v>
          </cell>
          <cell r="E86">
            <v>2.4</v>
          </cell>
          <cell r="F86">
            <v>2.5</v>
          </cell>
          <cell r="G86" t="e">
            <v>#REF!</v>
          </cell>
          <cell r="K86">
            <v>27.731377999999999</v>
          </cell>
          <cell r="L86">
            <v>3.3E-3</v>
          </cell>
          <cell r="M86" t="str">
            <v>SN62</v>
          </cell>
          <cell r="N86" t="str">
            <v>SN63</v>
          </cell>
          <cell r="U86">
            <v>0.31679099999999999</v>
          </cell>
          <cell r="V86">
            <v>0.193629</v>
          </cell>
          <cell r="W86">
            <v>0.19362890720367432</v>
          </cell>
          <cell r="X86">
            <v>0.19362890720367432</v>
          </cell>
          <cell r="Y86">
            <v>0.19362890720367432</v>
          </cell>
          <cell r="Z86">
            <v>0.19362890720367432</v>
          </cell>
          <cell r="AC86">
            <v>0.3</v>
          </cell>
          <cell r="AD86">
            <v>37.954419000000001</v>
          </cell>
          <cell r="AF86">
            <v>37.954419000000001</v>
          </cell>
          <cell r="AG86" t="str">
            <v>Pluvial</v>
          </cell>
          <cell r="AH86" t="str">
            <v>Cuenca 1</v>
          </cell>
          <cell r="AI86">
            <v>60.94</v>
          </cell>
          <cell r="AJ86">
            <v>60.96</v>
          </cell>
          <cell r="AK86">
            <v>59.485382403000003</v>
          </cell>
          <cell r="AL86">
            <v>59.393868855600005</v>
          </cell>
          <cell r="AO86" t="str">
            <v>Proyectado</v>
          </cell>
          <cell r="AQ86">
            <v>1.454617596999995</v>
          </cell>
          <cell r="AR86">
            <v>1.5661311443999963</v>
          </cell>
          <cell r="AS86">
            <v>3.2999999999999341E-3</v>
          </cell>
          <cell r="AT86">
            <v>1.454617596999995</v>
          </cell>
          <cell r="AU86">
            <v>1.5661311443999963</v>
          </cell>
        </row>
        <row r="87">
          <cell r="A87">
            <v>436</v>
          </cell>
          <cell r="B87" t="str">
            <v>P203A-N123</v>
          </cell>
          <cell r="C87" t="str">
            <v>P203A</v>
          </cell>
          <cell r="D87" t="str">
            <v>N123</v>
          </cell>
          <cell r="E87">
            <v>2.5</v>
          </cell>
          <cell r="F87">
            <v>2.2999999999999998</v>
          </cell>
          <cell r="G87" t="b">
            <v>0</v>
          </cell>
          <cell r="H87">
            <v>2.5</v>
          </cell>
          <cell r="K87">
            <v>21.270174999999998</v>
          </cell>
          <cell r="L87">
            <v>3.3E-3</v>
          </cell>
          <cell r="M87" t="str">
            <v>S030</v>
          </cell>
          <cell r="N87" t="str">
            <v>SN61</v>
          </cell>
          <cell r="U87">
            <v>1.38331</v>
          </cell>
          <cell r="V87">
            <v>0.30232700000000001</v>
          </cell>
          <cell r="W87">
            <v>0.30232691764831543</v>
          </cell>
          <cell r="X87">
            <v>0.30232691764831543</v>
          </cell>
          <cell r="Y87">
            <v>0.30232691764831543</v>
          </cell>
          <cell r="Z87">
            <v>0.30232691764831543</v>
          </cell>
          <cell r="AC87">
            <v>1.383</v>
          </cell>
          <cell r="AD87">
            <v>39.337419000000004</v>
          </cell>
          <cell r="AF87">
            <v>39.337419000000004</v>
          </cell>
          <cell r="AG87" t="str">
            <v>Pluvial</v>
          </cell>
          <cell r="AH87" t="str">
            <v>Cuenca 1</v>
          </cell>
          <cell r="AI87">
            <v>60.96</v>
          </cell>
          <cell r="AJ87">
            <v>60.68</v>
          </cell>
          <cell r="AK87">
            <v>59.393868855600005</v>
          </cell>
          <cell r="AL87">
            <v>59.323677278100007</v>
          </cell>
          <cell r="AO87" t="str">
            <v>Proyectado</v>
          </cell>
          <cell r="AQ87">
            <v>1.5661311443999963</v>
          </cell>
          <cell r="AR87">
            <v>1.3563227218999927</v>
          </cell>
          <cell r="AS87">
            <v>3.2999999999998825E-3</v>
          </cell>
          <cell r="AT87">
            <v>1.5661311443999963</v>
          </cell>
          <cell r="AU87">
            <v>1.3563227218999927</v>
          </cell>
        </row>
        <row r="88">
          <cell r="B88">
            <v>1.3563222885131836</v>
          </cell>
          <cell r="C88">
            <v>1.3563222885131836</v>
          </cell>
          <cell r="D88">
            <v>1.3563222885131836</v>
          </cell>
          <cell r="E88">
            <v>1.3563222885131836</v>
          </cell>
          <cell r="F88">
            <v>1.3563222885131836</v>
          </cell>
          <cell r="G88">
            <v>1.3563222885131836</v>
          </cell>
          <cell r="K88">
            <v>1.3563222885131836</v>
          </cell>
          <cell r="L88">
            <v>1.3563222885131836</v>
          </cell>
          <cell r="M88">
            <v>1.3563222885131836</v>
          </cell>
          <cell r="N88">
            <v>1.3563222885131836</v>
          </cell>
          <cell r="O88">
            <v>1.3563222885131836</v>
          </cell>
          <cell r="P88">
            <v>1.3563222885131836</v>
          </cell>
          <cell r="Q88">
            <v>1.3563222885131836</v>
          </cell>
          <cell r="R88">
            <v>1.3563222885131836</v>
          </cell>
          <cell r="S88">
            <v>1.3563222885131836</v>
          </cell>
          <cell r="T88">
            <v>1.3563222885131836</v>
          </cell>
          <cell r="U88">
            <v>1.3563222885131836</v>
          </cell>
          <cell r="V88">
            <v>1.3563222885131836</v>
          </cell>
          <cell r="W88">
            <v>1.3563222885131836</v>
          </cell>
          <cell r="X88">
            <v>1.3563222885131836</v>
          </cell>
          <cell r="Y88">
            <v>1.3563222885131836</v>
          </cell>
          <cell r="Z88">
            <v>1.3563222885131836</v>
          </cell>
          <cell r="AC88">
            <v>1.3563222885131836</v>
          </cell>
          <cell r="AD88">
            <v>1.3563222885131836</v>
          </cell>
          <cell r="AF88">
            <v>1.3563222885131836</v>
          </cell>
          <cell r="AG88">
            <v>1.3563222885131836</v>
          </cell>
          <cell r="AI88">
            <v>1.3563222885131836</v>
          </cell>
          <cell r="AJ88">
            <v>1.3563222885131836</v>
          </cell>
          <cell r="AK88">
            <v>1.3563222885131836</v>
          </cell>
          <cell r="AL88">
            <v>1.3563222885131836</v>
          </cell>
          <cell r="AM88">
            <v>1.3563222885131836</v>
          </cell>
          <cell r="AN88">
            <v>1.3563222885131836</v>
          </cell>
          <cell r="AO88">
            <v>1.3563222885131836</v>
          </cell>
        </row>
        <row r="89">
          <cell r="A89">
            <v>227</v>
          </cell>
          <cell r="B89" t="str">
            <v>P201C-P201B</v>
          </cell>
          <cell r="C89" t="str">
            <v>P201C</v>
          </cell>
          <cell r="D89" t="str">
            <v>P201B</v>
          </cell>
          <cell r="E89">
            <v>1.1000000000000001</v>
          </cell>
          <cell r="F89">
            <v>1.22</v>
          </cell>
          <cell r="G89" t="b">
            <v>0</v>
          </cell>
          <cell r="K89">
            <v>30.485779999999998</v>
          </cell>
          <cell r="L89">
            <v>6.4999999999999997E-3</v>
          </cell>
          <cell r="M89" t="str">
            <v>S031</v>
          </cell>
          <cell r="N89" t="str">
            <v>S032</v>
          </cell>
          <cell r="U89">
            <v>2.8323999999999998E-2</v>
          </cell>
          <cell r="V89">
            <v>9.6854999999999997E-2</v>
          </cell>
          <cell r="W89">
            <v>9.6854984760284424E-2</v>
          </cell>
          <cell r="X89">
            <v>9.6854984760284424E-2</v>
          </cell>
          <cell r="Y89">
            <v>9.6854984760284424E-2</v>
          </cell>
          <cell r="Z89">
            <v>9.6854984760284424E-2</v>
          </cell>
          <cell r="AC89">
            <v>0.18200000000000002</v>
          </cell>
          <cell r="AD89">
            <v>0.18200000000000002</v>
          </cell>
          <cell r="AF89">
            <v>0.18200000000000002</v>
          </cell>
          <cell r="AG89" t="str">
            <v>Pluvial Inicial</v>
          </cell>
          <cell r="AH89" t="str">
            <v>Cuenca 1</v>
          </cell>
          <cell r="AI89">
            <v>63.86</v>
          </cell>
          <cell r="AJ89">
            <v>63.86</v>
          </cell>
          <cell r="AK89">
            <v>62.86</v>
          </cell>
          <cell r="AL89">
            <v>62.66184243</v>
          </cell>
          <cell r="AO89" t="str">
            <v>Existente</v>
          </cell>
          <cell r="AQ89">
            <v>1</v>
          </cell>
          <cell r="AR89">
            <v>1.1981575699999993</v>
          </cell>
          <cell r="AS89">
            <v>6.4999999999999789E-3</v>
          </cell>
          <cell r="AT89">
            <v>1</v>
          </cell>
          <cell r="AU89">
            <v>1.1981575699999993</v>
          </cell>
        </row>
        <row r="90">
          <cell r="A90">
            <v>230</v>
          </cell>
          <cell r="B90" t="str">
            <v>P201B-P201A</v>
          </cell>
          <cell r="C90" t="str">
            <v>P201B</v>
          </cell>
          <cell r="D90" t="str">
            <v>P201A</v>
          </cell>
          <cell r="E90">
            <v>1.24</v>
          </cell>
          <cell r="F90">
            <v>1.24</v>
          </cell>
          <cell r="G90" t="b">
            <v>0</v>
          </cell>
          <cell r="K90">
            <v>30.314195999999999</v>
          </cell>
          <cell r="L90">
            <v>6.4999999999999997E-3</v>
          </cell>
          <cell r="M90" t="str">
            <v>S449</v>
          </cell>
          <cell r="N90" t="str">
            <v>S450</v>
          </cell>
          <cell r="O90" t="str">
            <v>S058</v>
          </cell>
          <cell r="P90" t="str">
            <v>S059</v>
          </cell>
          <cell r="U90">
            <v>3.1199000000000001E-2</v>
          </cell>
          <cell r="V90">
            <v>3.0381999999999999E-2</v>
          </cell>
          <cell r="W90">
            <v>2.1870000000000001E-2</v>
          </cell>
          <cell r="X90">
            <v>1.9535E-2</v>
          </cell>
          <cell r="Y90">
            <v>1.9534990191459656E-2</v>
          </cell>
          <cell r="Z90">
            <v>1.9534990191459656E-2</v>
          </cell>
          <cell r="AC90">
            <v>6.9000000000000006E-2</v>
          </cell>
          <cell r="AD90">
            <v>0.251</v>
          </cell>
          <cell r="AF90">
            <v>0.251</v>
          </cell>
          <cell r="AG90" t="str">
            <v>Pluvial</v>
          </cell>
          <cell r="AH90" t="str">
            <v>Cuenca 1</v>
          </cell>
          <cell r="AI90">
            <v>63.86</v>
          </cell>
          <cell r="AJ90">
            <v>63.58</v>
          </cell>
          <cell r="AK90">
            <v>62.66184243</v>
          </cell>
          <cell r="AL90">
            <v>62.464800156000003</v>
          </cell>
          <cell r="AO90" t="str">
            <v>Existente</v>
          </cell>
          <cell r="AQ90">
            <v>1.1981575699999993</v>
          </cell>
          <cell r="AR90">
            <v>1.1151998439999957</v>
          </cell>
          <cell r="AS90">
            <v>6.4999999999999182E-3</v>
          </cell>
          <cell r="AT90">
            <v>1.1981575699999993</v>
          </cell>
          <cell r="AU90">
            <v>1.1151998439999957</v>
          </cell>
        </row>
        <row r="91">
          <cell r="A91">
            <v>578</v>
          </cell>
          <cell r="B91" t="str">
            <v>P201A-N154</v>
          </cell>
          <cell r="C91" t="str">
            <v>P201A</v>
          </cell>
          <cell r="D91" t="str">
            <v>N154</v>
          </cell>
          <cell r="E91">
            <v>1.24</v>
          </cell>
          <cell r="F91">
            <v>1.2</v>
          </cell>
          <cell r="G91" t="b">
            <v>0</v>
          </cell>
          <cell r="K91">
            <v>7.6825669999999997</v>
          </cell>
          <cell r="L91">
            <v>6.4999999999999997E-3</v>
          </cell>
          <cell r="M91" t="str">
            <v>S034</v>
          </cell>
          <cell r="N91" t="str">
            <v>S036</v>
          </cell>
          <cell r="O91" t="str">
            <v>S035</v>
          </cell>
          <cell r="U91">
            <v>3.2247999999999999E-2</v>
          </cell>
          <cell r="V91">
            <v>0.152221</v>
          </cell>
          <cell r="W91">
            <v>3.6818999999999998E-2</v>
          </cell>
          <cell r="X91">
            <v>3.6818981170654297E-2</v>
          </cell>
          <cell r="Y91">
            <v>3.6818981170654297E-2</v>
          </cell>
          <cell r="Z91">
            <v>3.6818981170654297E-2</v>
          </cell>
          <cell r="AC91">
            <v>0</v>
          </cell>
          <cell r="AD91">
            <v>0.251</v>
          </cell>
          <cell r="AF91">
            <v>0.251</v>
          </cell>
          <cell r="AG91" t="str">
            <v>Pluvial</v>
          </cell>
          <cell r="AH91" t="str">
            <v>Cuenca 1</v>
          </cell>
          <cell r="AI91">
            <v>63.58</v>
          </cell>
          <cell r="AJ91">
            <v>63.43</v>
          </cell>
          <cell r="AK91">
            <v>62.464800156000003</v>
          </cell>
          <cell r="AL91">
            <v>62.414863470500002</v>
          </cell>
          <cell r="AO91" t="str">
            <v>Proyectado</v>
          </cell>
          <cell r="AQ91">
            <v>1.1151998439999957</v>
          </cell>
          <cell r="AR91">
            <v>1.0151365294999977</v>
          </cell>
          <cell r="AS91">
            <v>6.5000000000000682E-3</v>
          </cell>
          <cell r="AT91">
            <v>1.1151998439999957</v>
          </cell>
          <cell r="AU91">
            <v>1.0151365294999977</v>
          </cell>
        </row>
        <row r="92">
          <cell r="B92">
            <v>1.0151357650756836</v>
          </cell>
          <cell r="C92">
            <v>1.0151357650756836</v>
          </cell>
          <cell r="D92">
            <v>1.0151357650756836</v>
          </cell>
          <cell r="E92">
            <v>1.0151357650756836</v>
          </cell>
          <cell r="F92">
            <v>1.0151357650756836</v>
          </cell>
          <cell r="G92">
            <v>1.0151357650756836</v>
          </cell>
          <cell r="K92">
            <v>1.0151357650756836</v>
          </cell>
          <cell r="L92">
            <v>1.0151357650756836</v>
          </cell>
          <cell r="M92">
            <v>1.0151357650756836</v>
          </cell>
          <cell r="N92">
            <v>1.0151357650756836</v>
          </cell>
          <cell r="O92">
            <v>1.0151357650756836</v>
          </cell>
          <cell r="P92">
            <v>1.0151357650756836</v>
          </cell>
          <cell r="Q92">
            <v>1.0151357650756836</v>
          </cell>
          <cell r="R92">
            <v>1.0151357650756836</v>
          </cell>
          <cell r="S92">
            <v>1.0151357650756836</v>
          </cell>
          <cell r="T92">
            <v>1.0151357650756836</v>
          </cell>
          <cell r="U92">
            <v>1.0151357650756836</v>
          </cell>
          <cell r="V92">
            <v>1.0151357650756836</v>
          </cell>
          <cell r="W92">
            <v>1.0151357650756836</v>
          </cell>
          <cell r="X92">
            <v>1.0151357650756836</v>
          </cell>
          <cell r="Y92">
            <v>1.0151357650756836</v>
          </cell>
          <cell r="Z92">
            <v>1.0151357650756836</v>
          </cell>
          <cell r="AC92">
            <v>1.0151357650756836</v>
          </cell>
          <cell r="AD92">
            <v>1.0151357650756836</v>
          </cell>
          <cell r="AF92">
            <v>1.0151357650756836</v>
          </cell>
          <cell r="AG92">
            <v>1.0151357650756836</v>
          </cell>
          <cell r="AI92">
            <v>1.0151357650756836</v>
          </cell>
          <cell r="AJ92">
            <v>1.0151357650756836</v>
          </cell>
          <cell r="AK92">
            <v>1.0151357650756836</v>
          </cell>
          <cell r="AL92">
            <v>1.0151357650756836</v>
          </cell>
          <cell r="AM92">
            <v>1.0151357650756836</v>
          </cell>
          <cell r="AN92">
            <v>1.0151357650756836</v>
          </cell>
          <cell r="AO92">
            <v>1.0151357650756836</v>
          </cell>
        </row>
        <row r="93">
          <cell r="A93">
            <v>580</v>
          </cell>
          <cell r="B93" t="str">
            <v>N153-N154</v>
          </cell>
          <cell r="C93" t="str">
            <v>N153</v>
          </cell>
          <cell r="D93" t="str">
            <v>N154</v>
          </cell>
          <cell r="E93">
            <v>1.2</v>
          </cell>
          <cell r="F93">
            <v>1.5</v>
          </cell>
          <cell r="G93" t="b">
            <v>0</v>
          </cell>
          <cell r="K93">
            <v>47.491506999999999</v>
          </cell>
          <cell r="L93">
            <v>0.01</v>
          </cell>
          <cell r="M93" t="str">
            <v>S442A</v>
          </cell>
          <cell r="N93" t="str">
            <v>S017</v>
          </cell>
          <cell r="U93">
            <v>0.12928000000000001</v>
          </cell>
          <cell r="V93">
            <v>0.12928000000000001</v>
          </cell>
          <cell r="W93">
            <v>0.1292799711227417</v>
          </cell>
          <cell r="X93">
            <v>0.1292799711227417</v>
          </cell>
          <cell r="Y93">
            <v>0.1292799711227417</v>
          </cell>
          <cell r="Z93">
            <v>0.1292799711227417</v>
          </cell>
          <cell r="AC93">
            <v>0.40500000000000003</v>
          </cell>
          <cell r="AD93">
            <v>0.40500000000000003</v>
          </cell>
          <cell r="AF93">
            <v>0.40500000000000003</v>
          </cell>
          <cell r="AG93" t="str">
            <v>Pluvial</v>
          </cell>
          <cell r="AH93" t="str">
            <v>Cuenca 1</v>
          </cell>
          <cell r="AI93">
            <v>63.5</v>
          </cell>
          <cell r="AJ93">
            <v>63.43</v>
          </cell>
          <cell r="AK93">
            <v>62.5</v>
          </cell>
          <cell r="AL93">
            <v>62.025084929999998</v>
          </cell>
          <cell r="AO93" t="str">
            <v>Proyectado</v>
          </cell>
          <cell r="AQ93">
            <v>1</v>
          </cell>
          <cell r="AR93">
            <v>1.4049150700000013</v>
          </cell>
          <cell r="AS93">
            <v>1.0000000000000033E-2</v>
          </cell>
          <cell r="AT93">
            <v>1</v>
          </cell>
          <cell r="AU93">
            <v>1.4049150700000013</v>
          </cell>
        </row>
        <row r="94">
          <cell r="A94">
            <v>581</v>
          </cell>
          <cell r="B94" t="str">
            <v>N154-N155</v>
          </cell>
          <cell r="C94" t="str">
            <v>N154</v>
          </cell>
          <cell r="D94" t="str">
            <v>N155</v>
          </cell>
          <cell r="E94">
            <v>1.5</v>
          </cell>
          <cell r="F94">
            <v>1.2</v>
          </cell>
          <cell r="G94" t="b">
            <v>0</v>
          </cell>
          <cell r="H94">
            <v>1.2</v>
          </cell>
          <cell r="K94">
            <v>68.457862000000006</v>
          </cell>
          <cell r="L94">
            <v>0.01</v>
          </cell>
          <cell r="M94" t="str">
            <v>SN57</v>
          </cell>
          <cell r="U94">
            <v>0.123936</v>
          </cell>
          <cell r="V94">
            <v>0.1239359974861145</v>
          </cell>
          <cell r="W94">
            <v>0.1239359974861145</v>
          </cell>
          <cell r="X94">
            <v>0.1239359974861145</v>
          </cell>
          <cell r="Y94">
            <v>0.1239359974861145</v>
          </cell>
          <cell r="Z94">
            <v>0.1239359974861145</v>
          </cell>
          <cell r="AC94">
            <v>0.44400000000000001</v>
          </cell>
          <cell r="AD94">
            <v>1.1000000000000001</v>
          </cell>
          <cell r="AF94">
            <v>1.1000000000000001</v>
          </cell>
          <cell r="AG94" t="str">
            <v>Pluvial</v>
          </cell>
          <cell r="AH94" t="str">
            <v>Cuenca 1</v>
          </cell>
          <cell r="AI94">
            <v>63.43</v>
          </cell>
          <cell r="AJ94">
            <v>62.87</v>
          </cell>
          <cell r="AK94">
            <v>62.025084929999998</v>
          </cell>
          <cell r="AL94">
            <v>61.340506309999995</v>
          </cell>
          <cell r="AO94" t="str">
            <v>Proyectado</v>
          </cell>
          <cell r="AQ94">
            <v>1.4049150700000013</v>
          </cell>
          <cell r="AR94">
            <v>1.5294936900000025</v>
          </cell>
          <cell r="AS94">
            <v>1.0000000000000051E-2</v>
          </cell>
          <cell r="AT94">
            <v>1.4049150700000013</v>
          </cell>
          <cell r="AU94">
            <v>1.5294936900000025</v>
          </cell>
        </row>
        <row r="95">
          <cell r="A95">
            <v>582</v>
          </cell>
          <cell r="B95" t="str">
            <v>N155-N123</v>
          </cell>
          <cell r="C95" t="str">
            <v>N155</v>
          </cell>
          <cell r="D95" t="str">
            <v>N123</v>
          </cell>
          <cell r="E95">
            <v>1.2</v>
          </cell>
          <cell r="F95">
            <v>1.2</v>
          </cell>
          <cell r="G95" t="b">
            <v>0</v>
          </cell>
          <cell r="K95">
            <v>112.803743</v>
          </cell>
          <cell r="L95">
            <v>7.4999999999999997E-3</v>
          </cell>
          <cell r="M95" t="str">
            <v>S484</v>
          </cell>
          <cell r="U95">
            <v>0.443832</v>
          </cell>
          <cell r="V95">
            <v>0.4438319206237793</v>
          </cell>
          <cell r="W95">
            <v>0.4438319206237793</v>
          </cell>
          <cell r="X95">
            <v>0.4438319206237793</v>
          </cell>
          <cell r="Y95">
            <v>0.4438319206237793</v>
          </cell>
          <cell r="Z95">
            <v>0.4438319206237793</v>
          </cell>
          <cell r="AC95">
            <v>0.54300000000000004</v>
          </cell>
          <cell r="AD95">
            <v>1.6430000000000002</v>
          </cell>
          <cell r="AF95">
            <v>1.6430000000000002</v>
          </cell>
          <cell r="AG95" t="str">
            <v>Pluvial</v>
          </cell>
          <cell r="AH95" t="str">
            <v>Cuenca 1</v>
          </cell>
          <cell r="AI95">
            <v>62.87</v>
          </cell>
          <cell r="AJ95">
            <v>60.68</v>
          </cell>
          <cell r="AK95">
            <v>60.06</v>
          </cell>
          <cell r="AL95">
            <v>59.213971927500005</v>
          </cell>
          <cell r="AO95" t="str">
            <v>Proyectado</v>
          </cell>
          <cell r="AQ95">
            <v>2.8099999999999952</v>
          </cell>
          <cell r="AR95">
            <v>1.466028072499995</v>
          </cell>
          <cell r="AS95">
            <v>7.4999999999999789E-3</v>
          </cell>
          <cell r="AT95">
            <v>2.8099999999999952</v>
          </cell>
          <cell r="AU95">
            <v>1.466028072499995</v>
          </cell>
        </row>
        <row r="96">
          <cell r="A96">
            <v>437</v>
          </cell>
          <cell r="B96" t="str">
            <v>N123-N124</v>
          </cell>
          <cell r="C96" t="str">
            <v>N123</v>
          </cell>
          <cell r="D96" t="str">
            <v>N124</v>
          </cell>
          <cell r="E96">
            <v>2.2999999999999998</v>
          </cell>
          <cell r="F96">
            <v>3.7</v>
          </cell>
          <cell r="G96" t="b">
            <v>0</v>
          </cell>
          <cell r="H96">
            <v>2.2999999999999998</v>
          </cell>
          <cell r="K96">
            <v>39.226376999999999</v>
          </cell>
          <cell r="L96">
            <v>2E-3</v>
          </cell>
          <cell r="M96" t="str">
            <v>S045</v>
          </cell>
          <cell r="N96" t="str">
            <v>S046</v>
          </cell>
          <cell r="O96" t="str">
            <v>SN60</v>
          </cell>
          <cell r="U96">
            <v>1.4997E-2</v>
          </cell>
          <cell r="V96">
            <v>0.17144799999999999</v>
          </cell>
          <cell r="W96">
            <v>0.183977</v>
          </cell>
          <cell r="X96">
            <v>0.18397688865661621</v>
          </cell>
          <cell r="Y96">
            <v>0.18397688865661621</v>
          </cell>
          <cell r="Z96">
            <v>0.18397688865661621</v>
          </cell>
          <cell r="AC96">
            <v>0.184</v>
          </cell>
          <cell r="AD96">
            <v>41.164419000000002</v>
          </cell>
          <cell r="AF96">
            <v>41.164419000000002</v>
          </cell>
          <cell r="AG96" t="str">
            <v>Pluvial</v>
          </cell>
          <cell r="AH96" t="str">
            <v>Cuenca 1</v>
          </cell>
          <cell r="AI96">
            <v>60.68</v>
          </cell>
          <cell r="AJ96">
            <v>61.68</v>
          </cell>
          <cell r="AK96">
            <v>59.213971927500005</v>
          </cell>
          <cell r="AL96">
            <v>59.135519173500008</v>
          </cell>
          <cell r="AO96" t="str">
            <v>Proyectado</v>
          </cell>
          <cell r="AQ96">
            <v>1.466028072499995</v>
          </cell>
          <cell r="AR96">
            <v>2.5444808264999921</v>
          </cell>
          <cell r="AS96">
            <v>1.9999999999999254E-3</v>
          </cell>
          <cell r="AT96">
            <v>1.466028072499995</v>
          </cell>
          <cell r="AU96">
            <v>2.5444808264999921</v>
          </cell>
        </row>
        <row r="97">
          <cell r="A97">
            <v>438</v>
          </cell>
          <cell r="B97" t="str">
            <v>N124-N125</v>
          </cell>
          <cell r="C97" t="str">
            <v>N124</v>
          </cell>
          <cell r="D97" t="str">
            <v>N125</v>
          </cell>
          <cell r="E97">
            <v>3.7</v>
          </cell>
          <cell r="F97">
            <v>5</v>
          </cell>
          <cell r="G97" t="b">
            <v>0</v>
          </cell>
          <cell r="K97">
            <v>25.648434000000002</v>
          </cell>
          <cell r="L97">
            <v>2E-3</v>
          </cell>
          <cell r="M97" t="str">
            <v>SN64</v>
          </cell>
          <cell r="N97" t="str">
            <v>SN65</v>
          </cell>
          <cell r="U97">
            <v>0.13109599999999999</v>
          </cell>
          <cell r="V97">
            <v>0.101147</v>
          </cell>
          <cell r="W97">
            <v>0.10114699602127075</v>
          </cell>
          <cell r="X97">
            <v>0.10114699602127075</v>
          </cell>
          <cell r="Y97">
            <v>0.10114699602127075</v>
          </cell>
          <cell r="Z97">
            <v>0.10114699602127075</v>
          </cell>
          <cell r="AC97">
            <v>0.23200000000000001</v>
          </cell>
          <cell r="AD97">
            <v>41.396419000000002</v>
          </cell>
          <cell r="AF97">
            <v>41.396419000000002</v>
          </cell>
          <cell r="AG97" t="str">
            <v>Pluvial</v>
          </cell>
          <cell r="AH97" t="str">
            <v>Cuenca 1</v>
          </cell>
          <cell r="AI97">
            <v>61.68</v>
          </cell>
          <cell r="AJ97">
            <v>62.93</v>
          </cell>
          <cell r="AK97">
            <v>59.135519173500008</v>
          </cell>
          <cell r="AL97">
            <v>59.084222305500006</v>
          </cell>
          <cell r="AO97" t="str">
            <v>Proyectado</v>
          </cell>
          <cell r="AQ97">
            <v>2.5444808264999921</v>
          </cell>
          <cell r="AR97">
            <v>3.8457776944999935</v>
          </cell>
          <cell r="AS97">
            <v>2.000000000000056E-3</v>
          </cell>
          <cell r="AT97">
            <v>2.5444808264999921</v>
          </cell>
          <cell r="AU97">
            <v>3.8457776944999935</v>
          </cell>
        </row>
        <row r="98">
          <cell r="A98">
            <v>439</v>
          </cell>
          <cell r="B98" t="str">
            <v>N125-N126</v>
          </cell>
          <cell r="C98" t="str">
            <v>N125</v>
          </cell>
          <cell r="D98" t="str">
            <v>N126</v>
          </cell>
          <cell r="E98">
            <v>5</v>
          </cell>
          <cell r="F98">
            <v>6.8</v>
          </cell>
          <cell r="G98" t="b">
            <v>0</v>
          </cell>
          <cell r="K98">
            <v>54.899571999999999</v>
          </cell>
          <cell r="L98">
            <v>2E-3</v>
          </cell>
          <cell r="M98" t="str">
            <v>SN66</v>
          </cell>
          <cell r="N98" t="str">
            <v>SN67</v>
          </cell>
          <cell r="U98">
            <v>0.34252899999999997</v>
          </cell>
          <cell r="V98">
            <v>0.17413000000000001</v>
          </cell>
          <cell r="W98">
            <v>0.17412996292114258</v>
          </cell>
          <cell r="X98">
            <v>0.17412996292114258</v>
          </cell>
          <cell r="Y98">
            <v>0.17412996292114258</v>
          </cell>
          <cell r="Z98">
            <v>0.17412996292114258</v>
          </cell>
          <cell r="AC98">
            <v>0.51700000000000002</v>
          </cell>
          <cell r="AD98">
            <v>41.913419000000005</v>
          </cell>
          <cell r="AF98">
            <v>41.913419000000005</v>
          </cell>
          <cell r="AG98" t="str">
            <v>Pluvial</v>
          </cell>
          <cell r="AH98" t="str">
            <v>Cuenca 1</v>
          </cell>
          <cell r="AI98">
            <v>62.93</v>
          </cell>
          <cell r="AJ98">
            <v>64.36</v>
          </cell>
          <cell r="AK98">
            <v>59.084222305500006</v>
          </cell>
          <cell r="AL98">
            <v>58.974423161500006</v>
          </cell>
          <cell r="AO98" t="str">
            <v>Proyectado</v>
          </cell>
          <cell r="AQ98">
            <v>3.8457776944999935</v>
          </cell>
          <cell r="AR98">
            <v>5.3855768384999934</v>
          </cell>
          <cell r="AS98">
            <v>2.0000000000000022E-3</v>
          </cell>
          <cell r="AT98">
            <v>3.8457776944999935</v>
          </cell>
          <cell r="AU98">
            <v>5.3855768384999934</v>
          </cell>
        </row>
        <row r="99">
          <cell r="A99">
            <v>440</v>
          </cell>
          <cell r="B99" t="str">
            <v>N126-N127</v>
          </cell>
          <cell r="C99" t="str">
            <v>N126</v>
          </cell>
          <cell r="D99" t="str">
            <v>N127</v>
          </cell>
          <cell r="E99">
            <v>6.8</v>
          </cell>
          <cell r="F99">
            <v>6.6</v>
          </cell>
          <cell r="G99" t="b">
            <v>0</v>
          </cell>
          <cell r="K99">
            <v>99.680777000000006</v>
          </cell>
          <cell r="L99">
            <v>2E-3</v>
          </cell>
          <cell r="U99">
            <v>1.999998465180397E-3</v>
          </cell>
          <cell r="V99">
            <v>1.999998465180397E-3</v>
          </cell>
          <cell r="W99">
            <v>1.999998465180397E-3</v>
          </cell>
          <cell r="X99">
            <v>1.999998465180397E-3</v>
          </cell>
          <cell r="Y99">
            <v>1.999998465180397E-3</v>
          </cell>
          <cell r="Z99">
            <v>1.999998465180397E-3</v>
          </cell>
          <cell r="AC99">
            <v>0</v>
          </cell>
          <cell r="AD99">
            <v>41.913419000000005</v>
          </cell>
          <cell r="AF99">
            <v>41.913419000000005</v>
          </cell>
          <cell r="AG99" t="str">
            <v>Pluvial</v>
          </cell>
          <cell r="AH99" t="str">
            <v>Cuenca 1</v>
          </cell>
          <cell r="AI99">
            <v>64.36</v>
          </cell>
          <cell r="AJ99">
            <v>64.22</v>
          </cell>
          <cell r="AK99">
            <v>58.974423161500006</v>
          </cell>
          <cell r="AL99">
            <v>58.775061607500007</v>
          </cell>
          <cell r="AO99" t="str">
            <v>Proyectado</v>
          </cell>
          <cell r="AQ99">
            <v>5.3855768384999934</v>
          </cell>
          <cell r="AR99">
            <v>5.4449383924999921</v>
          </cell>
          <cell r="AS99">
            <v>1.9999999999999931E-3</v>
          </cell>
          <cell r="AT99">
            <v>5.3855768384999934</v>
          </cell>
          <cell r="AU99">
            <v>5.4449383924999921</v>
          </cell>
        </row>
        <row r="100">
          <cell r="A100">
            <v>441</v>
          </cell>
          <cell r="B100" t="str">
            <v>N127-DN1</v>
          </cell>
          <cell r="C100" t="str">
            <v>N127</v>
          </cell>
          <cell r="D100" t="str">
            <v>DN1</v>
          </cell>
          <cell r="E100">
            <v>6.6</v>
          </cell>
          <cell r="F100">
            <v>1.2</v>
          </cell>
          <cell r="G100" t="b">
            <v>0</v>
          </cell>
          <cell r="K100">
            <v>69.159801999999999</v>
          </cell>
          <cell r="L100">
            <v>2E-3</v>
          </cell>
          <cell r="U100">
            <v>1.999998465180397E-3</v>
          </cell>
          <cell r="V100">
            <v>1.999998465180397E-3</v>
          </cell>
          <cell r="W100">
            <v>1.999998465180397E-3</v>
          </cell>
          <cell r="X100">
            <v>1.999998465180397E-3</v>
          </cell>
          <cell r="Y100">
            <v>1.999998465180397E-3</v>
          </cell>
          <cell r="Z100">
            <v>1.999998465180397E-3</v>
          </cell>
          <cell r="AC100">
            <v>0</v>
          </cell>
          <cell r="AD100">
            <v>41.913419000000005</v>
          </cell>
          <cell r="AF100">
            <v>41.913419000000005</v>
          </cell>
          <cell r="AG100" t="str">
            <v>Pluvial</v>
          </cell>
          <cell r="AH100" t="str">
            <v>Cuenca 1</v>
          </cell>
          <cell r="AI100">
            <v>64.22</v>
          </cell>
          <cell r="AJ100">
            <v>56.58</v>
          </cell>
          <cell r="AK100">
            <v>58.775061607500007</v>
          </cell>
          <cell r="AL100">
            <v>58.636742003500004</v>
          </cell>
          <cell r="AO100" t="str">
            <v>Proyectado</v>
          </cell>
          <cell r="AQ100">
            <v>5.4449383924999921</v>
          </cell>
          <cell r="AR100">
            <v>-2.0567420035000055</v>
          </cell>
          <cell r="AS100">
            <v>2.000000000000043E-3</v>
          </cell>
          <cell r="AT100">
            <v>5.4449383924999921</v>
          </cell>
          <cell r="AU100">
            <v>-2.0567420035000055</v>
          </cell>
        </row>
        <row r="101">
          <cell r="B101">
            <v>-2.0567417144775391</v>
          </cell>
          <cell r="C101">
            <v>-2.0567417144775391</v>
          </cell>
          <cell r="D101">
            <v>-2.0567417144775391</v>
          </cell>
          <cell r="E101">
            <v>-2.0567417144775391</v>
          </cell>
          <cell r="F101">
            <v>-2.0567417144775391</v>
          </cell>
          <cell r="G101">
            <v>-2.0567417144775391</v>
          </cell>
          <cell r="K101">
            <v>-2.0567417144775391</v>
          </cell>
          <cell r="L101">
            <v>-2.0567417144775391</v>
          </cell>
          <cell r="M101">
            <v>-2.0567417144775391</v>
          </cell>
          <cell r="N101">
            <v>-2.0567417144775391</v>
          </cell>
          <cell r="O101">
            <v>-2.0567417144775391</v>
          </cell>
          <cell r="P101">
            <v>-2.0567417144775391</v>
          </cell>
          <cell r="Q101">
            <v>-2.0567417144775391</v>
          </cell>
          <cell r="R101">
            <v>-2.0567417144775391</v>
          </cell>
          <cell r="S101">
            <v>-2.0567417144775391</v>
          </cell>
          <cell r="T101">
            <v>-2.0567417144775391</v>
          </cell>
          <cell r="U101">
            <v>-2.0567417144775391</v>
          </cell>
          <cell r="V101">
            <v>-2.0567417144775391</v>
          </cell>
          <cell r="W101">
            <v>-2.0567417144775391</v>
          </cell>
          <cell r="X101">
            <v>-2.0567417144775391</v>
          </cell>
          <cell r="Y101">
            <v>-2.0567417144775391</v>
          </cell>
          <cell r="Z101">
            <v>-2.0567417144775391</v>
          </cell>
          <cell r="AC101">
            <v>-2.0567417144775391</v>
          </cell>
          <cell r="AD101">
            <v>-2.0567417144775391</v>
          </cell>
          <cell r="AF101">
            <v>-2.0567417144775391</v>
          </cell>
          <cell r="AG101">
            <v>-2.0567417144775391</v>
          </cell>
          <cell r="AI101">
            <v>-2.0567417144775391</v>
          </cell>
          <cell r="AJ101">
            <v>-2.0567417144775391</v>
          </cell>
          <cell r="AK101">
            <v>-2.0567417144775391</v>
          </cell>
          <cell r="AL101">
            <v>-2.0567417144775391</v>
          </cell>
          <cell r="AM101">
            <v>-2.0567417144775391</v>
          </cell>
          <cell r="AN101">
            <v>-2.0567417144775391</v>
          </cell>
          <cell r="AO101">
            <v>-2.0567417144775391</v>
          </cell>
        </row>
        <row r="102">
          <cell r="A102">
            <v>271</v>
          </cell>
          <cell r="B102" t="str">
            <v>P616-P613</v>
          </cell>
          <cell r="C102" t="str">
            <v>P616</v>
          </cell>
          <cell r="D102" t="str">
            <v>P613</v>
          </cell>
          <cell r="E102">
            <v>1.2</v>
          </cell>
          <cell r="F102">
            <v>1.5</v>
          </cell>
          <cell r="G102" t="b">
            <v>0</v>
          </cell>
          <cell r="K102">
            <v>71.559832</v>
          </cell>
          <cell r="L102">
            <v>0.13974320118633565</v>
          </cell>
          <cell r="M102" t="str">
            <v>S483</v>
          </cell>
          <cell r="N102" t="str">
            <v>S482</v>
          </cell>
          <cell r="U102">
            <v>0.57939200000000002</v>
          </cell>
          <cell r="V102">
            <v>0.616927</v>
          </cell>
          <cell r="W102">
            <v>0.61692667007446289</v>
          </cell>
          <cell r="X102">
            <v>0.61692667007446289</v>
          </cell>
          <cell r="Y102">
            <v>0.61692667007446289</v>
          </cell>
          <cell r="Z102">
            <v>0.61692667007446289</v>
          </cell>
          <cell r="AC102">
            <v>1.1963189999999999</v>
          </cell>
          <cell r="AD102">
            <v>1.1963189999999999</v>
          </cell>
          <cell r="AF102">
            <v>1.1963189999999999</v>
          </cell>
          <cell r="AG102" t="str">
            <v>Pluvial Inicial</v>
          </cell>
          <cell r="AH102" t="str">
            <v>Cuenca 5</v>
          </cell>
          <cell r="AI102">
            <v>2565.04</v>
          </cell>
          <cell r="AJ102">
            <v>2565.2399999999998</v>
          </cell>
          <cell r="AK102">
            <v>2564.348</v>
          </cell>
          <cell r="AL102">
            <v>2564.2479999999996</v>
          </cell>
          <cell r="AM102">
            <v>2563.84</v>
          </cell>
          <cell r="AN102">
            <v>2563.7399999999998</v>
          </cell>
          <cell r="AO102" t="str">
            <v>Existente</v>
          </cell>
          <cell r="AR102">
            <v>0.99200000000018917</v>
          </cell>
          <cell r="AS102">
            <v>1.3974320118633565E-3</v>
          </cell>
          <cell r="AU102">
            <v>0.99200000000018917</v>
          </cell>
        </row>
        <row r="103">
          <cell r="A103">
            <v>267</v>
          </cell>
          <cell r="B103" t="str">
            <v>P613-P612</v>
          </cell>
          <cell r="C103" t="str">
            <v>P613</v>
          </cell>
          <cell r="D103" t="str">
            <v>P612</v>
          </cell>
          <cell r="E103">
            <v>1.5</v>
          </cell>
          <cell r="F103">
            <v>2.2999999999999998</v>
          </cell>
          <cell r="G103" t="b">
            <v>0</v>
          </cell>
          <cell r="K103">
            <v>54.854779999999998</v>
          </cell>
          <cell r="L103">
            <v>1.0208773054963405</v>
          </cell>
          <cell r="U103">
            <v>1.0208768844604492</v>
          </cell>
          <cell r="V103">
            <v>1.0208768844604492</v>
          </cell>
          <cell r="W103">
            <v>1.0208768844604492</v>
          </cell>
          <cell r="X103">
            <v>1.0208768844604492</v>
          </cell>
          <cell r="Y103">
            <v>1.0208768844604492</v>
          </cell>
          <cell r="Z103">
            <v>1.0208768844604492</v>
          </cell>
          <cell r="AC103">
            <v>0</v>
          </cell>
          <cell r="AD103">
            <v>1.1963189999999999</v>
          </cell>
          <cell r="AF103">
            <v>1.1963189999999999</v>
          </cell>
          <cell r="AG103" t="str">
            <v>Pluvial</v>
          </cell>
          <cell r="AH103" t="str">
            <v>Cuenca 5</v>
          </cell>
          <cell r="AI103">
            <v>2565.2399999999998</v>
          </cell>
          <cell r="AJ103">
            <v>2565.48</v>
          </cell>
          <cell r="AK103">
            <v>2564.1463999999996</v>
          </cell>
          <cell r="AL103">
            <v>2563.5863999999997</v>
          </cell>
          <cell r="AM103">
            <v>2563.7399999999998</v>
          </cell>
          <cell r="AN103">
            <v>2563.1799999999998</v>
          </cell>
          <cell r="AO103" t="str">
            <v>Existente</v>
          </cell>
          <cell r="AR103">
            <v>1.8936000000003332</v>
          </cell>
          <cell r="AS103">
            <v>1.0208773054963404E-2</v>
          </cell>
          <cell r="AU103">
            <v>1.8936000000003332</v>
          </cell>
        </row>
        <row r="104">
          <cell r="A104">
            <v>268</v>
          </cell>
          <cell r="B104" t="str">
            <v>P612-P610</v>
          </cell>
          <cell r="C104" t="str">
            <v>P612</v>
          </cell>
          <cell r="D104" t="str">
            <v>P610</v>
          </cell>
          <cell r="E104">
            <v>2.2999999999999998</v>
          </cell>
          <cell r="F104">
            <v>2.6</v>
          </cell>
          <cell r="G104" t="b">
            <v>0</v>
          </cell>
          <cell r="K104">
            <v>53.668917999999998</v>
          </cell>
          <cell r="L104">
            <v>0.18632758722638876</v>
          </cell>
          <cell r="M104" t="str">
            <v>S479</v>
          </cell>
          <cell r="N104" t="str">
            <v>S478</v>
          </cell>
          <cell r="U104">
            <v>0.59044799999999997</v>
          </cell>
          <cell r="V104">
            <v>1.102508</v>
          </cell>
          <cell r="W104">
            <v>1.1025075912475586</v>
          </cell>
          <cell r="X104">
            <v>1.1025075912475586</v>
          </cell>
          <cell r="Y104">
            <v>1.1025075912475586</v>
          </cell>
          <cell r="Z104">
            <v>1.1025075912475586</v>
          </cell>
          <cell r="AC104">
            <v>1.6929560000000001</v>
          </cell>
          <cell r="AD104">
            <v>2.889275</v>
          </cell>
          <cell r="AF104">
            <v>2.889275</v>
          </cell>
          <cell r="AG104" t="str">
            <v>Pluvial</v>
          </cell>
          <cell r="AH104" t="str">
            <v>Cuenca 5</v>
          </cell>
          <cell r="AI104">
            <v>2565.48</v>
          </cell>
          <cell r="AJ104">
            <v>2565.6799999999998</v>
          </cell>
          <cell r="AK104">
            <v>2563.6879999999996</v>
          </cell>
          <cell r="AL104">
            <v>2563.5879999999997</v>
          </cell>
          <cell r="AM104">
            <v>2563.1799999999998</v>
          </cell>
          <cell r="AN104">
            <v>2563.08</v>
          </cell>
          <cell r="AO104" t="str">
            <v>Existente</v>
          </cell>
          <cell r="AR104">
            <v>2.0920000000000982</v>
          </cell>
          <cell r="AS104">
            <v>1.8632758722638876E-3</v>
          </cell>
          <cell r="AU104">
            <v>2.0920000000000982</v>
          </cell>
        </row>
        <row r="105">
          <cell r="A105">
            <v>266</v>
          </cell>
          <cell r="B105" t="str">
            <v>P610-P608</v>
          </cell>
          <cell r="C105" t="str">
            <v>P610</v>
          </cell>
          <cell r="D105" t="str">
            <v>P608</v>
          </cell>
          <cell r="E105">
            <v>2.6</v>
          </cell>
          <cell r="F105">
            <v>2.62</v>
          </cell>
          <cell r="G105" t="b">
            <v>0</v>
          </cell>
          <cell r="K105">
            <v>47.933033000000002</v>
          </cell>
          <cell r="L105">
            <v>0.14603707635131069</v>
          </cell>
          <cell r="U105">
            <v>0.14603698253631592</v>
          </cell>
          <cell r="V105">
            <v>0.14603698253631592</v>
          </cell>
          <cell r="W105">
            <v>0.14603698253631592</v>
          </cell>
          <cell r="X105">
            <v>0.14603698253631592</v>
          </cell>
          <cell r="Y105">
            <v>0.14603698253631592</v>
          </cell>
          <cell r="Z105">
            <v>0.14603698253631592</v>
          </cell>
          <cell r="AC105">
            <v>0</v>
          </cell>
          <cell r="AD105">
            <v>2.889275</v>
          </cell>
          <cell r="AF105">
            <v>2.889275</v>
          </cell>
          <cell r="AG105" t="str">
            <v>Pluvial</v>
          </cell>
          <cell r="AH105" t="str">
            <v>Cuenca 5</v>
          </cell>
          <cell r="AI105">
            <v>2565.6799999999998</v>
          </cell>
          <cell r="AJ105">
            <v>2565.6799999999998</v>
          </cell>
          <cell r="AK105">
            <v>2563.5879999999997</v>
          </cell>
          <cell r="AL105">
            <v>2563.518</v>
          </cell>
          <cell r="AM105">
            <v>2563.08</v>
          </cell>
          <cell r="AN105">
            <v>2563.0100000000002</v>
          </cell>
          <cell r="AO105" t="str">
            <v>Existente</v>
          </cell>
          <cell r="AR105">
            <v>2.1619999999998072</v>
          </cell>
          <cell r="AS105">
            <v>1.460370763513107E-3</v>
          </cell>
          <cell r="AU105">
            <v>2.1619999999998072</v>
          </cell>
        </row>
        <row r="106">
          <cell r="A106">
            <v>260</v>
          </cell>
          <cell r="B106" t="str">
            <v>P608-P605</v>
          </cell>
          <cell r="C106" t="str">
            <v>P608</v>
          </cell>
          <cell r="D106" t="str">
            <v>P605</v>
          </cell>
          <cell r="E106">
            <v>2.62</v>
          </cell>
          <cell r="F106">
            <v>2.6</v>
          </cell>
          <cell r="G106" t="b">
            <v>0</v>
          </cell>
          <cell r="K106">
            <v>28.496051999999999</v>
          </cell>
          <cell r="L106">
            <v>0.3158332248977701</v>
          </cell>
          <cell r="M106" t="str">
            <v>S473</v>
          </cell>
          <cell r="N106" t="str">
            <v>S472</v>
          </cell>
          <cell r="U106">
            <v>0.27721899999999999</v>
          </cell>
          <cell r="V106">
            <v>0.67611299999999996</v>
          </cell>
          <cell r="W106">
            <v>0.67611265182495117</v>
          </cell>
          <cell r="X106">
            <v>0.67611265182495117</v>
          </cell>
          <cell r="Y106">
            <v>0.67611265182495117</v>
          </cell>
          <cell r="Z106">
            <v>0.67611265182495117</v>
          </cell>
          <cell r="AC106">
            <v>0.95333199999999996</v>
          </cell>
          <cell r="AD106">
            <v>3.8426070000000001</v>
          </cell>
          <cell r="AF106">
            <v>3.8426070000000001</v>
          </cell>
          <cell r="AG106" t="str">
            <v>Pluvial</v>
          </cell>
          <cell r="AH106" t="str">
            <v>Cuenca 5</v>
          </cell>
          <cell r="AI106">
            <v>2565.6799999999998</v>
          </cell>
          <cell r="AJ106">
            <v>2565.63</v>
          </cell>
          <cell r="AK106">
            <v>2563.518</v>
          </cell>
          <cell r="AL106">
            <v>2563.4279999999999</v>
          </cell>
          <cell r="AM106">
            <v>2563.0100000000002</v>
          </cell>
          <cell r="AN106">
            <v>2562.92</v>
          </cell>
          <cell r="AO106" t="str">
            <v>Existente</v>
          </cell>
          <cell r="AR106">
            <v>2.2020000000002256</v>
          </cell>
          <cell r="AS106">
            <v>3.1583322489777011E-3</v>
          </cell>
          <cell r="AU106">
            <v>2.2020000000002256</v>
          </cell>
        </row>
        <row r="107">
          <cell r="B107">
            <v>2.2019996643066406</v>
          </cell>
          <cell r="C107">
            <v>2.2019996643066406</v>
          </cell>
          <cell r="D107">
            <v>2.2019996643066406</v>
          </cell>
          <cell r="E107">
            <v>2.2019996643066406</v>
          </cell>
          <cell r="F107">
            <v>2.2019996643066406</v>
          </cell>
          <cell r="G107">
            <v>2.2019996643066406</v>
          </cell>
          <cell r="K107">
            <v>2.2019996643066406</v>
          </cell>
          <cell r="L107">
            <v>2.2019996643066406</v>
          </cell>
          <cell r="M107">
            <v>2.2019996643066406</v>
          </cell>
          <cell r="N107">
            <v>2.2019996643066406</v>
          </cell>
          <cell r="U107">
            <v>2.2019996643066406</v>
          </cell>
          <cell r="V107">
            <v>2.2019996643066406</v>
          </cell>
          <cell r="W107">
            <v>2.2019996643066406</v>
          </cell>
          <cell r="X107">
            <v>2.2019996643066406</v>
          </cell>
          <cell r="Y107">
            <v>2.2019996643066406</v>
          </cell>
          <cell r="Z107">
            <v>2.2019996643066406</v>
          </cell>
          <cell r="AC107">
            <v>2.2019996643066406</v>
          </cell>
          <cell r="AD107">
            <v>2.2019996643066406</v>
          </cell>
          <cell r="AF107">
            <v>2.2019996643066406</v>
          </cell>
          <cell r="AG107">
            <v>2.2019996643066406</v>
          </cell>
          <cell r="AJ107">
            <v>2.2019996643066406</v>
          </cell>
          <cell r="AK107">
            <v>2.2019996643066406</v>
          </cell>
          <cell r="AL107">
            <v>2.2019996643066406</v>
          </cell>
          <cell r="AM107">
            <v>2.2019996643066406</v>
          </cell>
          <cell r="AN107">
            <v>2.2019996643066406</v>
          </cell>
          <cell r="AO107">
            <v>2.2019996643066406</v>
          </cell>
        </row>
        <row r="108">
          <cell r="A108">
            <v>257</v>
          </cell>
          <cell r="B108" t="str">
            <v>P600-P602</v>
          </cell>
          <cell r="C108" t="str">
            <v>P600</v>
          </cell>
          <cell r="D108" t="str">
            <v>P602</v>
          </cell>
          <cell r="E108">
            <v>1.38</v>
          </cell>
          <cell r="F108">
            <v>1.42</v>
          </cell>
          <cell r="G108" t="b">
            <v>0</v>
          </cell>
          <cell r="K108">
            <v>44.367007999999998</v>
          </cell>
          <cell r="L108">
            <v>0.18031416497575686</v>
          </cell>
          <cell r="M108" t="str">
            <v>S466</v>
          </cell>
          <cell r="U108">
            <v>0.44389600000000001</v>
          </cell>
          <cell r="V108">
            <v>0.44389581680297852</v>
          </cell>
          <cell r="W108">
            <v>0.44389581680297852</v>
          </cell>
          <cell r="X108">
            <v>0.44389581680297852</v>
          </cell>
          <cell r="Y108">
            <v>0.44389581680297852</v>
          </cell>
          <cell r="Z108">
            <v>0.44389581680297852</v>
          </cell>
          <cell r="AC108">
            <v>0.44389600000000001</v>
          </cell>
          <cell r="AD108">
            <v>0.44389600000000001</v>
          </cell>
          <cell r="AF108">
            <v>0.44389600000000001</v>
          </cell>
          <cell r="AG108" t="str">
            <v>Pluvial Inicial</v>
          </cell>
          <cell r="AH108" t="str">
            <v>Cuenca 5</v>
          </cell>
          <cell r="AI108">
            <v>2565.1</v>
          </cell>
          <cell r="AJ108">
            <v>2565.06</v>
          </cell>
          <cell r="AK108">
            <v>2563.9739999999997</v>
          </cell>
          <cell r="AL108">
            <v>2563.8939999999998</v>
          </cell>
          <cell r="AM108">
            <v>2563.7199999999998</v>
          </cell>
          <cell r="AN108">
            <v>2563.64</v>
          </cell>
          <cell r="AO108" t="str">
            <v>Existente</v>
          </cell>
          <cell r="AR108">
            <v>1.1660000000001673</v>
          </cell>
          <cell r="AS108">
            <v>1.8031416497575686E-3</v>
          </cell>
          <cell r="AU108">
            <v>1.1660000000001673</v>
          </cell>
        </row>
        <row r="109">
          <cell r="A109">
            <v>258</v>
          </cell>
          <cell r="B109" t="str">
            <v>P602-P604</v>
          </cell>
          <cell r="C109" t="str">
            <v>P602</v>
          </cell>
          <cell r="D109" t="str">
            <v>P604</v>
          </cell>
          <cell r="E109">
            <v>1.42</v>
          </cell>
          <cell r="F109">
            <v>2.6</v>
          </cell>
          <cell r="G109" t="b">
            <v>0</v>
          </cell>
          <cell r="K109">
            <v>55.609059000000002</v>
          </cell>
          <cell r="L109">
            <v>1.1508916200144164</v>
          </cell>
          <cell r="U109">
            <v>1.1508913040161133</v>
          </cell>
          <cell r="V109">
            <v>1.1508913040161133</v>
          </cell>
          <cell r="W109">
            <v>1.1508913040161133</v>
          </cell>
          <cell r="X109">
            <v>1.1508913040161133</v>
          </cell>
          <cell r="Y109">
            <v>1.1508913040161133</v>
          </cell>
          <cell r="Z109">
            <v>1.1508913040161133</v>
          </cell>
          <cell r="AC109">
            <v>0</v>
          </cell>
          <cell r="AD109">
            <v>0.44389600000000001</v>
          </cell>
          <cell r="AF109">
            <v>0.44389600000000001</v>
          </cell>
          <cell r="AG109" t="str">
            <v>Pluvial</v>
          </cell>
          <cell r="AH109" t="str">
            <v>Cuenca 5</v>
          </cell>
          <cell r="AI109">
            <v>2565.06</v>
          </cell>
          <cell r="AJ109">
            <v>2565.6</v>
          </cell>
          <cell r="AK109">
            <v>2563.8939999999998</v>
          </cell>
          <cell r="AL109">
            <v>2563.2539999999999</v>
          </cell>
          <cell r="AM109">
            <v>2563.64</v>
          </cell>
          <cell r="AN109">
            <v>2563</v>
          </cell>
          <cell r="AO109" t="str">
            <v>Existente</v>
          </cell>
          <cell r="AR109">
            <v>2.3460000000000036</v>
          </cell>
          <cell r="AS109">
            <v>1.1508916200144164E-2</v>
          </cell>
          <cell r="AU109">
            <v>2.3460000000000036</v>
          </cell>
        </row>
        <row r="110">
          <cell r="A110">
            <v>259</v>
          </cell>
          <cell r="B110" t="str">
            <v>P604-P605</v>
          </cell>
          <cell r="C110" t="str">
            <v>P604</v>
          </cell>
          <cell r="D110" t="str">
            <v>P605</v>
          </cell>
          <cell r="E110">
            <v>2.6</v>
          </cell>
          <cell r="F110">
            <v>2.6</v>
          </cell>
          <cell r="G110" t="b">
            <v>0</v>
          </cell>
          <cell r="K110">
            <v>53.149408999999999</v>
          </cell>
          <cell r="L110">
            <v>0.15051907726749558</v>
          </cell>
          <cell r="U110">
            <v>0.15051901340484619</v>
          </cell>
          <cell r="V110">
            <v>0.15051901340484619</v>
          </cell>
          <cell r="W110">
            <v>0.15051901340484619</v>
          </cell>
          <cell r="X110">
            <v>0.15051901340484619</v>
          </cell>
          <cell r="Y110">
            <v>0.15051901340484619</v>
          </cell>
          <cell r="Z110">
            <v>0.15051901340484619</v>
          </cell>
          <cell r="AC110">
            <v>0</v>
          </cell>
          <cell r="AD110">
            <v>0.44389600000000001</v>
          </cell>
          <cell r="AF110">
            <v>0.44389600000000001</v>
          </cell>
          <cell r="AG110" t="str">
            <v>Pluvial</v>
          </cell>
          <cell r="AH110" t="str">
            <v>Cuenca 5</v>
          </cell>
          <cell r="AI110">
            <v>2565.6</v>
          </cell>
          <cell r="AJ110">
            <v>2565.63</v>
          </cell>
          <cell r="AK110">
            <v>2563.3047999999999</v>
          </cell>
          <cell r="AL110">
            <v>2563.2248</v>
          </cell>
          <cell r="AM110">
            <v>2563</v>
          </cell>
          <cell r="AN110">
            <v>2562.92</v>
          </cell>
          <cell r="AO110" t="str">
            <v>Existente</v>
          </cell>
          <cell r="AR110">
            <v>2.4052000000001499</v>
          </cell>
          <cell r="AS110">
            <v>1.5051907726749557E-3</v>
          </cell>
          <cell r="AU110">
            <v>2.4052000000001499</v>
          </cell>
        </row>
        <row r="111">
          <cell r="A111">
            <v>263</v>
          </cell>
          <cell r="B111" t="str">
            <v>P605-P617</v>
          </cell>
          <cell r="C111" t="str">
            <v>P605</v>
          </cell>
          <cell r="D111" t="str">
            <v>P617</v>
          </cell>
          <cell r="E111">
            <v>2.6</v>
          </cell>
          <cell r="F111">
            <v>3</v>
          </cell>
          <cell r="G111" t="b">
            <v>0</v>
          </cell>
          <cell r="H111">
            <v>2.6</v>
          </cell>
          <cell r="K111">
            <v>46.427664</v>
          </cell>
          <cell r="L111">
            <v>0.32308323761473534</v>
          </cell>
          <cell r="M111" t="str">
            <v>S471</v>
          </cell>
          <cell r="N111" t="str">
            <v>S014</v>
          </cell>
          <cell r="U111">
            <v>0.17232800000000001</v>
          </cell>
          <cell r="V111">
            <v>1.358975</v>
          </cell>
          <cell r="W111">
            <v>1.3589744567871094</v>
          </cell>
          <cell r="X111">
            <v>1.3589744567871094</v>
          </cell>
          <cell r="Y111">
            <v>1.3589744567871094</v>
          </cell>
          <cell r="Z111">
            <v>1.3589744567871094</v>
          </cell>
          <cell r="AC111">
            <v>1.5313030000000001</v>
          </cell>
          <cell r="AD111">
            <v>5.817806</v>
          </cell>
          <cell r="AF111">
            <v>5.817806</v>
          </cell>
          <cell r="AG111" t="str">
            <v>Pluvial</v>
          </cell>
          <cell r="AH111" t="str">
            <v>Cuenca 5</v>
          </cell>
          <cell r="AI111">
            <v>2565.63</v>
          </cell>
          <cell r="AJ111">
            <v>2565.77</v>
          </cell>
          <cell r="AK111">
            <v>2563.4279999999999</v>
          </cell>
          <cell r="AL111">
            <v>2563.2779999999998</v>
          </cell>
          <cell r="AM111">
            <v>2562.92</v>
          </cell>
          <cell r="AN111">
            <v>2562.77</v>
          </cell>
          <cell r="AO111" t="str">
            <v>Existente</v>
          </cell>
          <cell r="AR111">
            <v>2.4920000000001892</v>
          </cell>
          <cell r="AS111">
            <v>3.2308323761473536E-3</v>
          </cell>
          <cell r="AU111">
            <v>2.4920000000001892</v>
          </cell>
        </row>
        <row r="112">
          <cell r="A112">
            <v>283</v>
          </cell>
          <cell r="B112" t="str">
            <v>P617-QUEBRADA 3</v>
          </cell>
          <cell r="C112" t="str">
            <v>P617</v>
          </cell>
          <cell r="D112" t="str">
            <v>N22</v>
          </cell>
          <cell r="E112">
            <v>3</v>
          </cell>
          <cell r="F112">
            <v>2.7</v>
          </cell>
          <cell r="G112" t="b">
            <v>0</v>
          </cell>
          <cell r="K112">
            <v>44.5</v>
          </cell>
          <cell r="L112">
            <v>0.29350804335510911</v>
          </cell>
          <cell r="M112" t="str">
            <v>S043</v>
          </cell>
          <cell r="N112" t="str">
            <v>S044</v>
          </cell>
          <cell r="U112">
            <v>0.16110099999999999</v>
          </cell>
          <cell r="V112">
            <v>0.38952900000000001</v>
          </cell>
          <cell r="W112">
            <v>0.38952898979187012</v>
          </cell>
          <cell r="X112">
            <v>0.38952898979187012</v>
          </cell>
          <cell r="Y112">
            <v>0.38952898979187012</v>
          </cell>
          <cell r="Z112">
            <v>0.38952898979187012</v>
          </cell>
          <cell r="AC112">
            <v>0.55062999999999995</v>
          </cell>
          <cell r="AD112">
            <v>6.368436</v>
          </cell>
          <cell r="AF112">
            <v>6.368436</v>
          </cell>
          <cell r="AG112" t="str">
            <v>Pluvial</v>
          </cell>
          <cell r="AH112" t="str">
            <v>Cuenca 5</v>
          </cell>
          <cell r="AI112">
            <v>2565.77</v>
          </cell>
          <cell r="AJ112">
            <v>2565.64</v>
          </cell>
          <cell r="AK112">
            <v>2563.2779999999998</v>
          </cell>
          <cell r="AL112">
            <v>2563.1473889207068</v>
          </cell>
          <cell r="AM112">
            <v>2562.77</v>
          </cell>
          <cell r="AN112">
            <v>2562.447388920707</v>
          </cell>
          <cell r="AO112" t="str">
            <v>Existente</v>
          </cell>
          <cell r="AR112">
            <v>2.4926110792930558</v>
          </cell>
          <cell r="AS112">
            <v>2.9350804335500176E-3</v>
          </cell>
          <cell r="AU112">
            <v>2.4926110792930558</v>
          </cell>
        </row>
        <row r="114">
          <cell r="C114" t="str">
            <v>CR2</v>
          </cell>
          <cell r="D114" t="str">
            <v>N22</v>
          </cell>
          <cell r="K114">
            <v>7.2800000000000011</v>
          </cell>
          <cell r="L114">
            <v>2E-3</v>
          </cell>
          <cell r="AC114">
            <v>1.1400000000000001</v>
          </cell>
          <cell r="AD114">
            <v>1.1400000000000001</v>
          </cell>
          <cell r="AF114">
            <v>1.1400000000000001</v>
          </cell>
          <cell r="AG114" t="str">
            <v>Pluvial</v>
          </cell>
          <cell r="AH114" t="str">
            <v>Cuenca 5</v>
          </cell>
          <cell r="AI114">
            <v>2565.33</v>
          </cell>
          <cell r="AJ114">
            <v>2565.64</v>
          </cell>
          <cell r="AK114">
            <v>2564.8300000000004</v>
          </cell>
          <cell r="AL114">
            <v>2564.8154400000003</v>
          </cell>
          <cell r="AM114">
            <v>2564.0300000000002</v>
          </cell>
          <cell r="AN114">
            <v>2564.02</v>
          </cell>
          <cell r="AO114" t="str">
            <v>Recolecta 2</v>
          </cell>
          <cell r="AR114">
            <v>0.82455999999956475</v>
          </cell>
          <cell r="AS114">
            <v>2.0000000000101742E-3</v>
          </cell>
          <cell r="AU114">
            <v>0.82455999999956475</v>
          </cell>
        </row>
        <row r="115">
          <cell r="A115">
            <v>352</v>
          </cell>
          <cell r="B115" t="str">
            <v>N22-N21</v>
          </cell>
          <cell r="C115" t="str">
            <v>N22</v>
          </cell>
          <cell r="D115" t="str">
            <v>N21</v>
          </cell>
          <cell r="E115">
            <v>2.7</v>
          </cell>
          <cell r="F115">
            <v>2</v>
          </cell>
          <cell r="G115" t="b">
            <v>0</v>
          </cell>
          <cell r="K115">
            <v>92.990000000000009</v>
          </cell>
          <cell r="L115">
            <v>2E-3</v>
          </cell>
          <cell r="U115">
            <v>1.999998465180397E-3</v>
          </cell>
          <cell r="V115">
            <v>1.999998465180397E-3</v>
          </cell>
          <cell r="W115">
            <v>1.999998465180397E-3</v>
          </cell>
          <cell r="X115">
            <v>1.999998465180397E-3</v>
          </cell>
          <cell r="Y115">
            <v>1.999998465180397E-3</v>
          </cell>
          <cell r="Z115">
            <v>1.999998465180397E-3</v>
          </cell>
          <cell r="AC115">
            <v>0.15</v>
          </cell>
          <cell r="AD115">
            <v>7.658436</v>
          </cell>
          <cell r="AF115">
            <v>7.658436</v>
          </cell>
          <cell r="AG115" t="str">
            <v>Pluvial</v>
          </cell>
          <cell r="AH115" t="str">
            <v>Cuenca 5</v>
          </cell>
          <cell r="AI115">
            <v>2565.64</v>
          </cell>
          <cell r="AJ115">
            <v>2565.5</v>
          </cell>
          <cell r="AK115">
            <v>2563.1473889207068</v>
          </cell>
          <cell r="AL115">
            <v>2562.9614089207066</v>
          </cell>
          <cell r="AM115">
            <v>2562.447388920707</v>
          </cell>
          <cell r="AN115">
            <v>2562.2614089207068</v>
          </cell>
          <cell r="AO115" t="str">
            <v>Proyectado</v>
          </cell>
          <cell r="AR115">
            <v>2.5385910792933828</v>
          </cell>
          <cell r="AS115">
            <v>2.0000000000021468E-3</v>
          </cell>
          <cell r="AU115">
            <v>2.5385910792933828</v>
          </cell>
        </row>
        <row r="116">
          <cell r="A116">
            <v>353</v>
          </cell>
          <cell r="B116" t="str">
            <v>N21-DN5</v>
          </cell>
          <cell r="C116" t="str">
            <v>N21</v>
          </cell>
          <cell r="D116" t="str">
            <v>DN5</v>
          </cell>
          <cell r="E116">
            <v>2</v>
          </cell>
          <cell r="F116">
            <v>2.2999999999999998</v>
          </cell>
          <cell r="G116" t="b">
            <v>0</v>
          </cell>
          <cell r="K116">
            <v>150.88999999999999</v>
          </cell>
          <cell r="L116">
            <v>2E-3</v>
          </cell>
          <cell r="U116">
            <v>1.999998465180397E-3</v>
          </cell>
          <cell r="V116">
            <v>1.999998465180397E-3</v>
          </cell>
          <cell r="W116">
            <v>1.999998465180397E-3</v>
          </cell>
          <cell r="X116">
            <v>1.999998465180397E-3</v>
          </cell>
          <cell r="Y116">
            <v>1.999998465180397E-3</v>
          </cell>
          <cell r="Z116">
            <v>1.999998465180397E-3</v>
          </cell>
          <cell r="AC116">
            <v>1.24</v>
          </cell>
          <cell r="AD116">
            <v>8.8984360000000002</v>
          </cell>
          <cell r="AF116">
            <v>8.8984360000000002</v>
          </cell>
          <cell r="AG116" t="str">
            <v>Pluvial</v>
          </cell>
          <cell r="AH116" t="str">
            <v>Cuenca 5</v>
          </cell>
          <cell r="AI116">
            <v>2565.5</v>
          </cell>
          <cell r="AJ116">
            <v>2564.5</v>
          </cell>
          <cell r="AK116">
            <v>2562.9414089207066</v>
          </cell>
          <cell r="AL116">
            <v>2562.6396289207069</v>
          </cell>
          <cell r="AM116">
            <v>2562.2414089207068</v>
          </cell>
          <cell r="AN116">
            <v>2561.939628920707</v>
          </cell>
          <cell r="AO116" t="str">
            <v>Proyectado</v>
          </cell>
          <cell r="AR116">
            <v>1.8603710792931452</v>
          </cell>
          <cell r="AS116">
            <v>1.9999999999985459E-3</v>
          </cell>
          <cell r="AU116">
            <v>1.8603710792931452</v>
          </cell>
        </row>
        <row r="117">
          <cell r="C117" t="str">
            <v>DN5</v>
          </cell>
          <cell r="D117" t="str">
            <v>BOXV</v>
          </cell>
          <cell r="K117">
            <v>193.77</v>
          </cell>
          <cell r="L117">
            <v>2E-3</v>
          </cell>
          <cell r="AC117">
            <v>3.21</v>
          </cell>
          <cell r="AD117">
            <v>12.108436000000001</v>
          </cell>
          <cell r="AF117">
            <v>12.108436000000001</v>
          </cell>
          <cell r="AG117" t="str">
            <v>Pluvial</v>
          </cell>
          <cell r="AH117" t="str">
            <v>Cuenca 5</v>
          </cell>
          <cell r="AI117">
            <v>2564.5</v>
          </cell>
          <cell r="AJ117">
            <v>2562.5500000000002</v>
          </cell>
          <cell r="AK117">
            <v>2562.6396289207069</v>
          </cell>
          <cell r="AL117">
            <v>2562.2520889207067</v>
          </cell>
          <cell r="AM117">
            <v>2561.939628920707</v>
          </cell>
          <cell r="AN117">
            <v>2561.5520889207069</v>
          </cell>
          <cell r="AO117" t="str">
            <v>Canal 5</v>
          </cell>
          <cell r="AQ117">
            <v>1.8603710792931452</v>
          </cell>
          <cell r="AR117">
            <v>0.29791107929349891</v>
          </cell>
          <cell r="AS117">
            <v>2.0000000000008869E-3</v>
          </cell>
          <cell r="AT117">
            <v>1.8603710792931452</v>
          </cell>
          <cell r="AU117">
            <v>0.29791107929349891</v>
          </cell>
        </row>
        <row r="118">
          <cell r="B118">
            <v>0.29791092872619629</v>
          </cell>
          <cell r="C118">
            <v>0.29791092872619629</v>
          </cell>
          <cell r="D118">
            <v>0.29791092872619629</v>
          </cell>
          <cell r="E118">
            <v>0.29791092872619629</v>
          </cell>
          <cell r="F118">
            <v>0.29791092872619629</v>
          </cell>
          <cell r="G118">
            <v>0.29791092872619629</v>
          </cell>
          <cell r="K118">
            <v>0.29791092872619629</v>
          </cell>
          <cell r="L118">
            <v>0.29791092872619629</v>
          </cell>
          <cell r="U118">
            <v>0.29791092872619629</v>
          </cell>
          <cell r="V118">
            <v>0.29791092872619629</v>
          </cell>
          <cell r="W118">
            <v>0.29791092872619629</v>
          </cell>
          <cell r="X118">
            <v>0.29791092872619629</v>
          </cell>
          <cell r="Y118">
            <v>0.29791092872619629</v>
          </cell>
          <cell r="Z118">
            <v>0.29791092872619629</v>
          </cell>
          <cell r="AC118">
            <v>0.29791092872619629</v>
          </cell>
          <cell r="AD118">
            <v>0.29791092872619629</v>
          </cell>
          <cell r="AF118">
            <v>0.29791092872619629</v>
          </cell>
          <cell r="AG118">
            <v>0.29791092872619629</v>
          </cell>
          <cell r="AI118">
            <v>0.29791092872619629</v>
          </cell>
          <cell r="AJ118">
            <v>0.29791092872619629</v>
          </cell>
          <cell r="AK118">
            <v>0.29791092872619629</v>
          </cell>
          <cell r="AL118">
            <v>0.29791092872619629</v>
          </cell>
          <cell r="AM118">
            <v>0.29791092872619629</v>
          </cell>
          <cell r="AO118">
            <v>0.29791092872619629</v>
          </cell>
        </row>
        <row r="119">
          <cell r="C119" t="str">
            <v>N2</v>
          </cell>
          <cell r="D119" t="str">
            <v>N74</v>
          </cell>
          <cell r="E119">
            <v>0.29791092872619629</v>
          </cell>
          <cell r="F119">
            <v>0.29791092872619629</v>
          </cell>
          <cell r="G119">
            <v>0.29791092872619629</v>
          </cell>
          <cell r="K119">
            <v>30.78</v>
          </cell>
          <cell r="L119">
            <v>4.7800000000000002E-2</v>
          </cell>
          <cell r="M119">
            <v>4.7799974679946899E-2</v>
          </cell>
          <cell r="N119">
            <v>4.7799974679946899E-2</v>
          </cell>
          <cell r="U119">
            <v>4.7799974679946899E-2</v>
          </cell>
          <cell r="V119">
            <v>4.7799974679946899E-2</v>
          </cell>
          <cell r="W119">
            <v>4.7799974679946899E-2</v>
          </cell>
          <cell r="X119">
            <v>4.7799974679946899E-2</v>
          </cell>
          <cell r="Y119">
            <v>4.7799974679946899E-2</v>
          </cell>
          <cell r="Z119">
            <v>4.7799974679946899E-2</v>
          </cell>
          <cell r="AC119">
            <v>0.27599999999999997</v>
          </cell>
          <cell r="AD119">
            <v>0.27599999999999997</v>
          </cell>
          <cell r="AF119">
            <v>0.27599999999999997</v>
          </cell>
          <cell r="AG119">
            <v>0.27599978446960449</v>
          </cell>
          <cell r="AH119" t="str">
            <v>Cuenca 3</v>
          </cell>
          <cell r="AI119">
            <v>68.709999999999994</v>
          </cell>
          <cell r="AJ119">
            <v>67.3</v>
          </cell>
          <cell r="AK119">
            <v>67.77</v>
          </cell>
          <cell r="AL119">
            <v>66.298715999999999</v>
          </cell>
          <cell r="AM119">
            <v>66.2987060546875</v>
          </cell>
          <cell r="AN119">
            <v>66.2987060546875</v>
          </cell>
          <cell r="AO119">
            <v>66.2987060546875</v>
          </cell>
          <cell r="AQ119">
            <v>0.93999999999999773</v>
          </cell>
          <cell r="AR119">
            <v>1.0012839999999983</v>
          </cell>
          <cell r="AS119">
            <v>4.7799999999999905E-2</v>
          </cell>
          <cell r="AT119">
            <v>0.93999999999999773</v>
          </cell>
          <cell r="AU119">
            <v>1.0012839999999983</v>
          </cell>
        </row>
        <row r="120">
          <cell r="C120" t="str">
            <v>N74</v>
          </cell>
          <cell r="D120" t="str">
            <v>N61</v>
          </cell>
          <cell r="K120">
            <v>16.29</v>
          </cell>
          <cell r="L120">
            <v>9.7999999999999997E-3</v>
          </cell>
          <cell r="AC120">
            <v>7.2999999999999995E-2</v>
          </cell>
          <cell r="AD120">
            <v>0.34899999999999998</v>
          </cell>
          <cell r="AF120">
            <v>0.34899999999999998</v>
          </cell>
          <cell r="AH120" t="str">
            <v>Cuenca 3</v>
          </cell>
          <cell r="AI120">
            <v>67.3</v>
          </cell>
          <cell r="AJ120">
            <v>66.94</v>
          </cell>
          <cell r="AK120">
            <v>65.84</v>
          </cell>
          <cell r="AL120">
            <v>65.680357999999998</v>
          </cell>
          <cell r="AQ120">
            <v>1.4599999999999937</v>
          </cell>
          <cell r="AR120">
            <v>1.2596419999999995</v>
          </cell>
          <cell r="AS120">
            <v>9.8000000000003171E-3</v>
          </cell>
          <cell r="AT120">
            <v>1.4599999999999937</v>
          </cell>
          <cell r="AU120">
            <v>1.2596419999999995</v>
          </cell>
        </row>
        <row r="121">
          <cell r="C121" t="str">
            <v>N61</v>
          </cell>
          <cell r="D121" t="str">
            <v>N1</v>
          </cell>
          <cell r="E121">
            <v>1.2596416473388672</v>
          </cell>
          <cell r="F121">
            <v>1.2596416473388672</v>
          </cell>
          <cell r="G121">
            <v>1.2596416473388672</v>
          </cell>
          <cell r="K121">
            <v>23.12</v>
          </cell>
          <cell r="L121">
            <v>9.7999999999999997E-3</v>
          </cell>
          <cell r="M121">
            <v>9.7999945282936096E-3</v>
          </cell>
          <cell r="N121">
            <v>9.7999945282936096E-3</v>
          </cell>
          <cell r="U121">
            <v>9.7999945282936096E-3</v>
          </cell>
          <cell r="V121">
            <v>9.7999945282936096E-3</v>
          </cell>
          <cell r="W121">
            <v>9.7999945282936096E-3</v>
          </cell>
          <cell r="X121">
            <v>9.7999945282936096E-3</v>
          </cell>
          <cell r="Y121">
            <v>9.7999945282936096E-3</v>
          </cell>
          <cell r="Z121">
            <v>9.7999945282936096E-3</v>
          </cell>
          <cell r="AC121">
            <v>0.10200000000000001</v>
          </cell>
          <cell r="AD121">
            <v>0.45099999999999996</v>
          </cell>
          <cell r="AF121">
            <v>0.45099999999999996</v>
          </cell>
          <cell r="AG121">
            <v>0.45099997520446777</v>
          </cell>
          <cell r="AH121" t="str">
            <v>Cuenca 3</v>
          </cell>
          <cell r="AI121">
            <v>66.94</v>
          </cell>
          <cell r="AJ121">
            <v>66.47</v>
          </cell>
          <cell r="AK121">
            <v>65.69</v>
          </cell>
          <cell r="AL121">
            <v>65.463424000000003</v>
          </cell>
          <cell r="AM121">
            <v>65.46337890625</v>
          </cell>
          <cell r="AN121">
            <v>65.46337890625</v>
          </cell>
          <cell r="AO121">
            <v>65.46337890625</v>
          </cell>
          <cell r="AQ121">
            <v>1.25</v>
          </cell>
          <cell r="AR121">
            <v>1.0065759999999955</v>
          </cell>
          <cell r="AS121">
            <v>9.7999999999997551E-3</v>
          </cell>
          <cell r="AT121">
            <v>1.25</v>
          </cell>
          <cell r="AU121">
            <v>1.0065759999999955</v>
          </cell>
        </row>
        <row r="122">
          <cell r="A122">
            <v>354</v>
          </cell>
          <cell r="B122" t="str">
            <v>N1-N162</v>
          </cell>
          <cell r="C122" t="str">
            <v>N1</v>
          </cell>
          <cell r="D122" t="str">
            <v>N162</v>
          </cell>
          <cell r="E122">
            <v>1.2</v>
          </cell>
          <cell r="F122">
            <v>1.2</v>
          </cell>
          <cell r="G122" t="b">
            <v>0</v>
          </cell>
          <cell r="K122">
            <v>48.48</v>
          </cell>
          <cell r="L122">
            <v>9.7999999999999997E-3</v>
          </cell>
          <cell r="M122" t="str">
            <v>S212</v>
          </cell>
          <cell r="N122" t="str">
            <v>S213</v>
          </cell>
          <cell r="U122">
            <v>0.21673300000000001</v>
          </cell>
          <cell r="V122">
            <v>0.28272799999999998</v>
          </cell>
          <cell r="W122">
            <v>0.28272795677185059</v>
          </cell>
          <cell r="X122">
            <v>0.28272795677185059</v>
          </cell>
          <cell r="Y122">
            <v>0.28272795677185059</v>
          </cell>
          <cell r="Z122">
            <v>0.28272795677185059</v>
          </cell>
          <cell r="AC122">
            <v>0.35699999999999998</v>
          </cell>
          <cell r="AD122">
            <v>0.80799999999999994</v>
          </cell>
          <cell r="AF122">
            <v>0.80799999999999994</v>
          </cell>
          <cell r="AG122" t="str">
            <v>Pluvial</v>
          </cell>
          <cell r="AH122" t="str">
            <v>Cuenca 3</v>
          </cell>
          <cell r="AI122">
            <v>66.47</v>
          </cell>
          <cell r="AJ122">
            <v>65.819999999999993</v>
          </cell>
          <cell r="AK122">
            <v>65.27</v>
          </cell>
          <cell r="AL122">
            <v>64.794895999999994</v>
          </cell>
          <cell r="AO122" t="str">
            <v>Proyectado</v>
          </cell>
          <cell r="AQ122">
            <v>1.2000000000000028</v>
          </cell>
          <cell r="AR122">
            <v>1.0251039999999989</v>
          </cell>
          <cell r="AS122">
            <v>9.8000000000000361E-3</v>
          </cell>
          <cell r="AT122">
            <v>1.2000000000000028</v>
          </cell>
          <cell r="AU122">
            <v>1.0251039999999989</v>
          </cell>
        </row>
        <row r="123">
          <cell r="A123">
            <v>637</v>
          </cell>
          <cell r="B123" t="str">
            <v>N162-N3</v>
          </cell>
          <cell r="C123" t="str">
            <v>N162</v>
          </cell>
          <cell r="D123" t="str">
            <v>N3</v>
          </cell>
          <cell r="E123">
            <v>1.2</v>
          </cell>
          <cell r="F123">
            <v>1.2</v>
          </cell>
          <cell r="G123" t="b">
            <v>0</v>
          </cell>
          <cell r="K123">
            <v>31.23</v>
          </cell>
          <cell r="L123">
            <v>9.7999999999999997E-3</v>
          </cell>
          <cell r="M123" t="str">
            <v>S214</v>
          </cell>
          <cell r="U123">
            <v>9.8918000000000006E-2</v>
          </cell>
          <cell r="V123">
            <v>9.8917961120605469E-2</v>
          </cell>
          <cell r="W123">
            <v>9.8917961120605469E-2</v>
          </cell>
          <cell r="X123">
            <v>9.8917961120605469E-2</v>
          </cell>
          <cell r="Y123">
            <v>9.8917961120605469E-2</v>
          </cell>
          <cell r="Z123">
            <v>9.8917961120605469E-2</v>
          </cell>
          <cell r="AC123">
            <v>0.2</v>
          </cell>
          <cell r="AD123">
            <v>1.008</v>
          </cell>
          <cell r="AF123">
            <v>1.008</v>
          </cell>
          <cell r="AG123" t="str">
            <v>Pluvial</v>
          </cell>
          <cell r="AH123" t="str">
            <v>Cuenca 3</v>
          </cell>
          <cell r="AI123">
            <v>65.819999999999993</v>
          </cell>
          <cell r="AJ123">
            <v>65.53</v>
          </cell>
          <cell r="AK123">
            <v>64.819999999999993</v>
          </cell>
          <cell r="AL123">
            <v>64.51394599999999</v>
          </cell>
          <cell r="AO123" t="str">
            <v>Proyectado</v>
          </cell>
          <cell r="AQ123">
            <v>1</v>
          </cell>
          <cell r="AR123">
            <v>1.0160540000000111</v>
          </cell>
          <cell r="AS123">
            <v>9.8000000000001003E-3</v>
          </cell>
          <cell r="AT123">
            <v>1</v>
          </cell>
          <cell r="AU123">
            <v>1.0160540000000111</v>
          </cell>
        </row>
        <row r="124">
          <cell r="A124">
            <v>355</v>
          </cell>
          <cell r="B124" t="str">
            <v>N3-N4</v>
          </cell>
          <cell r="C124" t="str">
            <v>N3</v>
          </cell>
          <cell r="D124" t="str">
            <v>N4</v>
          </cell>
          <cell r="E124">
            <v>1.2</v>
          </cell>
          <cell r="F124">
            <v>1.2</v>
          </cell>
          <cell r="G124" t="b">
            <v>0</v>
          </cell>
          <cell r="K124">
            <v>24.946154</v>
          </cell>
          <cell r="L124">
            <v>9.7999999999999997E-3</v>
          </cell>
          <cell r="U124">
            <v>9.7999945282936096E-3</v>
          </cell>
          <cell r="V124">
            <v>9.7999945282936096E-3</v>
          </cell>
          <cell r="W124">
            <v>9.7999945282936096E-3</v>
          </cell>
          <cell r="X124">
            <v>9.7999945282936096E-3</v>
          </cell>
          <cell r="Y124">
            <v>9.7999945282936096E-3</v>
          </cell>
          <cell r="Z124">
            <v>9.7999945282936096E-3</v>
          </cell>
          <cell r="AC124">
            <v>0.20199999999999999</v>
          </cell>
          <cell r="AD124">
            <v>1.21</v>
          </cell>
          <cell r="AF124">
            <v>1.21</v>
          </cell>
          <cell r="AG124" t="str">
            <v>Pluvial</v>
          </cell>
          <cell r="AH124" t="str">
            <v>Cuenca 3</v>
          </cell>
          <cell r="AI124">
            <v>65.53</v>
          </cell>
          <cell r="AJ124">
            <v>65.180000000000007</v>
          </cell>
          <cell r="AK124">
            <v>64.53</v>
          </cell>
          <cell r="AL124">
            <v>64.285527690799995</v>
          </cell>
          <cell r="AO124" t="str">
            <v>Proyectado</v>
          </cell>
          <cell r="AQ124">
            <v>1</v>
          </cell>
          <cell r="AR124">
            <v>0.89447230920001175</v>
          </cell>
          <cell r="AS124">
            <v>9.8000000000002425E-3</v>
          </cell>
          <cell r="AT124">
            <v>1</v>
          </cell>
          <cell r="AU124">
            <v>0.89447230920001175</v>
          </cell>
        </row>
        <row r="125">
          <cell r="A125">
            <v>356</v>
          </cell>
          <cell r="B125" t="str">
            <v>N4-N5</v>
          </cell>
          <cell r="C125" t="str">
            <v>N4</v>
          </cell>
          <cell r="D125" t="str">
            <v>N5</v>
          </cell>
          <cell r="E125">
            <v>1.2</v>
          </cell>
          <cell r="F125">
            <v>1.2</v>
          </cell>
          <cell r="G125" t="b">
            <v>0</v>
          </cell>
          <cell r="K125">
            <v>32.726303000000001</v>
          </cell>
          <cell r="L125">
            <v>9.7999999999999997E-3</v>
          </cell>
          <cell r="M125" t="str">
            <v>S219</v>
          </cell>
          <cell r="N125" t="str">
            <v>S217</v>
          </cell>
          <cell r="O125" t="str">
            <v>S216</v>
          </cell>
          <cell r="P125" t="str">
            <v>S220</v>
          </cell>
          <cell r="U125">
            <v>3.7749999999999999E-2</v>
          </cell>
          <cell r="V125">
            <v>9.5538999999999999E-2</v>
          </cell>
          <cell r="W125">
            <v>0.18273400000000001</v>
          </cell>
          <cell r="X125">
            <v>4.3639999999999998E-2</v>
          </cell>
          <cell r="Y125">
            <v>4.3639987707138062E-2</v>
          </cell>
          <cell r="Z125">
            <v>4.3639987707138062E-2</v>
          </cell>
          <cell r="AC125">
            <v>3.4000000000000002E-2</v>
          </cell>
          <cell r="AD125">
            <v>1.244</v>
          </cell>
          <cell r="AF125">
            <v>1.244</v>
          </cell>
          <cell r="AG125" t="str">
            <v>Pluvial</v>
          </cell>
          <cell r="AH125" t="str">
            <v>Cuenca 3</v>
          </cell>
          <cell r="AI125">
            <v>65.180000000000007</v>
          </cell>
          <cell r="AJ125">
            <v>64.78</v>
          </cell>
          <cell r="AK125">
            <v>64.180000000000007</v>
          </cell>
          <cell r="AL125">
            <v>63.859282230600009</v>
          </cell>
          <cell r="AO125" t="str">
            <v>Proyectado</v>
          </cell>
          <cell r="AQ125">
            <v>1</v>
          </cell>
          <cell r="AR125">
            <v>0.92071776939999239</v>
          </cell>
          <cell r="AS125">
            <v>9.7999999999999407E-3</v>
          </cell>
          <cell r="AT125">
            <v>1</v>
          </cell>
          <cell r="AU125">
            <v>0.92071776939999239</v>
          </cell>
        </row>
        <row r="126">
          <cell r="B126">
            <v>0.92071771621704102</v>
          </cell>
          <cell r="C126">
            <v>0.92071771621704102</v>
          </cell>
          <cell r="D126">
            <v>0.92071771621704102</v>
          </cell>
          <cell r="E126">
            <v>0.92071771621704102</v>
          </cell>
          <cell r="F126">
            <v>0.92071771621704102</v>
          </cell>
          <cell r="G126">
            <v>0.92071771621704102</v>
          </cell>
          <cell r="K126">
            <v>0.92071771621704102</v>
          </cell>
          <cell r="L126">
            <v>0.92071771621704102</v>
          </cell>
          <cell r="M126">
            <v>0.92071771621704102</v>
          </cell>
          <cell r="N126">
            <v>0.92071771621704102</v>
          </cell>
          <cell r="O126">
            <v>0.92071771621704102</v>
          </cell>
          <cell r="P126">
            <v>0.92071771621704102</v>
          </cell>
          <cell r="Q126">
            <v>0.92071771621704102</v>
          </cell>
          <cell r="R126">
            <v>0.92071771621704102</v>
          </cell>
          <cell r="S126">
            <v>0.92071771621704102</v>
          </cell>
          <cell r="T126">
            <v>0.92071771621704102</v>
          </cell>
          <cell r="U126">
            <v>0.92071771621704102</v>
          </cell>
          <cell r="V126">
            <v>0.92071771621704102</v>
          </cell>
          <cell r="W126">
            <v>0.92071771621704102</v>
          </cell>
          <cell r="X126">
            <v>0.92071771621704102</v>
          </cell>
          <cell r="Y126">
            <v>0.92071771621704102</v>
          </cell>
          <cell r="Z126">
            <v>0.92071771621704102</v>
          </cell>
          <cell r="AC126">
            <v>0.92071771621704102</v>
          </cell>
          <cell r="AD126">
            <v>0.92071771621704102</v>
          </cell>
          <cell r="AF126">
            <v>0.92071771621704102</v>
          </cell>
          <cell r="AG126">
            <v>0.92071771621704102</v>
          </cell>
          <cell r="AI126">
            <v>0.92071771621704102</v>
          </cell>
          <cell r="AJ126">
            <v>0.92071771621704102</v>
          </cell>
          <cell r="AK126">
            <v>0.92071771621704102</v>
          </cell>
          <cell r="AL126">
            <v>0.92071771621704102</v>
          </cell>
          <cell r="AM126">
            <v>0.92071771621704102</v>
          </cell>
          <cell r="AN126">
            <v>0.92071771621704102</v>
          </cell>
          <cell r="AO126">
            <v>0.92071771621704102</v>
          </cell>
        </row>
        <row r="127">
          <cell r="A127">
            <v>358</v>
          </cell>
          <cell r="B127" t="str">
            <v>N72-N5</v>
          </cell>
          <cell r="C127" t="str">
            <v>N72</v>
          </cell>
          <cell r="D127" t="str">
            <v>N5</v>
          </cell>
          <cell r="E127">
            <v>1.2</v>
          </cell>
          <cell r="F127">
            <v>1.5</v>
          </cell>
          <cell r="G127" t="b">
            <v>0</v>
          </cell>
          <cell r="K127">
            <v>53.392159999999997</v>
          </cell>
          <cell r="L127">
            <v>3.3999999999999998E-3</v>
          </cell>
          <cell r="M127" t="str">
            <v>SX06</v>
          </cell>
          <cell r="N127" t="str">
            <v>S037</v>
          </cell>
          <cell r="U127">
            <v>2.9353000000000001E-2</v>
          </cell>
          <cell r="V127">
            <v>2.0912E-2</v>
          </cell>
          <cell r="W127">
            <v>2.0911991596221924E-2</v>
          </cell>
          <cell r="X127">
            <v>2.0911991596221924E-2</v>
          </cell>
          <cell r="Y127">
            <v>2.0911991596221924E-2</v>
          </cell>
          <cell r="Z127">
            <v>2.0911991596221924E-2</v>
          </cell>
          <cell r="AC127">
            <v>0.24199999999999999</v>
          </cell>
          <cell r="AD127">
            <v>0.24199999999999999</v>
          </cell>
          <cell r="AF127">
            <v>0.24199999999999999</v>
          </cell>
          <cell r="AG127" t="str">
            <v>Pluvial</v>
          </cell>
          <cell r="AH127" t="str">
            <v>Cuenca 3</v>
          </cell>
          <cell r="AI127">
            <v>64.67</v>
          </cell>
          <cell r="AJ127">
            <v>64.78</v>
          </cell>
          <cell r="AK127">
            <v>63.63</v>
          </cell>
          <cell r="AL127">
            <v>63.448466656000001</v>
          </cell>
          <cell r="AO127" t="str">
            <v>Proyectado</v>
          </cell>
          <cell r="AQ127">
            <v>1.0399999999999991</v>
          </cell>
          <cell r="AR127">
            <v>1.3315333440000003</v>
          </cell>
          <cell r="AS127">
            <v>3.4000000000000332E-3</v>
          </cell>
          <cell r="AT127">
            <v>1.0399999999999991</v>
          </cell>
          <cell r="AU127">
            <v>1.3315333440000003</v>
          </cell>
        </row>
        <row r="128">
          <cell r="A128">
            <v>357</v>
          </cell>
          <cell r="B128" t="str">
            <v>N5-N6</v>
          </cell>
          <cell r="C128" t="str">
            <v>N5</v>
          </cell>
          <cell r="D128" t="str">
            <v>N6</v>
          </cell>
          <cell r="E128">
            <v>1.5</v>
          </cell>
          <cell r="F128">
            <v>1.2</v>
          </cell>
          <cell r="G128" t="b">
            <v>0</v>
          </cell>
          <cell r="H128">
            <v>1.2</v>
          </cell>
          <cell r="K128">
            <v>65.510531999999998</v>
          </cell>
          <cell r="L128">
            <v>3.3999999999999998E-3</v>
          </cell>
          <cell r="M128" t="str">
            <v>S224</v>
          </cell>
          <cell r="N128" t="str">
            <v>S223</v>
          </cell>
          <cell r="U128">
            <v>0.11373</v>
          </cell>
          <cell r="V128">
            <v>4.2958999999999997E-2</v>
          </cell>
          <cell r="W128">
            <v>4.2958974838256836E-2</v>
          </cell>
          <cell r="X128">
            <v>4.2958974838256836E-2</v>
          </cell>
          <cell r="Y128">
            <v>4.2958974838256836E-2</v>
          </cell>
          <cell r="Z128">
            <v>4.2958974838256836E-2</v>
          </cell>
          <cell r="AC128">
            <v>0.16700000000000001</v>
          </cell>
          <cell r="AD128">
            <v>1.653</v>
          </cell>
          <cell r="AF128">
            <v>1.653</v>
          </cell>
          <cell r="AG128" t="str">
            <v>Pluvial</v>
          </cell>
          <cell r="AH128" t="str">
            <v>Cuenca 3</v>
          </cell>
          <cell r="AI128">
            <v>64.78</v>
          </cell>
          <cell r="AJ128">
            <v>64.27</v>
          </cell>
          <cell r="AK128">
            <v>63.448466656000001</v>
          </cell>
          <cell r="AL128">
            <v>63.225730847199998</v>
          </cell>
          <cell r="AO128" t="str">
            <v>Proyectado</v>
          </cell>
          <cell r="AQ128">
            <v>1.3315333440000003</v>
          </cell>
          <cell r="AR128">
            <v>1.0442691527999983</v>
          </cell>
          <cell r="AS128">
            <v>3.4000000000000475E-3</v>
          </cell>
          <cell r="AT128">
            <v>1.3315333440000003</v>
          </cell>
          <cell r="AU128">
            <v>1.0442691527999983</v>
          </cell>
        </row>
        <row r="129">
          <cell r="A129">
            <v>373</v>
          </cell>
          <cell r="B129" t="str">
            <v>N6-N7</v>
          </cell>
          <cell r="C129" t="str">
            <v>N6</v>
          </cell>
          <cell r="D129" t="str">
            <v>N7</v>
          </cell>
          <cell r="E129">
            <v>1.2</v>
          </cell>
          <cell r="F129">
            <v>2.8</v>
          </cell>
          <cell r="G129" t="b">
            <v>0</v>
          </cell>
          <cell r="K129">
            <v>34.900407000000001</v>
          </cell>
          <cell r="L129">
            <v>3.3999999999999998E-3</v>
          </cell>
          <cell r="M129" t="str">
            <v>S226</v>
          </cell>
          <cell r="N129" t="str">
            <v>S225</v>
          </cell>
          <cell r="O129" t="str">
            <v>S227</v>
          </cell>
          <cell r="P129" t="str">
            <v>S228</v>
          </cell>
          <cell r="Q129" t="str">
            <v>S230</v>
          </cell>
          <cell r="U129">
            <v>0.32939499999999999</v>
          </cell>
          <cell r="V129">
            <v>0.16745599999999999</v>
          </cell>
          <cell r="W129">
            <v>4.3652999999999997E-2</v>
          </cell>
          <cell r="X129">
            <v>7.3487999999999998E-2</v>
          </cell>
          <cell r="Y129">
            <v>5.9402999999999997E-2</v>
          </cell>
          <cell r="Z129">
            <v>5.9402972459793091E-2</v>
          </cell>
          <cell r="AC129">
            <v>0.59499999999999997</v>
          </cell>
          <cell r="AD129">
            <v>2.2480000000000002</v>
          </cell>
          <cell r="AF129">
            <v>2.2480000000000002</v>
          </cell>
          <cell r="AG129" t="str">
            <v>Pluvial</v>
          </cell>
          <cell r="AH129" t="str">
            <v>Cuenca 3</v>
          </cell>
          <cell r="AI129">
            <v>64.27</v>
          </cell>
          <cell r="AJ129">
            <v>64.91</v>
          </cell>
          <cell r="AK129">
            <v>63.225730847199998</v>
          </cell>
          <cell r="AL129">
            <v>63.107069463399995</v>
          </cell>
          <cell r="AO129" t="str">
            <v>Proyectado</v>
          </cell>
          <cell r="AQ129">
            <v>1.0442691527999983</v>
          </cell>
          <cell r="AR129">
            <v>1.8029305366000017</v>
          </cell>
          <cell r="AS129">
            <v>3.40000000000008E-3</v>
          </cell>
          <cell r="AT129">
            <v>1.0442691527999983</v>
          </cell>
          <cell r="AU129">
            <v>1.8029305366000017</v>
          </cell>
        </row>
        <row r="130">
          <cell r="A130">
            <v>363</v>
          </cell>
          <cell r="B130" t="str">
            <v>N7-N38</v>
          </cell>
          <cell r="C130" t="str">
            <v>N7</v>
          </cell>
          <cell r="D130" t="str">
            <v>N38</v>
          </cell>
          <cell r="E130">
            <v>2.8</v>
          </cell>
          <cell r="F130">
            <v>2.8</v>
          </cell>
          <cell r="G130" t="b">
            <v>0</v>
          </cell>
          <cell r="K130">
            <v>104.185338</v>
          </cell>
          <cell r="L130">
            <v>3.3999999999999998E-3</v>
          </cell>
          <cell r="M130" t="str">
            <v>S229</v>
          </cell>
          <cell r="N130" t="str">
            <v>SN3</v>
          </cell>
          <cell r="O130" t="str">
            <v>SN2</v>
          </cell>
          <cell r="P130" t="str">
            <v>SN1</v>
          </cell>
          <cell r="U130">
            <v>3.3246999999999999E-2</v>
          </cell>
          <cell r="V130">
            <v>3.7199999999999997E-2</v>
          </cell>
          <cell r="W130">
            <v>5.2579000000000001E-2</v>
          </cell>
          <cell r="X130">
            <v>0.146587</v>
          </cell>
          <cell r="Y130">
            <v>0.14658689498901367</v>
          </cell>
          <cell r="Z130">
            <v>0.14658689498901367</v>
          </cell>
          <cell r="AC130">
            <v>0.49</v>
          </cell>
          <cell r="AD130">
            <v>2.7380000000000004</v>
          </cell>
          <cell r="AF130">
            <v>2.7380000000000004</v>
          </cell>
          <cell r="AG130" t="str">
            <v>Pluvial</v>
          </cell>
          <cell r="AH130" t="str">
            <v>Cuenca 3</v>
          </cell>
          <cell r="AI130">
            <v>64.91</v>
          </cell>
          <cell r="AJ130">
            <v>64.63</v>
          </cell>
          <cell r="AK130">
            <v>63.107069463399995</v>
          </cell>
          <cell r="AL130">
            <v>62.752839314199996</v>
          </cell>
          <cell r="AO130" t="str">
            <v>Proyectado</v>
          </cell>
          <cell r="AQ130">
            <v>1.8029305366000017</v>
          </cell>
          <cell r="AR130">
            <v>1.8771606857999998</v>
          </cell>
          <cell r="AS130">
            <v>3.3999999999999933E-3</v>
          </cell>
          <cell r="AT130">
            <v>1.8029305366000017</v>
          </cell>
          <cell r="AU130">
            <v>1.8771606857999998</v>
          </cell>
        </row>
        <row r="131">
          <cell r="B131">
            <v>1.8771600723266602</v>
          </cell>
          <cell r="C131">
            <v>1.8771600723266602</v>
          </cell>
          <cell r="D131">
            <v>1.8771600723266602</v>
          </cell>
          <cell r="E131">
            <v>1.8771600723266602</v>
          </cell>
          <cell r="F131">
            <v>1.8771600723266602</v>
          </cell>
          <cell r="G131">
            <v>1.8771600723266602</v>
          </cell>
          <cell r="K131">
            <v>1.8771600723266602</v>
          </cell>
          <cell r="L131">
            <v>1.8771600723266602</v>
          </cell>
          <cell r="M131">
            <v>1.8771600723266602</v>
          </cell>
          <cell r="N131">
            <v>1.8771600723266602</v>
          </cell>
          <cell r="O131">
            <v>1.8771600723266602</v>
          </cell>
          <cell r="P131">
            <v>1.8771600723266602</v>
          </cell>
          <cell r="Q131">
            <v>1.8771600723266602</v>
          </cell>
          <cell r="R131">
            <v>1.8771600723266602</v>
          </cell>
          <cell r="S131">
            <v>1.8771600723266602</v>
          </cell>
          <cell r="T131">
            <v>1.8771600723266602</v>
          </cell>
          <cell r="U131">
            <v>1.8771600723266602</v>
          </cell>
          <cell r="V131">
            <v>1.8771600723266602</v>
          </cell>
          <cell r="W131">
            <v>1.8771600723266602</v>
          </cell>
          <cell r="X131">
            <v>1.8771600723266602</v>
          </cell>
          <cell r="Y131">
            <v>1.8771600723266602</v>
          </cell>
          <cell r="Z131">
            <v>1.8771600723266602</v>
          </cell>
          <cell r="AC131">
            <v>1.8771600723266602</v>
          </cell>
          <cell r="AD131">
            <v>1.8771600723266602</v>
          </cell>
          <cell r="AF131">
            <v>1.8771600723266602</v>
          </cell>
          <cell r="AG131">
            <v>1.8771600723266602</v>
          </cell>
          <cell r="AI131">
            <v>1.8771600723266602</v>
          </cell>
          <cell r="AJ131">
            <v>1.8771600723266602</v>
          </cell>
          <cell r="AK131">
            <v>1.8771600723266602</v>
          </cell>
          <cell r="AL131">
            <v>1.8771600723266602</v>
          </cell>
          <cell r="AM131">
            <v>1.8771600723266602</v>
          </cell>
          <cell r="AN131">
            <v>1.8771600723266602</v>
          </cell>
          <cell r="AO131">
            <v>1.8771600723266602</v>
          </cell>
        </row>
        <row r="132">
          <cell r="C132" t="str">
            <v>N73</v>
          </cell>
          <cell r="D132" t="str">
            <v>N45</v>
          </cell>
          <cell r="K132">
            <v>43.76</v>
          </cell>
          <cell r="L132">
            <v>3.3999999999999998E-3</v>
          </cell>
          <cell r="AC132">
            <v>0.42799999999999999</v>
          </cell>
          <cell r="AD132">
            <v>0.42799999999999999</v>
          </cell>
          <cell r="AF132">
            <v>0.42799999999999999</v>
          </cell>
          <cell r="AG132" t="str">
            <v>Pluvial</v>
          </cell>
          <cell r="AH132" t="str">
            <v>Cuenca 3</v>
          </cell>
          <cell r="AI132">
            <v>66.55</v>
          </cell>
          <cell r="AJ132">
            <v>65.94</v>
          </cell>
          <cell r="AK132">
            <v>64.11</v>
          </cell>
          <cell r="AL132">
            <v>63.961216</v>
          </cell>
          <cell r="AO132" t="str">
            <v>Proyectado</v>
          </cell>
          <cell r="AQ132">
            <v>2.4399999999999977</v>
          </cell>
          <cell r="AR132">
            <v>1.9787839999999974</v>
          </cell>
          <cell r="AS132">
            <v>3.3999999999999803E-3</v>
          </cell>
          <cell r="AT132">
            <v>2.4399999999999977</v>
          </cell>
          <cell r="AU132">
            <v>1.9787839999999974</v>
          </cell>
        </row>
        <row r="134">
          <cell r="C134" t="str">
            <v>N46</v>
          </cell>
          <cell r="D134" t="str">
            <v>N45</v>
          </cell>
          <cell r="K134">
            <v>43.21</v>
          </cell>
          <cell r="L134">
            <v>1.26E-2</v>
          </cell>
          <cell r="AC134">
            <v>0.84599999999999997</v>
          </cell>
          <cell r="AD134">
            <v>0.84599999999999997</v>
          </cell>
          <cell r="AF134">
            <v>0.84599999999999997</v>
          </cell>
          <cell r="AG134" t="str">
            <v>Pluvial</v>
          </cell>
          <cell r="AH134" t="str">
            <v>Cuenca 3</v>
          </cell>
          <cell r="AI134">
            <v>66.489999999999995</v>
          </cell>
          <cell r="AJ134">
            <v>65.94</v>
          </cell>
          <cell r="AK134">
            <v>65.489999999999995</v>
          </cell>
          <cell r="AL134">
            <v>64.945554000000001</v>
          </cell>
          <cell r="AO134" t="str">
            <v>Proyectado</v>
          </cell>
          <cell r="AQ134">
            <v>1</v>
          </cell>
          <cell r="AR134">
            <v>0.99444599999999639</v>
          </cell>
          <cell r="AS134">
            <v>1.2599999999999851E-2</v>
          </cell>
          <cell r="AT134">
            <v>1</v>
          </cell>
          <cell r="AU134">
            <v>0.99444599999999639</v>
          </cell>
        </row>
        <row r="135">
          <cell r="C135" t="str">
            <v>N45</v>
          </cell>
          <cell r="D135" t="str">
            <v>N45A</v>
          </cell>
          <cell r="K135">
            <v>53.61</v>
          </cell>
          <cell r="L135">
            <v>3.3999999999999998E-3</v>
          </cell>
          <cell r="AC135">
            <v>0.32</v>
          </cell>
          <cell r="AD135">
            <v>1.5939999999999999</v>
          </cell>
          <cell r="AF135">
            <v>1.5939999999999999</v>
          </cell>
          <cell r="AG135" t="str">
            <v>Pluvial</v>
          </cell>
          <cell r="AH135" t="str">
            <v>Cuenca 3</v>
          </cell>
          <cell r="AI135">
            <v>65.94</v>
          </cell>
          <cell r="AJ135">
            <v>64.77</v>
          </cell>
          <cell r="AK135">
            <v>64.945554000000001</v>
          </cell>
          <cell r="AL135">
            <v>64.763279999999995</v>
          </cell>
          <cell r="AO135" t="str">
            <v>Proyectado</v>
          </cell>
          <cell r="AQ135">
            <v>0.99444599999999639</v>
          </cell>
          <cell r="AR135">
            <v>6.7200000000013915E-3</v>
          </cell>
          <cell r="AS135">
            <v>3.4000000000001251E-3</v>
          </cell>
          <cell r="AT135">
            <v>0.99444599999999639</v>
          </cell>
          <cell r="AU135">
            <v>6.7200000000013915E-3</v>
          </cell>
        </row>
        <row r="136">
          <cell r="C136" t="str">
            <v>N45A</v>
          </cell>
          <cell r="D136" t="str">
            <v>N44</v>
          </cell>
          <cell r="K136">
            <v>74.63</v>
          </cell>
          <cell r="L136">
            <v>3.3999999999999998E-3</v>
          </cell>
          <cell r="AC136">
            <v>0.20899999999999999</v>
          </cell>
          <cell r="AD136">
            <v>1.8029999999999999</v>
          </cell>
          <cell r="AF136">
            <v>1.8029999999999999</v>
          </cell>
          <cell r="AG136" t="str">
            <v>Pluvial</v>
          </cell>
          <cell r="AH136" t="str">
            <v>Cuenca 3</v>
          </cell>
          <cell r="AI136">
            <v>64.77</v>
          </cell>
          <cell r="AJ136">
            <v>65.41</v>
          </cell>
          <cell r="AK136">
            <v>63.79</v>
          </cell>
          <cell r="AL136">
            <v>63.536257999999997</v>
          </cell>
          <cell r="AO136" t="str">
            <v>Proyectado</v>
          </cell>
          <cell r="AQ136">
            <v>0.97999999999999687</v>
          </cell>
          <cell r="AR136">
            <v>1.873742</v>
          </cell>
          <cell r="AS136">
            <v>3.4000000000000349E-3</v>
          </cell>
          <cell r="AT136">
            <v>0.97999999999999687</v>
          </cell>
          <cell r="AU136">
            <v>1.873742</v>
          </cell>
        </row>
        <row r="137">
          <cell r="A137">
            <v>374</v>
          </cell>
          <cell r="B137" t="str">
            <v>N44-N43</v>
          </cell>
          <cell r="C137" t="str">
            <v>N44</v>
          </cell>
          <cell r="D137" t="str">
            <v>N43</v>
          </cell>
          <cell r="E137">
            <v>1.2</v>
          </cell>
          <cell r="F137">
            <v>1.25</v>
          </cell>
          <cell r="G137" t="b">
            <v>1</v>
          </cell>
          <cell r="K137">
            <v>8.1727310000000006</v>
          </cell>
          <cell r="L137">
            <v>3.3999999999999998E-3</v>
          </cell>
          <cell r="M137" t="str">
            <v>S189</v>
          </cell>
          <cell r="N137" t="str">
            <v>S188</v>
          </cell>
          <cell r="U137">
            <v>1.050406</v>
          </cell>
          <cell r="V137">
            <v>0.56308400000000003</v>
          </cell>
          <cell r="W137">
            <v>0.56308364868164063</v>
          </cell>
          <cell r="X137">
            <v>0.56308364868164063</v>
          </cell>
          <cell r="Y137">
            <v>0.56308364868164063</v>
          </cell>
          <cell r="Z137">
            <v>0.56308364868164063</v>
          </cell>
          <cell r="AC137">
            <v>1.3760000000000001</v>
          </cell>
          <cell r="AD137">
            <v>3.1790000000000003</v>
          </cell>
          <cell r="AF137">
            <v>3.1790000000000003</v>
          </cell>
          <cell r="AG137" t="str">
            <v>Pluvial</v>
          </cell>
          <cell r="AH137" t="str">
            <v>Cuenca 3</v>
          </cell>
          <cell r="AI137">
            <v>65.41</v>
          </cell>
          <cell r="AJ137">
            <v>65.36</v>
          </cell>
          <cell r="AK137">
            <v>63.54</v>
          </cell>
          <cell r="AL137">
            <v>63.512212714599997</v>
          </cell>
          <cell r="AO137" t="str">
            <v>Proyectado</v>
          </cell>
          <cell r="AQ137">
            <v>1.8699999999999974</v>
          </cell>
          <cell r="AR137">
            <v>1.8477872854000026</v>
          </cell>
          <cell r="AS137">
            <v>3.4000000000002817E-3</v>
          </cell>
          <cell r="AT137">
            <v>1.8699999999999974</v>
          </cell>
          <cell r="AU137">
            <v>1.8477872854000026</v>
          </cell>
        </row>
        <row r="138">
          <cell r="A138">
            <v>375</v>
          </cell>
          <cell r="B138" t="str">
            <v>N43-N42</v>
          </cell>
          <cell r="C138" t="str">
            <v>N43</v>
          </cell>
          <cell r="D138" t="str">
            <v>N42</v>
          </cell>
          <cell r="E138">
            <v>1.25</v>
          </cell>
          <cell r="F138">
            <v>1.2</v>
          </cell>
          <cell r="G138" t="b">
            <v>0</v>
          </cell>
          <cell r="K138">
            <v>98.29</v>
          </cell>
          <cell r="L138">
            <v>3.3999999999999998E-3</v>
          </cell>
          <cell r="M138" t="str">
            <v>SN25</v>
          </cell>
          <cell r="U138">
            <v>0.18903700000000001</v>
          </cell>
          <cell r="V138">
            <v>0.18903696537017822</v>
          </cell>
          <cell r="W138">
            <v>0.18903696537017822</v>
          </cell>
          <cell r="X138">
            <v>0.18903696537017822</v>
          </cell>
          <cell r="Y138">
            <v>0.18903696537017822</v>
          </cell>
          <cell r="Z138">
            <v>0.18903696537017822</v>
          </cell>
          <cell r="AC138">
            <v>0.31100000000000005</v>
          </cell>
          <cell r="AD138">
            <v>3.49</v>
          </cell>
          <cell r="AF138">
            <v>3.49</v>
          </cell>
          <cell r="AG138" t="str">
            <v>Pluvial</v>
          </cell>
          <cell r="AH138" t="str">
            <v>Cuenca 3</v>
          </cell>
          <cell r="AI138">
            <v>65.36</v>
          </cell>
          <cell r="AJ138">
            <v>64.260000000000005</v>
          </cell>
          <cell r="AK138">
            <v>63.512212714599997</v>
          </cell>
          <cell r="AL138">
            <v>63.178026714599994</v>
          </cell>
          <cell r="AO138" t="str">
            <v>Proyectado</v>
          </cell>
          <cell r="AQ138">
            <v>1.8477872854000026</v>
          </cell>
          <cell r="AR138">
            <v>1.0819732854000108</v>
          </cell>
          <cell r="AS138">
            <v>3.4000000000000254E-3</v>
          </cell>
          <cell r="AT138">
            <v>1.8477872854000026</v>
          </cell>
          <cell r="AU138">
            <v>1.0819732854000108</v>
          </cell>
        </row>
        <row r="139">
          <cell r="A139">
            <v>376</v>
          </cell>
          <cell r="B139" t="str">
            <v>N42-N38</v>
          </cell>
          <cell r="C139" t="str">
            <v>N42</v>
          </cell>
          <cell r="D139" t="str">
            <v>N38</v>
          </cell>
          <cell r="E139">
            <v>1.2</v>
          </cell>
          <cell r="F139">
            <v>1.5</v>
          </cell>
          <cell r="G139" t="b">
            <v>0</v>
          </cell>
          <cell r="K139">
            <v>32.57</v>
          </cell>
          <cell r="L139">
            <v>3.3999999999999998E-3</v>
          </cell>
          <cell r="M139" t="str">
            <v>S195</v>
          </cell>
          <cell r="N139" t="str">
            <v>S194</v>
          </cell>
          <cell r="O139" t="str">
            <v>S193</v>
          </cell>
          <cell r="P139" t="str">
            <v>SX19</v>
          </cell>
          <cell r="Q139" t="str">
            <v>S198</v>
          </cell>
          <cell r="R139" t="str">
            <v>S197</v>
          </cell>
          <cell r="S139" t="str">
            <v>S196</v>
          </cell>
          <cell r="U139">
            <v>0.117592</v>
          </cell>
          <cell r="V139">
            <v>0.218305</v>
          </cell>
          <cell r="W139">
            <v>0.203988</v>
          </cell>
          <cell r="X139">
            <v>0.39519100000000001</v>
          </cell>
          <cell r="Y139">
            <v>1.3826E-2</v>
          </cell>
          <cell r="Z139">
            <v>2.6873999999999999E-2</v>
          </cell>
          <cell r="AC139">
            <v>0.14000000000000001</v>
          </cell>
          <cell r="AD139">
            <v>6.3680000000000003</v>
          </cell>
          <cell r="AF139">
            <v>6.3680000000000003</v>
          </cell>
          <cell r="AG139" t="str">
            <v>Pluvial</v>
          </cell>
          <cell r="AH139" t="str">
            <v>Cuenca 3</v>
          </cell>
          <cell r="AI139">
            <v>64.260000000000005</v>
          </cell>
          <cell r="AJ139">
            <v>64.63</v>
          </cell>
          <cell r="AK139">
            <v>63.178026714599994</v>
          </cell>
          <cell r="AL139">
            <v>63.067288714599997</v>
          </cell>
          <cell r="AO139" t="str">
            <v>Proyectado</v>
          </cell>
          <cell r="AQ139">
            <v>1.0819732854000108</v>
          </cell>
          <cell r="AR139">
            <v>1.5627112853999989</v>
          </cell>
          <cell r="AS139">
            <v>3.3999999999999317E-3</v>
          </cell>
          <cell r="AT139">
            <v>1.0819732854000108</v>
          </cell>
          <cell r="AU139">
            <v>1.5627112853999989</v>
          </cell>
        </row>
        <row r="140">
          <cell r="A140">
            <v>377</v>
          </cell>
          <cell r="B140" t="str">
            <v>N38-N39</v>
          </cell>
          <cell r="C140" t="str">
            <v>N38</v>
          </cell>
          <cell r="D140" t="str">
            <v>N39</v>
          </cell>
          <cell r="E140">
            <v>2.8</v>
          </cell>
          <cell r="F140">
            <v>2.8</v>
          </cell>
          <cell r="G140" t="b">
            <v>0</v>
          </cell>
          <cell r="H140">
            <v>2.8</v>
          </cell>
          <cell r="K140">
            <v>116.05</v>
          </cell>
          <cell r="L140">
            <v>3.3999999999999998E-3</v>
          </cell>
          <cell r="M140" t="str">
            <v>SN30</v>
          </cell>
          <cell r="N140" t="str">
            <v>SN29</v>
          </cell>
          <cell r="O140" t="str">
            <v>SN44</v>
          </cell>
          <cell r="U140">
            <v>3.5575000000000002E-2</v>
          </cell>
          <cell r="V140">
            <v>3.3041000000000001E-2</v>
          </cell>
          <cell r="W140">
            <v>9.4305E-2</v>
          </cell>
          <cell r="X140">
            <v>9.4304978847503662E-2</v>
          </cell>
          <cell r="Y140">
            <v>9.4304978847503662E-2</v>
          </cell>
          <cell r="Z140">
            <v>9.4304978847503662E-2</v>
          </cell>
          <cell r="AC140">
            <v>0.157</v>
          </cell>
          <cell r="AD140">
            <v>6.5250000000000004</v>
          </cell>
          <cell r="AF140">
            <v>6.5250000000000004</v>
          </cell>
          <cell r="AG140" t="str">
            <v>Pluvial</v>
          </cell>
          <cell r="AH140" t="str">
            <v>Cuenca 3</v>
          </cell>
          <cell r="AI140">
            <v>64.63</v>
          </cell>
          <cell r="AJ140">
            <v>64.209999999999994</v>
          </cell>
          <cell r="AK140">
            <v>62.75</v>
          </cell>
          <cell r="AL140">
            <v>62.355429999999998</v>
          </cell>
          <cell r="AO140" t="str">
            <v>Proyectado</v>
          </cell>
          <cell r="AQ140">
            <v>1.8799999999999955</v>
          </cell>
          <cell r="AR140">
            <v>1.8545699999999954</v>
          </cell>
          <cell r="AS140">
            <v>3.4000000000000141E-3</v>
          </cell>
          <cell r="AT140">
            <v>1.8799999999999955</v>
          </cell>
          <cell r="AU140">
            <v>1.8545699999999954</v>
          </cell>
        </row>
        <row r="141">
          <cell r="B141">
            <v>1.8545694351196289</v>
          </cell>
          <cell r="C141">
            <v>1.8545694351196289</v>
          </cell>
          <cell r="D141">
            <v>1.8545694351196289</v>
          </cell>
          <cell r="E141">
            <v>1.8545694351196289</v>
          </cell>
          <cell r="F141">
            <v>1.8545694351196289</v>
          </cell>
          <cell r="G141">
            <v>1.8545694351196289</v>
          </cell>
          <cell r="K141">
            <v>1.8545694351196289</v>
          </cell>
          <cell r="L141">
            <v>1.8545694351196289</v>
          </cell>
          <cell r="M141">
            <v>1.8545694351196289</v>
          </cell>
          <cell r="N141">
            <v>1.8545694351196289</v>
          </cell>
          <cell r="O141">
            <v>1.8545694351196289</v>
          </cell>
          <cell r="P141">
            <v>1.8545694351196289</v>
          </cell>
          <cell r="Q141">
            <v>1.8545694351196289</v>
          </cell>
          <cell r="R141">
            <v>1.8545694351196289</v>
          </cell>
          <cell r="S141">
            <v>1.8545694351196289</v>
          </cell>
          <cell r="T141">
            <v>1.8545694351196289</v>
          </cell>
          <cell r="U141">
            <v>1.8545694351196289</v>
          </cell>
          <cell r="V141">
            <v>1.8545694351196289</v>
          </cell>
          <cell r="W141">
            <v>1.8545694351196289</v>
          </cell>
          <cell r="X141">
            <v>1.8545694351196289</v>
          </cell>
          <cell r="Y141">
            <v>1.8545694351196289</v>
          </cell>
          <cell r="Z141">
            <v>1.8545694351196289</v>
          </cell>
          <cell r="AC141">
            <v>1.8545694351196289</v>
          </cell>
          <cell r="AF141">
            <v>1.8545694351196289</v>
          </cell>
          <cell r="AG141">
            <v>1.8545694351196289</v>
          </cell>
          <cell r="AI141">
            <v>1.8545694351196289</v>
          </cell>
          <cell r="AJ141">
            <v>1.8545694351196289</v>
          </cell>
          <cell r="AK141">
            <v>1.8545694351196289</v>
          </cell>
          <cell r="AL141">
            <v>1.8545694351196289</v>
          </cell>
          <cell r="AM141">
            <v>1.8545694351196289</v>
          </cell>
          <cell r="AN141">
            <v>1.8545694351196289</v>
          </cell>
          <cell r="AO141">
            <v>1.8545694351196289</v>
          </cell>
        </row>
        <row r="142">
          <cell r="A142">
            <v>106</v>
          </cell>
          <cell r="B142" t="str">
            <v>P116-P114</v>
          </cell>
          <cell r="C142" t="str">
            <v>P116</v>
          </cell>
          <cell r="D142" t="str">
            <v>P114</v>
          </cell>
          <cell r="E142">
            <v>0.85</v>
          </cell>
          <cell r="F142">
            <v>1.1000000000000001</v>
          </cell>
          <cell r="G142" t="b">
            <v>0</v>
          </cell>
          <cell r="K142">
            <v>52.432594999999999</v>
          </cell>
          <cell r="L142">
            <v>8.0000000000000002E-3</v>
          </cell>
          <cell r="M142" t="str">
            <v>S180</v>
          </cell>
          <cell r="N142" t="str">
            <v>SN19</v>
          </cell>
          <cell r="O142" t="str">
            <v>S351</v>
          </cell>
          <cell r="U142">
            <v>0.18013100000000001</v>
          </cell>
          <cell r="V142">
            <v>0.26342399999999999</v>
          </cell>
          <cell r="W142">
            <v>1.3952000000000001E-2</v>
          </cell>
          <cell r="X142">
            <v>1.3951994478702545E-2</v>
          </cell>
          <cell r="Y142">
            <v>1.3951994478702545E-2</v>
          </cell>
          <cell r="Z142">
            <v>1.3951994478702545E-2</v>
          </cell>
          <cell r="AC142">
            <v>0.48200000000000004</v>
          </cell>
          <cell r="AD142">
            <v>0.48200000000000004</v>
          </cell>
          <cell r="AF142">
            <v>0.48200000000000004</v>
          </cell>
          <cell r="AG142" t="str">
            <v>Pluvial Inicial</v>
          </cell>
          <cell r="AH142" t="str">
            <v>Cuenca 3</v>
          </cell>
          <cell r="AI142">
            <v>66.180000000000007</v>
          </cell>
          <cell r="AJ142">
            <v>66.069999999999993</v>
          </cell>
          <cell r="AK142">
            <v>65.61</v>
          </cell>
          <cell r="AL142">
            <v>65.190539239999993</v>
          </cell>
          <cell r="AO142" t="str">
            <v>Existente</v>
          </cell>
          <cell r="AQ142">
            <v>0.57000000000000739</v>
          </cell>
          <cell r="AR142">
            <v>0.87946076000000062</v>
          </cell>
          <cell r="AS142">
            <v>8.000000000000132E-3</v>
          </cell>
          <cell r="AT142">
            <v>0.57000000000000739</v>
          </cell>
          <cell r="AU142">
            <v>0.87946076000000062</v>
          </cell>
        </row>
        <row r="143">
          <cell r="A143">
            <v>378</v>
          </cell>
          <cell r="B143" t="str">
            <v>P114-N75</v>
          </cell>
          <cell r="C143" t="str">
            <v>P114</v>
          </cell>
          <cell r="D143" t="str">
            <v>N75</v>
          </cell>
          <cell r="E143">
            <v>1.2</v>
          </cell>
          <cell r="F143">
            <v>1.2</v>
          </cell>
          <cell r="G143" t="b">
            <v>0</v>
          </cell>
          <cell r="K143">
            <v>82.58</v>
          </cell>
          <cell r="L143">
            <v>4.0000000000000001E-3</v>
          </cell>
          <cell r="M143" t="str">
            <v>S178</v>
          </cell>
          <cell r="N143" t="str">
            <v>S177</v>
          </cell>
          <cell r="O143" t="str">
            <v>S176</v>
          </cell>
          <cell r="U143">
            <v>5.2318000000000003E-2</v>
          </cell>
          <cell r="V143">
            <v>0.15731300000000001</v>
          </cell>
          <cell r="W143">
            <v>0.27304400000000001</v>
          </cell>
          <cell r="X143">
            <v>0.27304387092590332</v>
          </cell>
          <cell r="Y143">
            <v>0.27304387092590332</v>
          </cell>
          <cell r="Z143">
            <v>0.27304387092590332</v>
          </cell>
          <cell r="AC143">
            <v>1.0189999999999999</v>
          </cell>
          <cell r="AD143">
            <v>1.5009999999999999</v>
          </cell>
          <cell r="AF143">
            <v>1.5009999999999999</v>
          </cell>
          <cell r="AG143" t="str">
            <v>Pluvial</v>
          </cell>
          <cell r="AH143" t="str">
            <v>Cuenca 3</v>
          </cell>
          <cell r="AI143">
            <v>66.069999999999993</v>
          </cell>
          <cell r="AJ143">
            <v>65</v>
          </cell>
          <cell r="AK143">
            <v>64.12</v>
          </cell>
          <cell r="AL143">
            <v>63.789680000000004</v>
          </cell>
          <cell r="AO143" t="str">
            <v>Proyectado</v>
          </cell>
          <cell r="AQ143">
            <v>1.9499999999999886</v>
          </cell>
          <cell r="AR143">
            <v>1.2103199999999958</v>
          </cell>
          <cell r="AS143">
            <v>4.0000000000000044E-3</v>
          </cell>
          <cell r="AT143">
            <v>1.9499999999999886</v>
          </cell>
          <cell r="AU143">
            <v>1.2103199999999958</v>
          </cell>
        </row>
        <row r="144">
          <cell r="A144">
            <v>379</v>
          </cell>
          <cell r="B144" t="str">
            <v>N75-N40</v>
          </cell>
          <cell r="C144" t="str">
            <v>N75</v>
          </cell>
          <cell r="D144" t="str">
            <v>N40</v>
          </cell>
          <cell r="E144">
            <v>1.2</v>
          </cell>
          <cell r="F144">
            <v>1.5</v>
          </cell>
          <cell r="G144" t="b">
            <v>0</v>
          </cell>
          <cell r="K144">
            <v>33.69603</v>
          </cell>
          <cell r="L144">
            <v>3.7000000000000002E-3</v>
          </cell>
          <cell r="M144" t="str">
            <v>S174</v>
          </cell>
          <cell r="N144" t="str">
            <v>S175</v>
          </cell>
          <cell r="U144">
            <v>0.44862999999999997</v>
          </cell>
          <cell r="V144">
            <v>0.21632000000000001</v>
          </cell>
          <cell r="W144">
            <v>0.21631991863250732</v>
          </cell>
          <cell r="X144">
            <v>0.21631991863250732</v>
          </cell>
          <cell r="Y144">
            <v>0.21631991863250732</v>
          </cell>
          <cell r="Z144">
            <v>0.21631991863250732</v>
          </cell>
          <cell r="AC144">
            <v>0.31</v>
          </cell>
          <cell r="AD144">
            <v>1.8109999999999999</v>
          </cell>
          <cell r="AF144">
            <v>1.8109999999999999</v>
          </cell>
          <cell r="AG144" t="str">
            <v>Pluvial</v>
          </cell>
          <cell r="AH144" t="str">
            <v>Cuenca 3</v>
          </cell>
          <cell r="AI144">
            <v>65</v>
          </cell>
          <cell r="AJ144">
            <v>64.92</v>
          </cell>
          <cell r="AK144">
            <v>63.789680000000004</v>
          </cell>
          <cell r="AL144">
            <v>63.665004689000007</v>
          </cell>
          <cell r="AO144" t="str">
            <v>Proyectado</v>
          </cell>
          <cell r="AQ144">
            <v>1.2103199999999958</v>
          </cell>
          <cell r="AR144">
            <v>1.2549953109999947</v>
          </cell>
          <cell r="AS144">
            <v>3.6999999999999165E-3</v>
          </cell>
          <cell r="AT144">
            <v>1.2103199999999958</v>
          </cell>
          <cell r="AU144">
            <v>1.2549953109999947</v>
          </cell>
        </row>
        <row r="145">
          <cell r="A145">
            <v>380</v>
          </cell>
          <cell r="B145" t="str">
            <v>N40-N41</v>
          </cell>
          <cell r="C145" t="str">
            <v>N40</v>
          </cell>
          <cell r="D145" t="str">
            <v>N41</v>
          </cell>
          <cell r="E145">
            <v>1.5</v>
          </cell>
          <cell r="F145">
            <v>1.5</v>
          </cell>
          <cell r="G145" t="b">
            <v>0</v>
          </cell>
          <cell r="K145">
            <v>10.949106</v>
          </cell>
          <cell r="L145">
            <v>3.7000000000000002E-3</v>
          </cell>
          <cell r="U145">
            <v>3.6999993026256561E-3</v>
          </cell>
          <cell r="V145">
            <v>3.6999993026256561E-3</v>
          </cell>
          <cell r="W145">
            <v>3.6999993026256561E-3</v>
          </cell>
          <cell r="X145">
            <v>3.6999993026256561E-3</v>
          </cell>
          <cell r="Y145">
            <v>3.6999993026256561E-3</v>
          </cell>
          <cell r="Z145">
            <v>3.6999993026256561E-3</v>
          </cell>
          <cell r="AC145">
            <v>0.11</v>
          </cell>
          <cell r="AD145">
            <v>1.921</v>
          </cell>
          <cell r="AF145">
            <v>1.921</v>
          </cell>
          <cell r="AG145" t="str">
            <v>Pluvial</v>
          </cell>
          <cell r="AH145" t="str">
            <v>Cuenca 3</v>
          </cell>
          <cell r="AI145">
            <v>64.92</v>
          </cell>
          <cell r="AJ145">
            <v>64.790000000000006</v>
          </cell>
          <cell r="AK145">
            <v>63.35</v>
          </cell>
          <cell r="AL145">
            <v>63.309488307800002</v>
          </cell>
          <cell r="AO145" t="str">
            <v>Proyectado</v>
          </cell>
          <cell r="AQ145">
            <v>1.5700000000000003</v>
          </cell>
          <cell r="AR145">
            <v>1.4805116922000039</v>
          </cell>
          <cell r="AS145">
            <v>3.6999999999999143E-3</v>
          </cell>
          <cell r="AT145">
            <v>1.5700000000000003</v>
          </cell>
          <cell r="AU145">
            <v>1.4805116922000039</v>
          </cell>
        </row>
        <row r="146">
          <cell r="A146">
            <v>381</v>
          </cell>
          <cell r="B146" t="str">
            <v>N41-N79</v>
          </cell>
          <cell r="C146" t="str">
            <v>N41</v>
          </cell>
          <cell r="D146" t="str">
            <v>N79</v>
          </cell>
          <cell r="E146">
            <v>1.5</v>
          </cell>
          <cell r="F146">
            <v>1.2</v>
          </cell>
          <cell r="G146" t="b">
            <v>0</v>
          </cell>
          <cell r="K146">
            <v>50.662371</v>
          </cell>
          <cell r="L146">
            <v>3.7000000000000002E-3</v>
          </cell>
          <cell r="M146" t="str">
            <v>S167</v>
          </cell>
          <cell r="U146">
            <v>0.38000600000000001</v>
          </cell>
          <cell r="V146">
            <v>0.38000583648681641</v>
          </cell>
          <cell r="W146">
            <v>0.38000583648681641</v>
          </cell>
          <cell r="X146">
            <v>0.38000583648681641</v>
          </cell>
          <cell r="Y146">
            <v>0.38000583648681641</v>
          </cell>
          <cell r="Z146">
            <v>0.38000583648681641</v>
          </cell>
          <cell r="AC146">
            <v>0.37</v>
          </cell>
          <cell r="AD146">
            <v>2.2909999999999999</v>
          </cell>
          <cell r="AF146">
            <v>2.2909999999999999</v>
          </cell>
          <cell r="AG146" t="str">
            <v>Pluvial</v>
          </cell>
          <cell r="AH146" t="str">
            <v>Cuenca 3</v>
          </cell>
          <cell r="AI146">
            <v>64.790000000000006</v>
          </cell>
          <cell r="AJ146">
            <v>64.150000000000006</v>
          </cell>
          <cell r="AK146">
            <v>63.31</v>
          </cell>
          <cell r="AL146">
            <v>63.122549227300006</v>
          </cell>
          <cell r="AO146" t="str">
            <v>Proyectado</v>
          </cell>
          <cell r="AQ146">
            <v>1.480000000000004</v>
          </cell>
          <cell r="AR146">
            <v>1.0274507727</v>
          </cell>
          <cell r="AS146">
            <v>3.6999999999999316E-3</v>
          </cell>
          <cell r="AT146">
            <v>1.480000000000004</v>
          </cell>
          <cell r="AU146">
            <v>1.0274507727</v>
          </cell>
        </row>
        <row r="147">
          <cell r="A147">
            <v>382</v>
          </cell>
          <cell r="B147" t="str">
            <v>N79-P108</v>
          </cell>
          <cell r="C147" t="str">
            <v>N79</v>
          </cell>
          <cell r="D147" t="str">
            <v>P108</v>
          </cell>
          <cell r="E147">
            <v>1.2</v>
          </cell>
          <cell r="F147">
            <v>1.2</v>
          </cell>
          <cell r="G147" t="b">
            <v>0</v>
          </cell>
          <cell r="K147">
            <v>45.271503000000003</v>
          </cell>
          <cell r="L147">
            <v>3.7000000000000002E-3</v>
          </cell>
          <cell r="M147" t="str">
            <v>S170</v>
          </cell>
          <cell r="N147" t="str">
            <v>S171</v>
          </cell>
          <cell r="U147">
            <v>0.204128</v>
          </cell>
          <cell r="V147">
            <v>0.17756</v>
          </cell>
          <cell r="W147">
            <v>0.17755997180938721</v>
          </cell>
          <cell r="X147">
            <v>0.17755997180938721</v>
          </cell>
          <cell r="Y147">
            <v>0.17755997180938721</v>
          </cell>
          <cell r="Z147">
            <v>0.17755997180938721</v>
          </cell>
          <cell r="AC147">
            <v>0.35</v>
          </cell>
          <cell r="AD147">
            <v>2.641</v>
          </cell>
          <cell r="AF147">
            <v>2.641</v>
          </cell>
          <cell r="AG147" t="str">
            <v>Pluvial</v>
          </cell>
          <cell r="AH147" t="str">
            <v>Cuenca 3</v>
          </cell>
          <cell r="AI147">
            <v>64.150000000000006</v>
          </cell>
          <cell r="AJ147">
            <v>64.05</v>
          </cell>
          <cell r="AK147">
            <v>63.122549227300006</v>
          </cell>
          <cell r="AL147">
            <v>62.955044666200003</v>
          </cell>
          <cell r="AO147" t="str">
            <v>Proyectado</v>
          </cell>
          <cell r="AQ147">
            <v>1.0274507727</v>
          </cell>
          <cell r="AR147">
            <v>1.0949553337999944</v>
          </cell>
          <cell r="AS147">
            <v>3.7000000000000661E-3</v>
          </cell>
          <cell r="AT147">
            <v>1.0274507727</v>
          </cell>
          <cell r="AU147">
            <v>1.0949553337999944</v>
          </cell>
        </row>
        <row r="148">
          <cell r="A148">
            <v>383</v>
          </cell>
          <cell r="B148" t="str">
            <v>P108-N39</v>
          </cell>
          <cell r="C148" t="str">
            <v>P108</v>
          </cell>
          <cell r="D148" t="str">
            <v>N39</v>
          </cell>
          <cell r="E148">
            <v>1.2</v>
          </cell>
          <cell r="F148">
            <v>1.5</v>
          </cell>
          <cell r="G148" t="b">
            <v>0</v>
          </cell>
          <cell r="K148">
            <v>30.957014999999998</v>
          </cell>
          <cell r="L148">
            <v>3.7000000000000002E-3</v>
          </cell>
          <cell r="M148" t="str">
            <v>S173</v>
          </cell>
          <cell r="N148" t="str">
            <v>S172</v>
          </cell>
          <cell r="O148" t="str">
            <v>S162</v>
          </cell>
          <cell r="P148" t="str">
            <v>S161</v>
          </cell>
          <cell r="Q148" t="str">
            <v>S159</v>
          </cell>
          <cell r="R148" t="str">
            <v>SX08</v>
          </cell>
          <cell r="U148">
            <v>0.17968200000000001</v>
          </cell>
          <cell r="V148">
            <v>0.201707</v>
          </cell>
          <cell r="W148">
            <v>0.15598699999999999</v>
          </cell>
          <cell r="X148">
            <v>0.113828</v>
          </cell>
          <cell r="Y148">
            <v>6.8139999999999997E-3</v>
          </cell>
          <cell r="Z148">
            <v>2.0811E-2</v>
          </cell>
          <cell r="AC148">
            <v>0.3670000000000001</v>
          </cell>
          <cell r="AD148">
            <v>3.008</v>
          </cell>
          <cell r="AF148">
            <v>3.008</v>
          </cell>
          <cell r="AG148" t="str">
            <v>Pluvial</v>
          </cell>
          <cell r="AH148" t="str">
            <v>Cuenca 3</v>
          </cell>
          <cell r="AI148">
            <v>64.05</v>
          </cell>
          <cell r="AJ148">
            <v>64.209999999999994</v>
          </cell>
          <cell r="AK148">
            <v>62.955044666200003</v>
          </cell>
          <cell r="AL148">
            <v>62.840503710700006</v>
          </cell>
          <cell r="AO148" t="str">
            <v>Proyectado</v>
          </cell>
          <cell r="AQ148">
            <v>1.0949553337999944</v>
          </cell>
          <cell r="AR148">
            <v>1.3694962892999882</v>
          </cell>
          <cell r="AS148">
            <v>3.69999999999991E-3</v>
          </cell>
          <cell r="AT148">
            <v>1.0949553337999944</v>
          </cell>
          <cell r="AU148">
            <v>1.3694962892999882</v>
          </cell>
        </row>
        <row r="149">
          <cell r="A149">
            <v>384</v>
          </cell>
          <cell r="B149" t="str">
            <v>N39-N65</v>
          </cell>
          <cell r="C149" t="str">
            <v>N39</v>
          </cell>
          <cell r="D149" t="str">
            <v>N65</v>
          </cell>
          <cell r="E149">
            <v>2.8</v>
          </cell>
          <cell r="F149">
            <v>2.5</v>
          </cell>
          <cell r="G149" t="b">
            <v>0</v>
          </cell>
          <cell r="H149">
            <v>2.8</v>
          </cell>
          <cell r="K149">
            <v>108.153639</v>
          </cell>
          <cell r="L149">
            <v>3.7000000000000002E-3</v>
          </cell>
          <cell r="M149" t="str">
            <v>SN31</v>
          </cell>
          <cell r="N149" t="str">
            <v>SN32</v>
          </cell>
          <cell r="O149" t="str">
            <v>SN33</v>
          </cell>
          <cell r="P149" t="str">
            <v>SN45</v>
          </cell>
          <cell r="U149">
            <v>3.2821999999999997E-2</v>
          </cell>
          <cell r="V149">
            <v>1.1469999999999999E-2</v>
          </cell>
          <cell r="W149">
            <v>3.15E-2</v>
          </cell>
          <cell r="X149">
            <v>0.100949</v>
          </cell>
          <cell r="Y149">
            <v>0.1009489893913269</v>
          </cell>
          <cell r="Z149">
            <v>0.1009489893913269</v>
          </cell>
          <cell r="AC149">
            <v>0.25</v>
          </cell>
          <cell r="AD149">
            <v>9.7830000000000013</v>
          </cell>
          <cell r="AF149">
            <v>9.7830000000000013</v>
          </cell>
          <cell r="AG149" t="str">
            <v>Pluvial</v>
          </cell>
          <cell r="AH149" t="str">
            <v>Cuenca 3</v>
          </cell>
          <cell r="AI149">
            <v>64.209999999999994</v>
          </cell>
          <cell r="AJ149">
            <v>63.56</v>
          </cell>
          <cell r="AK149">
            <v>62.36</v>
          </cell>
          <cell r="AL149">
            <v>61.959831535699998</v>
          </cell>
          <cell r="AO149" t="str">
            <v>Proyectado</v>
          </cell>
          <cell r="AQ149">
            <v>1.8499999999999943</v>
          </cell>
          <cell r="AR149">
            <v>1.6001684643000047</v>
          </cell>
          <cell r="AS149">
            <v>3.7000000000000171E-3</v>
          </cell>
          <cell r="AT149">
            <v>1.8499999999999943</v>
          </cell>
          <cell r="AU149">
            <v>1.6001684643000047</v>
          </cell>
        </row>
        <row r="150">
          <cell r="B150">
            <v>1.6001682281494141</v>
          </cell>
          <cell r="C150">
            <v>1.6001682281494141</v>
          </cell>
          <cell r="D150">
            <v>1.6001682281494141</v>
          </cell>
          <cell r="E150">
            <v>1.6001682281494141</v>
          </cell>
          <cell r="F150">
            <v>1.6001682281494141</v>
          </cell>
          <cell r="G150">
            <v>1.6001682281494141</v>
          </cell>
          <cell r="K150">
            <v>1.6001682281494141</v>
          </cell>
          <cell r="L150">
            <v>1.6001682281494141</v>
          </cell>
          <cell r="M150">
            <v>1.6001682281494141</v>
          </cell>
          <cell r="N150">
            <v>1.6001682281494141</v>
          </cell>
          <cell r="O150">
            <v>1.6001682281494141</v>
          </cell>
          <cell r="P150">
            <v>1.6001682281494141</v>
          </cell>
          <cell r="Q150">
            <v>1.6001682281494141</v>
          </cell>
          <cell r="R150">
            <v>1.6001682281494141</v>
          </cell>
          <cell r="S150">
            <v>1.6001682281494141</v>
          </cell>
          <cell r="T150">
            <v>1.6001682281494141</v>
          </cell>
          <cell r="U150">
            <v>1.6001682281494141</v>
          </cell>
          <cell r="V150">
            <v>1.6001682281494141</v>
          </cell>
          <cell r="W150">
            <v>1.6001682281494141</v>
          </cell>
          <cell r="X150">
            <v>1.6001682281494141</v>
          </cell>
          <cell r="Y150">
            <v>1.6001682281494141</v>
          </cell>
          <cell r="Z150">
            <v>1.6001682281494141</v>
          </cell>
          <cell r="AC150">
            <v>1.6001682281494141</v>
          </cell>
          <cell r="AD150">
            <v>1.6001682281494141</v>
          </cell>
          <cell r="AF150">
            <v>1.6001682281494141</v>
          </cell>
          <cell r="AG150">
            <v>1.6001682281494141</v>
          </cell>
          <cell r="AI150">
            <v>1.6001682281494141</v>
          </cell>
          <cell r="AJ150">
            <v>1.6001682281494141</v>
          </cell>
          <cell r="AK150">
            <v>1.6001682281494141</v>
          </cell>
          <cell r="AL150">
            <v>1.6001682281494141</v>
          </cell>
          <cell r="AM150">
            <v>1.6001682281494141</v>
          </cell>
          <cell r="AN150">
            <v>1.6001682281494141</v>
          </cell>
          <cell r="AO150">
            <v>1.6001682281494141</v>
          </cell>
        </row>
        <row r="151">
          <cell r="A151">
            <v>401</v>
          </cell>
          <cell r="B151" t="str">
            <v>N61-N62</v>
          </cell>
          <cell r="C151" t="str">
            <v>N61</v>
          </cell>
          <cell r="D151" t="str">
            <v>N62</v>
          </cell>
          <cell r="E151">
            <v>1.2</v>
          </cell>
          <cell r="F151">
            <v>1.2</v>
          </cell>
          <cell r="G151" t="b">
            <v>0</v>
          </cell>
          <cell r="K151">
            <v>112.44389700000001</v>
          </cell>
          <cell r="L151">
            <v>3.3999999999999998E-3</v>
          </cell>
          <cell r="M151" t="str">
            <v>S132</v>
          </cell>
          <cell r="N151" t="str">
            <v>S132A</v>
          </cell>
          <cell r="O151" t="str">
            <v>S140</v>
          </cell>
          <cell r="P151" t="str">
            <v>S141</v>
          </cell>
          <cell r="Q151" t="str">
            <v>S138</v>
          </cell>
          <cell r="R151" t="str">
            <v>SN24</v>
          </cell>
          <cell r="U151">
            <v>0.461532</v>
          </cell>
          <cell r="V151">
            <v>0.129214</v>
          </cell>
          <cell r="W151">
            <v>6.9560000000000004E-3</v>
          </cell>
          <cell r="X151">
            <v>1.6022000000000002E-2</v>
          </cell>
          <cell r="Y151">
            <v>0.185701</v>
          </cell>
          <cell r="Z151">
            <v>0.38372600000000001</v>
          </cell>
          <cell r="AC151">
            <v>0.78800000000000003</v>
          </cell>
          <cell r="AD151">
            <v>0.78800000000000003</v>
          </cell>
          <cell r="AF151">
            <v>0.78800000000000003</v>
          </cell>
          <cell r="AG151" t="str">
            <v>Pluvial</v>
          </cell>
          <cell r="AH151" t="str">
            <v>Cuenca 3</v>
          </cell>
          <cell r="AI151">
            <v>63.55</v>
          </cell>
          <cell r="AJ151">
            <v>63.26</v>
          </cell>
          <cell r="AK151">
            <v>62.55</v>
          </cell>
          <cell r="AL151">
            <v>62.167690750199995</v>
          </cell>
          <cell r="AO151" t="str">
            <v>Proyectado</v>
          </cell>
          <cell r="AQ151">
            <v>1</v>
          </cell>
          <cell r="AR151">
            <v>1.0923092498000031</v>
          </cell>
          <cell r="AS151">
            <v>3.4000000000000198E-3</v>
          </cell>
          <cell r="AT151">
            <v>1</v>
          </cell>
          <cell r="AU151">
            <v>1.0923092498000031</v>
          </cell>
        </row>
        <row r="152">
          <cell r="A152">
            <v>402</v>
          </cell>
          <cell r="B152" t="str">
            <v>N62-N63</v>
          </cell>
          <cell r="C152" t="str">
            <v>N62</v>
          </cell>
          <cell r="D152" t="str">
            <v>N63</v>
          </cell>
          <cell r="E152">
            <v>1.2</v>
          </cell>
          <cell r="F152">
            <v>1.2</v>
          </cell>
          <cell r="G152" t="b">
            <v>0</v>
          </cell>
          <cell r="K152">
            <v>16.68</v>
          </cell>
          <cell r="L152">
            <v>3.3999999999999998E-3</v>
          </cell>
          <cell r="M152" t="str">
            <v>S146</v>
          </cell>
          <cell r="N152" t="str">
            <v>S147</v>
          </cell>
          <cell r="O152" t="str">
            <v>S145</v>
          </cell>
          <cell r="P152" t="str">
            <v>S166</v>
          </cell>
          <cell r="U152">
            <v>0.40679999999999999</v>
          </cell>
          <cell r="V152">
            <v>0.16637399999999999</v>
          </cell>
          <cell r="W152">
            <v>0.29063800000000001</v>
          </cell>
          <cell r="X152">
            <v>0.36445</v>
          </cell>
          <cell r="Y152">
            <v>0.36444997787475586</v>
          </cell>
          <cell r="Z152">
            <v>0.36444997787475586</v>
          </cell>
          <cell r="AC152">
            <v>1.05</v>
          </cell>
          <cell r="AD152">
            <v>1.8380000000000001</v>
          </cell>
          <cell r="AF152">
            <v>1.8380000000000001</v>
          </cell>
          <cell r="AG152" t="str">
            <v>Pluvial</v>
          </cell>
          <cell r="AH152" t="str">
            <v>Cuenca 3</v>
          </cell>
          <cell r="AI152">
            <v>63.26</v>
          </cell>
          <cell r="AJ152">
            <v>62.99</v>
          </cell>
          <cell r="AK152">
            <v>61.98</v>
          </cell>
          <cell r="AL152">
            <v>61.923287999999999</v>
          </cell>
          <cell r="AO152" t="str">
            <v>Proyectado</v>
          </cell>
          <cell r="AQ152">
            <v>1.2800000000000011</v>
          </cell>
          <cell r="AR152">
            <v>1.0667120000000025</v>
          </cell>
          <cell r="AS152">
            <v>3.3999999999998459E-3</v>
          </cell>
          <cell r="AT152">
            <v>1.2800000000000011</v>
          </cell>
          <cell r="AU152">
            <v>1.0667120000000025</v>
          </cell>
        </row>
        <row r="153">
          <cell r="A153">
            <v>385</v>
          </cell>
          <cell r="B153" t="str">
            <v>N63-N64</v>
          </cell>
          <cell r="C153" t="str">
            <v>N63</v>
          </cell>
          <cell r="D153" t="str">
            <v>N64</v>
          </cell>
          <cell r="E153">
            <v>1.2</v>
          </cell>
          <cell r="F153">
            <v>1.2</v>
          </cell>
          <cell r="G153" t="b">
            <v>0</v>
          </cell>
          <cell r="K153">
            <v>103.193119</v>
          </cell>
          <cell r="L153">
            <v>3.3999999999999998E-3</v>
          </cell>
          <cell r="M153" t="str">
            <v>S165</v>
          </cell>
          <cell r="U153">
            <v>6.0227999999999997E-2</v>
          </cell>
          <cell r="V153">
            <v>6.022799015045166E-2</v>
          </cell>
          <cell r="W153">
            <v>6.022799015045166E-2</v>
          </cell>
          <cell r="X153">
            <v>6.022799015045166E-2</v>
          </cell>
          <cell r="Y153">
            <v>6.022799015045166E-2</v>
          </cell>
          <cell r="Z153">
            <v>6.022799015045166E-2</v>
          </cell>
          <cell r="AC153">
            <v>0.52</v>
          </cell>
          <cell r="AD153">
            <v>2.3580000000000001</v>
          </cell>
          <cell r="AF153">
            <v>2.3580000000000001</v>
          </cell>
          <cell r="AG153" t="str">
            <v>Pluvial</v>
          </cell>
          <cell r="AH153" t="str">
            <v>Cuenca 3</v>
          </cell>
          <cell r="AI153">
            <v>62.99</v>
          </cell>
          <cell r="AJ153">
            <v>62.34</v>
          </cell>
          <cell r="AK153">
            <v>61.68</v>
          </cell>
          <cell r="AL153">
            <v>61.329143395400003</v>
          </cell>
          <cell r="AO153" t="str">
            <v>Proyectado</v>
          </cell>
          <cell r="AQ153">
            <v>1.3100000000000023</v>
          </cell>
          <cell r="AR153">
            <v>1.0108566046000007</v>
          </cell>
          <cell r="AS153">
            <v>3.3999999999999712E-3</v>
          </cell>
          <cell r="AT153">
            <v>1.3100000000000023</v>
          </cell>
          <cell r="AU153">
            <v>1.0108566046000007</v>
          </cell>
        </row>
        <row r="154">
          <cell r="B154">
            <v>1.0108556747436523</v>
          </cell>
          <cell r="C154">
            <v>1.0108556747436523</v>
          </cell>
          <cell r="D154">
            <v>1.0108556747436523</v>
          </cell>
          <cell r="E154">
            <v>1.0108556747436523</v>
          </cell>
          <cell r="F154">
            <v>1.0108556747436523</v>
          </cell>
          <cell r="G154">
            <v>1.0108556747436523</v>
          </cell>
          <cell r="K154">
            <v>1.0108556747436523</v>
          </cell>
          <cell r="L154">
            <v>1.0108556747436523</v>
          </cell>
          <cell r="M154">
            <v>1.0108556747436523</v>
          </cell>
          <cell r="N154">
            <v>1.0108556747436523</v>
          </cell>
          <cell r="O154">
            <v>1.0108556747436523</v>
          </cell>
          <cell r="P154">
            <v>1.0108556747436523</v>
          </cell>
          <cell r="Q154">
            <v>1.0108556747436523</v>
          </cell>
          <cell r="R154">
            <v>1.0108556747436523</v>
          </cell>
          <cell r="S154">
            <v>1.0108556747436523</v>
          </cell>
          <cell r="T154">
            <v>1.0108556747436523</v>
          </cell>
          <cell r="U154">
            <v>1.0108556747436523</v>
          </cell>
          <cell r="V154">
            <v>1.0108556747436523</v>
          </cell>
          <cell r="W154">
            <v>1.0108556747436523</v>
          </cell>
          <cell r="X154">
            <v>1.0108556747436523</v>
          </cell>
          <cell r="Y154">
            <v>1.0108556747436523</v>
          </cell>
          <cell r="Z154">
            <v>1.0108556747436523</v>
          </cell>
          <cell r="AC154">
            <v>1.0108556747436523</v>
          </cell>
          <cell r="AD154">
            <v>1.0108556747436523</v>
          </cell>
          <cell r="AF154">
            <v>1.0108556747436523</v>
          </cell>
          <cell r="AG154">
            <v>1.0108556747436523</v>
          </cell>
          <cell r="AO154">
            <v>1.0108556747436523</v>
          </cell>
        </row>
        <row r="155">
          <cell r="C155" t="str">
            <v>N144</v>
          </cell>
          <cell r="D155" t="str">
            <v>N141</v>
          </cell>
          <cell r="K155">
            <v>24.48</v>
          </cell>
          <cell r="L155">
            <v>8.3000000000000001E-3</v>
          </cell>
          <cell r="AC155">
            <v>0.57400000000000007</v>
          </cell>
          <cell r="AD155">
            <v>0.57400000000000007</v>
          </cell>
          <cell r="AF155">
            <v>0.57400000000000007</v>
          </cell>
          <cell r="AG155" t="str">
            <v>Pluvial</v>
          </cell>
          <cell r="AH155" t="str">
            <v>Cuenca 3</v>
          </cell>
          <cell r="AI155">
            <v>62.83</v>
          </cell>
          <cell r="AJ155">
            <v>62.06</v>
          </cell>
          <cell r="AK155">
            <v>61.27</v>
          </cell>
          <cell r="AL155">
            <v>61.066816000000003</v>
          </cell>
          <cell r="AO155" t="str">
            <v>Proyectado</v>
          </cell>
          <cell r="AQ155">
            <v>1.5599999999999952</v>
          </cell>
          <cell r="AR155">
            <v>0.9931839999999994</v>
          </cell>
          <cell r="AS155">
            <v>8.3000000000000105E-3</v>
          </cell>
          <cell r="AT155">
            <v>1.5599999999999952</v>
          </cell>
          <cell r="AU155">
            <v>0.9931839999999994</v>
          </cell>
        </row>
        <row r="156">
          <cell r="C156" t="str">
            <v>N141</v>
          </cell>
          <cell r="D156" t="str">
            <v>N142</v>
          </cell>
          <cell r="K156">
            <v>53.459999999999994</v>
          </cell>
          <cell r="L156">
            <v>8.3000000000000001E-3</v>
          </cell>
          <cell r="AC156">
            <v>0.152</v>
          </cell>
          <cell r="AD156">
            <v>0.72600000000000009</v>
          </cell>
          <cell r="AF156">
            <v>0.72600000000000009</v>
          </cell>
          <cell r="AG156" t="str">
            <v>Pluvial</v>
          </cell>
          <cell r="AH156" t="str">
            <v>Cuenca 3</v>
          </cell>
          <cell r="AI156">
            <v>62.06</v>
          </cell>
          <cell r="AJ156">
            <v>62.06</v>
          </cell>
          <cell r="AK156">
            <v>61.06</v>
          </cell>
          <cell r="AL156">
            <v>60.616282000000005</v>
          </cell>
          <cell r="AO156" t="str">
            <v>Proyectado</v>
          </cell>
          <cell r="AQ156">
            <v>1</v>
          </cell>
          <cell r="AR156">
            <v>1.4437179999999969</v>
          </cell>
          <cell r="AS156">
            <v>8.2999999999999446E-3</v>
          </cell>
          <cell r="AT156">
            <v>1</v>
          </cell>
          <cell r="AU156">
            <v>1.4437179999999969</v>
          </cell>
        </row>
        <row r="157">
          <cell r="C157" t="str">
            <v>N142</v>
          </cell>
          <cell r="D157" t="str">
            <v>N143</v>
          </cell>
          <cell r="K157">
            <v>19.47</v>
          </cell>
          <cell r="L157">
            <v>8.3000000000000001E-3</v>
          </cell>
          <cell r="AC157">
            <v>2.5000000000000001E-2</v>
          </cell>
          <cell r="AD157">
            <v>0.75100000000000011</v>
          </cell>
          <cell r="AF157">
            <v>0.75100000000000011</v>
          </cell>
          <cell r="AG157" t="str">
            <v>Pluvial</v>
          </cell>
          <cell r="AH157" t="str">
            <v>Cuenca 3</v>
          </cell>
          <cell r="AI157">
            <v>62.06</v>
          </cell>
          <cell r="AJ157">
            <v>62.27</v>
          </cell>
          <cell r="AK157">
            <v>60.62</v>
          </cell>
          <cell r="AL157">
            <v>60.458399</v>
          </cell>
          <cell r="AO157" t="str">
            <v>Proyectado</v>
          </cell>
          <cell r="AQ157">
            <v>1.4400000000000048</v>
          </cell>
          <cell r="AR157">
            <v>1.8116010000000031</v>
          </cell>
          <cell r="AS157">
            <v>8.2999999999998682E-3</v>
          </cell>
          <cell r="AT157">
            <v>1.4400000000000048</v>
          </cell>
          <cell r="AU157">
            <v>1.8116010000000031</v>
          </cell>
        </row>
        <row r="158">
          <cell r="C158" t="str">
            <v>N143</v>
          </cell>
          <cell r="D158" t="str">
            <v>N146</v>
          </cell>
          <cell r="K158">
            <v>54.44</v>
          </cell>
          <cell r="L158">
            <v>8.3000000000000001E-3</v>
          </cell>
          <cell r="AC158">
            <v>0.29699999999999999</v>
          </cell>
          <cell r="AD158">
            <v>1.048</v>
          </cell>
          <cell r="AF158">
            <v>1.048</v>
          </cell>
          <cell r="AG158" t="str">
            <v>Pluvial</v>
          </cell>
          <cell r="AH158" t="str">
            <v>Cuenca 3</v>
          </cell>
          <cell r="AI158">
            <v>62.27</v>
          </cell>
          <cell r="AJ158">
            <v>60.9</v>
          </cell>
          <cell r="AK158">
            <v>60.36</v>
          </cell>
          <cell r="AL158">
            <v>59.908147999999997</v>
          </cell>
          <cell r="AO158" t="str">
            <v>Proyectado</v>
          </cell>
          <cell r="AQ158">
            <v>1.9100000000000037</v>
          </cell>
          <cell r="AR158">
            <v>0.99185200000000151</v>
          </cell>
          <cell r="AS158">
            <v>8.3000000000000435E-3</v>
          </cell>
          <cell r="AT158">
            <v>1.9100000000000037</v>
          </cell>
          <cell r="AU158">
            <v>0.99185200000000151</v>
          </cell>
        </row>
        <row r="159">
          <cell r="C159" t="str">
            <v>N146</v>
          </cell>
          <cell r="D159" t="str">
            <v>N69</v>
          </cell>
          <cell r="K159">
            <v>45.300000000000011</v>
          </cell>
          <cell r="L159">
            <v>8.3000000000000001E-3</v>
          </cell>
          <cell r="AC159">
            <v>0.17899999999999999</v>
          </cell>
          <cell r="AD159">
            <v>1.2270000000000001</v>
          </cell>
          <cell r="AF159">
            <v>1.2270000000000001</v>
          </cell>
          <cell r="AG159" t="str">
            <v>Pluvial</v>
          </cell>
          <cell r="AH159" t="str">
            <v>Cuenca 3</v>
          </cell>
          <cell r="AI159">
            <v>60.9</v>
          </cell>
          <cell r="AJ159">
            <v>60.62</v>
          </cell>
          <cell r="AK159">
            <v>59.9</v>
          </cell>
          <cell r="AL159">
            <v>59.524009999999997</v>
          </cell>
          <cell r="AO159" t="str">
            <v>Proyectado</v>
          </cell>
          <cell r="AQ159">
            <v>1</v>
          </cell>
          <cell r="AR159">
            <v>1.0959900000000005</v>
          </cell>
          <cell r="AS159">
            <v>8.300000000000033E-3</v>
          </cell>
          <cell r="AT159">
            <v>1</v>
          </cell>
          <cell r="AU159">
            <v>1.0959900000000005</v>
          </cell>
        </row>
        <row r="161">
          <cell r="A161">
            <v>387</v>
          </cell>
          <cell r="B161" t="str">
            <v>P068-P079</v>
          </cell>
          <cell r="C161" t="str">
            <v>P068</v>
          </cell>
          <cell r="D161" t="str">
            <v>P079</v>
          </cell>
          <cell r="E161">
            <v>1.2</v>
          </cell>
          <cell r="F161">
            <v>1.2</v>
          </cell>
          <cell r="G161" t="b">
            <v>0</v>
          </cell>
          <cell r="K161">
            <v>117.00093200000001</v>
          </cell>
          <cell r="L161">
            <v>1.9400000000000001E-2</v>
          </cell>
          <cell r="M161" t="str">
            <v>S128</v>
          </cell>
          <cell r="N161" t="str">
            <v>S129</v>
          </cell>
          <cell r="O161" t="str">
            <v>S130</v>
          </cell>
          <cell r="P161" t="str">
            <v>SN28</v>
          </cell>
          <cell r="U161">
            <v>0.12128700000000001</v>
          </cell>
          <cell r="V161">
            <v>0.17158000000000001</v>
          </cell>
          <cell r="W161">
            <v>8.6053000000000004E-2</v>
          </cell>
          <cell r="X161">
            <v>0.21498800000000001</v>
          </cell>
          <cell r="Y161">
            <v>0.21498799324035645</v>
          </cell>
          <cell r="Z161">
            <v>0.21498799324035645</v>
          </cell>
          <cell r="AC161">
            <v>0.878</v>
          </cell>
          <cell r="AD161">
            <v>0.878</v>
          </cell>
          <cell r="AF161">
            <v>0.878</v>
          </cell>
          <cell r="AG161" t="str">
            <v>Pluvial</v>
          </cell>
          <cell r="AH161" t="str">
            <v>Cuenca 3</v>
          </cell>
          <cell r="AI161">
            <v>63.78</v>
          </cell>
          <cell r="AJ161">
            <v>61.87</v>
          </cell>
          <cell r="AK161">
            <v>62.78</v>
          </cell>
          <cell r="AL161">
            <v>60.510181919200001</v>
          </cell>
          <cell r="AO161" t="str">
            <v>Proyectado</v>
          </cell>
          <cell r="AQ161">
            <v>1</v>
          </cell>
          <cell r="AR161">
            <v>1.3598180807999967</v>
          </cell>
          <cell r="AS161">
            <v>1.9400000000000001E-2</v>
          </cell>
          <cell r="AT161">
            <v>1</v>
          </cell>
          <cell r="AU161">
            <v>1.3598180807999967</v>
          </cell>
        </row>
        <row r="162">
          <cell r="A162">
            <v>388</v>
          </cell>
          <cell r="B162" t="str">
            <v>P079-N53</v>
          </cell>
          <cell r="C162" t="str">
            <v>P079</v>
          </cell>
          <cell r="D162" t="str">
            <v>N53</v>
          </cell>
          <cell r="E162">
            <v>1.2</v>
          </cell>
          <cell r="F162">
            <v>1.5</v>
          </cell>
          <cell r="G162" t="b">
            <v>0</v>
          </cell>
          <cell r="K162">
            <v>12.532119</v>
          </cell>
          <cell r="L162">
            <v>3.0000000000000001E-3</v>
          </cell>
          <cell r="M162" t="str">
            <v>S154</v>
          </cell>
          <cell r="N162" t="str">
            <v>S118</v>
          </cell>
          <cell r="U162">
            <v>0.40127099999999999</v>
          </cell>
          <cell r="V162">
            <v>0.165049</v>
          </cell>
          <cell r="W162">
            <v>0.16504895687103271</v>
          </cell>
          <cell r="X162">
            <v>0.16504895687103271</v>
          </cell>
          <cell r="Y162">
            <v>0.16504895687103271</v>
          </cell>
          <cell r="Z162">
            <v>0.16504895687103271</v>
          </cell>
          <cell r="AC162">
            <v>0.28999999999999998</v>
          </cell>
          <cell r="AD162">
            <v>1.1679999999999999</v>
          </cell>
          <cell r="AF162">
            <v>1.1679999999999999</v>
          </cell>
          <cell r="AG162" t="str">
            <v>Pluvial</v>
          </cell>
          <cell r="AH162" t="str">
            <v>Cuenca 3</v>
          </cell>
          <cell r="AI162">
            <v>61.87</v>
          </cell>
          <cell r="AJ162">
            <v>61.72</v>
          </cell>
          <cell r="AK162">
            <v>60.51</v>
          </cell>
          <cell r="AL162">
            <v>60.472403643</v>
          </cell>
          <cell r="AO162" t="str">
            <v>Proyectado</v>
          </cell>
          <cell r="AQ162">
            <v>1.3599999999999994</v>
          </cell>
          <cell r="AR162">
            <v>1.247596356999999</v>
          </cell>
          <cell r="AS162">
            <v>2.9999999999998556E-3</v>
          </cell>
          <cell r="AT162">
            <v>1.3599999999999994</v>
          </cell>
          <cell r="AU162">
            <v>1.247596356999999</v>
          </cell>
        </row>
        <row r="163">
          <cell r="A163">
            <v>389</v>
          </cell>
          <cell r="B163" t="str">
            <v>N53-N71</v>
          </cell>
          <cell r="C163" t="str">
            <v>N53</v>
          </cell>
          <cell r="D163" t="str">
            <v>N71</v>
          </cell>
          <cell r="E163">
            <v>1.5</v>
          </cell>
          <cell r="F163">
            <v>1.5</v>
          </cell>
          <cell r="G163" t="b">
            <v>0</v>
          </cell>
          <cell r="K163">
            <v>32.690302000000003</v>
          </cell>
          <cell r="L163">
            <v>3.0000000000000001E-3</v>
          </cell>
          <cell r="M163" t="str">
            <v>S115</v>
          </cell>
          <cell r="N163" t="str">
            <v>S116</v>
          </cell>
          <cell r="U163">
            <v>0.29976900000000001</v>
          </cell>
          <cell r="V163">
            <v>0.29739500000000002</v>
          </cell>
          <cell r="W163">
            <v>0.29739499092102051</v>
          </cell>
          <cell r="X163">
            <v>0.29739499092102051</v>
          </cell>
          <cell r="Y163">
            <v>0.29739499092102051</v>
          </cell>
          <cell r="Z163">
            <v>0.29739499092102051</v>
          </cell>
          <cell r="AC163">
            <v>0.252</v>
          </cell>
          <cell r="AD163">
            <v>1.42</v>
          </cell>
          <cell r="AF163">
            <v>1.42</v>
          </cell>
          <cell r="AG163" t="str">
            <v>Pluvial</v>
          </cell>
          <cell r="AH163" t="str">
            <v>Cuenca 3</v>
          </cell>
          <cell r="AI163">
            <v>61.72</v>
          </cell>
          <cell r="AJ163">
            <v>61.82</v>
          </cell>
          <cell r="AK163">
            <v>60.47</v>
          </cell>
          <cell r="AL163">
            <v>60.371929094000002</v>
          </cell>
          <cell r="AO163" t="str">
            <v>Proyectado</v>
          </cell>
          <cell r="AQ163">
            <v>1.25</v>
          </cell>
          <cell r="AR163">
            <v>1.4480709059999981</v>
          </cell>
          <cell r="AS163">
            <v>2.9999999999998981E-3</v>
          </cell>
          <cell r="AT163">
            <v>1.25</v>
          </cell>
          <cell r="AU163">
            <v>1.4480709059999981</v>
          </cell>
        </row>
        <row r="164">
          <cell r="A164">
            <v>390</v>
          </cell>
          <cell r="B164" t="str">
            <v>N71-N70</v>
          </cell>
          <cell r="C164" t="str">
            <v>N71</v>
          </cell>
          <cell r="D164" t="str">
            <v>N70</v>
          </cell>
          <cell r="E164">
            <v>1.5</v>
          </cell>
          <cell r="F164">
            <v>1.2</v>
          </cell>
          <cell r="G164" t="b">
            <v>0</v>
          </cell>
          <cell r="K164">
            <v>61.852555000000002</v>
          </cell>
          <cell r="L164">
            <v>3.0000000000000001E-3</v>
          </cell>
          <cell r="M164" t="str">
            <v>S111</v>
          </cell>
          <cell r="N164" t="str">
            <v>S112</v>
          </cell>
          <cell r="U164">
            <v>0</v>
          </cell>
          <cell r="V164">
            <v>0</v>
          </cell>
          <cell r="W164">
            <v>0</v>
          </cell>
          <cell r="X164">
            <v>0</v>
          </cell>
          <cell r="Y164">
            <v>0</v>
          </cell>
          <cell r="Z164">
            <v>0</v>
          </cell>
          <cell r="AC164">
            <v>0.41700000000000004</v>
          </cell>
          <cell r="AD164">
            <v>1.837</v>
          </cell>
          <cell r="AF164">
            <v>1.837</v>
          </cell>
          <cell r="AG164" t="str">
            <v>Pluvial</v>
          </cell>
          <cell r="AH164" t="str">
            <v>Cuenca 3</v>
          </cell>
          <cell r="AI164">
            <v>61.82</v>
          </cell>
          <cell r="AJ164">
            <v>61.49</v>
          </cell>
          <cell r="AK164">
            <v>60.37</v>
          </cell>
          <cell r="AL164">
            <v>60.184442335</v>
          </cell>
          <cell r="AO164" t="str">
            <v>Proyectado</v>
          </cell>
          <cell r="AQ164">
            <v>1.4500000000000028</v>
          </cell>
          <cell r="AR164">
            <v>1.305557665000002</v>
          </cell>
          <cell r="AS164">
            <v>2.9999999999999593E-3</v>
          </cell>
          <cell r="AT164">
            <v>1.4500000000000028</v>
          </cell>
          <cell r="AU164">
            <v>1.305557665000002</v>
          </cell>
        </row>
        <row r="165">
          <cell r="A165">
            <v>391</v>
          </cell>
          <cell r="B165" t="str">
            <v>N70-N69</v>
          </cell>
          <cell r="C165" t="str">
            <v>N70</v>
          </cell>
          <cell r="D165" t="str">
            <v>N69</v>
          </cell>
          <cell r="E165">
            <v>1.2</v>
          </cell>
          <cell r="F165">
            <v>1.2</v>
          </cell>
          <cell r="G165" t="b">
            <v>0</v>
          </cell>
          <cell r="K165">
            <v>47.430608999999997</v>
          </cell>
          <cell r="L165">
            <v>3.0000000000000001E-3</v>
          </cell>
          <cell r="M165" t="str">
            <v>S108</v>
          </cell>
          <cell r="N165" t="str">
            <v>SN40</v>
          </cell>
          <cell r="O165" t="str">
            <v>SN39</v>
          </cell>
          <cell r="U165">
            <v>0.296408</v>
          </cell>
          <cell r="V165">
            <v>0.13450400000000001</v>
          </cell>
          <cell r="W165">
            <v>5.5416E-2</v>
          </cell>
          <cell r="X165">
            <v>5.5415987968444824E-2</v>
          </cell>
          <cell r="Y165">
            <v>5.5415987968444824E-2</v>
          </cell>
          <cell r="Z165">
            <v>5.5415987968444824E-2</v>
          </cell>
          <cell r="AC165">
            <v>0.27400000000000002</v>
          </cell>
          <cell r="AD165">
            <v>2.1109999999999998</v>
          </cell>
          <cell r="AF165">
            <v>2.1109999999999998</v>
          </cell>
          <cell r="AG165" t="str">
            <v>Pluvial</v>
          </cell>
          <cell r="AH165" t="str">
            <v>Cuenca 3</v>
          </cell>
          <cell r="AI165">
            <v>61.49</v>
          </cell>
          <cell r="AJ165">
            <v>60.62</v>
          </cell>
          <cell r="AK165">
            <v>60.16</v>
          </cell>
          <cell r="AL165">
            <v>60.017708172999995</v>
          </cell>
          <cell r="AO165" t="str">
            <v>Proyectado</v>
          </cell>
          <cell r="AQ165">
            <v>1.3300000000000054</v>
          </cell>
          <cell r="AR165">
            <v>0.60229182700000194</v>
          </cell>
          <cell r="AS165">
            <v>3.000000000000023E-3</v>
          </cell>
          <cell r="AT165">
            <v>1.3300000000000054</v>
          </cell>
          <cell r="AU165">
            <v>0.60229182700000194</v>
          </cell>
        </row>
        <row r="166">
          <cell r="A166">
            <v>392</v>
          </cell>
          <cell r="B166" t="str">
            <v>N69-N64</v>
          </cell>
          <cell r="C166" t="str">
            <v>N69</v>
          </cell>
          <cell r="D166" t="str">
            <v>N64</v>
          </cell>
          <cell r="E166">
            <v>1.2</v>
          </cell>
          <cell r="F166">
            <v>3.5</v>
          </cell>
          <cell r="G166" t="b">
            <v>0</v>
          </cell>
          <cell r="K166">
            <v>40.54</v>
          </cell>
          <cell r="L166">
            <v>3.0000000000000001E-3</v>
          </cell>
          <cell r="M166" t="str">
            <v>S153</v>
          </cell>
          <cell r="N166" t="str">
            <v>S152</v>
          </cell>
          <cell r="O166" t="str">
            <v>SN37</v>
          </cell>
          <cell r="P166" t="str">
            <v>SN38</v>
          </cell>
          <cell r="U166">
            <v>9.4880000000000006E-2</v>
          </cell>
          <cell r="V166">
            <v>8.7210999999999997E-2</v>
          </cell>
          <cell r="W166">
            <v>4.0079999999999998E-2</v>
          </cell>
          <cell r="X166">
            <v>5.0037999999999999E-2</v>
          </cell>
          <cell r="Y166">
            <v>5.0037980079650879E-2</v>
          </cell>
          <cell r="Z166">
            <v>5.0037980079650879E-2</v>
          </cell>
          <cell r="AC166">
            <v>1.4999999999999999E-2</v>
          </cell>
          <cell r="AD166">
            <v>3.3529999999999998</v>
          </cell>
          <cell r="AF166">
            <v>3.3529999999999998</v>
          </cell>
          <cell r="AG166" t="str">
            <v>Pluvial</v>
          </cell>
          <cell r="AH166" t="str">
            <v>Cuenca 3</v>
          </cell>
          <cell r="AI166">
            <v>60.62</v>
          </cell>
          <cell r="AJ166">
            <v>62.34</v>
          </cell>
          <cell r="AK166">
            <v>59.524009999999997</v>
          </cell>
          <cell r="AL166">
            <v>59.402389999999997</v>
          </cell>
          <cell r="AO166" t="str">
            <v>Proyectado</v>
          </cell>
          <cell r="AQ166">
            <v>1.0959900000000005</v>
          </cell>
          <cell r="AR166">
            <v>2.9376100000000065</v>
          </cell>
          <cell r="AS166">
            <v>3.0000000000000014E-3</v>
          </cell>
          <cell r="AT166">
            <v>1.0959900000000005</v>
          </cell>
          <cell r="AU166">
            <v>2.9376100000000065</v>
          </cell>
        </row>
        <row r="167">
          <cell r="A167">
            <v>386</v>
          </cell>
          <cell r="B167" t="str">
            <v>N64-N65</v>
          </cell>
          <cell r="C167" t="str">
            <v>N64</v>
          </cell>
          <cell r="D167" t="str">
            <v>N65</v>
          </cell>
          <cell r="E167">
            <v>3.5</v>
          </cell>
          <cell r="F167">
            <v>4.7</v>
          </cell>
          <cell r="G167" t="b">
            <v>0</v>
          </cell>
          <cell r="H167">
            <v>1.2</v>
          </cell>
          <cell r="K167">
            <v>28.449114000000002</v>
          </cell>
          <cell r="L167">
            <v>3.0000000000000001E-3</v>
          </cell>
          <cell r="M167" t="str">
            <v>SX10</v>
          </cell>
          <cell r="N167" t="str">
            <v>S057</v>
          </cell>
          <cell r="O167" t="str">
            <v>SN41</v>
          </cell>
          <cell r="P167" t="str">
            <v>SN42</v>
          </cell>
          <cell r="Q167" t="str">
            <v>SN43</v>
          </cell>
          <cell r="U167">
            <v>0.23528299999999999</v>
          </cell>
          <cell r="V167">
            <v>1.153E-2</v>
          </cell>
          <cell r="W167">
            <v>8.1392000000000006E-2</v>
          </cell>
          <cell r="X167">
            <v>1.2897E-2</v>
          </cell>
          <cell r="Y167">
            <v>0.32660899999999998</v>
          </cell>
          <cell r="Z167">
            <v>0.32660889625549316</v>
          </cell>
          <cell r="AC167">
            <v>0.29599999999999999</v>
          </cell>
          <cell r="AD167">
            <v>6.0069999999999997</v>
          </cell>
          <cell r="AF167">
            <v>6.0069999999999997</v>
          </cell>
          <cell r="AG167" t="str">
            <v>Pluvial</v>
          </cell>
          <cell r="AH167" t="str">
            <v>Cuenca 3</v>
          </cell>
          <cell r="AI167">
            <v>62.34</v>
          </cell>
          <cell r="AJ167">
            <v>63.56</v>
          </cell>
          <cell r="AK167">
            <v>59.402389999999997</v>
          </cell>
          <cell r="AL167">
            <v>59.317042657999998</v>
          </cell>
          <cell r="AO167" t="str">
            <v>Proyectado</v>
          </cell>
          <cell r="AQ167">
            <v>2.9376100000000065</v>
          </cell>
          <cell r="AR167">
            <v>4.242957342000004</v>
          </cell>
          <cell r="AS167">
            <v>2.9999999999999506E-3</v>
          </cell>
          <cell r="AT167">
            <v>2.9376100000000065</v>
          </cell>
          <cell r="AU167">
            <v>4.242957342000004</v>
          </cell>
        </row>
        <row r="168">
          <cell r="A168">
            <v>393</v>
          </cell>
          <cell r="B168" t="str">
            <v>N65-N35</v>
          </cell>
          <cell r="C168" t="str">
            <v>N65</v>
          </cell>
          <cell r="D168" t="str">
            <v>N35</v>
          </cell>
          <cell r="E168">
            <v>4.7</v>
          </cell>
          <cell r="F168">
            <v>3.9</v>
          </cell>
          <cell r="G168" t="b">
            <v>0</v>
          </cell>
          <cell r="H168">
            <v>2.5</v>
          </cell>
          <cell r="K168">
            <v>25.56</v>
          </cell>
          <cell r="L168">
            <v>3.0000000000000001E-3</v>
          </cell>
          <cell r="M168" t="str">
            <v>SN34</v>
          </cell>
          <cell r="N168" t="str">
            <v>SN35</v>
          </cell>
          <cell r="O168" t="str">
            <v>SN36</v>
          </cell>
          <cell r="U168">
            <v>2.9346000000000001E-2</v>
          </cell>
          <cell r="V168">
            <v>2.1840999999999999E-2</v>
          </cell>
          <cell r="W168">
            <v>0.226828</v>
          </cell>
          <cell r="X168">
            <v>0.22682797908782959</v>
          </cell>
          <cell r="Y168">
            <v>0.22682797908782959</v>
          </cell>
          <cell r="Z168">
            <v>0.22682797908782959</v>
          </cell>
          <cell r="AC168">
            <v>0</v>
          </cell>
          <cell r="AD168">
            <v>15.790000000000001</v>
          </cell>
          <cell r="AF168">
            <v>15.790000000000001</v>
          </cell>
          <cell r="AG168" t="str">
            <v>Pluvial</v>
          </cell>
          <cell r="AH168" t="str">
            <v>Cuenca 3</v>
          </cell>
          <cell r="AI168">
            <v>63.56</v>
          </cell>
          <cell r="AJ168">
            <v>63.48</v>
          </cell>
          <cell r="AK168">
            <v>59.317042657999998</v>
          </cell>
          <cell r="AL168">
            <v>59.240362657999995</v>
          </cell>
          <cell r="AO168" t="str">
            <v>Proyectado</v>
          </cell>
          <cell r="AQ168">
            <v>4.242957342000004</v>
          </cell>
          <cell r="AR168">
            <v>4.2396373420000018</v>
          </cell>
          <cell r="AS168">
            <v>3.000000000000125E-3</v>
          </cell>
          <cell r="AT168">
            <v>4.242957342000004</v>
          </cell>
          <cell r="AU168">
            <v>4.2396373420000018</v>
          </cell>
        </row>
        <row r="169">
          <cell r="A169">
            <v>394</v>
          </cell>
          <cell r="B169" t="str">
            <v>N35-N36</v>
          </cell>
          <cell r="C169" t="str">
            <v>N35</v>
          </cell>
          <cell r="D169" t="str">
            <v>N36</v>
          </cell>
          <cell r="E169">
            <v>3.9</v>
          </cell>
          <cell r="F169">
            <v>3</v>
          </cell>
          <cell r="G169" t="b">
            <v>0</v>
          </cell>
          <cell r="K169">
            <v>38.700000000000003</v>
          </cell>
          <cell r="L169">
            <v>3.0000000000000001E-3</v>
          </cell>
          <cell r="M169" t="str">
            <v>SN46</v>
          </cell>
          <cell r="U169">
            <v>8.5606000000000002E-2</v>
          </cell>
          <cell r="V169">
            <v>8.5605978965759277E-2</v>
          </cell>
          <cell r="W169">
            <v>8.5605978965759277E-2</v>
          </cell>
          <cell r="X169">
            <v>8.5605978965759277E-2</v>
          </cell>
          <cell r="Y169">
            <v>8.5605978965759277E-2</v>
          </cell>
          <cell r="Z169">
            <v>8.5605978965759277E-2</v>
          </cell>
          <cell r="AC169">
            <v>0</v>
          </cell>
          <cell r="AD169">
            <v>15.790000000000001</v>
          </cell>
          <cell r="AF169">
            <v>15.790000000000001</v>
          </cell>
          <cell r="AG169" t="str">
            <v>Pluvial</v>
          </cell>
          <cell r="AH169" t="str">
            <v>Cuenca 3</v>
          </cell>
          <cell r="AI169">
            <v>63.48</v>
          </cell>
          <cell r="AJ169">
            <v>61.22</v>
          </cell>
          <cell r="AK169">
            <v>59.240362657999995</v>
          </cell>
          <cell r="AL169">
            <v>59.124262657999992</v>
          </cell>
          <cell r="AO169" t="str">
            <v>Proyectado</v>
          </cell>
          <cell r="AQ169">
            <v>4.2396373420000018</v>
          </cell>
          <cell r="AR169">
            <v>2.0957373420000067</v>
          </cell>
          <cell r="AS169">
            <v>3.0000000000000768E-3</v>
          </cell>
          <cell r="AT169">
            <v>4.2396373420000018</v>
          </cell>
          <cell r="AU169">
            <v>2.0957373420000067</v>
          </cell>
        </row>
        <row r="170">
          <cell r="A170">
            <v>395</v>
          </cell>
          <cell r="B170" t="str">
            <v>N36-DN3</v>
          </cell>
          <cell r="C170" t="str">
            <v>N36</v>
          </cell>
          <cell r="D170" t="str">
            <v>DN3</v>
          </cell>
          <cell r="E170">
            <v>3</v>
          </cell>
          <cell r="F170">
            <v>1.2</v>
          </cell>
          <cell r="G170" t="b">
            <v>0</v>
          </cell>
          <cell r="K170">
            <v>9.5444410000000008</v>
          </cell>
          <cell r="L170">
            <v>3.0000000000000001E-3</v>
          </cell>
          <cell r="M170" t="str">
            <v>SN47</v>
          </cell>
          <cell r="U170">
            <v>0.169346</v>
          </cell>
          <cell r="V170">
            <v>0.16934597492218018</v>
          </cell>
          <cell r="W170">
            <v>0.16934597492218018</v>
          </cell>
          <cell r="X170">
            <v>0.16934597492218018</v>
          </cell>
          <cell r="Y170">
            <v>0.16934597492218018</v>
          </cell>
          <cell r="Z170">
            <v>0.16934597492218018</v>
          </cell>
          <cell r="AC170">
            <v>0</v>
          </cell>
          <cell r="AD170">
            <v>15.790000000000001</v>
          </cell>
          <cell r="AF170">
            <v>15.790000000000001</v>
          </cell>
          <cell r="AG170" t="str">
            <v>Pluvial</v>
          </cell>
          <cell r="AH170" t="str">
            <v>Cuenca 3</v>
          </cell>
          <cell r="AI170">
            <v>61.22</v>
          </cell>
          <cell r="AJ170">
            <v>59.75</v>
          </cell>
          <cell r="AK170">
            <v>59.124262657999992</v>
          </cell>
          <cell r="AL170">
            <v>59.095629334999991</v>
          </cell>
          <cell r="AO170" t="str">
            <v>Proyectado</v>
          </cell>
          <cell r="AQ170">
            <v>2.0957373420000067</v>
          </cell>
          <cell r="AR170">
            <v>0.65437066500000896</v>
          </cell>
          <cell r="AS170">
            <v>3.000000000000115E-3</v>
          </cell>
          <cell r="AT170">
            <v>2.0957373420000067</v>
          </cell>
          <cell r="AU170">
            <v>0.65437066500000896</v>
          </cell>
        </row>
        <row r="171">
          <cell r="B171">
            <v>0.65437030792236328</v>
          </cell>
          <cell r="C171">
            <v>0.65437030792236328</v>
          </cell>
          <cell r="D171">
            <v>0.65437030792236328</v>
          </cell>
          <cell r="E171">
            <v>0.65437030792236328</v>
          </cell>
          <cell r="F171">
            <v>0.65437030792236328</v>
          </cell>
          <cell r="G171">
            <v>0.65437030792236328</v>
          </cell>
          <cell r="K171">
            <v>0.65437030792236328</v>
          </cell>
          <cell r="L171">
            <v>0.65437030792236328</v>
          </cell>
          <cell r="M171">
            <v>0.65437030792236328</v>
          </cell>
          <cell r="N171">
            <v>0.65437030792236328</v>
          </cell>
          <cell r="O171">
            <v>0.65437030792236328</v>
          </cell>
          <cell r="P171">
            <v>0.65437030792236328</v>
          </cell>
          <cell r="Q171">
            <v>0.65437030792236328</v>
          </cell>
          <cell r="R171">
            <v>0.65437030792236328</v>
          </cell>
          <cell r="S171">
            <v>0.65437030792236328</v>
          </cell>
          <cell r="T171">
            <v>0.65437030792236328</v>
          </cell>
          <cell r="U171">
            <v>0.65437030792236328</v>
          </cell>
          <cell r="V171">
            <v>0.65437030792236328</v>
          </cell>
          <cell r="W171">
            <v>0.65437030792236328</v>
          </cell>
          <cell r="X171">
            <v>0.65437030792236328</v>
          </cell>
          <cell r="Y171">
            <v>0.65437030792236328</v>
          </cell>
          <cell r="Z171">
            <v>0.65437030792236328</v>
          </cell>
          <cell r="AC171">
            <v>0.65437030792236328</v>
          </cell>
          <cell r="AD171">
            <v>0.65437030792236328</v>
          </cell>
          <cell r="AF171">
            <v>0.65437030792236328</v>
          </cell>
          <cell r="AG171">
            <v>0.65437030792236328</v>
          </cell>
          <cell r="AI171">
            <v>0.65437030792236328</v>
          </cell>
          <cell r="AJ171">
            <v>0.65437030792236328</v>
          </cell>
          <cell r="AK171">
            <v>0.65437030792236328</v>
          </cell>
          <cell r="AL171">
            <v>0.65437030792236328</v>
          </cell>
          <cell r="AM171">
            <v>0.65437030792236328</v>
          </cell>
          <cell r="AN171">
            <v>0.65437030792236328</v>
          </cell>
          <cell r="AO171">
            <v>0.65437030792236328</v>
          </cell>
        </row>
        <row r="172">
          <cell r="C172" t="str">
            <v>N200</v>
          </cell>
          <cell r="D172" t="str">
            <v>N201</v>
          </cell>
          <cell r="K172">
            <v>60.36</v>
          </cell>
          <cell r="L172">
            <v>7.7000000000000002E-3</v>
          </cell>
          <cell r="AC172">
            <v>1.04</v>
          </cell>
          <cell r="AD172">
            <v>1.04</v>
          </cell>
          <cell r="AF172">
            <v>1.04</v>
          </cell>
          <cell r="AG172" t="str">
            <v>Pluvial</v>
          </cell>
          <cell r="AH172" t="str">
            <v>Cuenca 3</v>
          </cell>
          <cell r="AI172">
            <v>63.93</v>
          </cell>
          <cell r="AJ172">
            <v>63.9</v>
          </cell>
          <cell r="AK172">
            <v>62.93</v>
          </cell>
          <cell r="AL172">
            <v>62.465227999999996</v>
          </cell>
          <cell r="AO172" t="str">
            <v>Proyectado</v>
          </cell>
          <cell r="AQ172">
            <v>1</v>
          </cell>
          <cell r="AR172">
            <v>1.4347720000000024</v>
          </cell>
          <cell r="AS172">
            <v>7.7000000000000584E-3</v>
          </cell>
          <cell r="AT172">
            <v>1</v>
          </cell>
          <cell r="AU172">
            <v>1.4347720000000024</v>
          </cell>
        </row>
        <row r="173">
          <cell r="C173" t="str">
            <v>N201</v>
          </cell>
          <cell r="D173" t="str">
            <v>N205</v>
          </cell>
          <cell r="K173">
            <v>72.42</v>
          </cell>
          <cell r="L173">
            <v>7.7000000000000002E-3</v>
          </cell>
          <cell r="AC173">
            <v>0.32</v>
          </cell>
          <cell r="AD173">
            <v>1.36</v>
          </cell>
          <cell r="AF173">
            <v>1.36</v>
          </cell>
          <cell r="AG173" t="str">
            <v>Pluvial</v>
          </cell>
          <cell r="AH173" t="str">
            <v>Cuenca 3</v>
          </cell>
          <cell r="AI173">
            <v>63.9</v>
          </cell>
          <cell r="AJ173">
            <v>63.13</v>
          </cell>
          <cell r="AK173">
            <v>62.47</v>
          </cell>
          <cell r="AL173">
            <v>61.912365999999999</v>
          </cell>
          <cell r="AO173" t="str">
            <v>Proyectado</v>
          </cell>
          <cell r="AQ173">
            <v>1.4299999999999997</v>
          </cell>
          <cell r="AR173">
            <v>1.2176340000000039</v>
          </cell>
          <cell r="AS173">
            <v>7.700000000000002E-3</v>
          </cell>
          <cell r="AT173">
            <v>1.4299999999999997</v>
          </cell>
          <cell r="AU173">
            <v>1.2176340000000039</v>
          </cell>
        </row>
        <row r="175">
          <cell r="C175" t="str">
            <v>N203</v>
          </cell>
          <cell r="D175" t="str">
            <v>N205</v>
          </cell>
          <cell r="K175">
            <v>44.02</v>
          </cell>
          <cell r="L175">
            <v>0.02</v>
          </cell>
          <cell r="AC175">
            <v>0.75</v>
          </cell>
          <cell r="AD175">
            <v>0.75</v>
          </cell>
          <cell r="AF175">
            <v>0.75</v>
          </cell>
          <cell r="AG175" t="str">
            <v>Pluvial</v>
          </cell>
          <cell r="AH175" t="str">
            <v>Cuenca 3</v>
          </cell>
          <cell r="AI175">
            <v>63.84</v>
          </cell>
          <cell r="AJ175">
            <v>63.13</v>
          </cell>
          <cell r="AK175">
            <v>62.84</v>
          </cell>
          <cell r="AL175">
            <v>61.959600000000002</v>
          </cell>
          <cell r="AO175" t="str">
            <v>Proyectado</v>
          </cell>
          <cell r="AQ175">
            <v>1</v>
          </cell>
          <cell r="AR175">
            <v>1.1704000000000008</v>
          </cell>
          <cell r="AS175">
            <v>2.0000000000000035E-2</v>
          </cell>
          <cell r="AT175">
            <v>1</v>
          </cell>
          <cell r="AU175">
            <v>1.1704000000000008</v>
          </cell>
        </row>
        <row r="176">
          <cell r="C176" t="str">
            <v>N205</v>
          </cell>
          <cell r="D176" t="str">
            <v>N206</v>
          </cell>
          <cell r="K176">
            <v>17.329999999999998</v>
          </cell>
          <cell r="L176">
            <v>0.02</v>
          </cell>
          <cell r="AC176">
            <v>0</v>
          </cell>
          <cell r="AD176">
            <v>2.1100000000000003</v>
          </cell>
          <cell r="AF176">
            <v>2.1100000000000003</v>
          </cell>
          <cell r="AG176" t="str">
            <v>Pluvial</v>
          </cell>
          <cell r="AH176" t="str">
            <v>Cuenca 3</v>
          </cell>
          <cell r="AI176">
            <v>63.13</v>
          </cell>
          <cell r="AJ176">
            <v>63.43</v>
          </cell>
          <cell r="AK176">
            <v>61.91</v>
          </cell>
          <cell r="AL176">
            <v>61.563399999999994</v>
          </cell>
          <cell r="AO176" t="str">
            <v>Proyectado</v>
          </cell>
          <cell r="AQ176">
            <v>1.220000000000006</v>
          </cell>
          <cell r="AR176">
            <v>1.8666000000000054</v>
          </cell>
          <cell r="AS176">
            <v>2.0000000000000132E-2</v>
          </cell>
          <cell r="AT176">
            <v>1.220000000000006</v>
          </cell>
          <cell r="AU176">
            <v>1.8666000000000054</v>
          </cell>
        </row>
        <row r="178">
          <cell r="C178" t="str">
            <v>CR3</v>
          </cell>
          <cell r="D178" t="str">
            <v>N208</v>
          </cell>
          <cell r="K178">
            <v>13.84</v>
          </cell>
          <cell r="L178">
            <v>0.03</v>
          </cell>
          <cell r="AC178">
            <v>2.73</v>
          </cell>
          <cell r="AD178">
            <v>2.73</v>
          </cell>
          <cell r="AF178">
            <v>2.73</v>
          </cell>
          <cell r="AG178" t="str">
            <v>Pluvial</v>
          </cell>
          <cell r="AH178" t="str">
            <v>Cuenca 3</v>
          </cell>
          <cell r="AI178">
            <v>65.099999999999994</v>
          </cell>
          <cell r="AJ178">
            <v>64.97</v>
          </cell>
          <cell r="AK178">
            <v>63.6</v>
          </cell>
          <cell r="AL178">
            <v>63.184800000000003</v>
          </cell>
          <cell r="AO178" t="str">
            <v>Proyectado</v>
          </cell>
          <cell r="AQ178">
            <v>1.4999999999999929</v>
          </cell>
          <cell r="AR178">
            <v>1.7851999999999961</v>
          </cell>
          <cell r="AS178">
            <v>2.9999999999999905E-2</v>
          </cell>
          <cell r="AT178">
            <v>1.4999999999999929</v>
          </cell>
          <cell r="AU178">
            <v>1.7851999999999961</v>
          </cell>
        </row>
        <row r="179">
          <cell r="C179" t="str">
            <v>N208</v>
          </cell>
          <cell r="D179" t="str">
            <v>N206</v>
          </cell>
          <cell r="K179">
            <v>78.319999999999993</v>
          </cell>
          <cell r="L179">
            <v>0.03</v>
          </cell>
          <cell r="AC179">
            <v>0.74</v>
          </cell>
          <cell r="AD179">
            <v>3.4699999999999998</v>
          </cell>
          <cell r="AF179">
            <v>3.4699999999999998</v>
          </cell>
          <cell r="AG179" t="str">
            <v>Pluvial</v>
          </cell>
          <cell r="AH179" t="str">
            <v>Cuenca 3</v>
          </cell>
          <cell r="AI179">
            <v>64.97</v>
          </cell>
          <cell r="AJ179">
            <v>63.43</v>
          </cell>
          <cell r="AK179">
            <v>63.184800000000003</v>
          </cell>
          <cell r="AL179">
            <v>60.8352</v>
          </cell>
          <cell r="AO179" t="str">
            <v>Proyectado</v>
          </cell>
          <cell r="AQ179">
            <v>1.7851999999999961</v>
          </cell>
          <cell r="AR179">
            <v>2.5947999999999993</v>
          </cell>
          <cell r="AS179">
            <v>3.0000000000000034E-2</v>
          </cell>
          <cell r="AT179">
            <v>1.7851999999999961</v>
          </cell>
          <cell r="AU179">
            <v>2.5947999999999993</v>
          </cell>
        </row>
        <row r="180">
          <cell r="C180" t="str">
            <v>N206</v>
          </cell>
          <cell r="D180" t="str">
            <v>N209</v>
          </cell>
          <cell r="K180">
            <v>58.41</v>
          </cell>
          <cell r="L180">
            <v>5.4999999999999997E-3</v>
          </cell>
          <cell r="AC180">
            <v>0.3</v>
          </cell>
          <cell r="AD180">
            <v>5.88</v>
          </cell>
          <cell r="AF180">
            <v>5.88</v>
          </cell>
          <cell r="AG180" t="str">
            <v>Pluvial</v>
          </cell>
          <cell r="AH180" t="str">
            <v>Cuenca 3</v>
          </cell>
          <cell r="AI180">
            <v>63.43</v>
          </cell>
          <cell r="AJ180">
            <v>62.58</v>
          </cell>
          <cell r="AK180">
            <v>60.8352</v>
          </cell>
          <cell r="AL180">
            <v>60.513945</v>
          </cell>
          <cell r="AO180" t="str">
            <v>Proyectado</v>
          </cell>
          <cell r="AQ180">
            <v>2.5947999999999993</v>
          </cell>
          <cell r="AR180">
            <v>2.0660549999999986</v>
          </cell>
          <cell r="AS180">
            <v>5.5000000000000127E-3</v>
          </cell>
          <cell r="AT180">
            <v>2.5947999999999993</v>
          </cell>
          <cell r="AU180">
            <v>2.0660549999999986</v>
          </cell>
        </row>
        <row r="181">
          <cell r="C181" t="str">
            <v>N209</v>
          </cell>
          <cell r="D181" t="str">
            <v>N211</v>
          </cell>
          <cell r="K181">
            <v>62.5</v>
          </cell>
          <cell r="L181">
            <v>5.4999999999999997E-3</v>
          </cell>
          <cell r="AC181">
            <v>0.42</v>
          </cell>
          <cell r="AD181">
            <v>6.3</v>
          </cell>
          <cell r="AF181">
            <v>6.3</v>
          </cell>
          <cell r="AG181" t="str">
            <v>Pluvial</v>
          </cell>
          <cell r="AH181" t="str">
            <v>Cuenca 3</v>
          </cell>
          <cell r="AI181">
            <v>62.58</v>
          </cell>
          <cell r="AJ181">
            <v>62.18</v>
          </cell>
          <cell r="AK181">
            <v>60.513945</v>
          </cell>
          <cell r="AL181">
            <v>60.170195</v>
          </cell>
          <cell r="AO181" t="str">
            <v>Proyectado</v>
          </cell>
          <cell r="AQ181">
            <v>2.0660549999999986</v>
          </cell>
          <cell r="AR181">
            <v>2.0098050000000001</v>
          </cell>
          <cell r="AS181">
            <v>5.4999999999999997E-3</v>
          </cell>
          <cell r="AT181">
            <v>2.0660549999999986</v>
          </cell>
          <cell r="AU181">
            <v>2.0098050000000001</v>
          </cell>
        </row>
        <row r="182">
          <cell r="C182" t="str">
            <v>N211</v>
          </cell>
          <cell r="D182" t="str">
            <v>N212</v>
          </cell>
          <cell r="K182">
            <v>53.07</v>
          </cell>
          <cell r="L182">
            <v>5.4999999999999997E-3</v>
          </cell>
          <cell r="AC182">
            <v>0</v>
          </cell>
          <cell r="AD182">
            <v>6.3</v>
          </cell>
          <cell r="AF182">
            <v>6.3</v>
          </cell>
          <cell r="AG182" t="str">
            <v>Pluvial</v>
          </cell>
          <cell r="AH182" t="str">
            <v>Cuenca 3</v>
          </cell>
          <cell r="AI182">
            <v>62.18</v>
          </cell>
          <cell r="AJ182">
            <v>63.06</v>
          </cell>
          <cell r="AK182">
            <v>60.170195</v>
          </cell>
          <cell r="AL182">
            <v>59.878309999999999</v>
          </cell>
          <cell r="AO182" t="str">
            <v>Proyectado</v>
          </cell>
          <cell r="AQ182">
            <v>2.0098050000000001</v>
          </cell>
          <cell r="AR182">
            <v>3.1816900000000032</v>
          </cell>
          <cell r="AS182">
            <v>5.5000000000000118E-3</v>
          </cell>
          <cell r="AT182">
            <v>2.0098050000000001</v>
          </cell>
          <cell r="AU182">
            <v>3.1816900000000032</v>
          </cell>
        </row>
        <row r="183">
          <cell r="C183" t="str">
            <v>N212</v>
          </cell>
          <cell r="D183" t="str">
            <v>N213</v>
          </cell>
          <cell r="K183">
            <v>106.14</v>
          </cell>
          <cell r="L183">
            <v>5.4999999999999997E-3</v>
          </cell>
          <cell r="AC183">
            <v>0</v>
          </cell>
          <cell r="AD183">
            <v>6.3</v>
          </cell>
          <cell r="AF183">
            <v>6.3</v>
          </cell>
          <cell r="AG183" t="str">
            <v>Pluvial</v>
          </cell>
          <cell r="AH183" t="str">
            <v>Cuenca 3</v>
          </cell>
          <cell r="AI183">
            <v>63.06</v>
          </cell>
          <cell r="AJ183">
            <v>61.82</v>
          </cell>
          <cell r="AK183">
            <v>59.878309999999999</v>
          </cell>
          <cell r="AL183">
            <v>59.294539999999998</v>
          </cell>
          <cell r="AO183" t="str">
            <v>Proyectado</v>
          </cell>
          <cell r="AQ183">
            <v>3.1816900000000032</v>
          </cell>
          <cell r="AR183">
            <v>2.5254600000000025</v>
          </cell>
          <cell r="AS183">
            <v>5.5000000000000118E-3</v>
          </cell>
          <cell r="AT183">
            <v>3.1816900000000032</v>
          </cell>
          <cell r="AU183">
            <v>2.5254600000000025</v>
          </cell>
        </row>
        <row r="184">
          <cell r="C184" t="str">
            <v>N213</v>
          </cell>
          <cell r="D184" t="str">
            <v>DN5</v>
          </cell>
          <cell r="K184">
            <v>25.33</v>
          </cell>
          <cell r="L184">
            <v>5.4999999999999997E-3</v>
          </cell>
          <cell r="AC184">
            <v>0</v>
          </cell>
          <cell r="AD184">
            <v>6.3</v>
          </cell>
          <cell r="AF184">
            <v>6.3</v>
          </cell>
          <cell r="AG184" t="str">
            <v>Pluvial</v>
          </cell>
          <cell r="AH184" t="str">
            <v>Cuenca 3</v>
          </cell>
          <cell r="AI184">
            <v>61.82</v>
          </cell>
          <cell r="AJ184">
            <v>60.08</v>
          </cell>
          <cell r="AK184">
            <v>59.294539999999998</v>
          </cell>
          <cell r="AL184">
            <v>59.155224999999994</v>
          </cell>
          <cell r="AO184" t="str">
            <v>Proyectado</v>
          </cell>
          <cell r="AQ184">
            <v>2.5254600000000025</v>
          </cell>
          <cell r="AR184">
            <v>0.9247750000000039</v>
          </cell>
          <cell r="AS184">
            <v>5.500000000000135E-3</v>
          </cell>
          <cell r="AT184">
            <v>2.5254600000000025</v>
          </cell>
          <cell r="AU184">
            <v>0.9247750000000039</v>
          </cell>
        </row>
        <row r="186">
          <cell r="A186">
            <v>726</v>
          </cell>
          <cell r="B186" t="str">
            <v>N170-N171</v>
          </cell>
          <cell r="C186" t="str">
            <v>N170</v>
          </cell>
          <cell r="D186" t="str">
            <v>N171</v>
          </cell>
          <cell r="E186">
            <v>1.2</v>
          </cell>
          <cell r="F186">
            <v>1.2</v>
          </cell>
          <cell r="G186" t="b">
            <v>0</v>
          </cell>
          <cell r="K186">
            <v>102.02</v>
          </cell>
          <cell r="L186">
            <v>2.2000000000000001E-3</v>
          </cell>
          <cell r="U186">
            <v>2.199999988079071E-3</v>
          </cell>
          <cell r="V186">
            <v>2.199999988079071E-3</v>
          </cell>
          <cell r="W186">
            <v>2.199999988079071E-3</v>
          </cell>
          <cell r="X186">
            <v>2.199999988079071E-3</v>
          </cell>
          <cell r="Y186">
            <v>2.199999988079071E-3</v>
          </cell>
          <cell r="Z186">
            <v>2.199999988079071E-3</v>
          </cell>
          <cell r="AC186">
            <v>14.075999999999999</v>
          </cell>
          <cell r="AD186">
            <v>14.075999999999999</v>
          </cell>
          <cell r="AF186">
            <v>14.075999999999999</v>
          </cell>
          <cell r="AG186" t="str">
            <v>Pluvial</v>
          </cell>
          <cell r="AH186" t="str">
            <v>Cuenca 2</v>
          </cell>
          <cell r="AI186">
            <v>68.58</v>
          </cell>
          <cell r="AJ186">
            <v>66.45</v>
          </cell>
          <cell r="AK186">
            <v>65.67</v>
          </cell>
          <cell r="AL186">
            <v>65.445555999999996</v>
          </cell>
          <cell r="AM186">
            <v>64.87</v>
          </cell>
          <cell r="AN186">
            <v>64.645555999999999</v>
          </cell>
          <cell r="AO186" t="str">
            <v>Proyectado</v>
          </cell>
          <cell r="AQ186">
            <v>2.9099999999999966</v>
          </cell>
          <cell r="AR186">
            <v>1.0044440000000066</v>
          </cell>
          <cell r="AS186">
            <v>2.200000000000053E-3</v>
          </cell>
          <cell r="AT186">
            <v>2.9099999999999966</v>
          </cell>
          <cell r="AU186">
            <v>1.0044440000000066</v>
          </cell>
        </row>
        <row r="187">
          <cell r="A187">
            <v>727</v>
          </cell>
          <cell r="B187" t="str">
            <v>N171-N172</v>
          </cell>
          <cell r="C187" t="str">
            <v>N171</v>
          </cell>
          <cell r="D187" t="str">
            <v>N172</v>
          </cell>
          <cell r="E187">
            <v>1.2</v>
          </cell>
          <cell r="F187">
            <v>1.5</v>
          </cell>
          <cell r="G187" t="b">
            <v>0</v>
          </cell>
          <cell r="K187">
            <v>102.779495</v>
          </cell>
          <cell r="L187">
            <v>2.2000000000000001E-3</v>
          </cell>
          <cell r="U187">
            <v>2.199999988079071E-3</v>
          </cell>
          <cell r="V187">
            <v>2.199999988079071E-3</v>
          </cell>
          <cell r="W187">
            <v>2.199999988079071E-3</v>
          </cell>
          <cell r="X187">
            <v>2.199999988079071E-3</v>
          </cell>
          <cell r="Y187">
            <v>2.199999988079071E-3</v>
          </cell>
          <cell r="Z187">
            <v>2.199999988079071E-3</v>
          </cell>
          <cell r="AC187">
            <v>0.47</v>
          </cell>
          <cell r="AD187">
            <v>14.545999999999999</v>
          </cell>
          <cell r="AF187">
            <v>14.545999999999999</v>
          </cell>
          <cell r="AG187" t="str">
            <v>Pluvial</v>
          </cell>
          <cell r="AH187" t="str">
            <v>Cuenca 2</v>
          </cell>
          <cell r="AI187">
            <v>66.45</v>
          </cell>
          <cell r="AJ187">
            <v>66.23</v>
          </cell>
          <cell r="AK187">
            <v>65.445555999999996</v>
          </cell>
          <cell r="AL187">
            <v>65.219441110999995</v>
          </cell>
          <cell r="AM187">
            <v>64.645555999999999</v>
          </cell>
          <cell r="AN187">
            <v>64.419441110999998</v>
          </cell>
          <cell r="AO187" t="str">
            <v>Proyectado</v>
          </cell>
          <cell r="AQ187">
            <v>1.0044440000000066</v>
          </cell>
          <cell r="AR187">
            <v>1.0105588890000092</v>
          </cell>
          <cell r="AS187">
            <v>2.2000000000000149E-3</v>
          </cell>
          <cell r="AT187">
            <v>1.0044440000000066</v>
          </cell>
          <cell r="AU187">
            <v>1.0105588890000092</v>
          </cell>
        </row>
        <row r="188">
          <cell r="A188">
            <v>728</v>
          </cell>
          <cell r="B188" t="str">
            <v>N172-N173</v>
          </cell>
          <cell r="C188" t="str">
            <v>N172</v>
          </cell>
          <cell r="D188" t="str">
            <v>N173</v>
          </cell>
          <cell r="E188">
            <v>1.5</v>
          </cell>
          <cell r="F188">
            <v>1.2</v>
          </cell>
          <cell r="G188" t="b">
            <v>0</v>
          </cell>
          <cell r="K188">
            <v>122.596324</v>
          </cell>
          <cell r="L188">
            <v>1.54E-2</v>
          </cell>
          <cell r="U188">
            <v>1.5399999916553497E-2</v>
          </cell>
          <cell r="V188">
            <v>1.5399999916553497E-2</v>
          </cell>
          <cell r="W188">
            <v>1.5399999916553497E-2</v>
          </cell>
          <cell r="X188">
            <v>1.5399999916553497E-2</v>
          </cell>
          <cell r="Y188">
            <v>1.5399999916553497E-2</v>
          </cell>
          <cell r="Z188">
            <v>1.5399999916553497E-2</v>
          </cell>
          <cell r="AC188">
            <v>51.16</v>
          </cell>
          <cell r="AD188">
            <v>65.705999999999989</v>
          </cell>
          <cell r="AF188">
            <v>65.705999999999989</v>
          </cell>
          <cell r="AG188" t="str">
            <v>Pluvial</v>
          </cell>
          <cell r="AH188" t="str">
            <v>Cuenca 2</v>
          </cell>
          <cell r="AI188">
            <v>66.23</v>
          </cell>
          <cell r="AJ188">
            <v>63.74</v>
          </cell>
          <cell r="AK188">
            <v>65.42</v>
          </cell>
          <cell r="AL188">
            <v>63.54</v>
          </cell>
          <cell r="AM188">
            <v>64.42</v>
          </cell>
          <cell r="AN188">
            <v>62.54</v>
          </cell>
          <cell r="AO188" t="str">
            <v>Proyectado</v>
          </cell>
          <cell r="AQ188">
            <v>0.81000000000000227</v>
          </cell>
          <cell r="AR188">
            <v>0.20000000000000284</v>
          </cell>
          <cell r="AS188">
            <v>1.5334880677172692E-2</v>
          </cell>
          <cell r="AT188">
            <v>0.81000000000000227</v>
          </cell>
          <cell r="AU188">
            <v>0.20000000000000284</v>
          </cell>
        </row>
        <row r="189">
          <cell r="C189" t="str">
            <v>N173</v>
          </cell>
          <cell r="D189" t="str">
            <v>N173A</v>
          </cell>
          <cell r="K189">
            <v>72.09</v>
          </cell>
          <cell r="L189">
            <v>3.0000000000000001E-3</v>
          </cell>
          <cell r="AC189">
            <v>0</v>
          </cell>
          <cell r="AD189">
            <v>65.705999999999989</v>
          </cell>
          <cell r="AF189">
            <v>65.705999999999989</v>
          </cell>
          <cell r="AG189" t="str">
            <v>Pluvial</v>
          </cell>
          <cell r="AH189" t="str">
            <v>Cuenca 2</v>
          </cell>
          <cell r="AI189">
            <v>63.74</v>
          </cell>
          <cell r="AJ189">
            <v>63.97</v>
          </cell>
          <cell r="AK189">
            <v>63.64</v>
          </cell>
          <cell r="AL189">
            <v>63.423729999999999</v>
          </cell>
          <cell r="AM189">
            <v>62.34</v>
          </cell>
          <cell r="AN189">
            <v>62.123730000000002</v>
          </cell>
          <cell r="AO189" t="str">
            <v>Proyectado</v>
          </cell>
          <cell r="AQ189">
            <v>0.10000000000000142</v>
          </cell>
          <cell r="AR189">
            <v>0.54626999999999981</v>
          </cell>
          <cell r="AS189">
            <v>3.0000000000000209E-3</v>
          </cell>
          <cell r="AT189">
            <v>0.10000000000000142</v>
          </cell>
          <cell r="AU189">
            <v>0.54626999999999981</v>
          </cell>
        </row>
        <row r="190">
          <cell r="A190">
            <v>729</v>
          </cell>
          <cell r="B190" t="str">
            <v>N173-N174</v>
          </cell>
          <cell r="C190" t="str">
            <v>N173A</v>
          </cell>
          <cell r="D190" t="str">
            <v>N174</v>
          </cell>
          <cell r="E190">
            <v>1.2</v>
          </cell>
          <cell r="F190">
            <v>1.2</v>
          </cell>
          <cell r="G190" t="b">
            <v>0</v>
          </cell>
          <cell r="K190">
            <v>72.09</v>
          </cell>
          <cell r="L190">
            <v>3.0000000000000001E-3</v>
          </cell>
          <cell r="U190">
            <v>2.9999986290931702E-3</v>
          </cell>
          <cell r="V190">
            <v>2.9999986290931702E-3</v>
          </cell>
          <cell r="W190">
            <v>2.9999986290931702E-3</v>
          </cell>
          <cell r="X190">
            <v>2.9999986290931702E-3</v>
          </cell>
          <cell r="Y190">
            <v>2.9999986290931702E-3</v>
          </cell>
          <cell r="Z190">
            <v>2.9999986290931702E-3</v>
          </cell>
          <cell r="AC190">
            <v>0</v>
          </cell>
          <cell r="AD190">
            <v>65.705999999999989</v>
          </cell>
          <cell r="AF190">
            <v>65.705999999999989</v>
          </cell>
          <cell r="AG190" t="str">
            <v>Pluvial</v>
          </cell>
          <cell r="AH190" t="str">
            <v>Cuenca 2</v>
          </cell>
          <cell r="AI190">
            <v>63.97</v>
          </cell>
          <cell r="AJ190">
            <v>62.75</v>
          </cell>
          <cell r="AK190">
            <v>62.87</v>
          </cell>
          <cell r="AL190">
            <v>62.653729999999996</v>
          </cell>
          <cell r="AM190">
            <v>61.57</v>
          </cell>
          <cell r="AN190">
            <v>61.353729999999999</v>
          </cell>
          <cell r="AO190" t="str">
            <v>Proyectado</v>
          </cell>
          <cell r="AQ190">
            <v>1.1000000000000014</v>
          </cell>
          <cell r="AR190">
            <v>9.6270000000004075E-2</v>
          </cell>
          <cell r="AS190">
            <v>3.0000000000000209E-3</v>
          </cell>
          <cell r="AT190">
            <v>1.1000000000000014</v>
          </cell>
          <cell r="AU190">
            <v>9.6270000000004075E-2</v>
          </cell>
        </row>
        <row r="192">
          <cell r="A192">
            <v>730</v>
          </cell>
          <cell r="B192" t="str">
            <v>CANAL 06-N174</v>
          </cell>
          <cell r="C192" t="str">
            <v>CANAL 06</v>
          </cell>
          <cell r="D192" t="str">
            <v>N174</v>
          </cell>
          <cell r="E192">
            <v>0.5</v>
          </cell>
          <cell r="F192">
            <v>1</v>
          </cell>
          <cell r="G192" t="e">
            <v>#REF!</v>
          </cell>
          <cell r="K192">
            <v>3.7783190000000002</v>
          </cell>
          <cell r="L192">
            <v>3.0000000000000001E-3</v>
          </cell>
          <cell r="U192">
            <v>2.9999986290931702E-3</v>
          </cell>
          <cell r="V192">
            <v>2.9999986290931702E-3</v>
          </cell>
          <cell r="W192">
            <v>2.9999986290931702E-3</v>
          </cell>
          <cell r="X192">
            <v>2.9999986290931702E-3</v>
          </cell>
          <cell r="Y192">
            <v>2.9999986290931702E-3</v>
          </cell>
          <cell r="Z192">
            <v>2.9999986290931702E-3</v>
          </cell>
          <cell r="AC192">
            <v>45.01</v>
          </cell>
          <cell r="AD192">
            <v>45.01</v>
          </cell>
          <cell r="AF192">
            <v>45.01</v>
          </cell>
          <cell r="AG192" t="str">
            <v>Pluvial</v>
          </cell>
          <cell r="AH192" t="str">
            <v>Cuenca 2</v>
          </cell>
          <cell r="AI192">
            <v>62.75</v>
          </cell>
          <cell r="AJ192">
            <v>62.75</v>
          </cell>
          <cell r="AK192">
            <v>62.58</v>
          </cell>
          <cell r="AL192">
            <v>62.568665042999996</v>
          </cell>
          <cell r="AM192">
            <v>61.28</v>
          </cell>
          <cell r="AN192">
            <v>61.28</v>
          </cell>
          <cell r="AO192" t="str">
            <v>Proyectado</v>
          </cell>
          <cell r="AQ192">
            <v>0.17000000000000171</v>
          </cell>
          <cell r="AR192">
            <v>0.18133495700000424</v>
          </cell>
          <cell r="AS192">
            <v>3.0000000000006701E-3</v>
          </cell>
          <cell r="AT192">
            <v>0.17000000000000171</v>
          </cell>
          <cell r="AU192">
            <v>0.18133495700000424</v>
          </cell>
        </row>
        <row r="193">
          <cell r="A193">
            <v>744</v>
          </cell>
          <cell r="B193" t="str">
            <v>N174-N51</v>
          </cell>
          <cell r="C193" t="str">
            <v>N174</v>
          </cell>
          <cell r="D193" t="str">
            <v>N51A</v>
          </cell>
          <cell r="E193">
            <v>1.2</v>
          </cell>
          <cell r="F193">
            <v>3</v>
          </cell>
          <cell r="G193" t="b">
            <v>0</v>
          </cell>
          <cell r="K193">
            <v>51.08</v>
          </cell>
          <cell r="L193">
            <v>3.0000000000000001E-3</v>
          </cell>
          <cell r="U193">
            <v>2.9999986290931702E-3</v>
          </cell>
          <cell r="V193">
            <v>2.9999986290931702E-3</v>
          </cell>
          <cell r="W193">
            <v>2.9999986290931702E-3</v>
          </cell>
          <cell r="X193">
            <v>2.9999986290931702E-3</v>
          </cell>
          <cell r="Y193">
            <v>2.9999986290931702E-3</v>
          </cell>
          <cell r="Z193">
            <v>2.9999986290931702E-3</v>
          </cell>
          <cell r="AC193">
            <v>0</v>
          </cell>
          <cell r="AD193">
            <v>110.71599999999998</v>
          </cell>
          <cell r="AF193">
            <v>110.71599999999998</v>
          </cell>
          <cell r="AG193" t="str">
            <v>Pluvial</v>
          </cell>
          <cell r="AH193" t="str">
            <v>Cuenca 2</v>
          </cell>
          <cell r="AI193">
            <v>62.75</v>
          </cell>
          <cell r="AJ193">
            <v>64.08</v>
          </cell>
          <cell r="AK193">
            <v>62.568665042999996</v>
          </cell>
          <cell r="AL193">
            <v>62.415425042999999</v>
          </cell>
          <cell r="AM193">
            <v>60.868665042999993</v>
          </cell>
          <cell r="AN193">
            <v>60.715425042999996</v>
          </cell>
          <cell r="AO193" t="str">
            <v>Proyectado</v>
          </cell>
          <cell r="AQ193">
            <v>0.18133495700000424</v>
          </cell>
          <cell r="AR193">
            <v>1.6645749569999992</v>
          </cell>
          <cell r="AS193">
            <v>2.9999999999999359E-3</v>
          </cell>
          <cell r="AT193">
            <v>0.18133495700000424</v>
          </cell>
          <cell r="AU193">
            <v>1.6645749569999992</v>
          </cell>
        </row>
        <row r="194">
          <cell r="C194" t="str">
            <v>N51A</v>
          </cell>
          <cell r="D194" t="str">
            <v>N51</v>
          </cell>
          <cell r="K194">
            <v>58.26</v>
          </cell>
          <cell r="L194">
            <v>3.0000000000000001E-3</v>
          </cell>
          <cell r="AC194">
            <v>0</v>
          </cell>
          <cell r="AD194">
            <v>110.71599999999998</v>
          </cell>
          <cell r="AF194">
            <v>110.71599999999998</v>
          </cell>
          <cell r="AG194" t="str">
            <v>Pluvial</v>
          </cell>
          <cell r="AH194" t="str">
            <v>Cuenca 2</v>
          </cell>
          <cell r="AI194">
            <v>64.08</v>
          </cell>
          <cell r="AJ194">
            <v>63.85</v>
          </cell>
          <cell r="AK194">
            <v>62.415425042999999</v>
          </cell>
          <cell r="AL194">
            <v>62.240645043000001</v>
          </cell>
          <cell r="AM194">
            <v>60.715425042999996</v>
          </cell>
          <cell r="AN194">
            <v>60.540645042999998</v>
          </cell>
          <cell r="AO194" t="str">
            <v>Proyectado</v>
          </cell>
          <cell r="AQ194">
            <v>1.6645749569999992</v>
          </cell>
          <cell r="AR194">
            <v>1.6093549570000008</v>
          </cell>
          <cell r="AS194">
            <v>2.9999999999999723E-3</v>
          </cell>
          <cell r="AT194">
            <v>1.6645749569999992</v>
          </cell>
          <cell r="AU194">
            <v>1.6093549570000008</v>
          </cell>
        </row>
        <row r="196">
          <cell r="C196" t="str">
            <v>N52</v>
          </cell>
          <cell r="D196" t="str">
            <v>N51</v>
          </cell>
          <cell r="K196">
            <v>49.17</v>
          </cell>
          <cell r="L196">
            <v>3.0000000000000001E-3</v>
          </cell>
          <cell r="AC196">
            <v>0.312</v>
          </cell>
          <cell r="AD196">
            <v>0.312</v>
          </cell>
          <cell r="AF196">
            <v>0.312</v>
          </cell>
          <cell r="AG196" t="str">
            <v>Pluvial</v>
          </cell>
          <cell r="AH196" t="str">
            <v>Cuenca 2</v>
          </cell>
          <cell r="AI196">
            <v>62.75</v>
          </cell>
          <cell r="AJ196">
            <v>63.85</v>
          </cell>
          <cell r="AK196">
            <v>61.75</v>
          </cell>
          <cell r="AL196">
            <v>61.602490000000003</v>
          </cell>
          <cell r="AM196">
            <v>62.45</v>
          </cell>
          <cell r="AN196">
            <v>63.550000000000004</v>
          </cell>
          <cell r="AO196" t="str">
            <v>Proyectado</v>
          </cell>
          <cell r="AQ196">
            <v>1</v>
          </cell>
          <cell r="AR196">
            <v>2.2475099999999983</v>
          </cell>
          <cell r="AS196">
            <v>2.9999999999999372E-3</v>
          </cell>
          <cell r="AT196">
            <v>1</v>
          </cell>
          <cell r="AU196">
            <v>2.2475099999999983</v>
          </cell>
        </row>
        <row r="197">
          <cell r="A197">
            <v>396</v>
          </cell>
          <cell r="B197" t="str">
            <v>N51-N50</v>
          </cell>
          <cell r="C197" t="str">
            <v>N51</v>
          </cell>
          <cell r="D197" t="str">
            <v>N50</v>
          </cell>
          <cell r="E197">
            <v>3</v>
          </cell>
          <cell r="F197">
            <v>2.8</v>
          </cell>
          <cell r="G197" t="b">
            <v>0</v>
          </cell>
          <cell r="K197">
            <v>35.24</v>
          </cell>
          <cell r="L197">
            <v>3.0000000000000001E-3</v>
          </cell>
          <cell r="M197" t="str">
            <v>S122</v>
          </cell>
          <cell r="N197" t="str">
            <v>S123</v>
          </cell>
          <cell r="U197">
            <v>8.1085000000000004E-2</v>
          </cell>
          <cell r="V197">
            <v>0.31551099999999999</v>
          </cell>
          <cell r="W197">
            <v>0.31551098823547363</v>
          </cell>
          <cell r="X197">
            <v>0.31551098823547363</v>
          </cell>
          <cell r="Y197">
            <v>0.31551098823547363</v>
          </cell>
          <cell r="Z197">
            <v>0.31551098823547363</v>
          </cell>
          <cell r="AC197">
            <v>0.396596</v>
          </cell>
          <cell r="AD197">
            <v>111.42459599999998</v>
          </cell>
          <cell r="AF197">
            <v>111.42459599999998</v>
          </cell>
          <cell r="AG197" t="str">
            <v>Pluvial</v>
          </cell>
          <cell r="AH197" t="str">
            <v>Cuenca 2</v>
          </cell>
          <cell r="AI197">
            <v>63.85</v>
          </cell>
          <cell r="AJ197">
            <v>63.24</v>
          </cell>
          <cell r="AK197">
            <v>62.24</v>
          </cell>
          <cell r="AL197">
            <v>62.134280000000004</v>
          </cell>
          <cell r="AM197">
            <v>60.54</v>
          </cell>
          <cell r="AN197">
            <v>60.434280000000001</v>
          </cell>
          <cell r="AO197" t="str">
            <v>Proyectado</v>
          </cell>
          <cell r="AQ197">
            <v>1.6099999999999994</v>
          </cell>
          <cell r="AR197">
            <v>1.105719999999998</v>
          </cell>
          <cell r="AS197">
            <v>2.9999999999999441E-3</v>
          </cell>
          <cell r="AT197">
            <v>1.6099999999999994</v>
          </cell>
          <cell r="AU197">
            <v>1.105719999999998</v>
          </cell>
        </row>
        <row r="198">
          <cell r="A198">
            <v>397</v>
          </cell>
          <cell r="B198" t="str">
            <v>N50-N49</v>
          </cell>
          <cell r="C198" t="str">
            <v>N50</v>
          </cell>
          <cell r="D198" t="str">
            <v>N49</v>
          </cell>
          <cell r="E198">
            <v>2.8</v>
          </cell>
          <cell r="F198">
            <v>2.5</v>
          </cell>
          <cell r="G198" t="b">
            <v>0</v>
          </cell>
          <cell r="K198">
            <v>30.71</v>
          </cell>
          <cell r="L198">
            <v>3.0000000000000001E-3</v>
          </cell>
          <cell r="M198" t="str">
            <v>S121</v>
          </cell>
          <cell r="U198">
            <v>0.200569</v>
          </cell>
          <cell r="V198">
            <v>0.20056891441345215</v>
          </cell>
          <cell r="W198">
            <v>0.20056891441345215</v>
          </cell>
          <cell r="X198">
            <v>0.20056891441345215</v>
          </cell>
          <cell r="Y198">
            <v>0.20056891441345215</v>
          </cell>
          <cell r="Z198">
            <v>0.20056891441345215</v>
          </cell>
          <cell r="AC198">
            <v>0.200569</v>
          </cell>
          <cell r="AD198">
            <v>111.62516499999998</v>
          </cell>
          <cell r="AF198">
            <v>111.62516499999998</v>
          </cell>
          <cell r="AG198" t="str">
            <v>Pluvial</v>
          </cell>
          <cell r="AH198" t="str">
            <v>Cuenca 2</v>
          </cell>
          <cell r="AI198">
            <v>63.24</v>
          </cell>
          <cell r="AJ198">
            <v>63.03</v>
          </cell>
          <cell r="AK198">
            <v>62.134280000000004</v>
          </cell>
          <cell r="AL198">
            <v>62.042150000000007</v>
          </cell>
          <cell r="AM198">
            <v>60.434280000000001</v>
          </cell>
          <cell r="AN198">
            <v>60.342150000000004</v>
          </cell>
          <cell r="AO198" t="str">
            <v>Proyectado</v>
          </cell>
          <cell r="AQ198">
            <v>1.105719999999998</v>
          </cell>
          <cell r="AR198">
            <v>0.98784999999999457</v>
          </cell>
          <cell r="AS198">
            <v>2.9999999999999146E-3</v>
          </cell>
          <cell r="AT198">
            <v>1.105719999999998</v>
          </cell>
          <cell r="AU198">
            <v>0.98784999999999457</v>
          </cell>
        </row>
        <row r="199">
          <cell r="A199">
            <v>398</v>
          </cell>
          <cell r="B199" t="str">
            <v>N49-N48</v>
          </cell>
          <cell r="C199" t="str">
            <v>N49</v>
          </cell>
          <cell r="D199" t="str">
            <v>N48</v>
          </cell>
          <cell r="E199">
            <v>2.5</v>
          </cell>
          <cell r="F199">
            <v>2.6</v>
          </cell>
          <cell r="G199" t="b">
            <v>0</v>
          </cell>
          <cell r="K199">
            <v>53.543036000000001</v>
          </cell>
          <cell r="L199">
            <v>3.0000000000000001E-3</v>
          </cell>
          <cell r="M199" t="str">
            <v>S119</v>
          </cell>
          <cell r="N199" t="str">
            <v>S120</v>
          </cell>
          <cell r="U199">
            <v>0.204508</v>
          </cell>
          <cell r="V199">
            <v>0.131968</v>
          </cell>
          <cell r="W199">
            <v>0.13196790218353271</v>
          </cell>
          <cell r="X199">
            <v>0.13196790218353271</v>
          </cell>
          <cell r="Y199">
            <v>0.13196790218353271</v>
          </cell>
          <cell r="Z199">
            <v>0.13196790218353271</v>
          </cell>
          <cell r="AC199">
            <v>0.336476</v>
          </cell>
          <cell r="AD199">
            <v>111.96164099999999</v>
          </cell>
          <cell r="AF199">
            <v>111.96164099999999</v>
          </cell>
          <cell r="AG199" t="str">
            <v>Pluvial</v>
          </cell>
          <cell r="AH199" t="str">
            <v>Cuenca 2</v>
          </cell>
          <cell r="AI199">
            <v>63.03</v>
          </cell>
          <cell r="AJ199">
            <v>62.85</v>
          </cell>
          <cell r="AK199">
            <v>62.042150000000007</v>
          </cell>
          <cell r="AL199">
            <v>61.881520892000005</v>
          </cell>
          <cell r="AM199">
            <v>60.342150000000004</v>
          </cell>
          <cell r="AN199">
            <v>60.181520892000002</v>
          </cell>
          <cell r="AO199" t="str">
            <v>Proyectado</v>
          </cell>
          <cell r="AQ199">
            <v>0.98784999999999457</v>
          </cell>
          <cell r="AR199">
            <v>0.96847910799999681</v>
          </cell>
          <cell r="AS199">
            <v>3.0000000000000365E-3</v>
          </cell>
          <cell r="AT199">
            <v>0.98784999999999457</v>
          </cell>
          <cell r="AU199">
            <v>0.96847910799999681</v>
          </cell>
        </row>
        <row r="201">
          <cell r="A201">
            <v>27</v>
          </cell>
          <cell r="B201" t="str">
            <v>P025Z-P025AA</v>
          </cell>
          <cell r="C201" t="str">
            <v>P025Z</v>
          </cell>
          <cell r="D201" t="str">
            <v>P025AA</v>
          </cell>
          <cell r="E201">
            <v>1.9</v>
          </cell>
          <cell r="F201">
            <v>1.72</v>
          </cell>
          <cell r="G201" t="b">
            <v>0</v>
          </cell>
          <cell r="K201">
            <v>82.010002</v>
          </cell>
          <cell r="L201">
            <v>0.31703450025493662</v>
          </cell>
          <cell r="U201">
            <v>0.31703448295593262</v>
          </cell>
          <cell r="V201">
            <v>0.31703448295593262</v>
          </cell>
          <cell r="W201">
            <v>0.31703448295593262</v>
          </cell>
          <cell r="X201">
            <v>0.31703448295593262</v>
          </cell>
          <cell r="Y201">
            <v>0.31703448295593262</v>
          </cell>
          <cell r="Z201">
            <v>0.31703448295593262</v>
          </cell>
          <cell r="AC201">
            <v>11.68</v>
          </cell>
          <cell r="AD201">
            <v>11.68</v>
          </cell>
          <cell r="AF201">
            <v>11.68</v>
          </cell>
          <cell r="AG201" t="str">
            <v>Pluvial Inicial</v>
          </cell>
          <cell r="AH201" t="str">
            <v>Cuenca 4</v>
          </cell>
          <cell r="AI201">
            <v>64.08</v>
          </cell>
          <cell r="AJ201">
            <v>63.97</v>
          </cell>
          <cell r="AK201">
            <v>62.72</v>
          </cell>
          <cell r="AL201">
            <v>62.61</v>
          </cell>
          <cell r="AO201" t="str">
            <v>Existente</v>
          </cell>
          <cell r="AQ201">
            <v>1.3599999999999994</v>
          </cell>
          <cell r="AR201">
            <v>1.3599999999999994</v>
          </cell>
          <cell r="AS201">
            <v>1.3412998087720988E-3</v>
          </cell>
          <cell r="AT201">
            <v>1.3599999999999994</v>
          </cell>
          <cell r="AU201">
            <v>1.3599999999999994</v>
          </cell>
        </row>
        <row r="202">
          <cell r="A202">
            <v>28</v>
          </cell>
          <cell r="B202" t="str">
            <v>P025AA-P025AB</v>
          </cell>
          <cell r="C202" t="str">
            <v>P025AA</v>
          </cell>
          <cell r="D202" t="str">
            <v>P025AB</v>
          </cell>
          <cell r="E202">
            <v>1.72</v>
          </cell>
          <cell r="F202">
            <v>1.7</v>
          </cell>
          <cell r="G202" t="b">
            <v>0</v>
          </cell>
          <cell r="K202">
            <v>80.403807</v>
          </cell>
          <cell r="L202">
            <v>0.11193499830194049</v>
          </cell>
          <cell r="M202" t="str">
            <v>SN69</v>
          </cell>
          <cell r="U202">
            <v>11.682459</v>
          </cell>
          <cell r="V202">
            <v>11.682456970214844</v>
          </cell>
          <cell r="W202">
            <v>11.682456970214844</v>
          </cell>
          <cell r="X202">
            <v>11.682456970214844</v>
          </cell>
          <cell r="Y202">
            <v>11.682456970214844</v>
          </cell>
          <cell r="Z202">
            <v>11.682456970214844</v>
          </cell>
          <cell r="AC202">
            <v>1.19</v>
          </cell>
          <cell r="AD202">
            <v>12.87</v>
          </cell>
          <cell r="AF202">
            <v>12.87</v>
          </cell>
          <cell r="AG202" t="str">
            <v>Pluvial</v>
          </cell>
          <cell r="AH202" t="str">
            <v>Cuenca 4</v>
          </cell>
          <cell r="AI202">
            <v>63.97</v>
          </cell>
          <cell r="AJ202">
            <v>63.97</v>
          </cell>
          <cell r="AK202">
            <v>62.61</v>
          </cell>
          <cell r="AL202">
            <v>62.54</v>
          </cell>
          <cell r="AO202" t="str">
            <v>Existente</v>
          </cell>
          <cell r="AQ202">
            <v>1.3599999999999994</v>
          </cell>
          <cell r="AR202">
            <v>1.4299999999999997</v>
          </cell>
          <cell r="AS202">
            <v>8.7060554234702199E-4</v>
          </cell>
          <cell r="AT202">
            <v>1.3599999999999994</v>
          </cell>
          <cell r="AU202">
            <v>1.4299999999999997</v>
          </cell>
        </row>
        <row r="203">
          <cell r="A203">
            <v>29</v>
          </cell>
          <cell r="B203" t="str">
            <v>P025AB-P025AD</v>
          </cell>
          <cell r="C203" t="str">
            <v>P025AB</v>
          </cell>
          <cell r="D203" t="str">
            <v>P025AD</v>
          </cell>
          <cell r="E203">
            <v>1.72</v>
          </cell>
          <cell r="F203">
            <v>1.81</v>
          </cell>
          <cell r="G203" t="b">
            <v>0</v>
          </cell>
          <cell r="K203">
            <v>6.1420599999999999</v>
          </cell>
          <cell r="L203">
            <v>1.1396827774421563</v>
          </cell>
          <cell r="U203">
            <v>1.1396827697753906</v>
          </cell>
          <cell r="V203">
            <v>1.1396827697753906</v>
          </cell>
          <cell r="W203">
            <v>1.1396827697753906</v>
          </cell>
          <cell r="X203">
            <v>1.1396827697753906</v>
          </cell>
          <cell r="Y203">
            <v>1.1396827697753906</v>
          </cell>
          <cell r="Z203">
            <v>1.1396827697753906</v>
          </cell>
          <cell r="AC203">
            <v>0</v>
          </cell>
          <cell r="AD203">
            <v>12.87</v>
          </cell>
          <cell r="AF203">
            <v>12.87</v>
          </cell>
          <cell r="AG203" t="str">
            <v>Pluvial</v>
          </cell>
          <cell r="AH203" t="str">
            <v>Cuenca 4</v>
          </cell>
          <cell r="AI203">
            <v>63.97</v>
          </cell>
          <cell r="AJ203">
            <v>63.99</v>
          </cell>
          <cell r="AK203">
            <v>62.54</v>
          </cell>
          <cell r="AL203">
            <v>62.53</v>
          </cell>
          <cell r="AO203" t="str">
            <v>Existente</v>
          </cell>
          <cell r="AQ203">
            <v>1.4299999999999997</v>
          </cell>
          <cell r="AR203">
            <v>1.4600000000000009</v>
          </cell>
          <cell r="AS203">
            <v>1.6281182534846632E-3</v>
          </cell>
          <cell r="AT203">
            <v>1.4299999999999997</v>
          </cell>
          <cell r="AU203">
            <v>1.4600000000000009</v>
          </cell>
        </row>
        <row r="204">
          <cell r="A204">
            <v>30</v>
          </cell>
          <cell r="B204" t="str">
            <v>P025AD-P025AF</v>
          </cell>
          <cell r="C204" t="str">
            <v>P025AD</v>
          </cell>
          <cell r="D204" t="str">
            <v>P025AF</v>
          </cell>
          <cell r="E204">
            <v>1.81</v>
          </cell>
          <cell r="F204">
            <v>1.77</v>
          </cell>
          <cell r="G204" t="b">
            <v>0</v>
          </cell>
          <cell r="K204">
            <v>73.725030000000004</v>
          </cell>
          <cell r="L204">
            <v>0.12207523008087046</v>
          </cell>
          <cell r="M204" t="str">
            <v>S485</v>
          </cell>
          <cell r="U204">
            <v>1.50993</v>
          </cell>
          <cell r="V204">
            <v>1.5099296569824219</v>
          </cell>
          <cell r="W204">
            <v>1.5099296569824219</v>
          </cell>
          <cell r="X204">
            <v>1.5099296569824219</v>
          </cell>
          <cell r="Y204">
            <v>1.5099296569824219</v>
          </cell>
          <cell r="Z204">
            <v>1.5099296569824219</v>
          </cell>
          <cell r="AC204">
            <v>1.1299999999999999</v>
          </cell>
          <cell r="AD204">
            <v>14</v>
          </cell>
          <cell r="AF204">
            <v>14</v>
          </cell>
          <cell r="AG204" t="str">
            <v>Pluvial</v>
          </cell>
          <cell r="AH204" t="str">
            <v>Cuenca 4</v>
          </cell>
          <cell r="AI204">
            <v>63.99</v>
          </cell>
          <cell r="AJ204">
            <v>63.86</v>
          </cell>
          <cell r="AK204">
            <v>62.53</v>
          </cell>
          <cell r="AL204">
            <v>62.45</v>
          </cell>
          <cell r="AO204" t="str">
            <v>Existente</v>
          </cell>
          <cell r="AQ204">
            <v>1.4600000000000009</v>
          </cell>
          <cell r="AR204">
            <v>1.4099999999999966</v>
          </cell>
          <cell r="AS204">
            <v>1.0851131562781091E-3</v>
          </cell>
          <cell r="AT204">
            <v>1.4600000000000009</v>
          </cell>
          <cell r="AU204">
            <v>1.4099999999999966</v>
          </cell>
        </row>
        <row r="205">
          <cell r="A205">
            <v>31</v>
          </cell>
          <cell r="B205" t="str">
            <v>P025AF-P025AM</v>
          </cell>
          <cell r="C205" t="str">
            <v>P025AF</v>
          </cell>
          <cell r="D205" t="str">
            <v>P025AM</v>
          </cell>
          <cell r="E205">
            <v>1.78</v>
          </cell>
          <cell r="F205">
            <v>1.35</v>
          </cell>
          <cell r="G205" t="b">
            <v>0</v>
          </cell>
          <cell r="K205">
            <v>80.079976000000002</v>
          </cell>
          <cell r="L205">
            <v>0.19980025968021575</v>
          </cell>
          <cell r="U205">
            <v>0.19980025291442871</v>
          </cell>
          <cell r="V205">
            <v>0.19980025291442871</v>
          </cell>
          <cell r="W205">
            <v>0.19980025291442871</v>
          </cell>
          <cell r="X205">
            <v>0.19980025291442871</v>
          </cell>
          <cell r="Y205">
            <v>0.19980025291442871</v>
          </cell>
          <cell r="Z205">
            <v>0.19980025291442871</v>
          </cell>
          <cell r="AC205">
            <v>0</v>
          </cell>
          <cell r="AD205">
            <v>14</v>
          </cell>
          <cell r="AF205">
            <v>14</v>
          </cell>
          <cell r="AG205" t="str">
            <v>Pluvial</v>
          </cell>
          <cell r="AH205" t="str">
            <v>Cuenca 4</v>
          </cell>
          <cell r="AI205">
            <v>63.86</v>
          </cell>
          <cell r="AJ205">
            <v>63.21</v>
          </cell>
          <cell r="AK205">
            <v>62.45</v>
          </cell>
          <cell r="AL205">
            <v>62.33</v>
          </cell>
          <cell r="AO205" t="str">
            <v>Existente</v>
          </cell>
          <cell r="AQ205">
            <v>1.4099999999999966</v>
          </cell>
          <cell r="AR205">
            <v>0.88000000000000256</v>
          </cell>
          <cell r="AS205">
            <v>1.4985019476030381E-3</v>
          </cell>
          <cell r="AT205">
            <v>1.4099999999999966</v>
          </cell>
          <cell r="AU205">
            <v>0.88000000000000256</v>
          </cell>
        </row>
        <row r="206">
          <cell r="A206">
            <v>32</v>
          </cell>
          <cell r="B206" t="str">
            <v>P025AM-D25AM</v>
          </cell>
          <cell r="C206" t="str">
            <v>P025AM</v>
          </cell>
          <cell r="D206" t="str">
            <v>D25AM</v>
          </cell>
          <cell r="E206">
            <v>1.35</v>
          </cell>
          <cell r="F206">
            <v>1.9</v>
          </cell>
          <cell r="G206" t="b">
            <v>0</v>
          </cell>
          <cell r="K206">
            <v>33.143532</v>
          </cell>
          <cell r="L206">
            <v>2.4825356573354052</v>
          </cell>
          <cell r="M206" t="str">
            <v>SN70</v>
          </cell>
          <cell r="U206">
            <v>1.5573969999999999</v>
          </cell>
          <cell r="V206">
            <v>1.5573968887329102</v>
          </cell>
          <cell r="W206">
            <v>1.5573968887329102</v>
          </cell>
          <cell r="X206">
            <v>1.5573968887329102</v>
          </cell>
          <cell r="Y206">
            <v>1.5573968887329102</v>
          </cell>
          <cell r="Z206">
            <v>1.5573968887329102</v>
          </cell>
          <cell r="AC206">
            <v>0.35399999999999998</v>
          </cell>
          <cell r="AD206">
            <v>14.353999999999999</v>
          </cell>
          <cell r="AF206">
            <v>14.353999999999999</v>
          </cell>
          <cell r="AG206" t="str">
            <v>Pluvial</v>
          </cell>
          <cell r="AH206" t="str">
            <v>Cuenca 4</v>
          </cell>
          <cell r="AI206">
            <v>63.21</v>
          </cell>
          <cell r="AJ206">
            <v>63.33</v>
          </cell>
          <cell r="AK206">
            <v>62.33</v>
          </cell>
          <cell r="AL206">
            <v>61.82</v>
          </cell>
          <cell r="AO206" t="str">
            <v>Existente</v>
          </cell>
          <cell r="AQ206">
            <v>0.88000000000000256</v>
          </cell>
          <cell r="AR206">
            <v>1.509999999999998</v>
          </cell>
          <cell r="AS206">
            <v>1.5387617710749656E-2</v>
          </cell>
          <cell r="AT206">
            <v>0.88000000000000256</v>
          </cell>
          <cell r="AU206">
            <v>1.509999999999998</v>
          </cell>
        </row>
        <row r="207">
          <cell r="B207">
            <v>1.5099992752075195</v>
          </cell>
          <cell r="C207">
            <v>1.5099992752075195</v>
          </cell>
          <cell r="D207">
            <v>1.5099992752075195</v>
          </cell>
          <cell r="E207">
            <v>1.5099992752075195</v>
          </cell>
          <cell r="F207">
            <v>1.5099992752075195</v>
          </cell>
          <cell r="G207">
            <v>1.5099992752075195</v>
          </cell>
          <cell r="K207">
            <v>1.5099992752075195</v>
          </cell>
          <cell r="L207">
            <v>1.5099992752075195</v>
          </cell>
          <cell r="M207">
            <v>1.5099992752075195</v>
          </cell>
          <cell r="N207">
            <v>1.5099992752075195</v>
          </cell>
          <cell r="O207">
            <v>1.5099992752075195</v>
          </cell>
          <cell r="P207">
            <v>1.5099992752075195</v>
          </cell>
          <cell r="Q207">
            <v>1.5099992752075195</v>
          </cell>
          <cell r="R207">
            <v>1.5099992752075195</v>
          </cell>
          <cell r="S207">
            <v>1.5099992752075195</v>
          </cell>
          <cell r="T207">
            <v>1.5099992752075195</v>
          </cell>
          <cell r="U207">
            <v>1.5099992752075195</v>
          </cell>
          <cell r="V207">
            <v>1.5099992752075195</v>
          </cell>
          <cell r="W207">
            <v>1.5099992752075195</v>
          </cell>
          <cell r="X207">
            <v>1.5099992752075195</v>
          </cell>
          <cell r="Y207">
            <v>1.5099992752075195</v>
          </cell>
          <cell r="Z207">
            <v>1.5099992752075195</v>
          </cell>
          <cell r="AC207">
            <v>1.5099992752075195</v>
          </cell>
          <cell r="AD207">
            <v>1.5099992752075195</v>
          </cell>
          <cell r="AF207">
            <v>1.5099992752075195</v>
          </cell>
          <cell r="AG207">
            <v>1.5099992752075195</v>
          </cell>
          <cell r="AI207">
            <v>1.5099992752075195</v>
          </cell>
          <cell r="AJ207">
            <v>1.5099992752075195</v>
          </cell>
          <cell r="AK207">
            <v>1.5099992752075195</v>
          </cell>
          <cell r="AL207">
            <v>1.5099992752075195</v>
          </cell>
          <cell r="AM207">
            <v>1.5099992752075195</v>
          </cell>
          <cell r="AN207">
            <v>1.5099992752075195</v>
          </cell>
          <cell r="AO207">
            <v>1.5099992752075195</v>
          </cell>
        </row>
        <row r="208">
          <cell r="A208">
            <v>9</v>
          </cell>
          <cell r="B208" t="str">
            <v>P011V-P013V</v>
          </cell>
          <cell r="C208" t="str">
            <v>P011V</v>
          </cell>
          <cell r="D208" t="str">
            <v>P013V</v>
          </cell>
          <cell r="E208">
            <v>1.2</v>
          </cell>
          <cell r="F208">
            <v>1.39</v>
          </cell>
          <cell r="G208" t="b">
            <v>0</v>
          </cell>
          <cell r="K208">
            <v>31.780387000000001</v>
          </cell>
          <cell r="L208">
            <v>3.8325524481493796</v>
          </cell>
          <cell r="M208" t="str">
            <v>S049</v>
          </cell>
          <cell r="N208" t="str">
            <v>S048</v>
          </cell>
          <cell r="U208">
            <v>3.982901</v>
          </cell>
          <cell r="V208">
            <v>1.660944</v>
          </cell>
          <cell r="W208">
            <v>1.6609439849853516</v>
          </cell>
          <cell r="X208">
            <v>1.6609439849853516</v>
          </cell>
          <cell r="Y208">
            <v>1.6609439849853516</v>
          </cell>
          <cell r="Z208">
            <v>1.6609439849853516</v>
          </cell>
          <cell r="AC208">
            <v>7.7549999999999999</v>
          </cell>
          <cell r="AD208">
            <v>7.7549999999999999</v>
          </cell>
          <cell r="AF208">
            <v>7.7549999999999999</v>
          </cell>
          <cell r="AG208" t="str">
            <v>Pluvial Inicial</v>
          </cell>
          <cell r="AH208" t="str">
            <v>Cuenca 4</v>
          </cell>
          <cell r="AI208">
            <v>66.81</v>
          </cell>
          <cell r="AJ208">
            <v>65.790000000000006</v>
          </cell>
          <cell r="AK208">
            <v>65.94</v>
          </cell>
          <cell r="AL208">
            <v>64.72</v>
          </cell>
          <cell r="AO208" t="str">
            <v>Existente</v>
          </cell>
          <cell r="AQ208">
            <v>0.87000000000000455</v>
          </cell>
          <cell r="AR208">
            <v>1.0700000000000074</v>
          </cell>
          <cell r="AS208">
            <v>3.8388456377198892E-2</v>
          </cell>
          <cell r="AT208">
            <v>0.87000000000000455</v>
          </cell>
          <cell r="AU208">
            <v>1.0700000000000074</v>
          </cell>
        </row>
        <row r="209">
          <cell r="A209">
            <v>10</v>
          </cell>
          <cell r="B209" t="str">
            <v>P013V-P014V</v>
          </cell>
          <cell r="C209" t="str">
            <v>P013V</v>
          </cell>
          <cell r="D209" t="str">
            <v>P014V</v>
          </cell>
          <cell r="E209">
            <v>1.4</v>
          </cell>
          <cell r="F209">
            <v>1.35</v>
          </cell>
          <cell r="G209" t="b">
            <v>0</v>
          </cell>
          <cell r="K209">
            <v>28.204343999999999</v>
          </cell>
          <cell r="L209">
            <v>2.3648839341908334</v>
          </cell>
          <cell r="M209" t="str">
            <v>S051</v>
          </cell>
          <cell r="N209" t="str">
            <v>S050</v>
          </cell>
          <cell r="U209">
            <v>0.31642199999999998</v>
          </cell>
          <cell r="V209">
            <v>0.14873400000000001</v>
          </cell>
          <cell r="W209">
            <v>0.14873397350311279</v>
          </cell>
          <cell r="X209">
            <v>0.14873397350311279</v>
          </cell>
          <cell r="Y209">
            <v>0.14873397350311279</v>
          </cell>
          <cell r="Z209">
            <v>0.14873397350311279</v>
          </cell>
          <cell r="AC209">
            <v>0.375</v>
          </cell>
          <cell r="AD209">
            <v>8.129999999999999</v>
          </cell>
          <cell r="AF209">
            <v>8.129999999999999</v>
          </cell>
          <cell r="AG209" t="str">
            <v>Pluvial</v>
          </cell>
          <cell r="AH209" t="str">
            <v>Cuenca 4</v>
          </cell>
          <cell r="AI209">
            <v>65.790000000000006</v>
          </cell>
          <cell r="AJ209">
            <v>65.069999999999993</v>
          </cell>
          <cell r="AK209">
            <v>64.709999999999994</v>
          </cell>
          <cell r="AL209">
            <v>64.11</v>
          </cell>
          <cell r="AO209" t="str">
            <v>Existente</v>
          </cell>
          <cell r="AQ209">
            <v>1.0800000000000125</v>
          </cell>
          <cell r="AR209">
            <v>0.95999999999999375</v>
          </cell>
          <cell r="AS209">
            <v>2.1273318748345798E-2</v>
          </cell>
          <cell r="AT209">
            <v>1.0800000000000125</v>
          </cell>
          <cell r="AU209">
            <v>0.95999999999999375</v>
          </cell>
        </row>
        <row r="210">
          <cell r="A210">
            <v>11</v>
          </cell>
          <cell r="B210" t="str">
            <v>P014V-P017V</v>
          </cell>
          <cell r="C210" t="str">
            <v>P014V</v>
          </cell>
          <cell r="D210" t="str">
            <v>P017V</v>
          </cell>
          <cell r="E210">
            <v>1.37</v>
          </cell>
          <cell r="F210">
            <v>1.38</v>
          </cell>
          <cell r="G210" t="b">
            <v>0</v>
          </cell>
          <cell r="K210">
            <v>61.108187000000001</v>
          </cell>
          <cell r="L210">
            <v>0.98022872123527416</v>
          </cell>
          <cell r="M210" t="str">
            <v>S052</v>
          </cell>
          <cell r="N210" t="str">
            <v>S053</v>
          </cell>
          <cell r="U210">
            <v>0.28384900000000002</v>
          </cell>
          <cell r="V210">
            <v>9.1388999999999998E-2</v>
          </cell>
          <cell r="W210">
            <v>9.1388940811157227E-2</v>
          </cell>
          <cell r="X210">
            <v>9.1388940811157227E-2</v>
          </cell>
          <cell r="Y210">
            <v>9.1388940811157227E-2</v>
          </cell>
          <cell r="Z210">
            <v>9.1388940811157227E-2</v>
          </cell>
          <cell r="AC210">
            <v>0.78300000000000003</v>
          </cell>
          <cell r="AD210">
            <v>8.9129999999999985</v>
          </cell>
          <cell r="AF210">
            <v>8.9129999999999985</v>
          </cell>
          <cell r="AG210" t="str">
            <v>Pluvial</v>
          </cell>
          <cell r="AH210" t="str">
            <v>Cuenca 4</v>
          </cell>
          <cell r="AI210">
            <v>65.069999999999993</v>
          </cell>
          <cell r="AJ210">
            <v>64.48</v>
          </cell>
          <cell r="AK210">
            <v>64.05</v>
          </cell>
          <cell r="AL210">
            <v>63.51</v>
          </cell>
          <cell r="AO210" t="str">
            <v>Existente</v>
          </cell>
          <cell r="AQ210">
            <v>1.019999999999996</v>
          </cell>
          <cell r="AR210">
            <v>0.97000000000000597</v>
          </cell>
          <cell r="AS210">
            <v>8.8367864685627E-3</v>
          </cell>
          <cell r="AT210">
            <v>1.019999999999996</v>
          </cell>
          <cell r="AU210">
            <v>0.97000000000000597</v>
          </cell>
        </row>
        <row r="211">
          <cell r="A211">
            <v>14</v>
          </cell>
          <cell r="B211" t="str">
            <v>P017V-P018V</v>
          </cell>
          <cell r="C211" t="str">
            <v>P017V</v>
          </cell>
          <cell r="D211" t="str">
            <v>P018V</v>
          </cell>
          <cell r="E211">
            <v>1.38</v>
          </cell>
          <cell r="F211">
            <v>1.75</v>
          </cell>
          <cell r="G211" t="b">
            <v>0</v>
          </cell>
          <cell r="K211">
            <v>59.350307000000001</v>
          </cell>
          <cell r="L211">
            <v>0.75821006283896408</v>
          </cell>
          <cell r="M211" t="str">
            <v>S054</v>
          </cell>
          <cell r="N211" t="str">
            <v>S055</v>
          </cell>
          <cell r="U211">
            <v>0.54417700000000002</v>
          </cell>
          <cell r="V211">
            <v>0.23918</v>
          </cell>
          <cell r="W211">
            <v>0.23917996883392334</v>
          </cell>
          <cell r="X211">
            <v>0.23917996883392334</v>
          </cell>
          <cell r="Y211">
            <v>0.23917996883392334</v>
          </cell>
          <cell r="Z211">
            <v>0.23917996883392334</v>
          </cell>
          <cell r="AC211">
            <v>0.748</v>
          </cell>
          <cell r="AD211">
            <v>9.6609999999999978</v>
          </cell>
          <cell r="AF211">
            <v>9.6609999999999978</v>
          </cell>
          <cell r="AG211" t="str">
            <v>Pluvial</v>
          </cell>
          <cell r="AH211" t="str">
            <v>Cuenca 4</v>
          </cell>
          <cell r="AI211">
            <v>64.48</v>
          </cell>
          <cell r="AJ211">
            <v>64.400000000000006</v>
          </cell>
          <cell r="AK211">
            <v>63.51</v>
          </cell>
          <cell r="AL211">
            <v>63.09</v>
          </cell>
          <cell r="AO211" t="str">
            <v>Existente</v>
          </cell>
          <cell r="AQ211">
            <v>0.97000000000000597</v>
          </cell>
          <cell r="AR211">
            <v>1.3100000000000023</v>
          </cell>
          <cell r="AS211">
            <v>7.0766272531664343E-3</v>
          </cell>
          <cell r="AT211">
            <v>0.97000000000000597</v>
          </cell>
          <cell r="AU211">
            <v>1.3100000000000023</v>
          </cell>
        </row>
        <row r="212">
          <cell r="B212">
            <v>1.3099994659423828</v>
          </cell>
          <cell r="C212">
            <v>1.3099994659423828</v>
          </cell>
          <cell r="D212">
            <v>1.3099994659423828</v>
          </cell>
          <cell r="E212">
            <v>1.3099994659423828</v>
          </cell>
          <cell r="F212">
            <v>1.3099994659423828</v>
          </cell>
          <cell r="G212">
            <v>1.3099994659423828</v>
          </cell>
          <cell r="K212">
            <v>1.3099994659423828</v>
          </cell>
          <cell r="L212">
            <v>1.3099994659423828</v>
          </cell>
          <cell r="M212">
            <v>1.3099994659423828</v>
          </cell>
          <cell r="N212">
            <v>1.3099994659423828</v>
          </cell>
          <cell r="U212">
            <v>1.3099994659423828</v>
          </cell>
          <cell r="V212">
            <v>1.3099994659423828</v>
          </cell>
          <cell r="W212">
            <v>1.3099994659423828</v>
          </cell>
          <cell r="X212">
            <v>1.3099994659423828</v>
          </cell>
          <cell r="Y212">
            <v>1.3099994659423828</v>
          </cell>
          <cell r="Z212">
            <v>1.3099994659423828</v>
          </cell>
          <cell r="AC212">
            <v>1.3099994659423828</v>
          </cell>
          <cell r="AD212">
            <v>1.3099994659423828</v>
          </cell>
          <cell r="AF212">
            <v>1.3099994659423828</v>
          </cell>
          <cell r="AG212">
            <v>1.3099994659423828</v>
          </cell>
          <cell r="AO212">
            <v>1.3099994659423828</v>
          </cell>
        </row>
        <row r="213">
          <cell r="A213">
            <v>20</v>
          </cell>
          <cell r="B213" t="str">
            <v>P019V-P018V</v>
          </cell>
          <cell r="C213" t="str">
            <v>P019V</v>
          </cell>
          <cell r="D213" t="str">
            <v>P018V</v>
          </cell>
          <cell r="E213">
            <v>1.65</v>
          </cell>
          <cell r="F213">
            <v>1.75</v>
          </cell>
          <cell r="G213" t="b">
            <v>0</v>
          </cell>
          <cell r="K213">
            <v>35.335039000000002</v>
          </cell>
          <cell r="L213">
            <v>0.39620728874778566</v>
          </cell>
          <cell r="U213">
            <v>0.39620709419250488</v>
          </cell>
          <cell r="V213">
            <v>0.39620709419250488</v>
          </cell>
          <cell r="W213">
            <v>0.39620709419250488</v>
          </cell>
          <cell r="X213">
            <v>0.39620709419250488</v>
          </cell>
          <cell r="Y213">
            <v>0.39620709419250488</v>
          </cell>
          <cell r="Z213">
            <v>0.39620709419250488</v>
          </cell>
          <cell r="AC213">
            <v>0.106</v>
          </cell>
          <cell r="AD213">
            <v>0.106</v>
          </cell>
          <cell r="AF213">
            <v>0.106</v>
          </cell>
          <cell r="AG213" t="str">
            <v>Pluvial</v>
          </cell>
          <cell r="AH213" t="str">
            <v>Cuenca 4</v>
          </cell>
          <cell r="AI213">
            <v>64.44</v>
          </cell>
          <cell r="AJ213">
            <v>64.400000000000006</v>
          </cell>
          <cell r="AK213">
            <v>63.12</v>
          </cell>
          <cell r="AL213">
            <v>63.09</v>
          </cell>
          <cell r="AO213" t="str">
            <v>Existente</v>
          </cell>
          <cell r="AQ213">
            <v>1.3200000000000003</v>
          </cell>
          <cell r="AR213">
            <v>1.3100000000000023</v>
          </cell>
          <cell r="AS213">
            <v>8.4901561874585821E-4</v>
          </cell>
          <cell r="AT213">
            <v>1.3200000000000003</v>
          </cell>
          <cell r="AU213">
            <v>1.3100000000000023</v>
          </cell>
        </row>
        <row r="214">
          <cell r="A214">
            <v>19</v>
          </cell>
          <cell r="B214" t="str">
            <v>P018V-P022V</v>
          </cell>
          <cell r="C214" t="str">
            <v>P018V</v>
          </cell>
          <cell r="D214" t="str">
            <v>P022V</v>
          </cell>
          <cell r="E214">
            <v>1.75</v>
          </cell>
          <cell r="F214">
            <v>1.76</v>
          </cell>
          <cell r="G214" t="b">
            <v>0</v>
          </cell>
          <cell r="H214">
            <v>1.75</v>
          </cell>
          <cell r="K214">
            <v>22.751978000000001</v>
          </cell>
          <cell r="L214">
            <v>0.43952222527801232</v>
          </cell>
          <cell r="M214" t="str">
            <v>S001</v>
          </cell>
          <cell r="N214" t="str">
            <v>S056</v>
          </cell>
          <cell r="U214">
            <v>0.26177600000000001</v>
          </cell>
          <cell r="V214">
            <v>0.48588399999999998</v>
          </cell>
          <cell r="W214">
            <v>0.48588395118713379</v>
          </cell>
          <cell r="X214">
            <v>0.48588395118713379</v>
          </cell>
          <cell r="Y214">
            <v>0.48588395118713379</v>
          </cell>
          <cell r="Z214">
            <v>0.48588395118713379</v>
          </cell>
          <cell r="AC214">
            <v>0.245</v>
          </cell>
          <cell r="AD214">
            <v>10.011999999999997</v>
          </cell>
          <cell r="AF214">
            <v>10.011999999999997</v>
          </cell>
          <cell r="AG214" t="str">
            <v>Pluvial</v>
          </cell>
          <cell r="AH214" t="str">
            <v>Cuenca 4</v>
          </cell>
          <cell r="AI214">
            <v>64.400000000000006</v>
          </cell>
          <cell r="AJ214">
            <v>64.31</v>
          </cell>
          <cell r="AK214">
            <v>63.09</v>
          </cell>
          <cell r="AL214">
            <v>62.96</v>
          </cell>
          <cell r="AO214" t="str">
            <v>Existente</v>
          </cell>
          <cell r="AQ214">
            <v>1.3100000000000023</v>
          </cell>
          <cell r="AR214">
            <v>1.3500000000000014</v>
          </cell>
          <cell r="AS214">
            <v>5.7137889285934851E-3</v>
          </cell>
          <cell r="AT214">
            <v>1.3100000000000023</v>
          </cell>
          <cell r="AU214">
            <v>1.3500000000000014</v>
          </cell>
        </row>
        <row r="215">
          <cell r="A215">
            <v>23</v>
          </cell>
          <cell r="B215" t="str">
            <v>P022V-P024V</v>
          </cell>
          <cell r="C215" t="str">
            <v>P022V</v>
          </cell>
          <cell r="D215" t="str">
            <v>P024V</v>
          </cell>
          <cell r="E215">
            <v>1.76</v>
          </cell>
          <cell r="F215">
            <v>1.75</v>
          </cell>
          <cell r="G215" t="b">
            <v>0</v>
          </cell>
          <cell r="K215">
            <v>37.385356999999999</v>
          </cell>
          <cell r="L215">
            <v>0.51357005899275621</v>
          </cell>
          <cell r="M215" t="str">
            <v>S060</v>
          </cell>
          <cell r="N215" t="str">
            <v>S100</v>
          </cell>
          <cell r="U215">
            <v>0.24476600000000001</v>
          </cell>
          <cell r="V215">
            <v>0.106254</v>
          </cell>
          <cell r="W215">
            <v>0.106253981590271</v>
          </cell>
          <cell r="X215">
            <v>0.106253981590271</v>
          </cell>
          <cell r="Y215">
            <v>0.106253981590271</v>
          </cell>
          <cell r="Z215">
            <v>0.106253981590271</v>
          </cell>
          <cell r="AC215">
            <v>0.46299999999999997</v>
          </cell>
          <cell r="AD215">
            <v>10.474999999999996</v>
          </cell>
          <cell r="AF215">
            <v>10.474999999999996</v>
          </cell>
          <cell r="AG215" t="str">
            <v>Pluvial</v>
          </cell>
          <cell r="AH215" t="str">
            <v>Cuenca 4</v>
          </cell>
          <cell r="AI215">
            <v>64.31</v>
          </cell>
          <cell r="AJ215">
            <v>64.11</v>
          </cell>
          <cell r="AK215">
            <v>62.96</v>
          </cell>
          <cell r="AL215">
            <v>62.77</v>
          </cell>
          <cell r="AO215" t="str">
            <v>Existente</v>
          </cell>
          <cell r="AQ215">
            <v>1.3500000000000014</v>
          </cell>
          <cell r="AR215">
            <v>1.3399999999999963</v>
          </cell>
          <cell r="AS215">
            <v>5.0822037087942676E-3</v>
          </cell>
          <cell r="AT215">
            <v>1.3500000000000014</v>
          </cell>
          <cell r="AU215">
            <v>1.3399999999999963</v>
          </cell>
        </row>
        <row r="216">
          <cell r="A216">
            <v>26</v>
          </cell>
          <cell r="B216" t="str">
            <v>P024V-P009V</v>
          </cell>
          <cell r="C216" t="str">
            <v>P024V</v>
          </cell>
          <cell r="D216" t="str">
            <v>P009V</v>
          </cell>
          <cell r="E216">
            <v>1.75</v>
          </cell>
          <cell r="F216">
            <v>1.5</v>
          </cell>
          <cell r="G216" t="b">
            <v>0</v>
          </cell>
          <cell r="K216">
            <v>74.265112000000002</v>
          </cell>
          <cell r="L216">
            <v>0.71096640909966902</v>
          </cell>
          <cell r="M216" t="str">
            <v>S061</v>
          </cell>
          <cell r="N216" t="str">
            <v>S062</v>
          </cell>
          <cell r="U216">
            <v>0.30194700000000002</v>
          </cell>
          <cell r="V216">
            <v>0.16056699999999999</v>
          </cell>
          <cell r="W216">
            <v>0.16056692600250244</v>
          </cell>
          <cell r="X216">
            <v>0.16056692600250244</v>
          </cell>
          <cell r="Y216">
            <v>0.16056692600250244</v>
          </cell>
          <cell r="Z216">
            <v>0.16056692600250244</v>
          </cell>
          <cell r="AC216">
            <v>0</v>
          </cell>
          <cell r="AD216">
            <v>10.474999999999996</v>
          </cell>
          <cell r="AF216">
            <v>10.474999999999996</v>
          </cell>
          <cell r="AG216" t="str">
            <v>Pluvial</v>
          </cell>
          <cell r="AH216" t="str">
            <v>Cuenca 4</v>
          </cell>
          <cell r="AI216">
            <v>64.11</v>
          </cell>
          <cell r="AJ216">
            <v>63.33</v>
          </cell>
          <cell r="AK216">
            <v>62.77</v>
          </cell>
          <cell r="AL216">
            <v>62.43</v>
          </cell>
          <cell r="AO216" t="str">
            <v>Existente</v>
          </cell>
          <cell r="AQ216">
            <v>1.3399999999999963</v>
          </cell>
          <cell r="AR216">
            <v>0.89999999999999858</v>
          </cell>
          <cell r="AS216">
            <v>4.5781927858669818E-3</v>
          </cell>
          <cell r="AT216">
            <v>1.3399999999999963</v>
          </cell>
          <cell r="AU216">
            <v>0.89999999999999858</v>
          </cell>
        </row>
        <row r="217">
          <cell r="A217">
            <v>3</v>
          </cell>
          <cell r="B217" t="str">
            <v>P009V-P010V</v>
          </cell>
          <cell r="C217" t="str">
            <v>P009V</v>
          </cell>
          <cell r="D217" t="str">
            <v>P010V</v>
          </cell>
          <cell r="E217">
            <v>1.5</v>
          </cell>
          <cell r="F217">
            <v>1.45</v>
          </cell>
          <cell r="G217" t="b">
            <v>0</v>
          </cell>
          <cell r="K217">
            <v>13.263069</v>
          </cell>
          <cell r="L217">
            <v>0.67857597664379765</v>
          </cell>
          <cell r="M217" t="str">
            <v>S041</v>
          </cell>
          <cell r="N217" t="str">
            <v>S040</v>
          </cell>
          <cell r="U217">
            <v>0.35164699999999999</v>
          </cell>
          <cell r="V217">
            <v>0.24482400000000001</v>
          </cell>
          <cell r="W217">
            <v>0.24482393264770508</v>
          </cell>
          <cell r="X217">
            <v>0.24482393264770508</v>
          </cell>
          <cell r="Y217">
            <v>0.24482393264770508</v>
          </cell>
          <cell r="Z217">
            <v>0.24482393264770508</v>
          </cell>
          <cell r="AC217">
            <v>0.59699999999999998</v>
          </cell>
          <cell r="AD217">
            <v>11.071999999999996</v>
          </cell>
          <cell r="AF217">
            <v>11.071999999999996</v>
          </cell>
          <cell r="AG217" t="str">
            <v>Pluvial</v>
          </cell>
          <cell r="AH217" t="str">
            <v>Cuenca 4</v>
          </cell>
          <cell r="AI217">
            <v>63.33</v>
          </cell>
          <cell r="AJ217">
            <v>63.19</v>
          </cell>
          <cell r="AK217">
            <v>62.43</v>
          </cell>
          <cell r="AL217">
            <v>62.34</v>
          </cell>
          <cell r="AO217" t="str">
            <v>Existente</v>
          </cell>
          <cell r="AQ217">
            <v>0.89999999999999858</v>
          </cell>
          <cell r="AR217">
            <v>0.84999999999999432</v>
          </cell>
          <cell r="AS217">
            <v>6.7857597664610133E-3</v>
          </cell>
          <cell r="AT217">
            <v>0.89999999999999858</v>
          </cell>
          <cell r="AU217">
            <v>0.84999999999999432</v>
          </cell>
        </row>
        <row r="218">
          <cell r="A218">
            <v>6</v>
          </cell>
          <cell r="B218" t="str">
            <v>P010V-P002V</v>
          </cell>
          <cell r="C218" t="str">
            <v>P010V</v>
          </cell>
          <cell r="D218" t="str">
            <v>P002V</v>
          </cell>
          <cell r="E218">
            <v>1.45</v>
          </cell>
          <cell r="F218">
            <v>1.4</v>
          </cell>
          <cell r="G218" t="b">
            <v>0</v>
          </cell>
          <cell r="K218">
            <v>21.845645000000001</v>
          </cell>
          <cell r="L218">
            <v>0.64085999749756717</v>
          </cell>
          <cell r="U218">
            <v>0.64085960388183594</v>
          </cell>
          <cell r="V218">
            <v>0.64085960388183594</v>
          </cell>
          <cell r="W218">
            <v>0.64085960388183594</v>
          </cell>
          <cell r="X218">
            <v>0.64085960388183594</v>
          </cell>
          <cell r="Y218">
            <v>0.64085960388183594</v>
          </cell>
          <cell r="Z218">
            <v>0.64085960388183594</v>
          </cell>
          <cell r="AC218">
            <v>9.8000000000000004E-2</v>
          </cell>
          <cell r="AD218">
            <v>11.169999999999996</v>
          </cell>
          <cell r="AF218">
            <v>11.169999999999996</v>
          </cell>
          <cell r="AG218" t="str">
            <v>Pluvial</v>
          </cell>
          <cell r="AH218" t="str">
            <v>Cuenca 4</v>
          </cell>
          <cell r="AI218">
            <v>63.19</v>
          </cell>
          <cell r="AJ218">
            <v>63</v>
          </cell>
          <cell r="AK218">
            <v>62.34</v>
          </cell>
          <cell r="AL218">
            <v>62.2</v>
          </cell>
          <cell r="AO218" t="str">
            <v>Existente</v>
          </cell>
          <cell r="AQ218">
            <v>0.84999999999999432</v>
          </cell>
          <cell r="AR218">
            <v>0.79999999999999716</v>
          </cell>
          <cell r="AS218">
            <v>6.4085999749607103E-3</v>
          </cell>
          <cell r="AT218">
            <v>0.84999999999999432</v>
          </cell>
          <cell r="AU218">
            <v>0.79999999999999716</v>
          </cell>
        </row>
        <row r="219">
          <cell r="A219">
            <v>0</v>
          </cell>
          <cell r="B219" t="str">
            <v>P002V-BOX 04</v>
          </cell>
          <cell r="C219" t="str">
            <v>P002V</v>
          </cell>
          <cell r="D219" t="str">
            <v>BOX 04</v>
          </cell>
          <cell r="E219">
            <v>1.4</v>
          </cell>
          <cell r="F219">
            <v>0.7</v>
          </cell>
          <cell r="G219" t="b">
            <v>0</v>
          </cell>
          <cell r="K219">
            <v>17.029717999999999</v>
          </cell>
          <cell r="L219">
            <v>2.2255212916614675</v>
          </cell>
          <cell r="M219" t="str">
            <v>SN68</v>
          </cell>
          <cell r="U219">
            <v>9.7895999999999997E-2</v>
          </cell>
          <cell r="V219">
            <v>9.7895979881286621E-2</v>
          </cell>
          <cell r="W219">
            <v>9.7895979881286621E-2</v>
          </cell>
          <cell r="X219">
            <v>9.7895979881286621E-2</v>
          </cell>
          <cell r="Y219">
            <v>9.7895979881286621E-2</v>
          </cell>
          <cell r="Z219">
            <v>9.7895979881286621E-2</v>
          </cell>
          <cell r="AC219">
            <v>0</v>
          </cell>
          <cell r="AD219">
            <v>11.169999999999996</v>
          </cell>
          <cell r="AF219">
            <v>11.169999999999996</v>
          </cell>
          <cell r="AG219" t="str">
            <v>Pluvial</v>
          </cell>
          <cell r="AH219" t="str">
            <v>Cuenca 4</v>
          </cell>
          <cell r="AI219">
            <v>63</v>
          </cell>
          <cell r="AJ219">
            <v>61.92</v>
          </cell>
          <cell r="AK219">
            <v>62.2</v>
          </cell>
          <cell r="AL219">
            <v>61.89</v>
          </cell>
          <cell r="AO219" t="str">
            <v>Existente</v>
          </cell>
          <cell r="AQ219">
            <v>0.79999999999999716</v>
          </cell>
          <cell r="AR219">
            <v>3.0000000000001137E-2</v>
          </cell>
          <cell r="AS219">
            <v>1.8203472306470507E-2</v>
          </cell>
          <cell r="AT219">
            <v>0.79999999999999716</v>
          </cell>
          <cell r="AU219">
            <v>3.0000000000001137E-2</v>
          </cell>
        </row>
        <row r="220">
          <cell r="B220">
            <v>2.9999986290931702E-2</v>
          </cell>
          <cell r="C220">
            <v>2.9999986290931702E-2</v>
          </cell>
          <cell r="D220">
            <v>2.9999986290931702E-2</v>
          </cell>
          <cell r="E220">
            <v>2.9999986290931702E-2</v>
          </cell>
          <cell r="F220">
            <v>2.9999986290931702E-2</v>
          </cell>
          <cell r="G220">
            <v>2.9999986290931702E-2</v>
          </cell>
          <cell r="K220">
            <v>2.9999986290931702E-2</v>
          </cell>
          <cell r="L220">
            <v>2.9999986290931702E-2</v>
          </cell>
          <cell r="M220">
            <v>2.9999986290931702E-2</v>
          </cell>
          <cell r="N220">
            <v>2.9999986290931702E-2</v>
          </cell>
          <cell r="U220">
            <v>2.9999986290931702E-2</v>
          </cell>
          <cell r="V220">
            <v>2.9999986290931702E-2</v>
          </cell>
          <cell r="W220">
            <v>2.9999986290931702E-2</v>
          </cell>
          <cell r="X220">
            <v>2.9999986290931702E-2</v>
          </cell>
          <cell r="Y220">
            <v>2.9999986290931702E-2</v>
          </cell>
          <cell r="Z220">
            <v>2.9999986290931702E-2</v>
          </cell>
          <cell r="AC220">
            <v>2.9999986290931702E-2</v>
          </cell>
          <cell r="AD220">
            <v>2.9999986290931702E-2</v>
          </cell>
          <cell r="AF220">
            <v>2.9999986290931702E-2</v>
          </cell>
          <cell r="AG220">
            <v>2.9999986290931702E-2</v>
          </cell>
          <cell r="AI220">
            <v>2.9999986290931702E-2</v>
          </cell>
          <cell r="AJ220">
            <v>2.9999986290931702E-2</v>
          </cell>
          <cell r="AK220">
            <v>2.9999986290931702E-2</v>
          </cell>
          <cell r="AL220">
            <v>2.9999986290931702E-2</v>
          </cell>
          <cell r="AM220">
            <v>2.9999986290931702E-2</v>
          </cell>
          <cell r="AN220">
            <v>2.9999986290931702E-2</v>
          </cell>
          <cell r="AO220">
            <v>2.9999986290931702E-2</v>
          </cell>
        </row>
        <row r="221">
          <cell r="A221">
            <v>2</v>
          </cell>
          <cell r="B221" t="str">
            <v>P007V-BOX 01</v>
          </cell>
          <cell r="C221" t="str">
            <v>P007V</v>
          </cell>
          <cell r="D221" t="str">
            <v>BOX 01</v>
          </cell>
          <cell r="E221">
            <v>1.53</v>
          </cell>
          <cell r="F221">
            <v>0.7</v>
          </cell>
          <cell r="G221" t="b">
            <v>0</v>
          </cell>
          <cell r="K221">
            <v>14.442000999999999</v>
          </cell>
          <cell r="L221">
            <v>1.4478603068894691</v>
          </cell>
          <cell r="U221">
            <v>1.4478597640991211</v>
          </cell>
          <cell r="V221">
            <v>1.4478597640991211</v>
          </cell>
          <cell r="W221">
            <v>1.4478597640991211</v>
          </cell>
          <cell r="X221">
            <v>1.4478597640991211</v>
          </cell>
          <cell r="Y221">
            <v>1.4478597640991211</v>
          </cell>
          <cell r="Z221">
            <v>1.4478597640991211</v>
          </cell>
          <cell r="AC221">
            <v>17.3</v>
          </cell>
          <cell r="AD221">
            <v>17.3</v>
          </cell>
          <cell r="AF221">
            <v>17.3</v>
          </cell>
          <cell r="AG221" t="str">
            <v>Pluvial Inicial</v>
          </cell>
          <cell r="AH221" t="str">
            <v>Cuenca 4</v>
          </cell>
          <cell r="AI221">
            <v>63.17</v>
          </cell>
          <cell r="AJ221">
            <v>62.13</v>
          </cell>
          <cell r="AK221">
            <v>61.97</v>
          </cell>
          <cell r="AL221">
            <v>61.76</v>
          </cell>
          <cell r="AO221" t="str">
            <v>Existente</v>
          </cell>
          <cell r="AQ221">
            <v>1.2000000000000028</v>
          </cell>
          <cell r="AR221">
            <v>0.37000000000000455</v>
          </cell>
          <cell r="AS221">
            <v>1.4540921303079875E-2</v>
          </cell>
          <cell r="AT221">
            <v>1.2000000000000028</v>
          </cell>
          <cell r="AU221">
            <v>0.37000000000000455</v>
          </cell>
        </row>
        <row r="223">
          <cell r="B223" t="str">
            <v>BOX4-CANAL02</v>
          </cell>
          <cell r="C223" t="str">
            <v>BOX4</v>
          </cell>
          <cell r="D223" t="str">
            <v>CANAL02</v>
          </cell>
          <cell r="E223">
            <v>2.13</v>
          </cell>
          <cell r="F223">
            <v>2.1299991607666016</v>
          </cell>
          <cell r="G223">
            <v>2.1299991607666016</v>
          </cell>
          <cell r="K223">
            <v>268.75</v>
          </cell>
          <cell r="L223">
            <v>0.27</v>
          </cell>
          <cell r="U223">
            <v>0.26999998092651367</v>
          </cell>
          <cell r="AC223">
            <v>59.650000000000006</v>
          </cell>
          <cell r="AD223">
            <v>102.474</v>
          </cell>
          <cell r="AG223" t="str">
            <v>Pluvial-canal</v>
          </cell>
          <cell r="AH223" t="str">
            <v>Cuenca 4</v>
          </cell>
          <cell r="AI223">
            <v>63.13</v>
          </cell>
          <cell r="AJ223">
            <v>61.55</v>
          </cell>
          <cell r="AK223">
            <v>62.92</v>
          </cell>
          <cell r="AL223">
            <v>62.19</v>
          </cell>
          <cell r="AM223">
            <v>61.92</v>
          </cell>
          <cell r="AN223">
            <v>61.19</v>
          </cell>
          <cell r="AO223" t="str">
            <v>Canal existente</v>
          </cell>
          <cell r="AQ223">
            <v>0.21000000000000085</v>
          </cell>
          <cell r="AR223">
            <v>-0.64000000000000057</v>
          </cell>
          <cell r="AS223">
            <v>2.7162790697674568E-3</v>
          </cell>
          <cell r="AT223">
            <v>0.21000000000000085</v>
          </cell>
          <cell r="AU223">
            <v>-0.64000000000000057</v>
          </cell>
        </row>
        <row r="224">
          <cell r="B224">
            <v>-0.6399998664855957</v>
          </cell>
          <cell r="C224">
            <v>-0.6399998664855957</v>
          </cell>
          <cell r="D224">
            <v>-0.6399998664855957</v>
          </cell>
          <cell r="E224">
            <v>-0.6399998664855957</v>
          </cell>
          <cell r="F224">
            <v>-0.6399998664855957</v>
          </cell>
          <cell r="G224">
            <v>-0.6399998664855957</v>
          </cell>
          <cell r="K224">
            <v>-0.6399998664855957</v>
          </cell>
          <cell r="L224">
            <v>-0.6399998664855957</v>
          </cell>
          <cell r="M224">
            <v>-0.6399998664855957</v>
          </cell>
          <cell r="N224">
            <v>-0.6399998664855957</v>
          </cell>
          <cell r="O224">
            <v>-0.6399998664855957</v>
          </cell>
          <cell r="P224">
            <v>-0.6399998664855957</v>
          </cell>
          <cell r="Q224">
            <v>-0.6399998664855957</v>
          </cell>
          <cell r="R224">
            <v>-0.6399998664855957</v>
          </cell>
          <cell r="S224">
            <v>-0.6399998664855957</v>
          </cell>
          <cell r="T224">
            <v>-0.6399998664855957</v>
          </cell>
          <cell r="U224">
            <v>-0.6399998664855957</v>
          </cell>
          <cell r="V224">
            <v>-0.6399998664855957</v>
          </cell>
          <cell r="W224">
            <v>-0.6399998664855957</v>
          </cell>
          <cell r="X224">
            <v>-0.6399998664855957</v>
          </cell>
          <cell r="Y224">
            <v>-0.6399998664855957</v>
          </cell>
          <cell r="Z224">
            <v>-0.6399998664855957</v>
          </cell>
          <cell r="AC224">
            <v>-0.6399998664855957</v>
          </cell>
          <cell r="AD224">
            <v>-0.6399998664855957</v>
          </cell>
          <cell r="AF224">
            <v>-0.6399998664855957</v>
          </cell>
          <cell r="AG224">
            <v>-0.6399998664855957</v>
          </cell>
          <cell r="AI224">
            <v>-0.6399998664855957</v>
          </cell>
          <cell r="AJ224">
            <v>-0.6399998664855957</v>
          </cell>
          <cell r="AK224">
            <v>-0.6399998664855957</v>
          </cell>
          <cell r="AL224">
            <v>-0.6399998664855957</v>
          </cell>
          <cell r="AM224">
            <v>-0.6399998664855957</v>
          </cell>
          <cell r="AN224">
            <v>-0.6399998664855957</v>
          </cell>
          <cell r="AO224">
            <v>-0.6399998664855957</v>
          </cell>
        </row>
        <row r="225">
          <cell r="A225">
            <v>66</v>
          </cell>
          <cell r="B225" t="str">
            <v>P057-P054</v>
          </cell>
          <cell r="C225" t="str">
            <v>P057</v>
          </cell>
          <cell r="D225" t="str">
            <v>P054</v>
          </cell>
          <cell r="E225">
            <v>1.33</v>
          </cell>
          <cell r="F225">
            <v>1.36</v>
          </cell>
          <cell r="G225" t="b">
            <v>0</v>
          </cell>
          <cell r="K225">
            <v>15.836463999999999</v>
          </cell>
          <cell r="L225">
            <v>8.8000000000000005E-3</v>
          </cell>
          <cell r="U225">
            <v>8.7999999523162842E-3</v>
          </cell>
          <cell r="V225">
            <v>8.7999999523162842E-3</v>
          </cell>
          <cell r="W225">
            <v>8.7999999523162842E-3</v>
          </cell>
          <cell r="X225">
            <v>8.7999999523162842E-3</v>
          </cell>
          <cell r="Y225">
            <v>8.7999999523162842E-3</v>
          </cell>
          <cell r="Z225">
            <v>8.7999999523162842E-3</v>
          </cell>
          <cell r="AC225">
            <v>0.27</v>
          </cell>
          <cell r="AD225">
            <v>0.27</v>
          </cell>
          <cell r="AF225">
            <v>0.27</v>
          </cell>
          <cell r="AG225" t="str">
            <v>Pluvial Inicial</v>
          </cell>
          <cell r="AH225" t="str">
            <v>Cuenca 4</v>
          </cell>
          <cell r="AI225">
            <v>64</v>
          </cell>
          <cell r="AJ225">
            <v>63.86</v>
          </cell>
          <cell r="AK225">
            <v>63</v>
          </cell>
          <cell r="AL225">
            <v>62.860639116800002</v>
          </cell>
          <cell r="AO225" t="str">
            <v>Existente</v>
          </cell>
          <cell r="AQ225">
            <v>1</v>
          </cell>
          <cell r="AR225">
            <v>0.99936088319999783</v>
          </cell>
          <cell r="AS225">
            <v>8.7999999999998999E-3</v>
          </cell>
          <cell r="AT225">
            <v>1</v>
          </cell>
          <cell r="AU225">
            <v>0.99936088319999783</v>
          </cell>
        </row>
        <row r="226">
          <cell r="B226">
            <v>0.99936056137084961</v>
          </cell>
          <cell r="C226">
            <v>0.99936056137084961</v>
          </cell>
          <cell r="D226">
            <v>0.99936056137084961</v>
          </cell>
          <cell r="E226">
            <v>0.99936056137084961</v>
          </cell>
          <cell r="F226">
            <v>0.99936056137084961</v>
          </cell>
          <cell r="G226">
            <v>0.99936056137084961</v>
          </cell>
          <cell r="K226">
            <v>0.99936056137084961</v>
          </cell>
          <cell r="U226">
            <v>0.99936056137084961</v>
          </cell>
          <cell r="V226">
            <v>0.99936056137084961</v>
          </cell>
          <cell r="W226">
            <v>0.99936056137084961</v>
          </cell>
          <cell r="X226">
            <v>0.99936056137084961</v>
          </cell>
          <cell r="Y226">
            <v>0.99936056137084961</v>
          </cell>
          <cell r="Z226">
            <v>0.99936056137084961</v>
          </cell>
          <cell r="AC226">
            <v>0.99936056137084961</v>
          </cell>
          <cell r="AD226">
            <v>0.99936056137084961</v>
          </cell>
          <cell r="AF226">
            <v>0.99936056137084961</v>
          </cell>
          <cell r="AG226">
            <v>0.99936056137084961</v>
          </cell>
          <cell r="AO226">
            <v>0.99936056137084961</v>
          </cell>
        </row>
        <row r="227">
          <cell r="A227">
            <v>64</v>
          </cell>
          <cell r="B227" t="str">
            <v>P052-P054</v>
          </cell>
          <cell r="C227" t="str">
            <v>P052</v>
          </cell>
          <cell r="D227" t="str">
            <v>P054</v>
          </cell>
          <cell r="E227">
            <v>1.4</v>
          </cell>
          <cell r="F227">
            <v>1.38</v>
          </cell>
          <cell r="G227" t="b">
            <v>0</v>
          </cell>
          <cell r="K227">
            <v>26.220215</v>
          </cell>
          <cell r="L227">
            <v>4.0000000000000001E-3</v>
          </cell>
          <cell r="U227">
            <v>3.9999969303607941E-3</v>
          </cell>
          <cell r="V227">
            <v>3.9999969303607941E-3</v>
          </cell>
          <cell r="W227">
            <v>3.9999969303607941E-3</v>
          </cell>
          <cell r="X227">
            <v>3.9999969303607941E-3</v>
          </cell>
          <cell r="Y227">
            <v>3.9999969303607941E-3</v>
          </cell>
          <cell r="Z227">
            <v>3.9999969303607941E-3</v>
          </cell>
          <cell r="AC227">
            <v>0.30000000000000004</v>
          </cell>
          <cell r="AD227">
            <v>0.30000000000000004</v>
          </cell>
          <cell r="AF227">
            <v>0.30000000000000004</v>
          </cell>
          <cell r="AG227" t="str">
            <v>Pluvial Inicial</v>
          </cell>
          <cell r="AH227" t="str">
            <v>Cuenca 4</v>
          </cell>
          <cell r="AI227">
            <v>64.06</v>
          </cell>
          <cell r="AJ227">
            <v>63.86</v>
          </cell>
          <cell r="AK227">
            <v>63</v>
          </cell>
          <cell r="AL227">
            <v>62.895119139999998</v>
          </cell>
          <cell r="AO227" t="str">
            <v>Existente</v>
          </cell>
          <cell r="AQ227">
            <v>1.0600000000000023</v>
          </cell>
          <cell r="AR227">
            <v>0.96488086000000095</v>
          </cell>
          <cell r="AS227">
            <v>4.0000000000000582E-3</v>
          </cell>
          <cell r="AT227">
            <v>1.0600000000000023</v>
          </cell>
          <cell r="AU227">
            <v>0.96488086000000095</v>
          </cell>
        </row>
        <row r="228">
          <cell r="A228">
            <v>63</v>
          </cell>
          <cell r="B228" t="str">
            <v>P054-P049</v>
          </cell>
          <cell r="C228" t="str">
            <v>P054</v>
          </cell>
          <cell r="D228" t="str">
            <v>P049</v>
          </cell>
          <cell r="E228">
            <v>1.38</v>
          </cell>
          <cell r="F228">
            <v>1.62</v>
          </cell>
          <cell r="G228" t="b">
            <v>0</v>
          </cell>
          <cell r="H228">
            <v>1.36</v>
          </cell>
          <cell r="K228">
            <v>24.174932999999999</v>
          </cell>
          <cell r="L228">
            <v>7.0000000000000001E-3</v>
          </cell>
          <cell r="U228">
            <v>6.9999992847442627E-3</v>
          </cell>
          <cell r="V228">
            <v>6.9999992847442627E-3</v>
          </cell>
          <cell r="W228">
            <v>6.9999992847442627E-3</v>
          </cell>
          <cell r="X228">
            <v>6.9999992847442627E-3</v>
          </cell>
          <cell r="Y228">
            <v>6.9999992847442627E-3</v>
          </cell>
          <cell r="Z228">
            <v>6.9999992847442627E-3</v>
          </cell>
          <cell r="AC228">
            <v>0.1</v>
          </cell>
          <cell r="AD228">
            <v>0.67</v>
          </cell>
          <cell r="AF228">
            <v>0.67</v>
          </cell>
          <cell r="AG228" t="str">
            <v>Pluvial</v>
          </cell>
          <cell r="AH228" t="str">
            <v>Cuenca 4</v>
          </cell>
          <cell r="AI228">
            <v>63.86</v>
          </cell>
          <cell r="AJ228">
            <v>63.69</v>
          </cell>
          <cell r="AK228">
            <v>62.86</v>
          </cell>
          <cell r="AL228">
            <v>62.690775469000002</v>
          </cell>
          <cell r="AO228" t="str">
            <v>Existente</v>
          </cell>
          <cell r="AQ228">
            <v>1</v>
          </cell>
          <cell r="AR228">
            <v>0.99922453099999586</v>
          </cell>
          <cell r="AS228">
            <v>6.9999999999998995E-3</v>
          </cell>
          <cell r="AT228">
            <v>1</v>
          </cell>
          <cell r="AU228">
            <v>0.99922453099999586</v>
          </cell>
        </row>
        <row r="229">
          <cell r="B229">
            <v>0.99922418594360352</v>
          </cell>
          <cell r="C229">
            <v>0.99922418594360352</v>
          </cell>
          <cell r="D229">
            <v>0.99922418594360352</v>
          </cell>
          <cell r="E229">
            <v>0.99922418594360352</v>
          </cell>
          <cell r="F229">
            <v>0.99922418594360352</v>
          </cell>
          <cell r="G229">
            <v>0.99922418594360352</v>
          </cell>
          <cell r="K229">
            <v>0.99922418594360352</v>
          </cell>
          <cell r="U229">
            <v>0.99922418594360352</v>
          </cell>
          <cell r="V229">
            <v>0.99922418594360352</v>
          </cell>
          <cell r="W229">
            <v>0.99922418594360352</v>
          </cell>
          <cell r="X229">
            <v>0.99922418594360352</v>
          </cell>
          <cell r="Y229">
            <v>0.99922418594360352</v>
          </cell>
          <cell r="Z229">
            <v>0.99922418594360352</v>
          </cell>
          <cell r="AC229">
            <v>0.99922418594360352</v>
          </cell>
          <cell r="AD229">
            <v>0.99922418594360352</v>
          </cell>
          <cell r="AF229">
            <v>0.99922418594360352</v>
          </cell>
          <cell r="AG229">
            <v>0.99922418594360352</v>
          </cell>
          <cell r="AO229">
            <v>0.99922418594360352</v>
          </cell>
        </row>
        <row r="230">
          <cell r="A230">
            <v>60</v>
          </cell>
          <cell r="B230" t="str">
            <v>P050-P049</v>
          </cell>
          <cell r="C230" t="str">
            <v>P050</v>
          </cell>
          <cell r="D230" t="str">
            <v>P049</v>
          </cell>
          <cell r="E230">
            <v>1.6</v>
          </cell>
          <cell r="F230">
            <v>1.62</v>
          </cell>
          <cell r="G230" t="b">
            <v>0</v>
          </cell>
          <cell r="K230">
            <v>36.138247999999997</v>
          </cell>
          <cell r="L230">
            <v>7.1999999999999998E-3</v>
          </cell>
          <cell r="U230">
            <v>7.1999989449977875E-3</v>
          </cell>
          <cell r="V230">
            <v>7.1999989449977875E-3</v>
          </cell>
          <cell r="W230">
            <v>7.1999989449977875E-3</v>
          </cell>
          <cell r="X230">
            <v>7.1999989449977875E-3</v>
          </cell>
          <cell r="Y230">
            <v>7.1999989449977875E-3</v>
          </cell>
          <cell r="Z230">
            <v>7.1999989449977875E-3</v>
          </cell>
          <cell r="AC230">
            <v>0.19999999999999998</v>
          </cell>
          <cell r="AD230">
            <v>0.19999999999999998</v>
          </cell>
          <cell r="AF230">
            <v>0.19999999999999998</v>
          </cell>
          <cell r="AG230" t="str">
            <v>Pluvial Inicial</v>
          </cell>
          <cell r="AH230" t="str">
            <v>Cuenca 4</v>
          </cell>
          <cell r="AI230">
            <v>63.9</v>
          </cell>
          <cell r="AJ230">
            <v>63.67</v>
          </cell>
          <cell r="AK230">
            <v>62.89</v>
          </cell>
          <cell r="AL230">
            <v>62.629804614400001</v>
          </cell>
          <cell r="AO230" t="str">
            <v>Existente</v>
          </cell>
          <cell r="AQ230">
            <v>1.009999999999998</v>
          </cell>
          <cell r="AR230">
            <v>1.0401953856000006</v>
          </cell>
          <cell r="AS230">
            <v>7.1999999999999851E-3</v>
          </cell>
          <cell r="AT230">
            <v>1.009999999999998</v>
          </cell>
          <cell r="AU230">
            <v>1.0401953856000006</v>
          </cell>
        </row>
        <row r="231">
          <cell r="A231">
            <v>56</v>
          </cell>
          <cell r="B231" t="str">
            <v>P049-P046</v>
          </cell>
          <cell r="C231" t="str">
            <v>P049</v>
          </cell>
          <cell r="D231" t="str">
            <v>P046</v>
          </cell>
          <cell r="E231">
            <v>1.62</v>
          </cell>
          <cell r="F231">
            <v>2.0499999999999998</v>
          </cell>
          <cell r="G231" t="b">
            <v>0</v>
          </cell>
          <cell r="H231">
            <v>1.62</v>
          </cell>
          <cell r="K231">
            <v>56.466313</v>
          </cell>
          <cell r="L231">
            <v>3.0999999999999999E-3</v>
          </cell>
          <cell r="M231" t="str">
            <v>S086</v>
          </cell>
          <cell r="N231" t="str">
            <v>S006</v>
          </cell>
          <cell r="O231" t="str">
            <v>S085</v>
          </cell>
          <cell r="U231">
            <v>0.149261</v>
          </cell>
          <cell r="V231">
            <v>6.4125000000000001E-2</v>
          </cell>
          <cell r="W231">
            <v>3.0884999999999999E-2</v>
          </cell>
          <cell r="X231">
            <v>3.0884996056556702E-2</v>
          </cell>
          <cell r="Y231">
            <v>3.0884996056556702E-2</v>
          </cell>
          <cell r="Z231">
            <v>3.0884996056556702E-2</v>
          </cell>
          <cell r="AC231">
            <v>0.31</v>
          </cell>
          <cell r="AD231">
            <v>1.1800000000000002</v>
          </cell>
          <cell r="AF231">
            <v>1.1800000000000002</v>
          </cell>
          <cell r="AG231" t="str">
            <v>Pluvial</v>
          </cell>
          <cell r="AH231" t="str">
            <v>Cuenca 4</v>
          </cell>
          <cell r="AI231">
            <v>63.67</v>
          </cell>
          <cell r="AJ231">
            <v>63.94</v>
          </cell>
          <cell r="AK231">
            <v>62.63</v>
          </cell>
          <cell r="AL231">
            <v>62.454954429700003</v>
          </cell>
          <cell r="AO231" t="str">
            <v>Existente</v>
          </cell>
          <cell r="AQ231">
            <v>1.0399999999999991</v>
          </cell>
          <cell r="AR231">
            <v>1.4850455702999952</v>
          </cell>
          <cell r="AS231">
            <v>3.1000000000000003E-3</v>
          </cell>
          <cell r="AT231">
            <v>1.0399999999999991</v>
          </cell>
          <cell r="AU231">
            <v>1.4850455702999952</v>
          </cell>
        </row>
        <row r="232">
          <cell r="A232">
            <v>59</v>
          </cell>
          <cell r="B232" t="str">
            <v>P046-P059</v>
          </cell>
          <cell r="C232" t="str">
            <v>P046</v>
          </cell>
          <cell r="D232" t="str">
            <v>P059</v>
          </cell>
          <cell r="E232">
            <v>2.08</v>
          </cell>
          <cell r="F232">
            <v>1.81</v>
          </cell>
          <cell r="G232" t="b">
            <v>0</v>
          </cell>
          <cell r="K232">
            <v>83.811114000000003</v>
          </cell>
          <cell r="L232">
            <v>3.0999999999999999E-3</v>
          </cell>
          <cell r="M232" t="str">
            <v>S090</v>
          </cell>
          <cell r="N232" t="str">
            <v>S091</v>
          </cell>
          <cell r="U232">
            <v>0.32359900000000003</v>
          </cell>
          <cell r="V232">
            <v>0.16095499999999999</v>
          </cell>
          <cell r="W232">
            <v>0.16095495223999023</v>
          </cell>
          <cell r="X232">
            <v>0.16095495223999023</v>
          </cell>
          <cell r="Y232">
            <v>0.16095495223999023</v>
          </cell>
          <cell r="Z232">
            <v>0.16095495223999023</v>
          </cell>
          <cell r="AC232">
            <v>0.5</v>
          </cell>
          <cell r="AD232">
            <v>1.6800000000000002</v>
          </cell>
          <cell r="AF232">
            <v>1.6800000000000002</v>
          </cell>
          <cell r="AG232" t="str">
            <v>Pluvial</v>
          </cell>
          <cell r="AH232" t="str">
            <v>Cuenca 4</v>
          </cell>
          <cell r="AI232">
            <v>63.94</v>
          </cell>
          <cell r="AJ232">
            <v>63.49</v>
          </cell>
          <cell r="AK232">
            <v>62.45</v>
          </cell>
          <cell r="AL232">
            <v>62.190185546600006</v>
          </cell>
          <cell r="AO232" t="str">
            <v>Existente</v>
          </cell>
          <cell r="AQ232">
            <v>1.4899999999999949</v>
          </cell>
          <cell r="AR232">
            <v>1.2998144533999962</v>
          </cell>
          <cell r="AS232">
            <v>3.0999999999999652E-3</v>
          </cell>
          <cell r="AT232">
            <v>1.4899999999999949</v>
          </cell>
          <cell r="AU232">
            <v>1.2998144533999962</v>
          </cell>
        </row>
        <row r="233">
          <cell r="A233">
            <v>70</v>
          </cell>
          <cell r="B233" t="str">
            <v>P059-P038</v>
          </cell>
          <cell r="C233" t="str">
            <v>P059</v>
          </cell>
          <cell r="D233" t="str">
            <v>P038</v>
          </cell>
          <cell r="E233">
            <v>1.83</v>
          </cell>
          <cell r="F233">
            <v>1.66</v>
          </cell>
          <cell r="G233" t="b">
            <v>0</v>
          </cell>
          <cell r="K233">
            <v>40.597144999999998</v>
          </cell>
          <cell r="L233">
            <v>1.4999999999999999E-2</v>
          </cell>
          <cell r="M233" t="str">
            <v>S008</v>
          </cell>
          <cell r="N233" t="str">
            <v>S007</v>
          </cell>
          <cell r="O233" t="str">
            <v>S009</v>
          </cell>
          <cell r="U233">
            <v>0.16095499999999999</v>
          </cell>
          <cell r="V233">
            <v>0.55138500000000001</v>
          </cell>
          <cell r="W233">
            <v>2.3922050000000001</v>
          </cell>
          <cell r="X233">
            <v>2.3922042846679688</v>
          </cell>
          <cell r="Y233">
            <v>2.3922042846679688</v>
          </cell>
          <cell r="Z233">
            <v>2.3922042846679688</v>
          </cell>
          <cell r="AC233">
            <v>1.8199999999999998</v>
          </cell>
          <cell r="AD233">
            <v>3.5</v>
          </cell>
          <cell r="AF233">
            <v>3.5</v>
          </cell>
          <cell r="AG233" t="str">
            <v>Pluvial</v>
          </cell>
          <cell r="AH233" t="str">
            <v>Cuenca 4</v>
          </cell>
          <cell r="AI233">
            <v>63.49</v>
          </cell>
          <cell r="AJ233">
            <v>62.63</v>
          </cell>
          <cell r="AK233">
            <v>62.19</v>
          </cell>
          <cell r="AL233">
            <v>61.581042824999997</v>
          </cell>
          <cell r="AO233" t="str">
            <v>Existente</v>
          </cell>
          <cell r="AQ233">
            <v>1.3000000000000043</v>
          </cell>
          <cell r="AR233">
            <v>1.0489571750000053</v>
          </cell>
          <cell r="AS233">
            <v>1.5000000000000012E-2</v>
          </cell>
          <cell r="AT233">
            <v>1.3000000000000043</v>
          </cell>
          <cell r="AU233">
            <v>1.0489571750000053</v>
          </cell>
        </row>
        <row r="234">
          <cell r="B234">
            <v>1.0489568710327148</v>
          </cell>
          <cell r="C234">
            <v>1.0489568710327148</v>
          </cell>
          <cell r="D234">
            <v>1.0489568710327148</v>
          </cell>
          <cell r="E234">
            <v>1.0489568710327148</v>
          </cell>
          <cell r="F234">
            <v>1.0489568710327148</v>
          </cell>
          <cell r="G234">
            <v>1.0489568710327148</v>
          </cell>
          <cell r="K234">
            <v>1.0489568710327148</v>
          </cell>
          <cell r="M234">
            <v>1.0489568710327148</v>
          </cell>
          <cell r="N234">
            <v>1.0489568710327148</v>
          </cell>
          <cell r="O234">
            <v>1.0489568710327148</v>
          </cell>
          <cell r="P234">
            <v>1.0489568710327148</v>
          </cell>
          <cell r="Q234">
            <v>1.0489568710327148</v>
          </cell>
          <cell r="R234">
            <v>1.0489568710327148</v>
          </cell>
          <cell r="S234">
            <v>1.0489568710327148</v>
          </cell>
          <cell r="T234">
            <v>1.0489568710327148</v>
          </cell>
          <cell r="U234">
            <v>1.0489568710327148</v>
          </cell>
          <cell r="V234">
            <v>1.0489568710327148</v>
          </cell>
          <cell r="W234">
            <v>1.0489568710327148</v>
          </cell>
          <cell r="X234">
            <v>1.0489568710327148</v>
          </cell>
          <cell r="Y234">
            <v>1.0489568710327148</v>
          </cell>
          <cell r="Z234">
            <v>1.0489568710327148</v>
          </cell>
          <cell r="AC234">
            <v>1.0489568710327148</v>
          </cell>
          <cell r="AD234">
            <v>1.0489568710327148</v>
          </cell>
          <cell r="AF234">
            <v>1.0489568710327148</v>
          </cell>
          <cell r="AG234">
            <v>1.0489568710327148</v>
          </cell>
          <cell r="AO234">
            <v>1.0489568710327148</v>
          </cell>
        </row>
        <row r="235">
          <cell r="A235">
            <v>49</v>
          </cell>
          <cell r="B235" t="str">
            <v>P042-P040</v>
          </cell>
          <cell r="C235" t="str">
            <v>P042</v>
          </cell>
          <cell r="D235" t="str">
            <v>P040</v>
          </cell>
          <cell r="E235">
            <v>1.27</v>
          </cell>
          <cell r="F235">
            <v>1.5</v>
          </cell>
          <cell r="G235" t="b">
            <v>0</v>
          </cell>
          <cell r="K235">
            <v>82.644724999999994</v>
          </cell>
          <cell r="L235">
            <v>3.5000000000000001E-3</v>
          </cell>
          <cell r="M235" t="str">
            <v>S004</v>
          </cell>
          <cell r="N235" t="str">
            <v>S005</v>
          </cell>
          <cell r="U235">
            <v>0.35028300000000001</v>
          </cell>
          <cell r="V235">
            <v>0.22550300000000001</v>
          </cell>
          <cell r="W235">
            <v>0.22550296783447266</v>
          </cell>
          <cell r="X235">
            <v>0.22550296783447266</v>
          </cell>
          <cell r="Y235">
            <v>0.22550296783447266</v>
          </cell>
          <cell r="Z235">
            <v>0.22550296783447266</v>
          </cell>
          <cell r="AC235">
            <v>0.65</v>
          </cell>
          <cell r="AD235">
            <v>0.65</v>
          </cell>
          <cell r="AF235">
            <v>0.65</v>
          </cell>
          <cell r="AG235" t="str">
            <v>Pluvial Inicial</v>
          </cell>
          <cell r="AH235" t="str">
            <v>Cuenca 4</v>
          </cell>
          <cell r="AK235">
            <v>61.72</v>
          </cell>
          <cell r="AL235">
            <v>61.430743462499997</v>
          </cell>
          <cell r="AO235" t="str">
            <v>Existente</v>
          </cell>
          <cell r="AQ235">
            <v>-61.72</v>
          </cell>
          <cell r="AR235">
            <v>-61.430743462499997</v>
          </cell>
          <cell r="AS235">
            <v>3.5000000000000222E-3</v>
          </cell>
          <cell r="AT235">
            <v>-61.72</v>
          </cell>
          <cell r="AU235">
            <v>-61.430743462499997</v>
          </cell>
        </row>
        <row r="236">
          <cell r="A236">
            <v>46</v>
          </cell>
          <cell r="B236" t="str">
            <v>P040-P038</v>
          </cell>
          <cell r="C236" t="str">
            <v>P040</v>
          </cell>
          <cell r="D236" t="str">
            <v>P038</v>
          </cell>
          <cell r="E236">
            <v>1.5</v>
          </cell>
          <cell r="F236">
            <v>1.66</v>
          </cell>
          <cell r="G236" t="b">
            <v>0</v>
          </cell>
          <cell r="K236">
            <v>84.924817000000004</v>
          </cell>
          <cell r="L236">
            <v>3.5000000000000001E-3</v>
          </cell>
          <cell r="M236" t="str">
            <v>S003</v>
          </cell>
          <cell r="N236" t="str">
            <v>S078</v>
          </cell>
          <cell r="O236" t="str">
            <v>S077</v>
          </cell>
          <cell r="U236">
            <v>5.8289000000000001E-2</v>
          </cell>
          <cell r="V236">
            <v>4.9213E-2</v>
          </cell>
          <cell r="W236">
            <v>0.23993300000000001</v>
          </cell>
          <cell r="X236">
            <v>0.23993289470672607</v>
          </cell>
          <cell r="Y236">
            <v>0.23993289470672607</v>
          </cell>
          <cell r="Z236">
            <v>0.23993289470672607</v>
          </cell>
          <cell r="AC236">
            <v>0.32</v>
          </cell>
          <cell r="AD236">
            <v>0.97</v>
          </cell>
          <cell r="AF236">
            <v>0.97</v>
          </cell>
          <cell r="AG236" t="str">
            <v>Pluvial</v>
          </cell>
          <cell r="AH236" t="str">
            <v>Cuenca 4</v>
          </cell>
          <cell r="AK236">
            <v>61.43</v>
          </cell>
          <cell r="AL236">
            <v>61.132763140499996</v>
          </cell>
          <cell r="AO236" t="str">
            <v>Existente</v>
          </cell>
          <cell r="AQ236">
            <v>-61.43</v>
          </cell>
          <cell r="AR236">
            <v>-61.132763140499996</v>
          </cell>
          <cell r="AS236">
            <v>3.5000000000000404E-3</v>
          </cell>
          <cell r="AT236">
            <v>-61.43</v>
          </cell>
          <cell r="AU236">
            <v>-61.132763140499996</v>
          </cell>
        </row>
        <row r="237">
          <cell r="A237">
            <v>276</v>
          </cell>
          <cell r="B237" t="str">
            <v>P038-P032</v>
          </cell>
          <cell r="C237" t="str">
            <v>P038</v>
          </cell>
          <cell r="D237" t="str">
            <v>P032</v>
          </cell>
          <cell r="E237">
            <v>1.66</v>
          </cell>
          <cell r="F237">
            <v>1.2</v>
          </cell>
          <cell r="G237" t="b">
            <v>0</v>
          </cell>
          <cell r="H237">
            <v>1.66</v>
          </cell>
          <cell r="K237">
            <v>42.578646999999997</v>
          </cell>
          <cell r="L237">
            <v>3.5000000000000001E-3</v>
          </cell>
          <cell r="M237" t="str">
            <v>S075</v>
          </cell>
          <cell r="N237" t="str">
            <v>S076</v>
          </cell>
          <cell r="U237">
            <v>4.9213E-2</v>
          </cell>
          <cell r="V237">
            <v>0.13811999999999999</v>
          </cell>
          <cell r="W237">
            <v>0.13811993598937988</v>
          </cell>
          <cell r="X237">
            <v>0.13811993598937988</v>
          </cell>
          <cell r="Y237">
            <v>0.13811993598937988</v>
          </cell>
          <cell r="Z237">
            <v>0.13811993598937988</v>
          </cell>
          <cell r="AC237">
            <v>0.1</v>
          </cell>
          <cell r="AD237">
            <v>4.57</v>
          </cell>
          <cell r="AF237">
            <v>4.57</v>
          </cell>
          <cell r="AG237" t="str">
            <v>Pluvial</v>
          </cell>
          <cell r="AH237" t="str">
            <v>Cuenca 4</v>
          </cell>
          <cell r="AK237">
            <v>61.132763140499996</v>
          </cell>
          <cell r="AL237">
            <v>60.983737875999999</v>
          </cell>
          <cell r="AM237">
            <v>60.532763140499995</v>
          </cell>
          <cell r="AN237">
            <v>60.383737875999998</v>
          </cell>
          <cell r="AO237" t="str">
            <v>Existente</v>
          </cell>
          <cell r="AQ237">
            <v>-61.132763140499996</v>
          </cell>
          <cell r="AR237">
            <v>-60.983737875999999</v>
          </cell>
          <cell r="AS237">
            <v>3.4999999999999294E-3</v>
          </cell>
          <cell r="AT237">
            <v>-61.132763140499996</v>
          </cell>
          <cell r="AU237">
            <v>-60.983737875999999</v>
          </cell>
        </row>
        <row r="238">
          <cell r="B238">
            <v>-60.983734130859375</v>
          </cell>
          <cell r="C238">
            <v>-60.983734130859375</v>
          </cell>
          <cell r="D238">
            <v>-60.983734130859375</v>
          </cell>
          <cell r="E238">
            <v>-60.983734130859375</v>
          </cell>
          <cell r="F238">
            <v>-60.983734130859375</v>
          </cell>
          <cell r="G238">
            <v>-60.983734130859375</v>
          </cell>
          <cell r="K238">
            <v>-60.983734130859375</v>
          </cell>
          <cell r="L238">
            <v>-60.983734130859375</v>
          </cell>
          <cell r="M238">
            <v>-60.983734130859375</v>
          </cell>
          <cell r="N238">
            <v>-60.983734130859375</v>
          </cell>
          <cell r="O238">
            <v>-60.983734130859375</v>
          </cell>
          <cell r="P238">
            <v>-60.983734130859375</v>
          </cell>
          <cell r="Q238">
            <v>-60.983734130859375</v>
          </cell>
          <cell r="R238">
            <v>-60.983734130859375</v>
          </cell>
          <cell r="S238">
            <v>-60.983734130859375</v>
          </cell>
          <cell r="T238">
            <v>-60.983734130859375</v>
          </cell>
          <cell r="U238">
            <v>-60.983734130859375</v>
          </cell>
          <cell r="V238">
            <v>-60.983734130859375</v>
          </cell>
          <cell r="W238">
            <v>-60.983734130859375</v>
          </cell>
          <cell r="X238">
            <v>-60.983734130859375</v>
          </cell>
          <cell r="Y238">
            <v>-60.983734130859375</v>
          </cell>
          <cell r="Z238">
            <v>-60.983734130859375</v>
          </cell>
          <cell r="AC238">
            <v>-60.983734130859375</v>
          </cell>
          <cell r="AD238">
            <v>-60.983734130859375</v>
          </cell>
          <cell r="AF238">
            <v>-60.983734130859375</v>
          </cell>
          <cell r="AG238">
            <v>-60.983734130859375</v>
          </cell>
          <cell r="AO238">
            <v>-60.983734130859375</v>
          </cell>
        </row>
        <row r="239">
          <cell r="A239">
            <v>55</v>
          </cell>
          <cell r="B239" t="str">
            <v>CANAL 02-P044</v>
          </cell>
          <cell r="C239" t="str">
            <v>CANAL 02</v>
          </cell>
          <cell r="D239" t="str">
            <v>P044</v>
          </cell>
          <cell r="E239">
            <v>0.5</v>
          </cell>
          <cell r="F239">
            <v>1.6</v>
          </cell>
          <cell r="G239" t="b">
            <v>0</v>
          </cell>
          <cell r="K239">
            <v>90.66</v>
          </cell>
          <cell r="L239">
            <v>3.0999999999999999E-3</v>
          </cell>
          <cell r="M239" t="str">
            <v>S489</v>
          </cell>
          <cell r="U239">
            <v>1.0086980000000001</v>
          </cell>
          <cell r="V239">
            <v>1.008697509765625</v>
          </cell>
          <cell r="W239">
            <v>1.008697509765625</v>
          </cell>
          <cell r="X239">
            <v>1.008697509765625</v>
          </cell>
          <cell r="Y239">
            <v>1.008697509765625</v>
          </cell>
          <cell r="Z239">
            <v>1.008697509765625</v>
          </cell>
          <cell r="AC239">
            <v>0.83</v>
          </cell>
          <cell r="AD239">
            <v>103.304</v>
          </cell>
          <cell r="AF239">
            <v>103.304</v>
          </cell>
          <cell r="AG239" t="str">
            <v>Pluvial Inicial</v>
          </cell>
          <cell r="AH239" t="str">
            <v>Cuenca 4</v>
          </cell>
          <cell r="AI239">
            <v>62.8</v>
          </cell>
          <cell r="AJ239">
            <v>62.78</v>
          </cell>
          <cell r="AK239">
            <v>62.34</v>
          </cell>
          <cell r="AL239">
            <v>62.058954</v>
          </cell>
          <cell r="AM239">
            <v>61.34</v>
          </cell>
          <cell r="AN239">
            <v>61.058954</v>
          </cell>
          <cell r="AO239" t="str">
            <v>Existente</v>
          </cell>
          <cell r="AQ239">
            <v>0.45999999999999375</v>
          </cell>
          <cell r="AR239">
            <v>0.72104600000000119</v>
          </cell>
          <cell r="AS239">
            <v>3.1000000000000385E-3</v>
          </cell>
          <cell r="AT239">
            <v>0.45999999999999375</v>
          </cell>
          <cell r="AU239">
            <v>0.72104600000000119</v>
          </cell>
        </row>
        <row r="240">
          <cell r="A240">
            <v>36</v>
          </cell>
          <cell r="B240" t="str">
            <v>P044-P034</v>
          </cell>
          <cell r="C240" t="str">
            <v>P044</v>
          </cell>
          <cell r="D240" t="str">
            <v>P034</v>
          </cell>
          <cell r="E240">
            <v>1.6</v>
          </cell>
          <cell r="F240">
            <v>1.0900000000000001</v>
          </cell>
          <cell r="G240" t="e">
            <v>#REF!</v>
          </cell>
          <cell r="K240">
            <v>85.922629000000001</v>
          </cell>
          <cell r="L240">
            <v>3.0999999999999999E-3</v>
          </cell>
          <cell r="M240" t="str">
            <v>SN71</v>
          </cell>
          <cell r="N240" t="str">
            <v>SN72</v>
          </cell>
          <cell r="U240">
            <v>0.26673200000000002</v>
          </cell>
          <cell r="V240">
            <v>0.12965599999999999</v>
          </cell>
          <cell r="W240">
            <v>0.12965595722198486</v>
          </cell>
          <cell r="X240">
            <v>0.12965595722198486</v>
          </cell>
          <cell r="Y240">
            <v>0.12965595722198486</v>
          </cell>
          <cell r="Z240">
            <v>0.12965595722198486</v>
          </cell>
          <cell r="AC240">
            <v>0.55000000000000004</v>
          </cell>
          <cell r="AD240">
            <v>103.854</v>
          </cell>
          <cell r="AF240">
            <v>103.854</v>
          </cell>
          <cell r="AG240" t="str">
            <v>Pluvial</v>
          </cell>
          <cell r="AH240" t="str">
            <v>Cuenca 4</v>
          </cell>
          <cell r="AI240">
            <v>62.78</v>
          </cell>
          <cell r="AJ240">
            <v>61.97</v>
          </cell>
          <cell r="AK240">
            <v>62.058954</v>
          </cell>
          <cell r="AL240">
            <v>61.792593850099998</v>
          </cell>
          <cell r="AM240">
            <v>61.058954</v>
          </cell>
          <cell r="AN240">
            <v>60.792593850099998</v>
          </cell>
          <cell r="AO240" t="str">
            <v>Existente</v>
          </cell>
          <cell r="AQ240">
            <v>0.72104600000000119</v>
          </cell>
          <cell r="AR240">
            <v>0.17740614990000125</v>
          </cell>
          <cell r="AS240">
            <v>3.1000000000000272E-3</v>
          </cell>
          <cell r="AT240">
            <v>0.72104600000000119</v>
          </cell>
          <cell r="AU240">
            <v>0.17740614990000125</v>
          </cell>
        </row>
        <row r="241">
          <cell r="C241" t="str">
            <v>P034</v>
          </cell>
          <cell r="D241" t="str">
            <v>P032</v>
          </cell>
          <cell r="E241">
            <v>0.17740607261657715</v>
          </cell>
          <cell r="F241">
            <v>0.17740607261657715</v>
          </cell>
          <cell r="G241">
            <v>0.17740607261657715</v>
          </cell>
          <cell r="K241">
            <v>6.49</v>
          </cell>
          <cell r="L241">
            <v>3.0999999999999999E-3</v>
          </cell>
          <cell r="M241">
            <v>3.0999984592199326E-3</v>
          </cell>
          <cell r="N241">
            <v>3.0999984592199326E-3</v>
          </cell>
          <cell r="U241">
            <v>3.0999984592199326E-3</v>
          </cell>
          <cell r="V241">
            <v>3.0999984592199326E-3</v>
          </cell>
          <cell r="W241">
            <v>3.0999984592199326E-3</v>
          </cell>
          <cell r="X241">
            <v>3.0999984592199326E-3</v>
          </cell>
          <cell r="Y241">
            <v>3.0999984592199326E-3</v>
          </cell>
          <cell r="Z241">
            <v>3.0999984592199326E-3</v>
          </cell>
          <cell r="AC241">
            <v>0</v>
          </cell>
          <cell r="AD241">
            <v>103.854</v>
          </cell>
          <cell r="AF241">
            <v>103.854</v>
          </cell>
          <cell r="AG241">
            <v>103.85394287109375</v>
          </cell>
          <cell r="AH241" t="str">
            <v>Cuenca 4</v>
          </cell>
          <cell r="AI241">
            <v>61.97</v>
          </cell>
          <cell r="AJ241">
            <v>62.05</v>
          </cell>
          <cell r="AK241">
            <v>61.792593850099998</v>
          </cell>
          <cell r="AL241">
            <v>61.772474850099997</v>
          </cell>
          <cell r="AM241">
            <v>60.292593850099998</v>
          </cell>
          <cell r="AN241">
            <v>60.272474850099997</v>
          </cell>
          <cell r="AO241">
            <v>60.2724609375</v>
          </cell>
          <cell r="AQ241">
            <v>0.17740614990000125</v>
          </cell>
          <cell r="AR241">
            <v>0.27752514990000066</v>
          </cell>
          <cell r="AS241">
            <v>3.1000000000001708E-3</v>
          </cell>
          <cell r="AT241">
            <v>0.17740614990000125</v>
          </cell>
          <cell r="AU241">
            <v>0.27752514990000066</v>
          </cell>
        </row>
        <row r="243">
          <cell r="C243" t="str">
            <v>N94</v>
          </cell>
          <cell r="D243" t="str">
            <v>N95</v>
          </cell>
          <cell r="K243">
            <v>26.48</v>
          </cell>
          <cell r="L243">
            <v>4.65E-2</v>
          </cell>
          <cell r="AC243">
            <v>0.45</v>
          </cell>
          <cell r="AD243">
            <v>0.45</v>
          </cell>
          <cell r="AF243">
            <v>0.45</v>
          </cell>
          <cell r="AG243" t="str">
            <v>Pluvial inicial</v>
          </cell>
          <cell r="AH243" t="str">
            <v>Cuenca 4</v>
          </cell>
          <cell r="AI243">
            <v>63.87</v>
          </cell>
          <cell r="AJ243">
            <v>62.64</v>
          </cell>
          <cell r="AK243">
            <v>62.87</v>
          </cell>
          <cell r="AL243">
            <v>61.638680000000001</v>
          </cell>
          <cell r="AQ243">
            <v>1</v>
          </cell>
          <cell r="AR243">
            <v>1.0013199999999998</v>
          </cell>
          <cell r="AS243">
            <v>4.6499999999999875E-2</v>
          </cell>
          <cell r="AT243">
            <v>1</v>
          </cell>
          <cell r="AU243">
            <v>1.0013199999999998</v>
          </cell>
        </row>
        <row r="244">
          <cell r="C244" t="str">
            <v>N95</v>
          </cell>
          <cell r="D244" t="str">
            <v>N95A</v>
          </cell>
          <cell r="K244">
            <v>61.899999999999991</v>
          </cell>
          <cell r="L244">
            <v>7.4999999999999997E-3</v>
          </cell>
          <cell r="AC244">
            <v>0.36</v>
          </cell>
          <cell r="AD244">
            <v>0.81</v>
          </cell>
          <cell r="AF244">
            <v>0.81</v>
          </cell>
          <cell r="AG244" t="str">
            <v xml:space="preserve">Pluvial  </v>
          </cell>
          <cell r="AH244" t="str">
            <v>Cuenca 4</v>
          </cell>
          <cell r="AI244">
            <v>62.64</v>
          </cell>
          <cell r="AJ244">
            <v>61.94</v>
          </cell>
          <cell r="AK244">
            <v>61.38</v>
          </cell>
          <cell r="AL244">
            <v>60.915750000000003</v>
          </cell>
          <cell r="AQ244">
            <v>1.259999999999998</v>
          </cell>
          <cell r="AR244">
            <v>1.024249999999995</v>
          </cell>
          <cell r="AS244">
            <v>7.499999999999998E-3</v>
          </cell>
          <cell r="AT244">
            <v>1.259999999999998</v>
          </cell>
          <cell r="AU244">
            <v>1.024249999999995</v>
          </cell>
        </row>
        <row r="245">
          <cell r="C245" t="str">
            <v>N95A</v>
          </cell>
          <cell r="D245" t="str">
            <v>P032</v>
          </cell>
          <cell r="K245">
            <v>9.39</v>
          </cell>
          <cell r="L245">
            <v>7.4999999999999997E-3</v>
          </cell>
          <cell r="AC245">
            <v>0</v>
          </cell>
          <cell r="AD245">
            <v>0.81</v>
          </cell>
          <cell r="AF245">
            <v>0.81</v>
          </cell>
          <cell r="AG245" t="str">
            <v xml:space="preserve">Pluvial  </v>
          </cell>
          <cell r="AH245" t="str">
            <v>Cuenca 4</v>
          </cell>
          <cell r="AI245">
            <v>61.94</v>
          </cell>
          <cell r="AJ245">
            <v>62.05</v>
          </cell>
          <cell r="AK245">
            <v>60.91</v>
          </cell>
          <cell r="AL245">
            <v>60.839574999999996</v>
          </cell>
          <cell r="AQ245">
            <v>1.0300000000000011</v>
          </cell>
          <cell r="AR245">
            <v>1.2104250000000008</v>
          </cell>
          <cell r="AS245">
            <v>7.5000000000000188E-3</v>
          </cell>
          <cell r="AT245">
            <v>1.0300000000000011</v>
          </cell>
          <cell r="AU245">
            <v>1.2104250000000008</v>
          </cell>
        </row>
        <row r="246">
          <cell r="C246" t="str">
            <v>P032</v>
          </cell>
          <cell r="D246" t="str">
            <v>N95B</v>
          </cell>
          <cell r="K246">
            <v>38.61</v>
          </cell>
          <cell r="L246">
            <v>3.0999999999999999E-3</v>
          </cell>
          <cell r="AC246">
            <v>0.09</v>
          </cell>
          <cell r="AD246">
            <v>109.32400000000001</v>
          </cell>
          <cell r="AF246">
            <v>109.32400000000001</v>
          </cell>
          <cell r="AG246" t="str">
            <v xml:space="preserve">Pluvial  </v>
          </cell>
          <cell r="AH246" t="str">
            <v>Cuenca 4</v>
          </cell>
          <cell r="AI246">
            <v>62.05</v>
          </cell>
          <cell r="AJ246">
            <v>61.99</v>
          </cell>
          <cell r="AK246">
            <v>61.772474850099997</v>
          </cell>
          <cell r="AL246">
            <v>61.652783850099993</v>
          </cell>
          <cell r="AQ246">
            <v>0.27752514990000066</v>
          </cell>
          <cell r="AR246">
            <v>0.33721614990000859</v>
          </cell>
          <cell r="AS246">
            <v>3.1000000000000806E-3</v>
          </cell>
          <cell r="AT246">
            <v>0.27752514990000066</v>
          </cell>
          <cell r="AU246">
            <v>0.33721614990000859</v>
          </cell>
        </row>
        <row r="247">
          <cell r="C247" t="str">
            <v>N95B</v>
          </cell>
          <cell r="D247" t="str">
            <v>N95C</v>
          </cell>
          <cell r="K247">
            <v>36.230000000000004</v>
          </cell>
          <cell r="L247">
            <v>3.0999999999999999E-3</v>
          </cell>
          <cell r="AC247">
            <v>0.09</v>
          </cell>
          <cell r="AD247">
            <v>109.41400000000002</v>
          </cell>
          <cell r="AF247">
            <v>109.41400000000002</v>
          </cell>
          <cell r="AG247" t="str">
            <v xml:space="preserve">Pluvial  </v>
          </cell>
          <cell r="AH247" t="str">
            <v>Cuenca 4</v>
          </cell>
          <cell r="AI247">
            <v>61.99</v>
          </cell>
          <cell r="AJ247">
            <v>62.17</v>
          </cell>
          <cell r="AK247">
            <v>61.652783850099993</v>
          </cell>
          <cell r="AL247">
            <v>61.540470850099993</v>
          </cell>
          <cell r="AQ247">
            <v>0.33721614990000859</v>
          </cell>
          <cell r="AR247">
            <v>0.62952914990000863</v>
          </cell>
          <cell r="AS247">
            <v>3.1000000000000086E-3</v>
          </cell>
          <cell r="AT247">
            <v>0.33721614990000859</v>
          </cell>
          <cell r="AU247">
            <v>0.62952914990000863</v>
          </cell>
        </row>
        <row r="248">
          <cell r="C248" t="str">
            <v>N95C</v>
          </cell>
          <cell r="D248" t="str">
            <v>N48</v>
          </cell>
          <cell r="K248">
            <v>77.47</v>
          </cell>
          <cell r="L248">
            <v>3.0999999999999999E-3</v>
          </cell>
          <cell r="AC248">
            <v>5.79</v>
          </cell>
          <cell r="AD248">
            <v>115.20400000000002</v>
          </cell>
          <cell r="AF248">
            <v>115.20400000000002</v>
          </cell>
          <cell r="AG248" t="str">
            <v xml:space="preserve">Pluvial  </v>
          </cell>
          <cell r="AH248" t="str">
            <v>Cuenca 4</v>
          </cell>
          <cell r="AI248">
            <v>62.17</v>
          </cell>
          <cell r="AJ248">
            <v>62.83</v>
          </cell>
          <cell r="AK248">
            <v>61.540470850099993</v>
          </cell>
          <cell r="AL248">
            <v>61.30031385009999</v>
          </cell>
          <cell r="AQ248">
            <v>0.62952914990000863</v>
          </cell>
          <cell r="AR248">
            <v>1.5296861499000087</v>
          </cell>
          <cell r="AS248">
            <v>3.1000000000000454E-3</v>
          </cell>
          <cell r="AT248">
            <v>0.62952914990000863</v>
          </cell>
          <cell r="AU248">
            <v>1.5296861499000087</v>
          </cell>
        </row>
        <row r="249">
          <cell r="A249">
            <v>399</v>
          </cell>
          <cell r="B249" t="str">
            <v>N48-N47</v>
          </cell>
          <cell r="C249" t="str">
            <v>N48</v>
          </cell>
          <cell r="D249" t="str">
            <v>N47</v>
          </cell>
          <cell r="E249">
            <v>3.3</v>
          </cell>
          <cell r="F249">
            <v>2</v>
          </cell>
          <cell r="G249" t="b">
            <v>0</v>
          </cell>
          <cell r="H249" t="e">
            <v>#REF!</v>
          </cell>
          <cell r="K249">
            <v>90.74</v>
          </cell>
          <cell r="L249">
            <v>2.5000000000000001E-3</v>
          </cell>
          <cell r="M249" t="str">
            <v>S118</v>
          </cell>
          <cell r="N249" t="str">
            <v>S117</v>
          </cell>
          <cell r="U249">
            <v>0.165049</v>
          </cell>
          <cell r="V249">
            <v>0.17535800000000001</v>
          </cell>
          <cell r="W249">
            <v>0.17535793781280518</v>
          </cell>
          <cell r="X249">
            <v>0.17535793781280518</v>
          </cell>
          <cell r="Y249">
            <v>0.17535793781280518</v>
          </cell>
          <cell r="Z249">
            <v>0.17535793781280518</v>
          </cell>
          <cell r="AC249">
            <v>0.39999999999999997</v>
          </cell>
          <cell r="AD249">
            <v>227.56564100000003</v>
          </cell>
          <cell r="AF249">
            <v>227.56564100000003</v>
          </cell>
          <cell r="AG249" t="str">
            <v xml:space="preserve">Pluvial  </v>
          </cell>
          <cell r="AH249" t="str">
            <v>Cuenca 2</v>
          </cell>
          <cell r="AI249">
            <v>62.83</v>
          </cell>
          <cell r="AJ249">
            <v>61.31</v>
          </cell>
          <cell r="AK249">
            <v>61.30031385009999</v>
          </cell>
          <cell r="AL249">
            <v>61.073463850099991</v>
          </cell>
          <cell r="AO249" t="str">
            <v>Proyectado</v>
          </cell>
          <cell r="AQ249">
            <v>1.5296861499000087</v>
          </cell>
          <cell r="AR249">
            <v>0.23653614990001159</v>
          </cell>
          <cell r="AS249">
            <v>2.4999999999999879E-3</v>
          </cell>
          <cell r="AT249">
            <v>1.5296861499000087</v>
          </cell>
          <cell r="AU249">
            <v>0.23653614990001159</v>
          </cell>
        </row>
        <row r="250">
          <cell r="A250">
            <v>400</v>
          </cell>
          <cell r="B250" t="str">
            <v>N47-DN2</v>
          </cell>
          <cell r="C250" t="str">
            <v>N47</v>
          </cell>
          <cell r="D250" t="str">
            <v>DN2</v>
          </cell>
          <cell r="E250">
            <v>2</v>
          </cell>
          <cell r="F250">
            <v>1.2</v>
          </cell>
          <cell r="G250" t="e">
            <v>#REF!</v>
          </cell>
          <cell r="K250">
            <v>4.83</v>
          </cell>
          <cell r="L250">
            <v>2.5000000000000001E-3</v>
          </cell>
          <cell r="M250" t="str">
            <v>S101</v>
          </cell>
          <cell r="N250" t="str">
            <v>S500</v>
          </cell>
          <cell r="U250">
            <v>0.287277</v>
          </cell>
          <cell r="V250">
            <v>0.16195799999999999</v>
          </cell>
          <cell r="W250">
            <v>0.16195797920227051</v>
          </cell>
          <cell r="X250">
            <v>0.16195797920227051</v>
          </cell>
          <cell r="Y250">
            <v>0.16195797920227051</v>
          </cell>
          <cell r="Z250">
            <v>0.16195797920227051</v>
          </cell>
          <cell r="AC250">
            <v>0.449235</v>
          </cell>
          <cell r="AD250">
            <v>228.01487600000002</v>
          </cell>
          <cell r="AF250">
            <v>228.01487600000002</v>
          </cell>
          <cell r="AG250" t="str">
            <v xml:space="preserve">Pluvial  </v>
          </cell>
          <cell r="AH250" t="str">
            <v>Cuenca 2</v>
          </cell>
          <cell r="AI250">
            <v>61.31</v>
          </cell>
          <cell r="AJ250">
            <v>61.15</v>
          </cell>
          <cell r="AK250">
            <v>61.073463850099991</v>
          </cell>
          <cell r="AL250">
            <v>61.061388850099988</v>
          </cell>
          <cell r="AO250" t="str">
            <v>Proyectado</v>
          </cell>
          <cell r="AQ250">
            <v>0.23653614990001159</v>
          </cell>
          <cell r="AR250">
            <v>8.8611149900010844E-2</v>
          </cell>
          <cell r="AS250">
            <v>2.5000000000006094E-3</v>
          </cell>
          <cell r="AT250">
            <v>0.23653614990001159</v>
          </cell>
          <cell r="AU250">
            <v>8.8611149900010844E-2</v>
          </cell>
        </row>
        <row r="251">
          <cell r="AQ251">
            <v>0</v>
          </cell>
          <cell r="AR251">
            <v>0</v>
          </cell>
          <cell r="AS251" t="e">
            <v>#DIV/0!</v>
          </cell>
          <cell r="AT251">
            <v>0</v>
          </cell>
          <cell r="AU251">
            <v>0</v>
          </cell>
        </row>
        <row r="253">
          <cell r="A253">
            <v>249</v>
          </cell>
          <cell r="B253" t="str">
            <v>P233B-P233D</v>
          </cell>
          <cell r="C253" t="str">
            <v>P233B</v>
          </cell>
          <cell r="D253" t="str">
            <v>P233D</v>
          </cell>
          <cell r="E253">
            <v>1.35</v>
          </cell>
          <cell r="F253">
            <v>1.66</v>
          </cell>
          <cell r="G253" t="b">
            <v>0</v>
          </cell>
          <cell r="K253">
            <v>72.569958</v>
          </cell>
          <cell r="L253">
            <v>1.9567325641832021</v>
          </cell>
          <cell r="M253" t="str">
            <v>S460</v>
          </cell>
          <cell r="U253">
            <v>0.62787400000000004</v>
          </cell>
          <cell r="V253">
            <v>0.62787389755249023</v>
          </cell>
          <cell r="W253">
            <v>0.62787389755249023</v>
          </cell>
          <cell r="X253">
            <v>0.62787389755249023</v>
          </cell>
          <cell r="Y253">
            <v>0.62787389755249023</v>
          </cell>
          <cell r="Z253">
            <v>0.62787389755249023</v>
          </cell>
          <cell r="AC253">
            <v>0.40300000000000002</v>
          </cell>
          <cell r="AD253">
            <v>0.40300000000000002</v>
          </cell>
          <cell r="AF253">
            <v>0.40300000000000002</v>
          </cell>
          <cell r="AG253" t="str">
            <v>Pluvial Inicial</v>
          </cell>
          <cell r="AI253">
            <v>63.56</v>
          </cell>
          <cell r="AJ253">
            <v>62.45</v>
          </cell>
          <cell r="AK253">
            <v>62.49</v>
          </cell>
          <cell r="AL253">
            <v>61.07</v>
          </cell>
          <cell r="AO253" t="str">
            <v>Existente</v>
          </cell>
          <cell r="AQ253">
            <v>1.0700000000000003</v>
          </cell>
          <cell r="AR253">
            <v>1.3800000000000026</v>
          </cell>
          <cell r="AS253">
            <v>1.956732564183104E-2</v>
          </cell>
          <cell r="AT253">
            <v>1.0700000000000003</v>
          </cell>
          <cell r="AU253">
            <v>1.3800000000000026</v>
          </cell>
        </row>
        <row r="254">
          <cell r="A254">
            <v>248</v>
          </cell>
          <cell r="B254" t="str">
            <v>P233D-QUEBRADA 2</v>
          </cell>
          <cell r="C254" t="str">
            <v>P233D</v>
          </cell>
          <cell r="D254" t="str">
            <v>QUEBRADA 2</v>
          </cell>
          <cell r="E254">
            <v>2.57</v>
          </cell>
          <cell r="F254">
            <v>0.5</v>
          </cell>
          <cell r="G254" t="b">
            <v>0</v>
          </cell>
          <cell r="K254">
            <v>47.908273000000001</v>
          </cell>
          <cell r="L254">
            <v>0.8583068732190644</v>
          </cell>
          <cell r="M254" t="str">
            <v>S461</v>
          </cell>
          <cell r="U254">
            <v>0.23200399999999999</v>
          </cell>
          <cell r="V254">
            <v>0.23200392723083496</v>
          </cell>
          <cell r="W254">
            <v>0.23200392723083496</v>
          </cell>
          <cell r="X254">
            <v>0.23200392723083496</v>
          </cell>
          <cell r="Y254">
            <v>0.23200392723083496</v>
          </cell>
          <cell r="Z254">
            <v>0.23200392723083496</v>
          </cell>
          <cell r="AC254">
            <v>0.44</v>
          </cell>
          <cell r="AD254">
            <v>0.84299999999999997</v>
          </cell>
          <cell r="AF254">
            <v>0.84299999999999997</v>
          </cell>
          <cell r="AG254" t="str">
            <v>Pluvial</v>
          </cell>
          <cell r="AI254">
            <v>62.45</v>
          </cell>
          <cell r="AJ254">
            <v>59.97</v>
          </cell>
          <cell r="AK254">
            <v>62.49</v>
          </cell>
          <cell r="AL254">
            <v>59.75</v>
          </cell>
          <cell r="AO254" t="str">
            <v>Existente</v>
          </cell>
          <cell r="AQ254">
            <v>-3.9999999999999147E-2</v>
          </cell>
          <cell r="AR254">
            <v>0.21999999999999886</v>
          </cell>
          <cell r="AS254">
            <v>5.7192627252499829E-2</v>
          </cell>
          <cell r="AT254">
            <v>-3.9999999999999147E-2</v>
          </cell>
          <cell r="AU254">
            <v>0.21999999999999886</v>
          </cell>
        </row>
        <row r="255">
          <cell r="B255">
            <v>0.21999990940093994</v>
          </cell>
          <cell r="C255">
            <v>0.21999990940093994</v>
          </cell>
          <cell r="D255">
            <v>0.21999990940093994</v>
          </cell>
          <cell r="E255">
            <v>0.21999990940093994</v>
          </cell>
          <cell r="F255">
            <v>0.21999990940093994</v>
          </cell>
          <cell r="G255">
            <v>0.21999990940093994</v>
          </cell>
          <cell r="L255">
            <v>0.21999990940093994</v>
          </cell>
          <cell r="U255">
            <v>0.21999990940093994</v>
          </cell>
          <cell r="AC255">
            <v>0.21999990940093994</v>
          </cell>
          <cell r="AD255">
            <v>0.21999990940093994</v>
          </cell>
          <cell r="AG255">
            <v>0.21999990940093994</v>
          </cell>
          <cell r="AK255">
            <v>0.21999990940093994</v>
          </cell>
          <cell r="AL255">
            <v>0.21999990940093994</v>
          </cell>
          <cell r="AM255">
            <v>0.21999990940093994</v>
          </cell>
          <cell r="AN255">
            <v>0.21999990940093994</v>
          </cell>
          <cell r="AO255">
            <v>0.21999990940093994</v>
          </cell>
        </row>
        <row r="256">
          <cell r="A256">
            <v>168</v>
          </cell>
          <cell r="B256" t="str">
            <v>CANAL 07-P154</v>
          </cell>
          <cell r="C256" t="str">
            <v>CANAL 07</v>
          </cell>
          <cell r="D256" t="str">
            <v>P154</v>
          </cell>
          <cell r="E256">
            <v>0.5</v>
          </cell>
          <cell r="F256">
            <v>1.3</v>
          </cell>
          <cell r="G256" t="b">
            <v>1</v>
          </cell>
          <cell r="K256">
            <v>4.209727</v>
          </cell>
          <cell r="L256">
            <v>27.077765375287406</v>
          </cell>
          <cell r="U256">
            <v>27.0777587890625</v>
          </cell>
          <cell r="V256">
            <v>27.0777587890625</v>
          </cell>
          <cell r="W256">
            <v>27.0777587890625</v>
          </cell>
          <cell r="X256">
            <v>27.0777587890625</v>
          </cell>
          <cell r="Y256">
            <v>27.0777587890625</v>
          </cell>
          <cell r="Z256">
            <v>27.0777587890625</v>
          </cell>
          <cell r="AC256">
            <v>0</v>
          </cell>
          <cell r="AD256">
            <v>0</v>
          </cell>
          <cell r="AF256">
            <v>0</v>
          </cell>
          <cell r="AG256" t="str">
            <v>Pluvial Inicial</v>
          </cell>
          <cell r="AK256">
            <v>2566.4294999999997</v>
          </cell>
          <cell r="AL256">
            <v>2565.2895999999996</v>
          </cell>
          <cell r="AM256">
            <v>2565.8199</v>
          </cell>
          <cell r="AN256">
            <v>2564.6799999999998</v>
          </cell>
          <cell r="AO256" t="str">
            <v>Existente</v>
          </cell>
        </row>
      </sheetData>
      <sheetData sheetId="5"/>
      <sheetData sheetId="6"/>
      <sheetData sheetId="7"/>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LL"/>
      <sheetName val="LJ PB"/>
      <sheetName val="resumen"/>
      <sheetName val="APU's"/>
      <sheetName val="cuadro de distancias"/>
      <sheetName val="PB LL (2)"/>
      <sheetName val="LJ PB (2)"/>
      <sheetName val="resumen (2)"/>
    </sheetNames>
    <sheetDataSet>
      <sheetData sheetId="0"/>
      <sheetData sheetId="1"/>
      <sheetData sheetId="2"/>
      <sheetData sheetId="3"/>
      <sheetData sheetId="4"/>
      <sheetData sheetId="5"/>
      <sheetData sheetId="6"/>
      <sheetData sheetId="7"/>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ASICOS"/>
      <sheetName val="deuda"/>
      <sheetName val="consumo1"/>
    </sheetNames>
    <sheetDataSet>
      <sheetData sheetId="0"/>
      <sheetData sheetId="1"/>
      <sheetData sheetId="2"/>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 FORMULARIO DE PRESUPUESTO"/>
      <sheetName val="B - FORM_DETALLES"/>
      <sheetName val="C - CENTROS DE COSTO Y GASTOS"/>
      <sheetName val="Download Adaytum "/>
    </sheetNames>
    <sheetDataSet>
      <sheetData sheetId="0" refreshError="1"/>
      <sheetData sheetId="1" refreshError="1"/>
      <sheetData sheetId="2" refreshError="1"/>
      <sheetData sheetId="3"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Control"/>
      <sheetName val="New Acc Trans"/>
      <sheetName val="invoice control"/>
      <sheetName val=" mts drilled &amp; invoices"/>
      <sheetName val="details for unit price"/>
      <sheetName val="summary unit price"/>
      <sheetName val="for accounting"/>
      <sheetName val="cost codes"/>
      <sheetName val="Sheet1"/>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EquipData"/>
      <sheetName val="Titl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iagnóstico"/>
      <sheetName val="Ppto total"/>
      <sheetName val="Tabla"/>
      <sheetName val="Cimentación"/>
      <sheetName val="Parámetros"/>
      <sheetName val="Resumen tubería"/>
      <sheetName val="Tabla 4.1 Distrito Nº1"/>
      <sheetName val="Tabla 4.2 Distrito Nº2"/>
      <sheetName val="Tabal 4.3 Resumén distritos"/>
      <sheetName val="Tabla 4.4 Sistemas"/>
      <sheetName val="Insuficiencia"/>
      <sheetName val="Ppto alcantarillado"/>
      <sheetName val="Base_de_Diseño"/>
      <sheetName val="Ppto_total"/>
      <sheetName val="Resumen_tubería"/>
      <sheetName val="Tabla_4_1_Distrito_Nº1"/>
      <sheetName val="Tabla_4_2_Distrito_Nº2"/>
      <sheetName val="Tabal_4_3_Resumén_distritos"/>
      <sheetName val="Tabla_4_4_Sistemas"/>
      <sheetName val="Ppto_alcantarillado"/>
    </sheetNames>
    <sheetDataSet>
      <sheetData sheetId="0" refreshError="1">
        <row r="1">
          <cell r="A1" t="str">
            <v>Name</v>
          </cell>
          <cell r="B1" t="str">
            <v>North</v>
          </cell>
          <cell r="C1" t="str">
            <v>East</v>
          </cell>
          <cell r="D1" t="str">
            <v>Zeta</v>
          </cell>
        </row>
        <row r="2">
          <cell r="A2" t="str">
            <v>56A</v>
          </cell>
          <cell r="B2">
            <v>1150890.493277774</v>
          </cell>
          <cell r="C2">
            <v>1148699.9976036465</v>
          </cell>
          <cell r="D2">
            <v>1357.8468233615824</v>
          </cell>
        </row>
        <row r="3">
          <cell r="A3" t="str">
            <v>55´</v>
          </cell>
          <cell r="B3">
            <v>1150939.6088</v>
          </cell>
          <cell r="C3">
            <v>1148731.3541999999</v>
          </cell>
          <cell r="D3">
            <v>1353.26</v>
          </cell>
        </row>
        <row r="4">
          <cell r="A4" t="str">
            <v>51B</v>
          </cell>
          <cell r="B4">
            <v>1150967.3355223082</v>
          </cell>
          <cell r="C4">
            <v>1148745.3622652381</v>
          </cell>
          <cell r="D4">
            <v>1351.3370866375085</v>
          </cell>
        </row>
        <row r="5">
          <cell r="A5">
            <v>51</v>
          </cell>
          <cell r="B5">
            <v>1151008.2450840478</v>
          </cell>
          <cell r="C5">
            <v>1148788.9781526409</v>
          </cell>
          <cell r="D5">
            <v>1346.7613011758103</v>
          </cell>
        </row>
        <row r="6">
          <cell r="A6">
            <v>52</v>
          </cell>
          <cell r="B6">
            <v>1151008.3400097564</v>
          </cell>
          <cell r="C6">
            <v>1148797.9004691627</v>
          </cell>
          <cell r="D6">
            <v>1346.7115480832808</v>
          </cell>
        </row>
        <row r="7">
          <cell r="A7">
            <v>153</v>
          </cell>
          <cell r="B7">
            <v>1151652.4674790408</v>
          </cell>
          <cell r="C7">
            <v>1148568.56123569</v>
          </cell>
          <cell r="D7">
            <v>1308.1328615355651</v>
          </cell>
        </row>
        <row r="8">
          <cell r="A8" t="str">
            <v>54A</v>
          </cell>
          <cell r="B8">
            <v>1150953.9060811799</v>
          </cell>
          <cell r="C8">
            <v>1148835.3323437518</v>
          </cell>
          <cell r="D8">
            <v>1359.4524193247446</v>
          </cell>
        </row>
        <row r="9">
          <cell r="A9">
            <v>50</v>
          </cell>
          <cell r="B9">
            <v>1151079.4170390253</v>
          </cell>
          <cell r="C9">
            <v>1148780.2852623155</v>
          </cell>
          <cell r="D9">
            <v>1341.7160417902012</v>
          </cell>
        </row>
        <row r="10">
          <cell r="A10" t="str">
            <v>49A</v>
          </cell>
          <cell r="B10">
            <v>1151132.4496352081</v>
          </cell>
          <cell r="C10">
            <v>1148766.1117737354</v>
          </cell>
          <cell r="D10">
            <v>1337.3564679161727</v>
          </cell>
        </row>
        <row r="11">
          <cell r="A11">
            <v>48</v>
          </cell>
          <cell r="B11">
            <v>1151204.7227012513</v>
          </cell>
          <cell r="C11">
            <v>1148731.7370260572</v>
          </cell>
          <cell r="D11">
            <v>1333.5220250614016</v>
          </cell>
        </row>
        <row r="12">
          <cell r="A12" t="str">
            <v>79A</v>
          </cell>
          <cell r="B12">
            <v>1151203.5444295572</v>
          </cell>
          <cell r="C12">
            <v>1148729.5418679791</v>
          </cell>
          <cell r="D12">
            <v>1333.5779267467412</v>
          </cell>
        </row>
        <row r="13">
          <cell r="A13">
            <v>57</v>
          </cell>
          <cell r="B13">
            <v>1151168.1878823163</v>
          </cell>
          <cell r="C13">
            <v>1148835.7758053313</v>
          </cell>
          <cell r="D13">
            <v>1332.341811154718</v>
          </cell>
        </row>
        <row r="14">
          <cell r="A14">
            <v>47</v>
          </cell>
          <cell r="B14">
            <v>1151238.3266864987</v>
          </cell>
          <cell r="C14">
            <v>1148798.0507170982</v>
          </cell>
          <cell r="D14">
            <v>1330.9776230528728</v>
          </cell>
        </row>
        <row r="15">
          <cell r="A15">
            <v>22</v>
          </cell>
          <cell r="B15">
            <v>1151183.4416591949</v>
          </cell>
          <cell r="C15">
            <v>1148869.4940884453</v>
          </cell>
          <cell r="D15">
            <v>1330.4908393994401</v>
          </cell>
        </row>
        <row r="16">
          <cell r="A16">
            <v>21</v>
          </cell>
          <cell r="B16">
            <v>1151210.6655712093</v>
          </cell>
          <cell r="C16">
            <v>1148921.8264671685</v>
          </cell>
          <cell r="D16">
            <v>1332.9726121331232</v>
          </cell>
        </row>
        <row r="17">
          <cell r="A17">
            <v>58</v>
          </cell>
          <cell r="B17">
            <v>1151133.5163972522</v>
          </cell>
          <cell r="C17">
            <v>1148853.6335178257</v>
          </cell>
          <cell r="D17">
            <v>1335.3154292551149</v>
          </cell>
        </row>
        <row r="18">
          <cell r="A18" t="str">
            <v>20A</v>
          </cell>
          <cell r="B18">
            <v>1151228.5688273532</v>
          </cell>
          <cell r="C18">
            <v>1148957.0964353324</v>
          </cell>
          <cell r="D18">
            <v>1333.7781795124936</v>
          </cell>
        </row>
        <row r="19">
          <cell r="A19">
            <v>23</v>
          </cell>
          <cell r="B19">
            <v>1151282.1254725184</v>
          </cell>
          <cell r="C19">
            <v>1148884.2047152522</v>
          </cell>
          <cell r="D19">
            <v>1326.8094664403145</v>
          </cell>
        </row>
        <row r="20">
          <cell r="A20">
            <v>19</v>
          </cell>
          <cell r="B20">
            <v>1151151.411888367</v>
          </cell>
          <cell r="C20">
            <v>1148951.560060662</v>
          </cell>
          <cell r="D20">
            <v>1336.3897296079072</v>
          </cell>
        </row>
        <row r="21">
          <cell r="A21">
            <v>7</v>
          </cell>
          <cell r="B21">
            <v>1150993.2220902746</v>
          </cell>
          <cell r="C21">
            <v>1148968.7832952163</v>
          </cell>
          <cell r="D21">
            <v>1361.8109900723489</v>
          </cell>
        </row>
        <row r="22">
          <cell r="A22">
            <v>244</v>
          </cell>
          <cell r="B22">
            <v>1151135.7517834278</v>
          </cell>
          <cell r="C22">
            <v>1148953.992519429</v>
          </cell>
          <cell r="D22">
            <v>1337.9686773003784</v>
          </cell>
        </row>
        <row r="23">
          <cell r="A23" t="str">
            <v>18A</v>
          </cell>
          <cell r="B23">
            <v>1151108.2314831046</v>
          </cell>
          <cell r="C23">
            <v>1148902.5007640375</v>
          </cell>
          <cell r="D23">
            <v>1339.8995084173137</v>
          </cell>
        </row>
        <row r="24">
          <cell r="A24">
            <v>261</v>
          </cell>
          <cell r="B24">
            <v>1151135.7517834278</v>
          </cell>
          <cell r="C24">
            <v>1148953.992519429</v>
          </cell>
          <cell r="D24">
            <v>1337.9686773003784</v>
          </cell>
        </row>
        <row r="25">
          <cell r="A25">
            <v>46</v>
          </cell>
          <cell r="B25">
            <v>1151112.4610964647</v>
          </cell>
          <cell r="C25">
            <v>1148936.2977245869</v>
          </cell>
          <cell r="D25">
            <v>1343.2294872909042</v>
          </cell>
        </row>
        <row r="26">
          <cell r="A26" t="str">
            <v>45A</v>
          </cell>
          <cell r="B26">
            <v>1151098.5621628934</v>
          </cell>
          <cell r="C26">
            <v>1148908.6707229412</v>
          </cell>
          <cell r="D26">
            <v>1344.8006000362748</v>
          </cell>
        </row>
        <row r="27">
          <cell r="A27">
            <v>61</v>
          </cell>
          <cell r="B27">
            <v>1151083.6715819638</v>
          </cell>
          <cell r="C27">
            <v>1148879.9605464032</v>
          </cell>
          <cell r="D27">
            <v>1344.0350426577841</v>
          </cell>
        </row>
        <row r="28">
          <cell r="A28">
            <v>10</v>
          </cell>
          <cell r="B28">
            <v>1151058.5954847152</v>
          </cell>
          <cell r="C28">
            <v>1148998.1493384498</v>
          </cell>
          <cell r="D28">
            <v>1351.4400127770471</v>
          </cell>
        </row>
        <row r="29">
          <cell r="A29">
            <v>9</v>
          </cell>
          <cell r="B29">
            <v>1151026.355220868</v>
          </cell>
          <cell r="C29">
            <v>1148935.1216390317</v>
          </cell>
          <cell r="D29">
            <v>1354.8503867135087</v>
          </cell>
        </row>
        <row r="30">
          <cell r="A30">
            <v>8</v>
          </cell>
          <cell r="B30">
            <v>1151022.9865773923</v>
          </cell>
          <cell r="C30">
            <v>1148930.3547811224</v>
          </cell>
          <cell r="D30">
            <v>1355.2620701696233</v>
          </cell>
        </row>
        <row r="31">
          <cell r="A31" t="str">
            <v>14A</v>
          </cell>
          <cell r="B31">
            <v>1151026.8686560146</v>
          </cell>
          <cell r="C31">
            <v>1149064.3791065551</v>
          </cell>
          <cell r="D31">
            <v>1359.647664261031</v>
          </cell>
        </row>
        <row r="32">
          <cell r="A32">
            <v>12</v>
          </cell>
          <cell r="B32">
            <v>1151098.5188178634</v>
          </cell>
          <cell r="C32">
            <v>1149073.4922249566</v>
          </cell>
          <cell r="D32">
            <v>1355.8392352142116</v>
          </cell>
        </row>
        <row r="33">
          <cell r="A33">
            <v>11</v>
          </cell>
          <cell r="B33">
            <v>1151077.6619190925</v>
          </cell>
          <cell r="C33">
            <v>1149036.7897374383</v>
          </cell>
          <cell r="D33">
            <v>1354.4959158024456</v>
          </cell>
        </row>
        <row r="34">
          <cell r="A34">
            <v>13</v>
          </cell>
          <cell r="B34">
            <v>1151048.3990745903</v>
          </cell>
          <cell r="C34">
            <v>1149099.0257615754</v>
          </cell>
          <cell r="D34">
            <v>1357.9725179132356</v>
          </cell>
        </row>
        <row r="35">
          <cell r="A35">
            <v>262</v>
          </cell>
          <cell r="B35">
            <v>1151004.4912259961</v>
          </cell>
          <cell r="C35">
            <v>1149025.0849031573</v>
          </cell>
          <cell r="D35">
            <v>1361.4499153808936</v>
          </cell>
        </row>
        <row r="36">
          <cell r="A36">
            <v>16</v>
          </cell>
          <cell r="B36">
            <v>1150995.1874033813</v>
          </cell>
          <cell r="C36">
            <v>1149029.8121934782</v>
          </cell>
          <cell r="D36">
            <v>1363.2155277383447</v>
          </cell>
        </row>
        <row r="37">
          <cell r="A37" t="str">
            <v>15A</v>
          </cell>
          <cell r="B37">
            <v>1150977.7464497215</v>
          </cell>
          <cell r="C37">
            <v>1149038.6658172507</v>
          </cell>
          <cell r="D37">
            <v>1364.7401172085349</v>
          </cell>
        </row>
        <row r="38">
          <cell r="A38">
            <v>6</v>
          </cell>
          <cell r="B38">
            <v>1150963.1274990751</v>
          </cell>
          <cell r="C38">
            <v>1149008.347188845</v>
          </cell>
          <cell r="D38">
            <v>1364.3542953925962</v>
          </cell>
        </row>
        <row r="39">
          <cell r="A39">
            <v>17</v>
          </cell>
          <cell r="B39">
            <v>1151141.8034219691</v>
          </cell>
          <cell r="C39">
            <v>1148956.3900550397</v>
          </cell>
          <cell r="D39">
            <v>1337.4683796959914</v>
          </cell>
        </row>
        <row r="40">
          <cell r="A40" t="str">
            <v>200A</v>
          </cell>
          <cell r="B40">
            <v>1151032.3495295774</v>
          </cell>
          <cell r="C40">
            <v>1148924.3942487428</v>
          </cell>
          <cell r="D40">
            <v>1354.525102858337</v>
          </cell>
        </row>
        <row r="41">
          <cell r="A41">
            <v>63</v>
          </cell>
          <cell r="B41">
            <v>1151055.4543660544</v>
          </cell>
          <cell r="C41">
            <v>1148921.7278309299</v>
          </cell>
          <cell r="D41">
            <v>1352.3889884608823</v>
          </cell>
        </row>
        <row r="42">
          <cell r="A42" t="str">
            <v>64A</v>
          </cell>
          <cell r="B42">
            <v>1151072.0636055109</v>
          </cell>
          <cell r="C42">
            <v>1148955.61588167</v>
          </cell>
          <cell r="D42">
            <v>1352.3702292516743</v>
          </cell>
        </row>
        <row r="43">
          <cell r="A43">
            <v>62</v>
          </cell>
          <cell r="B43">
            <v>1151059.7261104977</v>
          </cell>
          <cell r="C43">
            <v>1148899.3567772531</v>
          </cell>
          <cell r="D43">
            <v>1350.545742305291</v>
          </cell>
        </row>
        <row r="44">
          <cell r="A44">
            <v>44</v>
          </cell>
          <cell r="B44">
            <v>1151264.8361581019</v>
          </cell>
          <cell r="C44">
            <v>1148850.0532957893</v>
          </cell>
          <cell r="D44">
            <v>1327.8954260108117</v>
          </cell>
        </row>
        <row r="45">
          <cell r="A45">
            <v>24</v>
          </cell>
          <cell r="B45">
            <v>1151309.21</v>
          </cell>
          <cell r="C45">
            <v>1148870.7</v>
          </cell>
          <cell r="D45">
            <v>1326.28</v>
          </cell>
        </row>
        <row r="46">
          <cell r="A46">
            <v>25</v>
          </cell>
          <cell r="B46">
            <v>1151362.5060870789</v>
          </cell>
          <cell r="C46">
            <v>1148843.8456186319</v>
          </cell>
          <cell r="D46">
            <v>1325.8269282528281</v>
          </cell>
        </row>
        <row r="47">
          <cell r="A47">
            <v>43</v>
          </cell>
          <cell r="B47">
            <v>1151319.0600961938</v>
          </cell>
          <cell r="C47">
            <v>1148757.06547595</v>
          </cell>
          <cell r="D47">
            <v>1327.1651043106815</v>
          </cell>
        </row>
        <row r="48">
          <cell r="A48">
            <v>201</v>
          </cell>
          <cell r="B48">
            <v>1151306.0505700782</v>
          </cell>
          <cell r="C48">
            <v>1148730.2268973694</v>
          </cell>
          <cell r="D48">
            <v>1326.8987382930391</v>
          </cell>
        </row>
        <row r="49">
          <cell r="A49">
            <v>202</v>
          </cell>
          <cell r="B49">
            <v>1151291.5048365991</v>
          </cell>
          <cell r="C49">
            <v>1148699.8068667436</v>
          </cell>
          <cell r="D49">
            <v>1327.2316327608828</v>
          </cell>
        </row>
        <row r="50">
          <cell r="A50">
            <v>101</v>
          </cell>
          <cell r="B50">
            <v>1151287.5231146077</v>
          </cell>
          <cell r="C50">
            <v>1148687.6168845526</v>
          </cell>
          <cell r="D50">
            <v>1327.186592928904</v>
          </cell>
        </row>
        <row r="51">
          <cell r="A51">
            <v>203</v>
          </cell>
          <cell r="B51">
            <v>1151295.1759405355</v>
          </cell>
          <cell r="C51">
            <v>1148681.4858961669</v>
          </cell>
          <cell r="D51">
            <v>1326.326359215012</v>
          </cell>
        </row>
        <row r="52">
          <cell r="A52">
            <v>220</v>
          </cell>
          <cell r="B52">
            <v>1151270.5096259217</v>
          </cell>
          <cell r="C52">
            <v>1148658.0921981109</v>
          </cell>
          <cell r="D52">
            <v>1327.4960653935275</v>
          </cell>
        </row>
        <row r="53">
          <cell r="A53" t="str">
            <v>90A</v>
          </cell>
          <cell r="B53">
            <v>1151205.5256082765</v>
          </cell>
          <cell r="C53">
            <v>1148680.0092459517</v>
          </cell>
          <cell r="D53">
            <v>1331.4873214339698</v>
          </cell>
        </row>
        <row r="54">
          <cell r="A54">
            <v>78</v>
          </cell>
          <cell r="B54">
            <v>1151193.3010028289</v>
          </cell>
          <cell r="C54">
            <v>1148709.6458514908</v>
          </cell>
          <cell r="D54">
            <v>1332.549325612345</v>
          </cell>
        </row>
        <row r="55">
          <cell r="A55">
            <v>77</v>
          </cell>
          <cell r="B55">
            <v>1151183.7264971512</v>
          </cell>
          <cell r="C55">
            <v>1148687.4281196315</v>
          </cell>
          <cell r="D55">
            <v>1330.2644562821579</v>
          </cell>
        </row>
        <row r="56">
          <cell r="A56">
            <v>76</v>
          </cell>
          <cell r="B56">
            <v>1151171.9710216476</v>
          </cell>
          <cell r="C56">
            <v>1148665.7884250814</v>
          </cell>
          <cell r="D56">
            <v>1327.3333999184038</v>
          </cell>
        </row>
        <row r="57">
          <cell r="A57">
            <v>75</v>
          </cell>
          <cell r="B57">
            <v>1151154.3929999999</v>
          </cell>
          <cell r="C57">
            <v>1148622.8535</v>
          </cell>
          <cell r="D57">
            <v>1324.5662872811001</v>
          </cell>
        </row>
        <row r="58">
          <cell r="A58">
            <v>72</v>
          </cell>
          <cell r="B58">
            <v>1151130.97</v>
          </cell>
          <cell r="C58">
            <v>1148579.1089999999</v>
          </cell>
          <cell r="D58">
            <v>1321.4099999999999</v>
          </cell>
        </row>
        <row r="59">
          <cell r="A59">
            <v>73</v>
          </cell>
          <cell r="B59">
            <v>1151126.4038159726</v>
          </cell>
          <cell r="C59">
            <v>1148569.2673538057</v>
          </cell>
          <cell r="D59">
            <v>1322.0645776328436</v>
          </cell>
        </row>
        <row r="60">
          <cell r="A60">
            <v>217</v>
          </cell>
          <cell r="B60">
            <v>1151178.566254305</v>
          </cell>
          <cell r="C60">
            <v>1148538.4247280378</v>
          </cell>
          <cell r="D60">
            <v>1318.6581713835806</v>
          </cell>
        </row>
        <row r="61">
          <cell r="A61">
            <v>218</v>
          </cell>
          <cell r="B61">
            <v>1151197.6262841185</v>
          </cell>
          <cell r="C61">
            <v>1148550.0481416783</v>
          </cell>
          <cell r="D61">
            <v>1315.4846485457178</v>
          </cell>
        </row>
        <row r="62">
          <cell r="A62">
            <v>219</v>
          </cell>
          <cell r="B62">
            <v>1151201.707688818</v>
          </cell>
          <cell r="C62">
            <v>1148569.3253559452</v>
          </cell>
          <cell r="D62">
            <v>1317.8323720695976</v>
          </cell>
        </row>
        <row r="63">
          <cell r="A63">
            <v>216</v>
          </cell>
          <cell r="B63">
            <v>1151225.4132518293</v>
          </cell>
          <cell r="C63">
            <v>1148518.8593837544</v>
          </cell>
          <cell r="D63">
            <v>1311.3504917518001</v>
          </cell>
        </row>
        <row r="64">
          <cell r="A64">
            <v>255</v>
          </cell>
          <cell r="B64">
            <v>1151263.3914242866</v>
          </cell>
          <cell r="C64">
            <v>1148558.6377487867</v>
          </cell>
          <cell r="D64">
            <v>1317.4920775248022</v>
          </cell>
        </row>
        <row r="65">
          <cell r="A65">
            <v>210</v>
          </cell>
          <cell r="B65">
            <v>1151253.0524313932</v>
          </cell>
          <cell r="C65">
            <v>1148469.4865884893</v>
          </cell>
          <cell r="D65">
            <v>1309.4642647962642</v>
          </cell>
        </row>
        <row r="66">
          <cell r="A66" t="str">
            <v>71A</v>
          </cell>
          <cell r="B66">
            <v>1151115.7847693965</v>
          </cell>
          <cell r="C66">
            <v>1148643.0807847043</v>
          </cell>
          <cell r="D66">
            <v>1329.3308903994437</v>
          </cell>
        </row>
        <row r="67">
          <cell r="A67" t="str">
            <v>81A</v>
          </cell>
          <cell r="B67">
            <v>1151134.6047570049</v>
          </cell>
          <cell r="C67">
            <v>1148679.6123421285</v>
          </cell>
          <cell r="D67">
            <v>1329.3625978967411</v>
          </cell>
        </row>
        <row r="68">
          <cell r="A68" t="str">
            <v>85A</v>
          </cell>
          <cell r="B68">
            <v>1151081.0796274815</v>
          </cell>
          <cell r="C68">
            <v>1148661.9458679473</v>
          </cell>
          <cell r="D68">
            <v>1331.6305219397461</v>
          </cell>
        </row>
        <row r="69">
          <cell r="A69">
            <v>71</v>
          </cell>
          <cell r="B69">
            <v>1151094.1446617951</v>
          </cell>
          <cell r="C69">
            <v>1148602.6102189976</v>
          </cell>
          <cell r="D69">
            <v>1323.4890927616343</v>
          </cell>
        </row>
        <row r="70">
          <cell r="A70">
            <v>80</v>
          </cell>
          <cell r="B70">
            <v>1151160.9790000001</v>
          </cell>
          <cell r="C70">
            <v>1148700.5789999999</v>
          </cell>
          <cell r="D70">
            <v>1330.875</v>
          </cell>
        </row>
        <row r="71">
          <cell r="A71" t="str">
            <v>CJ82</v>
          </cell>
          <cell r="B71">
            <v>1151098.8674388544</v>
          </cell>
          <cell r="C71">
            <v>1148693.6913246096</v>
          </cell>
          <cell r="D71">
            <v>1332.5423001778324</v>
          </cell>
        </row>
        <row r="72">
          <cell r="A72" t="str">
            <v>82A</v>
          </cell>
          <cell r="B72">
            <v>1151104.8940819514</v>
          </cell>
          <cell r="C72">
            <v>1148701.5600514568</v>
          </cell>
          <cell r="D72">
            <v>1332.9722430336058</v>
          </cell>
        </row>
        <row r="73">
          <cell r="A73">
            <v>82</v>
          </cell>
          <cell r="B73">
            <v>1151096.3098258215</v>
          </cell>
          <cell r="C73">
            <v>1148708.8202834898</v>
          </cell>
          <cell r="D73">
            <v>1335.1402251249597</v>
          </cell>
        </row>
        <row r="74">
          <cell r="A74">
            <v>86</v>
          </cell>
          <cell r="B74">
            <v>1151059.6074372241</v>
          </cell>
          <cell r="C74">
            <v>1148623.1146933264</v>
          </cell>
          <cell r="D74">
            <v>1326.7679140245484</v>
          </cell>
        </row>
        <row r="75">
          <cell r="A75">
            <v>60</v>
          </cell>
          <cell r="B75">
            <v>1151089.8337173536</v>
          </cell>
          <cell r="C75">
            <v>1148891.466866859</v>
          </cell>
          <cell r="D75">
            <v>1344.5141339051972</v>
          </cell>
        </row>
        <row r="76">
          <cell r="A76" t="str">
            <v>65A</v>
          </cell>
          <cell r="B76">
            <v>1150910.3674630995</v>
          </cell>
          <cell r="C76">
            <v>1148670.3746952615</v>
          </cell>
          <cell r="D76">
            <v>1352.2210540071512</v>
          </cell>
        </row>
        <row r="77">
          <cell r="A77">
            <v>89</v>
          </cell>
          <cell r="B77">
            <v>1150956.6385658588</v>
          </cell>
          <cell r="C77">
            <v>1148644.124177306</v>
          </cell>
          <cell r="D77">
            <v>1341.4260925688691</v>
          </cell>
        </row>
        <row r="78">
          <cell r="A78">
            <v>88</v>
          </cell>
          <cell r="B78">
            <v>1150986.5638188175</v>
          </cell>
          <cell r="C78">
            <v>1148627.2744050543</v>
          </cell>
          <cell r="D78">
            <v>1337.2411111924082</v>
          </cell>
        </row>
        <row r="79">
          <cell r="A79">
            <v>87</v>
          </cell>
          <cell r="B79">
            <v>1151005.7955992499</v>
          </cell>
          <cell r="C79">
            <v>1148616.2576566741</v>
          </cell>
          <cell r="D79">
            <v>1335.3309915064096</v>
          </cell>
        </row>
        <row r="80">
          <cell r="A80">
            <v>69</v>
          </cell>
          <cell r="B80">
            <v>1151051.1265362487</v>
          </cell>
          <cell r="C80">
            <v>1148590.7856498142</v>
          </cell>
          <cell r="D80">
            <v>1329.1370475617673</v>
          </cell>
        </row>
        <row r="81">
          <cell r="A81">
            <v>221</v>
          </cell>
          <cell r="B81">
            <v>1151057.9711334559</v>
          </cell>
          <cell r="C81">
            <v>1148591.5972339832</v>
          </cell>
          <cell r="D81">
            <v>1328.1412066707021</v>
          </cell>
        </row>
        <row r="82">
          <cell r="A82">
            <v>68</v>
          </cell>
          <cell r="B82">
            <v>1151019.1672265283</v>
          </cell>
          <cell r="C82">
            <v>1148555.9637174096</v>
          </cell>
          <cell r="D82">
            <v>1336.0259859318408</v>
          </cell>
        </row>
        <row r="83">
          <cell r="A83" t="str">
            <v>66A</v>
          </cell>
          <cell r="B83">
            <v>1150915.667171842</v>
          </cell>
          <cell r="C83">
            <v>1148614.4148936991</v>
          </cell>
          <cell r="D83">
            <v>1345.7218434281829</v>
          </cell>
        </row>
        <row r="84">
          <cell r="A84">
            <v>67</v>
          </cell>
          <cell r="B84">
            <v>1150963.9882180393</v>
          </cell>
          <cell r="C84">
            <v>1148587.0227221956</v>
          </cell>
          <cell r="D84">
            <v>1339.2588025398586</v>
          </cell>
        </row>
        <row r="85">
          <cell r="A85" t="str">
            <v>83A</v>
          </cell>
          <cell r="B85">
            <v>1151064.8688418614</v>
          </cell>
          <cell r="C85">
            <v>1148733.2802838814</v>
          </cell>
          <cell r="D85">
            <v>1337.6737873533291</v>
          </cell>
        </row>
        <row r="86">
          <cell r="A86" t="str">
            <v>CJ255A</v>
          </cell>
          <cell r="B86">
            <v>1151289.3906379179</v>
          </cell>
          <cell r="C86">
            <v>1148546.1454071826</v>
          </cell>
          <cell r="D86">
            <v>1314.2304446415558</v>
          </cell>
        </row>
        <row r="87">
          <cell r="A87">
            <v>94</v>
          </cell>
          <cell r="B87">
            <v>1151307.2140522101</v>
          </cell>
          <cell r="C87">
            <v>1148537.708765619</v>
          </cell>
          <cell r="D87">
            <v>1312.7186235219669</v>
          </cell>
        </row>
        <row r="88">
          <cell r="A88">
            <v>95</v>
          </cell>
          <cell r="B88">
            <v>1151300.5448576743</v>
          </cell>
          <cell r="C88">
            <v>1148513.9450757906</v>
          </cell>
          <cell r="D88">
            <v>1310.4832733552007</v>
          </cell>
        </row>
        <row r="89">
          <cell r="A89">
            <v>97</v>
          </cell>
          <cell r="B89">
            <v>1151337.0226764609</v>
          </cell>
          <cell r="C89">
            <v>1148523.4106147108</v>
          </cell>
          <cell r="D89">
            <v>1313.5221565279505</v>
          </cell>
        </row>
        <row r="90">
          <cell r="A90">
            <v>96</v>
          </cell>
          <cell r="B90">
            <v>1151300.0347343453</v>
          </cell>
          <cell r="C90">
            <v>1148462.3872225289</v>
          </cell>
          <cell r="D90">
            <v>1302.3014133697372</v>
          </cell>
        </row>
        <row r="91">
          <cell r="A91">
            <v>212</v>
          </cell>
          <cell r="B91">
            <v>1151287.9100306323</v>
          </cell>
          <cell r="C91">
            <v>1148469.7869794625</v>
          </cell>
          <cell r="D91">
            <v>1305.3429140125509</v>
          </cell>
        </row>
        <row r="92">
          <cell r="A92">
            <v>211</v>
          </cell>
          <cell r="B92">
            <v>1151265.5858893902</v>
          </cell>
          <cell r="C92">
            <v>1148465.0850551676</v>
          </cell>
          <cell r="D92">
            <v>1307.0761491930057</v>
          </cell>
        </row>
        <row r="93">
          <cell r="A93">
            <v>208</v>
          </cell>
          <cell r="B93">
            <v>1151300.2584034256</v>
          </cell>
          <cell r="C93">
            <v>1148431.0280963366</v>
          </cell>
          <cell r="D93">
            <v>1300.2225257221767</v>
          </cell>
        </row>
        <row r="94">
          <cell r="A94">
            <v>258</v>
          </cell>
          <cell r="B94">
            <v>1151322.7914154534</v>
          </cell>
          <cell r="C94">
            <v>1148429.112632731</v>
          </cell>
          <cell r="D94">
            <v>1298.8508433945678</v>
          </cell>
        </row>
        <row r="95">
          <cell r="A95" t="str">
            <v>199A</v>
          </cell>
          <cell r="B95">
            <v>1151335.9800982745</v>
          </cell>
          <cell r="C95">
            <v>1148454.7091627161</v>
          </cell>
          <cell r="D95">
            <v>1303.0695447414712</v>
          </cell>
        </row>
        <row r="96">
          <cell r="A96">
            <v>214</v>
          </cell>
          <cell r="B96">
            <v>1151215.7298571668</v>
          </cell>
          <cell r="C96">
            <v>1148434.0182640983</v>
          </cell>
          <cell r="D96">
            <v>1305.9575144399801</v>
          </cell>
        </row>
        <row r="97">
          <cell r="A97">
            <v>215</v>
          </cell>
          <cell r="B97">
            <v>1151199.2545212787</v>
          </cell>
          <cell r="C97">
            <v>1148437.7634232449</v>
          </cell>
          <cell r="D97">
            <v>1306.8379854058219</v>
          </cell>
        </row>
        <row r="98">
          <cell r="A98">
            <v>213</v>
          </cell>
          <cell r="B98">
            <v>1151214.6013504101</v>
          </cell>
          <cell r="C98">
            <v>1148413.5498197312</v>
          </cell>
          <cell r="D98">
            <v>1305.4897574204765</v>
          </cell>
        </row>
        <row r="99">
          <cell r="A99">
            <v>222</v>
          </cell>
          <cell r="B99">
            <v>1151293.2270181987</v>
          </cell>
          <cell r="C99">
            <v>1148398.5560882036</v>
          </cell>
          <cell r="D99">
            <v>1299.3190243042732</v>
          </cell>
        </row>
        <row r="100">
          <cell r="A100">
            <v>223</v>
          </cell>
          <cell r="B100">
            <v>1151289.8015691093</v>
          </cell>
          <cell r="C100">
            <v>1148379.6932618781</v>
          </cell>
          <cell r="D100">
            <v>1297.0834867449441</v>
          </cell>
        </row>
        <row r="101">
          <cell r="A101">
            <v>209</v>
          </cell>
          <cell r="B101">
            <v>1151251.3120192047</v>
          </cell>
          <cell r="C101">
            <v>1148406.8167570189</v>
          </cell>
          <cell r="D101">
            <v>1302.756660711025</v>
          </cell>
        </row>
        <row r="102">
          <cell r="A102">
            <v>224</v>
          </cell>
          <cell r="B102">
            <v>1151263.8030685855</v>
          </cell>
          <cell r="C102">
            <v>1148353.6907741309</v>
          </cell>
          <cell r="D102">
            <v>1288.1668665317982</v>
          </cell>
        </row>
        <row r="103">
          <cell r="A103" t="str">
            <v>109A</v>
          </cell>
          <cell r="B103">
            <v>1151350.5749764103</v>
          </cell>
          <cell r="C103">
            <v>1148351.1358806477</v>
          </cell>
          <cell r="D103">
            <v>1288.2990619103534</v>
          </cell>
        </row>
        <row r="104">
          <cell r="A104">
            <v>127</v>
          </cell>
          <cell r="B104">
            <v>1151345.9727719096</v>
          </cell>
          <cell r="C104">
            <v>1148343.2091738614</v>
          </cell>
          <cell r="D104">
            <v>1288.7707662308019</v>
          </cell>
        </row>
        <row r="105">
          <cell r="A105">
            <v>109</v>
          </cell>
          <cell r="B105">
            <v>1151358.7836018377</v>
          </cell>
          <cell r="C105">
            <v>1148366.3229974753</v>
          </cell>
          <cell r="D105">
            <v>1293.2323060288252</v>
          </cell>
        </row>
        <row r="106">
          <cell r="A106">
            <v>108</v>
          </cell>
          <cell r="B106">
            <v>1151376.3081463464</v>
          </cell>
          <cell r="C106">
            <v>1148400.2911714204</v>
          </cell>
          <cell r="D106">
            <v>1295.4229628686064</v>
          </cell>
        </row>
        <row r="107">
          <cell r="A107">
            <v>110</v>
          </cell>
          <cell r="B107">
            <v>1151383.3012392889</v>
          </cell>
          <cell r="C107">
            <v>1148413.7773120357</v>
          </cell>
          <cell r="D107">
            <v>1296.9497589426319</v>
          </cell>
        </row>
        <row r="108">
          <cell r="A108">
            <v>111</v>
          </cell>
          <cell r="B108">
            <v>1151396.1051370283</v>
          </cell>
          <cell r="C108">
            <v>1148439.4646963559</v>
          </cell>
          <cell r="D108">
            <v>1300.6505512958956</v>
          </cell>
        </row>
        <row r="109">
          <cell r="A109">
            <v>107</v>
          </cell>
          <cell r="B109">
            <v>1151344.5786752105</v>
          </cell>
          <cell r="C109">
            <v>1148417.7437091372</v>
          </cell>
          <cell r="D109">
            <v>1297.020100693039</v>
          </cell>
        </row>
        <row r="110">
          <cell r="A110" t="str">
            <v>CJ258A</v>
          </cell>
          <cell r="B110">
            <v>1151317.9157587145</v>
          </cell>
          <cell r="C110">
            <v>1148431.6801892288</v>
          </cell>
          <cell r="D110">
            <v>1297.5892890776004</v>
          </cell>
        </row>
        <row r="111">
          <cell r="A111">
            <v>106</v>
          </cell>
          <cell r="B111">
            <v>1151359.2487616511</v>
          </cell>
          <cell r="C111">
            <v>1148444.186925584</v>
          </cell>
          <cell r="D111">
            <v>1302.2642481393373</v>
          </cell>
        </row>
        <row r="112">
          <cell r="A112" t="str">
            <v>198A</v>
          </cell>
          <cell r="B112">
            <v>1151347.5770615209</v>
          </cell>
          <cell r="C112">
            <v>1148478.3496585821</v>
          </cell>
          <cell r="D112">
            <v>1308.7820517120713</v>
          </cell>
        </row>
        <row r="113">
          <cell r="A113">
            <v>103</v>
          </cell>
          <cell r="B113">
            <v>1151371.0219404057</v>
          </cell>
          <cell r="C113">
            <v>1148466.6404584947</v>
          </cell>
          <cell r="D113">
            <v>1309.3655523770256</v>
          </cell>
        </row>
        <row r="114">
          <cell r="A114" t="str">
            <v>102A</v>
          </cell>
          <cell r="B114">
            <v>1151385.1344992181</v>
          </cell>
          <cell r="C114">
            <v>1148493.6665940909</v>
          </cell>
          <cell r="D114">
            <v>1313.2660030446293</v>
          </cell>
        </row>
        <row r="115">
          <cell r="A115">
            <v>112</v>
          </cell>
          <cell r="B115">
            <v>1151401.7817717334</v>
          </cell>
          <cell r="C115">
            <v>1148451.0763649635</v>
          </cell>
          <cell r="D115">
            <v>1307.9407569881878</v>
          </cell>
        </row>
        <row r="116">
          <cell r="A116">
            <v>113</v>
          </cell>
          <cell r="B116">
            <v>1151415.3122686637</v>
          </cell>
          <cell r="C116">
            <v>1148444.5890040009</v>
          </cell>
          <cell r="D116">
            <v>1306.8670312382569</v>
          </cell>
        </row>
        <row r="117">
          <cell r="A117" t="str">
            <v>115A</v>
          </cell>
          <cell r="B117">
            <v>1151410.3963137451</v>
          </cell>
          <cell r="C117">
            <v>1148466.0298068037</v>
          </cell>
          <cell r="D117">
            <v>1311.3427838448649</v>
          </cell>
        </row>
        <row r="118">
          <cell r="A118">
            <v>114</v>
          </cell>
          <cell r="B118">
            <v>1151440.6347005439</v>
          </cell>
          <cell r="C118">
            <v>1148432.6353457626</v>
          </cell>
          <cell r="D118">
            <v>1300.1617456570011</v>
          </cell>
        </row>
        <row r="119">
          <cell r="A119">
            <v>124</v>
          </cell>
          <cell r="B119">
            <v>1151464.0525576628</v>
          </cell>
          <cell r="C119">
            <v>1148419.1945182038</v>
          </cell>
          <cell r="D119">
            <v>1298.958678849782</v>
          </cell>
        </row>
        <row r="120">
          <cell r="A120">
            <v>121</v>
          </cell>
          <cell r="B120">
            <v>1151478.3342596083</v>
          </cell>
          <cell r="C120">
            <v>1148412.4030216595</v>
          </cell>
          <cell r="D120">
            <v>1298.4950243258345</v>
          </cell>
        </row>
        <row r="121">
          <cell r="A121">
            <v>119</v>
          </cell>
          <cell r="B121">
            <v>1151485.9448184995</v>
          </cell>
          <cell r="C121">
            <v>1148423.8537589884</v>
          </cell>
          <cell r="D121">
            <v>1303.5849867079228</v>
          </cell>
        </row>
        <row r="122">
          <cell r="A122">
            <v>117</v>
          </cell>
          <cell r="B122">
            <v>1151498.614300899</v>
          </cell>
          <cell r="C122">
            <v>1148444.2397754469</v>
          </cell>
          <cell r="D122">
            <v>1312.1639960042041</v>
          </cell>
        </row>
        <row r="123">
          <cell r="A123" t="str">
            <v>123A</v>
          </cell>
          <cell r="B123">
            <v>1151470.7103294651</v>
          </cell>
          <cell r="C123">
            <v>1148433.5867809425</v>
          </cell>
          <cell r="D123">
            <v>1304.9833632846758</v>
          </cell>
        </row>
        <row r="124">
          <cell r="A124" t="str">
            <v>120A</v>
          </cell>
          <cell r="B124">
            <v>1151508.0069764671</v>
          </cell>
          <cell r="C124">
            <v>1148415.0739128552</v>
          </cell>
          <cell r="D124">
            <v>1304.5094514925945</v>
          </cell>
        </row>
        <row r="125">
          <cell r="A125" t="str">
            <v>116A</v>
          </cell>
          <cell r="B125">
            <v>1151503.0479586003</v>
          </cell>
          <cell r="C125">
            <v>1148453.8296252391</v>
          </cell>
          <cell r="D125">
            <v>1314.2263441250027</v>
          </cell>
        </row>
        <row r="126">
          <cell r="A126" t="str">
            <v>206A</v>
          </cell>
          <cell r="B126">
            <v>1151520.7449253076</v>
          </cell>
          <cell r="C126">
            <v>1148482.0796149017</v>
          </cell>
          <cell r="D126">
            <v>1314.3048100199667</v>
          </cell>
        </row>
        <row r="127">
          <cell r="A127" t="str">
            <v>100A</v>
          </cell>
          <cell r="B127">
            <v>1151480.3387320719</v>
          </cell>
          <cell r="C127">
            <v>1148460.2206529654</v>
          </cell>
          <cell r="D127">
            <v>1315.1279897351155</v>
          </cell>
        </row>
        <row r="128">
          <cell r="A128">
            <v>99</v>
          </cell>
          <cell r="B128">
            <v>1151463.7301824719</v>
          </cell>
          <cell r="C128">
            <v>1148463.5012284881</v>
          </cell>
          <cell r="D128">
            <v>1315.3612812717051</v>
          </cell>
        </row>
        <row r="129">
          <cell r="A129">
            <v>257</v>
          </cell>
          <cell r="B129">
            <v>1151451.3311325207</v>
          </cell>
          <cell r="C129">
            <v>1148465.7102600492</v>
          </cell>
          <cell r="D129">
            <v>1315.2956167202751</v>
          </cell>
        </row>
        <row r="130">
          <cell r="A130" t="str">
            <v>132A</v>
          </cell>
          <cell r="B130">
            <v>1151475.4499637992</v>
          </cell>
          <cell r="C130">
            <v>1148489.1597703458</v>
          </cell>
          <cell r="D130">
            <v>1315.8468132233825</v>
          </cell>
        </row>
        <row r="131">
          <cell r="A131">
            <v>133</v>
          </cell>
          <cell r="B131">
            <v>1151482.1320670084</v>
          </cell>
          <cell r="C131">
            <v>1148501.0944339542</v>
          </cell>
          <cell r="D131">
            <v>1315.4110941453359</v>
          </cell>
        </row>
        <row r="132">
          <cell r="A132">
            <v>134</v>
          </cell>
          <cell r="B132">
            <v>1151494.9637163733</v>
          </cell>
          <cell r="C132">
            <v>1148528.7082881788</v>
          </cell>
          <cell r="D132">
            <v>1309.4713374904118</v>
          </cell>
        </row>
        <row r="133">
          <cell r="A133">
            <v>207</v>
          </cell>
          <cell r="B133">
            <v>1151534.2122798064</v>
          </cell>
          <cell r="C133">
            <v>1148505.9462440058</v>
          </cell>
          <cell r="D133">
            <v>1309.2082056892</v>
          </cell>
        </row>
        <row r="134">
          <cell r="A134">
            <v>225</v>
          </cell>
          <cell r="B134">
            <v>1151544.2189052566</v>
          </cell>
          <cell r="C134">
            <v>1148522.9898523013</v>
          </cell>
          <cell r="D134">
            <v>1307.577024919718</v>
          </cell>
        </row>
        <row r="135">
          <cell r="A135">
            <v>135</v>
          </cell>
          <cell r="B135">
            <v>1151587.8380908461</v>
          </cell>
          <cell r="C135">
            <v>1148520.9463409174</v>
          </cell>
          <cell r="D135">
            <v>1305.5979694758857</v>
          </cell>
        </row>
        <row r="136">
          <cell r="A136" t="str">
            <v>136A</v>
          </cell>
          <cell r="B136">
            <v>1151591.3367941668</v>
          </cell>
          <cell r="C136">
            <v>1148491.9465252652</v>
          </cell>
          <cell r="D136">
            <v>1304.4400277305463</v>
          </cell>
        </row>
        <row r="137">
          <cell r="A137">
            <v>137</v>
          </cell>
          <cell r="B137">
            <v>1151605.5814868223</v>
          </cell>
          <cell r="C137">
            <v>1148444.8257483365</v>
          </cell>
          <cell r="D137">
            <v>1301.9714640026814</v>
          </cell>
        </row>
        <row r="138">
          <cell r="A138">
            <v>138</v>
          </cell>
          <cell r="B138">
            <v>1151637.768752553</v>
          </cell>
          <cell r="C138">
            <v>1148432.8575422668</v>
          </cell>
          <cell r="D138">
            <v>1297.3916379841623</v>
          </cell>
        </row>
        <row r="139">
          <cell r="A139" t="str">
            <v>127A</v>
          </cell>
          <cell r="B139">
            <v>1151385.3927212588</v>
          </cell>
          <cell r="C139">
            <v>1148359.7927949391</v>
          </cell>
          <cell r="D139">
            <v>1290.2222535029268</v>
          </cell>
        </row>
        <row r="140">
          <cell r="A140">
            <v>126</v>
          </cell>
          <cell r="B140">
            <v>1151414.8837812282</v>
          </cell>
          <cell r="C140">
            <v>1148400.5020879623</v>
          </cell>
          <cell r="D140">
            <v>1291.8292305938437</v>
          </cell>
        </row>
        <row r="141">
          <cell r="A141">
            <v>125</v>
          </cell>
          <cell r="B141">
            <v>1151440.1051050071</v>
          </cell>
          <cell r="C141">
            <v>1148409.5014712089</v>
          </cell>
          <cell r="D141">
            <v>1292.9641691271713</v>
          </cell>
        </row>
        <row r="142">
          <cell r="A142">
            <v>122</v>
          </cell>
          <cell r="B142">
            <v>1151474.0752014269</v>
          </cell>
          <cell r="C142">
            <v>1148401.5379401804</v>
          </cell>
          <cell r="D142">
            <v>1294.743711612723</v>
          </cell>
        </row>
        <row r="143">
          <cell r="A143">
            <v>149</v>
          </cell>
          <cell r="B143">
            <v>1151624.4839654816</v>
          </cell>
          <cell r="C143">
            <v>1148501.7988710173</v>
          </cell>
          <cell r="D143">
            <v>1301.7611921558635</v>
          </cell>
        </row>
        <row r="144">
          <cell r="A144">
            <v>228</v>
          </cell>
          <cell r="B144">
            <v>1151624.8877206733</v>
          </cell>
          <cell r="C144">
            <v>1148505.6375813922</v>
          </cell>
          <cell r="D144">
            <v>1302.8683490544372</v>
          </cell>
        </row>
        <row r="145">
          <cell r="A145" t="str">
            <v>148A</v>
          </cell>
          <cell r="B145">
            <v>1151653.2046524277</v>
          </cell>
          <cell r="C145">
            <v>1148502.8370989144</v>
          </cell>
          <cell r="D145">
            <v>1298.914536326045</v>
          </cell>
        </row>
        <row r="146">
          <cell r="A146">
            <v>229</v>
          </cell>
          <cell r="B146">
            <v>1151664.2785599497</v>
          </cell>
          <cell r="C146">
            <v>1148522.3412683492</v>
          </cell>
          <cell r="D146">
            <v>1301.0367201660201</v>
          </cell>
        </row>
        <row r="147">
          <cell r="A147">
            <v>230</v>
          </cell>
          <cell r="B147">
            <v>1151675.7223935623</v>
          </cell>
          <cell r="C147">
            <v>1148495.9961664691</v>
          </cell>
          <cell r="D147">
            <v>1295.8856116365566</v>
          </cell>
        </row>
        <row r="148">
          <cell r="A148" t="str">
            <v>231A</v>
          </cell>
          <cell r="B148">
            <v>1151680.023434703</v>
          </cell>
          <cell r="C148">
            <v>1148514.2231066164</v>
          </cell>
          <cell r="D148">
            <v>1298.6584179040512</v>
          </cell>
        </row>
        <row r="149">
          <cell r="A149" t="str">
            <v>147A</v>
          </cell>
          <cell r="B149">
            <v>1151653.0152039144</v>
          </cell>
          <cell r="C149">
            <v>1148480.1587234747</v>
          </cell>
          <cell r="D149">
            <v>1296.7275712511791</v>
          </cell>
        </row>
        <row r="150">
          <cell r="A150">
            <v>146</v>
          </cell>
          <cell r="B150">
            <v>1151682.9361511236</v>
          </cell>
          <cell r="C150">
            <v>1148456.8045148647</v>
          </cell>
          <cell r="D150">
            <v>1294.6960796987139</v>
          </cell>
        </row>
        <row r="151">
          <cell r="A151">
            <v>142</v>
          </cell>
          <cell r="B151">
            <v>1151695.2700344168</v>
          </cell>
          <cell r="C151">
            <v>1148445.7641160849</v>
          </cell>
          <cell r="D151">
            <v>1295.821361664197</v>
          </cell>
        </row>
        <row r="152">
          <cell r="A152" t="str">
            <v>CJ141A</v>
          </cell>
          <cell r="B152">
            <v>1151690.6094892342</v>
          </cell>
          <cell r="C152">
            <v>1148439.1554891909</v>
          </cell>
          <cell r="D152">
            <v>1294.893652310968</v>
          </cell>
        </row>
        <row r="153">
          <cell r="A153">
            <v>235</v>
          </cell>
          <cell r="B153">
            <v>1151676.8193800512</v>
          </cell>
          <cell r="C153">
            <v>1148424.1570009398</v>
          </cell>
          <cell r="D153">
            <v>1293.0584641332923</v>
          </cell>
        </row>
        <row r="154">
          <cell r="A154">
            <v>139</v>
          </cell>
          <cell r="B154">
            <v>1151664.5322342762</v>
          </cell>
          <cell r="C154">
            <v>1148422.4142870966</v>
          </cell>
          <cell r="D154">
            <v>1293.9551380946809</v>
          </cell>
        </row>
        <row r="155">
          <cell r="A155" t="str">
            <v>CJ256</v>
          </cell>
          <cell r="B155">
            <v>1151686.746580451</v>
          </cell>
          <cell r="C155">
            <v>1148388.6227055688</v>
          </cell>
          <cell r="D155">
            <v>1291.7368526335797</v>
          </cell>
        </row>
        <row r="156">
          <cell r="A156">
            <v>145</v>
          </cell>
          <cell r="B156">
            <v>1151685.1425335112</v>
          </cell>
          <cell r="C156">
            <v>1148492.9859339329</v>
          </cell>
          <cell r="D156">
            <v>1295.9938331071967</v>
          </cell>
        </row>
        <row r="157">
          <cell r="A157" t="str">
            <v>232A</v>
          </cell>
          <cell r="B157">
            <v>1151691.4196471837</v>
          </cell>
          <cell r="C157">
            <v>1148490.1336055622</v>
          </cell>
          <cell r="D157">
            <v>1296.7190714519945</v>
          </cell>
        </row>
        <row r="158">
          <cell r="A158" t="str">
            <v>144A</v>
          </cell>
          <cell r="B158">
            <v>1151712.342578742</v>
          </cell>
          <cell r="C158">
            <v>1148470.2393546056</v>
          </cell>
          <cell r="D158">
            <v>1299.1999757155115</v>
          </cell>
        </row>
        <row r="159">
          <cell r="A159">
            <v>234</v>
          </cell>
          <cell r="B159">
            <v>1151706.4407801947</v>
          </cell>
          <cell r="C159">
            <v>1148460.2787127879</v>
          </cell>
          <cell r="D159">
            <v>1297.9370983492217</v>
          </cell>
        </row>
        <row r="160">
          <cell r="A160" t="str">
            <v>143A</v>
          </cell>
          <cell r="B160">
            <v>1151736.2513843256</v>
          </cell>
          <cell r="C160">
            <v>1148445.6688523318</v>
          </cell>
          <cell r="D160">
            <v>1297.593195157127</v>
          </cell>
        </row>
        <row r="161">
          <cell r="A161" t="str">
            <v>CJ163A</v>
          </cell>
          <cell r="B161">
            <v>1152070.5748179744</v>
          </cell>
          <cell r="C161">
            <v>1148462.4449594559</v>
          </cell>
          <cell r="D161">
            <v>1270.6485305990122</v>
          </cell>
        </row>
        <row r="162">
          <cell r="A162" t="str">
            <v>CJ163B</v>
          </cell>
          <cell r="B162">
            <v>1152004.0948621677</v>
          </cell>
          <cell r="C162">
            <v>1148432.8741743274</v>
          </cell>
          <cell r="D162">
            <v>1275.5991937978215</v>
          </cell>
        </row>
        <row r="163">
          <cell r="A163">
            <v>165</v>
          </cell>
          <cell r="B163">
            <v>1152109.4076463769</v>
          </cell>
          <cell r="C163">
            <v>1148453.1770689834</v>
          </cell>
          <cell r="D163">
            <v>1267.466288686112</v>
          </cell>
        </row>
        <row r="164">
          <cell r="A164">
            <v>166</v>
          </cell>
          <cell r="B164">
            <v>1152132.3998206609</v>
          </cell>
          <cell r="C164">
            <v>1148454.3966443366</v>
          </cell>
          <cell r="D164">
            <v>1266.5360222107365</v>
          </cell>
        </row>
        <row r="165">
          <cell r="A165" t="str">
            <v>167A</v>
          </cell>
          <cell r="B165">
            <v>1151664.7687773514</v>
          </cell>
          <cell r="C165">
            <v>1148690.6618326178</v>
          </cell>
          <cell r="D165">
            <v>1306.2571420662321</v>
          </cell>
        </row>
        <row r="166">
          <cell r="A166" t="str">
            <v>CJ167A</v>
          </cell>
          <cell r="B166">
            <v>1152176.5493058267</v>
          </cell>
          <cell r="C166">
            <v>1148490.1855542788</v>
          </cell>
          <cell r="D166">
            <v>1263.6301261978408</v>
          </cell>
        </row>
        <row r="167">
          <cell r="A167">
            <v>168</v>
          </cell>
          <cell r="B167">
            <v>1152191.4758070456</v>
          </cell>
          <cell r="C167">
            <v>1148495.8848738386</v>
          </cell>
          <cell r="D167">
            <v>1264.2301505404876</v>
          </cell>
        </row>
        <row r="168">
          <cell r="A168">
            <v>169</v>
          </cell>
          <cell r="B168">
            <v>1152246.75640887</v>
          </cell>
          <cell r="C168">
            <v>1148539.9075431216</v>
          </cell>
          <cell r="D168">
            <v>1262.5356648048482</v>
          </cell>
        </row>
        <row r="169">
          <cell r="A169">
            <v>170</v>
          </cell>
          <cell r="B169">
            <v>1152254.3482410305</v>
          </cell>
          <cell r="C169">
            <v>1148562.1490397665</v>
          </cell>
          <cell r="D169">
            <v>1263.1951492415278</v>
          </cell>
        </row>
        <row r="170">
          <cell r="A170" t="str">
            <v>170A</v>
          </cell>
          <cell r="B170">
            <v>1152262.3607000001</v>
          </cell>
          <cell r="C170">
            <v>1148577.8147</v>
          </cell>
          <cell r="D170">
            <v>1263.1500000000001</v>
          </cell>
        </row>
        <row r="171">
          <cell r="A171">
            <v>171</v>
          </cell>
          <cell r="B171">
            <v>1152267.8956928132</v>
          </cell>
          <cell r="C171">
            <v>1148594.1122654215</v>
          </cell>
          <cell r="D171">
            <v>1263.5353353902328</v>
          </cell>
        </row>
        <row r="172">
          <cell r="A172">
            <v>172</v>
          </cell>
          <cell r="B172">
            <v>1152254.529653755</v>
          </cell>
          <cell r="C172">
            <v>1148620.471783139</v>
          </cell>
          <cell r="D172">
            <v>1259.9233217632293</v>
          </cell>
        </row>
        <row r="173">
          <cell r="A173" t="str">
            <v>CJ237</v>
          </cell>
          <cell r="B173">
            <v>1152256.5485479529</v>
          </cell>
          <cell r="C173">
            <v>1148628.6533891368</v>
          </cell>
          <cell r="D173">
            <v>1258.0031348647287</v>
          </cell>
        </row>
        <row r="174">
          <cell r="A174">
            <v>238</v>
          </cell>
          <cell r="B174">
            <v>1152260.7799296789</v>
          </cell>
          <cell r="C174">
            <v>1148637.5589726602</v>
          </cell>
          <cell r="D174">
            <v>1254.2693924245682</v>
          </cell>
        </row>
        <row r="175">
          <cell r="A175">
            <v>91</v>
          </cell>
          <cell r="B175">
            <v>1151343.4541948179</v>
          </cell>
          <cell r="C175">
            <v>1148619.4584166277</v>
          </cell>
          <cell r="D175">
            <v>1318.0850879930347</v>
          </cell>
        </row>
        <row r="176">
          <cell r="A176">
            <v>93</v>
          </cell>
          <cell r="B176">
            <v>1151325.1265182265</v>
          </cell>
          <cell r="C176">
            <v>1148579.9417800684</v>
          </cell>
          <cell r="D176">
            <v>1314.246163505353</v>
          </cell>
        </row>
        <row r="177">
          <cell r="A177">
            <v>91</v>
          </cell>
          <cell r="B177">
            <v>1151322.5219395969</v>
          </cell>
          <cell r="C177">
            <v>1148574.6502080949</v>
          </cell>
          <cell r="D177">
            <v>1314.0347240076858</v>
          </cell>
        </row>
        <row r="178">
          <cell r="A178" t="str">
            <v>92A</v>
          </cell>
          <cell r="B178">
            <v>1151377.2913418191</v>
          </cell>
          <cell r="C178">
            <v>1148600.7424430395</v>
          </cell>
          <cell r="D178">
            <v>1317.2329623803266</v>
          </cell>
        </row>
        <row r="179">
          <cell r="A179" t="str">
            <v>41B</v>
          </cell>
          <cell r="B179">
            <v>1151358.7398618904</v>
          </cell>
          <cell r="C179">
            <v>1148650.0165236429</v>
          </cell>
          <cell r="D179">
            <v>1321.2114034832287</v>
          </cell>
        </row>
        <row r="180">
          <cell r="A180" t="str">
            <v>41A</v>
          </cell>
          <cell r="B180">
            <v>1151359.67994518</v>
          </cell>
          <cell r="C180">
            <v>1148649.5008634971</v>
          </cell>
          <cell r="D180">
            <v>1321.1754593532505</v>
          </cell>
        </row>
        <row r="181">
          <cell r="A181" t="str">
            <v>204A</v>
          </cell>
          <cell r="B181">
            <v>1151392.3974878741</v>
          </cell>
          <cell r="C181">
            <v>1148632.2673513102</v>
          </cell>
          <cell r="D181">
            <v>1320.364732134977</v>
          </cell>
        </row>
        <row r="182">
          <cell r="A182">
            <v>42</v>
          </cell>
          <cell r="B182">
            <v>1151397.68125501</v>
          </cell>
          <cell r="C182">
            <v>1148718.6774993767</v>
          </cell>
          <cell r="D182">
            <v>1319.7843539615856</v>
          </cell>
        </row>
        <row r="183">
          <cell r="A183">
            <v>39</v>
          </cell>
          <cell r="B183">
            <v>1151473.5466905967</v>
          </cell>
          <cell r="C183">
            <v>1148680.098696646</v>
          </cell>
          <cell r="D183">
            <v>1315.5629125978517</v>
          </cell>
        </row>
        <row r="184">
          <cell r="A184">
            <v>26</v>
          </cell>
          <cell r="B184">
            <v>1151445.1413710834</v>
          </cell>
          <cell r="C184">
            <v>1148802.5222360089</v>
          </cell>
          <cell r="D184">
            <v>1323.9094101391941</v>
          </cell>
        </row>
        <row r="185">
          <cell r="A185">
            <v>27</v>
          </cell>
          <cell r="B185">
            <v>1151473.7782665454</v>
          </cell>
          <cell r="C185">
            <v>1148851.0330315584</v>
          </cell>
          <cell r="D185">
            <v>1319.5441395170951</v>
          </cell>
        </row>
        <row r="186">
          <cell r="A186">
            <v>28</v>
          </cell>
          <cell r="B186">
            <v>1151581.0416493679</v>
          </cell>
          <cell r="C186">
            <v>1148793.9848268898</v>
          </cell>
          <cell r="D186">
            <v>1313.3777829905134</v>
          </cell>
        </row>
        <row r="187">
          <cell r="A187">
            <v>37</v>
          </cell>
          <cell r="B187">
            <v>1151540.6705123375</v>
          </cell>
          <cell r="C187">
            <v>1148712.5187230369</v>
          </cell>
          <cell r="D187">
            <v>1314.3936260527075</v>
          </cell>
        </row>
        <row r="188">
          <cell r="A188">
            <v>36</v>
          </cell>
          <cell r="B188">
            <v>1151557.2376936381</v>
          </cell>
          <cell r="C188">
            <v>1148746.6039187023</v>
          </cell>
          <cell r="D188">
            <v>1315.3135087345865</v>
          </cell>
        </row>
        <row r="189">
          <cell r="A189" t="str">
            <v>38B</v>
          </cell>
          <cell r="B189">
            <v>1151543.8842830369</v>
          </cell>
          <cell r="C189">
            <v>1148641.9676871398</v>
          </cell>
          <cell r="D189">
            <v>1314.8626680308255</v>
          </cell>
        </row>
        <row r="190">
          <cell r="A190" t="str">
            <v>38B</v>
          </cell>
          <cell r="B190">
            <v>1151495.7922653526</v>
          </cell>
          <cell r="C190">
            <v>1148624.0645946893</v>
          </cell>
          <cell r="D190">
            <v>1316.1566868544867</v>
          </cell>
        </row>
        <row r="191">
          <cell r="A191" t="str">
            <v>38A</v>
          </cell>
          <cell r="B191">
            <v>1151514.7166361932</v>
          </cell>
          <cell r="C191">
            <v>1148659.3661344752</v>
          </cell>
          <cell r="D191">
            <v>1315.0465556372992</v>
          </cell>
        </row>
        <row r="192">
          <cell r="A192">
            <v>129</v>
          </cell>
          <cell r="B192">
            <v>1151460.1689020086</v>
          </cell>
          <cell r="C192">
            <v>1148557.3515281044</v>
          </cell>
          <cell r="D192">
            <v>1314.7513793895664</v>
          </cell>
        </row>
        <row r="193">
          <cell r="A193" t="str">
            <v>40A</v>
          </cell>
          <cell r="B193">
            <v>1151476.7454578457</v>
          </cell>
          <cell r="C193">
            <v>1148588.1614798843</v>
          </cell>
          <cell r="D193">
            <v>1318.4645067707697</v>
          </cell>
        </row>
        <row r="194">
          <cell r="A194">
            <v>130</v>
          </cell>
          <cell r="B194">
            <v>1151446.0222039064</v>
          </cell>
          <cell r="C194">
            <v>1148531.0493875344</v>
          </cell>
          <cell r="D194">
            <v>1313.208403703997</v>
          </cell>
        </row>
        <row r="195">
          <cell r="A195" t="str">
            <v>98A</v>
          </cell>
          <cell r="B195">
            <v>1151418.6326701753</v>
          </cell>
          <cell r="C195">
            <v>1148480.0762492763</v>
          </cell>
          <cell r="D195">
            <v>1313.9090044749844</v>
          </cell>
        </row>
        <row r="196">
          <cell r="A196" t="str">
            <v>227A</v>
          </cell>
          <cell r="B196">
            <v>1151567.8397028488</v>
          </cell>
          <cell r="C196">
            <v>1148570.4690328643</v>
          </cell>
          <cell r="D196">
            <v>1313.0328758026367</v>
          </cell>
        </row>
        <row r="197">
          <cell r="A197">
            <v>226</v>
          </cell>
          <cell r="B197">
            <v>1151562.4378230029</v>
          </cell>
          <cell r="C197">
            <v>1148558.4665038674</v>
          </cell>
          <cell r="D197">
            <v>1312.7774900695758</v>
          </cell>
        </row>
        <row r="198">
          <cell r="A198">
            <v>151</v>
          </cell>
          <cell r="B198">
            <v>1151571.047726969</v>
          </cell>
          <cell r="C198">
            <v>1148580.3962668206</v>
          </cell>
          <cell r="D198">
            <v>1313.1040415411946</v>
          </cell>
        </row>
        <row r="199">
          <cell r="A199">
            <v>150</v>
          </cell>
          <cell r="B199">
            <v>1151602.9184141213</v>
          </cell>
          <cell r="C199">
            <v>1148578.6382087027</v>
          </cell>
          <cell r="D199">
            <v>1310.37279975817</v>
          </cell>
        </row>
        <row r="200">
          <cell r="A200" t="str">
            <v>197A</v>
          </cell>
          <cell r="B200">
            <v>1151582.6415286143</v>
          </cell>
          <cell r="C200">
            <v>1148624.4046923113</v>
          </cell>
          <cell r="D200">
            <v>1313.9468883594118</v>
          </cell>
        </row>
        <row r="201">
          <cell r="A201">
            <v>243</v>
          </cell>
          <cell r="B201">
            <v>1151616.2164705556</v>
          </cell>
          <cell r="C201">
            <v>1148685.2480251808</v>
          </cell>
          <cell r="D201">
            <v>1311.5068728376123</v>
          </cell>
        </row>
        <row r="202">
          <cell r="A202">
            <v>35</v>
          </cell>
          <cell r="B202">
            <v>1151626.5142740244</v>
          </cell>
          <cell r="C202">
            <v>1148711.4769282034</v>
          </cell>
          <cell r="D202">
            <v>1309.4196835150972</v>
          </cell>
        </row>
        <row r="203">
          <cell r="A203">
            <v>167</v>
          </cell>
          <cell r="B203">
            <v>1152149.8744469753</v>
          </cell>
          <cell r="C203">
            <v>1148469.1869591104</v>
          </cell>
          <cell r="D203">
            <v>1265.8831724425772</v>
          </cell>
        </row>
        <row r="204">
          <cell r="A204" t="str">
            <v>195A</v>
          </cell>
          <cell r="B204">
            <v>1151667.7022950605</v>
          </cell>
          <cell r="C204">
            <v>1148689.6831163724</v>
          </cell>
          <cell r="D204">
            <v>1306.1596300315775</v>
          </cell>
        </row>
        <row r="205">
          <cell r="A205">
            <v>194</v>
          </cell>
          <cell r="B205">
            <v>1151708.1272511662</v>
          </cell>
          <cell r="C205">
            <v>1148669.6802667705</v>
          </cell>
          <cell r="D205">
            <v>1304.7410795873898</v>
          </cell>
        </row>
        <row r="206">
          <cell r="A206">
            <v>29</v>
          </cell>
          <cell r="B206">
            <v>1151650.7668628893</v>
          </cell>
          <cell r="C206">
            <v>1148758.0330381545</v>
          </cell>
          <cell r="D206">
            <v>1308.6488731799664</v>
          </cell>
        </row>
        <row r="207">
          <cell r="A207">
            <v>30</v>
          </cell>
          <cell r="B207">
            <v>1151702.3626988719</v>
          </cell>
          <cell r="C207">
            <v>1148734.6535584796</v>
          </cell>
          <cell r="D207">
            <v>1303.9933866259273</v>
          </cell>
        </row>
        <row r="208">
          <cell r="A208">
            <v>192</v>
          </cell>
          <cell r="B208">
            <v>1151722.8999999999</v>
          </cell>
          <cell r="C208">
            <v>1148723.18</v>
          </cell>
          <cell r="D208">
            <v>1302.8083036912797</v>
          </cell>
        </row>
        <row r="209">
          <cell r="A209">
            <v>193</v>
          </cell>
          <cell r="B209">
            <v>1151732.6828137552</v>
          </cell>
          <cell r="C209">
            <v>1148718.7256573734</v>
          </cell>
          <cell r="D209">
            <v>1302.2497152188844</v>
          </cell>
        </row>
        <row r="210">
          <cell r="A210" t="str">
            <v>191A</v>
          </cell>
          <cell r="B210">
            <v>1151739.4372468719</v>
          </cell>
          <cell r="C210">
            <v>1148714.686572735</v>
          </cell>
          <cell r="D210">
            <v>1301.9701003363868</v>
          </cell>
        </row>
        <row r="211">
          <cell r="A211">
            <v>242</v>
          </cell>
          <cell r="B211">
            <v>1151730.8941975038</v>
          </cell>
          <cell r="C211">
            <v>1148737.5880459179</v>
          </cell>
          <cell r="D211">
            <v>1300.8653950588762</v>
          </cell>
        </row>
        <row r="212">
          <cell r="A212">
            <v>241</v>
          </cell>
          <cell r="B212">
            <v>1151749.2681671262</v>
          </cell>
          <cell r="C212">
            <v>1148771.6019564816</v>
          </cell>
          <cell r="D212">
            <v>1299.8127210602172</v>
          </cell>
        </row>
        <row r="213">
          <cell r="A213" t="str">
            <v>189A</v>
          </cell>
          <cell r="B213">
            <v>1151811.2063262346</v>
          </cell>
          <cell r="C213">
            <v>1148680.0887808225</v>
          </cell>
          <cell r="D213">
            <v>1297.945952977469</v>
          </cell>
        </row>
        <row r="214">
          <cell r="A214">
            <v>196</v>
          </cell>
          <cell r="B214">
            <v>1151664.3031091515</v>
          </cell>
          <cell r="C214">
            <v>1148583.0490153602</v>
          </cell>
          <cell r="D214">
            <v>1308.1171699410338</v>
          </cell>
        </row>
        <row r="215">
          <cell r="A215" t="str">
            <v>152A</v>
          </cell>
          <cell r="B215">
            <v>1151620.9567490565</v>
          </cell>
          <cell r="C215">
            <v>1148578.2718537077</v>
          </cell>
          <cell r="D215">
            <v>1309.766225089528</v>
          </cell>
        </row>
        <row r="216">
          <cell r="A216">
            <v>53</v>
          </cell>
          <cell r="B216">
            <v>1150980.2884931229</v>
          </cell>
          <cell r="C216">
            <v>1148812.8855180768</v>
          </cell>
          <cell r="D216">
            <v>1351.9105418075978</v>
          </cell>
        </row>
        <row r="217">
          <cell r="A217" t="str">
            <v>196A</v>
          </cell>
          <cell r="B217">
            <v>1151628.7186660117</v>
          </cell>
          <cell r="C217">
            <v>1148602.0070844139</v>
          </cell>
          <cell r="D217">
            <v>1310.6580238976358</v>
          </cell>
        </row>
        <row r="218">
          <cell r="A218">
            <v>154</v>
          </cell>
          <cell r="B218">
            <v>1151702.7631912846</v>
          </cell>
          <cell r="C218">
            <v>1148547.2351504152</v>
          </cell>
          <cell r="D218">
            <v>1302.2967259970769</v>
          </cell>
        </row>
        <row r="219">
          <cell r="A219" t="str">
            <v>159A</v>
          </cell>
          <cell r="B219">
            <v>1151802.7171664049</v>
          </cell>
          <cell r="C219">
            <v>1148522.4254595509</v>
          </cell>
          <cell r="D219">
            <v>1296.6075745682115</v>
          </cell>
        </row>
        <row r="220">
          <cell r="A220">
            <v>155</v>
          </cell>
          <cell r="B220">
            <v>1151749.9908889586</v>
          </cell>
          <cell r="C220">
            <v>1148532.1404104575</v>
          </cell>
          <cell r="D220">
            <v>1299.8452316487815</v>
          </cell>
        </row>
        <row r="221">
          <cell r="A221" t="str">
            <v>156A</v>
          </cell>
          <cell r="B221">
            <v>1151736.312744393</v>
          </cell>
          <cell r="C221">
            <v>1148508.8813793657</v>
          </cell>
          <cell r="D221">
            <v>1301.7930832114421</v>
          </cell>
        </row>
        <row r="222">
          <cell r="A222">
            <v>233</v>
          </cell>
          <cell r="B222">
            <v>1151724.0226220544</v>
          </cell>
          <cell r="C222">
            <v>1148484.520712435</v>
          </cell>
          <cell r="D222">
            <v>1302.544186338944</v>
          </cell>
        </row>
        <row r="223">
          <cell r="A223">
            <v>157</v>
          </cell>
          <cell r="B223">
            <v>1151767.9166875116</v>
          </cell>
          <cell r="C223">
            <v>1148464.0760358248</v>
          </cell>
          <cell r="D223">
            <v>1299.0275037818387</v>
          </cell>
        </row>
        <row r="224">
          <cell r="A224" t="str">
            <v>158A</v>
          </cell>
          <cell r="B224">
            <v>1151761.8557979153</v>
          </cell>
          <cell r="C224">
            <v>1148453.1191516845</v>
          </cell>
          <cell r="D224">
            <v>1298.9601226383299</v>
          </cell>
        </row>
        <row r="225">
          <cell r="A225" t="str">
            <v>160A</v>
          </cell>
          <cell r="B225">
            <v>1151820.2527278347</v>
          </cell>
          <cell r="C225">
            <v>1148510.2974493196</v>
          </cell>
          <cell r="D225">
            <v>1294.5934246040986</v>
          </cell>
        </row>
        <row r="226">
          <cell r="A226" t="str">
            <v>179A</v>
          </cell>
          <cell r="B226">
            <v>1151814.1906129678</v>
          </cell>
          <cell r="C226">
            <v>1148544.737826488</v>
          </cell>
          <cell r="D226">
            <v>1296.4918721439801</v>
          </cell>
        </row>
        <row r="227">
          <cell r="A227">
            <v>178</v>
          </cell>
          <cell r="B227">
            <v>1151849.6586898123</v>
          </cell>
          <cell r="C227">
            <v>1148526.6790704124</v>
          </cell>
          <cell r="D227">
            <v>1294.4716992065205</v>
          </cell>
        </row>
        <row r="228">
          <cell r="A228" t="str">
            <v>185A</v>
          </cell>
          <cell r="B228">
            <v>1151769.0973121659</v>
          </cell>
          <cell r="C228">
            <v>1148567.2716472056</v>
          </cell>
          <cell r="D228">
            <v>1297.473864201258</v>
          </cell>
        </row>
        <row r="229">
          <cell r="A229" t="str">
            <v>187A</v>
          </cell>
          <cell r="B229">
            <v>1151771.4206539269</v>
          </cell>
          <cell r="C229">
            <v>1148604.4797448167</v>
          </cell>
          <cell r="D229">
            <v>1295.5039229197287</v>
          </cell>
        </row>
        <row r="230">
          <cell r="A230" t="str">
            <v>186A</v>
          </cell>
          <cell r="B230">
            <v>1151774.3193928557</v>
          </cell>
          <cell r="C230">
            <v>1148600.7790521421</v>
          </cell>
          <cell r="D230">
            <v>1295.3954527937715</v>
          </cell>
        </row>
        <row r="231">
          <cell r="A231" t="str">
            <v>177A</v>
          </cell>
          <cell r="B231">
            <v>1151864.7484792098</v>
          </cell>
          <cell r="C231">
            <v>1148554.8466317747</v>
          </cell>
          <cell r="D231">
            <v>1294.5856740320717</v>
          </cell>
        </row>
        <row r="232">
          <cell r="A232">
            <v>180</v>
          </cell>
          <cell r="B232">
            <v>1151828.544163597</v>
          </cell>
          <cell r="C232">
            <v>1148572.8650563208</v>
          </cell>
          <cell r="D232">
            <v>1295.3473628538413</v>
          </cell>
        </row>
        <row r="233">
          <cell r="A233">
            <v>181</v>
          </cell>
          <cell r="B233">
            <v>1151844.9433897198</v>
          </cell>
          <cell r="C233">
            <v>1148604.1349467984</v>
          </cell>
          <cell r="D233">
            <v>1293.6983079353147</v>
          </cell>
        </row>
        <row r="234">
          <cell r="A234">
            <v>176</v>
          </cell>
          <cell r="B234">
            <v>1151871.4238794155</v>
          </cell>
          <cell r="C234">
            <v>1148586.7719291556</v>
          </cell>
          <cell r="D234">
            <v>1293.0897808881998</v>
          </cell>
        </row>
        <row r="235">
          <cell r="A235" t="str">
            <v>CJ175A</v>
          </cell>
          <cell r="B235">
            <v>1151899.1932944707</v>
          </cell>
          <cell r="C235">
            <v>1148572.645597721</v>
          </cell>
          <cell r="D235">
            <v>1291.6475397169613</v>
          </cell>
        </row>
        <row r="236">
          <cell r="A236" t="str">
            <v>190A</v>
          </cell>
          <cell r="B236">
            <v>1151768.197690438</v>
          </cell>
          <cell r="C236">
            <v>1148643.4494422888</v>
          </cell>
          <cell r="D236">
            <v>1296.0658232344936</v>
          </cell>
        </row>
        <row r="237">
          <cell r="A237">
            <v>188</v>
          </cell>
          <cell r="B237">
            <v>1151787.0466557827</v>
          </cell>
          <cell r="C237">
            <v>1148633.3317305935</v>
          </cell>
          <cell r="D237">
            <v>1295.4056986939149</v>
          </cell>
        </row>
        <row r="238">
          <cell r="A238">
            <v>184</v>
          </cell>
          <cell r="B238">
            <v>1151815.7952560314</v>
          </cell>
          <cell r="C238">
            <v>1148618.8169786695</v>
          </cell>
          <cell r="D238">
            <v>1294.2331934591225</v>
          </cell>
        </row>
        <row r="239">
          <cell r="A239" t="str">
            <v>183A</v>
          </cell>
          <cell r="B239">
            <v>1151840.1779906591</v>
          </cell>
          <cell r="C239">
            <v>1148665.5680463556</v>
          </cell>
          <cell r="D239">
            <v>1294.8429411993145</v>
          </cell>
        </row>
        <row r="240">
          <cell r="A240">
            <v>182</v>
          </cell>
          <cell r="B240">
            <v>1151868.6587743463</v>
          </cell>
          <cell r="C240">
            <v>1148651.2460405657</v>
          </cell>
          <cell r="D240">
            <v>1291.7442131079697</v>
          </cell>
        </row>
        <row r="241">
          <cell r="A241">
            <v>236</v>
          </cell>
          <cell r="B241">
            <v>1151895.0068230964</v>
          </cell>
          <cell r="C241">
            <v>1148631.4362048125</v>
          </cell>
          <cell r="D241">
            <v>1290.2010483382467</v>
          </cell>
        </row>
        <row r="242">
          <cell r="A242">
            <v>174</v>
          </cell>
          <cell r="B242">
            <v>1151943.6994026084</v>
          </cell>
          <cell r="C242">
            <v>1148557.4343397403</v>
          </cell>
          <cell r="D242">
            <v>1285.6410521506205</v>
          </cell>
        </row>
        <row r="243">
          <cell r="A243">
            <v>173</v>
          </cell>
          <cell r="B243">
            <v>1151959.6172731828</v>
          </cell>
          <cell r="C243">
            <v>1148513.1107530193</v>
          </cell>
          <cell r="D243">
            <v>1281.6176624057696</v>
          </cell>
        </row>
        <row r="244">
          <cell r="A244">
            <v>162</v>
          </cell>
          <cell r="B244">
            <v>1151920.6989750403</v>
          </cell>
          <cell r="C244">
            <v>1148464.3607057021</v>
          </cell>
          <cell r="D244">
            <v>1281.8665448070053</v>
          </cell>
        </row>
        <row r="245">
          <cell r="A245">
            <v>163</v>
          </cell>
          <cell r="B245">
            <v>1151997.6521018036</v>
          </cell>
          <cell r="C245">
            <v>1148449.7638199658</v>
          </cell>
          <cell r="D245">
            <v>1277.153590090177</v>
          </cell>
        </row>
        <row r="246">
          <cell r="A246">
            <v>161</v>
          </cell>
          <cell r="B246">
            <v>1151848.4634086573</v>
          </cell>
          <cell r="C246">
            <v>1148491.2749540398</v>
          </cell>
          <cell r="D246">
            <v>1289.9097701648454</v>
          </cell>
        </row>
        <row r="247">
          <cell r="A247">
            <v>160</v>
          </cell>
          <cell r="B247">
            <v>1151836.0636977083</v>
          </cell>
          <cell r="C247">
            <v>1148499.3772504381</v>
          </cell>
          <cell r="D247">
            <v>1291.7679697140156</v>
          </cell>
        </row>
        <row r="248">
          <cell r="A248" t="str">
            <v>CJ163C</v>
          </cell>
          <cell r="B248">
            <v>1151987.7705951601</v>
          </cell>
          <cell r="C248">
            <v>1148421.2594891426</v>
          </cell>
          <cell r="D248">
            <v>1275.56505888421</v>
          </cell>
        </row>
        <row r="249">
          <cell r="A249">
            <v>31</v>
          </cell>
          <cell r="B249">
            <v>1151736.3748807493</v>
          </cell>
          <cell r="C249">
            <v>1148776.8295116681</v>
          </cell>
          <cell r="D249">
            <v>1296.8320235513897</v>
          </cell>
        </row>
        <row r="250">
          <cell r="A250" t="str">
            <v>27A</v>
          </cell>
          <cell r="B250">
            <v>1151486.0546954912</v>
          </cell>
          <cell r="C250">
            <v>1148933.3341981913</v>
          </cell>
          <cell r="D250">
            <v>1316.49918844477</v>
          </cell>
        </row>
        <row r="251">
          <cell r="A251" t="str">
            <v>27B</v>
          </cell>
          <cell r="B251">
            <v>1151518.388989338</v>
          </cell>
          <cell r="C251">
            <v>1148941.6187684566</v>
          </cell>
          <cell r="D251">
            <v>1314.6885262302699</v>
          </cell>
        </row>
        <row r="252">
          <cell r="A252" t="str">
            <v>1A</v>
          </cell>
          <cell r="B252">
            <v>1150543.6506597537</v>
          </cell>
          <cell r="C252">
            <v>1149016.7116236743</v>
          </cell>
          <cell r="D252">
            <v>1391.4934198841761</v>
          </cell>
        </row>
        <row r="253">
          <cell r="A253">
            <v>3</v>
          </cell>
          <cell r="B253">
            <v>1150599.4695758151</v>
          </cell>
          <cell r="C253">
            <v>1149012.5368548292</v>
          </cell>
          <cell r="D253">
            <v>1386.3907429040823</v>
          </cell>
        </row>
        <row r="254">
          <cell r="A254" t="str">
            <v>2A</v>
          </cell>
          <cell r="B254">
            <v>1150601.6455442153</v>
          </cell>
          <cell r="C254">
            <v>1149044.3902644217</v>
          </cell>
          <cell r="D254">
            <v>1386.6685910670581</v>
          </cell>
        </row>
        <row r="255">
          <cell r="A255">
            <v>4</v>
          </cell>
          <cell r="B255">
            <v>1150651.0275648539</v>
          </cell>
          <cell r="C255">
            <v>1149008.9142202851</v>
          </cell>
          <cell r="D255">
            <v>1384.9995773641242</v>
          </cell>
        </row>
        <row r="256">
          <cell r="A256">
            <v>5</v>
          </cell>
          <cell r="B256">
            <v>1150681.4956238831</v>
          </cell>
          <cell r="C256">
            <v>1149038.4988333476</v>
          </cell>
          <cell r="D256">
            <v>1384.6398264971069</v>
          </cell>
        </row>
        <row r="257">
          <cell r="A257" t="str">
            <v>1C</v>
          </cell>
          <cell r="B257">
            <v>1150526.7</v>
          </cell>
          <cell r="C257">
            <v>1149006.098</v>
          </cell>
          <cell r="D257">
            <v>1396.5</v>
          </cell>
        </row>
        <row r="258">
          <cell r="A258" t="str">
            <v>1B</v>
          </cell>
          <cell r="B258">
            <v>1150511.7037</v>
          </cell>
          <cell r="C258">
            <v>1149006.4121000001</v>
          </cell>
          <cell r="D258">
            <v>1395.9</v>
          </cell>
        </row>
        <row r="259">
          <cell r="A259" t="str">
            <v>BOT1</v>
          </cell>
          <cell r="B259">
            <v>1150736.2454455053</v>
          </cell>
          <cell r="C259">
            <v>1149083.1763381369</v>
          </cell>
          <cell r="D259">
            <v>1375.4809654374014</v>
          </cell>
        </row>
        <row r="260">
          <cell r="A260" t="str">
            <v>BOT2</v>
          </cell>
          <cell r="B260">
            <v>1151184.9831464568</v>
          </cell>
          <cell r="C260">
            <v>1148861.2434203981</v>
          </cell>
          <cell r="D260">
            <v>1330.6180094195531</v>
          </cell>
        </row>
        <row r="261">
          <cell r="A261" t="str">
            <v>51A</v>
          </cell>
          <cell r="B261">
            <v>1150980.6321</v>
          </cell>
          <cell r="C261">
            <v>1148771.6643000001</v>
          </cell>
          <cell r="D261">
            <v>1349.29</v>
          </cell>
        </row>
        <row r="262">
          <cell r="A262" t="str">
            <v>CJ1</v>
          </cell>
          <cell r="B262">
            <v>1150900.7104690119</v>
          </cell>
          <cell r="C262">
            <v>1148853.2777352056</v>
          </cell>
          <cell r="D262">
            <v>1369.5731856955999</v>
          </cell>
        </row>
        <row r="263">
          <cell r="A263">
            <v>59</v>
          </cell>
          <cell r="B263">
            <v>1151103.0508999999</v>
          </cell>
          <cell r="C263">
            <v>1148870.1719</v>
          </cell>
          <cell r="D263">
            <v>1339</v>
          </cell>
        </row>
        <row r="264">
          <cell r="A264" t="str">
            <v>BOT3</v>
          </cell>
          <cell r="B264">
            <v>1151261.1627592309</v>
          </cell>
          <cell r="C264">
            <v>1148852.0948524266</v>
          </cell>
          <cell r="D264">
            <v>1326.7316340248872</v>
          </cell>
        </row>
        <row r="265">
          <cell r="A265" t="str">
            <v>TC1</v>
          </cell>
          <cell r="B265">
            <v>1150994.0906</v>
          </cell>
          <cell r="C265">
            <v>1148588.0312999999</v>
          </cell>
          <cell r="D265">
            <v>1337</v>
          </cell>
        </row>
        <row r="266">
          <cell r="A266">
            <v>84</v>
          </cell>
          <cell r="B266">
            <v>1151080.5739</v>
          </cell>
          <cell r="C266">
            <v>1148721.0673</v>
          </cell>
          <cell r="D266">
            <v>1335</v>
          </cell>
        </row>
        <row r="267">
          <cell r="A267" t="str">
            <v>CJ255</v>
          </cell>
          <cell r="B267">
            <v>1151266.81</v>
          </cell>
          <cell r="C267">
            <v>1148568.1100000001</v>
          </cell>
          <cell r="D267">
            <v>1320.64</v>
          </cell>
        </row>
        <row r="268">
          <cell r="A268" t="str">
            <v>BOT4</v>
          </cell>
          <cell r="B268">
            <v>1151265.6019993247</v>
          </cell>
          <cell r="C268">
            <v>1148341.9616155077</v>
          </cell>
          <cell r="D268">
            <v>1285.0525816942959</v>
          </cell>
        </row>
        <row r="269">
          <cell r="A269" t="str">
            <v>BOT5</v>
          </cell>
          <cell r="B269">
            <v>1151312.91994881</v>
          </cell>
          <cell r="C269">
            <v>1148877.5418262766</v>
          </cell>
          <cell r="D269">
            <v>1322.05</v>
          </cell>
        </row>
        <row r="270">
          <cell r="A270" t="str">
            <v>TC2</v>
          </cell>
          <cell r="B270">
            <v>1151562.6592000001</v>
          </cell>
          <cell r="C270">
            <v>1148756.4952</v>
          </cell>
          <cell r="D270">
            <v>1315</v>
          </cell>
        </row>
        <row r="271">
          <cell r="A271" t="str">
            <v>TC3</v>
          </cell>
          <cell r="B271">
            <v>1151617.8685999999</v>
          </cell>
          <cell r="C271">
            <v>1148696.8551</v>
          </cell>
          <cell r="D271">
            <v>1311</v>
          </cell>
        </row>
        <row r="272">
          <cell r="A272" t="str">
            <v>TC4</v>
          </cell>
          <cell r="B272">
            <v>1151597.4129000001</v>
          </cell>
          <cell r="C272">
            <v>1148656.9887999999</v>
          </cell>
          <cell r="D272">
            <v>1313</v>
          </cell>
        </row>
        <row r="273">
          <cell r="A273" t="str">
            <v>PTAR</v>
          </cell>
          <cell r="B273">
            <v>1151765.0356640574</v>
          </cell>
          <cell r="C273">
            <v>1148777.8032302971</v>
          </cell>
          <cell r="D273">
            <v>1297.6190400131859</v>
          </cell>
        </row>
        <row r="274">
          <cell r="A274" t="str">
            <v>BOT10</v>
          </cell>
          <cell r="B274">
            <v>1151759.7471599397</v>
          </cell>
          <cell r="C274">
            <v>1148782.0347924193</v>
          </cell>
          <cell r="D274">
            <v>1298.7722749911015</v>
          </cell>
        </row>
        <row r="275">
          <cell r="A275" t="str">
            <v>BOT7</v>
          </cell>
          <cell r="B275">
            <v>1151336.2346746898</v>
          </cell>
          <cell r="C275">
            <v>1148342.4810068768</v>
          </cell>
          <cell r="D275">
            <v>1285.5724017373286</v>
          </cell>
        </row>
        <row r="276">
          <cell r="A276" t="str">
            <v>CJ130</v>
          </cell>
          <cell r="B276">
            <v>1151467.4378</v>
          </cell>
          <cell r="C276">
            <v>1148532.0723000001</v>
          </cell>
          <cell r="D276">
            <v>1310.3</v>
          </cell>
        </row>
        <row r="277">
          <cell r="A277" t="str">
            <v>BOT8</v>
          </cell>
          <cell r="B277">
            <v>1151696.6020456252</v>
          </cell>
          <cell r="C277">
            <v>1148367.7710238246</v>
          </cell>
          <cell r="D277">
            <v>1287.2042960007518</v>
          </cell>
        </row>
        <row r="278">
          <cell r="A278" t="str">
            <v>TC5</v>
          </cell>
          <cell r="B278">
            <v>1151835.9676999999</v>
          </cell>
          <cell r="C278">
            <v>1148656.8032</v>
          </cell>
          <cell r="D278">
            <v>1294.7</v>
          </cell>
        </row>
        <row r="279">
          <cell r="A279" t="str">
            <v>TC6</v>
          </cell>
          <cell r="B279">
            <v>1151851.6457</v>
          </cell>
          <cell r="C279">
            <v>1148617.5623999999</v>
          </cell>
          <cell r="D279">
            <v>1293.3</v>
          </cell>
        </row>
        <row r="280">
          <cell r="A280" t="str">
            <v>BOT9</v>
          </cell>
          <cell r="B280">
            <v>1152271.1552671087</v>
          </cell>
          <cell r="C280">
            <v>1148639.7910184837</v>
          </cell>
          <cell r="D280">
            <v>1248.9965380610192</v>
          </cell>
        </row>
        <row r="281">
          <cell r="A281" t="str">
            <v>OBRA</v>
          </cell>
          <cell r="B281">
            <v>1151958.7909773067</v>
          </cell>
          <cell r="C281">
            <v>1148419.514113948</v>
          </cell>
          <cell r="D281">
            <v>1275.2</v>
          </cell>
        </row>
        <row r="282">
          <cell r="A282" t="str">
            <v>S163A</v>
          </cell>
          <cell r="B282">
            <v>1151993.9349729232</v>
          </cell>
          <cell r="C282">
            <v>1148444.7730684588</v>
          </cell>
          <cell r="D282">
            <v>1275.7974903947254</v>
          </cell>
        </row>
        <row r="283">
          <cell r="A283" t="str">
            <v>BOT15</v>
          </cell>
          <cell r="B283">
            <v>1152033.8691</v>
          </cell>
          <cell r="C283">
            <v>1148461.7611</v>
          </cell>
          <cell r="D283">
            <v>1273.7</v>
          </cell>
        </row>
        <row r="284">
          <cell r="A284" t="str">
            <v>BOT13</v>
          </cell>
          <cell r="B284">
            <v>1151553.8191502229</v>
          </cell>
          <cell r="C284">
            <v>1148949.5852873139</v>
          </cell>
          <cell r="D284">
            <v>1310.9035573521376</v>
          </cell>
        </row>
        <row r="285">
          <cell r="A285">
            <v>70</v>
          </cell>
          <cell r="B285">
            <v>1151079.3119845525</v>
          </cell>
          <cell r="C285">
            <v>1148613.9787219439</v>
          </cell>
          <cell r="D285">
            <v>1325.0819496480879</v>
          </cell>
        </row>
        <row r="286">
          <cell r="A286" t="str">
            <v>168A</v>
          </cell>
          <cell r="B286">
            <v>1152228.3799999999</v>
          </cell>
          <cell r="C286">
            <v>1148517.3</v>
          </cell>
          <cell r="D286">
            <v>1262.4100000000001</v>
          </cell>
        </row>
        <row r="287">
          <cell r="A287" t="str">
            <v>BOT11</v>
          </cell>
          <cell r="B287">
            <v>1151757.7685181033</v>
          </cell>
          <cell r="C287">
            <v>1148783.6067118025</v>
          </cell>
          <cell r="D287">
            <v>1298.3704512511542</v>
          </cell>
        </row>
        <row r="288">
          <cell r="A288">
            <v>33</v>
          </cell>
          <cell r="B288">
            <v>1151676.3600000001</v>
          </cell>
          <cell r="C288">
            <v>1148704.96</v>
          </cell>
          <cell r="D288">
            <v>1305</v>
          </cell>
        </row>
        <row r="289">
          <cell r="A289" t="str">
            <v>TC7</v>
          </cell>
          <cell r="B289">
            <v>1151575.9967</v>
          </cell>
          <cell r="C289">
            <v>1148603.1161</v>
          </cell>
          <cell r="D289">
            <v>1314</v>
          </cell>
        </row>
        <row r="290">
          <cell r="A290" t="str">
            <v>CJ37A</v>
          </cell>
          <cell r="B290">
            <v>1151575.9967</v>
          </cell>
          <cell r="C290">
            <v>1148603.1161</v>
          </cell>
          <cell r="D290">
            <v>1314</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A1" t="str">
            <v>Name</v>
          </cell>
        </row>
      </sheetData>
      <sheetData sheetId="14"/>
      <sheetData sheetId="15"/>
      <sheetData sheetId="16"/>
      <sheetData sheetId="17"/>
      <sheetData sheetId="18"/>
      <sheetData sheetId="19"/>
      <sheetData sheetId="20"/>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DOS"/>
      <sheetName val="TUBERIAS"/>
      <sheetName val="Hoja3"/>
      <sheetName val="CANTOBRA"/>
      <sheetName val="PPTO AREA URBANA"/>
      <sheetName val="PPTO_AREA_URBANA3"/>
      <sheetName val="PPTO_AREA_URBANA"/>
      <sheetName val="PPTO_AREA_URBANA2"/>
      <sheetName val="PPTO_AREA_URBANA1"/>
      <sheetName val="PPTO_AREA_URBANA4"/>
      <sheetName val="PPTO_AREA_URBANA5"/>
      <sheetName val="PPTO_AREA_URBANA6"/>
      <sheetName val="PPTO_AREA_URBANA7"/>
      <sheetName val="PPTO_AREA_URBANA8"/>
      <sheetName val="PPTO_AREA_URBANA10"/>
      <sheetName val="PPTO_AREA_URBANA9"/>
      <sheetName val="PPTO_AREA_URBANA15"/>
      <sheetName val="PPTO_AREA_URBANA11"/>
      <sheetName val="PPTO_AREA_URBANA12"/>
      <sheetName val="PPTO_AREA_URBANA13"/>
      <sheetName val="PPTO_AREA_URBANA14"/>
      <sheetName val="PPTO_AREA_URBANA16"/>
      <sheetName val="PPTO_AREA_URBANA17"/>
      <sheetName val="PPTO_AREA_URBANA18"/>
      <sheetName val="PPTO_AREA_URBANA19"/>
      <sheetName val="PPTO_AREA_URBANA20"/>
    </sheetNames>
    <sheetDataSet>
      <sheetData sheetId="0"/>
      <sheetData sheetId="1"/>
      <sheetData sheetId="2" refreshError="1">
        <row r="5">
          <cell r="A5">
            <v>1</v>
          </cell>
          <cell r="B5">
            <v>2192.33</v>
          </cell>
        </row>
        <row r="6">
          <cell r="A6">
            <v>2</v>
          </cell>
          <cell r="B6">
            <v>2190.9699999999998</v>
          </cell>
        </row>
        <row r="7">
          <cell r="A7">
            <v>3</v>
          </cell>
          <cell r="B7">
            <v>2185.54</v>
          </cell>
        </row>
        <row r="8">
          <cell r="A8">
            <v>4</v>
          </cell>
          <cell r="B8">
            <v>2171.9899999999998</v>
          </cell>
        </row>
        <row r="9">
          <cell r="A9">
            <v>5</v>
          </cell>
          <cell r="B9">
            <v>2162.2600000000002</v>
          </cell>
        </row>
        <row r="10">
          <cell r="A10">
            <v>8</v>
          </cell>
          <cell r="B10">
            <v>2148.67</v>
          </cell>
        </row>
        <row r="11">
          <cell r="A11">
            <v>9</v>
          </cell>
          <cell r="B11">
            <v>2148.0100000000002</v>
          </cell>
        </row>
        <row r="12">
          <cell r="A12">
            <v>10</v>
          </cell>
          <cell r="B12">
            <v>2143.1999999999998</v>
          </cell>
        </row>
        <row r="13">
          <cell r="A13">
            <v>11</v>
          </cell>
          <cell r="B13">
            <v>2142.39</v>
          </cell>
        </row>
        <row r="14">
          <cell r="A14">
            <v>12</v>
          </cell>
          <cell r="B14">
            <v>2141.66</v>
          </cell>
        </row>
        <row r="15">
          <cell r="A15">
            <v>13</v>
          </cell>
          <cell r="B15">
            <v>2140.38</v>
          </cell>
        </row>
        <row r="16">
          <cell r="A16">
            <v>14</v>
          </cell>
          <cell r="B16">
            <v>2138.3200000000002</v>
          </cell>
        </row>
        <row r="17">
          <cell r="A17">
            <v>15</v>
          </cell>
          <cell r="B17">
            <v>2152.58</v>
          </cell>
        </row>
        <row r="18">
          <cell r="A18">
            <v>19</v>
          </cell>
          <cell r="B18">
            <v>2148.67</v>
          </cell>
        </row>
        <row r="19">
          <cell r="A19">
            <v>20</v>
          </cell>
          <cell r="B19">
            <v>2138</v>
          </cell>
        </row>
        <row r="20">
          <cell r="A20">
            <v>21</v>
          </cell>
          <cell r="B20">
            <v>2138</v>
          </cell>
        </row>
        <row r="21">
          <cell r="A21">
            <v>22</v>
          </cell>
          <cell r="B21">
            <v>2137.4499999999998</v>
          </cell>
        </row>
        <row r="22">
          <cell r="A22">
            <v>23</v>
          </cell>
          <cell r="B22">
            <v>2137.4499999999998</v>
          </cell>
        </row>
        <row r="23">
          <cell r="A23">
            <v>24</v>
          </cell>
          <cell r="B23">
            <v>2138</v>
          </cell>
        </row>
        <row r="24">
          <cell r="A24">
            <v>25</v>
          </cell>
          <cell r="B24">
            <v>2138</v>
          </cell>
        </row>
        <row r="25">
          <cell r="A25">
            <v>26</v>
          </cell>
          <cell r="B25">
            <v>2137.84</v>
          </cell>
        </row>
        <row r="26">
          <cell r="A26">
            <v>27</v>
          </cell>
          <cell r="B26">
            <v>2140.54</v>
          </cell>
        </row>
        <row r="27">
          <cell r="A27">
            <v>28</v>
          </cell>
          <cell r="B27">
            <v>2124.0500000000002</v>
          </cell>
        </row>
        <row r="28">
          <cell r="A28">
            <v>29</v>
          </cell>
          <cell r="B28">
            <v>2124.0500000000002</v>
          </cell>
        </row>
        <row r="29">
          <cell r="A29">
            <v>30</v>
          </cell>
          <cell r="B29">
            <v>2112.92</v>
          </cell>
        </row>
        <row r="30">
          <cell r="A30">
            <v>31</v>
          </cell>
          <cell r="B30">
            <v>2112.92</v>
          </cell>
        </row>
        <row r="31">
          <cell r="A31">
            <v>32</v>
          </cell>
          <cell r="B31">
            <v>2137.84</v>
          </cell>
        </row>
        <row r="32">
          <cell r="A32">
            <v>34</v>
          </cell>
          <cell r="B32">
            <v>2131.44</v>
          </cell>
        </row>
        <row r="33">
          <cell r="A33">
            <v>38</v>
          </cell>
          <cell r="B33">
            <v>2105.1</v>
          </cell>
        </row>
        <row r="34">
          <cell r="A34">
            <v>39</v>
          </cell>
          <cell r="B34">
            <v>2105.1</v>
          </cell>
        </row>
        <row r="35">
          <cell r="A35">
            <v>40</v>
          </cell>
          <cell r="B35">
            <v>2113.23</v>
          </cell>
        </row>
        <row r="36">
          <cell r="A36">
            <v>41</v>
          </cell>
          <cell r="B36">
            <v>2113.23</v>
          </cell>
        </row>
        <row r="37">
          <cell r="A37">
            <v>42</v>
          </cell>
          <cell r="B37">
            <v>2110.75</v>
          </cell>
        </row>
        <row r="38">
          <cell r="A38">
            <v>6</v>
          </cell>
          <cell r="B38">
            <v>2124.0500000000002</v>
          </cell>
        </row>
        <row r="39">
          <cell r="A39">
            <v>16</v>
          </cell>
          <cell r="B39">
            <v>2102.4499999999998</v>
          </cell>
        </row>
        <row r="40">
          <cell r="A40">
            <v>17</v>
          </cell>
          <cell r="B40">
            <v>2102.67</v>
          </cell>
        </row>
        <row r="41">
          <cell r="A41">
            <v>18</v>
          </cell>
          <cell r="B41">
            <v>2102.67</v>
          </cell>
        </row>
        <row r="42">
          <cell r="A42">
            <v>33</v>
          </cell>
          <cell r="B42">
            <v>2094.37</v>
          </cell>
        </row>
        <row r="43">
          <cell r="A43">
            <v>35</v>
          </cell>
          <cell r="B43">
            <v>2092.58</v>
          </cell>
        </row>
        <row r="44">
          <cell r="A44">
            <v>36</v>
          </cell>
          <cell r="B44">
            <v>2097.64</v>
          </cell>
        </row>
        <row r="45">
          <cell r="A45">
            <v>37</v>
          </cell>
          <cell r="B45">
            <v>2097.64</v>
          </cell>
        </row>
        <row r="46">
          <cell r="A46">
            <v>43</v>
          </cell>
          <cell r="B46">
            <v>2099.5300000000002</v>
          </cell>
        </row>
        <row r="47">
          <cell r="A47">
            <v>44</v>
          </cell>
          <cell r="B47">
            <v>2108.91</v>
          </cell>
        </row>
        <row r="48">
          <cell r="A48">
            <v>45</v>
          </cell>
          <cell r="B48">
            <v>2106.69</v>
          </cell>
        </row>
        <row r="49">
          <cell r="A49">
            <v>46</v>
          </cell>
          <cell r="B49">
            <v>2106.1799999999998</v>
          </cell>
        </row>
        <row r="50">
          <cell r="A50">
            <v>47</v>
          </cell>
          <cell r="B50">
            <v>2108.9699999999998</v>
          </cell>
        </row>
        <row r="51">
          <cell r="A51">
            <v>48</v>
          </cell>
          <cell r="B51">
            <v>2112.3000000000002</v>
          </cell>
        </row>
        <row r="52">
          <cell r="A52">
            <v>49</v>
          </cell>
          <cell r="B52">
            <v>2111.59</v>
          </cell>
        </row>
        <row r="53">
          <cell r="A53">
            <v>50</v>
          </cell>
          <cell r="B53">
            <v>2116.2199999999998</v>
          </cell>
        </row>
        <row r="54">
          <cell r="A54">
            <v>52</v>
          </cell>
          <cell r="B54">
            <v>2110.12</v>
          </cell>
        </row>
        <row r="55">
          <cell r="A55">
            <v>53</v>
          </cell>
          <cell r="B55">
            <v>2107.12</v>
          </cell>
        </row>
        <row r="56">
          <cell r="A56">
            <v>54</v>
          </cell>
          <cell r="B56">
            <v>2104</v>
          </cell>
        </row>
        <row r="57">
          <cell r="A57">
            <v>55</v>
          </cell>
          <cell r="B57">
            <v>2115.98</v>
          </cell>
        </row>
        <row r="58">
          <cell r="A58">
            <v>56</v>
          </cell>
          <cell r="B58">
            <v>2107.33</v>
          </cell>
        </row>
        <row r="59">
          <cell r="A59">
            <v>57</v>
          </cell>
          <cell r="B59">
            <v>2115.83</v>
          </cell>
        </row>
        <row r="60">
          <cell r="A60">
            <v>58</v>
          </cell>
          <cell r="B60">
            <v>2115.8000000000002</v>
          </cell>
        </row>
        <row r="61">
          <cell r="A61">
            <v>59</v>
          </cell>
          <cell r="B61">
            <v>2115.8000000000002</v>
          </cell>
        </row>
        <row r="62">
          <cell r="A62">
            <v>60</v>
          </cell>
          <cell r="B62">
            <v>2116.12</v>
          </cell>
        </row>
        <row r="63">
          <cell r="A63">
            <v>62</v>
          </cell>
          <cell r="B63">
            <v>2115.91</v>
          </cell>
        </row>
        <row r="64">
          <cell r="A64">
            <v>63</v>
          </cell>
          <cell r="B64">
            <v>2114.91</v>
          </cell>
        </row>
        <row r="65">
          <cell r="A65">
            <v>64</v>
          </cell>
          <cell r="B65">
            <v>2120.44</v>
          </cell>
        </row>
        <row r="66">
          <cell r="A66">
            <v>65</v>
          </cell>
          <cell r="B66">
            <v>2120.44</v>
          </cell>
        </row>
        <row r="67">
          <cell r="A67">
            <v>66</v>
          </cell>
          <cell r="B67">
            <v>2120.4499999999998</v>
          </cell>
        </row>
        <row r="68">
          <cell r="A68">
            <v>67</v>
          </cell>
          <cell r="B68">
            <v>2120.4499999999998</v>
          </cell>
        </row>
        <row r="69">
          <cell r="A69">
            <v>68</v>
          </cell>
          <cell r="B69">
            <v>2117.04</v>
          </cell>
        </row>
        <row r="70">
          <cell r="A70">
            <v>69</v>
          </cell>
          <cell r="B70">
            <v>2127.9699999999998</v>
          </cell>
        </row>
        <row r="71">
          <cell r="A71">
            <v>71</v>
          </cell>
          <cell r="B71">
            <v>2114.86</v>
          </cell>
        </row>
        <row r="72">
          <cell r="A72">
            <v>72</v>
          </cell>
          <cell r="B72">
            <v>2116.35</v>
          </cell>
        </row>
        <row r="73">
          <cell r="A73">
            <v>73</v>
          </cell>
          <cell r="B73">
            <v>2106.84</v>
          </cell>
        </row>
        <row r="74">
          <cell r="A74">
            <v>74</v>
          </cell>
          <cell r="B74">
            <v>2107.7600000000002</v>
          </cell>
        </row>
        <row r="75">
          <cell r="A75">
            <v>76</v>
          </cell>
          <cell r="B75">
            <v>2106.84</v>
          </cell>
        </row>
        <row r="76">
          <cell r="A76">
            <v>78</v>
          </cell>
          <cell r="B76">
            <v>2107.37</v>
          </cell>
        </row>
        <row r="77">
          <cell r="A77">
            <v>79</v>
          </cell>
          <cell r="B77">
            <v>2105.4499999999998</v>
          </cell>
        </row>
        <row r="78">
          <cell r="A78">
            <v>80</v>
          </cell>
          <cell r="B78">
            <v>2105.4499999999998</v>
          </cell>
        </row>
        <row r="79">
          <cell r="A79">
            <v>81</v>
          </cell>
          <cell r="B79">
            <v>2153.1799999999998</v>
          </cell>
        </row>
        <row r="80">
          <cell r="A80">
            <v>82</v>
          </cell>
          <cell r="B80">
            <v>2138.9699999999998</v>
          </cell>
        </row>
        <row r="81">
          <cell r="A81">
            <v>83</v>
          </cell>
          <cell r="B81">
            <v>2143.92</v>
          </cell>
        </row>
        <row r="82">
          <cell r="A82">
            <v>84</v>
          </cell>
          <cell r="B82">
            <v>2124.69</v>
          </cell>
        </row>
        <row r="83">
          <cell r="A83">
            <v>85</v>
          </cell>
          <cell r="B83">
            <v>2125.11</v>
          </cell>
        </row>
        <row r="84">
          <cell r="A84">
            <v>86</v>
          </cell>
          <cell r="B84">
            <v>2123.1999999999998</v>
          </cell>
        </row>
        <row r="85">
          <cell r="A85">
            <v>87</v>
          </cell>
          <cell r="B85">
            <v>2123.1999999999998</v>
          </cell>
        </row>
        <row r="86">
          <cell r="A86">
            <v>88</v>
          </cell>
          <cell r="B86">
            <v>2121.44</v>
          </cell>
        </row>
        <row r="87">
          <cell r="A87">
            <v>89</v>
          </cell>
          <cell r="B87">
            <v>2107.29</v>
          </cell>
        </row>
        <row r="88">
          <cell r="A88">
            <v>90</v>
          </cell>
          <cell r="B88">
            <v>2107.14</v>
          </cell>
        </row>
        <row r="89">
          <cell r="A89">
            <v>91</v>
          </cell>
          <cell r="B89">
            <v>2102.5700000000002</v>
          </cell>
        </row>
        <row r="90">
          <cell r="A90">
            <v>92</v>
          </cell>
          <cell r="B90">
            <v>2102.5700000000002</v>
          </cell>
        </row>
        <row r="91">
          <cell r="A91">
            <v>93</v>
          </cell>
          <cell r="B91">
            <v>2094.11</v>
          </cell>
        </row>
        <row r="92">
          <cell r="A92">
            <v>94</v>
          </cell>
          <cell r="B92">
            <v>2094.11</v>
          </cell>
        </row>
        <row r="93">
          <cell r="A93">
            <v>95</v>
          </cell>
          <cell r="B93">
            <v>2100.98</v>
          </cell>
        </row>
        <row r="94">
          <cell r="A94">
            <v>97</v>
          </cell>
          <cell r="B94">
            <v>2100.29</v>
          </cell>
        </row>
        <row r="95">
          <cell r="A95">
            <v>98</v>
          </cell>
          <cell r="B95">
            <v>2094.2600000000002</v>
          </cell>
        </row>
        <row r="96">
          <cell r="A96">
            <v>99</v>
          </cell>
          <cell r="B96">
            <v>2089.6</v>
          </cell>
        </row>
        <row r="97">
          <cell r="A97">
            <v>100</v>
          </cell>
          <cell r="B97">
            <v>2114.5100000000002</v>
          </cell>
        </row>
        <row r="98">
          <cell r="A98">
            <v>102</v>
          </cell>
          <cell r="B98">
            <v>2107.9899999999998</v>
          </cell>
        </row>
        <row r="99">
          <cell r="A99">
            <v>103</v>
          </cell>
          <cell r="B99">
            <v>2107.5700000000002</v>
          </cell>
        </row>
        <row r="100">
          <cell r="A100">
            <v>104</v>
          </cell>
          <cell r="B100">
            <v>2107.4699999999998</v>
          </cell>
        </row>
        <row r="101">
          <cell r="A101">
            <v>106</v>
          </cell>
          <cell r="B101">
            <v>2095.4</v>
          </cell>
        </row>
        <row r="102">
          <cell r="A102">
            <v>107</v>
          </cell>
          <cell r="B102">
            <v>2095.1999999999998</v>
          </cell>
        </row>
        <row r="103">
          <cell r="A103">
            <v>108</v>
          </cell>
          <cell r="B103">
            <v>2091.1</v>
          </cell>
        </row>
        <row r="104">
          <cell r="A104">
            <v>109</v>
          </cell>
          <cell r="B104">
            <v>2091.1</v>
          </cell>
        </row>
        <row r="105">
          <cell r="A105">
            <v>110</v>
          </cell>
          <cell r="B105">
            <v>2085.02</v>
          </cell>
        </row>
        <row r="106">
          <cell r="A106">
            <v>111</v>
          </cell>
          <cell r="B106">
            <v>2106.81</v>
          </cell>
        </row>
        <row r="107">
          <cell r="A107">
            <v>112</v>
          </cell>
          <cell r="B107">
            <v>2106.7800000000002</v>
          </cell>
        </row>
        <row r="108">
          <cell r="A108">
            <v>113</v>
          </cell>
          <cell r="B108">
            <v>2106.81</v>
          </cell>
        </row>
        <row r="109">
          <cell r="A109">
            <v>114</v>
          </cell>
          <cell r="B109">
            <v>2106.7800000000002</v>
          </cell>
        </row>
        <row r="110">
          <cell r="A110">
            <v>115</v>
          </cell>
          <cell r="B110">
            <v>2110.23</v>
          </cell>
        </row>
        <row r="111">
          <cell r="A111">
            <v>116</v>
          </cell>
          <cell r="B111">
            <v>2092.23</v>
          </cell>
        </row>
        <row r="112">
          <cell r="A112">
            <v>117</v>
          </cell>
          <cell r="B112">
            <v>2092.23</v>
          </cell>
        </row>
        <row r="113">
          <cell r="A113">
            <v>118</v>
          </cell>
          <cell r="B113">
            <v>2090.33</v>
          </cell>
        </row>
        <row r="114">
          <cell r="A114">
            <v>119</v>
          </cell>
          <cell r="B114">
            <v>2090.33</v>
          </cell>
        </row>
        <row r="115">
          <cell r="A115">
            <v>120</v>
          </cell>
          <cell r="B115">
            <v>2090.85</v>
          </cell>
        </row>
        <row r="116">
          <cell r="A116">
            <v>121</v>
          </cell>
          <cell r="B116">
            <v>2086.33</v>
          </cell>
        </row>
        <row r="117">
          <cell r="A117">
            <v>122</v>
          </cell>
          <cell r="B117">
            <v>2086.33</v>
          </cell>
        </row>
        <row r="118">
          <cell r="A118">
            <v>123</v>
          </cell>
          <cell r="B118">
            <v>2068.84</v>
          </cell>
        </row>
        <row r="119">
          <cell r="A119">
            <v>124</v>
          </cell>
          <cell r="B119">
            <v>2051.52</v>
          </cell>
        </row>
        <row r="120">
          <cell r="A120">
            <v>125</v>
          </cell>
          <cell r="B120">
            <v>2051.52</v>
          </cell>
        </row>
        <row r="121">
          <cell r="A121">
            <v>126</v>
          </cell>
          <cell r="B121">
            <v>2085.89</v>
          </cell>
        </row>
        <row r="122">
          <cell r="A122">
            <v>127</v>
          </cell>
          <cell r="B122">
            <v>2089.41</v>
          </cell>
        </row>
        <row r="123">
          <cell r="A123">
            <v>128</v>
          </cell>
          <cell r="B123">
            <v>2088.7600000000002</v>
          </cell>
        </row>
        <row r="124">
          <cell r="A124">
            <v>129</v>
          </cell>
          <cell r="B124">
            <v>2084.7800000000002</v>
          </cell>
        </row>
        <row r="125">
          <cell r="A125">
            <v>131</v>
          </cell>
          <cell r="B125">
            <v>2090.04</v>
          </cell>
        </row>
        <row r="126">
          <cell r="A126">
            <v>132</v>
          </cell>
          <cell r="B126">
            <v>2089.34</v>
          </cell>
        </row>
        <row r="127">
          <cell r="A127">
            <v>133</v>
          </cell>
          <cell r="B127">
            <v>2091.15</v>
          </cell>
        </row>
        <row r="128">
          <cell r="A128">
            <v>134</v>
          </cell>
          <cell r="B128">
            <v>2091.15</v>
          </cell>
        </row>
        <row r="129">
          <cell r="A129">
            <v>136</v>
          </cell>
          <cell r="B129">
            <v>2069.61</v>
          </cell>
        </row>
        <row r="130">
          <cell r="A130">
            <v>137</v>
          </cell>
          <cell r="B130">
            <v>2080.23</v>
          </cell>
        </row>
        <row r="131">
          <cell r="A131">
            <v>138</v>
          </cell>
          <cell r="B131">
            <v>2079.92</v>
          </cell>
        </row>
        <row r="132">
          <cell r="A132">
            <v>139</v>
          </cell>
          <cell r="B132">
            <v>2080.23</v>
          </cell>
        </row>
        <row r="133">
          <cell r="A133">
            <v>140</v>
          </cell>
          <cell r="B133">
            <v>2107.33</v>
          </cell>
        </row>
        <row r="134">
          <cell r="A134">
            <v>141</v>
          </cell>
          <cell r="B134">
            <v>2110.23</v>
          </cell>
        </row>
        <row r="135">
          <cell r="A135">
            <v>142</v>
          </cell>
          <cell r="B135">
            <v>2108.64</v>
          </cell>
        </row>
        <row r="136">
          <cell r="A136">
            <v>143</v>
          </cell>
          <cell r="B136">
            <v>2108.64</v>
          </cell>
        </row>
        <row r="137">
          <cell r="A137">
            <v>144</v>
          </cell>
          <cell r="B137">
            <v>2074.35</v>
          </cell>
        </row>
        <row r="138">
          <cell r="A138">
            <v>146</v>
          </cell>
          <cell r="B138">
            <v>2115.83</v>
          </cell>
        </row>
        <row r="139">
          <cell r="A139">
            <v>147</v>
          </cell>
          <cell r="B139">
            <v>2116.12</v>
          </cell>
        </row>
        <row r="140">
          <cell r="A140">
            <v>148</v>
          </cell>
          <cell r="B140">
            <v>2115.91</v>
          </cell>
        </row>
        <row r="141">
          <cell r="A141">
            <v>149</v>
          </cell>
          <cell r="B141">
            <v>2107.7600000000002</v>
          </cell>
        </row>
        <row r="142">
          <cell r="A142">
            <v>150</v>
          </cell>
          <cell r="B142">
            <v>2107.37</v>
          </cell>
        </row>
        <row r="143">
          <cell r="A143">
            <v>151</v>
          </cell>
          <cell r="B143">
            <v>2100.98</v>
          </cell>
        </row>
        <row r="144">
          <cell r="A144">
            <v>152</v>
          </cell>
          <cell r="B144">
            <v>2100.29</v>
          </cell>
        </row>
        <row r="145">
          <cell r="A145">
            <v>153</v>
          </cell>
          <cell r="B145">
            <v>2107.9899999999998</v>
          </cell>
        </row>
        <row r="146">
          <cell r="A146">
            <v>154</v>
          </cell>
          <cell r="B146">
            <v>2107.4699999999998</v>
          </cell>
        </row>
        <row r="147">
          <cell r="A147">
            <v>155</v>
          </cell>
          <cell r="B147">
            <v>2107.5700000000002</v>
          </cell>
        </row>
        <row r="148">
          <cell r="A148">
            <v>156</v>
          </cell>
          <cell r="B148">
            <v>2089.34</v>
          </cell>
        </row>
        <row r="149">
          <cell r="A149">
            <v>157</v>
          </cell>
          <cell r="B149">
            <v>2090.04</v>
          </cell>
        </row>
        <row r="150">
          <cell r="A150">
            <v>158</v>
          </cell>
          <cell r="B150">
            <v>2095.1999999999998</v>
          </cell>
        </row>
        <row r="151">
          <cell r="A151">
            <v>159</v>
          </cell>
          <cell r="B151">
            <v>2095.4</v>
          </cell>
        </row>
        <row r="152">
          <cell r="A152">
            <v>7</v>
          </cell>
          <cell r="B152">
            <v>2091.27</v>
          </cell>
        </row>
        <row r="153">
          <cell r="A153">
            <v>70</v>
          </cell>
          <cell r="B153">
            <v>2100.19</v>
          </cell>
        </row>
        <row r="154">
          <cell r="A154" t="str">
            <v>Tq</v>
          </cell>
          <cell r="B154">
            <v>2190.11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l. Plantas Per"/>
      <sheetName val="Tel.Per"/>
      <sheetName val="Personal de Turno Plantas Per"/>
      <sheetName val="FUS"/>
      <sheetName val="PERPER2"/>
      <sheetName val="TUBERIA"/>
    </sheetNames>
    <sheetDataSet>
      <sheetData sheetId="0"/>
      <sheetData sheetId="1"/>
      <sheetData sheetId="2"/>
      <sheetData sheetId="3"/>
      <sheetData sheetId="4" refreshError="1"/>
      <sheetData sheetId="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SALIDAS"/>
      <sheetName val="TOPOGRAFIA"/>
      <sheetName val="Hoja2"/>
      <sheetName val="Hoja1"/>
    </sheetNames>
    <sheetDataSet>
      <sheetData sheetId="0" refreshError="1"/>
      <sheetData sheetId="1" refreshError="1"/>
      <sheetData sheetId="2"/>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Área Afectada"/>
      <sheetName val="Características Demógraficas"/>
      <sheetName val="Área Beneficiada"/>
      <sheetName val="Ubicación Geógrafica"/>
      <sheetName val="Ingresos y Beneficios"/>
      <sheetName val="Fuentes de Financiación"/>
      <sheetName val="Flujo de Caja"/>
      <sheetName val="Resumen Evaluación"/>
      <sheetName val="Estado del Proyecto"/>
      <sheetName val="Componentes del Gasto"/>
      <sheetName val="Programación de Metas"/>
      <sheetName val="Viabilidad"/>
      <sheetName val="Listado"/>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Pluvial"/>
      <sheetName val="Sanitario"/>
      <sheetName val="perfil"/>
      <sheetName val="cimentación"/>
      <sheetName val="cant obra-datos"/>
      <sheetName val="cant obra-tramos"/>
      <sheetName val="cant obra-Total"/>
      <sheetName val="cant tuberia Total"/>
      <sheetName val="Formulas PVC"/>
      <sheetName val="ADVERTENC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ZNStudy"/>
      <sheetName val="CdelCOriginal"/>
      <sheetName val="CdelCNew"/>
      <sheetName val="NEW DATABASE"/>
    </sheetNames>
    <sheetDataSet>
      <sheetData sheetId="0" refreshError="1"/>
      <sheetData sheetId="1" refreshError="1"/>
      <sheetData sheetId="2" refreshError="1"/>
      <sheetData sheetId="3" refreshError="1"/>
      <sheetData sheetId="4"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ON Summary"/>
      <sheetName val="ABON Detail"/>
      <sheetName val="ABON Exclusions"/>
      <sheetName val="PREV.SHEET.LAST.PRINT"/>
      <sheetName val="Constants"/>
      <sheetName val="Macro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
      <sheetName val="TRANSPORTE"/>
      <sheetName val="MATERIALES"/>
      <sheetName val="MANO DE OBRA"/>
      <sheetName val="EQUIPO"/>
      <sheetName val="1.1 Replanteo general"/>
      <sheetName val="1.2- Excavacion Mecanica"/>
      <sheetName val="1.3-Cargue y Transporte"/>
      <sheetName val="2.1-Base Granular"/>
      <sheetName val="2.2-Material relleno"/>
      <sheetName val="2.3-Subbase"/>
      <sheetName val="2.4-Relleno Tierra"/>
      <sheetName val="2.5-Renivelacion Subrasante"/>
      <sheetName val="3.1 Concreto 350"/>
      <sheetName val="3.2-Izaje vigas 40m"/>
      <sheetName val="3.3-Izaje vigas 20m"/>
      <sheetName val="3.4-Concreto 280 Riostras"/>
      <sheetName val="3.5-Concreto 280 Tablero"/>
      <sheetName val="3.6-Concreto 210 Barrera"/>
      <sheetName val="3.7-Concreto Anden"/>
      <sheetName val="3.8-Refuerzo Tensionado"/>
      <sheetName val="3.9- Refuerzo Fy=4200"/>
      <sheetName val="4.1-Concreto 210 Estribos"/>
      <sheetName val="4.2-Concreto 280 Sobrealturas"/>
      <sheetName val="4.3-Concreto 280 Placas Acc"/>
      <sheetName val="4.4-Conectores sismicos 1.8"/>
      <sheetName val="4.5-Conectores sismicos 1.98"/>
      <sheetName val="4.6-Junta"/>
      <sheetName val="4.7-Pilotes"/>
      <sheetName val="4.8-Refuerzo  4200 Pilotes"/>
      <sheetName val="4.9-Neopreno 45x40"/>
      <sheetName val="4.10 Neopreno 40x40"/>
      <sheetName val="4.11-Neopreno 20x20"/>
      <sheetName val="4.12 Drenajes 4&quot;"/>
      <sheetName val="4.13-Drenaje 3&quot;"/>
      <sheetName val="4.14-Drenaje 6&quot;"/>
      <sheetName val="4.15-Geotextil"/>
      <sheetName val="4.16 Filtro Grava fin"/>
      <sheetName val="5.1-Emulsion asfaltica"/>
      <sheetName val="5.2-Mezcla MD-12"/>
      <sheetName val="5.3-Mezcla MD-20"/>
      <sheetName val="6.1-Sardinel 1"/>
      <sheetName val="6.2-Sardinel 2"/>
      <sheetName val="6.3-Adoquin Arcilla"/>
      <sheetName val="6.4.Toperol 40x40"/>
      <sheetName val="6.5 Loseta"/>
      <sheetName val="6.6-Toperol 20x40"/>
      <sheetName val="6.7-Cintas concreto"/>
      <sheetName val="6.8-Rampas Concreto"/>
      <sheetName val="6.9-Materas"/>
      <sheetName val="6.10-Baranda Peatonal"/>
      <sheetName val="6.11-Baranda NY"/>
      <sheetName val="6.12-Barrera Trafico"/>
      <sheetName val="6.13-Empradizacion"/>
      <sheetName val="6.14-Arboles"/>
      <sheetName val="6.15-Cunetas"/>
      <sheetName val="6.16-Filtros"/>
      <sheetName val="7.1-Señales verticales"/>
      <sheetName val="7.2-Señal Horiz Doble Amar"/>
      <sheetName val="7.3-Demarcacion"/>
      <sheetName val="7.4-Señal Horiz senc Amar"/>
      <sheetName val="7.5-Señal Horiz senc blan"/>
      <sheetName val="7.6-Señaliz Cicloruta"/>
      <sheetName val="7.7-Zona demarc Inters"/>
      <sheetName val="Hoja1"/>
      <sheetName val="TOPOGRAF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catoma"/>
      <sheetName val="Condución PVC"/>
      <sheetName val="Tanque"/>
      <sheetName val="PTO BOCA-COND"/>
      <sheetName val="PTO TANQ.DE ALM"/>
      <sheetName val="PTO REDES"/>
      <sheetName val="PTO REDES BA"/>
      <sheetName val="Inversión Acdto"/>
      <sheetName val="CANT OBRA "/>
      <sheetName val="APU "/>
      <sheetName val="Base de Diseño"/>
      <sheetName val="Hoja2"/>
      <sheetName val="VISC"/>
      <sheetName val="Condución_PVC"/>
      <sheetName val="PTO_BOCA-COND"/>
      <sheetName val="PTO_TANQ_DE_ALM"/>
      <sheetName val="PTO_REDES"/>
      <sheetName val="PTO_REDES_BA"/>
      <sheetName val="Inversión_Acdto"/>
      <sheetName val="CANT_OBRA_"/>
      <sheetName val="APU_"/>
      <sheetName val="Base_de_Diseño"/>
      <sheetName val="PTO REDES _x0002_A"/>
    </sheetNames>
    <sheetDataSet>
      <sheetData sheetId="0"/>
      <sheetData sheetId="1"/>
      <sheetData sheetId="2"/>
      <sheetData sheetId="3"/>
      <sheetData sheetId="4"/>
      <sheetData sheetId="5"/>
      <sheetData sheetId="6"/>
      <sheetData sheetId="7"/>
      <sheetData sheetId="8"/>
      <sheetData sheetId="9"/>
      <sheetData sheetId="10" refreshError="1">
        <row r="1">
          <cell r="A1" t="str">
            <v>Name</v>
          </cell>
          <cell r="B1" t="str">
            <v>North</v>
          </cell>
          <cell r="C1" t="str">
            <v>East</v>
          </cell>
          <cell r="D1" t="str">
            <v>Zeta</v>
          </cell>
        </row>
        <row r="2">
          <cell r="A2" t="str">
            <v>E 1</v>
          </cell>
          <cell r="B2">
            <v>1198640</v>
          </cell>
          <cell r="C2">
            <v>1156060</v>
          </cell>
          <cell r="D2">
            <v>2550</v>
          </cell>
        </row>
        <row r="3">
          <cell r="A3" t="str">
            <v>E 2</v>
          </cell>
          <cell r="B3">
            <v>1198661.4314833826</v>
          </cell>
          <cell r="C3">
            <v>1156068.3521955032</v>
          </cell>
          <cell r="D3">
            <v>2545.1046240562905</v>
          </cell>
        </row>
        <row r="4">
          <cell r="A4" t="str">
            <v>E 3</v>
          </cell>
          <cell r="B4">
            <v>1198683.586271784</v>
          </cell>
          <cell r="C4">
            <v>1156071.7747893706</v>
          </cell>
          <cell r="D4">
            <v>2543.7430088693109</v>
          </cell>
        </row>
        <row r="5">
          <cell r="A5" t="str">
            <v>E 4</v>
          </cell>
          <cell r="B5">
            <v>1198698.1670580145</v>
          </cell>
          <cell r="C5">
            <v>1156081.3966551002</v>
          </cell>
          <cell r="D5">
            <v>2538.5431524070723</v>
          </cell>
        </row>
        <row r="6">
          <cell r="A6" t="str">
            <v>E 5</v>
          </cell>
          <cell r="B6">
            <v>1198736.3187798336</v>
          </cell>
          <cell r="C6">
            <v>1156098.3968606419</v>
          </cell>
          <cell r="D6">
            <v>2525.3241544755488</v>
          </cell>
        </row>
        <row r="7">
          <cell r="A7" t="str">
            <v>E 6</v>
          </cell>
          <cell r="B7">
            <v>1198797.1544322704</v>
          </cell>
          <cell r="C7">
            <v>1156159.0675707262</v>
          </cell>
          <cell r="D7">
            <v>2476.4892245824485</v>
          </cell>
        </row>
        <row r="8">
          <cell r="A8" t="str">
            <v>E 7</v>
          </cell>
          <cell r="B8">
            <v>1198870.1339611248</v>
          </cell>
          <cell r="C8">
            <v>1156211.0742659138</v>
          </cell>
          <cell r="D8">
            <v>2440.1465126943672</v>
          </cell>
        </row>
        <row r="9">
          <cell r="A9" t="str">
            <v>E 8</v>
          </cell>
          <cell r="B9">
            <v>1198912.005967923</v>
          </cell>
          <cell r="C9">
            <v>1156281.1683285895</v>
          </cell>
          <cell r="D9">
            <v>2396.6195408709491</v>
          </cell>
        </row>
        <row r="10">
          <cell r="A10" t="str">
            <v>E 9</v>
          </cell>
          <cell r="B10">
            <v>1198929.4387574408</v>
          </cell>
          <cell r="C10">
            <v>1156292.470221336</v>
          </cell>
          <cell r="D10">
            <v>2405.4598504983906</v>
          </cell>
        </row>
        <row r="11">
          <cell r="A11" t="str">
            <v>E 10</v>
          </cell>
          <cell r="B11">
            <v>1198959.5201276727</v>
          </cell>
          <cell r="C11">
            <v>1156292.0501788759</v>
          </cell>
          <cell r="D11">
            <v>2407.3290903378183</v>
          </cell>
        </row>
        <row r="12">
          <cell r="A12" t="str">
            <v>E 11</v>
          </cell>
          <cell r="B12">
            <v>1198969.6578653136</v>
          </cell>
          <cell r="C12">
            <v>1156296.5703879667</v>
          </cell>
          <cell r="D12">
            <v>2408.6289055529542</v>
          </cell>
        </row>
        <row r="13">
          <cell r="A13" t="str">
            <v>E 12</v>
          </cell>
          <cell r="B13">
            <v>1198997.1656322635</v>
          </cell>
          <cell r="C13">
            <v>1156318.0714770283</v>
          </cell>
          <cell r="D13">
            <v>2410.3657641319828</v>
          </cell>
        </row>
        <row r="14">
          <cell r="A14" t="str">
            <v>E 13</v>
          </cell>
          <cell r="B14">
            <v>1199014.6888316069</v>
          </cell>
          <cell r="C14">
            <v>1156366.7144359644</v>
          </cell>
          <cell r="D14">
            <v>2418.656790779115</v>
          </cell>
        </row>
        <row r="15">
          <cell r="A15" t="str">
            <v>E 14</v>
          </cell>
          <cell r="B15">
            <v>1199045.5391627883</v>
          </cell>
          <cell r="C15">
            <v>1156394.2185225531</v>
          </cell>
          <cell r="D15">
            <v>2413.3544141438406</v>
          </cell>
        </row>
        <row r="16">
          <cell r="A16" t="str">
            <v>E 15</v>
          </cell>
          <cell r="B16">
            <v>1199072.6851913074</v>
          </cell>
          <cell r="C16">
            <v>1156403.7376346891</v>
          </cell>
          <cell r="D16">
            <v>2412.374426449378</v>
          </cell>
        </row>
        <row r="17">
          <cell r="A17" t="str">
            <v>E 16</v>
          </cell>
          <cell r="B17">
            <v>1199109.1054662245</v>
          </cell>
          <cell r="C17">
            <v>1156404.662002966</v>
          </cell>
          <cell r="D17">
            <v>2410.2977053058694</v>
          </cell>
        </row>
        <row r="18">
          <cell r="A18" t="str">
            <v>E 17</v>
          </cell>
          <cell r="B18">
            <v>1199146.7301672616</v>
          </cell>
          <cell r="C18">
            <v>1156419.2380378852</v>
          </cell>
          <cell r="D18">
            <v>2414.0748706577365</v>
          </cell>
        </row>
        <row r="19">
          <cell r="A19" t="str">
            <v>E 18</v>
          </cell>
          <cell r="B19">
            <v>1199155.218049777</v>
          </cell>
          <cell r="C19">
            <v>1156421.6727897346</v>
          </cell>
          <cell r="D19">
            <v>2412.5079255404767</v>
          </cell>
        </row>
        <row r="20">
          <cell r="A20" t="str">
            <v>E 19</v>
          </cell>
          <cell r="B20">
            <v>1199169.9025881013</v>
          </cell>
          <cell r="C20">
            <v>1156446.3989092207</v>
          </cell>
          <cell r="D20">
            <v>2405.9085691368978</v>
          </cell>
        </row>
        <row r="21">
          <cell r="A21" t="str">
            <v>E 20</v>
          </cell>
          <cell r="B21">
            <v>1199298.650311891</v>
          </cell>
          <cell r="C21">
            <v>1156463.8730267235</v>
          </cell>
          <cell r="D21">
            <v>2408.9650377332209</v>
          </cell>
        </row>
        <row r="22">
          <cell r="A22" t="str">
            <v>E 21</v>
          </cell>
          <cell r="B22">
            <v>1199373.198706822</v>
          </cell>
          <cell r="C22">
            <v>1156498.8760566739</v>
          </cell>
          <cell r="D22">
            <v>2412.3997980423665</v>
          </cell>
        </row>
        <row r="23">
          <cell r="A23" t="str">
            <v>E 22</v>
          </cell>
          <cell r="B23">
            <v>1199441.4786268498</v>
          </cell>
          <cell r="C23">
            <v>1156545.3187344507</v>
          </cell>
          <cell r="D23">
            <v>2436.802798203616</v>
          </cell>
        </row>
        <row r="24">
          <cell r="A24" t="str">
            <v>E 23</v>
          </cell>
          <cell r="B24">
            <v>1199521.2996775832</v>
          </cell>
          <cell r="C24">
            <v>1156548.5618900547</v>
          </cell>
          <cell r="D24">
            <v>2464.4118288048576</v>
          </cell>
        </row>
        <row r="25">
          <cell r="A25" t="str">
            <v>E 24</v>
          </cell>
          <cell r="B25">
            <v>1199572.2389211939</v>
          </cell>
          <cell r="C25">
            <v>1156571.0494265996</v>
          </cell>
          <cell r="D25">
            <v>2473.0790380116791</v>
          </cell>
        </row>
        <row r="26">
          <cell r="A26" t="str">
            <v>E 25</v>
          </cell>
          <cell r="B26">
            <v>1199603.4357596841</v>
          </cell>
          <cell r="C26">
            <v>1156603.7219986247</v>
          </cell>
          <cell r="D26">
            <v>2477.979364855566</v>
          </cell>
        </row>
        <row r="27">
          <cell r="A27" t="str">
            <v>E 26</v>
          </cell>
          <cell r="B27">
            <v>1199701.4847613908</v>
          </cell>
          <cell r="C27">
            <v>1156655.3262834204</v>
          </cell>
          <cell r="D27">
            <v>2489.5731431741115</v>
          </cell>
        </row>
        <row r="28">
          <cell r="A28" t="str">
            <v>E 27</v>
          </cell>
          <cell r="B28">
            <v>1199788.6923681123</v>
          </cell>
          <cell r="C28">
            <v>1156699.5267066755</v>
          </cell>
          <cell r="D28">
            <v>2498.0566500024424</v>
          </cell>
        </row>
        <row r="29">
          <cell r="A29" t="str">
            <v>E 28</v>
          </cell>
          <cell r="B29">
            <v>1199956.8116079145</v>
          </cell>
          <cell r="C29">
            <v>1156733.4509385289</v>
          </cell>
          <cell r="D29">
            <v>2526.1746814342487</v>
          </cell>
        </row>
        <row r="30">
          <cell r="A30" t="str">
            <v>E29</v>
          </cell>
          <cell r="B30">
            <v>1199980.2646430244</v>
          </cell>
          <cell r="C30">
            <v>1156722.4720818489</v>
          </cell>
          <cell r="D30">
            <v>2526.5137019595463</v>
          </cell>
        </row>
        <row r="31">
          <cell r="A31" t="str">
            <v>E 30</v>
          </cell>
          <cell r="B31">
            <v>1200044.6801509394</v>
          </cell>
          <cell r="C31">
            <v>1156678.4964718393</v>
          </cell>
          <cell r="D31">
            <v>2527.1414319375754</v>
          </cell>
        </row>
        <row r="32">
          <cell r="A32" t="str">
            <v>E 31</v>
          </cell>
          <cell r="B32">
            <v>1200136.8110802278</v>
          </cell>
          <cell r="C32">
            <v>1156607.2182229683</v>
          </cell>
          <cell r="D32">
            <v>2528.4743495898706</v>
          </cell>
        </row>
        <row r="33">
          <cell r="A33" t="str">
            <v>E 32</v>
          </cell>
          <cell r="B33">
            <v>1200162.5207158499</v>
          </cell>
          <cell r="C33">
            <v>1156596.6185593507</v>
          </cell>
          <cell r="D33">
            <v>2529.543450072958</v>
          </cell>
        </row>
        <row r="34">
          <cell r="A34" t="str">
            <v>E 33</v>
          </cell>
          <cell r="B34">
            <v>1200175.6344881034</v>
          </cell>
          <cell r="C34">
            <v>1156604.8501298656</v>
          </cell>
          <cell r="D34">
            <v>2529.0333000633195</v>
          </cell>
        </row>
        <row r="35">
          <cell r="A35" t="str">
            <v>E 34</v>
          </cell>
          <cell r="B35">
            <v>1200185.7576149923</v>
          </cell>
          <cell r="C35">
            <v>1156626.4035404285</v>
          </cell>
          <cell r="D35">
            <v>2527.5858055742556</v>
          </cell>
        </row>
        <row r="36">
          <cell r="A36" t="str">
            <v>E 35</v>
          </cell>
          <cell r="B36">
            <v>1200196.636358859</v>
          </cell>
          <cell r="C36">
            <v>1156658.1777511265</v>
          </cell>
          <cell r="D36">
            <v>2522.9993702856968</v>
          </cell>
        </row>
        <row r="37">
          <cell r="A37" t="str">
            <v>E 36</v>
          </cell>
          <cell r="B37">
            <v>1200214.8943246687</v>
          </cell>
          <cell r="C37">
            <v>1156670.5470704213</v>
          </cell>
          <cell r="D37">
            <v>2524.4619796295628</v>
          </cell>
        </row>
        <row r="38">
          <cell r="A38" t="str">
            <v>E 37</v>
          </cell>
          <cell r="B38">
            <v>1200227.4525368223</v>
          </cell>
          <cell r="C38">
            <v>1156676.5126103323</v>
          </cell>
          <cell r="D38">
            <v>2526.515243746564</v>
          </cell>
        </row>
        <row r="39">
          <cell r="A39" t="str">
            <v>E 38</v>
          </cell>
          <cell r="B39">
            <v>1200245.0926652306</v>
          </cell>
          <cell r="C39">
            <v>1156686.3057915287</v>
          </cell>
          <cell r="D39">
            <v>2525.8224102553554</v>
          </cell>
        </row>
        <row r="40">
          <cell r="A40" t="str">
            <v>E 39</v>
          </cell>
          <cell r="B40">
            <v>1200263.0483829228</v>
          </cell>
          <cell r="C40">
            <v>1156709.0382745424</v>
          </cell>
          <cell r="D40">
            <v>2524.8665308469367</v>
          </cell>
        </row>
        <row r="41">
          <cell r="A41" t="str">
            <v>E 41</v>
          </cell>
          <cell r="B41">
            <v>1200410.2710751474</v>
          </cell>
          <cell r="C41">
            <v>1156789.9855081504</v>
          </cell>
          <cell r="D41">
            <v>2520.745140985654</v>
          </cell>
        </row>
        <row r="42">
          <cell r="A42" t="str">
            <v>E 42</v>
          </cell>
          <cell r="B42">
            <v>1200427.8152201665</v>
          </cell>
          <cell r="C42">
            <v>1156804.1999423217</v>
          </cell>
          <cell r="D42">
            <v>2522.3970014328224</v>
          </cell>
        </row>
        <row r="43">
          <cell r="A43" t="str">
            <v>E 43</v>
          </cell>
          <cell r="B43">
            <v>1200443.419138185</v>
          </cell>
          <cell r="C43">
            <v>1156826.4880962861</v>
          </cell>
          <cell r="D43">
            <v>2523.4740919172491</v>
          </cell>
        </row>
        <row r="44">
          <cell r="A44" t="str">
            <v>E 44</v>
          </cell>
          <cell r="B44">
            <v>1200460.2974662515</v>
          </cell>
          <cell r="C44">
            <v>1156842.8395745573</v>
          </cell>
          <cell r="D44">
            <v>2523.4495967104467</v>
          </cell>
        </row>
        <row r="45">
          <cell r="A45" t="str">
            <v>E 45</v>
          </cell>
          <cell r="B45">
            <v>1200468.2695589254</v>
          </cell>
          <cell r="C45">
            <v>1156856.8799684118</v>
          </cell>
          <cell r="D45">
            <v>2521.032104719337</v>
          </cell>
        </row>
        <row r="46">
          <cell r="A46" t="str">
            <v>E 46</v>
          </cell>
          <cell r="B46">
            <v>1200476.6167207242</v>
          </cell>
          <cell r="C46">
            <v>1156874.3627035725</v>
          </cell>
          <cell r="D46">
            <v>2525.1188178440757</v>
          </cell>
        </row>
        <row r="47">
          <cell r="A47" t="str">
            <v>E 47</v>
          </cell>
          <cell r="B47">
            <v>1200485.5136852486</v>
          </cell>
          <cell r="C47">
            <v>1156888.2938358786</v>
          </cell>
          <cell r="D47">
            <v>2522.2913882734438</v>
          </cell>
        </row>
        <row r="48">
          <cell r="A48" t="str">
            <v>E 48</v>
          </cell>
          <cell r="B48">
            <v>1200495.2845766561</v>
          </cell>
          <cell r="C48">
            <v>1156919.8395358517</v>
          </cell>
          <cell r="D48">
            <v>2530.6070980262871</v>
          </cell>
        </row>
        <row r="49">
          <cell r="A49" t="str">
            <v>E 49</v>
          </cell>
          <cell r="B49">
            <v>1200494.4885837378</v>
          </cell>
          <cell r="C49">
            <v>1156929.4927303381</v>
          </cell>
          <cell r="D49">
            <v>2530.9761702945561</v>
          </cell>
        </row>
        <row r="50">
          <cell r="A50" t="str">
            <v>E 50</v>
          </cell>
          <cell r="B50">
            <v>1200513.6383498514</v>
          </cell>
          <cell r="C50">
            <v>1156948.3275848073</v>
          </cell>
          <cell r="D50">
            <v>2532.9196575334759</v>
          </cell>
        </row>
        <row r="51">
          <cell r="A51" t="str">
            <v>E 51</v>
          </cell>
          <cell r="B51">
            <v>1200527.8018260011</v>
          </cell>
          <cell r="C51">
            <v>1156951.6575679844</v>
          </cell>
          <cell r="D51">
            <v>2532.8501755128191</v>
          </cell>
        </row>
        <row r="52">
          <cell r="A52" t="str">
            <v>E 52</v>
          </cell>
          <cell r="B52">
            <v>1200555.8606089833</v>
          </cell>
          <cell r="C52">
            <v>1156965.6293315708</v>
          </cell>
          <cell r="D52">
            <v>2539.633655583702</v>
          </cell>
        </row>
        <row r="53">
          <cell r="A53" t="str">
            <v>E 53</v>
          </cell>
          <cell r="B53">
            <v>1200588.968307907</v>
          </cell>
          <cell r="C53">
            <v>1156968.3383526683</v>
          </cell>
          <cell r="D53">
            <v>2536.052654585189</v>
          </cell>
        </row>
        <row r="54">
          <cell r="A54" t="str">
            <v>E 54</v>
          </cell>
          <cell r="B54">
            <v>1200636.4165721599</v>
          </cell>
          <cell r="C54">
            <v>1156935.6796077611</v>
          </cell>
          <cell r="D54">
            <v>2524.0563747214169</v>
          </cell>
        </row>
        <row r="55">
          <cell r="A55" t="str">
            <v>E 56</v>
          </cell>
          <cell r="B55">
            <v>1200693.9773621943</v>
          </cell>
          <cell r="C55">
            <v>1156907.2694783767</v>
          </cell>
          <cell r="D55">
            <v>2519.9643090939949</v>
          </cell>
        </row>
        <row r="56">
          <cell r="A56" t="str">
            <v>E 57</v>
          </cell>
          <cell r="B56">
            <v>1200828.4679483431</v>
          </cell>
          <cell r="C56">
            <v>1156873.6610171979</v>
          </cell>
          <cell r="D56">
            <v>2512.7569087757802</v>
          </cell>
        </row>
        <row r="57">
          <cell r="A57" t="str">
            <v>E 58</v>
          </cell>
          <cell r="B57">
            <v>1200910.4893043702</v>
          </cell>
          <cell r="C57">
            <v>1156924.935768188</v>
          </cell>
          <cell r="D57">
            <v>2514.1640308735709</v>
          </cell>
        </row>
        <row r="58">
          <cell r="A58" t="str">
            <v>E 59</v>
          </cell>
          <cell r="B58">
            <v>1201009.0339333627</v>
          </cell>
          <cell r="C58">
            <v>1156969.0765534306</v>
          </cell>
          <cell r="D58">
            <v>2515.6719463501986</v>
          </cell>
        </row>
        <row r="59">
          <cell r="A59" t="str">
            <v>E 60</v>
          </cell>
          <cell r="B59">
            <v>1201158.8053361846</v>
          </cell>
          <cell r="C59">
            <v>1156997.7109470337</v>
          </cell>
          <cell r="D59">
            <v>2514.1149215443006</v>
          </cell>
        </row>
        <row r="60">
          <cell r="A60" t="str">
            <v>E 61</v>
          </cell>
          <cell r="B60">
            <v>1201236.5577927362</v>
          </cell>
          <cell r="C60">
            <v>1156974.4457112809</v>
          </cell>
          <cell r="D60">
            <v>2515.4459357619758</v>
          </cell>
        </row>
        <row r="61">
          <cell r="A61" t="str">
            <v>TANQUE</v>
          </cell>
          <cell r="B61">
            <v>1201223.0777387635</v>
          </cell>
          <cell r="C61">
            <v>1156997.6346046545</v>
          </cell>
          <cell r="D61">
            <v>2515.4459357619758</v>
          </cell>
        </row>
        <row r="62">
          <cell r="A62" t="str">
            <v>E 63</v>
          </cell>
          <cell r="B62">
            <v>1201329.7340078545</v>
          </cell>
          <cell r="C62">
            <v>1157002.9621789558</v>
          </cell>
          <cell r="D62">
            <v>2499.4530312399193</v>
          </cell>
        </row>
        <row r="63">
          <cell r="A63" t="str">
            <v>E 64</v>
          </cell>
          <cell r="B63">
            <v>1201410.1940114372</v>
          </cell>
          <cell r="C63">
            <v>1157056.6110600331</v>
          </cell>
          <cell r="D63">
            <v>2494.1111248591005</v>
          </cell>
        </row>
        <row r="64">
          <cell r="A64" t="str">
            <v>E 65</v>
          </cell>
          <cell r="B64">
            <v>1201456.7728091641</v>
          </cell>
          <cell r="C64">
            <v>1157077.2427571008</v>
          </cell>
          <cell r="D64">
            <v>2495.8069813297693</v>
          </cell>
        </row>
        <row r="65">
          <cell r="A65" t="str">
            <v>E 66</v>
          </cell>
          <cell r="B65">
            <v>1201524.1942204738</v>
          </cell>
          <cell r="C65">
            <v>1157073.8030849809</v>
          </cell>
          <cell r="D65">
            <v>2485.6643794112151</v>
          </cell>
        </row>
        <row r="66">
          <cell r="A66" t="str">
            <v>E 67</v>
          </cell>
          <cell r="B66">
            <v>1201624.6767403781</v>
          </cell>
          <cell r="C66">
            <v>1157090.9889045537</v>
          </cell>
          <cell r="D66">
            <v>2471.0331145625109</v>
          </cell>
        </row>
        <row r="67">
          <cell r="A67" t="str">
            <v>E 68</v>
          </cell>
          <cell r="B67">
            <v>1201740.8944677503</v>
          </cell>
          <cell r="C67">
            <v>1157104.4260477917</v>
          </cell>
          <cell r="D67">
            <v>2455.5748598036562</v>
          </cell>
        </row>
        <row r="68">
          <cell r="A68" t="str">
            <v>E 69</v>
          </cell>
          <cell r="B68">
            <v>1201767.9082942279</v>
          </cell>
          <cell r="C68">
            <v>1157084.5400441966</v>
          </cell>
          <cell r="D68">
            <v>2449.2413625378786</v>
          </cell>
        </row>
        <row r="69">
          <cell r="A69" t="str">
            <v>E 70</v>
          </cell>
          <cell r="B69">
            <v>1201801.3983906147</v>
          </cell>
          <cell r="C69">
            <v>1157064.4701631886</v>
          </cell>
          <cell r="D69">
            <v>2450.7290662171895</v>
          </cell>
        </row>
        <row r="70">
          <cell r="A70" t="str">
            <v>E 71</v>
          </cell>
          <cell r="B70">
            <v>1201844.8558655567</v>
          </cell>
          <cell r="C70">
            <v>1157068.5653501705</v>
          </cell>
          <cell r="D70">
            <v>2448.6374382848117</v>
          </cell>
        </row>
        <row r="71">
          <cell r="A71" t="str">
            <v>E 72</v>
          </cell>
          <cell r="B71">
            <v>1201883.660074306</v>
          </cell>
          <cell r="C71">
            <v>1157059.8402101472</v>
          </cell>
          <cell r="D71">
            <v>2444.4945160042294</v>
          </cell>
        </row>
        <row r="72">
          <cell r="A72" t="str">
            <v>E 73</v>
          </cell>
          <cell r="B72">
            <v>1202017.8484438281</v>
          </cell>
          <cell r="C72">
            <v>1157027.9613910771</v>
          </cell>
          <cell r="D72">
            <v>2441.2365798892761</v>
          </cell>
        </row>
        <row r="73">
          <cell r="A73" t="str">
            <v>E 74</v>
          </cell>
          <cell r="B73">
            <v>1202118.2784571757</v>
          </cell>
          <cell r="C73">
            <v>1157017.5288250018</v>
          </cell>
          <cell r="D73">
            <v>2426.7781364565503</v>
          </cell>
        </row>
        <row r="74">
          <cell r="A74" t="str">
            <v>E 75</v>
          </cell>
          <cell r="B74">
            <v>1202258.4071790825</v>
          </cell>
          <cell r="C74">
            <v>1156925.9378520846</v>
          </cell>
          <cell r="D74">
            <v>2410.3681708084036</v>
          </cell>
        </row>
        <row r="75">
          <cell r="A75" t="str">
            <v>E 76</v>
          </cell>
          <cell r="B75">
            <v>1202323.5447882202</v>
          </cell>
          <cell r="C75">
            <v>1156842.8871709555</v>
          </cell>
          <cell r="D75">
            <v>2394.0941138854596</v>
          </cell>
        </row>
        <row r="76">
          <cell r="A76" t="str">
            <v>E 77</v>
          </cell>
          <cell r="B76">
            <v>1202412.7836709954</v>
          </cell>
          <cell r="C76">
            <v>1156756.1692606518</v>
          </cell>
          <cell r="D76">
            <v>2391.2061802686144</v>
          </cell>
        </row>
        <row r="77">
          <cell r="A77" t="str">
            <v>E 78</v>
          </cell>
          <cell r="B77">
            <v>1202439.1360077332</v>
          </cell>
          <cell r="C77">
            <v>1156723.8421072371</v>
          </cell>
          <cell r="D77">
            <v>2385.4015255408476</v>
          </cell>
        </row>
        <row r="78">
          <cell r="A78" t="str">
            <v>E 79</v>
          </cell>
          <cell r="B78">
            <v>1202561.419794491</v>
          </cell>
          <cell r="C78">
            <v>1156615.9553988799</v>
          </cell>
          <cell r="D78">
            <v>2348.5846277771839</v>
          </cell>
        </row>
        <row r="79">
          <cell r="A79" t="str">
            <v>E80A</v>
          </cell>
          <cell r="B79">
            <v>1202619.8500000001</v>
          </cell>
          <cell r="C79">
            <v>1156534.6229999999</v>
          </cell>
          <cell r="D79">
            <v>2317.4856465617436</v>
          </cell>
        </row>
        <row r="80">
          <cell r="A80" t="str">
            <v>E127</v>
          </cell>
          <cell r="B80">
            <v>1202652.0113594693</v>
          </cell>
          <cell r="C80">
            <v>1156436.2368778361</v>
          </cell>
          <cell r="D80">
            <v>2304.5038364206489</v>
          </cell>
        </row>
        <row r="81">
          <cell r="A81" t="str">
            <v>E128</v>
          </cell>
          <cell r="B81">
            <v>1202651.7579246738</v>
          </cell>
          <cell r="C81">
            <v>1156405.6395445704</v>
          </cell>
          <cell r="D81">
            <v>2299.948682216856</v>
          </cell>
        </row>
        <row r="82">
          <cell r="A82" t="str">
            <v>E 81</v>
          </cell>
          <cell r="B82">
            <v>1202660.3728691745</v>
          </cell>
          <cell r="C82">
            <v>1156382.2248110771</v>
          </cell>
          <cell r="D82">
            <v>2298.3571462635655</v>
          </cell>
        </row>
        <row r="83">
          <cell r="A83" t="str">
            <v>E129</v>
          </cell>
          <cell r="B83">
            <v>1202682.5453559035</v>
          </cell>
          <cell r="C83">
            <v>1156346.1133751874</v>
          </cell>
          <cell r="D83">
            <v>2289.5045121793346</v>
          </cell>
        </row>
        <row r="84">
          <cell r="A84" t="str">
            <v>E130</v>
          </cell>
          <cell r="B84">
            <v>1202692.9902001237</v>
          </cell>
          <cell r="C84">
            <v>1156290.5403181058</v>
          </cell>
          <cell r="D84">
            <v>2274.0640717290662</v>
          </cell>
        </row>
        <row r="85">
          <cell r="A85" t="str">
            <v>E132</v>
          </cell>
          <cell r="B85">
            <v>1202714.5075197327</v>
          </cell>
          <cell r="C85">
            <v>1156215.6154882633</v>
          </cell>
          <cell r="D85">
            <v>2261.493430221587</v>
          </cell>
        </row>
        <row r="86">
          <cell r="A86" t="str">
            <v>E133</v>
          </cell>
          <cell r="B86">
            <v>1202762.5919691478</v>
          </cell>
          <cell r="C86">
            <v>1156146.0104082164</v>
          </cell>
          <cell r="D86">
            <v>2250.9637334111858</v>
          </cell>
        </row>
        <row r="87">
          <cell r="A87" t="str">
            <v>E134</v>
          </cell>
          <cell r="B87">
            <v>1202746.6763642642</v>
          </cell>
          <cell r="C87">
            <v>1156115.554587173</v>
          </cell>
          <cell r="D87">
            <v>2246.7461162573441</v>
          </cell>
        </row>
        <row r="88">
          <cell r="A88" t="str">
            <v>E135</v>
          </cell>
          <cell r="B88">
            <v>1202717.3957928275</v>
          </cell>
          <cell r="C88">
            <v>1156100.2693209024</v>
          </cell>
          <cell r="D88">
            <v>2245.3879312571803</v>
          </cell>
        </row>
        <row r="89">
          <cell r="A89" t="str">
            <v>E136</v>
          </cell>
          <cell r="B89">
            <v>1202659.2287504165</v>
          </cell>
          <cell r="C89">
            <v>1156054.4602618862</v>
          </cell>
          <cell r="D89">
            <v>2233.4576224904363</v>
          </cell>
        </row>
        <row r="90">
          <cell r="A90" t="str">
            <v>E137</v>
          </cell>
          <cell r="B90">
            <v>1202636.0846501845</v>
          </cell>
          <cell r="C90">
            <v>1156034.8870973312</v>
          </cell>
          <cell r="D90">
            <v>2233.0910943831077</v>
          </cell>
        </row>
        <row r="91">
          <cell r="A91" t="str">
            <v>E138</v>
          </cell>
          <cell r="B91">
            <v>1202588.0716337475</v>
          </cell>
          <cell r="C91">
            <v>1156019.8439053283</v>
          </cell>
          <cell r="D91">
            <v>2228.8689421967406</v>
          </cell>
        </row>
        <row r="92">
          <cell r="A92" t="str">
            <v>E139</v>
          </cell>
          <cell r="B92">
            <v>1202521.840837135</v>
          </cell>
          <cell r="C92">
            <v>1156025.6832849195</v>
          </cell>
          <cell r="D92">
            <v>2216.3543644555903</v>
          </cell>
        </row>
        <row r="93">
          <cell r="A93" t="str">
            <v>E140</v>
          </cell>
          <cell r="B93">
            <v>1202496.0903670695</v>
          </cell>
          <cell r="C93">
            <v>1156055.3485713762</v>
          </cell>
          <cell r="D93">
            <v>2210.7524898742217</v>
          </cell>
        </row>
        <row r="95">
          <cell r="A95">
            <v>86</v>
          </cell>
          <cell r="B95">
            <v>1201455.0879299478</v>
          </cell>
          <cell r="C95">
            <v>1157036.6709356536</v>
          </cell>
          <cell r="D95">
            <v>2496.7982274880205</v>
          </cell>
        </row>
        <row r="96">
          <cell r="A96">
            <v>87</v>
          </cell>
          <cell r="B96">
            <v>1201523.1753915499</v>
          </cell>
          <cell r="C96">
            <v>1157064.8609382799</v>
          </cell>
          <cell r="D96">
            <v>2485.6643794112151</v>
          </cell>
        </row>
        <row r="97">
          <cell r="A97">
            <v>88</v>
          </cell>
          <cell r="B97">
            <v>1201537.936856657</v>
          </cell>
          <cell r="C97">
            <v>1157066.1330742217</v>
          </cell>
          <cell r="D97">
            <v>2483.6174969903886</v>
          </cell>
        </row>
        <row r="98">
          <cell r="A98">
            <v>203</v>
          </cell>
          <cell r="B98">
            <v>1201685.6526446501</v>
          </cell>
          <cell r="C98">
            <v>1157211.9267090939</v>
          </cell>
          <cell r="D98">
            <v>2285.0005209954352</v>
          </cell>
        </row>
        <row r="99">
          <cell r="A99">
            <v>210</v>
          </cell>
          <cell r="B99">
            <v>1201731.9890232733</v>
          </cell>
          <cell r="C99">
            <v>1156919.782756869</v>
          </cell>
          <cell r="D99">
            <v>2299.6747515096022</v>
          </cell>
        </row>
        <row r="100">
          <cell r="A100">
            <v>209</v>
          </cell>
          <cell r="B100">
            <v>1201732.1412336736</v>
          </cell>
          <cell r="C100">
            <v>1156891.6409350443</v>
          </cell>
          <cell r="D100">
            <v>2299.5581673037705</v>
          </cell>
        </row>
        <row r="101">
          <cell r="A101">
            <v>211</v>
          </cell>
          <cell r="B101">
            <v>1201696.8220173253</v>
          </cell>
          <cell r="C101">
            <v>1156883.2854818371</v>
          </cell>
          <cell r="D101">
            <v>2300.9440968076619</v>
          </cell>
        </row>
        <row r="102">
          <cell r="A102">
            <v>212</v>
          </cell>
          <cell r="B102">
            <v>1201644.879379109</v>
          </cell>
          <cell r="C102">
            <v>1156797.1207006231</v>
          </cell>
          <cell r="D102">
            <v>2324.635327445556</v>
          </cell>
        </row>
        <row r="103">
          <cell r="A103">
            <v>208</v>
          </cell>
          <cell r="B103">
            <v>1201768.6759431229</v>
          </cell>
          <cell r="C103">
            <v>1156905.4145019932</v>
          </cell>
          <cell r="D103">
            <v>2293.8486182029364</v>
          </cell>
        </row>
        <row r="104">
          <cell r="A104">
            <v>207</v>
          </cell>
          <cell r="B104">
            <v>1201775.5443879138</v>
          </cell>
          <cell r="C104">
            <v>1156872.0317861168</v>
          </cell>
          <cell r="D104">
            <v>2286.3429947724708</v>
          </cell>
        </row>
        <row r="105">
          <cell r="A105">
            <v>206</v>
          </cell>
          <cell r="B105">
            <v>1201813.3719176103</v>
          </cell>
          <cell r="C105">
            <v>1156899.1934615038</v>
          </cell>
          <cell r="D105">
            <v>2278.5404555024388</v>
          </cell>
        </row>
        <row r="106">
          <cell r="A106">
            <v>204</v>
          </cell>
          <cell r="B106">
            <v>1201941.9871835229</v>
          </cell>
          <cell r="C106">
            <v>1156865.0948092754</v>
          </cell>
          <cell r="D106">
            <v>2276.1961727152543</v>
          </cell>
        </row>
        <row r="107">
          <cell r="A107">
            <v>213</v>
          </cell>
          <cell r="B107">
            <v>1201869.8376666289</v>
          </cell>
          <cell r="C107">
            <v>1157106.049477889</v>
          </cell>
          <cell r="D107">
            <v>2275.5070727189368</v>
          </cell>
        </row>
        <row r="108">
          <cell r="A108">
            <v>98</v>
          </cell>
          <cell r="B108">
            <v>1201880.301002478</v>
          </cell>
          <cell r="C108">
            <v>1157164.7829104403</v>
          </cell>
          <cell r="D108">
            <v>2443.8836542119552</v>
          </cell>
        </row>
        <row r="109">
          <cell r="A109">
            <v>97</v>
          </cell>
          <cell r="B109">
            <v>1201926.219174315</v>
          </cell>
          <cell r="C109">
            <v>1157138.7160612997</v>
          </cell>
          <cell r="D109">
            <v>2438.6866082614633</v>
          </cell>
        </row>
        <row r="110">
          <cell r="A110">
            <v>102</v>
          </cell>
          <cell r="B110">
            <v>1202012.7157914918</v>
          </cell>
          <cell r="C110">
            <v>1157043.1106470148</v>
          </cell>
          <cell r="D110">
            <v>2441.5158183922726</v>
          </cell>
        </row>
        <row r="111">
          <cell r="A111">
            <v>111</v>
          </cell>
          <cell r="B111">
            <v>1202122.6511351035</v>
          </cell>
          <cell r="C111">
            <v>1157003.589803281</v>
          </cell>
          <cell r="D111">
            <v>2422.0601476578627</v>
          </cell>
        </row>
        <row r="112">
          <cell r="A112">
            <v>110</v>
          </cell>
          <cell r="B112">
            <v>1202099.8613786928</v>
          </cell>
          <cell r="C112">
            <v>1156952.8751686553</v>
          </cell>
          <cell r="D112">
            <v>2412.8423350354415</v>
          </cell>
        </row>
        <row r="113">
          <cell r="A113">
            <v>198</v>
          </cell>
          <cell r="B113">
            <v>1202127.5307931774</v>
          </cell>
          <cell r="C113">
            <v>1156989.4638352133</v>
          </cell>
          <cell r="D113">
            <v>2446.9349488347002</v>
          </cell>
        </row>
        <row r="114">
          <cell r="A114">
            <v>103</v>
          </cell>
          <cell r="B114">
            <v>1202046.1714988863</v>
          </cell>
          <cell r="C114">
            <v>1156927.3113119854</v>
          </cell>
          <cell r="D114">
            <v>2416.7726468244286</v>
          </cell>
        </row>
        <row r="115">
          <cell r="A115" t="str">
            <v>E 85</v>
          </cell>
          <cell r="B115">
            <v>1202129.6661161201</v>
          </cell>
          <cell r="C115">
            <v>1156773.5679469011</v>
          </cell>
          <cell r="D115">
            <v>2290.6997682413576</v>
          </cell>
        </row>
        <row r="116">
          <cell r="A116">
            <v>196</v>
          </cell>
          <cell r="B116">
            <v>1202131.5636169766</v>
          </cell>
          <cell r="C116">
            <v>1156756.7835835852</v>
          </cell>
          <cell r="D116">
            <v>2288.7802270003872</v>
          </cell>
        </row>
        <row r="117">
          <cell r="A117">
            <v>175</v>
          </cell>
          <cell r="B117">
            <v>1202163.2689256617</v>
          </cell>
          <cell r="C117">
            <v>1156656.2602897964</v>
          </cell>
          <cell r="D117">
            <v>2314.315745111292</v>
          </cell>
        </row>
        <row r="118">
          <cell r="A118">
            <v>174</v>
          </cell>
          <cell r="B118">
            <v>1202203.7581261904</v>
          </cell>
          <cell r="C118">
            <v>1156587.1730688394</v>
          </cell>
          <cell r="D118">
            <v>2275.5147868012282</v>
          </cell>
        </row>
        <row r="119">
          <cell r="A119">
            <v>195</v>
          </cell>
          <cell r="B119">
            <v>1202078.1260710056</v>
          </cell>
          <cell r="C119">
            <v>1156782.8724234786</v>
          </cell>
          <cell r="D119">
            <v>2294.3467485281685</v>
          </cell>
        </row>
        <row r="120">
          <cell r="A120">
            <v>214</v>
          </cell>
          <cell r="B120">
            <v>1201981.0391769647</v>
          </cell>
          <cell r="C120">
            <v>1156594.8631563371</v>
          </cell>
          <cell r="D120">
            <v>2278.8350044491981</v>
          </cell>
        </row>
        <row r="121">
          <cell r="A121">
            <v>215</v>
          </cell>
          <cell r="B121">
            <v>1201969.1453609725</v>
          </cell>
          <cell r="C121">
            <v>1156604.9545125209</v>
          </cell>
          <cell r="D121">
            <v>2280.1049832927347</v>
          </cell>
        </row>
        <row r="122">
          <cell r="A122">
            <v>217</v>
          </cell>
          <cell r="B122">
            <v>1202059.2205305959</v>
          </cell>
          <cell r="C122">
            <v>1156466.063076251</v>
          </cell>
          <cell r="D122">
            <v>2226.3891398435376</v>
          </cell>
        </row>
        <row r="123">
          <cell r="A123">
            <v>216</v>
          </cell>
          <cell r="B123">
            <v>1202097.552268977</v>
          </cell>
          <cell r="C123">
            <v>1156485.485916021</v>
          </cell>
          <cell r="D123">
            <v>2236.596480133549</v>
          </cell>
        </row>
        <row r="124">
          <cell r="A124">
            <v>173</v>
          </cell>
          <cell r="B124">
            <v>1202131.554245628</v>
          </cell>
          <cell r="C124">
            <v>1156489.0712794461</v>
          </cell>
          <cell r="D124">
            <v>2236.1450457111705</v>
          </cell>
        </row>
        <row r="125">
          <cell r="A125">
            <v>172</v>
          </cell>
          <cell r="B125">
            <v>1202135.2984421197</v>
          </cell>
          <cell r="C125">
            <v>1156460.7146553106</v>
          </cell>
          <cell r="D125">
            <v>2223.1573230202498</v>
          </cell>
        </row>
        <row r="126">
          <cell r="A126">
            <v>194</v>
          </cell>
          <cell r="B126">
            <v>1202241.2377753661</v>
          </cell>
          <cell r="C126">
            <v>1156794.5307767421</v>
          </cell>
          <cell r="D126">
            <v>2264.3476434376962</v>
          </cell>
        </row>
        <row r="127">
          <cell r="A127">
            <v>119</v>
          </cell>
          <cell r="B127">
            <v>1202388.0165418454</v>
          </cell>
          <cell r="C127">
            <v>1156759.0276145977</v>
          </cell>
          <cell r="D127">
            <v>2389.8977813625406</v>
          </cell>
        </row>
        <row r="128">
          <cell r="A128">
            <v>188</v>
          </cell>
          <cell r="B128">
            <v>1202594.9376269158</v>
          </cell>
          <cell r="C128">
            <v>1156868.8355860095</v>
          </cell>
          <cell r="D128">
            <v>2191.296842593953</v>
          </cell>
        </row>
        <row r="129">
          <cell r="A129">
            <v>192</v>
          </cell>
          <cell r="B129">
            <v>1202439.3365694527</v>
          </cell>
          <cell r="C129">
            <v>1156698.4049070573</v>
          </cell>
          <cell r="D129">
            <v>2245.6351523255098</v>
          </cell>
        </row>
        <row r="130">
          <cell r="A130">
            <v>121</v>
          </cell>
          <cell r="B130">
            <v>1202461.1643546901</v>
          </cell>
          <cell r="C130">
            <v>1156723.726766028</v>
          </cell>
          <cell r="D130">
            <v>2376.7827218537127</v>
          </cell>
        </row>
        <row r="131">
          <cell r="A131">
            <v>123</v>
          </cell>
          <cell r="B131">
            <v>1202584.6303333684</v>
          </cell>
          <cell r="C131">
            <v>1156567.0741175357</v>
          </cell>
          <cell r="D131">
            <v>2341.5960743041096</v>
          </cell>
        </row>
        <row r="132">
          <cell r="A132">
            <v>124</v>
          </cell>
          <cell r="B132">
            <v>1202609.95239242</v>
          </cell>
          <cell r="C132">
            <v>1156584.7780849321</v>
          </cell>
          <cell r="D132">
            <v>2344.3031606500217</v>
          </cell>
        </row>
        <row r="133">
          <cell r="A133">
            <v>189</v>
          </cell>
          <cell r="B133">
            <v>1202637.4660466511</v>
          </cell>
          <cell r="C133">
            <v>1156564.8221817221</v>
          </cell>
          <cell r="D133">
            <v>2183.5923612605579</v>
          </cell>
        </row>
        <row r="134">
          <cell r="A134">
            <v>187</v>
          </cell>
          <cell r="B134">
            <v>1202737.3963703469</v>
          </cell>
          <cell r="C134">
            <v>1156668.0987138147</v>
          </cell>
          <cell r="D134">
            <v>2160.2442161428503</v>
          </cell>
        </row>
        <row r="135">
          <cell r="A135">
            <v>153</v>
          </cell>
          <cell r="B135">
            <v>1202440.9525142992</v>
          </cell>
          <cell r="C135">
            <v>1156388.864823434</v>
          </cell>
          <cell r="D135">
            <v>2252.4968616775254</v>
          </cell>
        </row>
        <row r="136">
          <cell r="A136">
            <v>154</v>
          </cell>
          <cell r="B136">
            <v>1202397.9108938405</v>
          </cell>
          <cell r="C136">
            <v>1156473.538144089</v>
          </cell>
          <cell r="D136">
            <v>2289.6240129170733</v>
          </cell>
        </row>
        <row r="137">
          <cell r="A137">
            <v>152</v>
          </cell>
          <cell r="B137">
            <v>1202434.6651877488</v>
          </cell>
          <cell r="C137">
            <v>1156372.7648563781</v>
          </cell>
          <cell r="D137">
            <v>2250.0645805568979</v>
          </cell>
        </row>
        <row r="138">
          <cell r="A138">
            <v>150</v>
          </cell>
          <cell r="B138">
            <v>1202491.3282123257</v>
          </cell>
          <cell r="C138">
            <v>1156283.3111161536</v>
          </cell>
          <cell r="D138">
            <v>2217.8971403759965</v>
          </cell>
        </row>
        <row r="139">
          <cell r="A139">
            <v>151</v>
          </cell>
          <cell r="B139">
            <v>1202426.6569870608</v>
          </cell>
          <cell r="C139">
            <v>1156286.1325945714</v>
          </cell>
          <cell r="D139">
            <v>2214.7849141832812</v>
          </cell>
        </row>
        <row r="140">
          <cell r="A140">
            <v>123</v>
          </cell>
          <cell r="B140">
            <v>1202584.6303333684</v>
          </cell>
          <cell r="C140">
            <v>1156567.0741175357</v>
          </cell>
          <cell r="D140">
            <v>2341.5960743041096</v>
          </cell>
        </row>
        <row r="141">
          <cell r="A141">
            <v>141</v>
          </cell>
          <cell r="B141">
            <v>1202708.0421958403</v>
          </cell>
          <cell r="C141">
            <v>1156351.0704712609</v>
          </cell>
          <cell r="D141">
            <v>2292.5726838128135</v>
          </cell>
        </row>
        <row r="142">
          <cell r="A142">
            <v>142</v>
          </cell>
          <cell r="B142">
            <v>1202710.6934242232</v>
          </cell>
          <cell r="C142">
            <v>1156330.6294050338</v>
          </cell>
          <cell r="D142">
            <v>2286.74870903786</v>
          </cell>
        </row>
        <row r="143">
          <cell r="A143">
            <v>178</v>
          </cell>
          <cell r="B143">
            <v>1202849.6742635116</v>
          </cell>
          <cell r="C143">
            <v>1156460.8551465403</v>
          </cell>
          <cell r="D143">
            <v>2176.1187983219384</v>
          </cell>
        </row>
        <row r="144">
          <cell r="A144">
            <v>184</v>
          </cell>
          <cell r="B144">
            <v>1202978.5262766099</v>
          </cell>
          <cell r="C144">
            <v>1156331.2179200363</v>
          </cell>
          <cell r="D144">
            <v>2146.2031668300906</v>
          </cell>
        </row>
        <row r="145">
          <cell r="A145" t="str">
            <v>E 83</v>
          </cell>
          <cell r="B145">
            <v>1202867.3980875504</v>
          </cell>
          <cell r="C145">
            <v>1156133.5941127921</v>
          </cell>
          <cell r="D145">
            <v>2173.6400180831474</v>
          </cell>
        </row>
        <row r="146">
          <cell r="A146">
            <v>177</v>
          </cell>
          <cell r="B146">
            <v>1202872.7026697353</v>
          </cell>
          <cell r="C146">
            <v>1156119.5682836876</v>
          </cell>
          <cell r="D146">
            <v>2173.2691734057908</v>
          </cell>
        </row>
        <row r="147">
          <cell r="A147">
            <v>191</v>
          </cell>
          <cell r="B147">
            <v>1203034.5219990935</v>
          </cell>
          <cell r="C147">
            <v>1156069.4412537562</v>
          </cell>
          <cell r="D147">
            <v>2154.8248946949698</v>
          </cell>
        </row>
        <row r="148">
          <cell r="A148">
            <v>143</v>
          </cell>
          <cell r="B148">
            <v>1202761.9713364933</v>
          </cell>
          <cell r="C148">
            <v>1156068.294465614</v>
          </cell>
          <cell r="D148">
            <v>2236.0102968170886</v>
          </cell>
        </row>
        <row r="149">
          <cell r="A149">
            <v>144</v>
          </cell>
          <cell r="B149">
            <v>1202627.7704915146</v>
          </cell>
          <cell r="C149">
            <v>1156042.6006887215</v>
          </cell>
          <cell r="D149">
            <v>2233.5810790384521</v>
          </cell>
        </row>
        <row r="150">
          <cell r="A150">
            <v>146</v>
          </cell>
          <cell r="B150">
            <v>1202543.9178892551</v>
          </cell>
          <cell r="C150">
            <v>1156040.1405551075</v>
          </cell>
          <cell r="D150">
            <v>2219.3469604026532</v>
          </cell>
        </row>
        <row r="151">
          <cell r="A151">
            <v>148</v>
          </cell>
          <cell r="B151">
            <v>1202456.4573171213</v>
          </cell>
          <cell r="C151">
            <v>1155853.3072624032</v>
          </cell>
          <cell r="D151">
            <v>2185.6007928479039</v>
          </cell>
        </row>
        <row r="152">
          <cell r="A152">
            <v>147</v>
          </cell>
          <cell r="B152">
            <v>1202508.9734029269</v>
          </cell>
          <cell r="C152">
            <v>1156080.3258842411</v>
          </cell>
          <cell r="D152">
            <v>2208.2824483998024</v>
          </cell>
        </row>
        <row r="153">
          <cell r="A153">
            <v>149</v>
          </cell>
          <cell r="B153">
            <v>1202363.1991052094</v>
          </cell>
          <cell r="C153">
            <v>1156085.7417984491</v>
          </cell>
          <cell r="D153">
            <v>2168.0122969830531</v>
          </cell>
        </row>
        <row r="154">
          <cell r="A154" t="str">
            <v>E 82</v>
          </cell>
          <cell r="B154">
            <v>1202287.3742291403</v>
          </cell>
          <cell r="C154">
            <v>1156276.55963637</v>
          </cell>
          <cell r="D154">
            <v>2201.8422485176143</v>
          </cell>
        </row>
        <row r="155">
          <cell r="A155">
            <v>155</v>
          </cell>
          <cell r="B155">
            <v>1202259.7451152729</v>
          </cell>
          <cell r="C155">
            <v>1156239.1983077466</v>
          </cell>
          <cell r="D155">
            <v>2189.8104909404833</v>
          </cell>
        </row>
        <row r="156">
          <cell r="A156">
            <v>171</v>
          </cell>
          <cell r="B156">
            <v>1202133.5750349495</v>
          </cell>
          <cell r="C156">
            <v>1156319.8872022713</v>
          </cell>
          <cell r="D156">
            <v>2171.9920827003593</v>
          </cell>
        </row>
        <row r="157">
          <cell r="A157">
            <v>170</v>
          </cell>
          <cell r="B157">
            <v>1202049.7154983932</v>
          </cell>
          <cell r="C157">
            <v>1156310.1013995111</v>
          </cell>
          <cell r="D157">
            <v>2158.873111628614</v>
          </cell>
        </row>
        <row r="158">
          <cell r="A158">
            <v>156</v>
          </cell>
          <cell r="B158">
            <v>1202038.5740666685</v>
          </cell>
          <cell r="C158">
            <v>1156228.7233294747</v>
          </cell>
          <cell r="D158">
            <v>2121.634833669566</v>
          </cell>
        </row>
        <row r="159">
          <cell r="A159">
            <v>158</v>
          </cell>
          <cell r="B159">
            <v>1202083.7649139848</v>
          </cell>
          <cell r="C159">
            <v>1156114.8913786726</v>
          </cell>
          <cell r="D159">
            <v>2176.2891893089845</v>
          </cell>
        </row>
      </sheetData>
      <sheetData sheetId="11"/>
      <sheetData sheetId="12"/>
      <sheetData sheetId="13"/>
      <sheetData sheetId="14"/>
      <sheetData sheetId="15"/>
      <sheetData sheetId="16"/>
      <sheetData sheetId="17"/>
      <sheetData sheetId="18"/>
      <sheetData sheetId="19"/>
      <sheetData sheetId="20"/>
      <sheetData sheetId="21">
        <row r="1">
          <cell r="A1" t="str">
            <v>Name</v>
          </cell>
        </row>
      </sheetData>
      <sheetData sheetId="22"/>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ASSUMPTIONS"/>
      <sheetName val="INPUT_TEMP"/>
      <sheetName val="W_REV"/>
      <sheetName val="W_OPEX"/>
      <sheetName val="W_CAPEX"/>
      <sheetName val="W_FUND"/>
      <sheetName val="W_EQUITY"/>
      <sheetName val="W_TAX_DEP"/>
      <sheetName val="W_TAX"/>
      <sheetName val="NOMINAL_CF_PESO"/>
      <sheetName val="NOM_IS&amp;BS_PESO"/>
      <sheetName val="NOM_IS&amp;BS_US$"/>
      <sheetName val="NOM_CF_US$"/>
      <sheetName val="ACQUISTION COSTS"/>
      <sheetName val="REAL_CF_US$"/>
      <sheetName val="SUMMARY"/>
      <sheetName val="Presentation"/>
      <sheetName val="AllCharts"/>
      <sheetName val="Historical Exchange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s>
    <sheetDataSet>
      <sheetData sheetId="0" refreshError="1"/>
      <sheetData sheetId="1" refreshError="1">
        <row r="3">
          <cell r="C3">
            <v>0.38300000000000001</v>
          </cell>
        </row>
        <row r="4">
          <cell r="C4">
            <v>0.4</v>
          </cell>
        </row>
        <row r="5">
          <cell r="C5">
            <v>0.15</v>
          </cell>
        </row>
        <row r="9">
          <cell r="C9">
            <v>175.28474320241691</v>
          </cell>
        </row>
      </sheetData>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8 Capital Budget"/>
      <sheetName val="Sheet1"/>
      <sheetName val="REF - Listas"/>
    </sheetNames>
    <sheetDataSet>
      <sheetData sheetId="0"/>
      <sheetData sheetId="1"/>
      <sheetData sheetId="2"/>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RESUMEN"/>
      <sheetName val="ITEMS"/>
      <sheetName val="memorias"/>
      <sheetName val="AIU"/>
      <sheetName val="APU"/>
      <sheetName val="EQUIPOS"/>
      <sheetName val="TRANSPORTES"/>
      <sheetName val="MATERIALES"/>
      <sheetName val="personal"/>
      <sheetName val="SALARIOS"/>
      <sheetName val="DOTACIONES"/>
      <sheetName val="CIERR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Design"/>
      <sheetName val="Design (3)"/>
      <sheetName val="Resumen"/>
      <sheetName val="AREAS"/>
      <sheetName val="AREAS (2)"/>
      <sheetName val="Base de Diseño"/>
      <sheetName val="Design_(3)"/>
      <sheetName val="AREAS_(2)"/>
      <sheetName val="Base_de_Diseño"/>
      <sheetName val="Design_(3)2"/>
      <sheetName val="AREAS_(2)2"/>
      <sheetName val="Base_de_Diseño2"/>
      <sheetName val="Design_(3)1"/>
      <sheetName val="AREAS_(2)1"/>
      <sheetName val="Base_de_Diseño1"/>
    </sheetNames>
    <sheetDataSet>
      <sheetData sheetId="0" refreshError="1"/>
      <sheetData sheetId="1" refreshError="1"/>
      <sheetData sheetId="2" refreshError="1">
        <row r="24">
          <cell r="A24">
            <v>41</v>
          </cell>
          <cell r="B24" t="str">
            <v>C23</v>
          </cell>
          <cell r="C24" t="str">
            <v>C24</v>
          </cell>
          <cell r="G24"/>
          <cell r="J24"/>
          <cell r="K24"/>
          <cell r="L24"/>
          <cell r="M24"/>
          <cell r="N24"/>
          <cell r="O24"/>
          <cell r="P24"/>
          <cell r="Q24">
            <v>0.14000000000000001</v>
          </cell>
          <cell r="S24">
            <v>0.14000000000000001</v>
          </cell>
          <cell r="T24">
            <v>98</v>
          </cell>
          <cell r="U24">
            <v>55</v>
          </cell>
          <cell r="V24">
            <v>0.68799999999999994</v>
          </cell>
          <cell r="X24"/>
          <cell r="Y24"/>
          <cell r="AA24"/>
          <cell r="AB24"/>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cell r="BB24">
            <v>1E-3</v>
          </cell>
          <cell r="BC24">
            <v>0</v>
          </cell>
          <cell r="BD24">
            <v>0</v>
          </cell>
          <cell r="BE24">
            <v>1E-3</v>
          </cell>
          <cell r="BF24"/>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cell r="J25"/>
          <cell r="K25"/>
          <cell r="L25"/>
          <cell r="M25"/>
          <cell r="N25"/>
          <cell r="O25"/>
          <cell r="P25"/>
          <cell r="Q25">
            <v>0.06</v>
          </cell>
          <cell r="R25">
            <v>2.29</v>
          </cell>
          <cell r="S25">
            <v>2.4900000000000002</v>
          </cell>
          <cell r="T25">
            <v>98</v>
          </cell>
          <cell r="U25">
            <v>976</v>
          </cell>
          <cell r="V25">
            <v>0.68799999999999994</v>
          </cell>
          <cell r="X25">
            <v>0</v>
          </cell>
          <cell r="Y25"/>
          <cell r="AA25">
            <v>0</v>
          </cell>
          <cell r="AB25"/>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cell r="BH25"/>
          <cell r="BI25"/>
          <cell r="BJ25"/>
          <cell r="BK25"/>
          <cell r="BL25"/>
          <cell r="BM25"/>
          <cell r="BN25">
            <v>0.15</v>
          </cell>
          <cell r="BO25">
            <v>700.43299999999988</v>
          </cell>
          <cell r="BP25">
            <v>697.77299999999991</v>
          </cell>
          <cell r="BQ25">
            <v>700.63299999999992</v>
          </cell>
          <cell r="BR25">
            <v>697.97299999999996</v>
          </cell>
          <cell r="BS25">
            <v>701.923</v>
          </cell>
          <cell r="BT25">
            <v>699.173</v>
          </cell>
          <cell r="BU25"/>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cell r="J26"/>
          <cell r="K26"/>
          <cell r="L26"/>
          <cell r="M26"/>
          <cell r="N26"/>
          <cell r="O26"/>
          <cell r="P26"/>
          <cell r="S26">
            <v>2.4900000000000002</v>
          </cell>
          <cell r="T26">
            <v>98</v>
          </cell>
          <cell r="U26">
            <v>976</v>
          </cell>
          <cell r="V26">
            <v>0.68799999999999994</v>
          </cell>
          <cell r="X26">
            <v>0</v>
          </cell>
          <cell r="Y26"/>
          <cell r="AA26">
            <v>0</v>
          </cell>
          <cell r="AB26"/>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cell r="BH26"/>
          <cell r="BI26"/>
          <cell r="BJ26"/>
          <cell r="BK26"/>
          <cell r="BL26"/>
          <cell r="BM26"/>
          <cell r="BN26">
            <v>0.03</v>
          </cell>
          <cell r="BO26">
            <v>697.75299999999993</v>
          </cell>
          <cell r="BP26">
            <v>692.27299999999991</v>
          </cell>
          <cell r="BQ26">
            <v>697.95299999999997</v>
          </cell>
          <cell r="BR26">
            <v>692.47299999999996</v>
          </cell>
          <cell r="BS26">
            <v>699.173</v>
          </cell>
          <cell r="BT26">
            <v>693.673</v>
          </cell>
          <cell r="BU26"/>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cell r="J27"/>
          <cell r="K27"/>
          <cell r="L27"/>
          <cell r="M27"/>
          <cell r="N27"/>
          <cell r="O27"/>
          <cell r="P27"/>
          <cell r="R27">
            <v>1.82</v>
          </cell>
          <cell r="S27">
            <v>4.3100000000000005</v>
          </cell>
          <cell r="T27">
            <v>98</v>
          </cell>
          <cell r="U27">
            <v>1689</v>
          </cell>
          <cell r="V27">
            <v>0.68799999999999994</v>
          </cell>
          <cell r="X27">
            <v>0</v>
          </cell>
          <cell r="Y27"/>
          <cell r="AA27">
            <v>0</v>
          </cell>
          <cell r="AB27"/>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cell r="BH27"/>
          <cell r="BI27"/>
          <cell r="BJ27"/>
          <cell r="BK27"/>
          <cell r="BL27"/>
          <cell r="BM27"/>
          <cell r="BN27">
            <v>0.02</v>
          </cell>
          <cell r="BO27">
            <v>692.25299999999993</v>
          </cell>
          <cell r="BP27">
            <v>691.35299999999995</v>
          </cell>
          <cell r="BQ27">
            <v>692.45299999999997</v>
          </cell>
          <cell r="BR27">
            <v>691.553</v>
          </cell>
          <cell r="BS27">
            <v>693.673</v>
          </cell>
          <cell r="BT27">
            <v>692.75300000000016</v>
          </cell>
          <cell r="BU27"/>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cell r="J28"/>
          <cell r="K28"/>
          <cell r="L28"/>
          <cell r="M28"/>
          <cell r="N28"/>
          <cell r="O28"/>
          <cell r="P28"/>
          <cell r="S28">
            <v>4.3100000000000005</v>
          </cell>
          <cell r="T28">
            <v>98</v>
          </cell>
          <cell r="U28">
            <v>1689</v>
          </cell>
          <cell r="V28">
            <v>0.68799999999999994</v>
          </cell>
          <cell r="X28">
            <v>0</v>
          </cell>
          <cell r="Y28"/>
          <cell r="AA28">
            <v>0</v>
          </cell>
          <cell r="AB28"/>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0.18960952758789063</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cell r="J29"/>
          <cell r="K29"/>
          <cell r="L29"/>
          <cell r="M29"/>
          <cell r="N29"/>
          <cell r="O29"/>
          <cell r="P29"/>
          <cell r="S29">
            <v>4.3100000000000005</v>
          </cell>
          <cell r="T29">
            <v>98</v>
          </cell>
          <cell r="U29">
            <v>1689</v>
          </cell>
          <cell r="V29">
            <v>0.68799999999999994</v>
          </cell>
          <cell r="X29">
            <v>0</v>
          </cell>
          <cell r="Y29"/>
          <cell r="AA29">
            <v>0</v>
          </cell>
          <cell r="AB29"/>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cell r="BH29"/>
          <cell r="BI29"/>
          <cell r="BJ29"/>
          <cell r="BK29"/>
          <cell r="BL29"/>
          <cell r="BM29"/>
          <cell r="BN29">
            <v>0.11</v>
          </cell>
          <cell r="BO29">
            <v>687.76299999999992</v>
          </cell>
          <cell r="BP29">
            <v>686.9129999999999</v>
          </cell>
          <cell r="BQ29">
            <v>687.96299999999997</v>
          </cell>
          <cell r="BR29">
            <v>687.11299999999994</v>
          </cell>
          <cell r="BS29">
            <v>689.22299999999996</v>
          </cell>
          <cell r="BT29">
            <v>688.11300000000006</v>
          </cell>
          <cell r="BU29"/>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cell r="AA30">
            <v>0</v>
          </cell>
          <cell r="AB30"/>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cell r="AP30"/>
          <cell r="AQ30"/>
          <cell r="AR30"/>
          <cell r="AS30"/>
          <cell r="AT30">
            <v>0</v>
          </cell>
          <cell r="AU30"/>
          <cell r="AV30">
            <v>1.1671964236528531</v>
          </cell>
          <cell r="AW30">
            <v>185.63457031085673</v>
          </cell>
          <cell r="AX30"/>
          <cell r="AY30">
            <v>120.48880343979978</v>
          </cell>
          <cell r="AZ30" t="str">
            <v>46°26'13''</v>
          </cell>
          <cell r="BA30">
            <v>3.1081370028379447</v>
          </cell>
          <cell r="BB30"/>
          <cell r="BC30"/>
          <cell r="BD30"/>
          <cell r="BE30"/>
          <cell r="BF30">
            <v>0</v>
          </cell>
          <cell r="BG30">
            <v>0.83695201556002952</v>
          </cell>
          <cell r="BH30">
            <v>2.6666666666666665</v>
          </cell>
          <cell r="BI30">
            <v>1.2</v>
          </cell>
          <cell r="BJ30"/>
          <cell r="BK30"/>
          <cell r="BL30"/>
          <cell r="BM30">
            <v>1.1004840207873858</v>
          </cell>
          <cell r="BN30"/>
          <cell r="BO30">
            <v>686.87299999999993</v>
          </cell>
          <cell r="BP30">
            <v>686.51299999999992</v>
          </cell>
          <cell r="BQ30">
            <v>687.32299999999998</v>
          </cell>
          <cell r="BR30">
            <v>686.96299999999997</v>
          </cell>
          <cell r="BS30">
            <v>688.11300000000006</v>
          </cell>
          <cell r="BT30">
            <v>689.41300000000001</v>
          </cell>
          <cell r="BU30"/>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cell r="AA31">
            <v>0</v>
          </cell>
          <cell r="AB31"/>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cell r="AP31"/>
          <cell r="AQ31"/>
          <cell r="AR31"/>
          <cell r="AS31"/>
          <cell r="AT31">
            <v>0</v>
          </cell>
          <cell r="AU31"/>
          <cell r="AV31">
            <v>1.1671964236528531</v>
          </cell>
          <cell r="AW31">
            <v>185.63457031085673</v>
          </cell>
          <cell r="AX31"/>
          <cell r="AY31">
            <v>171.69793098169856</v>
          </cell>
          <cell r="AZ31" t="str">
            <v>51°12'33''</v>
          </cell>
          <cell r="BA31">
            <v>2.7823125836732552</v>
          </cell>
          <cell r="BB31"/>
          <cell r="BC31"/>
          <cell r="BD31"/>
          <cell r="BE31"/>
          <cell r="BF31">
            <v>0</v>
          </cell>
          <cell r="BG31">
            <v>0.83697043360582635</v>
          </cell>
          <cell r="BH31">
            <v>2.6666666666666665</v>
          </cell>
          <cell r="BI31">
            <v>1.2</v>
          </cell>
          <cell r="BJ31"/>
          <cell r="BK31"/>
          <cell r="BL31"/>
          <cell r="BM31">
            <v>1.1005158192416571</v>
          </cell>
          <cell r="BN31"/>
          <cell r="BO31">
            <v>686.51299999999992</v>
          </cell>
          <cell r="BP31">
            <v>686.47299999999996</v>
          </cell>
          <cell r="BQ31">
            <v>686.96299999999997</v>
          </cell>
          <cell r="BR31">
            <v>686.923</v>
          </cell>
          <cell r="BS31">
            <v>689.41300000000001</v>
          </cell>
          <cell r="BT31">
            <v>689.03300000000013</v>
          </cell>
          <cell r="BU31"/>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cell r="AA32">
            <v>0</v>
          </cell>
          <cell r="AB32"/>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cell r="AP32"/>
          <cell r="AQ32"/>
          <cell r="AR32"/>
          <cell r="AS32"/>
          <cell r="AT32">
            <v>0</v>
          </cell>
          <cell r="AU32"/>
          <cell r="AV32">
            <v>10.554935394568046</v>
          </cell>
          <cell r="AW32">
            <v>1678.6899419186741</v>
          </cell>
          <cell r="AX32"/>
          <cell r="AY32">
            <v>150.5004077340291</v>
          </cell>
          <cell r="AZ32" t="str">
            <v>21°11'51''</v>
          </cell>
          <cell r="BA32">
            <v>7.1254554098055687</v>
          </cell>
          <cell r="BB32"/>
          <cell r="BC32"/>
          <cell r="BD32"/>
          <cell r="BE32"/>
          <cell r="BF32">
            <v>0</v>
          </cell>
          <cell r="BG32"/>
          <cell r="BH32"/>
          <cell r="BI32"/>
          <cell r="BJ32"/>
          <cell r="BK32"/>
          <cell r="BL32"/>
          <cell r="BM32"/>
          <cell r="BN32">
            <v>0.1</v>
          </cell>
          <cell r="BO32">
            <v>686.37299999999993</v>
          </cell>
          <cell r="BP32">
            <v>684.2829999999999</v>
          </cell>
          <cell r="BQ32">
            <v>686.82299999999998</v>
          </cell>
          <cell r="BR32">
            <v>684.73299999999995</v>
          </cell>
          <cell r="BS32">
            <v>689.03300000000013</v>
          </cell>
          <cell r="BT32">
            <v>684.62300000000005</v>
          </cell>
          <cell r="BU32"/>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cell r="AA33">
            <v>0</v>
          </cell>
          <cell r="AB33"/>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cell r="AP33"/>
          <cell r="AQ33"/>
          <cell r="AR33"/>
          <cell r="AS33"/>
          <cell r="AT33">
            <v>0</v>
          </cell>
          <cell r="AU33"/>
          <cell r="AV33">
            <v>8.5185595128479807</v>
          </cell>
          <cell r="AW33">
            <v>1354.8183517269902</v>
          </cell>
          <cell r="AX33"/>
          <cell r="AY33">
            <v>150.4994376613574</v>
          </cell>
          <cell r="AZ33" t="str">
            <v>00°00'00''</v>
          </cell>
          <cell r="BA33">
            <v>1000</v>
          </cell>
          <cell r="BB33"/>
          <cell r="BC33"/>
          <cell r="BD33"/>
          <cell r="BE33"/>
          <cell r="BF33">
            <v>0</v>
          </cell>
          <cell r="BG33"/>
          <cell r="BH33"/>
          <cell r="BI33"/>
          <cell r="BJ33"/>
          <cell r="BK33"/>
          <cell r="BL33"/>
          <cell r="BM33"/>
          <cell r="BN33"/>
          <cell r="BO33">
            <v>683.88299999999992</v>
          </cell>
          <cell r="BP33">
            <v>682.83299999999997</v>
          </cell>
          <cell r="BQ33">
            <v>684.33299999999997</v>
          </cell>
          <cell r="BR33">
            <v>683.28300000000002</v>
          </cell>
          <cell r="BS33">
            <v>684.62300000000005</v>
          </cell>
          <cell r="BT33">
            <v>683.44299999999998</v>
          </cell>
          <cell r="BU33"/>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cell r="AA34">
            <v>0</v>
          </cell>
          <cell r="AB34"/>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cell r="AP34"/>
          <cell r="AQ34"/>
          <cell r="AR34"/>
          <cell r="AS34"/>
          <cell r="AT34">
            <v>0</v>
          </cell>
          <cell r="AU34"/>
          <cell r="AV34">
            <v>1.3129305471944275</v>
          </cell>
          <cell r="AW34">
            <v>208.81258118806932</v>
          </cell>
          <cell r="AX34"/>
          <cell r="AY34">
            <v>208.24170826422633</v>
          </cell>
          <cell r="AZ34" t="str">
            <v>57°44'32''</v>
          </cell>
          <cell r="BA34">
            <v>2.4182077430262381</v>
          </cell>
          <cell r="BB34"/>
          <cell r="BC34"/>
          <cell r="BD34"/>
          <cell r="BE34"/>
          <cell r="BF34">
            <v>0</v>
          </cell>
          <cell r="BG34">
            <v>0.87273757721530154</v>
          </cell>
          <cell r="BH34">
            <v>2.6666666666666665</v>
          </cell>
          <cell r="BI34">
            <v>1.2</v>
          </cell>
          <cell r="BJ34"/>
          <cell r="BK34"/>
          <cell r="BL34"/>
          <cell r="BM34">
            <v>1.1635873442743006</v>
          </cell>
          <cell r="BN34"/>
          <cell r="BO34">
            <v>683.00299999999993</v>
          </cell>
          <cell r="BP34">
            <v>682.60299999999995</v>
          </cell>
          <cell r="BQ34">
            <v>683.45299999999997</v>
          </cell>
          <cell r="BR34">
            <v>683.053</v>
          </cell>
          <cell r="BS34">
            <v>683.44299999999998</v>
          </cell>
          <cell r="BT34">
            <v>684.57300000000009</v>
          </cell>
          <cell r="BU34"/>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cell r="AA35">
            <v>0</v>
          </cell>
          <cell r="AB35"/>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cell r="AP35"/>
          <cell r="AQ35"/>
          <cell r="AR35"/>
          <cell r="AS35"/>
          <cell r="AT35">
            <v>0</v>
          </cell>
          <cell r="AU35"/>
          <cell r="AV35">
            <v>9.2051959495256561</v>
          </cell>
          <cell r="AW35">
            <v>3542.5745563108298</v>
          </cell>
          <cell r="AX35"/>
          <cell r="AY35">
            <v>114.73554446443033</v>
          </cell>
          <cell r="AZ35" t="str">
            <v>93°30'22''</v>
          </cell>
          <cell r="BA35">
            <v>1.0077907318737453</v>
          </cell>
          <cell r="BB35"/>
          <cell r="BC35"/>
          <cell r="BD35"/>
          <cell r="BE35"/>
          <cell r="BF35">
            <v>0</v>
          </cell>
          <cell r="BG35">
            <v>0.9343476434955017</v>
          </cell>
          <cell r="BH35">
            <v>2.1428571428571428</v>
          </cell>
          <cell r="BI35">
            <v>1.2</v>
          </cell>
          <cell r="BJ35"/>
          <cell r="BK35"/>
          <cell r="BL35"/>
          <cell r="BM35">
            <v>1.9886500545321404</v>
          </cell>
          <cell r="BN35"/>
          <cell r="BO35">
            <v>683.40299999999991</v>
          </cell>
          <cell r="BP35">
            <v>680.59299999999996</v>
          </cell>
          <cell r="BQ35">
            <v>684.10299999999995</v>
          </cell>
          <cell r="BR35">
            <v>681.29300000000001</v>
          </cell>
          <cell r="BS35">
            <v>684.57300000000009</v>
          </cell>
          <cell r="BT35">
            <v>679.55300000000011</v>
          </cell>
          <cell r="BU35"/>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cell r="AA36">
            <v>0</v>
          </cell>
          <cell r="AB36"/>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cell r="AP36"/>
          <cell r="AQ36"/>
          <cell r="AR36"/>
          <cell r="AS36"/>
          <cell r="AT36">
            <v>0</v>
          </cell>
          <cell r="AU36"/>
          <cell r="AV36">
            <v>10.915187647171557</v>
          </cell>
          <cell r="AW36">
            <v>4200.6564823012577</v>
          </cell>
          <cell r="AX36"/>
          <cell r="AY36">
            <v>114.73715898942989</v>
          </cell>
          <cell r="AZ36" t="str">
            <v>00°00'00''</v>
          </cell>
          <cell r="BA36">
            <v>1000</v>
          </cell>
          <cell r="BB36"/>
          <cell r="BC36"/>
          <cell r="BD36"/>
          <cell r="BE36"/>
          <cell r="BF36">
            <v>0</v>
          </cell>
          <cell r="BG36"/>
          <cell r="BH36"/>
          <cell r="BI36"/>
          <cell r="BJ36"/>
          <cell r="BK36"/>
          <cell r="BL36"/>
          <cell r="BM36"/>
          <cell r="BN36"/>
          <cell r="BO36">
            <v>680.59299999999996</v>
          </cell>
          <cell r="BP36">
            <v>676.18299999999999</v>
          </cell>
          <cell r="BQ36">
            <v>681.29300000000001</v>
          </cell>
          <cell r="BR36">
            <v>676.88300000000004</v>
          </cell>
          <cell r="BS36">
            <v>679.55300000000011</v>
          </cell>
          <cell r="BT36">
            <v>674.35300000000007</v>
          </cell>
          <cell r="BU36"/>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cell r="AA37">
            <v>0</v>
          </cell>
          <cell r="AB37"/>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cell r="AP37"/>
          <cell r="AQ37"/>
          <cell r="AR37"/>
          <cell r="AS37"/>
          <cell r="AT37">
            <v>0</v>
          </cell>
          <cell r="AU37"/>
          <cell r="AV37">
            <v>6.630265807271055</v>
          </cell>
          <cell r="AW37">
            <v>1874.6634916323314</v>
          </cell>
          <cell r="AX37"/>
          <cell r="AY37">
            <v>99.698075365859424</v>
          </cell>
          <cell r="AZ37" t="str">
            <v>15°02'21''</v>
          </cell>
          <cell r="BA37">
            <v>9.4697332935740395</v>
          </cell>
          <cell r="BB37"/>
          <cell r="BC37"/>
          <cell r="BD37"/>
          <cell r="BE37"/>
          <cell r="BF37">
            <v>0</v>
          </cell>
          <cell r="BG37"/>
          <cell r="BH37"/>
          <cell r="BI37"/>
          <cell r="BJ37"/>
          <cell r="BK37"/>
          <cell r="BL37"/>
          <cell r="BM37"/>
          <cell r="BN37"/>
          <cell r="BO37">
            <v>676.18299999999999</v>
          </cell>
          <cell r="BP37">
            <v>674.65300000000002</v>
          </cell>
          <cell r="BQ37">
            <v>676.78300000000002</v>
          </cell>
          <cell r="BR37">
            <v>675.25300000000004</v>
          </cell>
          <cell r="BS37">
            <v>674.35300000000007</v>
          </cell>
          <cell r="BT37">
            <v>672.02300000000014</v>
          </cell>
          <cell r="BU37"/>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cell r="G38"/>
          <cell r="J38"/>
          <cell r="K38"/>
          <cell r="L38"/>
          <cell r="M38"/>
          <cell r="N38"/>
          <cell r="O38"/>
          <cell r="P38"/>
          <cell r="S38"/>
          <cell r="U38"/>
          <cell r="X38">
            <v>0</v>
          </cell>
          <cell r="Y38"/>
          <cell r="AA38">
            <v>0</v>
          </cell>
          <cell r="AB38"/>
          <cell r="AC38"/>
          <cell r="AD38"/>
          <cell r="AE38"/>
          <cell r="AF38"/>
          <cell r="AG38"/>
          <cell r="AH38"/>
          <cell r="AI38"/>
          <cell r="AJ38">
            <v>1.74</v>
          </cell>
          <cell r="AK38">
            <v>12</v>
          </cell>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674.87300000000005</v>
          </cell>
          <cell r="BP38"/>
          <cell r="BQ38">
            <v>674.87300000000005</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cell r="G39"/>
          <cell r="J39"/>
          <cell r="K39"/>
          <cell r="L39"/>
          <cell r="M39"/>
          <cell r="N39"/>
          <cell r="O39"/>
          <cell r="P39"/>
          <cell r="S39"/>
          <cell r="U39"/>
          <cell r="X39">
            <v>0</v>
          </cell>
          <cell r="Y39"/>
          <cell r="AA39">
            <v>0</v>
          </cell>
          <cell r="AB39"/>
          <cell r="AC39"/>
          <cell r="AD39"/>
          <cell r="AE39"/>
          <cell r="AF39"/>
          <cell r="AG39"/>
          <cell r="AH39"/>
          <cell r="AI39"/>
          <cell r="AJ39">
            <v>22.27</v>
          </cell>
          <cell r="AK39">
            <v>8</v>
          </cell>
          <cell r="AL39"/>
          <cell r="AM39"/>
          <cell r="AN39"/>
          <cell r="AO39"/>
          <cell r="AP39"/>
          <cell r="AQ39"/>
          <cell r="AR39"/>
          <cell r="AS39"/>
          <cell r="AT39"/>
          <cell r="AU39"/>
          <cell r="AV39"/>
          <cell r="AW39"/>
          <cell r="AX39"/>
          <cell r="AY39"/>
          <cell r="AZ39"/>
          <cell r="BA39"/>
          <cell r="BB39"/>
          <cell r="BC39"/>
          <cell r="BD39"/>
          <cell r="BE39"/>
          <cell r="BF39"/>
          <cell r="BG39"/>
          <cell r="BH39"/>
          <cell r="BI39"/>
          <cell r="BJ39"/>
          <cell r="BK39"/>
          <cell r="BL39"/>
          <cell r="BM39"/>
          <cell r="BN39"/>
          <cell r="BO39">
            <v>0</v>
          </cell>
          <cell r="BP39"/>
          <cell r="BQ39">
            <v>0</v>
          </cell>
          <cell r="BR39"/>
          <cell r="BS39"/>
          <cell r="BT39"/>
          <cell r="BU39"/>
          <cell r="BV39"/>
          <cell r="BW39"/>
          <cell r="BX39"/>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cell r="F40"/>
          <cell r="G40"/>
          <cell r="J40"/>
          <cell r="K40"/>
          <cell r="L40"/>
          <cell r="M40"/>
          <cell r="N40"/>
          <cell r="O40"/>
          <cell r="P40"/>
          <cell r="S40"/>
          <cell r="U40"/>
          <cell r="X40">
            <v>0</v>
          </cell>
          <cell r="Y40"/>
          <cell r="AA40">
            <v>0</v>
          </cell>
          <cell r="AB40"/>
          <cell r="AC40"/>
          <cell r="AD40"/>
          <cell r="AE40"/>
          <cell r="AF40"/>
          <cell r="AG40"/>
          <cell r="AH40"/>
          <cell r="AI40"/>
          <cell r="AJ40">
            <v>22.35</v>
          </cell>
          <cell r="AK40">
            <v>8</v>
          </cell>
          <cell r="AL40"/>
          <cell r="AM40"/>
          <cell r="AN40"/>
          <cell r="AO40"/>
          <cell r="AP40"/>
          <cell r="AQ40"/>
          <cell r="AR40"/>
          <cell r="AS40"/>
          <cell r="AT40"/>
          <cell r="AU40"/>
          <cell r="AV40"/>
          <cell r="AW40"/>
          <cell r="AX40"/>
          <cell r="AY40"/>
          <cell r="AZ40"/>
          <cell r="BA40"/>
          <cell r="BB40"/>
          <cell r="BC40"/>
          <cell r="BD40"/>
          <cell r="BE40"/>
          <cell r="BF40"/>
          <cell r="BG40"/>
          <cell r="BH40"/>
          <cell r="BI40"/>
          <cell r="BJ40"/>
          <cell r="BK40"/>
          <cell r="BL40"/>
          <cell r="BM40"/>
          <cell r="BN40"/>
          <cell r="BO40">
            <v>0</v>
          </cell>
          <cell r="BP40"/>
          <cell r="BQ40">
            <v>0</v>
          </cell>
          <cell r="BR40"/>
          <cell r="BS40"/>
          <cell r="BT40"/>
          <cell r="BU40"/>
          <cell r="BV40"/>
          <cell r="BW40"/>
          <cell r="BX40"/>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cell r="J41"/>
          <cell r="K41"/>
          <cell r="L41"/>
          <cell r="M41"/>
          <cell r="N41"/>
          <cell r="O41"/>
          <cell r="P41"/>
          <cell r="Q41">
            <v>0.4</v>
          </cell>
          <cell r="S41">
            <v>0.4</v>
          </cell>
          <cell r="T41">
            <v>98</v>
          </cell>
          <cell r="U41">
            <v>157</v>
          </cell>
          <cell r="V41">
            <v>0.68799999999999994</v>
          </cell>
          <cell r="X41"/>
          <cell r="Y41"/>
          <cell r="AA41"/>
          <cell r="AB41"/>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cell r="BB41">
            <v>1E-3</v>
          </cell>
          <cell r="BC41">
            <v>0</v>
          </cell>
          <cell r="BD41">
            <v>0</v>
          </cell>
          <cell r="BE41">
            <v>1E-3</v>
          </cell>
          <cell r="BF41"/>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cell r="J42"/>
          <cell r="K42"/>
          <cell r="L42"/>
          <cell r="M42"/>
          <cell r="N42"/>
          <cell r="O42"/>
          <cell r="P42"/>
          <cell r="S42">
            <v>0.4</v>
          </cell>
          <cell r="T42">
            <v>98</v>
          </cell>
          <cell r="U42">
            <v>157</v>
          </cell>
          <cell r="V42">
            <v>0.68799999999999994</v>
          </cell>
          <cell r="X42">
            <v>0</v>
          </cell>
          <cell r="Y42"/>
          <cell r="AA42">
            <v>0</v>
          </cell>
          <cell r="AB42"/>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cell r="BH42"/>
          <cell r="BI42"/>
          <cell r="BJ42"/>
          <cell r="BK42"/>
          <cell r="BL42"/>
          <cell r="BM42"/>
          <cell r="BN42">
            <v>0.03</v>
          </cell>
          <cell r="BO42">
            <v>698.82299999999987</v>
          </cell>
          <cell r="BP42">
            <v>695.51299999999992</v>
          </cell>
          <cell r="BQ42">
            <v>699.02299999999991</v>
          </cell>
          <cell r="BR42">
            <v>695.71299999999997</v>
          </cell>
          <cell r="BS42">
            <v>699.85300000000007</v>
          </cell>
          <cell r="BT42">
            <v>696.53300000000013</v>
          </cell>
          <cell r="BU42"/>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cell r="J43"/>
          <cell r="K43"/>
          <cell r="L43"/>
          <cell r="M43"/>
          <cell r="N43"/>
          <cell r="O43"/>
          <cell r="P43"/>
          <cell r="S43">
            <v>0.4</v>
          </cell>
          <cell r="T43">
            <v>98</v>
          </cell>
          <cell r="U43">
            <v>157</v>
          </cell>
          <cell r="V43">
            <v>0.68799999999999994</v>
          </cell>
          <cell r="X43">
            <v>0</v>
          </cell>
          <cell r="Y43"/>
          <cell r="AA43">
            <v>0</v>
          </cell>
          <cell r="AB43"/>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cell r="BH43"/>
          <cell r="BI43"/>
          <cell r="BJ43"/>
          <cell r="BK43"/>
          <cell r="BL43"/>
          <cell r="BM43"/>
          <cell r="BN43">
            <v>0.01</v>
          </cell>
          <cell r="BO43">
            <v>695.50299999999993</v>
          </cell>
          <cell r="BP43">
            <v>692.20299999999997</v>
          </cell>
          <cell r="BQ43">
            <v>695.70299999999997</v>
          </cell>
          <cell r="BR43">
            <v>692.40300000000002</v>
          </cell>
          <cell r="BS43">
            <v>696.53300000000013</v>
          </cell>
          <cell r="BT43">
            <v>693.23299999999995</v>
          </cell>
          <cell r="BU43"/>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cell r="J44"/>
          <cell r="K44"/>
          <cell r="L44"/>
          <cell r="M44"/>
          <cell r="N44"/>
          <cell r="O44"/>
          <cell r="P44"/>
          <cell r="S44">
            <v>0.4</v>
          </cell>
          <cell r="T44">
            <v>98</v>
          </cell>
          <cell r="U44">
            <v>157</v>
          </cell>
          <cell r="V44">
            <v>0.68799999999999994</v>
          </cell>
          <cell r="X44">
            <v>0</v>
          </cell>
          <cell r="Y44"/>
          <cell r="AA44">
            <v>0</v>
          </cell>
          <cell r="AB44"/>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cell r="BH44"/>
          <cell r="BI44"/>
          <cell r="BJ44"/>
          <cell r="BK44"/>
          <cell r="BL44"/>
          <cell r="BM44"/>
          <cell r="BN44">
            <v>0.01</v>
          </cell>
          <cell r="BO44">
            <v>692.19299999999998</v>
          </cell>
          <cell r="BP44">
            <v>691.69299999999998</v>
          </cell>
          <cell r="BQ44">
            <v>692.39300000000003</v>
          </cell>
          <cell r="BR44">
            <v>691.89300000000003</v>
          </cell>
          <cell r="BS44">
            <v>693.23299999999995</v>
          </cell>
          <cell r="BT44">
            <v>692.71299999999997</v>
          </cell>
          <cell r="BU44"/>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cell r="J45"/>
          <cell r="K45"/>
          <cell r="L45"/>
          <cell r="M45"/>
          <cell r="N45"/>
          <cell r="O45"/>
          <cell r="P45"/>
          <cell r="Q45">
            <v>0.37</v>
          </cell>
          <cell r="S45">
            <v>0.77</v>
          </cell>
          <cell r="T45">
            <v>98</v>
          </cell>
          <cell r="U45">
            <v>302</v>
          </cell>
          <cell r="V45">
            <v>0.68799999999999994</v>
          </cell>
          <cell r="X45">
            <v>0</v>
          </cell>
          <cell r="Y45"/>
          <cell r="AA45">
            <v>0</v>
          </cell>
          <cell r="AB45"/>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cell r="G46"/>
          <cell r="J46"/>
          <cell r="K46"/>
          <cell r="L46"/>
          <cell r="M46"/>
          <cell r="N46"/>
          <cell r="O46"/>
          <cell r="P46"/>
          <cell r="S46"/>
          <cell r="U46"/>
          <cell r="X46">
            <v>0</v>
          </cell>
          <cell r="Y46"/>
          <cell r="AA46">
            <v>0</v>
          </cell>
          <cell r="AB46"/>
          <cell r="AC46"/>
          <cell r="AD46"/>
          <cell r="AE46"/>
          <cell r="AF46"/>
          <cell r="AG46"/>
          <cell r="AH46"/>
          <cell r="AI46"/>
          <cell r="AJ46">
            <v>16.149999999999999</v>
          </cell>
          <cell r="AK46">
            <v>8</v>
          </cell>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691.31299999999999</v>
          </cell>
          <cell r="BP46"/>
          <cell r="BQ46">
            <v>691.31299999999999</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cell r="F47"/>
          <cell r="G47"/>
          <cell r="J47"/>
          <cell r="K47"/>
          <cell r="L47"/>
          <cell r="M47"/>
          <cell r="N47"/>
          <cell r="O47"/>
          <cell r="P47"/>
          <cell r="S47"/>
          <cell r="U47"/>
          <cell r="X47">
            <v>0</v>
          </cell>
          <cell r="Y47"/>
          <cell r="AA47">
            <v>0</v>
          </cell>
          <cell r="AB47"/>
          <cell r="AC47"/>
          <cell r="AD47"/>
          <cell r="AE47"/>
          <cell r="AF47"/>
          <cell r="AG47"/>
          <cell r="AH47"/>
          <cell r="AI47"/>
          <cell r="AJ47">
            <v>2.12</v>
          </cell>
          <cell r="AK47">
            <v>8</v>
          </cell>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-0.09</v>
          </cell>
          <cell r="BP47"/>
          <cell r="BQ47">
            <v>-0.09</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cell r="J48"/>
          <cell r="K48"/>
          <cell r="L48"/>
          <cell r="M48"/>
          <cell r="N48"/>
          <cell r="O48"/>
          <cell r="P48"/>
          <cell r="Q48">
            <v>0.06</v>
          </cell>
          <cell r="S48">
            <v>0.06</v>
          </cell>
          <cell r="T48">
            <v>98</v>
          </cell>
          <cell r="U48">
            <v>24</v>
          </cell>
          <cell r="V48">
            <v>0.68799999999999994</v>
          </cell>
          <cell r="X48"/>
          <cell r="Y48"/>
          <cell r="AA48"/>
          <cell r="AB48"/>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cell r="BB48">
            <v>1E-3</v>
          </cell>
          <cell r="BC48">
            <v>0</v>
          </cell>
          <cell r="BD48">
            <v>0</v>
          </cell>
          <cell r="BE48">
            <v>1E-3</v>
          </cell>
          <cell r="BF48"/>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cell r="J49"/>
          <cell r="K49"/>
          <cell r="L49"/>
          <cell r="M49"/>
          <cell r="N49"/>
          <cell r="O49"/>
          <cell r="P49"/>
          <cell r="Q49">
            <v>0.4</v>
          </cell>
          <cell r="S49">
            <v>0.46</v>
          </cell>
          <cell r="T49">
            <v>98</v>
          </cell>
          <cell r="U49">
            <v>181</v>
          </cell>
          <cell r="V49">
            <v>0.68799999999999994</v>
          </cell>
          <cell r="X49">
            <v>0</v>
          </cell>
          <cell r="Y49"/>
          <cell r="AA49">
            <v>0</v>
          </cell>
          <cell r="AB49"/>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cell r="BH49"/>
          <cell r="BI49"/>
          <cell r="BJ49"/>
          <cell r="BK49"/>
          <cell r="BL49"/>
          <cell r="BM49"/>
          <cell r="BN49">
            <v>0.05</v>
          </cell>
          <cell r="BO49">
            <v>734.20299999999997</v>
          </cell>
          <cell r="BP49">
            <v>723.38299999999992</v>
          </cell>
          <cell r="BQ49">
            <v>734.40300000000002</v>
          </cell>
          <cell r="BR49">
            <v>723.58299999999997</v>
          </cell>
          <cell r="BS49">
            <v>735.45299999999997</v>
          </cell>
          <cell r="BT49">
            <v>724.58300000000008</v>
          </cell>
          <cell r="BU49"/>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cell r="J50"/>
          <cell r="K50"/>
          <cell r="L50"/>
          <cell r="M50"/>
          <cell r="N50"/>
          <cell r="O50"/>
          <cell r="P50"/>
          <cell r="S50">
            <v>0.46</v>
          </cell>
          <cell r="T50">
            <v>98</v>
          </cell>
          <cell r="U50">
            <v>181</v>
          </cell>
          <cell r="V50">
            <v>0.68799999999999994</v>
          </cell>
          <cell r="X50">
            <v>0</v>
          </cell>
          <cell r="Y50"/>
          <cell r="AA50">
            <v>0</v>
          </cell>
          <cell r="AB50"/>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cell r="J51"/>
          <cell r="K51"/>
          <cell r="L51"/>
          <cell r="M51"/>
          <cell r="N51"/>
          <cell r="O51"/>
          <cell r="P51"/>
          <cell r="Q51">
            <v>0.55000000000000004</v>
          </cell>
          <cell r="S51">
            <v>1.01</v>
          </cell>
          <cell r="T51">
            <v>98</v>
          </cell>
          <cell r="U51">
            <v>397</v>
          </cell>
          <cell r="V51">
            <v>0.68799999999999994</v>
          </cell>
          <cell r="X51">
            <v>0</v>
          </cell>
          <cell r="Y51"/>
          <cell r="AA51">
            <v>0</v>
          </cell>
          <cell r="AB51"/>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cell r="G52"/>
          <cell r="J52"/>
          <cell r="L52"/>
          <cell r="M52"/>
          <cell r="N52"/>
          <cell r="O52"/>
          <cell r="P52"/>
          <cell r="S52"/>
          <cell r="U52"/>
          <cell r="X52">
            <v>0</v>
          </cell>
          <cell r="Y52"/>
          <cell r="AA52">
            <v>0</v>
          </cell>
          <cell r="AB52"/>
          <cell r="AC52"/>
          <cell r="AD52"/>
          <cell r="AE52"/>
          <cell r="AF52"/>
          <cell r="AG52"/>
          <cell r="AH52"/>
          <cell r="AI52"/>
          <cell r="AJ52">
            <v>0.02</v>
          </cell>
          <cell r="AK52">
            <v>30</v>
          </cell>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721.06299999999987</v>
          </cell>
          <cell r="BP52"/>
          <cell r="BQ52">
            <v>721.06299999999987</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cell r="F53"/>
          <cell r="G53"/>
          <cell r="J53"/>
          <cell r="L53"/>
          <cell r="M53"/>
          <cell r="N53"/>
          <cell r="O53"/>
          <cell r="P53"/>
          <cell r="S53"/>
          <cell r="U53"/>
          <cell r="X53">
            <v>0</v>
          </cell>
          <cell r="Y53"/>
          <cell r="AA53">
            <v>0</v>
          </cell>
          <cell r="AB53"/>
          <cell r="AC53"/>
          <cell r="AD53"/>
          <cell r="AE53"/>
          <cell r="AF53"/>
          <cell r="AG53"/>
          <cell r="AH53"/>
          <cell r="AI53"/>
          <cell r="AJ53">
            <v>0.02</v>
          </cell>
          <cell r="AK53">
            <v>30</v>
          </cell>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cell r="J54"/>
          <cell r="L54"/>
          <cell r="M54"/>
          <cell r="N54"/>
          <cell r="O54"/>
          <cell r="P54"/>
          <cell r="Q54">
            <v>0.13</v>
          </cell>
          <cell r="S54">
            <v>0.13</v>
          </cell>
          <cell r="T54">
            <v>98</v>
          </cell>
          <cell r="U54">
            <v>51</v>
          </cell>
          <cell r="V54">
            <v>0.68799999999999994</v>
          </cell>
          <cell r="X54"/>
          <cell r="Y54"/>
          <cell r="AA54"/>
          <cell r="AB54"/>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cell r="BB54">
            <v>1E-3</v>
          </cell>
          <cell r="BC54">
            <v>0</v>
          </cell>
          <cell r="BD54">
            <v>0</v>
          </cell>
          <cell r="BE54">
            <v>1E-3</v>
          </cell>
          <cell r="BF54"/>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cell r="J55"/>
          <cell r="L55"/>
          <cell r="M55"/>
          <cell r="N55"/>
          <cell r="O55"/>
          <cell r="P55"/>
          <cell r="Q55">
            <v>0.09</v>
          </cell>
          <cell r="S55">
            <v>0.22</v>
          </cell>
          <cell r="U55">
            <v>51</v>
          </cell>
          <cell r="X55">
            <v>0</v>
          </cell>
          <cell r="Y55"/>
          <cell r="AA55">
            <v>0</v>
          </cell>
          <cell r="AB55"/>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cell r="BH55"/>
          <cell r="BI55"/>
          <cell r="BJ55"/>
          <cell r="BK55"/>
          <cell r="BL55"/>
          <cell r="BM55"/>
          <cell r="BN55">
            <v>0.01</v>
          </cell>
          <cell r="BO55">
            <v>719.68299999999988</v>
          </cell>
          <cell r="BP55">
            <v>718.44299999999987</v>
          </cell>
          <cell r="BQ55">
            <v>719.88299999999992</v>
          </cell>
          <cell r="BR55">
            <v>718.64299999999992</v>
          </cell>
          <cell r="BS55">
            <v>722.99299999999994</v>
          </cell>
          <cell r="BT55">
            <v>719.75300000000016</v>
          </cell>
          <cell r="BU55"/>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cell r="G56"/>
          <cell r="J56"/>
          <cell r="L56"/>
          <cell r="M56"/>
          <cell r="N56"/>
          <cell r="O56"/>
          <cell r="P56"/>
          <cell r="S56"/>
          <cell r="U56"/>
          <cell r="X56">
            <v>0</v>
          </cell>
          <cell r="Y56"/>
          <cell r="AA56">
            <v>0</v>
          </cell>
          <cell r="AB56"/>
          <cell r="AC56"/>
          <cell r="AD56"/>
          <cell r="AE56"/>
          <cell r="AF56"/>
          <cell r="AG56"/>
          <cell r="AH56"/>
          <cell r="AI56"/>
          <cell r="AJ56">
            <v>0.02</v>
          </cell>
          <cell r="AK56">
            <v>30</v>
          </cell>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718.44299999999987</v>
          </cell>
          <cell r="BP56"/>
          <cell r="BQ56">
            <v>718.44299999999987</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cell r="G57"/>
          <cell r="J57"/>
          <cell r="L57"/>
          <cell r="M57"/>
          <cell r="N57"/>
          <cell r="O57"/>
          <cell r="P57"/>
          <cell r="S57"/>
          <cell r="U57"/>
          <cell r="X57">
            <v>0</v>
          </cell>
          <cell r="Y57"/>
          <cell r="AA57">
            <v>0</v>
          </cell>
          <cell r="AB57"/>
          <cell r="AC57"/>
          <cell r="AD57"/>
          <cell r="AE57"/>
          <cell r="AF57"/>
          <cell r="AG57"/>
          <cell r="AH57"/>
          <cell r="AI57"/>
          <cell r="AJ57">
            <v>0.02</v>
          </cell>
          <cell r="AK57">
            <v>30</v>
          </cell>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cell r="F58"/>
          <cell r="G58"/>
          <cell r="J58"/>
          <cell r="L58"/>
          <cell r="M58"/>
          <cell r="N58"/>
          <cell r="O58"/>
          <cell r="P58"/>
          <cell r="S58"/>
          <cell r="U58"/>
          <cell r="X58">
            <v>0</v>
          </cell>
          <cell r="Y58"/>
          <cell r="AA58">
            <v>0</v>
          </cell>
          <cell r="AB58"/>
          <cell r="AC58"/>
          <cell r="AD58"/>
          <cell r="AE58"/>
          <cell r="AF58"/>
          <cell r="AG58"/>
          <cell r="AH58"/>
          <cell r="AI58"/>
          <cell r="AJ58">
            <v>0.02</v>
          </cell>
          <cell r="AK58">
            <v>30</v>
          </cell>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cell r="K59">
            <v>0.11460125141746949</v>
          </cell>
          <cell r="L59">
            <v>0.11460125141746949</v>
          </cell>
          <cell r="M59">
            <v>3</v>
          </cell>
          <cell r="N59">
            <v>471.90281881227315</v>
          </cell>
          <cell r="O59">
            <v>0.63012548262548296</v>
          </cell>
          <cell r="P59">
            <v>930.73051325856159</v>
          </cell>
          <cell r="S59">
            <v>0</v>
          </cell>
          <cell r="U59"/>
          <cell r="X59"/>
          <cell r="Y59"/>
          <cell r="AA59"/>
          <cell r="AB59"/>
          <cell r="AC59"/>
          <cell r="AD59"/>
          <cell r="AE59"/>
          <cell r="AF59"/>
          <cell r="AG59"/>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cell r="BB59">
            <v>1E-3</v>
          </cell>
          <cell r="BC59">
            <v>0</v>
          </cell>
          <cell r="BD59">
            <v>0</v>
          </cell>
          <cell r="BE59">
            <v>1E-3</v>
          </cell>
          <cell r="BF59"/>
          <cell r="BG59">
            <v>1.0664386366702769</v>
          </cell>
          <cell r="BH59">
            <v>1.9999999999999996</v>
          </cell>
          <cell r="BI59">
            <v>1.3</v>
          </cell>
          <cell r="BJ59"/>
          <cell r="BK59"/>
          <cell r="BL59"/>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cell r="K60">
            <v>0.207825604811361</v>
          </cell>
          <cell r="L60">
            <v>3.2078256048113611</v>
          </cell>
          <cell r="M60">
            <v>3.2078256048113611</v>
          </cell>
          <cell r="N60">
            <v>467.36338090484503</v>
          </cell>
          <cell r="O60">
            <v>0.63583333333333336</v>
          </cell>
          <cell r="P60">
            <v>1349.4</v>
          </cell>
          <cell r="S60">
            <v>0</v>
          </cell>
          <cell r="U60"/>
          <cell r="X60">
            <v>0</v>
          </cell>
          <cell r="Y60"/>
          <cell r="AA60">
            <v>0</v>
          </cell>
          <cell r="AB60"/>
          <cell r="AC60"/>
          <cell r="AD60"/>
          <cell r="AE60"/>
          <cell r="AF60"/>
          <cell r="AG60"/>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cell r="BK60"/>
          <cell r="BL60"/>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cell r="K61">
            <v>6.9013978503485104E-2</v>
          </cell>
          <cell r="L61">
            <v>3.276839583314846</v>
          </cell>
          <cell r="M61">
            <v>3.276839583314846</v>
          </cell>
          <cell r="N61">
            <v>465.87382715726278</v>
          </cell>
          <cell r="O61">
            <v>0.6375000000000004</v>
          </cell>
          <cell r="P61">
            <v>1348.6250869773014</v>
          </cell>
          <cell r="S61">
            <v>0</v>
          </cell>
          <cell r="U61"/>
          <cell r="X61">
            <v>0</v>
          </cell>
          <cell r="Y61"/>
          <cell r="AA61">
            <v>0</v>
          </cell>
          <cell r="AB61"/>
          <cell r="AC61"/>
          <cell r="AD61"/>
          <cell r="AE61"/>
          <cell r="AF61"/>
          <cell r="AG61"/>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cell r="BH61"/>
          <cell r="BI61"/>
          <cell r="BJ61"/>
          <cell r="BK61"/>
          <cell r="BL61"/>
          <cell r="BM61"/>
          <cell r="BN61">
            <v>0.7</v>
          </cell>
          <cell r="BO61">
            <v>667.16300000000001</v>
          </cell>
          <cell r="BP61">
            <v>665.34299999999996</v>
          </cell>
          <cell r="BQ61">
            <v>667.76300000000003</v>
          </cell>
          <cell r="BR61">
            <v>665.94299999999998</v>
          </cell>
          <cell r="BS61">
            <v>669.34300000000007</v>
          </cell>
          <cell r="BT61">
            <v>666.94299999999998</v>
          </cell>
          <cell r="BU61"/>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cell r="K62">
            <v>6.9013978503485104E-2</v>
          </cell>
          <cell r="L62">
            <v>3.3458535618183309</v>
          </cell>
          <cell r="M62">
            <v>3.3458535618183309</v>
          </cell>
          <cell r="N62">
            <v>464.39306287061709</v>
          </cell>
          <cell r="O62">
            <v>0.63312529056252875</v>
          </cell>
          <cell r="P62">
            <v>1335.1132875976296</v>
          </cell>
          <cell r="S62">
            <v>0</v>
          </cell>
          <cell r="U62"/>
          <cell r="X62">
            <v>0</v>
          </cell>
          <cell r="Y62"/>
          <cell r="AA62">
            <v>0</v>
          </cell>
          <cell r="AB62"/>
          <cell r="AC62"/>
          <cell r="AD62"/>
          <cell r="AE62"/>
          <cell r="AF62"/>
          <cell r="AG62"/>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cell r="BH62"/>
          <cell r="BI62"/>
          <cell r="BJ62"/>
          <cell r="BK62"/>
          <cell r="BL62"/>
          <cell r="BM62"/>
          <cell r="BN62">
            <v>0.3</v>
          </cell>
          <cell r="BO62">
            <v>665.11300000000006</v>
          </cell>
          <cell r="BP62">
            <v>663.12300000000005</v>
          </cell>
          <cell r="BQ62">
            <v>665.71300000000008</v>
          </cell>
          <cell r="BR62">
            <v>663.72300000000007</v>
          </cell>
          <cell r="BS62">
            <v>666.94299999999998</v>
          </cell>
          <cell r="BT62">
            <v>664.52300000000014</v>
          </cell>
          <cell r="BU62"/>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cell r="K63">
            <v>6.9013978503485104E-2</v>
          </cell>
          <cell r="L63">
            <v>3.4148675403218158</v>
          </cell>
          <cell r="M63">
            <v>3.4148675403218158</v>
          </cell>
          <cell r="N63">
            <v>462.92101245913631</v>
          </cell>
          <cell r="O63">
            <v>0.66360108303249099</v>
          </cell>
          <cell r="P63">
            <v>1394.9438066942571</v>
          </cell>
          <cell r="S63">
            <v>0</v>
          </cell>
          <cell r="U63"/>
          <cell r="X63">
            <v>0</v>
          </cell>
          <cell r="Y63"/>
          <cell r="AA63">
            <v>0</v>
          </cell>
          <cell r="AB63"/>
          <cell r="AC63"/>
          <cell r="AD63"/>
          <cell r="AE63"/>
          <cell r="AF63"/>
          <cell r="AG63"/>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cell r="BK63"/>
          <cell r="BL63"/>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cell r="G64"/>
          <cell r="J64"/>
          <cell r="L64"/>
          <cell r="M64"/>
          <cell r="N64"/>
          <cell r="O64"/>
          <cell r="P64"/>
          <cell r="S64"/>
          <cell r="U64"/>
          <cell r="X64">
            <v>0</v>
          </cell>
          <cell r="Y64"/>
          <cell r="AA64">
            <v>0</v>
          </cell>
          <cell r="AB64"/>
          <cell r="AC64"/>
          <cell r="AD64"/>
          <cell r="AE64"/>
          <cell r="AF64"/>
          <cell r="AG64"/>
          <cell r="AH64"/>
          <cell r="AI64"/>
          <cell r="AJ64">
            <v>0.02</v>
          </cell>
          <cell r="AK64">
            <v>30</v>
          </cell>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662.77300000000002</v>
          </cell>
          <cell r="BP64"/>
          <cell r="BQ64">
            <v>662.77300000000002</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cell r="F65"/>
          <cell r="G65"/>
          <cell r="J65"/>
          <cell r="L65"/>
          <cell r="M65"/>
          <cell r="N65"/>
          <cell r="O65"/>
          <cell r="P65"/>
          <cell r="S65"/>
          <cell r="U65"/>
          <cell r="X65">
            <v>0</v>
          </cell>
          <cell r="Y65"/>
          <cell r="AA65">
            <v>0</v>
          </cell>
          <cell r="AB65"/>
          <cell r="AC65"/>
          <cell r="AD65"/>
          <cell r="AE65"/>
          <cell r="AF65"/>
          <cell r="AG65"/>
          <cell r="AH65"/>
          <cell r="AI65"/>
          <cell r="AJ65">
            <v>0.02</v>
          </cell>
          <cell r="AK65">
            <v>30</v>
          </cell>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cell r="K66">
            <v>6.9013978503485104E-2</v>
          </cell>
          <cell r="L66">
            <v>6.9013978503485104E-2</v>
          </cell>
          <cell r="M66">
            <v>3</v>
          </cell>
          <cell r="N66">
            <v>471.90281881227315</v>
          </cell>
          <cell r="O66">
            <v>0.63517830045523482</v>
          </cell>
          <cell r="P66">
            <v>407.6497053891714</v>
          </cell>
          <cell r="S66">
            <v>0</v>
          </cell>
          <cell r="U66"/>
          <cell r="X66"/>
          <cell r="Y66"/>
          <cell r="AA66"/>
          <cell r="AB66"/>
          <cell r="AC66"/>
          <cell r="AD66"/>
          <cell r="AE66"/>
          <cell r="AF66"/>
          <cell r="AG66"/>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cell r="BB66">
            <v>1E-3</v>
          </cell>
          <cell r="BC66">
            <v>0</v>
          </cell>
          <cell r="BD66">
            <v>0</v>
          </cell>
          <cell r="BE66">
            <v>1E-3</v>
          </cell>
          <cell r="BF66"/>
          <cell r="BG66">
            <v>0.96081913019759546</v>
          </cell>
          <cell r="BH66">
            <v>2.6666666666666665</v>
          </cell>
          <cell r="BI66">
            <v>1.2</v>
          </cell>
          <cell r="BJ66"/>
          <cell r="BK66"/>
          <cell r="BL66"/>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cell r="AA12">
            <v>0</v>
          </cell>
          <cell r="AB12"/>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cell r="AA13">
            <v>0</v>
          </cell>
          <cell r="AB13"/>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cell r="BK13"/>
          <cell r="BL13"/>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cell r="AA14">
            <v>0</v>
          </cell>
          <cell r="AB14"/>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cell r="BH14"/>
          <cell r="BI14"/>
          <cell r="BJ14"/>
          <cell r="BK14"/>
          <cell r="BL14"/>
          <cell r="BM14"/>
          <cell r="BN14">
            <v>0.67</v>
          </cell>
          <cell r="BO14">
            <v>723.83299999999997</v>
          </cell>
          <cell r="BP14">
            <v>718.91300000000001</v>
          </cell>
          <cell r="BQ14">
            <v>724.28300000000002</v>
          </cell>
          <cell r="BR14">
            <v>719.36300000000006</v>
          </cell>
          <cell r="BS14">
            <v>726.10300000000007</v>
          </cell>
          <cell r="BT14">
            <v>720.88300000000004</v>
          </cell>
          <cell r="BU14"/>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cell r="AA15">
            <v>0</v>
          </cell>
          <cell r="AB15"/>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cell r="BH15"/>
          <cell r="BI15"/>
          <cell r="BJ15"/>
          <cell r="BK15"/>
          <cell r="BL15"/>
          <cell r="BM15"/>
          <cell r="BN15">
            <v>0.1</v>
          </cell>
          <cell r="BO15">
            <v>718.803</v>
          </cell>
          <cell r="BP15">
            <v>711.83299999999997</v>
          </cell>
          <cell r="BQ15">
            <v>719.25300000000004</v>
          </cell>
          <cell r="BR15">
            <v>712.28300000000002</v>
          </cell>
          <cell r="BS15">
            <v>720.88300000000004</v>
          </cell>
          <cell r="BT15">
            <v>713.70299999999997</v>
          </cell>
          <cell r="BU15"/>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cell r="AA16">
            <v>0</v>
          </cell>
          <cell r="AB16"/>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cell r="BH16"/>
          <cell r="BI16"/>
          <cell r="BJ16"/>
          <cell r="BK16"/>
          <cell r="BL16"/>
          <cell r="BM16"/>
          <cell r="BN16">
            <v>0.75</v>
          </cell>
          <cell r="BO16">
            <v>711.08299999999997</v>
          </cell>
          <cell r="BP16">
            <v>708.48299999999995</v>
          </cell>
          <cell r="BQ16">
            <v>711.53300000000002</v>
          </cell>
          <cell r="BR16">
            <v>708.93299999999999</v>
          </cell>
          <cell r="BS16">
            <v>713.70299999999997</v>
          </cell>
          <cell r="BT16">
            <v>710.13300000000004</v>
          </cell>
          <cell r="BU16"/>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cell r="AA17">
            <v>0</v>
          </cell>
          <cell r="AB17"/>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cell r="BK17"/>
          <cell r="BL17"/>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cell r="AA18">
            <v>0</v>
          </cell>
          <cell r="AB18"/>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cell r="BK18"/>
          <cell r="BL18"/>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cell r="AA19">
            <v>0</v>
          </cell>
          <cell r="AB19"/>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cell r="BH19"/>
          <cell r="BI19"/>
          <cell r="BJ19"/>
          <cell r="BK19"/>
          <cell r="BL19"/>
          <cell r="BM19"/>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cell r="AA20">
            <v>0</v>
          </cell>
          <cell r="AB20"/>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cell r="BH20"/>
          <cell r="BI20"/>
          <cell r="BJ20"/>
          <cell r="BK20"/>
          <cell r="BL20"/>
          <cell r="BM20"/>
          <cell r="BN20">
            <v>0.27</v>
          </cell>
          <cell r="BO20">
            <v>696.59299999999996</v>
          </cell>
          <cell r="BP20">
            <v>695.29300000000001</v>
          </cell>
          <cell r="BQ20">
            <v>697.04300000000001</v>
          </cell>
          <cell r="BR20">
            <v>695.74300000000005</v>
          </cell>
          <cell r="BS20">
            <v>702.74299999999994</v>
          </cell>
          <cell r="BT20">
            <v>698.83300000000008</v>
          </cell>
          <cell r="BU20"/>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cell r="AA21">
            <v>0</v>
          </cell>
          <cell r="AB21"/>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cell r="BH21"/>
          <cell r="BI21"/>
          <cell r="BJ21"/>
          <cell r="BK21"/>
          <cell r="BL21"/>
          <cell r="BM21"/>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cell r="AA22">
            <v>0</v>
          </cell>
          <cell r="AB22"/>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cell r="BK22"/>
          <cell r="BL22"/>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cell r="K23"/>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cell r="AA23">
            <v>0</v>
          </cell>
          <cell r="AB23"/>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cell r="BH23"/>
          <cell r="BI23"/>
          <cell r="BJ23"/>
          <cell r="BK23"/>
          <cell r="BL23"/>
          <cell r="BM23"/>
          <cell r="BN23">
            <v>0.4</v>
          </cell>
          <cell r="BO23">
            <v>687.23300000000006</v>
          </cell>
          <cell r="BP23">
            <v>687.05300000000011</v>
          </cell>
          <cell r="BQ23">
            <v>687.68300000000011</v>
          </cell>
          <cell r="BR23">
            <v>687.50300000000016</v>
          </cell>
          <cell r="BS23">
            <v>689.34300000000007</v>
          </cell>
          <cell r="BT23">
            <v>688.78700000000003</v>
          </cell>
          <cell r="BU23"/>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cell r="K24"/>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cell r="AA24">
            <v>0</v>
          </cell>
          <cell r="AB24"/>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cell r="BH24"/>
          <cell r="BI24"/>
          <cell r="BJ24"/>
          <cell r="BK24"/>
          <cell r="BL24"/>
          <cell r="BM24"/>
          <cell r="BN24">
            <v>0.08</v>
          </cell>
          <cell r="BO24">
            <v>686.97300000000007</v>
          </cell>
          <cell r="BP24">
            <v>686.61300000000006</v>
          </cell>
          <cell r="BQ24">
            <v>687.17300000000012</v>
          </cell>
          <cell r="BR24">
            <v>686.8130000000001</v>
          </cell>
          <cell r="BS24">
            <v>688.78700000000003</v>
          </cell>
          <cell r="BT24">
            <v>688.11300000000006</v>
          </cell>
          <cell r="BU24"/>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cell r="K25"/>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cell r="AA25">
            <v>0</v>
          </cell>
          <cell r="AB25"/>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cell r="K26"/>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cell r="AA26">
            <v>0</v>
          </cell>
          <cell r="AB26"/>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cell r="K27"/>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cell r="AA27">
            <v>0</v>
          </cell>
          <cell r="AB27"/>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cell r="K28"/>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cell r="AA28">
            <v>0</v>
          </cell>
          <cell r="AB28"/>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cell r="BH28"/>
          <cell r="BI28"/>
          <cell r="BJ28"/>
          <cell r="BK28"/>
          <cell r="BL28"/>
          <cell r="BM28"/>
          <cell r="BN28">
            <v>0.21</v>
          </cell>
          <cell r="BO28">
            <v>682.27300000000025</v>
          </cell>
          <cell r="BP28">
            <v>681.51300000000026</v>
          </cell>
          <cell r="BQ28">
            <v>682.7230000000003</v>
          </cell>
          <cell r="BR28">
            <v>681.96300000000031</v>
          </cell>
          <cell r="BS28">
            <v>684.62300000000005</v>
          </cell>
          <cell r="BT28">
            <v>683.44299999999998</v>
          </cell>
          <cell r="BU28"/>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cell r="K29"/>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cell r="AA29">
            <v>0</v>
          </cell>
          <cell r="AB29"/>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cell r="AA30">
            <v>0</v>
          </cell>
          <cell r="AB30"/>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cell r="BK30"/>
          <cell r="BL30"/>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cell r="AA31">
            <v>0</v>
          </cell>
          <cell r="AB31"/>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cell r="BH31"/>
          <cell r="BI31"/>
          <cell r="BJ31"/>
          <cell r="BK31"/>
          <cell r="BL31"/>
          <cell r="BM31"/>
          <cell r="BN31">
            <v>0.9</v>
          </cell>
          <cell r="BO31">
            <v>676.98300000000029</v>
          </cell>
          <cell r="BP31">
            <v>672.70300000000032</v>
          </cell>
          <cell r="BQ31">
            <v>677.68300000000033</v>
          </cell>
          <cell r="BR31">
            <v>673.40300000000036</v>
          </cell>
          <cell r="BS31">
            <v>679.55300000000011</v>
          </cell>
          <cell r="BT31">
            <v>674.35300000000007</v>
          </cell>
          <cell r="BU31"/>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cell r="AA32">
            <v>0</v>
          </cell>
          <cell r="AB32"/>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cell r="BH32"/>
          <cell r="BI32"/>
          <cell r="BJ32"/>
          <cell r="BK32"/>
          <cell r="BL32"/>
          <cell r="BM32"/>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cell r="AA33">
            <v>0</v>
          </cell>
          <cell r="AB33"/>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cell r="G34"/>
          <cell r="J34"/>
          <cell r="L34"/>
          <cell r="M34"/>
          <cell r="N34"/>
          <cell r="O34"/>
          <cell r="P34"/>
          <cell r="S34"/>
          <cell r="T34">
            <v>98</v>
          </cell>
          <cell r="U34"/>
          <cell r="V34">
            <v>0.68799999999999994</v>
          </cell>
          <cell r="X34">
            <v>0</v>
          </cell>
          <cell r="Y34"/>
          <cell r="AA34">
            <v>0</v>
          </cell>
          <cell r="AB34"/>
          <cell r="AC34"/>
          <cell r="AD34"/>
          <cell r="AE34"/>
          <cell r="AF34"/>
          <cell r="AG34"/>
          <cell r="AH34"/>
          <cell r="AI34"/>
          <cell r="AL34"/>
          <cell r="AM34"/>
          <cell r="AN34"/>
          <cell r="AO34"/>
          <cell r="AP34"/>
          <cell r="AQ34"/>
          <cell r="AR34"/>
          <cell r="AS34"/>
          <cell r="AT34"/>
          <cell r="AU34"/>
          <cell r="AV34"/>
          <cell r="AW34"/>
          <cell r="AX34"/>
          <cell r="AY34"/>
          <cell r="AZ34"/>
          <cell r="BA34"/>
          <cell r="BB34"/>
          <cell r="BC34"/>
          <cell r="BD34"/>
          <cell r="BE34"/>
          <cell r="BF34"/>
          <cell r="BG34"/>
          <cell r="BH34"/>
          <cell r="BI34"/>
          <cell r="BJ34"/>
          <cell r="BK34"/>
          <cell r="BL34"/>
          <cell r="BM34"/>
          <cell r="BN34"/>
          <cell r="BO34">
            <v>670.05300000000022</v>
          </cell>
          <cell r="BP34"/>
          <cell r="BQ34">
            <v>670.05300000000022</v>
          </cell>
          <cell r="BR34"/>
          <cell r="BS34"/>
          <cell r="BT34"/>
          <cell r="BU34"/>
          <cell r="BV34"/>
          <cell r="BW34"/>
          <cell r="BX34"/>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cell r="F35"/>
          <cell r="G35"/>
          <cell r="J35"/>
          <cell r="L35"/>
          <cell r="M35"/>
          <cell r="N35"/>
          <cell r="O35"/>
          <cell r="P35"/>
          <cell r="S35"/>
          <cell r="T35">
            <v>98</v>
          </cell>
          <cell r="U35"/>
          <cell r="V35">
            <v>0.68799999999999994</v>
          </cell>
          <cell r="X35">
            <v>0</v>
          </cell>
          <cell r="Y35"/>
          <cell r="AA35">
            <v>0</v>
          </cell>
          <cell r="AB35"/>
          <cell r="AC35"/>
          <cell r="AD35"/>
          <cell r="AE35"/>
          <cell r="AF35"/>
          <cell r="AG35"/>
          <cell r="AH35"/>
          <cell r="AI35"/>
          <cell r="AL35"/>
          <cell r="AM35"/>
          <cell r="AN35"/>
          <cell r="AO35"/>
          <cell r="AP35"/>
          <cell r="AQ35"/>
          <cell r="AR35"/>
          <cell r="AS35"/>
          <cell r="AT35"/>
          <cell r="AU35"/>
          <cell r="AV35"/>
          <cell r="AW35"/>
          <cell r="AX35"/>
          <cell r="AY35"/>
          <cell r="AZ35"/>
          <cell r="BA35"/>
          <cell r="BB35"/>
          <cell r="BC35"/>
          <cell r="BD35"/>
          <cell r="BE35"/>
          <cell r="BF35"/>
          <cell r="BG35"/>
          <cell r="BH35"/>
          <cell r="BI35"/>
          <cell r="BJ35"/>
          <cell r="BK35"/>
          <cell r="BL35"/>
          <cell r="BM35"/>
          <cell r="BN35"/>
          <cell r="BO35">
            <v>0</v>
          </cell>
          <cell r="BP35"/>
          <cell r="BQ35">
            <v>0</v>
          </cell>
          <cell r="BR35"/>
          <cell r="BS35"/>
          <cell r="BT35"/>
          <cell r="BU35"/>
          <cell r="BV35"/>
          <cell r="BW35"/>
          <cell r="BX35"/>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cell r="Y36"/>
          <cell r="AA36"/>
          <cell r="AB36"/>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cell r="BB36">
            <v>1E-3</v>
          </cell>
          <cell r="BC36">
            <v>0</v>
          </cell>
          <cell r="BD36">
            <v>0</v>
          </cell>
          <cell r="BE36">
            <v>1E-3</v>
          </cell>
          <cell r="BF36"/>
          <cell r="BG36">
            <v>1.3992256904642315</v>
          </cell>
          <cell r="BH36">
            <v>3.4285714285714279</v>
          </cell>
          <cell r="BI36">
            <v>1.2</v>
          </cell>
          <cell r="BJ36"/>
          <cell r="BK36"/>
          <cell r="BL36"/>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cell r="G37"/>
          <cell r="J37"/>
          <cell r="L37"/>
          <cell r="M37"/>
          <cell r="N37"/>
          <cell r="O37"/>
          <cell r="P37"/>
          <cell r="S37"/>
          <cell r="X37">
            <v>0</v>
          </cell>
          <cell r="Y37"/>
          <cell r="AA37">
            <v>0</v>
          </cell>
          <cell r="AB37"/>
          <cell r="AC37"/>
          <cell r="AD37"/>
          <cell r="AE37"/>
          <cell r="AF37"/>
          <cell r="AG37"/>
          <cell r="AH37"/>
          <cell r="AI37"/>
          <cell r="AL37"/>
          <cell r="AM37"/>
          <cell r="AN37"/>
          <cell r="AO37"/>
          <cell r="AP37"/>
          <cell r="AQ37"/>
          <cell r="AR37"/>
          <cell r="AS37"/>
          <cell r="AT37"/>
          <cell r="AU37"/>
          <cell r="AV37"/>
          <cell r="AW37"/>
          <cell r="AX37"/>
          <cell r="AY37"/>
          <cell r="AZ37"/>
          <cell r="BA37"/>
          <cell r="BB37"/>
          <cell r="BC37"/>
          <cell r="BD37"/>
          <cell r="BE37"/>
          <cell r="BF37"/>
          <cell r="BG37"/>
          <cell r="BH37"/>
          <cell r="BI37"/>
          <cell r="BJ37"/>
          <cell r="BK37"/>
          <cell r="BL37"/>
          <cell r="BM37"/>
          <cell r="BN37"/>
          <cell r="BO37">
            <v>731.01300000000015</v>
          </cell>
          <cell r="BP37"/>
          <cell r="BQ37">
            <v>731.01300000000015</v>
          </cell>
          <cell r="BR37"/>
          <cell r="BS37"/>
          <cell r="BT37"/>
          <cell r="BU37"/>
          <cell r="BV37"/>
          <cell r="BW37"/>
          <cell r="BX37"/>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cell r="F38"/>
          <cell r="G38"/>
          <cell r="J38"/>
          <cell r="K38"/>
          <cell r="L38"/>
          <cell r="M38"/>
          <cell r="N38"/>
          <cell r="O38"/>
          <cell r="P38"/>
          <cell r="S38"/>
          <cell r="U38"/>
          <cell r="X38">
            <v>0</v>
          </cell>
          <cell r="Y38"/>
          <cell r="AA38">
            <v>0</v>
          </cell>
          <cell r="AB38"/>
          <cell r="AC38"/>
          <cell r="AD38"/>
          <cell r="AE38"/>
          <cell r="AF38"/>
          <cell r="AG38"/>
          <cell r="AH38"/>
          <cell r="AI38"/>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0</v>
          </cell>
          <cell r="BP38"/>
          <cell r="BQ38">
            <v>0</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cell r="K39"/>
          <cell r="L39">
            <v>3.72</v>
          </cell>
          <cell r="M39">
            <v>3.72</v>
          </cell>
          <cell r="N39">
            <v>456.51514969634218</v>
          </cell>
          <cell r="O39">
            <v>0.63097305389221547</v>
          </cell>
          <cell r="P39">
            <v>449.35606271706217</v>
          </cell>
          <cell r="Q39">
            <v>0.08</v>
          </cell>
          <cell r="R39">
            <v>1.46</v>
          </cell>
          <cell r="S39">
            <v>1.54</v>
          </cell>
          <cell r="U39">
            <v>0</v>
          </cell>
          <cell r="V39">
            <v>0.68799999999999994</v>
          </cell>
          <cell r="X39"/>
          <cell r="Y39"/>
          <cell r="AA39"/>
          <cell r="AB39"/>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cell r="BB39">
            <v>1E-3</v>
          </cell>
          <cell r="BC39">
            <v>0</v>
          </cell>
          <cell r="BD39">
            <v>0</v>
          </cell>
          <cell r="BE39">
            <v>1E-3</v>
          </cell>
          <cell r="BF39"/>
          <cell r="BG39">
            <v>1.0634840016004636</v>
          </cell>
          <cell r="BH39">
            <v>2.6666666666666665</v>
          </cell>
          <cell r="BI39">
            <v>1.2</v>
          </cell>
          <cell r="BJ39"/>
          <cell r="BK39"/>
          <cell r="BL39"/>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cell r="K40"/>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cell r="AA40">
            <v>0</v>
          </cell>
          <cell r="AB40"/>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cell r="BK40"/>
          <cell r="BL40"/>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cell r="F41"/>
          <cell r="G41"/>
          <cell r="J41"/>
          <cell r="K41"/>
          <cell r="L41"/>
          <cell r="M41"/>
          <cell r="N41"/>
          <cell r="O41"/>
          <cell r="P41"/>
          <cell r="S41"/>
          <cell r="U41"/>
          <cell r="X41">
            <v>0</v>
          </cell>
          <cell r="Y41"/>
          <cell r="AA41">
            <v>0</v>
          </cell>
          <cell r="AB41"/>
          <cell r="AC41"/>
          <cell r="AD41"/>
          <cell r="AE41"/>
          <cell r="AF41"/>
          <cell r="AG41"/>
          <cell r="AH41"/>
          <cell r="AI41"/>
          <cell r="AL41"/>
          <cell r="AM41"/>
          <cell r="AN41"/>
          <cell r="AO41"/>
          <cell r="AP41"/>
          <cell r="AQ41"/>
          <cell r="AR41"/>
          <cell r="AS41"/>
          <cell r="AT41"/>
          <cell r="AU41"/>
          <cell r="AV41"/>
          <cell r="AW41"/>
          <cell r="AX41"/>
          <cell r="AY41"/>
          <cell r="AZ41"/>
          <cell r="BA41"/>
          <cell r="BB41"/>
          <cell r="BC41"/>
          <cell r="BD41"/>
          <cell r="BE41"/>
          <cell r="BF41"/>
          <cell r="BG41"/>
          <cell r="BH41"/>
          <cell r="BI41"/>
          <cell r="BJ41"/>
          <cell r="BK41"/>
          <cell r="BL41"/>
          <cell r="BM41"/>
          <cell r="BN41"/>
          <cell r="BO41">
            <v>707.60299999999995</v>
          </cell>
          <cell r="BP41"/>
          <cell r="BQ41">
            <v>707.60299999999995</v>
          </cell>
          <cell r="BR41"/>
          <cell r="BS41"/>
          <cell r="BT41"/>
          <cell r="BU41"/>
          <cell r="BV41"/>
          <cell r="BW41"/>
          <cell r="BX41"/>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cell r="K42"/>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cell r="Y42"/>
          <cell r="AA42"/>
          <cell r="AB42"/>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cell r="BB42">
            <v>1E-3</v>
          </cell>
          <cell r="BC42">
            <v>0</v>
          </cell>
          <cell r="BD42">
            <v>0</v>
          </cell>
          <cell r="BE42">
            <v>1E-3</v>
          </cell>
          <cell r="BF42"/>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cell r="K43"/>
          <cell r="L43">
            <v>4.6541116427098697</v>
          </cell>
          <cell r="M43">
            <v>4.6541116427098697</v>
          </cell>
          <cell r="N43">
            <v>437.8905648792479</v>
          </cell>
          <cell r="O43">
            <v>0.62915394402035474</v>
          </cell>
          <cell r="P43">
            <v>120.73273186182797</v>
          </cell>
          <cell r="S43">
            <v>12.92</v>
          </cell>
          <cell r="U43">
            <v>0</v>
          </cell>
          <cell r="X43">
            <v>0</v>
          </cell>
          <cell r="Y43"/>
          <cell r="AA43">
            <v>0</v>
          </cell>
          <cell r="AB43"/>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cell r="BD43"/>
          <cell r="BE43"/>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cell r="G44"/>
          <cell r="J44"/>
          <cell r="K44"/>
          <cell r="L44"/>
          <cell r="M44"/>
          <cell r="N44"/>
          <cell r="O44"/>
          <cell r="P44"/>
          <cell r="S44"/>
          <cell r="U44"/>
          <cell r="X44">
            <v>0</v>
          </cell>
          <cell r="Y44"/>
          <cell r="AA44">
            <v>0</v>
          </cell>
          <cell r="AB44"/>
          <cell r="AC44"/>
          <cell r="AD44"/>
          <cell r="AE44"/>
          <cell r="AF44"/>
          <cell r="AG44"/>
          <cell r="AH44"/>
          <cell r="AI44"/>
          <cell r="AL44"/>
          <cell r="AM44"/>
          <cell r="AN44"/>
          <cell r="AO44"/>
          <cell r="AP44"/>
          <cell r="AQ44"/>
          <cell r="AR44"/>
          <cell r="AS44"/>
          <cell r="AT44"/>
          <cell r="AU44"/>
          <cell r="AV44"/>
          <cell r="AW44"/>
          <cell r="AX44"/>
          <cell r="AY44"/>
          <cell r="AZ44"/>
          <cell r="BA44"/>
          <cell r="BB44"/>
          <cell r="BC44"/>
          <cell r="BD44"/>
          <cell r="BE44"/>
          <cell r="BF44"/>
          <cell r="BG44"/>
          <cell r="BH44"/>
          <cell r="BI44"/>
          <cell r="BJ44"/>
          <cell r="BK44"/>
          <cell r="BL44"/>
          <cell r="BM44"/>
          <cell r="BN44"/>
          <cell r="BO44">
            <v>681.12300000000027</v>
          </cell>
          <cell r="BP44"/>
          <cell r="BQ44">
            <v>681.12300000000027</v>
          </cell>
          <cell r="BR44"/>
          <cell r="BS44"/>
          <cell r="BT44"/>
          <cell r="BU44"/>
          <cell r="BV44"/>
          <cell r="BW44"/>
          <cell r="BX44"/>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cell r="G45"/>
          <cell r="J45"/>
          <cell r="K45"/>
          <cell r="L45"/>
          <cell r="M45"/>
          <cell r="N45"/>
          <cell r="O45"/>
          <cell r="P45"/>
          <cell r="S45"/>
          <cell r="U45"/>
          <cell r="X45">
            <v>0</v>
          </cell>
          <cell r="Y45"/>
          <cell r="AA45">
            <v>0</v>
          </cell>
          <cell r="AB45"/>
          <cell r="AC45"/>
          <cell r="AD45"/>
          <cell r="AE45"/>
          <cell r="AF45"/>
          <cell r="AG45"/>
          <cell r="AH45"/>
          <cell r="AI45"/>
          <cell r="AL45"/>
          <cell r="AM45"/>
          <cell r="AN45"/>
          <cell r="AO45"/>
          <cell r="AP45"/>
          <cell r="AQ45"/>
          <cell r="AR45"/>
          <cell r="AS45"/>
          <cell r="AT45"/>
          <cell r="AU45"/>
          <cell r="AV45"/>
          <cell r="AW45"/>
          <cell r="AX45"/>
          <cell r="AY45"/>
          <cell r="BA45"/>
          <cell r="BB45"/>
          <cell r="BC45"/>
          <cell r="BD45"/>
          <cell r="BE45"/>
          <cell r="BF45"/>
          <cell r="BG45"/>
          <cell r="BH45"/>
          <cell r="BI45"/>
          <cell r="BJ45"/>
          <cell r="BK45"/>
          <cell r="BL45"/>
          <cell r="BM45"/>
          <cell r="BN45"/>
          <cell r="BO45">
            <v>0</v>
          </cell>
          <cell r="BP45"/>
          <cell r="BQ45">
            <v>0</v>
          </cell>
          <cell r="BR45"/>
          <cell r="BS45"/>
          <cell r="BT45"/>
          <cell r="BU45"/>
          <cell r="BV45"/>
          <cell r="BW45"/>
          <cell r="BX45"/>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cell r="G46"/>
          <cell r="J46"/>
          <cell r="K46"/>
          <cell r="L46"/>
          <cell r="M46"/>
          <cell r="N46"/>
          <cell r="O46"/>
          <cell r="P46"/>
          <cell r="S46"/>
          <cell r="U46"/>
          <cell r="X46">
            <v>0</v>
          </cell>
          <cell r="Y46"/>
          <cell r="AA46">
            <v>0</v>
          </cell>
          <cell r="AB46"/>
          <cell r="AC46"/>
          <cell r="AD46"/>
          <cell r="AE46"/>
          <cell r="AF46"/>
          <cell r="AG46"/>
          <cell r="AH46"/>
          <cell r="AI46"/>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0</v>
          </cell>
          <cell r="BP46"/>
          <cell r="BQ46">
            <v>0</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cell r="G47"/>
          <cell r="J47"/>
          <cell r="L47"/>
          <cell r="M47"/>
          <cell r="N47"/>
          <cell r="O47"/>
          <cell r="P47"/>
          <cell r="S47"/>
          <cell r="U47"/>
          <cell r="X47">
            <v>0</v>
          </cell>
          <cell r="Y47"/>
          <cell r="AA47">
            <v>0</v>
          </cell>
          <cell r="AB47"/>
          <cell r="AC47"/>
          <cell r="AD47"/>
          <cell r="AE47"/>
          <cell r="AF47"/>
          <cell r="AG47"/>
          <cell r="AH47"/>
          <cell r="AI47"/>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v>
          </cell>
          <cell r="BP47"/>
          <cell r="BQ47">
            <v>0</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cell r="G48"/>
          <cell r="J48"/>
          <cell r="L48"/>
          <cell r="M48"/>
          <cell r="N48"/>
          <cell r="O48"/>
          <cell r="P48"/>
          <cell r="S48"/>
          <cell r="U48"/>
          <cell r="X48">
            <v>0</v>
          </cell>
          <cell r="Y48"/>
          <cell r="AA48">
            <v>0</v>
          </cell>
          <cell r="AB48"/>
          <cell r="AC48"/>
          <cell r="AD48"/>
          <cell r="AE48"/>
          <cell r="AF48"/>
          <cell r="AG48"/>
          <cell r="AH48"/>
          <cell r="AI48"/>
          <cell r="AL48"/>
          <cell r="AM48"/>
          <cell r="AN48"/>
          <cell r="AO48"/>
          <cell r="AP48"/>
          <cell r="AQ48"/>
          <cell r="AR48"/>
          <cell r="AS48"/>
          <cell r="AT48"/>
          <cell r="AU48"/>
          <cell r="AV48"/>
          <cell r="AW48"/>
          <cell r="AX48"/>
          <cell r="AY48"/>
          <cell r="AZ48"/>
          <cell r="BA48"/>
          <cell r="BB48"/>
          <cell r="BC48"/>
          <cell r="BD48"/>
          <cell r="BE48"/>
          <cell r="BF48"/>
          <cell r="BG48"/>
          <cell r="BH48"/>
          <cell r="BI48"/>
          <cell r="BJ48"/>
          <cell r="BK48"/>
          <cell r="BL48"/>
          <cell r="BM48"/>
          <cell r="BN48"/>
          <cell r="BO48">
            <v>0</v>
          </cell>
          <cell r="BP48"/>
          <cell r="BQ48">
            <v>0</v>
          </cell>
          <cell r="BR48"/>
          <cell r="BS48"/>
          <cell r="BT48"/>
          <cell r="BU48"/>
          <cell r="BV48"/>
          <cell r="BW48"/>
          <cell r="BX48"/>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cell r="G49"/>
          <cell r="J49"/>
          <cell r="L49"/>
          <cell r="M49"/>
          <cell r="N49"/>
          <cell r="O49"/>
          <cell r="P49"/>
          <cell r="S49"/>
          <cell r="U49"/>
          <cell r="X49">
            <v>0</v>
          </cell>
          <cell r="Y49"/>
          <cell r="AA49">
            <v>0</v>
          </cell>
          <cell r="AB49"/>
          <cell r="AC49"/>
          <cell r="AD49"/>
          <cell r="AE49"/>
          <cell r="AF49"/>
          <cell r="AG49"/>
          <cell r="AH49"/>
          <cell r="AI49"/>
          <cell r="AL49"/>
          <cell r="AM49"/>
          <cell r="AN49"/>
          <cell r="AO49"/>
          <cell r="AP49"/>
          <cell r="AQ49"/>
          <cell r="AR49"/>
          <cell r="AS49"/>
          <cell r="AT49"/>
          <cell r="AU49"/>
          <cell r="AV49"/>
          <cell r="AW49"/>
          <cell r="AX49"/>
          <cell r="AY49"/>
          <cell r="AZ49"/>
          <cell r="BA49"/>
          <cell r="BB49"/>
          <cell r="BC49"/>
          <cell r="BD49"/>
          <cell r="BE49"/>
          <cell r="BF49"/>
          <cell r="BG49"/>
          <cell r="BH49"/>
          <cell r="BI49"/>
          <cell r="BJ49"/>
          <cell r="BK49"/>
          <cell r="BL49"/>
          <cell r="BM49"/>
          <cell r="BN49"/>
          <cell r="BO49">
            <v>0</v>
          </cell>
          <cell r="BP49"/>
          <cell r="BQ49">
            <v>0</v>
          </cell>
          <cell r="BR49"/>
          <cell r="BS49"/>
          <cell r="BT49"/>
          <cell r="BU49"/>
          <cell r="BV49"/>
          <cell r="BW49"/>
          <cell r="BX49"/>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cell r="G50"/>
          <cell r="J50"/>
          <cell r="L50"/>
          <cell r="M50"/>
          <cell r="N50"/>
          <cell r="O50"/>
          <cell r="P50"/>
          <cell r="S50"/>
          <cell r="U50"/>
          <cell r="X50">
            <v>0</v>
          </cell>
          <cell r="Y50"/>
          <cell r="AA50">
            <v>0</v>
          </cell>
          <cell r="AB50"/>
          <cell r="AC50"/>
          <cell r="AD50"/>
          <cell r="AE50"/>
          <cell r="AF50"/>
          <cell r="AG50"/>
          <cell r="AH50"/>
          <cell r="AI50"/>
          <cell r="AL50"/>
          <cell r="AM50"/>
          <cell r="AN50"/>
          <cell r="AO50"/>
          <cell r="AP50"/>
          <cell r="AQ50"/>
          <cell r="AR50"/>
          <cell r="AS50"/>
          <cell r="AT50"/>
          <cell r="AU50"/>
          <cell r="AV50"/>
          <cell r="AW50"/>
          <cell r="AX50"/>
          <cell r="AY50"/>
          <cell r="AZ50"/>
          <cell r="BA50"/>
          <cell r="BB50"/>
          <cell r="BC50"/>
          <cell r="BD50"/>
          <cell r="BE50"/>
          <cell r="BF50"/>
          <cell r="BG50"/>
          <cell r="BH50"/>
          <cell r="BI50"/>
          <cell r="BJ50"/>
          <cell r="BK50"/>
          <cell r="BL50"/>
          <cell r="BM50"/>
          <cell r="BN50"/>
          <cell r="BO50">
            <v>0</v>
          </cell>
          <cell r="BP50"/>
          <cell r="BQ50">
            <v>0</v>
          </cell>
          <cell r="BR50"/>
          <cell r="BS50"/>
          <cell r="BT50"/>
          <cell r="BU50"/>
          <cell r="BV50"/>
          <cell r="BW50"/>
          <cell r="BX50"/>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cell r="G51"/>
          <cell r="J51"/>
          <cell r="L51"/>
          <cell r="M51"/>
          <cell r="N51"/>
          <cell r="O51"/>
          <cell r="P51"/>
          <cell r="S51"/>
          <cell r="U51"/>
          <cell r="X51">
            <v>0</v>
          </cell>
          <cell r="Y51"/>
          <cell r="AA51">
            <v>0</v>
          </cell>
          <cell r="AB51"/>
          <cell r="AC51"/>
          <cell r="AD51"/>
          <cell r="AE51"/>
          <cell r="AF51"/>
          <cell r="AG51"/>
          <cell r="AH51"/>
          <cell r="AI51"/>
          <cell r="AL51"/>
          <cell r="AM51"/>
          <cell r="AN51"/>
          <cell r="AO51"/>
          <cell r="AP51"/>
          <cell r="AQ51"/>
          <cell r="AR51"/>
          <cell r="AS51"/>
          <cell r="AT51"/>
          <cell r="AU51"/>
          <cell r="AV51"/>
          <cell r="AW51"/>
          <cell r="AX51"/>
          <cell r="AY51"/>
          <cell r="BA51"/>
          <cell r="BB51"/>
          <cell r="BC51"/>
          <cell r="BD51"/>
          <cell r="BE51"/>
          <cell r="BF51"/>
          <cell r="BG51"/>
          <cell r="BH51"/>
          <cell r="BI51"/>
          <cell r="BJ51"/>
          <cell r="BK51"/>
          <cell r="BL51"/>
          <cell r="BM51"/>
          <cell r="BN51"/>
          <cell r="BO51">
            <v>0</v>
          </cell>
          <cell r="BP51"/>
          <cell r="BQ51">
            <v>0</v>
          </cell>
          <cell r="BR51"/>
          <cell r="BS51"/>
          <cell r="BT51"/>
          <cell r="BU51"/>
          <cell r="BV51"/>
          <cell r="BW51"/>
          <cell r="BX51"/>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cell r="G52"/>
          <cell r="J52"/>
          <cell r="L52"/>
          <cell r="M52"/>
          <cell r="N52"/>
          <cell r="O52"/>
          <cell r="P52"/>
          <cell r="S52"/>
          <cell r="U52"/>
          <cell r="X52">
            <v>0</v>
          </cell>
          <cell r="Y52"/>
          <cell r="AA52">
            <v>0</v>
          </cell>
          <cell r="AB52"/>
          <cell r="AC52"/>
          <cell r="AD52"/>
          <cell r="AE52"/>
          <cell r="AF52"/>
          <cell r="AG52"/>
          <cell r="AH52"/>
          <cell r="AI52"/>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0</v>
          </cell>
          <cell r="BP52"/>
          <cell r="BQ52">
            <v>0</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cell r="G53"/>
          <cell r="J53"/>
          <cell r="L53"/>
          <cell r="M53"/>
          <cell r="N53"/>
          <cell r="O53"/>
          <cell r="P53"/>
          <cell r="S53"/>
          <cell r="U53"/>
          <cell r="X53">
            <v>0</v>
          </cell>
          <cell r="Y53"/>
          <cell r="AA53">
            <v>0</v>
          </cell>
          <cell r="AB53"/>
          <cell r="AC53"/>
          <cell r="AD53"/>
          <cell r="AE53"/>
          <cell r="AF53"/>
          <cell r="AG53"/>
          <cell r="AH53"/>
          <cell r="AI53"/>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cell r="G54"/>
          <cell r="J54"/>
          <cell r="L54"/>
          <cell r="M54"/>
          <cell r="N54"/>
          <cell r="O54"/>
          <cell r="P54"/>
          <cell r="S54"/>
          <cell r="U54"/>
          <cell r="X54">
            <v>0</v>
          </cell>
          <cell r="Y54"/>
          <cell r="AA54">
            <v>0</v>
          </cell>
          <cell r="AB54"/>
          <cell r="AC54"/>
          <cell r="AD54"/>
          <cell r="AE54"/>
          <cell r="AF54"/>
          <cell r="AG54"/>
          <cell r="AH54"/>
          <cell r="AI54"/>
          <cell r="AL54"/>
          <cell r="AM54"/>
          <cell r="AN54"/>
          <cell r="AO54"/>
          <cell r="AP54"/>
          <cell r="AQ54"/>
          <cell r="AR54"/>
          <cell r="AS54"/>
          <cell r="AT54"/>
          <cell r="AU54"/>
          <cell r="AV54"/>
          <cell r="AW54"/>
          <cell r="AX54"/>
          <cell r="AY54"/>
          <cell r="AZ54"/>
          <cell r="BA54"/>
          <cell r="BB54"/>
          <cell r="BC54"/>
          <cell r="BD54"/>
          <cell r="BE54"/>
          <cell r="BF54"/>
          <cell r="BG54"/>
          <cell r="BH54"/>
          <cell r="BI54"/>
          <cell r="BJ54"/>
          <cell r="BK54"/>
          <cell r="BL54"/>
          <cell r="BM54"/>
          <cell r="BN54"/>
          <cell r="BO54">
            <v>0</v>
          </cell>
          <cell r="BP54"/>
          <cell r="BQ54">
            <v>0</v>
          </cell>
          <cell r="BR54"/>
          <cell r="BS54"/>
          <cell r="BT54"/>
          <cell r="BU54"/>
          <cell r="BV54"/>
          <cell r="BW54"/>
          <cell r="BX54"/>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cell r="G55"/>
          <cell r="J55"/>
          <cell r="L55"/>
          <cell r="M55"/>
          <cell r="N55"/>
          <cell r="O55"/>
          <cell r="P55"/>
          <cell r="S55"/>
          <cell r="U55"/>
          <cell r="X55">
            <v>0</v>
          </cell>
          <cell r="Y55"/>
          <cell r="AA55">
            <v>0</v>
          </cell>
          <cell r="AB55"/>
          <cell r="AC55"/>
          <cell r="AD55"/>
          <cell r="AE55"/>
          <cell r="AF55"/>
          <cell r="AG55"/>
          <cell r="AH55"/>
          <cell r="AI55"/>
          <cell r="AL55"/>
          <cell r="AM55"/>
          <cell r="AN55"/>
          <cell r="AO55"/>
          <cell r="AP55"/>
          <cell r="AQ55"/>
          <cell r="AR55"/>
          <cell r="AS55"/>
          <cell r="AT55"/>
          <cell r="AU55"/>
          <cell r="AV55"/>
          <cell r="AW55"/>
          <cell r="AX55"/>
          <cell r="AY55"/>
          <cell r="AZ55"/>
          <cell r="BA55"/>
          <cell r="BB55"/>
          <cell r="BC55"/>
          <cell r="BD55"/>
          <cell r="BE55"/>
          <cell r="BF55"/>
          <cell r="BG55"/>
          <cell r="BH55"/>
          <cell r="BI55"/>
          <cell r="BJ55"/>
          <cell r="BK55"/>
          <cell r="BL55"/>
          <cell r="BM55"/>
          <cell r="BN55"/>
          <cell r="BO55">
            <v>0</v>
          </cell>
          <cell r="BP55"/>
          <cell r="BQ55">
            <v>0</v>
          </cell>
          <cell r="BR55"/>
          <cell r="BS55"/>
          <cell r="BT55"/>
          <cell r="BU55"/>
          <cell r="BV55"/>
          <cell r="BW55"/>
          <cell r="BX55"/>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cell r="G56"/>
          <cell r="J56"/>
          <cell r="L56"/>
          <cell r="M56"/>
          <cell r="N56"/>
          <cell r="O56"/>
          <cell r="P56"/>
          <cell r="S56"/>
          <cell r="U56"/>
          <cell r="X56">
            <v>0</v>
          </cell>
          <cell r="Y56"/>
          <cell r="AA56">
            <v>0</v>
          </cell>
          <cell r="AB56"/>
          <cell r="AC56"/>
          <cell r="AD56"/>
          <cell r="AE56"/>
          <cell r="AF56"/>
          <cell r="AG56"/>
          <cell r="AH56"/>
          <cell r="AI56"/>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0</v>
          </cell>
          <cell r="BP56"/>
          <cell r="BQ56">
            <v>0</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cell r="G57"/>
          <cell r="J57"/>
          <cell r="L57"/>
          <cell r="M57"/>
          <cell r="N57"/>
          <cell r="O57"/>
          <cell r="P57"/>
          <cell r="S57"/>
          <cell r="U57"/>
          <cell r="X57">
            <v>0</v>
          </cell>
          <cell r="Y57"/>
          <cell r="AA57">
            <v>0</v>
          </cell>
          <cell r="AB57"/>
          <cell r="AC57"/>
          <cell r="AD57"/>
          <cell r="AE57"/>
          <cell r="AF57"/>
          <cell r="AG57"/>
          <cell r="AH57"/>
          <cell r="AI57"/>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cell r="G58"/>
          <cell r="J58"/>
          <cell r="L58"/>
          <cell r="M58"/>
          <cell r="N58"/>
          <cell r="O58"/>
          <cell r="P58"/>
          <cell r="S58"/>
          <cell r="U58"/>
          <cell r="X58">
            <v>0</v>
          </cell>
          <cell r="Y58"/>
          <cell r="AA58">
            <v>0</v>
          </cell>
          <cell r="AB58"/>
          <cell r="AC58"/>
          <cell r="AD58"/>
          <cell r="AE58"/>
          <cell r="AF58"/>
          <cell r="AG58"/>
          <cell r="AH58"/>
          <cell r="AI58"/>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cell r="G59"/>
          <cell r="J59"/>
          <cell r="L59"/>
          <cell r="M59"/>
          <cell r="N59"/>
          <cell r="O59"/>
          <cell r="P59"/>
          <cell r="S59"/>
          <cell r="U59"/>
          <cell r="X59">
            <v>0</v>
          </cell>
          <cell r="Y59"/>
          <cell r="AA59">
            <v>0</v>
          </cell>
          <cell r="AB59"/>
          <cell r="AC59"/>
          <cell r="AD59"/>
          <cell r="AE59"/>
          <cell r="AF59"/>
          <cell r="AG59"/>
          <cell r="AH59"/>
          <cell r="AI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v>0</v>
          </cell>
          <cell r="BP59"/>
          <cell r="BQ59">
            <v>0</v>
          </cell>
          <cell r="BR59"/>
          <cell r="BS59"/>
          <cell r="BT59"/>
          <cell r="BU59"/>
          <cell r="BV59"/>
          <cell r="BW59"/>
          <cell r="BX59"/>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cell r="G60"/>
          <cell r="J60"/>
          <cell r="L60"/>
          <cell r="M60"/>
          <cell r="N60"/>
          <cell r="O60"/>
          <cell r="P60"/>
          <cell r="S60"/>
          <cell r="U60"/>
          <cell r="X60">
            <v>0</v>
          </cell>
          <cell r="Y60"/>
          <cell r="AA60">
            <v>0</v>
          </cell>
          <cell r="AB60"/>
          <cell r="AC60"/>
          <cell r="AD60"/>
          <cell r="AE60"/>
          <cell r="AF60"/>
          <cell r="AG60"/>
          <cell r="AH60"/>
          <cell r="AI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v>0</v>
          </cell>
          <cell r="BP60"/>
          <cell r="BQ60">
            <v>0</v>
          </cell>
          <cell r="BR60"/>
          <cell r="BS60"/>
          <cell r="BT60"/>
          <cell r="BU60"/>
          <cell r="BV60"/>
          <cell r="BW60"/>
          <cell r="BX60"/>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cell r="G61"/>
          <cell r="J61"/>
          <cell r="L61"/>
          <cell r="M61"/>
          <cell r="N61"/>
          <cell r="O61"/>
          <cell r="P61"/>
          <cell r="S61"/>
          <cell r="U61"/>
          <cell r="X61">
            <v>0</v>
          </cell>
          <cell r="Y61"/>
          <cell r="AA61">
            <v>0</v>
          </cell>
          <cell r="AB61"/>
          <cell r="AC61"/>
          <cell r="AD61"/>
          <cell r="AE61"/>
          <cell r="AF61"/>
          <cell r="AG61"/>
          <cell r="AH61"/>
          <cell r="AI61"/>
          <cell r="AL61"/>
          <cell r="AM61"/>
          <cell r="AN61"/>
          <cell r="AO61"/>
          <cell r="AP61"/>
          <cell r="AQ61"/>
          <cell r="AR61"/>
          <cell r="AS61"/>
          <cell r="AT61"/>
          <cell r="AU61"/>
          <cell r="AV61"/>
          <cell r="AW61"/>
          <cell r="AX61"/>
          <cell r="AY61"/>
          <cell r="AZ61"/>
          <cell r="BA61"/>
          <cell r="BB61"/>
          <cell r="BC61"/>
          <cell r="BD61"/>
          <cell r="BE61"/>
          <cell r="BF61"/>
          <cell r="BG61"/>
          <cell r="BH61"/>
          <cell r="BI61"/>
          <cell r="BJ61"/>
          <cell r="BK61"/>
          <cell r="BL61"/>
          <cell r="BM61"/>
          <cell r="BN61"/>
          <cell r="BO61">
            <v>0</v>
          </cell>
          <cell r="BP61"/>
          <cell r="BQ61">
            <v>0</v>
          </cell>
          <cell r="BR61"/>
          <cell r="BS61"/>
          <cell r="BT61"/>
          <cell r="BU61"/>
          <cell r="BV61"/>
          <cell r="BW61"/>
          <cell r="BX61"/>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cell r="G62"/>
          <cell r="J62"/>
          <cell r="L62"/>
          <cell r="M62"/>
          <cell r="N62"/>
          <cell r="O62"/>
          <cell r="P62"/>
          <cell r="S62"/>
          <cell r="U62"/>
          <cell r="X62">
            <v>0</v>
          </cell>
          <cell r="Y62"/>
          <cell r="AA62">
            <v>0</v>
          </cell>
          <cell r="AB62"/>
          <cell r="AC62"/>
          <cell r="AD62"/>
          <cell r="AE62"/>
          <cell r="AF62"/>
          <cell r="AG62"/>
          <cell r="AH62"/>
          <cell r="AI62"/>
          <cell r="AL62"/>
          <cell r="AM62"/>
          <cell r="AN62"/>
          <cell r="AO62"/>
          <cell r="AP62"/>
          <cell r="AQ62"/>
          <cell r="AR62"/>
          <cell r="AS62"/>
          <cell r="AT62"/>
          <cell r="AU62"/>
          <cell r="AV62"/>
          <cell r="AW62"/>
          <cell r="AX62"/>
          <cell r="AY62"/>
          <cell r="AZ62"/>
          <cell r="BA62"/>
          <cell r="BB62"/>
          <cell r="BC62"/>
          <cell r="BD62"/>
          <cell r="BE62"/>
          <cell r="BF62"/>
          <cell r="BG62"/>
          <cell r="BH62"/>
          <cell r="BI62"/>
          <cell r="BJ62"/>
          <cell r="BK62"/>
          <cell r="BL62"/>
          <cell r="BM62"/>
          <cell r="BN62"/>
          <cell r="BO62">
            <v>0</v>
          </cell>
          <cell r="BP62"/>
          <cell r="BQ62">
            <v>0</v>
          </cell>
          <cell r="BR62"/>
          <cell r="BS62"/>
          <cell r="BT62"/>
          <cell r="BU62"/>
          <cell r="BV62"/>
          <cell r="BW62"/>
          <cell r="BX62"/>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cell r="G63"/>
          <cell r="J63"/>
          <cell r="L63"/>
          <cell r="M63"/>
          <cell r="N63"/>
          <cell r="O63"/>
          <cell r="P63"/>
          <cell r="S63"/>
          <cell r="U63"/>
          <cell r="X63">
            <v>0</v>
          </cell>
          <cell r="Y63"/>
          <cell r="AA63">
            <v>0</v>
          </cell>
          <cell r="AB63"/>
          <cell r="AC63"/>
          <cell r="AD63"/>
          <cell r="AE63"/>
          <cell r="AF63"/>
          <cell r="AG63"/>
          <cell r="AH63"/>
          <cell r="AI63"/>
          <cell r="AL63"/>
          <cell r="AM63"/>
          <cell r="AN63"/>
          <cell r="AO63"/>
          <cell r="AP63"/>
          <cell r="AQ63"/>
          <cell r="AR63"/>
          <cell r="AS63"/>
          <cell r="AT63"/>
          <cell r="AU63"/>
          <cell r="AV63"/>
          <cell r="AW63"/>
          <cell r="AX63"/>
          <cell r="AY63"/>
          <cell r="AZ63"/>
          <cell r="BA63"/>
          <cell r="BB63"/>
          <cell r="BC63"/>
          <cell r="BD63"/>
          <cell r="BE63"/>
          <cell r="BF63"/>
          <cell r="BG63"/>
          <cell r="BH63"/>
          <cell r="BI63"/>
          <cell r="BJ63"/>
          <cell r="BK63"/>
          <cell r="BL63"/>
          <cell r="BM63"/>
          <cell r="BN63"/>
          <cell r="BO63">
            <v>0</v>
          </cell>
          <cell r="BP63"/>
          <cell r="BQ63">
            <v>0</v>
          </cell>
          <cell r="BR63"/>
          <cell r="BS63"/>
          <cell r="BT63"/>
          <cell r="BU63"/>
          <cell r="BV63"/>
          <cell r="BW63"/>
          <cell r="BX63"/>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cell r="G64"/>
          <cell r="J64"/>
          <cell r="L64"/>
          <cell r="M64"/>
          <cell r="N64"/>
          <cell r="O64"/>
          <cell r="P64"/>
          <cell r="S64"/>
          <cell r="U64"/>
          <cell r="X64">
            <v>0</v>
          </cell>
          <cell r="Y64"/>
          <cell r="AA64">
            <v>0</v>
          </cell>
          <cell r="AB64"/>
          <cell r="AC64"/>
          <cell r="AD64"/>
          <cell r="AE64"/>
          <cell r="AF64"/>
          <cell r="AG64"/>
          <cell r="AH64"/>
          <cell r="AI64"/>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0</v>
          </cell>
          <cell r="BP64"/>
          <cell r="BQ64">
            <v>0</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cell r="G65"/>
          <cell r="J65"/>
          <cell r="L65"/>
          <cell r="M65"/>
          <cell r="N65"/>
          <cell r="O65"/>
          <cell r="P65"/>
          <cell r="S65"/>
          <cell r="U65"/>
          <cell r="X65">
            <v>0</v>
          </cell>
          <cell r="Y65"/>
          <cell r="AA65">
            <v>0</v>
          </cell>
          <cell r="AB65"/>
          <cell r="AC65"/>
          <cell r="AD65"/>
          <cell r="AE65"/>
          <cell r="AF65"/>
          <cell r="AG65"/>
          <cell r="AH65"/>
          <cell r="AI65"/>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cell r="G66"/>
          <cell r="J66"/>
          <cell r="L66"/>
          <cell r="M66"/>
          <cell r="N66"/>
          <cell r="O66"/>
          <cell r="P66"/>
          <cell r="S66"/>
          <cell r="U66"/>
          <cell r="X66">
            <v>0</v>
          </cell>
          <cell r="Y66"/>
          <cell r="AA66">
            <v>0</v>
          </cell>
          <cell r="AB66"/>
          <cell r="AC66"/>
          <cell r="AD66"/>
          <cell r="AE66"/>
          <cell r="AF66"/>
          <cell r="AG66"/>
          <cell r="AH66"/>
          <cell r="AI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v>0</v>
          </cell>
          <cell r="BP66"/>
          <cell r="BQ66">
            <v>0</v>
          </cell>
          <cell r="BR66"/>
          <cell r="BS66"/>
          <cell r="BT66"/>
          <cell r="BU66"/>
          <cell r="BV66"/>
          <cell r="BW66"/>
          <cell r="BX66"/>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cell r="G67"/>
          <cell r="J67"/>
          <cell r="L67"/>
          <cell r="M67"/>
          <cell r="N67"/>
          <cell r="O67"/>
          <cell r="P67"/>
          <cell r="S67"/>
          <cell r="U67"/>
          <cell r="X67">
            <v>0</v>
          </cell>
          <cell r="Y67"/>
          <cell r="AA67">
            <v>0</v>
          </cell>
          <cell r="AB67"/>
          <cell r="AC67"/>
          <cell r="AD67"/>
          <cell r="AE67"/>
          <cell r="AF67"/>
          <cell r="AG67"/>
          <cell r="AH67"/>
          <cell r="AI67"/>
          <cell r="AL67"/>
          <cell r="AM67"/>
          <cell r="AN67"/>
          <cell r="AO67"/>
          <cell r="AP67"/>
          <cell r="AQ67"/>
          <cell r="AR67"/>
          <cell r="AS67"/>
          <cell r="AT67"/>
          <cell r="AU67"/>
          <cell r="AV67"/>
          <cell r="AW67"/>
          <cell r="AX67"/>
          <cell r="AY67"/>
          <cell r="AZ67"/>
          <cell r="BA67"/>
          <cell r="BB67"/>
          <cell r="BC67"/>
          <cell r="BD67"/>
          <cell r="BE67"/>
          <cell r="BF67"/>
          <cell r="BG67"/>
          <cell r="BH67"/>
          <cell r="BI67"/>
          <cell r="BJ67"/>
          <cell r="BK67"/>
          <cell r="BL67"/>
          <cell r="BM67"/>
          <cell r="BN67"/>
          <cell r="BO67">
            <v>0</v>
          </cell>
          <cell r="BP67"/>
          <cell r="BQ67">
            <v>0</v>
          </cell>
          <cell r="BR67"/>
          <cell r="BS67"/>
          <cell r="BT67"/>
          <cell r="BU67"/>
          <cell r="BV67"/>
          <cell r="BW67"/>
          <cell r="BX67"/>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cell r="G68"/>
          <cell r="J68"/>
          <cell r="L68"/>
          <cell r="M68"/>
          <cell r="N68"/>
          <cell r="O68"/>
          <cell r="P68"/>
          <cell r="S68"/>
          <cell r="U68"/>
          <cell r="X68">
            <v>0</v>
          </cell>
          <cell r="Y68"/>
          <cell r="AA68">
            <v>0</v>
          </cell>
          <cell r="AB68"/>
          <cell r="AC68"/>
          <cell r="AD68"/>
          <cell r="AE68"/>
          <cell r="AF68"/>
          <cell r="AG68"/>
          <cell r="AH68"/>
          <cell r="AI68"/>
          <cell r="AL68"/>
          <cell r="AM68"/>
          <cell r="AN68"/>
          <cell r="AO68"/>
          <cell r="AP68"/>
          <cell r="AQ68"/>
          <cell r="AR68"/>
          <cell r="AS68"/>
          <cell r="AT68"/>
          <cell r="AU68"/>
          <cell r="AV68"/>
          <cell r="AW68"/>
          <cell r="AX68"/>
          <cell r="AY68"/>
          <cell r="AZ68"/>
          <cell r="BA68"/>
          <cell r="BB68"/>
          <cell r="BC68"/>
          <cell r="BD68"/>
          <cell r="BE68"/>
          <cell r="BF68"/>
          <cell r="BG68"/>
          <cell r="BH68"/>
          <cell r="BI68"/>
          <cell r="BJ68"/>
          <cell r="BK68"/>
          <cell r="BL68"/>
          <cell r="BM68"/>
          <cell r="BN68"/>
          <cell r="BO68">
            <v>0</v>
          </cell>
          <cell r="BP68"/>
          <cell r="BQ68">
            <v>0</v>
          </cell>
          <cell r="BR68"/>
          <cell r="BS68"/>
          <cell r="BT68"/>
          <cell r="BU68"/>
          <cell r="BV68"/>
          <cell r="BW68"/>
          <cell r="BX68"/>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cell r="G69"/>
          <cell r="J69"/>
          <cell r="L69"/>
          <cell r="M69"/>
          <cell r="N69"/>
          <cell r="O69"/>
          <cell r="P69"/>
          <cell r="S69"/>
          <cell r="U69"/>
          <cell r="X69">
            <v>0</v>
          </cell>
          <cell r="Y69"/>
          <cell r="AA69">
            <v>0</v>
          </cell>
          <cell r="AB69"/>
          <cell r="AC69"/>
          <cell r="AD69"/>
          <cell r="AE69"/>
          <cell r="AF69"/>
          <cell r="AG69"/>
          <cell r="AH69"/>
          <cell r="AI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v>0</v>
          </cell>
          <cell r="BP69"/>
          <cell r="BQ69">
            <v>0</v>
          </cell>
          <cell r="BR69"/>
          <cell r="BS69"/>
          <cell r="BT69"/>
          <cell r="BU69"/>
          <cell r="BV69"/>
          <cell r="BW69"/>
          <cell r="BX69"/>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cell r="G70"/>
          <cell r="J70"/>
          <cell r="L70"/>
          <cell r="M70"/>
          <cell r="N70"/>
          <cell r="O70"/>
          <cell r="P70"/>
          <cell r="S70"/>
          <cell r="U70"/>
          <cell r="X70">
            <v>0</v>
          </cell>
          <cell r="Y70"/>
          <cell r="AA70">
            <v>0</v>
          </cell>
          <cell r="AB70"/>
          <cell r="AC70"/>
          <cell r="AD70"/>
          <cell r="AE70"/>
          <cell r="AF70"/>
          <cell r="AG70"/>
          <cell r="AH70"/>
          <cell r="AI70"/>
          <cell r="AL70"/>
          <cell r="AM70"/>
          <cell r="AN70"/>
          <cell r="AO70"/>
          <cell r="AP70"/>
          <cell r="AQ70"/>
          <cell r="AR70"/>
          <cell r="AS70"/>
          <cell r="AT70"/>
          <cell r="AU70"/>
          <cell r="AV70"/>
          <cell r="AW70"/>
          <cell r="AX70"/>
          <cell r="AY70"/>
          <cell r="AZ70"/>
          <cell r="BA70"/>
          <cell r="BB70"/>
          <cell r="BC70"/>
          <cell r="BD70"/>
          <cell r="BE70"/>
          <cell r="BF70"/>
          <cell r="BG70"/>
          <cell r="BH70"/>
          <cell r="BI70"/>
          <cell r="BJ70"/>
          <cell r="BK70"/>
          <cell r="BL70"/>
          <cell r="BM70"/>
          <cell r="BN70"/>
          <cell r="BO70">
            <v>0</v>
          </cell>
          <cell r="BP70"/>
          <cell r="BQ70">
            <v>0</v>
          </cell>
          <cell r="BR70"/>
          <cell r="BS70"/>
          <cell r="BT70"/>
          <cell r="BU70"/>
          <cell r="BV70"/>
          <cell r="BW70"/>
          <cell r="BX70"/>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cell r="G71"/>
          <cell r="J71"/>
          <cell r="L71"/>
          <cell r="M71"/>
          <cell r="N71"/>
          <cell r="O71"/>
          <cell r="P71"/>
          <cell r="S71"/>
          <cell r="U71"/>
          <cell r="X71">
            <v>0</v>
          </cell>
          <cell r="Y71"/>
          <cell r="AA71">
            <v>0</v>
          </cell>
          <cell r="AB71"/>
          <cell r="AC71"/>
          <cell r="AD71"/>
          <cell r="AE71"/>
          <cell r="AF71"/>
          <cell r="AG71"/>
          <cell r="AH71"/>
          <cell r="AI71"/>
          <cell r="AL71"/>
          <cell r="AM71"/>
          <cell r="AN71"/>
          <cell r="AO71"/>
          <cell r="AP71"/>
          <cell r="AQ71"/>
          <cell r="AR71"/>
          <cell r="AS71"/>
          <cell r="AT71"/>
          <cell r="AU71"/>
          <cell r="AV71"/>
          <cell r="AW71"/>
          <cell r="AX71"/>
          <cell r="AY71"/>
          <cell r="AZ71"/>
          <cell r="BA71"/>
          <cell r="BB71"/>
          <cell r="BC71"/>
          <cell r="BD71"/>
          <cell r="BE71"/>
          <cell r="BF71"/>
          <cell r="BG71"/>
          <cell r="BH71"/>
          <cell r="BI71"/>
          <cell r="BJ71"/>
          <cell r="BK71"/>
          <cell r="BL71"/>
          <cell r="BM71"/>
          <cell r="BN71"/>
          <cell r="BO71">
            <v>0</v>
          </cell>
          <cell r="BP71"/>
          <cell r="BQ71">
            <v>0</v>
          </cell>
          <cell r="BR71"/>
          <cell r="BS71"/>
          <cell r="BT71"/>
          <cell r="BU71"/>
          <cell r="BV71"/>
          <cell r="BW71"/>
          <cell r="BX71"/>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 sheetId="8">
        <row r="12">
          <cell r="A12">
            <v>1</v>
          </cell>
        </row>
      </sheetData>
      <sheetData sheetId="9"/>
      <sheetData sheetId="10"/>
      <sheetData sheetId="11">
        <row r="12">
          <cell r="A12">
            <v>1</v>
          </cell>
        </row>
      </sheetData>
      <sheetData sheetId="12"/>
      <sheetData sheetId="13"/>
      <sheetData sheetId="14"/>
      <sheetData sheetId="15"/>
      <sheetData sheetId="16"/>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ASICOS"/>
      <sheetName val="deuda"/>
      <sheetName val="consumos"/>
    </sheetNames>
    <sheetDataSet>
      <sheetData sheetId="0" refreshError="1"/>
      <sheetData sheetId="1"/>
      <sheetData sheetId="2"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Entrada"/>
      <sheetName val="DatosEntradaPlanta"/>
      <sheetName val="DatosEntradaPerfil"/>
      <sheetName val="DatosEntradaTerreno"/>
      <sheetName val="DatosPerfilPlanta"/>
      <sheetName val="Deflex_comb"/>
      <sheetName val="Anclajes"/>
      <sheetName val="PresDatosEntrada"/>
      <sheetName val="Pres_Ancla"/>
      <sheetName val="CD"/>
      <sheetName val="Cantidad_total"/>
      <sheetName val="DeflexMaximas"/>
      <sheetName val="Peso_de_Tubería"/>
      <sheetName val="L codos"/>
      <sheetName val="Datos(no uso)"/>
      <sheetName val="Presen_Alinea"/>
      <sheetName val="perfil (no uso)"/>
      <sheetName val="Tabla_Plantav"/>
      <sheetName val="Tabla_total"/>
      <sheetName val="peso_codos"/>
      <sheetName val="Cantidad_total (2)"/>
      <sheetName val="LISTA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EPANET"/>
      <sheetName val="TABLA"/>
      <sheetName val="PARAMETROS"/>
      <sheetName val="CIMENTACIÓN"/>
      <sheetName val="CANTOBRA"/>
      <sheetName val="CANTOBRA PATIOBONITO"/>
      <sheetName val="PPTO AREA URBANA"/>
      <sheetName val="PPTO AREA RU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Hoja1"/>
      <sheetName val="RESUMEN"/>
      <sheetName val="ITEMS"/>
      <sheetName val="memorias"/>
      <sheetName val="AIU"/>
      <sheetName val="LISTADO"/>
      <sheetName val="APU"/>
      <sheetName val="EQUIPOS"/>
      <sheetName val="TRANSPORTES"/>
      <sheetName val="MATERIALES"/>
      <sheetName val="personal"/>
      <sheetName val="SALARIOS"/>
      <sheetName val="DOTACIONES"/>
      <sheetName val="CIERR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RIES"/>
      <sheetName val="NPV Summary All Options"/>
      <sheetName val="Capex &amp; Cost Summary"/>
      <sheetName val="Glencore Summary"/>
      <sheetName val="Cover"/>
      <sheetName val="Capex Payment Schedule"/>
      <sheetName val="GIAG Incremental NPV"/>
      <sheetName val="FENOCO Tariff Generator"/>
      <sheetName val="GIAG Incremental Tons"/>
      <sheetName val="GIAG Depreciation"/>
      <sheetName val="FENOCO Depreciation"/>
      <sheetName val="GIAG Finance Option"/>
      <sheetName val="FENOCO Finance Option"/>
      <sheetName val="SUMMARY CAPEX-OPEX"/>
      <sheetName val="DETAILED CAPEX GIAG PORT CAL"/>
      <sheetName val="DETAILED OPEX GIAG-FENO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Base"/>
      <sheetName val="Niples"/>
      <sheetName val="Ins_MO"/>
      <sheetName val="Ins_Mat"/>
      <sheetName val="Clasif_Mat"/>
      <sheetName val="Ins_EH"/>
      <sheetName val="Ins_TR"/>
      <sheetName val="Lista_insumos"/>
      <sheetName val="Print"/>
      <sheetName val="0.00"/>
      <sheetName val="1.1"/>
      <sheetName val="1.2"/>
      <sheetName val="1.3"/>
      <sheetName val="1.4"/>
      <sheetName val="1.5"/>
      <sheetName val="1.6"/>
      <sheetName val="1.7"/>
      <sheetName val="1.8"/>
      <sheetName val="1.9"/>
      <sheetName val="1.10"/>
      <sheetName val="1.10A"/>
      <sheetName val="1.11"/>
      <sheetName val="1.12"/>
      <sheetName val="1.13"/>
      <sheetName val="1.20"/>
      <sheetName val="2.1"/>
      <sheetName val="2.2"/>
      <sheetName val="2.3"/>
      <sheetName val="2.4"/>
      <sheetName val="2.5"/>
      <sheetName val="2.6"/>
      <sheetName val="2.6A"/>
      <sheetName val="2.7"/>
      <sheetName val="2.8"/>
      <sheetName val="2.9"/>
      <sheetName val="2.9A"/>
      <sheetName val="2.10"/>
      <sheetName val="2.11"/>
      <sheetName val="2.12"/>
      <sheetName val="2.13A"/>
      <sheetName val="2.13B"/>
      <sheetName val="3.1"/>
      <sheetName val="3.2"/>
      <sheetName val="3.3"/>
      <sheetName val="3.4"/>
      <sheetName val="3.5"/>
      <sheetName val="3.6"/>
      <sheetName val="3.7"/>
      <sheetName val="3.8"/>
      <sheetName val="3.9"/>
      <sheetName val="3.9A"/>
      <sheetName val="3.9B"/>
      <sheetName val="3.9C"/>
      <sheetName val="3.9D"/>
      <sheetName val="3.10"/>
      <sheetName val="3.11"/>
      <sheetName val="3.12"/>
      <sheetName val="3.13"/>
      <sheetName val="3.14"/>
      <sheetName val="3.15"/>
      <sheetName val="3.16J"/>
      <sheetName val="3.17J"/>
      <sheetName val="3.30"/>
      <sheetName val="3.31"/>
      <sheetName val="3.32"/>
      <sheetName val="3.33"/>
      <sheetName val="3.33A"/>
      <sheetName val="4.1"/>
      <sheetName val="4.2"/>
      <sheetName val="4.3"/>
      <sheetName val="4.4"/>
      <sheetName val="4.5"/>
      <sheetName val="4.6"/>
      <sheetName val="4.7"/>
      <sheetName val="4.8"/>
      <sheetName val="4.9"/>
      <sheetName val="4.10"/>
      <sheetName val="4.20"/>
      <sheetName val="4.21"/>
      <sheetName val="4.30"/>
      <sheetName val="5.1"/>
      <sheetName val="5.2"/>
      <sheetName val="5.3"/>
      <sheetName val="5.4"/>
      <sheetName val="5.5"/>
      <sheetName val="5.6"/>
      <sheetName val="6.1"/>
      <sheetName val="6.2"/>
      <sheetName val="6.3"/>
      <sheetName val="6.4"/>
      <sheetName val="6.5"/>
      <sheetName val="6.6"/>
      <sheetName val="6.7"/>
      <sheetName val="6.8"/>
      <sheetName val="6.9"/>
      <sheetName val="6.10"/>
      <sheetName val="6.51"/>
      <sheetName val="6.51A"/>
      <sheetName val="6.51B"/>
      <sheetName val="6.52"/>
      <sheetName val="6.52A"/>
      <sheetName val="6.53"/>
      <sheetName val="6.54"/>
      <sheetName val="6.55"/>
      <sheetName val="6.55A"/>
      <sheetName val="6.55AA"/>
      <sheetName val="6.56"/>
      <sheetName val="6.57"/>
      <sheetName val="6.58"/>
      <sheetName val="6.59"/>
      <sheetName val="6.59A"/>
      <sheetName val="6.59B"/>
      <sheetName val="6.60"/>
      <sheetName val="6.61"/>
      <sheetName val="6.62"/>
      <sheetName val="6.63"/>
      <sheetName val="6.64"/>
      <sheetName val="6.65"/>
      <sheetName val="6.66"/>
      <sheetName val="6.67"/>
      <sheetName val="6.68"/>
      <sheetName val="6.69"/>
      <sheetName val="6.70"/>
      <sheetName val="6.71"/>
      <sheetName val="6.72"/>
      <sheetName val="6.80"/>
      <sheetName val="6.81"/>
      <sheetName val="6.100"/>
      <sheetName val="6.101"/>
      <sheetName val="6.102"/>
      <sheetName val="6.103"/>
      <sheetName val="6.150"/>
      <sheetName val="6.151"/>
      <sheetName val="6.152"/>
      <sheetName val="6.153"/>
      <sheetName val="7.1"/>
      <sheetName val="7.2"/>
      <sheetName val="7.3"/>
      <sheetName val="7.4"/>
      <sheetName val="7.5"/>
      <sheetName val="7.5A"/>
      <sheetName val="7.6"/>
      <sheetName val="7.6A"/>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3A"/>
      <sheetName val="7.23B"/>
      <sheetName val="7.23C"/>
      <sheetName val="7.23D"/>
      <sheetName val="7.23E"/>
      <sheetName val="7.24"/>
      <sheetName val="7.25"/>
      <sheetName val="7.26"/>
      <sheetName val="7.27"/>
      <sheetName val="7.28"/>
      <sheetName val="7.29"/>
      <sheetName val="7.30"/>
      <sheetName val="8.1"/>
      <sheetName val="8.2"/>
      <sheetName val="8.3"/>
      <sheetName val="8.4"/>
      <sheetName val="8.5"/>
      <sheetName val="8.6"/>
      <sheetName val="8.7"/>
      <sheetName val="8.8"/>
      <sheetName val="8.9"/>
      <sheetName val="8.10"/>
      <sheetName val="8.11"/>
      <sheetName val="8.12"/>
      <sheetName val="8.13"/>
      <sheetName val="8.14"/>
      <sheetName val="8.14A"/>
      <sheetName val="8.14B"/>
      <sheetName val="8.15A"/>
      <sheetName val="8.16A"/>
      <sheetName val="8.17A"/>
      <sheetName val="8.19"/>
      <sheetName val="8.19A"/>
      <sheetName val="8.19B"/>
      <sheetName val="8.19BB"/>
      <sheetName val="8.19BC"/>
      <sheetName val="8.19C"/>
      <sheetName val="8.19D"/>
      <sheetName val="8.19E"/>
      <sheetName val="8.19F"/>
      <sheetName val="8.19G"/>
      <sheetName val="8.19H"/>
      <sheetName val="8.19I"/>
      <sheetName val="8.19J"/>
      <sheetName val="8.19K"/>
      <sheetName val="8.19L"/>
      <sheetName val="8.19M"/>
      <sheetName val="8.19N"/>
      <sheetName val="8.19O"/>
      <sheetName val="8.19P"/>
      <sheetName val="8.19Q"/>
      <sheetName val="8.19R"/>
      <sheetName val="8.19S"/>
      <sheetName val="8.19T"/>
      <sheetName val="8.19U"/>
      <sheetName val="8.19V"/>
      <sheetName val="8.20"/>
      <sheetName val="8.21"/>
      <sheetName val="8.22"/>
      <sheetName val="8.23"/>
      <sheetName val="8.24"/>
      <sheetName val="8.25"/>
      <sheetName val="8.27"/>
      <sheetName val="8.27A"/>
      <sheetName val="8.29"/>
      <sheetName val="8.30"/>
      <sheetName val="8.31"/>
      <sheetName val="8.32"/>
      <sheetName val="8.33"/>
      <sheetName val="8.28"/>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93"/>
      <sheetName val="8.94"/>
      <sheetName val="8.95"/>
      <sheetName val="8.96"/>
      <sheetName val="8.97"/>
      <sheetName val="8.98"/>
      <sheetName val="8.99"/>
      <sheetName val="8.99A"/>
      <sheetName val="8.99B"/>
      <sheetName val="8.100"/>
      <sheetName val="8.100A"/>
      <sheetName val="8.101"/>
      <sheetName val="8.102"/>
      <sheetName val="8.103"/>
      <sheetName val="8.104"/>
      <sheetName val="8.105"/>
      <sheetName val="8.106"/>
      <sheetName val="8.107"/>
      <sheetName val="8.108"/>
      <sheetName val="8.108A"/>
      <sheetName val="8.109"/>
      <sheetName val="8.110"/>
      <sheetName val="8.111"/>
      <sheetName val="8.112"/>
      <sheetName val="8.113"/>
      <sheetName val="8.114"/>
      <sheetName val="8.115"/>
      <sheetName val="8.116"/>
      <sheetName val="8.117"/>
      <sheetName val="8.118"/>
      <sheetName val="8.119"/>
      <sheetName val="8.120"/>
      <sheetName val="8.121"/>
      <sheetName val="8.122"/>
      <sheetName val="8.123"/>
      <sheetName val="8.124"/>
      <sheetName val="8.125"/>
      <sheetName val="8.126"/>
      <sheetName val="8.127"/>
      <sheetName val="8.128"/>
      <sheetName val="8.129"/>
      <sheetName val="8.130"/>
      <sheetName val="8.131"/>
      <sheetName val="8.131A"/>
      <sheetName val="8.132"/>
      <sheetName val="8.133"/>
      <sheetName val="8.134"/>
      <sheetName val="8.135"/>
      <sheetName val="8.136"/>
      <sheetName val="8.136A"/>
      <sheetName val="8.136AA"/>
      <sheetName val="8.137"/>
      <sheetName val="8.138"/>
      <sheetName val="8.139"/>
      <sheetName val="8.140"/>
      <sheetName val="8.140AA"/>
      <sheetName val="8.140A"/>
      <sheetName val="8.140B"/>
      <sheetName val="8.140BB"/>
      <sheetName val="8.140BC"/>
      <sheetName val="8.140BD"/>
      <sheetName val="8.140C"/>
      <sheetName val="8.140D"/>
      <sheetName val="8.140E"/>
      <sheetName val="8.140F"/>
      <sheetName val="8.141"/>
      <sheetName val="8.142"/>
      <sheetName val="8.143"/>
      <sheetName val="8.144"/>
      <sheetName val="8.145"/>
      <sheetName val="8.146"/>
      <sheetName val="8.147"/>
      <sheetName val="8.148"/>
      <sheetName val="8.149"/>
      <sheetName val="8.150"/>
      <sheetName val="8.150A"/>
      <sheetName val="8.151"/>
      <sheetName val="8.152"/>
      <sheetName val="8.153"/>
      <sheetName val="8.154"/>
      <sheetName val="8.155"/>
      <sheetName val="8.156"/>
      <sheetName val="8.157"/>
      <sheetName val="8.158"/>
      <sheetName val="8.159"/>
      <sheetName val="8.160"/>
      <sheetName val="8.161"/>
      <sheetName val="8.162"/>
      <sheetName val="8.162A"/>
      <sheetName val="8.163"/>
      <sheetName val="8.164"/>
      <sheetName val="8.165"/>
      <sheetName val="8.166"/>
      <sheetName val="8.167"/>
      <sheetName val="8.168"/>
      <sheetName val="8.169"/>
      <sheetName val="8.170"/>
      <sheetName val="8.171"/>
      <sheetName val="8.171A"/>
      <sheetName val="8.172"/>
      <sheetName val="8.173"/>
      <sheetName val="8.174"/>
      <sheetName val="8.175"/>
      <sheetName val="8.176"/>
      <sheetName val="8.177"/>
      <sheetName val="8.178"/>
      <sheetName val="8.179"/>
      <sheetName val="8.180"/>
      <sheetName val="8.181"/>
      <sheetName val="8.182"/>
      <sheetName val="8.183"/>
      <sheetName val="8.184"/>
      <sheetName val="8.185"/>
      <sheetName val="8.186"/>
      <sheetName val="8.187"/>
      <sheetName val="8.188"/>
      <sheetName val="8.189"/>
      <sheetName val="8.190"/>
      <sheetName val="8.190B"/>
      <sheetName val="8.191"/>
      <sheetName val="8.192"/>
      <sheetName val="8.193"/>
      <sheetName val="8.194"/>
      <sheetName val="8.195"/>
      <sheetName val="8.195A"/>
      <sheetName val="8.196"/>
      <sheetName val="8.197"/>
      <sheetName val="8.198"/>
      <sheetName val="8.199"/>
      <sheetName val="8.199A"/>
      <sheetName val="8.199B"/>
      <sheetName val="8.199C"/>
      <sheetName val="8.199D"/>
      <sheetName val="8.199E"/>
      <sheetName val="8.199F"/>
      <sheetName val="8.199G"/>
      <sheetName val="8.199H"/>
      <sheetName val="8.199I"/>
      <sheetName val="8.200"/>
      <sheetName val="8.201"/>
      <sheetName val="8.202"/>
      <sheetName val="8.203"/>
      <sheetName val="8.204"/>
      <sheetName val="8.205"/>
      <sheetName val="8.206"/>
      <sheetName val="8.215"/>
      <sheetName val="8.216"/>
      <sheetName val="8.217"/>
      <sheetName val="8.218"/>
      <sheetName val="8.219"/>
      <sheetName val="8.220"/>
      <sheetName val="8.221"/>
      <sheetName val="8.222"/>
      <sheetName val="8.223"/>
      <sheetName val="8.224"/>
      <sheetName val="8.225"/>
      <sheetName val="8.226"/>
      <sheetName val="8.227"/>
      <sheetName val="8.228"/>
      <sheetName val="8.229"/>
      <sheetName val="8.230"/>
      <sheetName val="8.231"/>
      <sheetName val="8.232"/>
      <sheetName val="8.233"/>
      <sheetName val="8.234"/>
      <sheetName val="8.235"/>
      <sheetName val="8.236"/>
      <sheetName val="8.237"/>
      <sheetName val="8.238"/>
      <sheetName val="8.239A"/>
      <sheetName val="8.250"/>
      <sheetName val="8.260"/>
      <sheetName val="8.261"/>
      <sheetName val="8.262"/>
      <sheetName val="8.263"/>
      <sheetName val="8.264"/>
      <sheetName val="8.265"/>
      <sheetName val="8.266"/>
      <sheetName val="8.267"/>
      <sheetName val="8.268"/>
      <sheetName val="8.269"/>
      <sheetName val="8.270"/>
      <sheetName val="8.280"/>
      <sheetName val="8.281"/>
      <sheetName val="8.282"/>
      <sheetName val="8.283"/>
      <sheetName val="8.284"/>
      <sheetName val="8.285"/>
      <sheetName val="8.286"/>
      <sheetName val="8.287"/>
      <sheetName val="8.288"/>
      <sheetName val="8.289"/>
      <sheetName val="8.290"/>
      <sheetName val="8.290A"/>
      <sheetName val="8.300"/>
      <sheetName val="8.300A"/>
      <sheetName val="8.300AA"/>
      <sheetName val="8.301"/>
      <sheetName val="8.302"/>
      <sheetName val="8.303"/>
      <sheetName val="8.304"/>
      <sheetName val="8.305"/>
      <sheetName val="8.306"/>
      <sheetName val="8.307"/>
      <sheetName val="8.307A"/>
      <sheetName val="8.307B"/>
      <sheetName val="8.308"/>
      <sheetName val="8.309"/>
      <sheetName val="8.310"/>
      <sheetName val="8.311"/>
      <sheetName val="8.311A"/>
      <sheetName val="8.312"/>
      <sheetName val="8.313"/>
      <sheetName val="8.314"/>
      <sheetName val="8.315"/>
      <sheetName val="8.316"/>
      <sheetName val="8.330"/>
      <sheetName val="8.331"/>
      <sheetName val="8.331A"/>
      <sheetName val="8.331B"/>
      <sheetName val="8.332"/>
      <sheetName val="8.333"/>
      <sheetName val="8.334"/>
      <sheetName val="8.335"/>
      <sheetName val="8.336"/>
      <sheetName val="8.337"/>
      <sheetName val="8.338"/>
      <sheetName val="8.339"/>
      <sheetName val="8.340"/>
      <sheetName val="8.341"/>
      <sheetName val="8.342"/>
      <sheetName val="8.343"/>
      <sheetName val="8.344"/>
      <sheetName val="8.345"/>
      <sheetName val="8.346"/>
      <sheetName val="8.347"/>
      <sheetName val="8.348"/>
      <sheetName val="8.348A"/>
      <sheetName val="8.348B"/>
      <sheetName val="8.349"/>
      <sheetName val="8.350A"/>
      <sheetName val="8.350B"/>
      <sheetName val="8.350C"/>
      <sheetName val="8.350D"/>
      <sheetName val="8.362A"/>
      <sheetName val="8.363A"/>
      <sheetName val="8.370"/>
      <sheetName val="8.371"/>
      <sheetName val="8.372"/>
      <sheetName val="8.373"/>
      <sheetName val="8.374"/>
      <sheetName val="8.375"/>
      <sheetName val="8.376"/>
      <sheetName val="8.377"/>
      <sheetName val="8.378"/>
      <sheetName val="8.379"/>
      <sheetName val="8.380"/>
      <sheetName val="8.381A"/>
      <sheetName val="8.382"/>
      <sheetName val="8.400"/>
      <sheetName val="8.400A"/>
      <sheetName val="8.401"/>
      <sheetName val="8.402"/>
      <sheetName val="8.403"/>
      <sheetName val="8.404"/>
      <sheetName val="8.450"/>
      <sheetName val="8.451"/>
      <sheetName val="8.452"/>
      <sheetName val="8.453"/>
      <sheetName val="8.454"/>
      <sheetName val="8.454N"/>
      <sheetName val="8.485"/>
      <sheetName val="8.490A"/>
      <sheetName val="8.491A"/>
      <sheetName val="8.500"/>
      <sheetName val="8.501"/>
      <sheetName val="8.502"/>
      <sheetName val="8.503A"/>
      <sheetName val="8.504A"/>
      <sheetName val="8.504B"/>
      <sheetName val="8.504C"/>
      <sheetName val="8.550"/>
      <sheetName val="8.550A"/>
      <sheetName val="8.551"/>
      <sheetName val="8.552"/>
      <sheetName val="8.553"/>
      <sheetName val="8.554"/>
      <sheetName val="8.600"/>
      <sheetName val="8.601"/>
      <sheetName val="8.602"/>
      <sheetName val="8.603"/>
      <sheetName val="8.604"/>
      <sheetName val="8.605"/>
      <sheetName val="8.606"/>
      <sheetName val="8.806A"/>
      <sheetName val="8.806B"/>
      <sheetName val="8.806C"/>
      <sheetName val="8.806D"/>
      <sheetName val="8.806E"/>
      <sheetName val="8.620"/>
      <sheetName val="8.620A"/>
      <sheetName val="8.650"/>
      <sheetName val="8.650A"/>
      <sheetName val="8.651"/>
      <sheetName val="8.652"/>
      <sheetName val="8.653"/>
      <sheetName val="8.654"/>
      <sheetName val="8.655"/>
      <sheetName val="8.656"/>
      <sheetName val="8.657"/>
      <sheetName val="8.658"/>
      <sheetName val="8.659"/>
      <sheetName val="8.659A"/>
      <sheetName val="8.659B"/>
      <sheetName val="8.659C"/>
      <sheetName val="8.659D"/>
      <sheetName val="8.660"/>
      <sheetName val="8.661"/>
      <sheetName val="8.662"/>
      <sheetName val="8.662A"/>
      <sheetName val="8.662B"/>
      <sheetName val="8.662C"/>
      <sheetName val="8.662D"/>
      <sheetName val="8.662E"/>
      <sheetName val="8.662F"/>
      <sheetName val="8.699"/>
      <sheetName val="8.699A"/>
      <sheetName val="8.699AA"/>
      <sheetName val="8.700"/>
      <sheetName val="8.700A"/>
      <sheetName val="8.700B"/>
      <sheetName val="8.700C"/>
      <sheetName val="8.701"/>
      <sheetName val="8.702"/>
      <sheetName val="8.703"/>
      <sheetName val="8.704"/>
      <sheetName val="8.705"/>
      <sheetName val="8.705A"/>
      <sheetName val="8.706"/>
      <sheetName val="8.707"/>
      <sheetName val="8.708"/>
      <sheetName val="8.709"/>
      <sheetName val="8.710"/>
      <sheetName val="8.711"/>
      <sheetName val="8.711A"/>
      <sheetName val="8.712"/>
      <sheetName val="8.713F"/>
      <sheetName val="8.718A"/>
      <sheetName val="8.719A"/>
      <sheetName val="8.720A"/>
      <sheetName val="8.721A"/>
      <sheetName val="8.722A"/>
      <sheetName val="8.740"/>
      <sheetName val="8.740A"/>
      <sheetName val="8.750"/>
      <sheetName val="8.751"/>
      <sheetName val="8.752"/>
      <sheetName val="8.753"/>
      <sheetName val="8.754"/>
      <sheetName val="8.755"/>
      <sheetName val="8.780"/>
      <sheetName val="8.781"/>
      <sheetName val="8.782"/>
      <sheetName val="8.783"/>
      <sheetName val="8.784"/>
      <sheetName val="8.785"/>
      <sheetName val="8.786"/>
      <sheetName val="8.795"/>
      <sheetName val="8.800"/>
      <sheetName val="8.800A"/>
      <sheetName val="8.800B"/>
      <sheetName val="8.801"/>
      <sheetName val="8.801A"/>
      <sheetName val="8.801B"/>
      <sheetName val="8.802"/>
      <sheetName val="8.802A"/>
      <sheetName val="8.802B"/>
      <sheetName val="8.803"/>
      <sheetName val="8.803A"/>
      <sheetName val="8.804"/>
      <sheetName val="8.805"/>
      <sheetName val="8.806"/>
      <sheetName val="8.807"/>
      <sheetName val="8.807A"/>
      <sheetName val="8.807B"/>
      <sheetName val="8.807C"/>
      <sheetName val="8.807D"/>
      <sheetName val="8.807E"/>
      <sheetName val="8.807F"/>
      <sheetName val="8.808"/>
      <sheetName val="8.809"/>
      <sheetName val="8.809A"/>
      <sheetName val="8.809B"/>
      <sheetName val="8.809C"/>
      <sheetName val="8.809D"/>
      <sheetName val="8.809E"/>
      <sheetName val="8.809F"/>
      <sheetName val="8.809G"/>
      <sheetName val="8.809H"/>
      <sheetName val="8.809I"/>
      <sheetName val="8.809N"/>
      <sheetName val="8.809N1"/>
      <sheetName val="8.809N2"/>
      <sheetName val="8.809N3"/>
      <sheetName val="8.809N4"/>
      <sheetName val="8.810"/>
      <sheetName val="8.810A"/>
      <sheetName val="8.811"/>
      <sheetName val="8.812"/>
      <sheetName val="8.813"/>
      <sheetName val="8.813A"/>
      <sheetName val="8.813B"/>
      <sheetName val="8.813C"/>
      <sheetName val="8.813D"/>
      <sheetName val="8.813E"/>
      <sheetName val="8.814"/>
      <sheetName val="8.815"/>
      <sheetName val="8.816"/>
      <sheetName val="8.817"/>
      <sheetName val="8.818"/>
      <sheetName val="8.819"/>
      <sheetName val="8.819A"/>
      <sheetName val="8.819B"/>
      <sheetName val="8.819C"/>
      <sheetName val="8.819D"/>
      <sheetName val="8.819E"/>
      <sheetName val="8.819F"/>
      <sheetName val="8.820"/>
      <sheetName val="8.821"/>
      <sheetName val="8.822"/>
      <sheetName val="8.822A"/>
      <sheetName val="8.823"/>
      <sheetName val="8.823A"/>
      <sheetName val="8.823B"/>
      <sheetName val="8.823BA"/>
      <sheetName val="8.823C"/>
      <sheetName val="8.823CA"/>
      <sheetName val="8.823D"/>
      <sheetName val="8.823E"/>
      <sheetName val="8.823F"/>
      <sheetName val="8.823G"/>
      <sheetName val="8.824"/>
      <sheetName val="8.824A"/>
      <sheetName val="8.825"/>
      <sheetName val="8.826"/>
      <sheetName val="8.826A"/>
      <sheetName val="8.827"/>
      <sheetName val="8.828"/>
      <sheetName val="8.828A"/>
      <sheetName val="8.828B"/>
      <sheetName val="8.828C"/>
      <sheetName val="8.828D"/>
      <sheetName val="8.829"/>
      <sheetName val="8.830"/>
      <sheetName val="8.831"/>
      <sheetName val="8.832"/>
      <sheetName val="8.899"/>
      <sheetName val="8.899A"/>
      <sheetName val="8.900"/>
      <sheetName val="8.901"/>
      <sheetName val="8.902"/>
      <sheetName val="8.903"/>
      <sheetName val="8.904"/>
      <sheetName val="8.904A"/>
      <sheetName val="8.904B"/>
      <sheetName val="8.905"/>
      <sheetName val="8.905A"/>
      <sheetName val="8.906"/>
      <sheetName val="8.907"/>
      <sheetName val="8.908"/>
      <sheetName val="8.909"/>
      <sheetName val="8.909A"/>
      <sheetName val="8.910"/>
      <sheetName val="8.910A"/>
      <sheetName val="8.910B"/>
      <sheetName val="8.910C"/>
      <sheetName val="8.910D"/>
      <sheetName val="8.910E"/>
      <sheetName val="8.910F"/>
      <sheetName val="8.910G"/>
      <sheetName val="8.910H"/>
      <sheetName val="8.910I"/>
      <sheetName val="8.910J"/>
      <sheetName val="8.910K"/>
      <sheetName val="8.910L"/>
      <sheetName val="8.910M"/>
      <sheetName val="8.910N"/>
      <sheetName val="8.910O"/>
      <sheetName val="8.910P"/>
      <sheetName val="8.910Q"/>
      <sheetName val="8.910R"/>
      <sheetName val="8.910S"/>
      <sheetName val="8.910T"/>
      <sheetName val="8.910U"/>
      <sheetName val="8.910V"/>
      <sheetName val="8.910X"/>
      <sheetName val="8.910Y"/>
      <sheetName val="8.910Z"/>
      <sheetName val="8.910AA"/>
      <sheetName val="8.910AB"/>
      <sheetName val="8.911"/>
      <sheetName val="8.911A"/>
      <sheetName val="8.911B"/>
      <sheetName val="8.911C"/>
      <sheetName val="8.911D"/>
      <sheetName val="8.911E"/>
      <sheetName val="8.911F"/>
      <sheetName val="8.911G"/>
      <sheetName val="8.911H"/>
      <sheetName val="8.911I"/>
      <sheetName val="8.911J"/>
      <sheetName val="8.911K"/>
      <sheetName val="8.911L"/>
      <sheetName val="8.911M"/>
      <sheetName val="8.911N"/>
      <sheetName val="8.911O"/>
      <sheetName val="8.911P"/>
      <sheetName val="8.911Q"/>
      <sheetName val="8.911R"/>
      <sheetName val="8.911S"/>
      <sheetName val="8.911T"/>
      <sheetName val="8.911U"/>
      <sheetName val="8.911V"/>
      <sheetName val="8.911W"/>
      <sheetName val="8.911X"/>
      <sheetName val="8.911Y"/>
      <sheetName val="8.911Z"/>
      <sheetName val="8.912"/>
      <sheetName val="8.913"/>
      <sheetName val="8.920"/>
      <sheetName val="8.920A"/>
      <sheetName val="8.920B"/>
      <sheetName val="8.921"/>
      <sheetName val="8.922"/>
      <sheetName val="8.922A"/>
      <sheetName val="8.940"/>
      <sheetName val="8.941"/>
      <sheetName val="8.942"/>
      <sheetName val="8.943"/>
      <sheetName val="8.944"/>
      <sheetName val="8.945"/>
      <sheetName val="8.946"/>
      <sheetName val="8.947"/>
      <sheetName val="8.948"/>
      <sheetName val="8.949"/>
      <sheetName val="8.950"/>
      <sheetName val="8.951"/>
      <sheetName val="8.952"/>
      <sheetName val="8.953"/>
      <sheetName val="8.954"/>
      <sheetName val="8.955"/>
      <sheetName val="8.956"/>
      <sheetName val="8.957"/>
      <sheetName val="8.958"/>
      <sheetName val="8.959"/>
      <sheetName val="8.960"/>
      <sheetName val="8.961"/>
      <sheetName val="8.962"/>
      <sheetName val="8.963"/>
      <sheetName val="8.964"/>
      <sheetName val="8.965"/>
      <sheetName val="8.966"/>
      <sheetName val="8.967"/>
      <sheetName val="8.968"/>
      <sheetName val="8.969"/>
      <sheetName val="8.970"/>
      <sheetName val="8.971"/>
      <sheetName val="8.972"/>
      <sheetName val="8.973"/>
      <sheetName val="8.974"/>
      <sheetName val="8.975"/>
      <sheetName val="8.976"/>
      <sheetName val="8.977"/>
      <sheetName val="8.978"/>
      <sheetName val="8.979"/>
      <sheetName val="8.980"/>
      <sheetName val="8.981"/>
      <sheetName val="8.982"/>
      <sheetName val="8.983"/>
      <sheetName val="8.984"/>
      <sheetName val="8.985"/>
      <sheetName val="8.986"/>
      <sheetName val="8.987"/>
      <sheetName val="8.988"/>
      <sheetName val="8.989"/>
      <sheetName val="8.990"/>
      <sheetName val="8.991"/>
      <sheetName val="8.992"/>
      <sheetName val="8.993"/>
      <sheetName val="8.994"/>
      <sheetName val="8.995"/>
      <sheetName val="8.996"/>
      <sheetName val="8.997"/>
      <sheetName val="8.998"/>
      <sheetName val="8.999"/>
      <sheetName val="8.999A"/>
      <sheetName val="8.999B"/>
      <sheetName val="8.1000"/>
      <sheetName val="8.1001"/>
      <sheetName val="8.1002"/>
      <sheetName val="8.1003"/>
      <sheetName val="8.1003A"/>
      <sheetName val="8.1003B"/>
      <sheetName val="8.1003C"/>
      <sheetName val="8.1003D"/>
      <sheetName val="8.1003F"/>
      <sheetName val="8.1004"/>
      <sheetName val="8.1005"/>
      <sheetName val="8.1006"/>
      <sheetName val="8.1007"/>
      <sheetName val="8.1007A"/>
      <sheetName val="8.1008"/>
      <sheetName val="8.1009"/>
      <sheetName val="8.1009A"/>
      <sheetName val="8.1009B"/>
      <sheetName val="8.1009F"/>
      <sheetName val="8.1009F2"/>
      <sheetName val="8.1010"/>
      <sheetName val="8.1011"/>
      <sheetName val="8.1012"/>
      <sheetName val="8.1013"/>
      <sheetName val="8.1050"/>
      <sheetName val="8.1050A"/>
      <sheetName val="8.1050B"/>
      <sheetName val="8.1050C"/>
      <sheetName val="8.1050D"/>
      <sheetName val="8.1054"/>
      <sheetName val="8.1055"/>
      <sheetName val="8.1058"/>
      <sheetName val="8.1100"/>
      <sheetName val="8.1100A"/>
      <sheetName val="8.1101"/>
      <sheetName val="8.1102"/>
      <sheetName val="8.1103"/>
      <sheetName val="8.1104"/>
      <sheetName val="8.1105"/>
      <sheetName val="8.1106"/>
      <sheetName val="8.1150"/>
      <sheetName val="8.1150A"/>
      <sheetName val="8.1151"/>
      <sheetName val="8.1151A"/>
      <sheetName val="8.1151B"/>
      <sheetName val="8.1152"/>
      <sheetName val="8.1153"/>
      <sheetName val="8.1200"/>
      <sheetName val="8.1201"/>
      <sheetName val="8.1202"/>
      <sheetName val="8.1203"/>
      <sheetName val="8.1204"/>
      <sheetName val="8.1299"/>
      <sheetName val="8.1300"/>
      <sheetName val="8.1301"/>
      <sheetName val="8.1400"/>
      <sheetName val="8.1400A"/>
      <sheetName val="8.1400B"/>
      <sheetName val="8.1400BA"/>
      <sheetName val="8.1400C"/>
      <sheetName val="8.1400CA"/>
      <sheetName val="8.1400D"/>
      <sheetName val="8.1400E"/>
      <sheetName val="8.1500"/>
      <sheetName val="8.1500A"/>
      <sheetName val="8.1500B"/>
      <sheetName val="8.1500C"/>
      <sheetName val="8.1500D"/>
      <sheetName val="8.1500E"/>
      <sheetName val="8.1500F"/>
      <sheetName val="8.1500G"/>
      <sheetName val="8.1500H"/>
      <sheetName val="8.1500I"/>
      <sheetName val="8.1500J"/>
      <sheetName val="8.1500K"/>
      <sheetName val="8.1500L"/>
      <sheetName val="8.1600"/>
      <sheetName val="8.1600A"/>
      <sheetName val="8.1601"/>
      <sheetName val="8.1601A"/>
      <sheetName val="8.1602"/>
      <sheetName val="8.1602A"/>
      <sheetName val="8.1603"/>
      <sheetName val="8.1604"/>
      <sheetName val="8.1605"/>
      <sheetName val="8.1606"/>
      <sheetName val="8.1607"/>
      <sheetName val="8.1608"/>
      <sheetName val="8.1609"/>
      <sheetName val="8.1610"/>
      <sheetName val="8.1611"/>
      <sheetName val="8.1612"/>
      <sheetName val="8.1613"/>
      <sheetName val="8.1614"/>
      <sheetName val="8.1614A"/>
      <sheetName val="8.1615"/>
      <sheetName val="8.1616"/>
      <sheetName val="8.1617"/>
      <sheetName val="8.1618"/>
      <sheetName val="8.1619"/>
      <sheetName val="8.1620"/>
      <sheetName val="8.1621"/>
      <sheetName val="8.1622"/>
      <sheetName val="8.1623"/>
      <sheetName val="8.1624"/>
      <sheetName val="8.1625"/>
      <sheetName val="8.1626"/>
      <sheetName val="8.1627"/>
      <sheetName val="8.1628"/>
      <sheetName val="8.1629"/>
      <sheetName val="8.1630"/>
      <sheetName val="8.1631"/>
      <sheetName val="8.1632"/>
      <sheetName val="8.1633"/>
      <sheetName val="8.1634"/>
      <sheetName val="8.1635"/>
      <sheetName val="8.1636"/>
      <sheetName val="8.1637"/>
      <sheetName val="8.1638"/>
      <sheetName val="8.1639"/>
      <sheetName val="8.1640"/>
      <sheetName val="8.1641"/>
      <sheetName val="8.1642"/>
      <sheetName val="8.1643"/>
      <sheetName val="8.1644"/>
      <sheetName val="8.1645"/>
      <sheetName val="8.1646"/>
      <sheetName val="8.1647"/>
      <sheetName val="8.1648"/>
      <sheetName val="8.1649"/>
      <sheetName val="8.1650"/>
      <sheetName val="8.1651"/>
      <sheetName val="8.1652"/>
      <sheetName val="8.1653"/>
      <sheetName val="8.1654"/>
      <sheetName val="8.1655"/>
      <sheetName val="8.1656"/>
      <sheetName val="8.1657"/>
      <sheetName val="8.1658"/>
      <sheetName val="8.1659"/>
      <sheetName val="8.1660"/>
      <sheetName val="8.1661"/>
      <sheetName val="8.1662"/>
      <sheetName val="8.1663"/>
      <sheetName val="8.1664"/>
      <sheetName val="8.1665"/>
      <sheetName val="8.1666"/>
      <sheetName val="8.1667"/>
      <sheetName val="8.1668"/>
      <sheetName val="8.1669"/>
      <sheetName val="8.1670"/>
      <sheetName val="8.1671"/>
      <sheetName val="8.1672"/>
      <sheetName val="8.1673"/>
      <sheetName val="8.1674"/>
      <sheetName val="8.1675"/>
      <sheetName val="8.1676"/>
      <sheetName val="8.1677"/>
      <sheetName val="8.1678"/>
      <sheetName val="8.1679"/>
      <sheetName val="8.1680"/>
      <sheetName val="8.1681"/>
      <sheetName val="8.1682"/>
      <sheetName val="8.1683"/>
      <sheetName val="8.1684"/>
      <sheetName val="8.1685"/>
      <sheetName val="8.1686"/>
      <sheetName val="8.1687"/>
      <sheetName val="8.1688"/>
      <sheetName val="8.1689"/>
      <sheetName val="8.1690"/>
      <sheetName val="8.1691"/>
      <sheetName val="8.1692"/>
      <sheetName val="8.1693"/>
      <sheetName val="8.1694"/>
      <sheetName val="8.1695"/>
      <sheetName val="8.1696"/>
      <sheetName val="8.1697"/>
      <sheetName val="8.1698"/>
      <sheetName val="8.1699"/>
      <sheetName val="8.1700"/>
      <sheetName val="8.1701"/>
      <sheetName val="8.1702"/>
      <sheetName val="8.1703"/>
      <sheetName val="8.1704"/>
      <sheetName val="8.1705"/>
      <sheetName val="8.1706"/>
      <sheetName val="8.1707"/>
      <sheetName val="8.1708"/>
      <sheetName val="8.1709"/>
      <sheetName val="8.1710"/>
      <sheetName val="8.1711"/>
      <sheetName val="8.1712"/>
      <sheetName val="9.1"/>
      <sheetName val="9.1A"/>
      <sheetName val="9.2"/>
      <sheetName val="9.3"/>
      <sheetName val="9.4"/>
      <sheetName val="9.5"/>
      <sheetName val="9.6"/>
      <sheetName val="9.7"/>
      <sheetName val="9.8"/>
      <sheetName val="9.9"/>
      <sheetName val="9.10"/>
      <sheetName val="9.11"/>
      <sheetName val="10.1"/>
      <sheetName val="10.1A"/>
      <sheetName val="10.2"/>
      <sheetName val="10.3"/>
      <sheetName val="10.4"/>
      <sheetName val="10.5"/>
      <sheetName val="10.6"/>
      <sheetName val="10.6A"/>
      <sheetName val="10.7"/>
      <sheetName val="10.8"/>
      <sheetName val="10.8A"/>
      <sheetName val="10.101"/>
      <sheetName val="10.102"/>
      <sheetName val="10.103"/>
      <sheetName val="10.104"/>
      <sheetName val="10.105"/>
      <sheetName val="10.106"/>
      <sheetName val="10.107"/>
      <sheetName val="10.108"/>
      <sheetName val="10.108A"/>
      <sheetName val="10.109"/>
      <sheetName val="10.110"/>
      <sheetName val="10.110A"/>
      <sheetName val="10.110B"/>
      <sheetName val="10.111"/>
      <sheetName val="10.112"/>
      <sheetName val="10.201"/>
      <sheetName val="10.202"/>
      <sheetName val="10.203"/>
      <sheetName val="10.204"/>
      <sheetName val="10.300"/>
      <sheetName val="10.301"/>
      <sheetName val="10.302"/>
      <sheetName val="10.303"/>
      <sheetName val="10.304"/>
      <sheetName val="10.305"/>
      <sheetName val="10.306"/>
      <sheetName val="10.307"/>
      <sheetName val="10.308"/>
      <sheetName val="10.309"/>
      <sheetName val="10.310"/>
      <sheetName val="10.311"/>
      <sheetName val="10.312"/>
      <sheetName val="10.313"/>
      <sheetName val="10.314"/>
      <sheetName val="10.315"/>
      <sheetName val="10.316"/>
      <sheetName val="10.317"/>
      <sheetName val="10.318"/>
      <sheetName val="10.319"/>
      <sheetName val="10.320"/>
      <sheetName val="10.321"/>
      <sheetName val="10.322"/>
      <sheetName val="10.323"/>
      <sheetName val="10.324"/>
      <sheetName val="10.325"/>
      <sheetName val="10.326"/>
      <sheetName val="10.327"/>
      <sheetName val="10.328"/>
      <sheetName val="10.329"/>
      <sheetName val="10.330"/>
      <sheetName val="10.331"/>
      <sheetName val="10.332"/>
      <sheetName val="10.333"/>
      <sheetName val="10.334"/>
      <sheetName val="10.335"/>
      <sheetName val="10.336"/>
      <sheetName val="10.337"/>
      <sheetName val="10.338"/>
      <sheetName val="10.339"/>
      <sheetName val="10.340"/>
      <sheetName val="10.341"/>
      <sheetName val="10.342"/>
      <sheetName val="10.343"/>
      <sheetName val="10.344"/>
      <sheetName val="10.345"/>
      <sheetName val="10.346"/>
      <sheetName val="10.347"/>
      <sheetName val="10.348"/>
      <sheetName val="10.348A"/>
      <sheetName val="10.349"/>
      <sheetName val="10.350"/>
      <sheetName val="10.351"/>
      <sheetName val="10.352"/>
      <sheetName val="10.353"/>
      <sheetName val="10.354"/>
      <sheetName val="10.355"/>
      <sheetName val="10.356"/>
      <sheetName val="10.357"/>
      <sheetName val="10.358"/>
      <sheetName val="10.359"/>
      <sheetName val="10.360"/>
      <sheetName val="10.361"/>
      <sheetName val="10.362"/>
      <sheetName val="10.363"/>
      <sheetName val="10.364"/>
      <sheetName val="10.365"/>
      <sheetName val="10.366"/>
      <sheetName val="10.367"/>
      <sheetName val="10.368"/>
      <sheetName val="10.369"/>
      <sheetName val="10.370"/>
      <sheetName val="10.371"/>
      <sheetName val="10.372"/>
      <sheetName val="10.373"/>
      <sheetName val="10.374"/>
      <sheetName val="10.375"/>
      <sheetName val="10.376"/>
      <sheetName val="10.377"/>
      <sheetName val="10.378"/>
      <sheetName val="10.379"/>
      <sheetName val="10.380"/>
      <sheetName val="10.381"/>
      <sheetName val="10.382"/>
      <sheetName val="10.383"/>
      <sheetName val="10.384"/>
      <sheetName val="10.385"/>
      <sheetName val="10.386"/>
      <sheetName val="10.387"/>
      <sheetName val="10.388"/>
      <sheetName val="10.389"/>
      <sheetName val="10.390"/>
      <sheetName val="10.391"/>
      <sheetName val="10.392"/>
      <sheetName val="10.393"/>
      <sheetName val="10.394"/>
      <sheetName val="10.395"/>
      <sheetName val="10.396"/>
      <sheetName val="10.397"/>
      <sheetName val="10.398"/>
      <sheetName val="10.400"/>
      <sheetName val="10.500"/>
      <sheetName val="10.501"/>
      <sheetName val="10.502"/>
      <sheetName val="10.503"/>
      <sheetName val="10.503A"/>
      <sheetName val="10.504"/>
      <sheetName val="10.504A"/>
      <sheetName val="10.504B"/>
      <sheetName val="10.504C"/>
      <sheetName val="10.505"/>
      <sheetName val="10.505A"/>
      <sheetName val="10.550"/>
      <sheetName val="10.60"/>
      <sheetName val="10.600"/>
      <sheetName val="11.1"/>
      <sheetName val="11.2"/>
      <sheetName val="11.3"/>
      <sheetName val="11.3A"/>
      <sheetName val="11.4"/>
      <sheetName val="11.6"/>
      <sheetName val="11.8"/>
      <sheetName val="11.8B"/>
      <sheetName val="11.8A"/>
      <sheetName val="11.10"/>
      <sheetName val="11.11"/>
      <sheetName val="11.12"/>
      <sheetName val="11.13"/>
      <sheetName val="11.14"/>
      <sheetName val="11.15"/>
      <sheetName val="11.16"/>
      <sheetName val="11.17"/>
      <sheetName val="11.18"/>
      <sheetName val="11.19"/>
      <sheetName val="11.20"/>
      <sheetName val="11.21"/>
      <sheetName val="11.30"/>
      <sheetName val="11.31"/>
      <sheetName val="11.32"/>
      <sheetName val="11.33"/>
      <sheetName val="12.1"/>
      <sheetName val="12.2"/>
      <sheetName val="12.3"/>
      <sheetName val="12.4"/>
      <sheetName val="12.5"/>
      <sheetName val="12.6"/>
      <sheetName val="12.6A"/>
      <sheetName val="12.7"/>
      <sheetName val="12.8"/>
      <sheetName val="13.1"/>
      <sheetName val="13.2"/>
      <sheetName val="13.3"/>
      <sheetName val="14.1"/>
      <sheetName val="14.2"/>
      <sheetName val="18.1"/>
      <sheetName val="18.1.1"/>
      <sheetName val="18.1.2"/>
      <sheetName val="18.1.3"/>
      <sheetName val="18.1.4"/>
      <sheetName val="18.1.5"/>
      <sheetName val="18.1.6"/>
      <sheetName val="19.1"/>
      <sheetName val="19.2"/>
      <sheetName val="19.3"/>
      <sheetName val="19.3A"/>
      <sheetName val="19.4"/>
      <sheetName val="19.5"/>
      <sheetName val="19.6"/>
      <sheetName val="19.7"/>
      <sheetName val="19.8"/>
      <sheetName val="19.8A"/>
      <sheetName val="19.8F"/>
      <sheetName val="19.9"/>
      <sheetName val="19.10"/>
      <sheetName val="19.11"/>
      <sheetName val="19.11A"/>
      <sheetName val="19.12A"/>
      <sheetName val="19.12B"/>
      <sheetName val="19.12C"/>
      <sheetName val="19.13"/>
      <sheetName val="19.13A"/>
      <sheetName val="19.13B"/>
      <sheetName val="19.13C"/>
      <sheetName val="19.14"/>
      <sheetName val="19.14A"/>
      <sheetName val="19.15"/>
      <sheetName val="19.15N"/>
      <sheetName val="19.15N1"/>
      <sheetName val="19.15N2"/>
      <sheetName val="19.15N3"/>
      <sheetName val="19.15N4"/>
      <sheetName val="19.19"/>
      <sheetName val="19.19A"/>
      <sheetName val="19.19B"/>
      <sheetName val="19.15N5"/>
      <sheetName val="19.15N6"/>
      <sheetName val="19.20"/>
      <sheetName val="19.25"/>
      <sheetName val="19.39"/>
      <sheetName val="19.40"/>
      <sheetName val="19.41"/>
      <sheetName val="19.41A"/>
      <sheetName val="19.41AA"/>
      <sheetName val="19.41B"/>
      <sheetName val="19.42"/>
      <sheetName val="19.43"/>
      <sheetName val="19.43A"/>
      <sheetName val="19.44"/>
      <sheetName val="19.45"/>
      <sheetName val="19.46"/>
      <sheetName val="19.47"/>
      <sheetName val="19.48"/>
      <sheetName val="19.49"/>
      <sheetName val="19.50"/>
      <sheetName val="19.50A"/>
      <sheetName val="19.50AA"/>
      <sheetName val="19.51"/>
      <sheetName val="19.52"/>
      <sheetName val="19.52A"/>
      <sheetName val="19.53"/>
      <sheetName val="19.53A"/>
      <sheetName val="19.53B"/>
      <sheetName val="19.53C"/>
      <sheetName val="19.53D"/>
      <sheetName val="19.53E"/>
      <sheetName val="19.53F"/>
      <sheetName val="19.53FF"/>
      <sheetName val="19.53FG"/>
      <sheetName val="19.53G"/>
      <sheetName val="19.53H"/>
      <sheetName val="19.53I"/>
      <sheetName val="19.53K"/>
      <sheetName val="19.53J"/>
      <sheetName val="19.54"/>
      <sheetName val="19.54A"/>
      <sheetName val="19.85"/>
      <sheetName val="19.86"/>
      <sheetName val="19.87"/>
      <sheetName val="19.88"/>
      <sheetName val="19.89"/>
      <sheetName val="19.99"/>
      <sheetName val="19.150"/>
      <sheetName val="19.100"/>
      <sheetName val="19.101"/>
      <sheetName val="19.102"/>
      <sheetName val="19.103"/>
      <sheetName val="20.1.1"/>
      <sheetName val="20.1.2"/>
      <sheetName val="20.1.3"/>
      <sheetName val="20.2.1"/>
      <sheetName val="20.2.2"/>
      <sheetName val="20.3.1"/>
      <sheetName val="20.3.2"/>
      <sheetName val="20.3.3"/>
      <sheetName val="20.4.1"/>
      <sheetName val="20.4.2"/>
      <sheetName val="20.4.3"/>
      <sheetName val="20.5.1"/>
      <sheetName val="20.4.4"/>
      <sheetName val="20.4.5"/>
      <sheetName val="20.5.2"/>
      <sheetName val="20.5.3"/>
      <sheetName val="20.6"/>
      <sheetName val="20.7"/>
      <sheetName val="20.8"/>
      <sheetName val="20.8.1"/>
      <sheetName val="20.8.2"/>
      <sheetName val="20.9"/>
      <sheetName val="20.10"/>
      <sheetName val="20.11"/>
      <sheetName val="20.11.1"/>
      <sheetName val="20.11.2"/>
      <sheetName val="20.11.3"/>
      <sheetName val="20.11A"/>
      <sheetName val="20.11B"/>
      <sheetName val="20.11C"/>
      <sheetName val="20.11D"/>
      <sheetName val="20.12N"/>
      <sheetName val="20.13N"/>
      <sheetName val="20.14N"/>
      <sheetName val="20.15N"/>
      <sheetName val="20.16N"/>
      <sheetName val="20.17N"/>
      <sheetName val="20.18N"/>
      <sheetName val="20.19N"/>
      <sheetName val="20.20N"/>
      <sheetName val="20.21N"/>
      <sheetName val="20.22N"/>
      <sheetName val="20.23N"/>
      <sheetName val="20.24N"/>
      <sheetName val="20.25N"/>
      <sheetName val="20.26N"/>
      <sheetName val="20.27N"/>
      <sheetName val="20.28N"/>
      <sheetName val="20.29N"/>
      <sheetName val="20.30N"/>
      <sheetName val="20.31N"/>
      <sheetName val="20.32N"/>
      <sheetName val="20.33N"/>
      <sheetName val="20.34N"/>
      <sheetName val="20.35N"/>
      <sheetName val="20.36N"/>
      <sheetName val="20.37N"/>
      <sheetName val="20.38J"/>
      <sheetName val="20.39J"/>
      <sheetName val="20.40J"/>
      <sheetName val="20.41J"/>
      <sheetName val="20.42J"/>
      <sheetName val="20.43J"/>
      <sheetName val="20.44J"/>
      <sheetName val="20.45J"/>
      <sheetName val="20.46J"/>
      <sheetName val="20.47J"/>
      <sheetName val="20.48J"/>
      <sheetName val="20.49J"/>
      <sheetName val="20.50J"/>
      <sheetName val="20.51J"/>
      <sheetName val="20.52J"/>
      <sheetName val="20.53J"/>
      <sheetName val="20.54J"/>
      <sheetName val="20.55J"/>
      <sheetName val="20.56J"/>
      <sheetName val="20.57J"/>
      <sheetName val="20.58J"/>
      <sheetName val="20.59J"/>
      <sheetName val="20.60J"/>
      <sheetName val="20.30"/>
      <sheetName val="20.31"/>
      <sheetName val="20.32"/>
      <sheetName val="20.33"/>
      <sheetName val="20.33A"/>
      <sheetName val="20.33B"/>
      <sheetName val="20.34"/>
      <sheetName val="20.40"/>
      <sheetName val="20.41"/>
      <sheetName val="20.42"/>
      <sheetName val="20.43"/>
      <sheetName val="20.44"/>
      <sheetName val="20.46"/>
      <sheetName val="20.45"/>
      <sheetName val="20.45A"/>
      <sheetName val="20.45B"/>
      <sheetName val="20.45C"/>
      <sheetName val="20.45D"/>
      <sheetName val="20.45E"/>
      <sheetName val="20.45F"/>
      <sheetName val="20.47"/>
      <sheetName val="20.48"/>
      <sheetName val="20.49"/>
      <sheetName val="20.50"/>
      <sheetName val="20.51"/>
      <sheetName val="20.52"/>
      <sheetName val="20.53"/>
      <sheetName val="20.54"/>
      <sheetName val="20.55"/>
      <sheetName val="20.56"/>
      <sheetName val="20.57"/>
      <sheetName val="20.57A"/>
      <sheetName val="20.58"/>
      <sheetName val="20.58A"/>
      <sheetName val="20.59"/>
      <sheetName val="20.60"/>
      <sheetName val="20.61"/>
      <sheetName val="20.61J"/>
      <sheetName val="20.62"/>
      <sheetName val="20.63"/>
      <sheetName val="20.64"/>
      <sheetName val="20.65"/>
      <sheetName val="20.66"/>
      <sheetName val="20.67"/>
      <sheetName val="20.68"/>
      <sheetName val="20.69"/>
      <sheetName val="20.70"/>
      <sheetName val="20.71"/>
      <sheetName val="20.72"/>
      <sheetName val="20.73"/>
      <sheetName val="20.74"/>
      <sheetName val="20.75"/>
      <sheetName val="20.76"/>
      <sheetName val="20.77"/>
      <sheetName val="20.78"/>
      <sheetName val="20.79"/>
      <sheetName val="20.80"/>
      <sheetName val="20.81"/>
      <sheetName val="20.82"/>
      <sheetName val="20.83"/>
      <sheetName val="20.84"/>
      <sheetName val="20.85"/>
      <sheetName val="20.86"/>
      <sheetName val="20.87"/>
      <sheetName val="20.88"/>
      <sheetName val="20.89"/>
      <sheetName val="20.90"/>
      <sheetName val="20.91"/>
      <sheetName val="20.92"/>
      <sheetName val="20.92A"/>
      <sheetName val="20.120"/>
      <sheetName val="20.121"/>
      <sheetName val="20.122"/>
      <sheetName val="20.123"/>
      <sheetName val="20.124"/>
      <sheetName val="20.125"/>
      <sheetName val="20.126"/>
      <sheetName val="20.127"/>
      <sheetName val="20.128"/>
      <sheetName val="21.1"/>
      <sheetName val="21.2"/>
      <sheetName val="21.3"/>
      <sheetName val="21.4"/>
      <sheetName val="21.5"/>
      <sheetName val="21.6"/>
      <sheetName val="21.7"/>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1.27"/>
      <sheetName val="21.28"/>
      <sheetName val="21.29"/>
      <sheetName val="21.30"/>
      <sheetName val="21.31"/>
      <sheetName val="21.32"/>
      <sheetName val="21.33"/>
      <sheetName val="21.34"/>
      <sheetName val="21.35"/>
      <sheetName val="21.36"/>
      <sheetName val="21.37"/>
      <sheetName val="21.38"/>
      <sheetName val="21.39"/>
      <sheetName val="21.40"/>
      <sheetName val="21.41"/>
      <sheetName val="21.42"/>
      <sheetName val="21.43"/>
      <sheetName val="21.44"/>
      <sheetName val="21.45"/>
      <sheetName val="21.46"/>
      <sheetName val="21.47"/>
      <sheetName val="21.48"/>
      <sheetName val="21.49"/>
      <sheetName val="21.50"/>
      <sheetName val="21.51"/>
      <sheetName val="21.52"/>
      <sheetName val="21.53"/>
      <sheetName val="21.54"/>
      <sheetName val="21.55"/>
      <sheetName val="21.56"/>
      <sheetName val="21.57"/>
      <sheetName val="21.58"/>
      <sheetName val="21.59"/>
      <sheetName val="21.60"/>
      <sheetName val="21.61"/>
      <sheetName val="21.62"/>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ESEL"/>
      <sheetName val="Budget per Chapter"/>
      <sheetName val="Unit Rates Summary"/>
      <sheetName val="Budget"/>
      <sheetName val="Budget Unit Cost (detailed)"/>
      <sheetName val="DataBase"/>
      <sheetName val="Cost Codes"/>
      <sheetName val="SUPPORT INFO--------&gt;"/>
      <sheetName val="CALENT. E.E"/>
      <sheetName val="C.I. Prodeco Cost Center Matrix"/>
      <sheetName val="Cover"/>
      <sheetName val="landSufAmorINGEOMINAS"/>
      <sheetName val="CARACTERIZACION"/>
      <sheetName val="VEHICLES"/>
      <sheetName val="tyres"/>
      <sheetName val="Water Tanq"/>
      <sheetName val="gen set"/>
      <sheetName val="survey equipm"/>
      <sheetName val="Dewatering"/>
      <sheetName val="Haul Roads"/>
      <sheetName val="Sed PONDS"/>
      <sheetName val="Cranes"/>
      <sheetName val="Maintenance_Coal handling"/>
      <sheetName val="AMBIENTAL"/>
      <sheetName val="DOZER"/>
      <sheetName val="executives"/>
      <sheetName val="Mine Security 06"/>
      <sheetName val="TV"/>
      <sheetName val="fuel"/>
      <sheetName val="fuel_gerardo"/>
      <sheetName val="CONSUMOS GASOLINA_NOV"/>
      <sheetName val="CONSU_DIESEL_NOV"/>
      <sheetName val="PRODECOfuelReal"/>
      <sheetName val="ACPM POR EQUIPO PRODECO"/>
      <sheetName val="internet Acces"/>
      <sheetName val="Medical Expenses"/>
      <sheetName val="ProtectiveClothing"/>
      <sheetName val="Safety_elements"/>
      <sheetName val="Personal transport"/>
      <sheetName val="avances Suelo"/>
      <sheetName val="DEPRECIACION2005"/>
      <sheetName val="Depreciation2004"/>
      <sheetName val="food&amp;cleaning"/>
      <sheetName val="POWER"/>
      <sheetName val="LOCATIVAS"/>
      <sheetName val="Forecast"/>
      <sheetName val="GENERAL EXPENSES"/>
      <sheetName val="TRM2005"/>
      <sheetName val="PREMISAS"/>
      <sheetName val="Variable Expenses"/>
      <sheetName val="Fixed Expenses"/>
      <sheetName val="Expense Element Format"/>
      <sheetName val="RESPONSABLES"/>
      <sheetName val="CMOPWM61"/>
      <sheetName val="CMOPCM61"/>
      <sheetName val="CMOPMM61"/>
      <sheetName val="CMTSM52"/>
      <sheetName val="Directos"/>
      <sheetName val="Temporales"/>
      <sheetName val="CMOPMM50"/>
      <sheetName val="CMMAMCPB"/>
      <sheetName val="CMTESM52"/>
      <sheetName val="CMTESM54"/>
      <sheetName val="CMTESM53"/>
      <sheetName val="CMSASM55"/>
      <sheetName val="CMSASM44"/>
      <sheetName val="CMSASM70"/>
      <sheetName val="CMMASM48"/>
      <sheetName val="CMOPCM40"/>
      <sheetName val="CMADAM42"/>
      <sheetName val="CMADAHM04"/>
      <sheetName val="CMSEHM45"/>
      <sheetName val="CMSEHM67"/>
      <sheetName val="CTOPTB62"/>
      <sheetName val="CMOPSM63"/>
      <sheetName val="CMSSSM58"/>
      <sheetName val="CMSISM60"/>
      <sheetName val="CMFIHM43"/>
      <sheetName val="COST CENTER MINE"/>
      <sheetName val="Expense Element Format (2)"/>
      <sheetName val="Datos del mes"/>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S"/>
      <sheetName val="PVC 4&quot; 32,5 "/>
      <sheetName val="PVC  4&quot; 26"/>
      <sheetName val="PVC 3&quot; 32,5"/>
      <sheetName val="PVC 3&quot; 26"/>
      <sheetName val="PVC 3&quot; 21"/>
      <sheetName val="PVC 21,2&quot; 26"/>
      <sheetName val="PVC 2&quot; 26"/>
      <sheetName val="PVC 1 1,2&quot; 21"/>
      <sheetName val="PVC 1 1,4&quot; 21"/>
      <sheetName val="PVC 1&quot; 21"/>
      <sheetName val="PVC 3,4&quot; 21"/>
      <sheetName val="PVC 1,2&quot; 13,5"/>
      <sheetName val="UNION 1 1,2&quot;"/>
      <sheetName val="UNION 1 1,4&quot;"/>
      <sheetName val="UNION 1&quot;"/>
      <sheetName val="UNION 3,4&quot;"/>
      <sheetName val="UNION 1 ,2&quot;"/>
      <sheetName val="REDUCCION 4&quot;3&quot;"/>
      <sheetName val="REDUCCION 3&quot;2 1,2&quot;"/>
      <sheetName val="REDUCCION 2 1,2&quot; 2&quot; "/>
      <sheetName val="BUJES 2&quot; 1 1,2&quot;"/>
      <sheetName val="BUJE 1 1,2&quot; 1 1,4&quot;"/>
      <sheetName val="BUJE 1 1,2&quot; 1&quot;"/>
      <sheetName val="BUJE 1 1,4&quot; 1&quot;"/>
      <sheetName val="BUJE 1 1,4&quot; 3,4&quot;"/>
      <sheetName val="BUJE 1&quot; 3,4&quot;"/>
      <sheetName val="BUJE 1&quot; 1,2&quot;"/>
      <sheetName val="BUJE 3,4&quot; 1,2&quot;"/>
      <sheetName val="TEE 1,2"/>
      <sheetName val="TEE 1 1.2&quot;"/>
      <sheetName val="TEE 1 1.4&quot;"/>
      <sheetName val="TEE 1&quot;"/>
      <sheetName val="TEE 1&quot; 3.4&quot;"/>
      <sheetName val="TEE 3.4&quot; 1.2&quot;"/>
      <sheetName val="VAL CORT 2 1.2&quot;"/>
      <sheetName val="VAL CORT 2&quot;"/>
      <sheetName val="VAL CORT 1 1.2&quot;"/>
      <sheetName val="VAL CORT 1 1.4&quot;"/>
      <sheetName val="COLLAR 4&quot; 1.2&quot;"/>
      <sheetName val="COLLAR 3&quot; 1.2&quot;"/>
      <sheetName val="COLLAR 2 1.2&quot; 1.2&quot;"/>
      <sheetName val="COLLAR 2&quot; 1.2&quot;"/>
      <sheetName val="ENCOFRADO PVC"/>
      <sheetName val="VIADUCTO"/>
      <sheetName val="CAM QUIEB 1,5X1,2X1(1)"/>
      <sheetName val="CAM QUIEB 1,5X1,2X1 (2)"/>
      <sheetName val="CAJILLA VALVUL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 1"/>
      <sheetName val="Paral. 2"/>
      <sheetName val="Paral. 3"/>
      <sheetName val="Paral.4"/>
      <sheetName val="Coloc. e Interc. Tapones"/>
      <sheetName val="Cambio de Valv."/>
      <sheetName val="Interc de Hidr."/>
      <sheetName val="Interc.tapones"/>
      <sheetName val="Interc.válv."/>
      <sheetName val="Varios."/>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
      <sheetName val="Lista de precios"/>
      <sheetName val="CONCRETO"/>
      <sheetName val="NOVAFORT"/>
      <sheetName val="NOVALOC"/>
      <sheetName val="AlCANTARILLADO"/>
      <sheetName val="PRESION"/>
      <sheetName val="PRESION (2)"/>
      <sheetName val="SANITARIA"/>
      <sheetName val="SANITARIA (2)"/>
      <sheetName val="CPVC"/>
      <sheetName val="CANALES"/>
      <sheetName val="CONDUIT"/>
      <sheetName val="CONDUIT (2)"/>
      <sheetName val="UNION-PLATINO"/>
      <sheetName val="UNION-PLATINO (2)"/>
      <sheetName val="UNION-PLATINO (3)"/>
      <sheetName val="UNION-PLATINO (4)"/>
      <sheetName val="PEAD"/>
      <sheetName val="PEAD 1"/>
      <sheetName val="PEAD 2"/>
      <sheetName val="PRES.AGRI"/>
      <sheetName val="CORR.DREN"/>
      <sheetName val="POZOS"/>
      <sheetName val="RIEGO-CONDUCC."/>
      <sheetName val="RIEGO MOVIL"/>
      <sheetName val="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
      <sheetName val="Lista de precios"/>
      <sheetName val="CONCRETO"/>
      <sheetName val="NOVAFORT"/>
      <sheetName val="NOVALOC"/>
      <sheetName val="AlCANTARILLADO"/>
      <sheetName val="PRESION"/>
      <sheetName val="PRESION (2)"/>
      <sheetName val="SANITARIA"/>
      <sheetName val="SANITARIA (2)"/>
      <sheetName val="CPVC"/>
      <sheetName val="CANALES"/>
      <sheetName val="CONDUIT"/>
      <sheetName val="CONDUIT (2)"/>
      <sheetName val="UNION-PLATINO"/>
      <sheetName val="UNION-PLATINO (2)"/>
      <sheetName val="UNION-PLATINO (3)"/>
      <sheetName val="UNION-PLATINO (4)"/>
      <sheetName val="PEAD"/>
      <sheetName val="PEAD 1"/>
      <sheetName val="PEAD 2"/>
      <sheetName val="PRES.AGRI"/>
      <sheetName val="CORR.DREN"/>
      <sheetName val="POZOS"/>
      <sheetName val="RIEGO-CONDUCC."/>
      <sheetName val="RIEGO MOVIL"/>
      <sheetName val="GAS"/>
      <sheetName val="AIUI OC"/>
      <sheetName val="AIUI SUM"/>
      <sheetName val="5.Mano obra"/>
      <sheetName val="METACOL"/>
      <sheetName val="PRESIÓN"/>
      <sheetName val="UNION PLATINO"/>
      <sheetName val="ALTAS PRESIONES desactualizado"/>
      <sheetName val="BIAXIAL"/>
      <sheetName val="TITAN desactualizado"/>
      <sheetName val="OTROS desactualizado"/>
      <sheetName val="PEAD1"/>
      <sheetName val="PEAD2"/>
      <sheetName val="PAVCOMPONENTES"/>
      <sheetName val="DUCTO Y FIBRA"/>
      <sheetName val="W RETEN"/>
      <sheetName val="DRENAJE"/>
      <sheetName val="TUBERIA AGRICOLA"/>
      <sheetName val="PR 35"/>
      <sheetName val="RIESGO ASPERSIÓN"/>
      <sheetName val="RIEGO LOCALIZADO"/>
      <sheetName val="POSEQUIPOS"/>
      <sheetName val="PAM"/>
      <sheetName val="AGROACCESORIOS"/>
      <sheetName val="APU_"/>
      <sheetName val="Lista_de_precios"/>
      <sheetName val="PRESION_(2)"/>
      <sheetName val="SANITARIA_(2)"/>
      <sheetName val="CONDUIT_(2)"/>
      <sheetName val="UNION-PLATINO_(2)"/>
      <sheetName val="UNION-PLATINO_(3)"/>
      <sheetName val="UNION-PLATINO_(4)"/>
      <sheetName val="PEAD_1"/>
      <sheetName val="PEAD_2"/>
      <sheetName val="PRES_AGRI"/>
      <sheetName val="CORR_DREN"/>
      <sheetName val="RIEGO-CONDUCC_"/>
      <sheetName val="RIEGO_MOV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cidad M3"/>
      <sheetName val="Contrato"/>
      <sheetName val="SOL"/>
      <sheetName val="FACTORES"/>
      <sheetName val="Soporte Cantidades"/>
    </sheetNames>
    <sheetDataSet>
      <sheetData sheetId="0"/>
      <sheetData sheetId="1" refreshError="1"/>
      <sheetData sheetId="2" refreshError="1"/>
      <sheetData sheetId="3" refreshError="1"/>
      <sheetData sheetId="4"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
      <sheetName val="FEB"/>
      <sheetName val="MAR"/>
      <sheetName val="Ene-Mar EEPPM"/>
      <sheetName val="Ene-Mar Contrato"/>
      <sheetName val="Rendimientos_Sur 03-00(JC)"/>
      <sheetName val="Ene-Feb"/>
      <sheetName val="Mar-Abr"/>
      <sheetName val="May-Jun"/>
      <sheetName val="Jul-Ago"/>
      <sheetName val="Sep-Oct"/>
    </sheetNames>
    <sheetDataSet>
      <sheetData sheetId="0" refreshError="1">
        <row r="12">
          <cell r="A12" t="str">
            <v>CAMBIO ACOMETIDAS CONTRATO</v>
          </cell>
          <cell r="B12">
            <v>1</v>
          </cell>
          <cell r="C12">
            <v>0</v>
          </cell>
          <cell r="E12">
            <v>0</v>
          </cell>
          <cell r="F12"/>
          <cell r="G12"/>
          <cell r="H12">
            <v>0</v>
          </cell>
        </row>
        <row r="13">
          <cell r="A13" t="str">
            <v>CARROTANQUE</v>
          </cell>
          <cell r="B13">
            <v>135</v>
          </cell>
          <cell r="C13">
            <v>0</v>
          </cell>
          <cell r="D13">
            <v>1</v>
          </cell>
          <cell r="E13">
            <v>28</v>
          </cell>
          <cell r="F13">
            <v>4.8</v>
          </cell>
          <cell r="G13">
            <v>4.8</v>
          </cell>
          <cell r="H13">
            <v>0</v>
          </cell>
        </row>
        <row r="14">
          <cell r="A14" t="str">
            <v>CASAS SIN AGUA</v>
          </cell>
          <cell r="B14">
            <v>291</v>
          </cell>
          <cell r="C14">
            <v>242</v>
          </cell>
          <cell r="D14">
            <v>1</v>
          </cell>
          <cell r="E14">
            <v>28</v>
          </cell>
          <cell r="F14">
            <v>10.4</v>
          </cell>
          <cell r="G14">
            <v>19</v>
          </cell>
          <cell r="H14">
            <v>0.45403377110694182</v>
          </cell>
        </row>
        <row r="15">
          <cell r="A15" t="str">
            <v>CORTE Y RECONEXION</v>
          </cell>
          <cell r="B15">
            <v>14</v>
          </cell>
          <cell r="C15">
            <v>7</v>
          </cell>
          <cell r="E15">
            <v>0</v>
          </cell>
          <cell r="F15"/>
          <cell r="G15"/>
          <cell r="H15">
            <v>0.33333333333333331</v>
          </cell>
        </row>
        <row r="16">
          <cell r="A16" t="str">
            <v>DAÑOS ACUEDUCTO</v>
          </cell>
          <cell r="B16">
            <v>384</v>
          </cell>
          <cell r="C16">
            <v>87</v>
          </cell>
          <cell r="D16">
            <v>7.7142857142857144</v>
          </cell>
          <cell r="E16">
            <v>28</v>
          </cell>
          <cell r="F16">
            <v>1.8</v>
          </cell>
          <cell r="G16">
            <v>2.2000000000000002</v>
          </cell>
          <cell r="H16">
            <v>0.18471337579617833</v>
          </cell>
        </row>
        <row r="17">
          <cell r="A17" t="str">
            <v>ESCOMBROS DAÑOS ACUEDUCTO</v>
          </cell>
          <cell r="B17">
            <v>138</v>
          </cell>
          <cell r="C17">
            <v>2</v>
          </cell>
          <cell r="D17">
            <v>1</v>
          </cell>
          <cell r="E17">
            <v>28</v>
          </cell>
          <cell r="F17">
            <v>4.9000000000000004</v>
          </cell>
          <cell r="G17">
            <v>5</v>
          </cell>
          <cell r="H17">
            <v>1.4285714285714285E-2</v>
          </cell>
        </row>
        <row r="18">
          <cell r="A18" t="str">
            <v>FRAUDES</v>
          </cell>
          <cell r="B18">
            <v>123</v>
          </cell>
          <cell r="C18">
            <v>238</v>
          </cell>
          <cell r="D18">
            <v>1</v>
          </cell>
          <cell r="E18">
            <v>19</v>
          </cell>
          <cell r="F18">
            <v>6.5</v>
          </cell>
          <cell r="G18">
            <v>19</v>
          </cell>
          <cell r="H18">
            <v>0.65927977839335183</v>
          </cell>
        </row>
        <row r="19">
          <cell r="A19" t="str">
            <v>GARANTIAS INSTALACIONES</v>
          </cell>
          <cell r="B19">
            <v>17</v>
          </cell>
          <cell r="C19">
            <v>1</v>
          </cell>
          <cell r="E19">
            <v>0</v>
          </cell>
          <cell r="F19"/>
          <cell r="G19"/>
          <cell r="H19">
            <v>5.5555555555555552E-2</v>
          </cell>
        </row>
        <row r="20">
          <cell r="A20" t="str">
            <v>INSTALACIONES ACUEDUCTO</v>
          </cell>
          <cell r="B20">
            <v>2</v>
          </cell>
          <cell r="C20">
            <v>22</v>
          </cell>
          <cell r="E20">
            <v>0</v>
          </cell>
          <cell r="F20"/>
          <cell r="G20"/>
          <cell r="H20">
            <v>0.91666666666666663</v>
          </cell>
        </row>
        <row r="21">
          <cell r="A21" t="str">
            <v>MEDIDORES 1/2 Y 1"</v>
          </cell>
          <cell r="B21">
            <v>1</v>
          </cell>
          <cell r="C21">
            <v>1</v>
          </cell>
          <cell r="E21">
            <v>0</v>
          </cell>
          <cell r="F21"/>
          <cell r="G21"/>
          <cell r="H21">
            <v>0.5</v>
          </cell>
        </row>
        <row r="22">
          <cell r="A22" t="str">
            <v>MMTO VALVULAS E HIDRANTES</v>
          </cell>
          <cell r="B22">
            <v>15</v>
          </cell>
          <cell r="C22">
            <v>4</v>
          </cell>
          <cell r="D22">
            <v>1.5</v>
          </cell>
          <cell r="E22">
            <v>28</v>
          </cell>
          <cell r="F22">
            <v>0.4</v>
          </cell>
          <cell r="G22">
            <v>0.5</v>
          </cell>
          <cell r="H22">
            <v>0.21052631578947367</v>
          </cell>
        </row>
        <row r="23">
          <cell r="A23" t="str">
            <v>OBRAS ACCESORIAS DAÑOS ACUEDUCTO</v>
          </cell>
          <cell r="B23">
            <v>3</v>
          </cell>
          <cell r="C23">
            <v>8</v>
          </cell>
          <cell r="E23">
            <v>0</v>
          </cell>
          <cell r="F23"/>
          <cell r="G23"/>
          <cell r="H23">
            <v>0.72727272727272729</v>
          </cell>
        </row>
        <row r="24">
          <cell r="A24" t="str">
            <v>OBRAS ACCESORIAS INSTALACIONES</v>
          </cell>
          <cell r="B24">
            <v>405</v>
          </cell>
          <cell r="C24">
            <v>0</v>
          </cell>
          <cell r="E24">
            <v>0</v>
          </cell>
          <cell r="F24"/>
          <cell r="G24"/>
          <cell r="H24">
            <v>0</v>
          </cell>
        </row>
        <row r="25">
          <cell r="A25" t="str">
            <v>PITOMETRÍA</v>
          </cell>
          <cell r="B25">
            <v>46</v>
          </cell>
          <cell r="C25">
            <v>25</v>
          </cell>
          <cell r="D25">
            <v>2.1111111111111112</v>
          </cell>
          <cell r="E25">
            <v>9</v>
          </cell>
          <cell r="F25">
            <v>2.4</v>
          </cell>
          <cell r="G25">
            <v>3.7</v>
          </cell>
          <cell r="H25">
            <v>0.352112676056338</v>
          </cell>
        </row>
        <row r="26">
          <cell r="A26" t="str">
            <v>PROYECTOS ACUEDUCTO</v>
          </cell>
          <cell r="B26">
            <v>21</v>
          </cell>
          <cell r="C26">
            <v>1</v>
          </cell>
          <cell r="E26">
            <v>0</v>
          </cell>
          <cell r="F26"/>
          <cell r="G26"/>
          <cell r="H26">
            <v>4.5454545454545456E-2</v>
          </cell>
        </row>
        <row r="27">
          <cell r="A27" t="str">
            <v>REFERENCIACIÓN ACUEDUCTO</v>
          </cell>
          <cell r="B27">
            <v>7</v>
          </cell>
          <cell r="C27">
            <v>5</v>
          </cell>
          <cell r="E27">
            <v>0</v>
          </cell>
          <cell r="F27"/>
          <cell r="G27"/>
          <cell r="H27">
            <v>0.41666666666666669</v>
          </cell>
        </row>
        <row r="28">
          <cell r="F28"/>
          <cell r="G28"/>
          <cell r="H28"/>
        </row>
        <row r="29">
          <cell r="F29"/>
          <cell r="G29"/>
          <cell r="H29"/>
        </row>
        <row r="30">
          <cell r="F30"/>
          <cell r="G30"/>
          <cell r="H30"/>
        </row>
        <row r="31">
          <cell r="F31"/>
          <cell r="G31"/>
          <cell r="H31"/>
        </row>
        <row r="32">
          <cell r="F32"/>
          <cell r="G32"/>
          <cell r="H32"/>
        </row>
        <row r="33">
          <cell r="A33" t="str">
            <v>Total general</v>
          </cell>
          <cell r="B33">
            <v>1603</v>
          </cell>
          <cell r="C33">
            <v>643</v>
          </cell>
          <cell r="F33"/>
          <cell r="G33"/>
          <cell r="H33">
            <v>0.28628673196794302</v>
          </cell>
        </row>
        <row r="34">
          <cell r="F34"/>
          <cell r="G34"/>
          <cell r="H34"/>
        </row>
        <row r="35">
          <cell r="A35" t="str">
            <v>CAMBIO ACOMETIDAS CONTRATO</v>
          </cell>
          <cell r="B35">
            <v>210</v>
          </cell>
          <cell r="C35">
            <v>1</v>
          </cell>
          <cell r="D35">
            <v>3</v>
          </cell>
          <cell r="E35">
            <v>19</v>
          </cell>
          <cell r="F35">
            <v>3.7</v>
          </cell>
          <cell r="G35">
            <v>3.7</v>
          </cell>
          <cell r="H35">
            <v>4.7393364928909956E-3</v>
          </cell>
        </row>
        <row r="36">
          <cell r="A36" t="str">
            <v>CARROTANQUE</v>
          </cell>
          <cell r="B36">
            <v>1</v>
          </cell>
          <cell r="C36">
            <v>0</v>
          </cell>
          <cell r="F36"/>
          <cell r="G36"/>
          <cell r="H36">
            <v>0</v>
          </cell>
        </row>
        <row r="37">
          <cell r="A37" t="str">
            <v>CASAS SIN AGUA</v>
          </cell>
          <cell r="B37">
            <v>0</v>
          </cell>
          <cell r="C37">
            <v>1</v>
          </cell>
          <cell r="F37"/>
          <cell r="G37"/>
          <cell r="H37">
            <v>1</v>
          </cell>
        </row>
        <row r="38">
          <cell r="A38" t="str">
            <v>CORTE Y RECONEXION</v>
          </cell>
          <cell r="B38">
            <v>584</v>
          </cell>
          <cell r="C38">
            <v>18</v>
          </cell>
          <cell r="D38">
            <v>1</v>
          </cell>
          <cell r="E38">
            <v>19</v>
          </cell>
          <cell r="F38">
            <v>30.7</v>
          </cell>
          <cell r="G38">
            <v>31.7</v>
          </cell>
          <cell r="H38">
            <v>2.9900332225913623E-2</v>
          </cell>
        </row>
        <row r="39">
          <cell r="A39" t="str">
            <v>DAÑOS ACUEDUCTO</v>
          </cell>
          <cell r="B39">
            <v>35</v>
          </cell>
          <cell r="C39">
            <v>0</v>
          </cell>
          <cell r="F39"/>
          <cell r="G39"/>
          <cell r="H39">
            <v>0</v>
          </cell>
        </row>
        <row r="40">
          <cell r="A40" t="str">
            <v>FRAUDES</v>
          </cell>
          <cell r="B40">
            <v>2</v>
          </cell>
          <cell r="C40">
            <v>0</v>
          </cell>
          <cell r="F40"/>
          <cell r="G40"/>
          <cell r="H40">
            <v>0</v>
          </cell>
        </row>
        <row r="41">
          <cell r="A41" t="str">
            <v>GARANTIAS INSTALACIONES</v>
          </cell>
          <cell r="B41">
            <v>14</v>
          </cell>
          <cell r="C41">
            <v>0</v>
          </cell>
          <cell r="D41">
            <v>1</v>
          </cell>
          <cell r="E41">
            <v>19</v>
          </cell>
          <cell r="F41">
            <v>0.7</v>
          </cell>
          <cell r="G41">
            <v>0.7</v>
          </cell>
          <cell r="H41">
            <v>0</v>
          </cell>
        </row>
        <row r="42">
          <cell r="A42" t="str">
            <v>INSTALACIONES ACUEDUCTO</v>
          </cell>
          <cell r="B42">
            <v>284</v>
          </cell>
          <cell r="C42">
            <v>4</v>
          </cell>
          <cell r="D42">
            <v>5</v>
          </cell>
          <cell r="E42">
            <v>19</v>
          </cell>
          <cell r="F42">
            <v>3</v>
          </cell>
          <cell r="G42">
            <v>3</v>
          </cell>
          <cell r="H42">
            <v>1.3888888888888888E-2</v>
          </cell>
        </row>
        <row r="43">
          <cell r="A43" t="str">
            <v>MEDIDORES 1/2 Y 1"</v>
          </cell>
          <cell r="B43">
            <v>264</v>
          </cell>
          <cell r="C43">
            <v>2</v>
          </cell>
          <cell r="D43">
            <v>4</v>
          </cell>
          <cell r="E43">
            <v>19</v>
          </cell>
          <cell r="F43">
            <v>3.5</v>
          </cell>
          <cell r="G43">
            <v>3.5</v>
          </cell>
          <cell r="H43">
            <v>7.5187969924812026E-3</v>
          </cell>
        </row>
        <row r="44">
          <cell r="A44" t="str">
            <v>MMTO VALVULAS E HIDRANTES</v>
          </cell>
          <cell r="B44">
            <v>71</v>
          </cell>
          <cell r="C44">
            <v>0</v>
          </cell>
          <cell r="D44">
            <v>3</v>
          </cell>
          <cell r="E44">
            <v>19</v>
          </cell>
          <cell r="F44">
            <v>1.2</v>
          </cell>
          <cell r="G44">
            <v>1.2</v>
          </cell>
          <cell r="H44">
            <v>0</v>
          </cell>
        </row>
        <row r="45">
          <cell r="A45" t="str">
            <v>OBRAS ACCESORIAS DAÑOS ACUEDUCTO</v>
          </cell>
          <cell r="B45">
            <v>92</v>
          </cell>
          <cell r="C45">
            <v>0</v>
          </cell>
          <cell r="D45">
            <v>3</v>
          </cell>
          <cell r="E45">
            <v>19</v>
          </cell>
          <cell r="F45">
            <v>1.6</v>
          </cell>
          <cell r="G45">
            <v>1.6</v>
          </cell>
          <cell r="H45">
            <v>0</v>
          </cell>
        </row>
        <row r="46">
          <cell r="A46" t="str">
            <v>OBRAS ACCESORIAS INSTALACIONES</v>
          </cell>
          <cell r="B46">
            <v>3</v>
          </cell>
          <cell r="C46">
            <v>0</v>
          </cell>
          <cell r="D46">
            <v>1</v>
          </cell>
          <cell r="E46">
            <v>19</v>
          </cell>
          <cell r="F46">
            <v>0.2</v>
          </cell>
          <cell r="G46">
            <v>0.2</v>
          </cell>
          <cell r="H46">
            <v>0</v>
          </cell>
        </row>
        <row r="47">
          <cell r="A47" t="str">
            <v>REFERENCIACIÓN ACUEDUCTO</v>
          </cell>
          <cell r="B47">
            <v>1</v>
          </cell>
          <cell r="C47">
            <v>0</v>
          </cell>
          <cell r="F47"/>
          <cell r="G47"/>
          <cell r="H47">
            <v>0</v>
          </cell>
        </row>
        <row r="48">
          <cell r="F48"/>
          <cell r="G48"/>
          <cell r="H48"/>
        </row>
        <row r="49">
          <cell r="F49"/>
          <cell r="G49"/>
          <cell r="H49"/>
        </row>
        <row r="51">
          <cell r="A51" t="str">
            <v>Total general</v>
          </cell>
          <cell r="B51">
            <v>1561</v>
          </cell>
          <cell r="C51">
            <v>26</v>
          </cell>
          <cell r="F51"/>
          <cell r="G51"/>
          <cell r="H51">
            <v>1.6383112791430371E-2</v>
          </cell>
        </row>
      </sheetData>
      <sheetData sheetId="1" refreshError="1">
        <row r="12">
          <cell r="A12" t="str">
            <v>CAMBIO ACOMETIDAS CONTRATO</v>
          </cell>
          <cell r="B12">
            <v>3</v>
          </cell>
          <cell r="C12">
            <v>14</v>
          </cell>
          <cell r="E12">
            <v>0</v>
          </cell>
          <cell r="F12"/>
          <cell r="G12"/>
          <cell r="H12">
            <v>0.82352941176470584</v>
          </cell>
        </row>
        <row r="13">
          <cell r="A13" t="str">
            <v>CARROTANQUE</v>
          </cell>
          <cell r="B13">
            <v>84</v>
          </cell>
          <cell r="C13">
            <v>3</v>
          </cell>
          <cell r="D13">
            <v>1</v>
          </cell>
          <cell r="E13">
            <v>28</v>
          </cell>
          <cell r="F13">
            <v>3</v>
          </cell>
          <cell r="G13">
            <v>3.1</v>
          </cell>
          <cell r="H13">
            <v>3.4482758620689655E-2</v>
          </cell>
        </row>
        <row r="14">
          <cell r="A14" t="str">
            <v>CASAS SIN AGUA</v>
          </cell>
          <cell r="B14">
            <v>250</v>
          </cell>
          <cell r="C14">
            <v>313</v>
          </cell>
          <cell r="D14">
            <v>1</v>
          </cell>
          <cell r="E14">
            <v>28</v>
          </cell>
          <cell r="F14">
            <v>8.9</v>
          </cell>
          <cell r="G14">
            <v>20.100000000000001</v>
          </cell>
          <cell r="H14">
            <v>0.55595026642984013</v>
          </cell>
        </row>
        <row r="15">
          <cell r="A15" t="str">
            <v>CORTE Y RECONEXION</v>
          </cell>
          <cell r="B15">
            <v>2</v>
          </cell>
          <cell r="C15">
            <v>3</v>
          </cell>
          <cell r="E15">
            <v>0</v>
          </cell>
          <cell r="F15"/>
          <cell r="G15"/>
          <cell r="H15">
            <v>0.6</v>
          </cell>
        </row>
        <row r="16">
          <cell r="A16" t="str">
            <v>DAÑOS ACUEDUCTO</v>
          </cell>
          <cell r="B16">
            <v>580</v>
          </cell>
          <cell r="C16">
            <v>109</v>
          </cell>
          <cell r="D16">
            <v>8.2857142857142865</v>
          </cell>
          <cell r="E16">
            <v>28</v>
          </cell>
          <cell r="F16">
            <v>2.5</v>
          </cell>
          <cell r="G16">
            <v>3</v>
          </cell>
          <cell r="H16">
            <v>0.15820029027576196</v>
          </cell>
        </row>
        <row r="17">
          <cell r="A17" t="str">
            <v>ESCOMBROS DAÑOS ACUEDUCTO</v>
          </cell>
          <cell r="B17">
            <v>131</v>
          </cell>
          <cell r="C17">
            <v>6</v>
          </cell>
          <cell r="D17">
            <v>1</v>
          </cell>
          <cell r="E17">
            <v>28</v>
          </cell>
          <cell r="F17">
            <v>4.7</v>
          </cell>
          <cell r="G17">
            <v>4.9000000000000004</v>
          </cell>
          <cell r="H17">
            <v>4.3795620437956206E-2</v>
          </cell>
        </row>
        <row r="18">
          <cell r="A18" t="str">
            <v>FRAUDES</v>
          </cell>
          <cell r="B18">
            <v>384</v>
          </cell>
          <cell r="C18">
            <v>127</v>
          </cell>
          <cell r="D18">
            <v>1</v>
          </cell>
          <cell r="E18">
            <v>21</v>
          </cell>
          <cell r="F18">
            <v>18.3</v>
          </cell>
          <cell r="G18">
            <v>24.3</v>
          </cell>
          <cell r="H18">
            <v>0.24853228962818003</v>
          </cell>
        </row>
        <row r="19">
          <cell r="A19" t="str">
            <v>GARANTIAS INSTALACIONES</v>
          </cell>
          <cell r="B19">
            <v>30</v>
          </cell>
          <cell r="C19">
            <v>8</v>
          </cell>
          <cell r="E19">
            <v>0</v>
          </cell>
          <cell r="F19"/>
          <cell r="G19"/>
          <cell r="H19">
            <v>0.21052631578947367</v>
          </cell>
        </row>
        <row r="20">
          <cell r="A20" t="str">
            <v>INSTALACIONES ACUEDUCTO</v>
          </cell>
          <cell r="B20">
            <v>1</v>
          </cell>
          <cell r="C20">
            <v>55</v>
          </cell>
          <cell r="E20">
            <v>0</v>
          </cell>
          <cell r="F20"/>
          <cell r="G20"/>
          <cell r="H20">
            <v>0.9821428571428571</v>
          </cell>
        </row>
        <row r="21">
          <cell r="A21" t="str">
            <v>MMTO VALVULAS E HIDRANTES</v>
          </cell>
          <cell r="B21">
            <v>7</v>
          </cell>
          <cell r="C21">
            <v>7</v>
          </cell>
          <cell r="D21">
            <v>1.7142857142857142</v>
          </cell>
          <cell r="E21">
            <v>28</v>
          </cell>
          <cell r="F21">
            <v>0.1</v>
          </cell>
          <cell r="G21">
            <v>0.3</v>
          </cell>
          <cell r="H21">
            <v>0.5</v>
          </cell>
        </row>
        <row r="22">
          <cell r="A22" t="str">
            <v>OBRAS ACCESORIAS DAÑOS ACUEDUCTO</v>
          </cell>
          <cell r="B22">
            <v>1</v>
          </cell>
          <cell r="C22">
            <v>4</v>
          </cell>
          <cell r="E22">
            <v>0</v>
          </cell>
          <cell r="F22"/>
          <cell r="G22"/>
          <cell r="H22">
            <v>0.8</v>
          </cell>
        </row>
        <row r="23">
          <cell r="A23" t="str">
            <v>OBRAS ACCESORIAS INSTALACIONES</v>
          </cell>
          <cell r="B23">
            <v>415</v>
          </cell>
          <cell r="C23">
            <v>0</v>
          </cell>
          <cell r="E23">
            <v>0</v>
          </cell>
          <cell r="F23"/>
          <cell r="G23"/>
          <cell r="H23">
            <v>0</v>
          </cell>
        </row>
        <row r="24">
          <cell r="A24" t="str">
            <v>PITOMETRÍA</v>
          </cell>
          <cell r="B24">
            <v>68</v>
          </cell>
          <cell r="C24">
            <v>24</v>
          </cell>
          <cell r="D24">
            <v>3.0833333333333335</v>
          </cell>
          <cell r="E24">
            <v>12</v>
          </cell>
          <cell r="F24">
            <v>1.8</v>
          </cell>
          <cell r="G24">
            <v>2.5</v>
          </cell>
          <cell r="H24">
            <v>0.2608695652173913</v>
          </cell>
        </row>
        <row r="25">
          <cell r="A25" t="str">
            <v>PROYECTOS ACUEDUCTO</v>
          </cell>
          <cell r="B25">
            <v>4</v>
          </cell>
          <cell r="C25">
            <v>0</v>
          </cell>
          <cell r="E25">
            <v>0</v>
          </cell>
          <cell r="F25"/>
          <cell r="G25"/>
          <cell r="H25">
            <v>0</v>
          </cell>
        </row>
        <row r="26">
          <cell r="A26" t="str">
            <v>REFERENCIACIÓN ACUEDUCTO</v>
          </cell>
          <cell r="B26">
            <v>12</v>
          </cell>
          <cell r="C26">
            <v>4</v>
          </cell>
          <cell r="E26">
            <v>0</v>
          </cell>
          <cell r="F26"/>
          <cell r="G26"/>
          <cell r="H26">
            <v>0.25</v>
          </cell>
        </row>
        <row r="27">
          <cell r="F27"/>
          <cell r="G27"/>
          <cell r="H27"/>
        </row>
        <row r="28">
          <cell r="F28"/>
          <cell r="G28"/>
          <cell r="H28"/>
        </row>
        <row r="29">
          <cell r="F29"/>
          <cell r="G29"/>
          <cell r="H29"/>
        </row>
        <row r="30">
          <cell r="F30"/>
          <cell r="G30"/>
          <cell r="H30"/>
        </row>
        <row r="31">
          <cell r="F31"/>
          <cell r="G31"/>
          <cell r="H31"/>
        </row>
        <row r="32">
          <cell r="F32"/>
          <cell r="G32"/>
          <cell r="H32"/>
        </row>
        <row r="33">
          <cell r="A33" t="str">
            <v>Total general</v>
          </cell>
          <cell r="B33">
            <v>1972</v>
          </cell>
          <cell r="C33">
            <v>677</v>
          </cell>
          <cell r="F33"/>
          <cell r="G33"/>
          <cell r="H33">
            <v>0.2555681389203473</v>
          </cell>
        </row>
        <row r="35">
          <cell r="A35" t="str">
            <v>CAMBIO ACOMETIDAS CONTRATO</v>
          </cell>
          <cell r="B35">
            <v>212</v>
          </cell>
          <cell r="C35">
            <v>1</v>
          </cell>
          <cell r="D35">
            <v>3</v>
          </cell>
          <cell r="E35">
            <v>21</v>
          </cell>
          <cell r="F35">
            <v>3.4</v>
          </cell>
          <cell r="G35">
            <v>3.4</v>
          </cell>
          <cell r="H35">
            <v>4.6948356807511738E-3</v>
          </cell>
        </row>
        <row r="36">
          <cell r="A36" t="str">
            <v>CASAS SIN AGUA</v>
          </cell>
          <cell r="B36">
            <v>0</v>
          </cell>
          <cell r="C36">
            <v>1</v>
          </cell>
          <cell r="F36"/>
          <cell r="G36"/>
          <cell r="H36">
            <v>1</v>
          </cell>
        </row>
        <row r="37">
          <cell r="A37" t="str">
            <v>CORTE Y RECONEXION</v>
          </cell>
          <cell r="B37">
            <v>574</v>
          </cell>
          <cell r="C37">
            <v>1</v>
          </cell>
          <cell r="D37">
            <v>1</v>
          </cell>
          <cell r="E37">
            <v>21</v>
          </cell>
          <cell r="F37">
            <v>27.3</v>
          </cell>
          <cell r="G37">
            <v>27.4</v>
          </cell>
          <cell r="H37">
            <v>1.7391304347826088E-3</v>
          </cell>
        </row>
        <row r="38">
          <cell r="A38" t="str">
            <v>DAÑOS ACUEDUCTO</v>
          </cell>
          <cell r="B38">
            <v>2</v>
          </cell>
          <cell r="C38">
            <v>0</v>
          </cell>
          <cell r="F38"/>
          <cell r="G38"/>
          <cell r="H38">
            <v>0</v>
          </cell>
        </row>
        <row r="39">
          <cell r="A39" t="str">
            <v>FRAUDES</v>
          </cell>
          <cell r="B39">
            <v>5</v>
          </cell>
          <cell r="C39">
            <v>0</v>
          </cell>
          <cell r="F39"/>
          <cell r="G39"/>
          <cell r="H39">
            <v>0</v>
          </cell>
        </row>
        <row r="40">
          <cell r="A40" t="str">
            <v>GARANTIAS INSTALACIONES</v>
          </cell>
          <cell r="B40">
            <v>16</v>
          </cell>
          <cell r="C40">
            <v>1</v>
          </cell>
          <cell r="D40">
            <v>1</v>
          </cell>
          <cell r="E40">
            <v>21</v>
          </cell>
          <cell r="F40">
            <v>0.8</v>
          </cell>
          <cell r="G40">
            <v>0.8</v>
          </cell>
          <cell r="H40">
            <v>5.8823529411764705E-2</v>
          </cell>
        </row>
        <row r="41">
          <cell r="A41" t="str">
            <v>INSTALACIONES ACUEDUCTO</v>
          </cell>
          <cell r="B41">
            <v>400</v>
          </cell>
          <cell r="C41">
            <v>0</v>
          </cell>
          <cell r="D41">
            <v>5</v>
          </cell>
          <cell r="E41">
            <v>21</v>
          </cell>
          <cell r="F41">
            <v>3.8</v>
          </cell>
          <cell r="G41">
            <v>3.8</v>
          </cell>
          <cell r="H41">
            <v>0</v>
          </cell>
        </row>
        <row r="42">
          <cell r="A42" t="str">
            <v>MEDIDORES 1/2 Y 1"</v>
          </cell>
          <cell r="B42">
            <v>295</v>
          </cell>
          <cell r="C42">
            <v>1</v>
          </cell>
          <cell r="D42">
            <v>4</v>
          </cell>
          <cell r="E42">
            <v>21</v>
          </cell>
          <cell r="F42">
            <v>3.5</v>
          </cell>
          <cell r="G42">
            <v>3.5</v>
          </cell>
          <cell r="H42">
            <v>3.3783783783783786E-3</v>
          </cell>
        </row>
        <row r="43">
          <cell r="A43" t="str">
            <v>MMTO VALVULAS E HIDRANTES</v>
          </cell>
          <cell r="B43">
            <v>48</v>
          </cell>
          <cell r="C43">
            <v>0</v>
          </cell>
          <cell r="D43">
            <v>3</v>
          </cell>
          <cell r="E43">
            <v>21</v>
          </cell>
          <cell r="F43">
            <v>0.8</v>
          </cell>
          <cell r="G43">
            <v>0.8</v>
          </cell>
          <cell r="H43">
            <v>0</v>
          </cell>
        </row>
        <row r="44">
          <cell r="A44" t="str">
            <v>OBRAS ACCESORIAS DAÑOS ACUEDUCTO</v>
          </cell>
          <cell r="B44">
            <v>119</v>
          </cell>
          <cell r="C44">
            <v>0</v>
          </cell>
          <cell r="D44">
            <v>3</v>
          </cell>
          <cell r="E44">
            <v>21</v>
          </cell>
          <cell r="F44">
            <v>1.9</v>
          </cell>
          <cell r="G44">
            <v>1.9</v>
          </cell>
          <cell r="H44">
            <v>0</v>
          </cell>
        </row>
        <row r="45">
          <cell r="A45" t="str">
            <v>OBRAS ACCESORIAS INSTALACIONES</v>
          </cell>
          <cell r="B45">
            <v>8</v>
          </cell>
          <cell r="C45">
            <v>0</v>
          </cell>
          <cell r="D45">
            <v>1</v>
          </cell>
          <cell r="E45">
            <v>21</v>
          </cell>
          <cell r="F45">
            <v>0.4</v>
          </cell>
          <cell r="G45">
            <v>0.4</v>
          </cell>
          <cell r="H45">
            <v>0</v>
          </cell>
        </row>
        <row r="46">
          <cell r="A46" t="str">
            <v>PROYECTOS ACUEDUCTO</v>
          </cell>
          <cell r="B46">
            <v>2</v>
          </cell>
          <cell r="C46">
            <v>0</v>
          </cell>
          <cell r="F46"/>
          <cell r="G46"/>
          <cell r="H46">
            <v>0</v>
          </cell>
        </row>
        <row r="47">
          <cell r="F47"/>
          <cell r="G47"/>
          <cell r="H47"/>
        </row>
        <row r="48">
          <cell r="F48"/>
          <cell r="G48"/>
          <cell r="H48"/>
        </row>
        <row r="49">
          <cell r="F49"/>
          <cell r="G49"/>
          <cell r="H49"/>
        </row>
        <row r="51">
          <cell r="A51" t="str">
            <v>Total general</v>
          </cell>
          <cell r="B51">
            <v>1681</v>
          </cell>
          <cell r="C51">
            <v>5</v>
          </cell>
          <cell r="F51"/>
          <cell r="G51"/>
          <cell r="H51">
            <v>2.9655990510083037E-3</v>
          </cell>
        </row>
      </sheetData>
      <sheetData sheetId="2" refreshError="1">
        <row r="12">
          <cell r="A12" t="str">
            <v>CAMBIO ACOMETIDAS CONTRATO</v>
          </cell>
          <cell r="B12">
            <v>9</v>
          </cell>
          <cell r="C12">
            <v>8</v>
          </cell>
          <cell r="E12">
            <v>0</v>
          </cell>
          <cell r="F12"/>
          <cell r="G12"/>
          <cell r="H12">
            <v>0.47058823529411764</v>
          </cell>
        </row>
        <row r="13">
          <cell r="A13" t="str">
            <v>CARROTANQUE</v>
          </cell>
          <cell r="B13">
            <v>47</v>
          </cell>
          <cell r="C13">
            <v>0</v>
          </cell>
          <cell r="D13">
            <v>1</v>
          </cell>
          <cell r="E13">
            <v>35</v>
          </cell>
          <cell r="F13">
            <v>1.3</v>
          </cell>
          <cell r="G13">
            <v>1.3</v>
          </cell>
          <cell r="H13">
            <v>0</v>
          </cell>
        </row>
        <row r="14">
          <cell r="A14" t="str">
            <v>CASAS SIN AGUA</v>
          </cell>
          <cell r="B14">
            <v>277</v>
          </cell>
          <cell r="C14">
            <v>396</v>
          </cell>
          <cell r="D14">
            <v>1</v>
          </cell>
          <cell r="E14">
            <v>35</v>
          </cell>
          <cell r="F14">
            <v>7.9</v>
          </cell>
          <cell r="G14">
            <v>19.2</v>
          </cell>
          <cell r="H14">
            <v>0.58841010401188709</v>
          </cell>
        </row>
        <row r="15">
          <cell r="A15" t="str">
            <v>CORTE Y RECONEXION</v>
          </cell>
          <cell r="B15">
            <v>5</v>
          </cell>
          <cell r="C15">
            <v>4</v>
          </cell>
          <cell r="E15">
            <v>0</v>
          </cell>
          <cell r="F15"/>
          <cell r="G15"/>
          <cell r="H15">
            <v>0.44444444444444442</v>
          </cell>
        </row>
        <row r="16">
          <cell r="A16" t="str">
            <v>DAÑOS ACUEDUCTO</v>
          </cell>
          <cell r="B16">
            <v>948</v>
          </cell>
          <cell r="C16">
            <v>86</v>
          </cell>
          <cell r="D16">
            <v>8.1142857142857157</v>
          </cell>
          <cell r="E16">
            <v>35</v>
          </cell>
          <cell r="F16">
            <v>3.3</v>
          </cell>
          <cell r="G16">
            <v>3.6</v>
          </cell>
          <cell r="H16">
            <v>8.3172147001934232E-2</v>
          </cell>
        </row>
        <row r="17">
          <cell r="A17" t="str">
            <v>ESCOMBROS DAÑOS ACUEDUCTO</v>
          </cell>
          <cell r="B17">
            <v>122</v>
          </cell>
          <cell r="C17">
            <v>8</v>
          </cell>
          <cell r="D17">
            <v>1</v>
          </cell>
          <cell r="E17">
            <v>35</v>
          </cell>
          <cell r="F17">
            <v>3.5</v>
          </cell>
          <cell r="G17">
            <v>3.7</v>
          </cell>
          <cell r="H17">
            <v>6.1538461538461542E-2</v>
          </cell>
        </row>
        <row r="18">
          <cell r="A18" t="str">
            <v>FRAUDES</v>
          </cell>
          <cell r="B18">
            <v>315</v>
          </cell>
          <cell r="C18">
            <v>26</v>
          </cell>
          <cell r="D18">
            <v>1</v>
          </cell>
          <cell r="E18">
            <v>21</v>
          </cell>
          <cell r="F18">
            <v>15</v>
          </cell>
          <cell r="G18">
            <v>16.2</v>
          </cell>
          <cell r="H18">
            <v>7.6246334310850442E-2</v>
          </cell>
        </row>
        <row r="19">
          <cell r="A19" t="str">
            <v>GARANTIAS INSTALACIONES</v>
          </cell>
          <cell r="B19">
            <v>19</v>
          </cell>
          <cell r="C19">
            <v>18</v>
          </cell>
          <cell r="E19">
            <v>0</v>
          </cell>
          <cell r="F19"/>
          <cell r="G19"/>
          <cell r="H19">
            <v>0.48648648648648651</v>
          </cell>
        </row>
        <row r="20">
          <cell r="A20" t="str">
            <v>INSTALACIONES ACUEDUCTO</v>
          </cell>
          <cell r="B20">
            <v>6</v>
          </cell>
          <cell r="C20">
            <v>50</v>
          </cell>
          <cell r="E20">
            <v>0</v>
          </cell>
          <cell r="F20"/>
          <cell r="G20"/>
          <cell r="H20">
            <v>0.8928571428571429</v>
          </cell>
        </row>
        <row r="21">
          <cell r="A21" t="str">
            <v>MEDIDORES 1/2 Y 1"</v>
          </cell>
          <cell r="B21">
            <v>1</v>
          </cell>
          <cell r="C21">
            <v>22</v>
          </cell>
          <cell r="E21">
            <v>0</v>
          </cell>
          <cell r="F21"/>
          <cell r="G21"/>
          <cell r="H21">
            <v>0.95652173913043481</v>
          </cell>
        </row>
        <row r="22">
          <cell r="A22" t="str">
            <v>MMTO VALVULAS E HIDRANTES</v>
          </cell>
          <cell r="B22">
            <v>1</v>
          </cell>
          <cell r="C22">
            <v>13</v>
          </cell>
          <cell r="D22">
            <v>1.6857142857142857</v>
          </cell>
          <cell r="E22">
            <v>35</v>
          </cell>
          <cell r="F22">
            <v>0</v>
          </cell>
          <cell r="G22">
            <v>0.2</v>
          </cell>
          <cell r="H22">
            <v>0.9285714285714286</v>
          </cell>
        </row>
        <row r="23">
          <cell r="A23" t="str">
            <v>OBRAS ACCESORIAS DAÑOS ACUEDUCTO</v>
          </cell>
          <cell r="B23">
            <v>0</v>
          </cell>
          <cell r="C23">
            <v>7</v>
          </cell>
          <cell r="E23">
            <v>0</v>
          </cell>
          <cell r="F23"/>
          <cell r="G23"/>
          <cell r="H23">
            <v>1</v>
          </cell>
        </row>
        <row r="24">
          <cell r="A24" t="str">
            <v>OBRAS ACCESORIAS INSTALACIONES</v>
          </cell>
          <cell r="B24">
            <v>635</v>
          </cell>
          <cell r="C24">
            <v>0</v>
          </cell>
          <cell r="E24">
            <v>0</v>
          </cell>
          <cell r="F24"/>
          <cell r="G24"/>
          <cell r="H24">
            <v>0</v>
          </cell>
        </row>
        <row r="25">
          <cell r="A25" t="str">
            <v>PITOMETRÍA</v>
          </cell>
          <cell r="B25">
            <v>38</v>
          </cell>
          <cell r="C25">
            <v>30</v>
          </cell>
          <cell r="D25">
            <v>2.875</v>
          </cell>
          <cell r="E25">
            <v>12</v>
          </cell>
          <cell r="F25">
            <v>1.1000000000000001</v>
          </cell>
          <cell r="G25">
            <v>2</v>
          </cell>
          <cell r="H25">
            <v>0.44117647058823528</v>
          </cell>
        </row>
        <row r="26">
          <cell r="A26" t="str">
            <v>PROYECTOS ACUEDUCTO</v>
          </cell>
          <cell r="B26">
            <v>1</v>
          </cell>
          <cell r="C26">
            <v>5</v>
          </cell>
          <cell r="E26">
            <v>0</v>
          </cell>
          <cell r="F26"/>
          <cell r="G26"/>
          <cell r="H26">
            <v>0.83333333333333337</v>
          </cell>
        </row>
        <row r="27">
          <cell r="A27" t="str">
            <v>REFERENCIACIÓN ACUEDUCTO</v>
          </cell>
          <cell r="B27">
            <v>3</v>
          </cell>
          <cell r="C27">
            <v>2</v>
          </cell>
          <cell r="E27">
            <v>0</v>
          </cell>
          <cell r="F27"/>
          <cell r="G27"/>
          <cell r="H27">
            <v>0.4</v>
          </cell>
        </row>
        <row r="28">
          <cell r="A28" t="str">
            <v>REVISIÓN  POSTERIOR  FRAUDES</v>
          </cell>
          <cell r="B28">
            <v>1</v>
          </cell>
          <cell r="C28">
            <v>0</v>
          </cell>
          <cell r="E28">
            <v>0</v>
          </cell>
          <cell r="F28"/>
          <cell r="G28"/>
          <cell r="H28">
            <v>0</v>
          </cell>
        </row>
        <row r="29">
          <cell r="F29"/>
          <cell r="G29"/>
          <cell r="H29"/>
        </row>
        <row r="30">
          <cell r="F30"/>
          <cell r="G30"/>
          <cell r="H30"/>
        </row>
        <row r="31">
          <cell r="F31"/>
          <cell r="G31"/>
          <cell r="H31"/>
        </row>
        <row r="32">
          <cell r="F32"/>
          <cell r="G32"/>
          <cell r="H32"/>
        </row>
        <row r="33">
          <cell r="A33" t="str">
            <v>Total general</v>
          </cell>
          <cell r="B33">
            <v>2428</v>
          </cell>
          <cell r="C33">
            <v>675</v>
          </cell>
          <cell r="F33"/>
          <cell r="G33"/>
          <cell r="H33">
            <v>0.21753142120528521</v>
          </cell>
        </row>
        <row r="35">
          <cell r="A35" t="str">
            <v>CAMBIO ACOMETIDAS CONTRATO</v>
          </cell>
          <cell r="B35">
            <v>249</v>
          </cell>
          <cell r="C35">
            <v>1</v>
          </cell>
          <cell r="D35">
            <v>3</v>
          </cell>
          <cell r="E35">
            <v>21</v>
          </cell>
          <cell r="F35">
            <v>4</v>
          </cell>
          <cell r="G35">
            <v>4</v>
          </cell>
          <cell r="H35">
            <v>4.0000000000000001E-3</v>
          </cell>
        </row>
        <row r="36">
          <cell r="A36" t="str">
            <v>CASAS SIN AGUA</v>
          </cell>
          <cell r="B36">
            <v>0</v>
          </cell>
          <cell r="C36">
            <v>1</v>
          </cell>
          <cell r="F36"/>
          <cell r="G36"/>
          <cell r="H36">
            <v>1</v>
          </cell>
        </row>
        <row r="37">
          <cell r="A37" t="str">
            <v>CORTE Y RECONEXION</v>
          </cell>
          <cell r="B37">
            <v>365</v>
          </cell>
          <cell r="C37">
            <v>97</v>
          </cell>
          <cell r="D37">
            <v>1</v>
          </cell>
          <cell r="E37">
            <v>21</v>
          </cell>
          <cell r="F37">
            <v>17.399999999999999</v>
          </cell>
          <cell r="G37">
            <v>22</v>
          </cell>
          <cell r="H37">
            <v>0.20995670995670995</v>
          </cell>
        </row>
        <row r="38">
          <cell r="A38" t="str">
            <v>DAÑOS ACUEDUCTO</v>
          </cell>
          <cell r="B38">
            <v>3</v>
          </cell>
          <cell r="C38">
            <v>0</v>
          </cell>
          <cell r="F38"/>
          <cell r="G38"/>
          <cell r="H38">
            <v>0</v>
          </cell>
        </row>
        <row r="39">
          <cell r="A39" t="str">
            <v>ESCOMBROS DAÑOS ACUEDUCTO</v>
          </cell>
          <cell r="B39">
            <v>3</v>
          </cell>
          <cell r="C39">
            <v>0</v>
          </cell>
          <cell r="F39"/>
          <cell r="G39"/>
          <cell r="H39">
            <v>0</v>
          </cell>
        </row>
        <row r="40">
          <cell r="A40" t="str">
            <v>FRAUDES</v>
          </cell>
          <cell r="B40">
            <v>2</v>
          </cell>
          <cell r="C40">
            <v>1</v>
          </cell>
          <cell r="F40"/>
          <cell r="G40"/>
          <cell r="H40">
            <v>0.33333333333333331</v>
          </cell>
        </row>
        <row r="41">
          <cell r="A41" t="str">
            <v>GARANTIAS INSTALACIONES</v>
          </cell>
          <cell r="B41">
            <v>12</v>
          </cell>
          <cell r="C41">
            <v>4</v>
          </cell>
          <cell r="D41">
            <v>1</v>
          </cell>
          <cell r="E41">
            <v>21</v>
          </cell>
          <cell r="F41">
            <v>0.6</v>
          </cell>
          <cell r="G41">
            <v>0.8</v>
          </cell>
          <cell r="H41">
            <v>0.25</v>
          </cell>
        </row>
        <row r="42">
          <cell r="A42" t="str">
            <v>INSTALACIONES ACUEDUCTO</v>
          </cell>
          <cell r="B42">
            <v>336</v>
          </cell>
          <cell r="C42">
            <v>5</v>
          </cell>
          <cell r="D42">
            <v>5</v>
          </cell>
          <cell r="E42">
            <v>21</v>
          </cell>
          <cell r="F42">
            <v>3.2</v>
          </cell>
          <cell r="G42">
            <v>3.2</v>
          </cell>
          <cell r="H42">
            <v>1.466275659824047E-2</v>
          </cell>
        </row>
        <row r="43">
          <cell r="A43" t="str">
            <v>MEDIDORES 1/2 Y 1"</v>
          </cell>
          <cell r="B43">
            <v>216</v>
          </cell>
          <cell r="C43">
            <v>1</v>
          </cell>
          <cell r="D43">
            <v>4</v>
          </cell>
          <cell r="E43">
            <v>21</v>
          </cell>
          <cell r="F43">
            <v>2.6</v>
          </cell>
          <cell r="G43">
            <v>2.6</v>
          </cell>
          <cell r="H43">
            <v>4.608294930875576E-3</v>
          </cell>
        </row>
        <row r="44">
          <cell r="A44" t="str">
            <v>MMTO VALVULAS E HIDRANTES</v>
          </cell>
          <cell r="B44">
            <v>33</v>
          </cell>
          <cell r="C44">
            <v>0</v>
          </cell>
          <cell r="D44">
            <v>3</v>
          </cell>
          <cell r="E44">
            <v>21</v>
          </cell>
          <cell r="F44">
            <v>0.5</v>
          </cell>
          <cell r="G44">
            <v>0.5</v>
          </cell>
          <cell r="H44">
            <v>0</v>
          </cell>
        </row>
        <row r="45">
          <cell r="A45" t="str">
            <v>OBRAS ACCESORIAS DAÑOS ACUEDUCTO</v>
          </cell>
          <cell r="B45">
            <v>133</v>
          </cell>
          <cell r="C45">
            <v>0</v>
          </cell>
          <cell r="D45">
            <v>3</v>
          </cell>
          <cell r="E45">
            <v>21</v>
          </cell>
          <cell r="F45">
            <v>2.1</v>
          </cell>
          <cell r="G45">
            <v>2.1</v>
          </cell>
          <cell r="H45">
            <v>0</v>
          </cell>
        </row>
        <row r="46">
          <cell r="A46" t="str">
            <v>OBRAS ACCESORIAS INSTALACIONES</v>
          </cell>
          <cell r="B46">
            <v>5</v>
          </cell>
          <cell r="C46">
            <v>0</v>
          </cell>
          <cell r="D46">
            <v>1</v>
          </cell>
          <cell r="E46">
            <v>21</v>
          </cell>
          <cell r="F46">
            <v>0.2</v>
          </cell>
          <cell r="G46">
            <v>0.2</v>
          </cell>
          <cell r="H46">
            <v>0</v>
          </cell>
        </row>
        <row r="47">
          <cell r="A47" t="str">
            <v>PROYECTOS ACUEDUCTO</v>
          </cell>
          <cell r="B47">
            <v>2</v>
          </cell>
          <cell r="C47">
            <v>0</v>
          </cell>
          <cell r="F47"/>
          <cell r="G47"/>
          <cell r="H47">
            <v>0</v>
          </cell>
        </row>
        <row r="48">
          <cell r="A48" t="str">
            <v>REFERENCIACIÓN ACUEDUCTO</v>
          </cell>
          <cell r="B48">
            <v>1</v>
          </cell>
          <cell r="C48">
            <v>0</v>
          </cell>
          <cell r="F48"/>
          <cell r="G48"/>
          <cell r="H48">
            <v>0</v>
          </cell>
        </row>
        <row r="49">
          <cell r="F49"/>
          <cell r="G49"/>
          <cell r="H49"/>
        </row>
        <row r="51">
          <cell r="A51" t="str">
            <v>Total general</v>
          </cell>
          <cell r="B51">
            <v>1360</v>
          </cell>
          <cell r="C51">
            <v>110</v>
          </cell>
          <cell r="F51"/>
          <cell r="G51"/>
          <cell r="H51">
            <v>7.4829931972789115E-2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
      <sheetName val="FEB"/>
      <sheetName val="MAR"/>
      <sheetName val="Ene-Mar EEPPM"/>
      <sheetName val="Ene-Mar Contrato"/>
      <sheetName val="Rendimientos_Sur 03-00(JC)"/>
      <sheetName val="Ene-Feb"/>
      <sheetName val="Mar-Abr"/>
      <sheetName val="May-Jun"/>
      <sheetName val="Jul-Ago"/>
      <sheetName val="Sep-Oct"/>
      <sheetName val="Ene-Mar_EEPPM"/>
      <sheetName val="Ene-Mar_Contrato"/>
      <sheetName val="Rendimientos_Sur_03-00(J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Nov-Dic"/>
      <sheetName val="Ene-Dic EEPPM"/>
      <sheetName val="May-Dic Contrato"/>
      <sheetName val="ENE"/>
      <sheetName val="FEB"/>
      <sheetName val="MAR"/>
      <sheetName val="Ene-Dic_EEPPM"/>
      <sheetName val="May-Dic_Contrato"/>
      <sheetName val="Ene-Dic_EEPPM2"/>
      <sheetName val="May-Dic_Contrato2"/>
      <sheetName val="Ene-Dic_EEPPM1"/>
      <sheetName val="May-Dic_Contrato1"/>
      <sheetName val="base"/>
      <sheetName val="GRUPO 3"/>
      <sheetName val="Liquidación de Obra x Administr"/>
      <sheetName val="28oct"/>
      <sheetName val="Hoja1"/>
    </sheetNames>
    <sheetDataSet>
      <sheetData sheetId="0" refreshError="1">
        <row r="12">
          <cell r="A12" t="str">
            <v>CARROTANQUE</v>
          </cell>
          <cell r="B12">
            <v>57</v>
          </cell>
          <cell r="C12">
            <v>2</v>
          </cell>
          <cell r="D12">
            <v>1</v>
          </cell>
          <cell r="E12">
            <v>43</v>
          </cell>
          <cell r="F12">
            <v>1.3</v>
          </cell>
          <cell r="G12">
            <v>1.4</v>
          </cell>
          <cell r="H12">
            <v>3.3898305084745763E-2</v>
          </cell>
        </row>
        <row r="13">
          <cell r="A13" t="str">
            <v>CASAS SIN AGUA</v>
          </cell>
          <cell r="B13">
            <v>573</v>
          </cell>
          <cell r="C13">
            <v>548</v>
          </cell>
          <cell r="D13">
            <v>1</v>
          </cell>
          <cell r="E13">
            <v>59</v>
          </cell>
          <cell r="F13">
            <v>9.6999999999999993</v>
          </cell>
          <cell r="G13">
            <v>19</v>
          </cell>
          <cell r="H13">
            <v>0.48884924174843891</v>
          </cell>
        </row>
        <row r="14">
          <cell r="A14" t="str">
            <v>CORTE Y RECONEXION</v>
          </cell>
          <cell r="B14">
            <v>37</v>
          </cell>
          <cell r="C14">
            <v>65</v>
          </cell>
          <cell r="F14"/>
          <cell r="G14"/>
          <cell r="H14">
            <v>0.63725490196078427</v>
          </cell>
        </row>
        <row r="15">
          <cell r="A15" t="str">
            <v>DAÑOS ACUEDUCTO</v>
          </cell>
          <cell r="B15">
            <v>591</v>
          </cell>
          <cell r="C15">
            <v>205</v>
          </cell>
          <cell r="D15">
            <v>7.3050847457627119</v>
          </cell>
          <cell r="E15">
            <v>59</v>
          </cell>
          <cell r="F15">
            <v>1.4</v>
          </cell>
          <cell r="G15">
            <v>1.8</v>
          </cell>
          <cell r="H15">
            <v>0.25753768844221103</v>
          </cell>
        </row>
        <row r="16">
          <cell r="A16" t="str">
            <v>ESCOMBROS DAÑOS ACUEDUCTO</v>
          </cell>
          <cell r="B16">
            <v>271</v>
          </cell>
          <cell r="C16">
            <v>8</v>
          </cell>
          <cell r="D16">
            <v>1</v>
          </cell>
          <cell r="E16">
            <v>59</v>
          </cell>
          <cell r="F16">
            <v>4.5999999999999996</v>
          </cell>
          <cell r="G16">
            <v>4.7</v>
          </cell>
          <cell r="H16">
            <v>2.8673835125448029E-2</v>
          </cell>
        </row>
        <row r="17">
          <cell r="A17" t="str">
            <v>FRAUDES</v>
          </cell>
          <cell r="B17">
            <v>13</v>
          </cell>
          <cell r="C17">
            <v>103</v>
          </cell>
          <cell r="D17">
            <v>1</v>
          </cell>
          <cell r="E17">
            <v>11</v>
          </cell>
          <cell r="F17">
            <v>10.5</v>
          </cell>
          <cell r="G17">
            <v>10.5</v>
          </cell>
          <cell r="H17">
            <v>0.88793103448275867</v>
          </cell>
        </row>
        <row r="18">
          <cell r="A18" t="str">
            <v>GARANTIAS INSTALACIONES</v>
          </cell>
          <cell r="B18">
            <v>25</v>
          </cell>
          <cell r="C18">
            <v>40</v>
          </cell>
          <cell r="F18"/>
          <cell r="G18"/>
          <cell r="H18">
            <v>0.61538461538461542</v>
          </cell>
        </row>
        <row r="19">
          <cell r="A19" t="str">
            <v>INSTALACIONES ACUEDUCTO</v>
          </cell>
          <cell r="B19">
            <v>5</v>
          </cell>
          <cell r="C19">
            <v>81</v>
          </cell>
          <cell r="F19"/>
          <cell r="G19"/>
          <cell r="H19">
            <v>0.94186046511627908</v>
          </cell>
        </row>
        <row r="20">
          <cell r="A20" t="str">
            <v>INSTALACIONES ALCANTARILLADO</v>
          </cell>
          <cell r="B20">
            <v>5</v>
          </cell>
          <cell r="C20">
            <v>0</v>
          </cell>
          <cell r="F20"/>
          <cell r="G20"/>
          <cell r="H20">
            <v>0</v>
          </cell>
        </row>
        <row r="21">
          <cell r="A21" t="str">
            <v>MEDIDORES 1/2 Y 1"</v>
          </cell>
          <cell r="B21">
            <v>19</v>
          </cell>
          <cell r="C21">
            <v>16</v>
          </cell>
          <cell r="F21"/>
          <cell r="G21"/>
          <cell r="H21">
            <v>0.45714285714285713</v>
          </cell>
        </row>
        <row r="22">
          <cell r="A22" t="str">
            <v>MMTO VALVULAS E HIDRANTES</v>
          </cell>
          <cell r="B22">
            <v>12</v>
          </cell>
          <cell r="C22">
            <v>26</v>
          </cell>
          <cell r="D22">
            <v>1</v>
          </cell>
          <cell r="E22">
            <v>59</v>
          </cell>
          <cell r="F22">
            <v>0.2</v>
          </cell>
          <cell r="G22">
            <v>0.6</v>
          </cell>
          <cell r="H22">
            <v>0.68421052631578949</v>
          </cell>
        </row>
        <row r="23">
          <cell r="A23" t="str">
            <v>OBRAS ACCESORIAS DAÑOS ACUEDUCTO</v>
          </cell>
          <cell r="B23">
            <v>18</v>
          </cell>
          <cell r="C23">
            <v>0</v>
          </cell>
          <cell r="F23"/>
          <cell r="G23"/>
          <cell r="H23">
            <v>0</v>
          </cell>
        </row>
        <row r="24">
          <cell r="A24" t="str">
            <v>OBRAS ACCESORIAS INSTALACIONES</v>
          </cell>
          <cell r="B24">
            <v>653</v>
          </cell>
          <cell r="C24">
            <v>0</v>
          </cell>
          <cell r="F24"/>
          <cell r="G24"/>
          <cell r="H24">
            <v>0</v>
          </cell>
        </row>
        <row r="25">
          <cell r="A25" t="str">
            <v>PITOMETRÍA</v>
          </cell>
          <cell r="B25">
            <v>82</v>
          </cell>
          <cell r="C25">
            <v>95</v>
          </cell>
          <cell r="D25">
            <v>1</v>
          </cell>
          <cell r="E25">
            <v>17</v>
          </cell>
          <cell r="F25">
            <v>4.8</v>
          </cell>
          <cell r="G25">
            <v>10.4</v>
          </cell>
          <cell r="H25">
            <v>0.53672316384180796</v>
          </cell>
        </row>
        <row r="26">
          <cell r="A26" t="str">
            <v>PROYECTOS ACUEDUCTO</v>
          </cell>
          <cell r="B26">
            <v>47</v>
          </cell>
          <cell r="C26">
            <v>62</v>
          </cell>
          <cell r="F26"/>
          <cell r="G26"/>
          <cell r="H26">
            <v>0.56880733944954132</v>
          </cell>
        </row>
        <row r="27">
          <cell r="A27" t="str">
            <v>REFERENCIACIÓN ACUEDUCTO</v>
          </cell>
          <cell r="B27">
            <v>3</v>
          </cell>
          <cell r="C27">
            <v>3</v>
          </cell>
          <cell r="F27"/>
          <cell r="G27"/>
          <cell r="H27">
            <v>0.5</v>
          </cell>
        </row>
        <row r="28">
          <cell r="A28" t="str">
            <v>REPARACION CAJAS DE MEDIDORES</v>
          </cell>
          <cell r="B28">
            <v>1</v>
          </cell>
          <cell r="C28">
            <v>19</v>
          </cell>
          <cell r="F28"/>
          <cell r="G28"/>
          <cell r="H28">
            <v>0.95</v>
          </cell>
        </row>
        <row r="29">
          <cell r="A29" t="str">
            <v>RETIRO MEDIDOR</v>
          </cell>
          <cell r="B29">
            <v>113</v>
          </cell>
          <cell r="C29">
            <v>65</v>
          </cell>
          <cell r="F29"/>
          <cell r="G29"/>
          <cell r="H29">
            <v>0.3651685393258427</v>
          </cell>
        </row>
        <row r="30">
          <cell r="A30" t="str">
            <v>TAPONADAS</v>
          </cell>
          <cell r="B30">
            <v>1</v>
          </cell>
          <cell r="C30">
            <v>7</v>
          </cell>
          <cell r="F30"/>
          <cell r="G30"/>
          <cell r="H30">
            <v>0.875</v>
          </cell>
        </row>
        <row r="31">
          <cell r="A31" t="str">
            <v>TRASLADO MEDIDOR</v>
          </cell>
          <cell r="B31">
            <v>0</v>
          </cell>
          <cell r="C31">
            <v>6</v>
          </cell>
          <cell r="F31"/>
          <cell r="G31"/>
          <cell r="H31">
            <v>1</v>
          </cell>
        </row>
        <row r="32">
          <cell r="F32"/>
          <cell r="G32"/>
          <cell r="H32"/>
        </row>
        <row r="33">
          <cell r="A33" t="str">
            <v>Total general</v>
          </cell>
          <cell r="B33">
            <v>2526</v>
          </cell>
          <cell r="C33">
            <v>1351</v>
          </cell>
          <cell r="F33"/>
          <cell r="G33"/>
          <cell r="H33">
            <v>0.34846530822801136</v>
          </cell>
        </row>
        <row r="34">
          <cell r="F34"/>
          <cell r="G34"/>
          <cell r="H34"/>
        </row>
      </sheetData>
      <sheetData sheetId="1" refreshError="1">
        <row r="12">
          <cell r="A12" t="str">
            <v>CARROTANQUE</v>
          </cell>
          <cell r="B12">
            <v>104</v>
          </cell>
          <cell r="C12">
            <v>14</v>
          </cell>
          <cell r="D12">
            <v>1</v>
          </cell>
          <cell r="E12">
            <v>46</v>
          </cell>
          <cell r="F12">
            <v>2.2999999999999998</v>
          </cell>
          <cell r="G12">
            <v>2.6</v>
          </cell>
          <cell r="H12">
            <v>0.11864406779661017</v>
          </cell>
        </row>
        <row r="13">
          <cell r="A13" t="str">
            <v>CASAS SIN AGUA</v>
          </cell>
          <cell r="B13">
            <v>546</v>
          </cell>
          <cell r="C13">
            <v>609</v>
          </cell>
          <cell r="D13">
            <v>1</v>
          </cell>
          <cell r="E13">
            <v>61</v>
          </cell>
          <cell r="F13">
            <v>9</v>
          </cell>
          <cell r="G13">
            <v>18.899999999999999</v>
          </cell>
          <cell r="H13">
            <v>0.52727272727272723</v>
          </cell>
        </row>
        <row r="14">
          <cell r="A14" t="str">
            <v>CORTE Y RECONEXION</v>
          </cell>
          <cell r="B14">
            <v>122</v>
          </cell>
          <cell r="C14">
            <v>138</v>
          </cell>
          <cell r="D14">
            <v>1</v>
          </cell>
          <cell r="E14">
            <v>61</v>
          </cell>
          <cell r="F14"/>
          <cell r="G14"/>
          <cell r="H14">
            <v>0.53076923076923077</v>
          </cell>
        </row>
        <row r="15">
          <cell r="A15" t="str">
            <v>DAÑOS ACUEDUCTO</v>
          </cell>
          <cell r="B15">
            <v>666</v>
          </cell>
          <cell r="C15">
            <v>234</v>
          </cell>
          <cell r="D15">
            <v>7.442622950819672</v>
          </cell>
          <cell r="E15">
            <v>61</v>
          </cell>
          <cell r="F15">
            <v>1.5</v>
          </cell>
          <cell r="G15">
            <v>2</v>
          </cell>
          <cell r="H15">
            <v>0.26</v>
          </cell>
        </row>
        <row r="16">
          <cell r="A16" t="str">
            <v>ESCOMBROS DAÑOS ACUEDUCTO</v>
          </cell>
          <cell r="B16">
            <v>221</v>
          </cell>
          <cell r="C16">
            <v>9</v>
          </cell>
          <cell r="D16">
            <v>1</v>
          </cell>
          <cell r="E16">
            <v>61</v>
          </cell>
          <cell r="F16">
            <v>3.6</v>
          </cell>
          <cell r="G16">
            <v>3.8</v>
          </cell>
          <cell r="H16">
            <v>3.9130434782608699E-2</v>
          </cell>
        </row>
        <row r="17">
          <cell r="A17" t="str">
            <v>FRAUDES</v>
          </cell>
          <cell r="B17">
            <v>62</v>
          </cell>
          <cell r="C17">
            <v>249</v>
          </cell>
          <cell r="D17">
            <v>1</v>
          </cell>
          <cell r="E17">
            <v>14</v>
          </cell>
          <cell r="F17">
            <v>22.2</v>
          </cell>
          <cell r="G17">
            <v>22.2</v>
          </cell>
          <cell r="H17">
            <v>0.80064308681672025</v>
          </cell>
        </row>
        <row r="18">
          <cell r="A18" t="str">
            <v>GARANTIAS INSTALACIONES</v>
          </cell>
          <cell r="B18">
            <v>70</v>
          </cell>
          <cell r="C18">
            <v>23</v>
          </cell>
          <cell r="D18">
            <v>1</v>
          </cell>
          <cell r="E18">
            <v>18</v>
          </cell>
          <cell r="F18"/>
          <cell r="G18"/>
          <cell r="H18">
            <v>0.24731182795698925</v>
          </cell>
        </row>
        <row r="19">
          <cell r="A19" t="str">
            <v>INSTALACIONES ACUEDUCTO</v>
          </cell>
          <cell r="B19">
            <v>13</v>
          </cell>
          <cell r="C19">
            <v>39</v>
          </cell>
          <cell r="F19"/>
          <cell r="G19"/>
          <cell r="H19">
            <v>0.75</v>
          </cell>
        </row>
        <row r="20">
          <cell r="A20" t="str">
            <v>INSTALACIONES ALCANTARILLADO</v>
          </cell>
          <cell r="B20">
            <v>3</v>
          </cell>
          <cell r="C20">
            <v>3</v>
          </cell>
          <cell r="F20"/>
          <cell r="G20"/>
          <cell r="H20">
            <v>0.5</v>
          </cell>
        </row>
        <row r="21">
          <cell r="A21" t="str">
            <v>MEDIDORES 1/2 Y 1"</v>
          </cell>
          <cell r="B21">
            <v>7</v>
          </cell>
          <cell r="C21">
            <v>18</v>
          </cell>
          <cell r="F21"/>
          <cell r="G21"/>
          <cell r="H21">
            <v>0.72</v>
          </cell>
        </row>
        <row r="22">
          <cell r="A22" t="str">
            <v>MMTO VALVULAS E HIDRANTES</v>
          </cell>
          <cell r="B22">
            <v>10</v>
          </cell>
          <cell r="C22">
            <v>19</v>
          </cell>
          <cell r="D22">
            <v>1</v>
          </cell>
          <cell r="E22">
            <v>61</v>
          </cell>
          <cell r="F22">
            <v>0.2</v>
          </cell>
          <cell r="G22">
            <v>0.5</v>
          </cell>
          <cell r="H22">
            <v>0.65517241379310343</v>
          </cell>
        </row>
        <row r="23">
          <cell r="A23" t="str">
            <v>OBRAS ACCESORIAS DAÑOS ACUEDUCTO</v>
          </cell>
          <cell r="B23">
            <v>2</v>
          </cell>
          <cell r="C23">
            <v>14</v>
          </cell>
          <cell r="D23">
            <v>1</v>
          </cell>
          <cell r="E23">
            <v>61</v>
          </cell>
          <cell r="F23"/>
          <cell r="G23"/>
          <cell r="H23">
            <v>0.875</v>
          </cell>
        </row>
        <row r="24">
          <cell r="A24" t="str">
            <v>OBRAS ACCESORIAS INSTALACIONES</v>
          </cell>
          <cell r="B24">
            <v>544</v>
          </cell>
          <cell r="C24">
            <v>1</v>
          </cell>
          <cell r="F24"/>
          <cell r="G24"/>
          <cell r="H24">
            <v>1.834862385321101E-3</v>
          </cell>
        </row>
        <row r="25">
          <cell r="A25" t="str">
            <v>PITOMETRÍA</v>
          </cell>
          <cell r="B25">
            <v>72</v>
          </cell>
          <cell r="C25">
            <v>75</v>
          </cell>
          <cell r="D25">
            <v>1</v>
          </cell>
          <cell r="E25">
            <v>21</v>
          </cell>
          <cell r="F25">
            <v>3.4</v>
          </cell>
          <cell r="G25">
            <v>7</v>
          </cell>
          <cell r="H25">
            <v>0.51020408163265307</v>
          </cell>
        </row>
        <row r="26">
          <cell r="A26" t="str">
            <v>PROYECTOS ACUEDUCTO</v>
          </cell>
          <cell r="B26">
            <v>52</v>
          </cell>
          <cell r="C26">
            <v>4</v>
          </cell>
          <cell r="D26">
            <v>1</v>
          </cell>
          <cell r="E26">
            <v>20</v>
          </cell>
          <cell r="F26"/>
          <cell r="G26"/>
          <cell r="H26">
            <v>7.1428571428571425E-2</v>
          </cell>
        </row>
        <row r="27">
          <cell r="A27" t="str">
            <v>REFERENCIACIÓN ACUEDUCTO</v>
          </cell>
          <cell r="B27">
            <v>1</v>
          </cell>
          <cell r="C27">
            <v>0</v>
          </cell>
          <cell r="F27"/>
          <cell r="G27"/>
          <cell r="H27">
            <v>0</v>
          </cell>
        </row>
        <row r="28">
          <cell r="A28" t="str">
            <v>REPARACION CAJAS DE MEDIDORES</v>
          </cell>
          <cell r="B28">
            <v>1</v>
          </cell>
          <cell r="C28">
            <v>6</v>
          </cell>
          <cell r="F28"/>
          <cell r="G28"/>
          <cell r="H28">
            <v>0.8571428571428571</v>
          </cell>
        </row>
        <row r="29">
          <cell r="A29" t="str">
            <v>RETIRO MEDIDOR</v>
          </cell>
          <cell r="B29">
            <v>121</v>
          </cell>
          <cell r="C29">
            <v>52</v>
          </cell>
          <cell r="F29"/>
          <cell r="G29"/>
          <cell r="H29">
            <v>0.30057803468208094</v>
          </cell>
        </row>
        <row r="30">
          <cell r="A30" t="str">
            <v>TAPONADAS</v>
          </cell>
          <cell r="B30">
            <v>2</v>
          </cell>
          <cell r="C30">
            <v>20</v>
          </cell>
          <cell r="F30"/>
          <cell r="G30"/>
          <cell r="H30">
            <v>0.90909090909090906</v>
          </cell>
        </row>
        <row r="31">
          <cell r="A31" t="str">
            <v>TRASLADO MEDIDOR</v>
          </cell>
          <cell r="B31">
            <v>1</v>
          </cell>
          <cell r="C31">
            <v>0</v>
          </cell>
          <cell r="F31"/>
          <cell r="G31"/>
          <cell r="H31">
            <v>0</v>
          </cell>
        </row>
        <row r="32">
          <cell r="F32"/>
          <cell r="G32"/>
          <cell r="H32"/>
        </row>
        <row r="33">
          <cell r="A33" t="str">
            <v>Total general</v>
          </cell>
          <cell r="B33">
            <v>2620</v>
          </cell>
          <cell r="C33">
            <v>1527</v>
          </cell>
          <cell r="F33"/>
          <cell r="G33"/>
          <cell r="H33">
            <v>0.36821798890764407</v>
          </cell>
        </row>
        <row r="34">
          <cell r="F34"/>
          <cell r="G34"/>
          <cell r="H34"/>
        </row>
      </sheetData>
      <sheetData sheetId="2" refreshError="1">
        <row r="12">
          <cell r="A12" t="str">
            <v>CAMBIO ACOMETIDAS CONTRATO</v>
          </cell>
          <cell r="B12">
            <v>2</v>
          </cell>
          <cell r="C12">
            <v>5</v>
          </cell>
          <cell r="D12">
            <v>1</v>
          </cell>
          <cell r="E12">
            <v>46</v>
          </cell>
          <cell r="F12"/>
          <cell r="G12"/>
          <cell r="H12">
            <v>0.7142857142857143</v>
          </cell>
        </row>
        <row r="13">
          <cell r="A13" t="str">
            <v>CARROTANQUE</v>
          </cell>
          <cell r="B13">
            <v>80</v>
          </cell>
          <cell r="C13">
            <v>2</v>
          </cell>
          <cell r="D13">
            <v>1</v>
          </cell>
          <cell r="E13">
            <v>44</v>
          </cell>
          <cell r="F13">
            <v>1.8</v>
          </cell>
          <cell r="G13">
            <v>1.9</v>
          </cell>
          <cell r="H13">
            <v>2.4390243902439025E-2</v>
          </cell>
        </row>
        <row r="14">
          <cell r="A14" t="str">
            <v>CASAS SIN AGUA</v>
          </cell>
          <cell r="B14">
            <v>500</v>
          </cell>
          <cell r="C14">
            <v>535</v>
          </cell>
          <cell r="D14">
            <v>1</v>
          </cell>
          <cell r="E14">
            <v>61</v>
          </cell>
          <cell r="F14">
            <v>8.1999999999999993</v>
          </cell>
          <cell r="G14">
            <v>17</v>
          </cell>
          <cell r="H14">
            <v>0.51690821256038644</v>
          </cell>
        </row>
        <row r="15">
          <cell r="A15" t="str">
            <v>CORTE Y RECONEXION</v>
          </cell>
          <cell r="B15">
            <v>19</v>
          </cell>
          <cell r="C15">
            <v>17</v>
          </cell>
          <cell r="D15">
            <v>7.442622950819672</v>
          </cell>
          <cell r="E15">
            <v>61</v>
          </cell>
          <cell r="F15"/>
          <cell r="G15"/>
          <cell r="H15">
            <v>0.47222222222222221</v>
          </cell>
        </row>
        <row r="16">
          <cell r="A16" t="str">
            <v>DAÑOS ACUEDUCTO</v>
          </cell>
          <cell r="B16">
            <v>598</v>
          </cell>
          <cell r="C16">
            <v>259</v>
          </cell>
          <cell r="D16">
            <v>7.278688524590164</v>
          </cell>
          <cell r="E16">
            <v>61</v>
          </cell>
          <cell r="F16">
            <v>1.3</v>
          </cell>
          <cell r="G16">
            <v>1.9</v>
          </cell>
          <cell r="H16">
            <v>0.30221703617269546</v>
          </cell>
        </row>
        <row r="17">
          <cell r="A17" t="str">
            <v>ESCOMBROS DAÑOS ACUEDUCTO</v>
          </cell>
          <cell r="B17">
            <v>188</v>
          </cell>
          <cell r="C17">
            <v>9</v>
          </cell>
          <cell r="D17">
            <v>1</v>
          </cell>
          <cell r="E17">
            <v>61</v>
          </cell>
          <cell r="F17">
            <v>3.1</v>
          </cell>
          <cell r="G17">
            <v>3.2</v>
          </cell>
          <cell r="H17">
            <v>4.5685279187817257E-2</v>
          </cell>
        </row>
        <row r="18">
          <cell r="A18" t="str">
            <v>FRAUDES</v>
          </cell>
          <cell r="B18">
            <v>234</v>
          </cell>
          <cell r="C18">
            <v>222</v>
          </cell>
          <cell r="D18">
            <v>1</v>
          </cell>
          <cell r="E18">
            <v>18</v>
          </cell>
          <cell r="F18">
            <v>13</v>
          </cell>
          <cell r="G18">
            <v>25.3</v>
          </cell>
          <cell r="H18">
            <v>0.48684210526315791</v>
          </cell>
        </row>
        <row r="19">
          <cell r="A19" t="str">
            <v>GARANTIAS INSTALACIONES</v>
          </cell>
          <cell r="B19">
            <v>13</v>
          </cell>
          <cell r="C19">
            <v>7</v>
          </cell>
          <cell r="F19"/>
          <cell r="G19"/>
          <cell r="H19">
            <v>0.35</v>
          </cell>
        </row>
        <row r="20">
          <cell r="A20" t="str">
            <v>INSTALACIONES ACUEDUCTO</v>
          </cell>
          <cell r="B20">
            <v>48</v>
          </cell>
          <cell r="C20">
            <v>104</v>
          </cell>
          <cell r="F20"/>
          <cell r="G20"/>
          <cell r="H20">
            <v>0.68421052631578949</v>
          </cell>
        </row>
        <row r="21">
          <cell r="A21" t="str">
            <v>INSTALACIONES ALCANTARILLADO</v>
          </cell>
          <cell r="B21">
            <v>8</v>
          </cell>
          <cell r="C21">
            <v>0</v>
          </cell>
          <cell r="F21"/>
          <cell r="G21"/>
          <cell r="H21">
            <v>0</v>
          </cell>
        </row>
        <row r="22">
          <cell r="A22" t="str">
            <v>MEDIDORES 1/2 Y 1"</v>
          </cell>
          <cell r="B22">
            <v>3</v>
          </cell>
          <cell r="C22">
            <v>4</v>
          </cell>
          <cell r="D22">
            <v>1</v>
          </cell>
          <cell r="E22">
            <v>62</v>
          </cell>
          <cell r="F22"/>
          <cell r="G22"/>
          <cell r="H22">
            <v>0.5714285714285714</v>
          </cell>
        </row>
        <row r="23">
          <cell r="A23" t="str">
            <v>MMTO VALVULAS E HIDRANTES</v>
          </cell>
          <cell r="B23">
            <v>2</v>
          </cell>
          <cell r="C23">
            <v>1</v>
          </cell>
          <cell r="D23">
            <v>1</v>
          </cell>
          <cell r="E23">
            <v>61</v>
          </cell>
          <cell r="F23">
            <v>0</v>
          </cell>
          <cell r="G23">
            <v>0</v>
          </cell>
          <cell r="H23">
            <v>0.33333333333333331</v>
          </cell>
        </row>
        <row r="24">
          <cell r="A24" t="str">
            <v>OBRAS ACCESORIAS DAÑOS ACUEDUCTO</v>
          </cell>
          <cell r="B24">
            <v>4</v>
          </cell>
          <cell r="C24">
            <v>23</v>
          </cell>
          <cell r="F24"/>
          <cell r="G24"/>
          <cell r="H24">
            <v>0.85185185185185186</v>
          </cell>
        </row>
        <row r="25">
          <cell r="A25" t="str">
            <v>OBRAS ACCESORIAS INSTALACIONES</v>
          </cell>
          <cell r="B25">
            <v>1107</v>
          </cell>
          <cell r="C25">
            <v>0</v>
          </cell>
          <cell r="D25">
            <v>1</v>
          </cell>
          <cell r="E25">
            <v>20</v>
          </cell>
          <cell r="F25"/>
          <cell r="G25"/>
          <cell r="H25">
            <v>0</v>
          </cell>
        </row>
        <row r="26">
          <cell r="A26" t="str">
            <v>PITOMETRÍA</v>
          </cell>
          <cell r="B26">
            <v>150</v>
          </cell>
          <cell r="C26">
            <v>65</v>
          </cell>
          <cell r="D26">
            <v>1</v>
          </cell>
          <cell r="E26">
            <v>20</v>
          </cell>
          <cell r="F26">
            <v>7.5</v>
          </cell>
          <cell r="G26">
            <v>10.8</v>
          </cell>
          <cell r="H26">
            <v>0.30232558139534882</v>
          </cell>
        </row>
        <row r="27">
          <cell r="A27" t="str">
            <v>PROYECTOS ACUEDUCTO</v>
          </cell>
          <cell r="B27">
            <v>62</v>
          </cell>
          <cell r="C27">
            <v>1</v>
          </cell>
          <cell r="F27"/>
          <cell r="G27"/>
          <cell r="H27">
            <v>1.5873015873015872E-2</v>
          </cell>
        </row>
        <row r="28">
          <cell r="A28" t="str">
            <v>REFERENCIACIÓN ACUEDUCTO</v>
          </cell>
          <cell r="B28">
            <v>1</v>
          </cell>
          <cell r="C28">
            <v>3</v>
          </cell>
          <cell r="F28"/>
          <cell r="G28"/>
          <cell r="H28">
            <v>0.75</v>
          </cell>
        </row>
        <row r="29">
          <cell r="A29" t="str">
            <v>TRASLADO MEDIDOR</v>
          </cell>
          <cell r="B29">
            <v>1</v>
          </cell>
          <cell r="C29">
            <v>0</v>
          </cell>
          <cell r="F29"/>
          <cell r="G29"/>
          <cell r="H29">
            <v>0</v>
          </cell>
        </row>
        <row r="30">
          <cell r="A30" t="str">
            <v>TAPONADAS</v>
          </cell>
          <cell r="B30">
            <v>2</v>
          </cell>
          <cell r="C30">
            <v>20</v>
          </cell>
          <cell r="F30"/>
          <cell r="G30"/>
          <cell r="H30"/>
        </row>
        <row r="31">
          <cell r="A31" t="str">
            <v>Total general</v>
          </cell>
          <cell r="B31">
            <v>3020</v>
          </cell>
          <cell r="C31">
            <v>1257</v>
          </cell>
          <cell r="F31"/>
          <cell r="G31"/>
          <cell r="H31">
            <v>0.29389759176993219</v>
          </cell>
        </row>
        <row r="32">
          <cell r="F32"/>
          <cell r="G32"/>
          <cell r="H32"/>
        </row>
      </sheetData>
      <sheetData sheetId="3" refreshError="1">
        <row r="12">
          <cell r="A12" t="str">
            <v>CAMBIO ACOMETIDAS CONTRATO</v>
          </cell>
          <cell r="B12">
            <v>6</v>
          </cell>
          <cell r="C12">
            <v>4</v>
          </cell>
          <cell r="D12">
            <v>1</v>
          </cell>
          <cell r="E12">
            <v>46</v>
          </cell>
          <cell r="F12"/>
          <cell r="G12"/>
          <cell r="H12">
            <v>0.4</v>
          </cell>
        </row>
        <row r="13">
          <cell r="A13" t="str">
            <v>CARROTANQUE</v>
          </cell>
          <cell r="B13">
            <v>65</v>
          </cell>
          <cell r="C13">
            <v>1</v>
          </cell>
          <cell r="D13">
            <v>1</v>
          </cell>
          <cell r="E13">
            <v>45</v>
          </cell>
          <cell r="F13">
            <v>1.4</v>
          </cell>
          <cell r="G13">
            <v>1.5</v>
          </cell>
          <cell r="H13">
            <v>1.5151515151515152E-2</v>
          </cell>
        </row>
        <row r="14">
          <cell r="A14" t="str">
            <v>CASAS SIN AGUA</v>
          </cell>
          <cell r="B14">
            <v>477</v>
          </cell>
          <cell r="C14">
            <v>610</v>
          </cell>
          <cell r="D14">
            <v>1</v>
          </cell>
          <cell r="E14">
            <v>62</v>
          </cell>
          <cell r="F14">
            <v>7.7</v>
          </cell>
          <cell r="G14">
            <v>17.5</v>
          </cell>
          <cell r="H14">
            <v>0.56117755289788407</v>
          </cell>
        </row>
        <row r="15">
          <cell r="A15" t="str">
            <v>CORTE Y RECONEXION</v>
          </cell>
          <cell r="B15">
            <v>8</v>
          </cell>
          <cell r="C15">
            <v>4</v>
          </cell>
          <cell r="D15">
            <v>7.442622950819672</v>
          </cell>
          <cell r="E15">
            <v>61</v>
          </cell>
          <cell r="F15"/>
          <cell r="G15"/>
          <cell r="H15">
            <v>0.33333333333333331</v>
          </cell>
        </row>
        <row r="16">
          <cell r="A16" t="str">
            <v>DAÑOS ACUEDUCTO</v>
          </cell>
          <cell r="B16">
            <v>572</v>
          </cell>
          <cell r="C16">
            <v>218</v>
          </cell>
          <cell r="D16">
            <v>7.306451612903226</v>
          </cell>
          <cell r="E16">
            <v>62</v>
          </cell>
          <cell r="F16">
            <v>1.3</v>
          </cell>
          <cell r="G16">
            <v>1.7</v>
          </cell>
          <cell r="H16">
            <v>0.27594936708860762</v>
          </cell>
        </row>
        <row r="17">
          <cell r="A17" t="str">
            <v>ESCOMBROS DAÑOS ACUEDUCTO</v>
          </cell>
          <cell r="B17">
            <v>226</v>
          </cell>
          <cell r="C17">
            <v>9</v>
          </cell>
          <cell r="D17">
            <v>1</v>
          </cell>
          <cell r="E17">
            <v>62</v>
          </cell>
          <cell r="F17">
            <v>3.6</v>
          </cell>
          <cell r="G17">
            <v>3.8</v>
          </cell>
          <cell r="H17">
            <v>3.8297872340425532E-2</v>
          </cell>
        </row>
        <row r="18">
          <cell r="A18" t="str">
            <v>FRAUDES</v>
          </cell>
          <cell r="B18">
            <v>213</v>
          </cell>
          <cell r="C18">
            <v>103</v>
          </cell>
          <cell r="D18">
            <v>1</v>
          </cell>
          <cell r="E18">
            <v>16</v>
          </cell>
          <cell r="F18">
            <v>13.3</v>
          </cell>
          <cell r="G18">
            <v>19.8</v>
          </cell>
          <cell r="H18">
            <v>0.32594936708860761</v>
          </cell>
        </row>
        <row r="19">
          <cell r="A19" t="str">
            <v>GARANTIAS INSTALACIONES</v>
          </cell>
          <cell r="B19">
            <v>13</v>
          </cell>
          <cell r="C19">
            <v>5</v>
          </cell>
          <cell r="F19"/>
          <cell r="G19"/>
          <cell r="H19">
            <v>0.27777777777777779</v>
          </cell>
        </row>
        <row r="20">
          <cell r="A20" t="str">
            <v>INSTALACIONES ACUEDUCTO</v>
          </cell>
          <cell r="B20">
            <v>27</v>
          </cell>
          <cell r="C20">
            <v>42</v>
          </cell>
          <cell r="F20"/>
          <cell r="G20"/>
          <cell r="H20">
            <v>0.60869565217391308</v>
          </cell>
        </row>
        <row r="21">
          <cell r="A21" t="str">
            <v>MEDIDORES 1/2 Y 1"</v>
          </cell>
          <cell r="B21">
            <v>8</v>
          </cell>
          <cell r="C21">
            <v>1</v>
          </cell>
          <cell r="F21"/>
          <cell r="G21"/>
          <cell r="H21">
            <v>0.1111111111111111</v>
          </cell>
        </row>
        <row r="22">
          <cell r="A22" t="str">
            <v>MMTO VALVULAS E HIDRANTES</v>
          </cell>
          <cell r="B22">
            <v>6</v>
          </cell>
          <cell r="C22">
            <v>7</v>
          </cell>
          <cell r="D22">
            <v>1</v>
          </cell>
          <cell r="E22">
            <v>62</v>
          </cell>
          <cell r="F22">
            <v>0.1</v>
          </cell>
          <cell r="G22">
            <v>0.2</v>
          </cell>
          <cell r="H22">
            <v>0.53846153846153844</v>
          </cell>
        </row>
        <row r="23">
          <cell r="A23" t="str">
            <v>OBRAS ACCESORIAS DAÑOS ACUEDUCTO</v>
          </cell>
          <cell r="B23">
            <v>9</v>
          </cell>
          <cell r="C23">
            <v>16</v>
          </cell>
          <cell r="D23">
            <v>1</v>
          </cell>
          <cell r="E23">
            <v>61</v>
          </cell>
          <cell r="F23"/>
          <cell r="G23"/>
          <cell r="H23">
            <v>0.64</v>
          </cell>
        </row>
        <row r="24">
          <cell r="A24" t="str">
            <v>OBRAS ACCESORIAS INSTALACIONES</v>
          </cell>
          <cell r="B24">
            <v>1223</v>
          </cell>
          <cell r="C24">
            <v>0</v>
          </cell>
          <cell r="F24"/>
          <cell r="G24"/>
          <cell r="H24">
            <v>0</v>
          </cell>
        </row>
        <row r="25">
          <cell r="A25" t="str">
            <v>PITOMETRÍA</v>
          </cell>
          <cell r="B25">
            <v>83</v>
          </cell>
          <cell r="C25">
            <v>48</v>
          </cell>
          <cell r="D25">
            <v>1</v>
          </cell>
          <cell r="E25">
            <v>20</v>
          </cell>
          <cell r="F25">
            <v>4.2</v>
          </cell>
          <cell r="G25">
            <v>6.6</v>
          </cell>
          <cell r="H25">
            <v>0.36641221374045801</v>
          </cell>
        </row>
        <row r="26">
          <cell r="A26" t="str">
            <v>PROYECTOS ACUEDUCTO</v>
          </cell>
          <cell r="B26">
            <v>70</v>
          </cell>
          <cell r="C26">
            <v>17</v>
          </cell>
          <cell r="D26">
            <v>1</v>
          </cell>
          <cell r="E26">
            <v>20</v>
          </cell>
          <cell r="F26"/>
          <cell r="G26"/>
          <cell r="H26">
            <v>0.19540229885057472</v>
          </cell>
        </row>
        <row r="27">
          <cell r="A27" t="str">
            <v>REFERENCIACIÓN ACUEDUCTO</v>
          </cell>
          <cell r="B27">
            <v>1</v>
          </cell>
          <cell r="C27">
            <v>0</v>
          </cell>
          <cell r="F27"/>
          <cell r="G27"/>
          <cell r="H27"/>
        </row>
        <row r="28">
          <cell r="A28" t="str">
            <v>Total general</v>
          </cell>
          <cell r="B28">
            <v>3006</v>
          </cell>
          <cell r="C28">
            <v>1085</v>
          </cell>
          <cell r="F28"/>
          <cell r="G28"/>
          <cell r="H28">
            <v>0.26521632852603277</v>
          </cell>
        </row>
        <row r="29">
          <cell r="A29" t="str">
            <v>RETIRO MEDIDOR</v>
          </cell>
          <cell r="B29">
            <v>121</v>
          </cell>
          <cell r="C29">
            <v>52</v>
          </cell>
          <cell r="F29"/>
          <cell r="G29"/>
          <cell r="H29"/>
        </row>
      </sheetData>
      <sheetData sheetId="4" refreshError="1">
        <row r="12">
          <cell r="A12" t="str">
            <v>CAMBIO ACOMETIDAS CONTRATO</v>
          </cell>
          <cell r="B12">
            <v>3</v>
          </cell>
          <cell r="C12">
            <v>2</v>
          </cell>
          <cell r="F12"/>
          <cell r="G12"/>
          <cell r="H12">
            <v>0.4</v>
          </cell>
        </row>
        <row r="13">
          <cell r="A13" t="str">
            <v>CARROTANQUE</v>
          </cell>
          <cell r="B13">
            <v>21</v>
          </cell>
          <cell r="C13">
            <v>1</v>
          </cell>
          <cell r="D13">
            <v>1</v>
          </cell>
          <cell r="E13">
            <v>46</v>
          </cell>
          <cell r="F13">
            <v>0.5</v>
          </cell>
          <cell r="G13">
            <v>0.5</v>
          </cell>
          <cell r="H13">
            <v>4.5454545454545456E-2</v>
          </cell>
        </row>
        <row r="14">
          <cell r="A14" t="str">
            <v>CASAS SIN AGUA</v>
          </cell>
          <cell r="B14">
            <v>419</v>
          </cell>
          <cell r="C14">
            <v>603</v>
          </cell>
          <cell r="D14">
            <v>1</v>
          </cell>
          <cell r="E14">
            <v>61</v>
          </cell>
          <cell r="F14">
            <v>6.9</v>
          </cell>
          <cell r="G14">
            <v>16.8</v>
          </cell>
          <cell r="H14">
            <v>0.59001956947162426</v>
          </cell>
        </row>
        <row r="15">
          <cell r="A15" t="str">
            <v>CORTE Y RECONEXION</v>
          </cell>
          <cell r="B15">
            <v>7</v>
          </cell>
          <cell r="C15">
            <v>8</v>
          </cell>
          <cell r="F15"/>
          <cell r="G15"/>
          <cell r="H15">
            <v>0.53333333333333333</v>
          </cell>
        </row>
        <row r="16">
          <cell r="A16" t="str">
            <v>DAÑOS ACUEDUCTO</v>
          </cell>
          <cell r="B16">
            <v>537</v>
          </cell>
          <cell r="C16">
            <v>199</v>
          </cell>
          <cell r="D16">
            <v>7.32258064516129</v>
          </cell>
          <cell r="E16">
            <v>61</v>
          </cell>
          <cell r="F16">
            <v>1.2</v>
          </cell>
          <cell r="G16">
            <v>1.6</v>
          </cell>
          <cell r="H16">
            <v>0.2703804347826087</v>
          </cell>
        </row>
        <row r="17">
          <cell r="A17" t="str">
            <v>ESCOMBROS DAÑOS ACUEDUCTO</v>
          </cell>
          <cell r="B17">
            <v>220</v>
          </cell>
          <cell r="C17">
            <v>6</v>
          </cell>
          <cell r="D17">
            <v>1</v>
          </cell>
          <cell r="E17">
            <v>61</v>
          </cell>
          <cell r="F17">
            <v>3.6</v>
          </cell>
          <cell r="G17">
            <v>3.7</v>
          </cell>
          <cell r="H17">
            <v>2.6548672566371681E-2</v>
          </cell>
        </row>
        <row r="18">
          <cell r="A18" t="str">
            <v>FRAUDES</v>
          </cell>
          <cell r="B18">
            <v>314</v>
          </cell>
          <cell r="C18">
            <v>45</v>
          </cell>
          <cell r="D18">
            <v>1</v>
          </cell>
          <cell r="E18">
            <v>21</v>
          </cell>
          <cell r="F18">
            <v>15</v>
          </cell>
          <cell r="G18">
            <v>17.100000000000001</v>
          </cell>
          <cell r="H18">
            <v>0.12534818941504178</v>
          </cell>
        </row>
        <row r="19">
          <cell r="A19" t="str">
            <v>GARANTIAS INSTALACIONES</v>
          </cell>
          <cell r="B19">
            <v>11</v>
          </cell>
          <cell r="C19">
            <v>4</v>
          </cell>
          <cell r="F19"/>
          <cell r="G19"/>
          <cell r="H19">
            <v>0.26666666666666666</v>
          </cell>
        </row>
        <row r="20">
          <cell r="A20" t="str">
            <v>INSTALACIONES ACUEDUCTO</v>
          </cell>
          <cell r="B20">
            <v>6</v>
          </cell>
          <cell r="C20">
            <v>73</v>
          </cell>
          <cell r="F20"/>
          <cell r="G20"/>
          <cell r="H20">
            <v>0.92405063291139244</v>
          </cell>
        </row>
        <row r="21">
          <cell r="A21" t="str">
            <v>MEDIDORES 1/2 Y 1"</v>
          </cell>
          <cell r="B21">
            <v>2</v>
          </cell>
          <cell r="C21">
            <v>3</v>
          </cell>
          <cell r="F21"/>
          <cell r="G21"/>
          <cell r="H21">
            <v>0.6</v>
          </cell>
        </row>
        <row r="22">
          <cell r="A22" t="str">
            <v>MMTO VALVULAS E HIDRANTES</v>
          </cell>
          <cell r="B22">
            <v>49</v>
          </cell>
          <cell r="C22">
            <v>4</v>
          </cell>
          <cell r="D22">
            <v>1</v>
          </cell>
          <cell r="E22">
            <v>61</v>
          </cell>
          <cell r="F22">
            <v>0.8</v>
          </cell>
          <cell r="G22">
            <v>0.9</v>
          </cell>
          <cell r="H22">
            <v>7.5471698113207544E-2</v>
          </cell>
        </row>
        <row r="23">
          <cell r="A23" t="str">
            <v>OBRAS ACCESORIAS DAÑOS ACUEDUCTO</v>
          </cell>
          <cell r="B23">
            <v>42</v>
          </cell>
          <cell r="C23">
            <v>1</v>
          </cell>
          <cell r="F23"/>
          <cell r="G23"/>
          <cell r="H23">
            <v>2.3255813953488372E-2</v>
          </cell>
        </row>
        <row r="24">
          <cell r="A24" t="str">
            <v>OBRAS ACCESORIAS INSTALACIONES</v>
          </cell>
          <cell r="B24">
            <v>927</v>
          </cell>
          <cell r="C24">
            <v>0</v>
          </cell>
          <cell r="F24"/>
          <cell r="G24"/>
          <cell r="H24">
            <v>0</v>
          </cell>
        </row>
        <row r="25">
          <cell r="A25" t="str">
            <v>PITOMETRÍA</v>
          </cell>
          <cell r="B25">
            <v>47</v>
          </cell>
          <cell r="C25">
            <v>39</v>
          </cell>
          <cell r="D25">
            <v>1</v>
          </cell>
          <cell r="E25">
            <v>21</v>
          </cell>
          <cell r="F25">
            <v>2.2000000000000002</v>
          </cell>
          <cell r="G25">
            <v>4.0999999999999996</v>
          </cell>
          <cell r="H25">
            <v>0.45348837209302323</v>
          </cell>
        </row>
        <row r="26">
          <cell r="A26" t="str">
            <v>PROYECTOS ACUEDUCTO</v>
          </cell>
          <cell r="B26">
            <v>74</v>
          </cell>
          <cell r="C26">
            <v>15</v>
          </cell>
          <cell r="F26"/>
          <cell r="G26"/>
          <cell r="H26">
            <v>0.16853932584269662</v>
          </cell>
        </row>
        <row r="27">
          <cell r="A27" t="str">
            <v>REFERENCIACIÓN ACUEDUCTO</v>
          </cell>
          <cell r="B27">
            <v>0</v>
          </cell>
          <cell r="C27">
            <v>3</v>
          </cell>
          <cell r="F27"/>
          <cell r="G27"/>
          <cell r="H27">
            <v>1</v>
          </cell>
        </row>
        <row r="28">
          <cell r="A28" t="str">
            <v>#N/A</v>
          </cell>
          <cell r="B28">
            <v>3</v>
          </cell>
          <cell r="C28">
            <v>1</v>
          </cell>
          <cell r="F28"/>
          <cell r="G28"/>
          <cell r="H28"/>
        </row>
        <row r="29">
          <cell r="A29" t="str">
            <v>Total general</v>
          </cell>
          <cell r="B29">
            <v>2679</v>
          </cell>
          <cell r="C29">
            <v>1006</v>
          </cell>
          <cell r="F29"/>
          <cell r="G29"/>
          <cell r="H29">
            <v>0.2729986431478969</v>
          </cell>
        </row>
        <row r="30">
          <cell r="F30"/>
          <cell r="G30"/>
          <cell r="H30"/>
        </row>
      </sheetData>
      <sheetData sheetId="5" refreshError="1">
        <row r="12">
          <cell r="A12" t="str">
            <v>CAMBIO ACOMETIDAS CONTRATO</v>
          </cell>
          <cell r="B12">
            <v>8</v>
          </cell>
          <cell r="C12">
            <v>8</v>
          </cell>
          <cell r="F12"/>
          <cell r="G12"/>
          <cell r="H12">
            <v>0.5</v>
          </cell>
        </row>
        <row r="13">
          <cell r="A13" t="str">
            <v>CARROTANQUE</v>
          </cell>
          <cell r="B13">
            <v>123</v>
          </cell>
          <cell r="C13">
            <v>1</v>
          </cell>
          <cell r="D13">
            <v>1</v>
          </cell>
          <cell r="E13">
            <v>63</v>
          </cell>
          <cell r="F13">
            <v>2</v>
          </cell>
          <cell r="G13">
            <v>2</v>
          </cell>
          <cell r="H13">
            <v>8.0645161290322578E-3</v>
          </cell>
        </row>
        <row r="14">
          <cell r="A14" t="str">
            <v>CASAS SIN AGUA</v>
          </cell>
          <cell r="B14">
            <v>465</v>
          </cell>
          <cell r="C14">
            <v>735</v>
          </cell>
          <cell r="D14">
            <v>1</v>
          </cell>
          <cell r="E14">
            <v>63</v>
          </cell>
          <cell r="F14">
            <v>7.4</v>
          </cell>
          <cell r="G14">
            <v>19</v>
          </cell>
          <cell r="H14">
            <v>0.61250000000000004</v>
          </cell>
        </row>
        <row r="15">
          <cell r="A15" t="str">
            <v>CORTE Y RECONEXION</v>
          </cell>
          <cell r="B15">
            <v>15</v>
          </cell>
          <cell r="C15">
            <v>32</v>
          </cell>
          <cell r="F15"/>
          <cell r="G15"/>
          <cell r="H15">
            <v>0.68085106382978722</v>
          </cell>
        </row>
        <row r="16">
          <cell r="A16" t="str">
            <v>DAÑOS ACUEDUCTO</v>
          </cell>
          <cell r="B16">
            <v>640</v>
          </cell>
          <cell r="C16">
            <v>287</v>
          </cell>
          <cell r="D16">
            <v>7</v>
          </cell>
          <cell r="E16">
            <v>55.285714285714285</v>
          </cell>
          <cell r="F16">
            <v>1.7</v>
          </cell>
          <cell r="G16">
            <v>2.4</v>
          </cell>
          <cell r="H16">
            <v>0.30960086299892126</v>
          </cell>
        </row>
        <row r="17">
          <cell r="A17" t="str">
            <v>ESCOMBROS DAÑOS ACUEDUCTO</v>
          </cell>
          <cell r="B17">
            <v>205</v>
          </cell>
          <cell r="C17">
            <v>9</v>
          </cell>
          <cell r="D17">
            <v>1</v>
          </cell>
          <cell r="E17">
            <v>63</v>
          </cell>
          <cell r="F17">
            <v>3.3</v>
          </cell>
          <cell r="G17">
            <v>3.4</v>
          </cell>
          <cell r="H17">
            <v>4.2056074766355138E-2</v>
          </cell>
        </row>
        <row r="18">
          <cell r="A18" t="str">
            <v>FRAUDES</v>
          </cell>
          <cell r="B18">
            <v>356</v>
          </cell>
          <cell r="C18">
            <v>255</v>
          </cell>
          <cell r="D18">
            <v>1</v>
          </cell>
          <cell r="E18">
            <v>25</v>
          </cell>
          <cell r="F18">
            <v>14.2</v>
          </cell>
          <cell r="G18">
            <v>24.4</v>
          </cell>
          <cell r="H18">
            <v>0.41734860883797054</v>
          </cell>
        </row>
        <row r="19">
          <cell r="A19" t="str">
            <v>GARANTIAS INSTALACIONES</v>
          </cell>
          <cell r="B19">
            <v>32</v>
          </cell>
          <cell r="C19">
            <v>7</v>
          </cell>
          <cell r="F19"/>
          <cell r="G19"/>
          <cell r="H19">
            <v>0.17948717948717949</v>
          </cell>
        </row>
        <row r="20">
          <cell r="A20" t="str">
            <v>INSTALACIONES ACUEDUCTO</v>
          </cell>
          <cell r="B20">
            <v>4</v>
          </cell>
          <cell r="C20">
            <v>91</v>
          </cell>
          <cell r="F20"/>
          <cell r="G20"/>
          <cell r="H20">
            <v>0.95789473684210524</v>
          </cell>
        </row>
        <row r="21">
          <cell r="A21" t="str">
            <v>MEDIDORES 1/2 Y 1"</v>
          </cell>
          <cell r="B21">
            <v>2</v>
          </cell>
          <cell r="C21">
            <v>3</v>
          </cell>
          <cell r="F21"/>
          <cell r="G21"/>
          <cell r="H21">
            <v>0.6</v>
          </cell>
        </row>
        <row r="22">
          <cell r="A22" t="str">
            <v>MMTO VALVULAS E HIDRANTES</v>
          </cell>
          <cell r="B22">
            <v>36</v>
          </cell>
          <cell r="C22">
            <v>12</v>
          </cell>
          <cell r="D22">
            <v>2</v>
          </cell>
          <cell r="E22">
            <v>44</v>
          </cell>
          <cell r="F22">
            <v>0.4</v>
          </cell>
          <cell r="G22">
            <v>0.5</v>
          </cell>
          <cell r="H22">
            <v>0.25</v>
          </cell>
        </row>
        <row r="23">
          <cell r="A23" t="str">
            <v>OBRAS ACCESORIAS DAÑOS ACUEDUCTO</v>
          </cell>
          <cell r="B23">
            <v>9</v>
          </cell>
          <cell r="C23">
            <v>22</v>
          </cell>
          <cell r="F23"/>
          <cell r="G23"/>
          <cell r="H23">
            <v>0.70967741935483875</v>
          </cell>
        </row>
        <row r="24">
          <cell r="A24" t="str">
            <v>OBRAS ACCESORIAS INSTALACIONES</v>
          </cell>
          <cell r="B24">
            <v>1132</v>
          </cell>
          <cell r="C24">
            <v>0</v>
          </cell>
          <cell r="F24"/>
          <cell r="G24"/>
          <cell r="H24">
            <v>0</v>
          </cell>
        </row>
        <row r="25">
          <cell r="A25" t="str">
            <v>PITOMETRÍA</v>
          </cell>
          <cell r="B25">
            <v>44</v>
          </cell>
          <cell r="C25">
            <v>71</v>
          </cell>
          <cell r="D25">
            <v>3</v>
          </cell>
          <cell r="E25">
            <v>31.333333333333332</v>
          </cell>
          <cell r="F25">
            <v>0.5</v>
          </cell>
          <cell r="G25">
            <v>1.2</v>
          </cell>
          <cell r="H25">
            <v>0.61739130434782608</v>
          </cell>
        </row>
        <row r="26">
          <cell r="A26" t="str">
            <v>PROYECTOS ACUEDUCTO</v>
          </cell>
          <cell r="B26">
            <v>51</v>
          </cell>
          <cell r="C26">
            <v>7</v>
          </cell>
          <cell r="F26"/>
          <cell r="G26"/>
          <cell r="H26">
            <v>0.1206896551724138</v>
          </cell>
        </row>
        <row r="27">
          <cell r="A27" t="str">
            <v>SECTOR SIN AGUA</v>
          </cell>
          <cell r="B27">
            <v>0</v>
          </cell>
          <cell r="C27">
            <v>1</v>
          </cell>
          <cell r="F27"/>
          <cell r="G27"/>
          <cell r="H27">
            <v>1</v>
          </cell>
        </row>
        <row r="28">
          <cell r="A28" t="str">
            <v>#N/A</v>
          </cell>
          <cell r="B28">
            <v>3</v>
          </cell>
          <cell r="C28">
            <v>1</v>
          </cell>
          <cell r="F28"/>
          <cell r="G28"/>
          <cell r="H28">
            <v>0.25</v>
          </cell>
        </row>
        <row r="29">
          <cell r="A29" t="str">
            <v>Total general</v>
          </cell>
          <cell r="B29">
            <v>2679</v>
          </cell>
          <cell r="C29">
            <v>1006</v>
          </cell>
          <cell r="F29"/>
          <cell r="G29"/>
          <cell r="H29"/>
        </row>
        <row r="30">
          <cell r="F30"/>
          <cell r="G30"/>
          <cell r="H30"/>
        </row>
        <row r="31">
          <cell r="F31"/>
          <cell r="G31"/>
          <cell r="H31"/>
        </row>
        <row r="32">
          <cell r="F32"/>
          <cell r="G32"/>
          <cell r="H32"/>
        </row>
        <row r="33">
          <cell r="A33" t="str">
            <v>Total general</v>
          </cell>
          <cell r="B33">
            <v>3125</v>
          </cell>
          <cell r="C33">
            <v>1542</v>
          </cell>
          <cell r="F33"/>
          <cell r="G33"/>
          <cell r="H33">
            <v>0.33040497107349476</v>
          </cell>
        </row>
        <row r="34">
          <cell r="F34"/>
          <cell r="G34"/>
          <cell r="H34"/>
        </row>
      </sheetData>
      <sheetData sheetId="6"/>
      <sheetData sheetId="7"/>
      <sheetData sheetId="8" refreshError="1"/>
      <sheetData sheetId="9" refreshError="1"/>
      <sheetData sheetId="10" refreshError="1"/>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Nov-Dic"/>
      <sheetName val="Ene-Dic EEPPM"/>
      <sheetName val="May-Dic Contrato"/>
      <sheetName val="ENE"/>
      <sheetName val="FEB"/>
      <sheetName val="MAR"/>
      <sheetName val="Ene-Dic_EEPPM2"/>
      <sheetName val="May-Dic_Contrato2"/>
      <sheetName val="Ene-Dic_EEPPM"/>
      <sheetName val="May-Dic_Contrato"/>
      <sheetName val="Ene-Dic_EEPPM1"/>
      <sheetName val="May-Dic_Contrato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sheetData sheetId="12"/>
      <sheetData sheetId="13"/>
      <sheetData sheetId="14"/>
      <sheetData sheetId="15"/>
      <sheetData sheetId="16"/>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resupuesto Consultoria"/>
      <sheetName val="A. Profesional "/>
      <sheetName val="B.Técnico-Tecnólogo"/>
      <sheetName val="C.Operario-Apoyo "/>
      <sheetName val="D. Equipos "/>
      <sheetName val="E. Ensayos de Laboratorio"/>
      <sheetName val="Factor Multiplicador dePersonal"/>
    </sheetNames>
    <sheetDataSet>
      <sheetData sheetId="0"/>
      <sheetData sheetId="1"/>
      <sheetData sheetId="2"/>
      <sheetData sheetId="3"/>
      <sheetData sheetId="4"/>
      <sheetData sheetId="5"/>
      <sheetData sheetId="6"/>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ACOMETIDAS"/>
      <sheetName val="dem poz"/>
      <sheetName val="desvio"/>
      <sheetName val="TUBERIA"/>
      <sheetName val="CARCAMO"/>
      <sheetName val="ANDENES"/>
      <sheetName val="DOMICILIARIAS"/>
      <sheetName val="PAVIMENTO"/>
      <sheetName val="SUMA TUB"/>
      <sheetName val="RESUMEN"/>
      <sheetName val="VILLA SAGRARIO N"/>
      <sheetName val="PERPER2"/>
      <sheetName val="Reposicio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MATERIAL"/>
    </sheetNames>
    <sheetDataSet>
      <sheetData sheetId="0" refreshError="1"/>
      <sheetData sheetId="1"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INDICE"/>
      <sheetName val="Materiales"/>
      <sheetName val="Equipo"/>
      <sheetName val="Otros"/>
      <sheetName val="Densidades"/>
      <sheetName val="200.1"/>
      <sheetName val="200.2"/>
      <sheetName val="201.7"/>
      <sheetName val="201.8"/>
      <sheetName val="201.9"/>
      <sheetName val="201.10"/>
      <sheetName val="201.11"/>
      <sheetName val="201.12"/>
      <sheetName val="201.14 (2)"/>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1P7"/>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 val="200.1 Descapote"/>
      <sheetName val="6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INDICE"/>
      <sheetName val="Materiales"/>
      <sheetName val="Equipo"/>
      <sheetName val="Otros"/>
      <sheetName val="Densidades"/>
      <sheetName val="200.1 Descapote"/>
      <sheetName val="200.2"/>
      <sheetName val="201.7"/>
      <sheetName val="201.8"/>
      <sheetName val="201.9"/>
      <sheetName val="201.10"/>
      <sheetName val="201.11"/>
      <sheetName val="201.12"/>
      <sheetName val="201.14 (2)"/>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1P7"/>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4"/>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de precios"/>
      <sheetName val="Remo. derr."/>
      <sheetName val="Limp. mec. Alcant."/>
      <sheetName val="Res-Accide-10"/>
      <sheetName val="Equipo"/>
      <sheetName val="materiales"/>
      <sheetName val="otros"/>
      <sheetName val="Hoja1"/>
      <sheetName val="COSTOS OFICINA"/>
      <sheetName val="COSTOS CAMPAMENTO"/>
    </sheetNames>
    <sheetDataSet>
      <sheetData sheetId="0">
        <row r="52">
          <cell r="H52">
            <v>46548</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Consorcio"/>
      <sheetName val="obra civil"/>
      <sheetName val="eléctricos"/>
      <sheetName val="hidráulicos"/>
      <sheetName val="insumos"/>
    </sheetNames>
    <sheetDataSet>
      <sheetData sheetId="0" refreshError="1"/>
      <sheetData sheetId="1" refreshError="1"/>
      <sheetData sheetId="2" refreshError="1"/>
      <sheetData sheetId="3" refreshError="1"/>
      <sheetData sheetId="4" refreshError="1">
        <row r="350">
          <cell r="A350" t="str">
            <v xml:space="preserve">ACCESORIOS PVC PARA INSTALACION DE GRIFERIAS TIPO PUSH, INCLUYE PEGANTES, LIMPIADORES, SILICONAS, TEFLON  Y ACCESORIOS EN GENERAL NECESARIOS PARA SU ADECUADO FUNCIONAMIENTO E INSTALACIÓN. </v>
          </cell>
          <cell r="B350" t="str">
            <v>UN</v>
          </cell>
          <cell r="C350">
            <v>46600</v>
          </cell>
        </row>
        <row r="351">
          <cell r="A351" t="str">
            <v>ACERO DE REFUERZO PDR-60;  F'Y= 4,200 KG/CM2 (420 MPA)</v>
          </cell>
          <cell r="B351" t="str">
            <v>KG</v>
          </cell>
          <cell r="C351">
            <v>2080</v>
          </cell>
        </row>
        <row r="352">
          <cell r="A352" t="str">
            <v>ACIDO MURIATICO</v>
          </cell>
          <cell r="B352" t="str">
            <v>LT</v>
          </cell>
          <cell r="C352">
            <v>5800</v>
          </cell>
        </row>
        <row r="353">
          <cell r="A353" t="str">
            <v>ACOPLE SANITARIO</v>
          </cell>
          <cell r="B353" t="str">
            <v>UN</v>
          </cell>
          <cell r="C353">
            <v>2500</v>
          </cell>
        </row>
        <row r="354">
          <cell r="A354" t="str">
            <v>ADOQUÍN (BLOQUE DE CEMENTO MACIZO) TIPO DECOBLOCK, DE 20X10X6 CM (PUESTO EN OBRA)</v>
          </cell>
          <cell r="B354" t="str">
            <v>UN</v>
          </cell>
          <cell r="C354">
            <v>750</v>
          </cell>
        </row>
        <row r="355">
          <cell r="A355" t="str">
            <v>ADOQUIN CUARTO X 26; 26X6X6 COLOR ARENA TIPO MOORE O EQUIVALENTE (PUESTO EN OBRA)</v>
          </cell>
          <cell r="B355" t="str">
            <v>M2</v>
          </cell>
          <cell r="C355">
            <v>21000</v>
          </cell>
        </row>
        <row r="356">
          <cell r="A356" t="str">
            <v>ADOQUIN ECOLÓGICO (GRAMOQUIN DE FIBRIT O EQUIVALENTE, COLOR GRIS) DE 0,35 X 0,35 X 0,065 M (PUESTO EN OBRA)</v>
          </cell>
          <cell r="B356" t="str">
            <v>UN</v>
          </cell>
          <cell r="C356">
            <v>4700</v>
          </cell>
        </row>
        <row r="357">
          <cell r="A357" t="str">
            <v>ADOQUIN EN ARCILLA, DE 0,15 X 0,16 X 0,05 M; COLOR ARENA TIPO MOORE O SIMILAR (PUESTO EN OBRA)</v>
          </cell>
          <cell r="B357" t="str">
            <v>UN</v>
          </cell>
          <cell r="C357">
            <v>366</v>
          </cell>
        </row>
        <row r="358">
          <cell r="A358" t="str">
            <v>ALAMBRE - COBRE THHN N°8</v>
          </cell>
          <cell r="B358" t="str">
            <v>ML</v>
          </cell>
          <cell r="C358">
            <v>2820</v>
          </cell>
        </row>
        <row r="359">
          <cell r="A359" t="str">
            <v>ALAMBRE COBRE THHN  N°12</v>
          </cell>
          <cell r="B359" t="str">
            <v>ML</v>
          </cell>
          <cell r="C359">
            <v>1360</v>
          </cell>
        </row>
        <row r="360">
          <cell r="A360" t="str">
            <v>ALAMBRE NEGRO CAL. 18</v>
          </cell>
          <cell r="B360" t="str">
            <v>KG</v>
          </cell>
          <cell r="C360">
            <v>2700</v>
          </cell>
        </row>
        <row r="361">
          <cell r="A361" t="str">
            <v>ANCLAJE CAMISA DE 1/4*1 3/8"</v>
          </cell>
          <cell r="B361" t="str">
            <v>UN</v>
          </cell>
          <cell r="C361">
            <v>336</v>
          </cell>
        </row>
        <row r="362">
          <cell r="A362" t="str">
            <v>ANCLAJE CAMISA DE 3/8* 3"</v>
          </cell>
          <cell r="B362" t="str">
            <v>UN</v>
          </cell>
          <cell r="C362">
            <v>625</v>
          </cell>
        </row>
        <row r="363">
          <cell r="A363" t="str">
            <v>ANCLAJE CAMISA DE 5/16*2 1/2"</v>
          </cell>
          <cell r="B363" t="str">
            <v>UN</v>
          </cell>
          <cell r="C363">
            <v>432</v>
          </cell>
        </row>
        <row r="364">
          <cell r="A364" t="str">
            <v>ANCLAJE CAMISA DE 5/16*2 1/2"</v>
          </cell>
          <cell r="B364" t="str">
            <v>UN</v>
          </cell>
          <cell r="C364">
            <v>432</v>
          </cell>
        </row>
        <row r="365">
          <cell r="A365" t="str">
            <v>ANCLAJE NYLON IMPACTO DE 1/4" X  2 1/4"</v>
          </cell>
          <cell r="B365" t="str">
            <v>UN</v>
          </cell>
          <cell r="C365">
            <v>159</v>
          </cell>
        </row>
        <row r="366">
          <cell r="A366" t="str">
            <v>ANGULO 1" X 1" X 3/16"</v>
          </cell>
          <cell r="B366" t="str">
            <v>ML</v>
          </cell>
          <cell r="C366">
            <v>3360</v>
          </cell>
        </row>
        <row r="367">
          <cell r="A367" t="str">
            <v>ANGULO 1" X 1" X 3/16"</v>
          </cell>
          <cell r="B367" t="str">
            <v>ML</v>
          </cell>
          <cell r="C367">
            <v>3360</v>
          </cell>
        </row>
        <row r="368">
          <cell r="A368" t="str">
            <v>ANGULO 2" X 1/8"</v>
          </cell>
          <cell r="B368" t="str">
            <v>ML</v>
          </cell>
          <cell r="C368">
            <v>3420</v>
          </cell>
        </row>
        <row r="369">
          <cell r="A369" t="str">
            <v>ANGULO 3/4 X 1/8</v>
          </cell>
          <cell r="B369" t="str">
            <v>ML</v>
          </cell>
          <cell r="C369">
            <v>1440</v>
          </cell>
        </row>
        <row r="370">
          <cell r="A370" t="str">
            <v>ANGULO 3/4 X 1/8</v>
          </cell>
          <cell r="B370" t="str">
            <v>ML</v>
          </cell>
          <cell r="C370">
            <v>1440</v>
          </cell>
        </row>
        <row r="371">
          <cell r="A371" t="str">
            <v>ANGULO DE 1 1/4 X 3/16"</v>
          </cell>
          <cell r="B371" t="str">
            <v>ML</v>
          </cell>
          <cell r="C371">
            <v>3280</v>
          </cell>
        </row>
        <row r="372">
          <cell r="A372" t="str">
            <v>ANTICORROSIVO ROJO CLARO PHLC</v>
          </cell>
          <cell r="B372" t="str">
            <v>GL</v>
          </cell>
          <cell r="C372">
            <v>40800</v>
          </cell>
        </row>
        <row r="373">
          <cell r="A373" t="str">
            <v>ANTISOL ROJO</v>
          </cell>
          <cell r="B373" t="str">
            <v>KG</v>
          </cell>
          <cell r="C373">
            <v>7350</v>
          </cell>
        </row>
        <row r="374">
          <cell r="A374" t="str">
            <v>ARBOL ESPECIE NATIVA DE 1,50 MTS</v>
          </cell>
          <cell r="B374" t="str">
            <v>UN</v>
          </cell>
          <cell r="C374">
            <v>33600</v>
          </cell>
        </row>
        <row r="375">
          <cell r="A375" t="str">
            <v>ARENA DE PEÑA</v>
          </cell>
          <cell r="B375" t="str">
            <v>M3</v>
          </cell>
          <cell r="C375">
            <v>33600</v>
          </cell>
        </row>
        <row r="376">
          <cell r="A376" t="str">
            <v>ARENA DE RIO, PUESTA EN OBRA</v>
          </cell>
          <cell r="B376" t="str">
            <v>M3</v>
          </cell>
          <cell r="C376">
            <v>46100</v>
          </cell>
        </row>
        <row r="377">
          <cell r="A377" t="str">
            <v>ASTA PARA BANDERAS, TUBO AN 2 1/2"; PINTADO GRIS PLATA Y PUNTA DE BALLESTA.</v>
          </cell>
          <cell r="B377" t="str">
            <v>UN</v>
          </cell>
          <cell r="C377">
            <v>150000</v>
          </cell>
        </row>
        <row r="378">
          <cell r="A378" t="str">
            <v>BAJANTE CUADRADA EN LÁMINA GALVANIZADA, CAL. 26 DE 0,30X0,20 M.</v>
          </cell>
          <cell r="B378" t="str">
            <v>ML</v>
          </cell>
          <cell r="C378">
            <v>18300</v>
          </cell>
        </row>
        <row r="379">
          <cell r="A379" t="str">
            <v>BALDOSIN DE CEMENTO TIPO VIANCHI MIRANDA O SIMILAR DE 0,20X0,20X0,02 M, COLOR  AMARILLO</v>
          </cell>
          <cell r="B379" t="str">
            <v>M2</v>
          </cell>
          <cell r="C379">
            <v>30500</v>
          </cell>
        </row>
        <row r="380">
          <cell r="A380" t="str">
            <v>BALDOSIN DE CEMENTO TIPO VIANCHI MIRANDA O SIMILAR DE 0,20X0,20X0,02 M, COLOR VERDE</v>
          </cell>
          <cell r="B380" t="str">
            <v>M2</v>
          </cell>
          <cell r="C380">
            <v>33800</v>
          </cell>
        </row>
        <row r="381">
          <cell r="A381" t="str">
            <v>BALDOSIN DE GRANITO, GRANO N° 1, GRIS PAYANDE DE E = 15 MM, (TIPO BALDOSINES MONSERRATE)</v>
          </cell>
          <cell r="B381" t="str">
            <v>M2</v>
          </cell>
          <cell r="C381">
            <v>26200</v>
          </cell>
        </row>
        <row r="382">
          <cell r="A382" t="str">
            <v>BANCA BOLARDO M-41</v>
          </cell>
          <cell r="B382" t="str">
            <v>UN</v>
          </cell>
          <cell r="C382">
            <v>81600</v>
          </cell>
        </row>
        <row r="383">
          <cell r="A383" t="str">
            <v>BANCA FUNDIDA INCLUYE ACERO REFUERZO</v>
          </cell>
          <cell r="B383" t="str">
            <v>ML</v>
          </cell>
          <cell r="C383">
            <v>33600</v>
          </cell>
        </row>
        <row r="384">
          <cell r="A384" t="str">
            <v>BANCA MODULAR EN CONCRETO  M40</v>
          </cell>
          <cell r="B384" t="str">
            <v>UN</v>
          </cell>
          <cell r="C384">
            <v>91200</v>
          </cell>
        </row>
        <row r="385">
          <cell r="A385" t="str">
            <v>BARRA DISCAPACITADOS 18" (46 CM) CROMO GRIVAL</v>
          </cell>
          <cell r="B385" t="str">
            <v>UN</v>
          </cell>
          <cell r="C385">
            <v>91200</v>
          </cell>
        </row>
        <row r="386">
          <cell r="A386" t="str">
            <v>BARRA DISCAPACITADOS 30" (76 CM) CROMO GRIVAL</v>
          </cell>
          <cell r="B386" t="str">
            <v>UN</v>
          </cell>
          <cell r="C386">
            <v>115500</v>
          </cell>
        </row>
        <row r="387">
          <cell r="A387" t="str">
            <v>BISAGRA METALISTERIA TRIPLE</v>
          </cell>
          <cell r="B387" t="str">
            <v>UN</v>
          </cell>
          <cell r="C387">
            <v>5200</v>
          </cell>
        </row>
        <row r="388">
          <cell r="A388" t="str">
            <v>BLOQUE EN CONCRETO DE 14X19X39 KREATO O SIMILAR COLOR GRIS</v>
          </cell>
          <cell r="B388" t="str">
            <v>UN</v>
          </cell>
          <cell r="C388">
            <v>2060</v>
          </cell>
        </row>
        <row r="389">
          <cell r="A389" t="str">
            <v>BLOQUE EN CONCRETO DE 19X19X39 KREATO O SIMILAR COLOR GRIS</v>
          </cell>
          <cell r="B389" t="str">
            <v>UN</v>
          </cell>
          <cell r="C389">
            <v>2780</v>
          </cell>
        </row>
        <row r="390">
          <cell r="A390" t="str">
            <v>BLOQUE NO.5</v>
          </cell>
          <cell r="B390" t="str">
            <v>UN</v>
          </cell>
          <cell r="C390">
            <v>820</v>
          </cell>
        </row>
        <row r="391">
          <cell r="A391" t="str">
            <v>BOLARDO ALTO EN HIERRO M-63</v>
          </cell>
          <cell r="B391" t="str">
            <v>UN</v>
          </cell>
          <cell r="C391">
            <v>86400</v>
          </cell>
        </row>
        <row r="392">
          <cell r="A392" t="str">
            <v xml:space="preserve">BOQUILLA COLOR </v>
          </cell>
          <cell r="B392" t="str">
            <v>KG</v>
          </cell>
          <cell r="C392">
            <v>4060</v>
          </cell>
        </row>
        <row r="393">
          <cell r="A393" t="str">
            <v>BORDE CONTENEDOR DE RAICES A - 80</v>
          </cell>
          <cell r="B393" t="str">
            <v>UN</v>
          </cell>
          <cell r="C393">
            <v>17100</v>
          </cell>
        </row>
        <row r="394">
          <cell r="A394" t="str">
            <v>BORDILLO PREFABRICADO A - 80 (800X200X350 MM)</v>
          </cell>
          <cell r="B394" t="str">
            <v>UN</v>
          </cell>
          <cell r="C394">
            <v>23300</v>
          </cell>
        </row>
        <row r="395">
          <cell r="A395" t="str">
            <v xml:space="preserve">BOCEL MEDIA LUNA 15 MM CEDRO MACHO </v>
          </cell>
          <cell r="B395" t="str">
            <v>ML</v>
          </cell>
          <cell r="C395">
            <v>1460</v>
          </cell>
        </row>
        <row r="396">
          <cell r="A396" t="str">
            <v>CABLE DE COBRE THW 1/0</v>
          </cell>
          <cell r="B396" t="str">
            <v>ML</v>
          </cell>
          <cell r="C396">
            <v>1630</v>
          </cell>
        </row>
        <row r="397">
          <cell r="A397" t="str">
            <v>CABLE DE COBRE THW 2/0</v>
          </cell>
          <cell r="B397" t="str">
            <v>ML</v>
          </cell>
          <cell r="C397">
            <v>2040</v>
          </cell>
        </row>
        <row r="398">
          <cell r="A398" t="str">
            <v>CAJA  2400 CUADRADA GALVANIZADA</v>
          </cell>
          <cell r="B398" t="str">
            <v>UN</v>
          </cell>
          <cell r="C398">
            <v>1590</v>
          </cell>
        </row>
        <row r="399">
          <cell r="A399" t="str">
            <v>CAJA 5800 RECTANGULAR GALVANIZADA</v>
          </cell>
          <cell r="B399" t="str">
            <v>UN</v>
          </cell>
          <cell r="C399">
            <v>1230</v>
          </cell>
        </row>
        <row r="400">
          <cell r="A400" t="str">
            <v>CAJA MONOFÁSICA 4 CIRCUITOS</v>
          </cell>
          <cell r="B400" t="str">
            <v>UN</v>
          </cell>
          <cell r="C400">
            <v>15400</v>
          </cell>
        </row>
        <row r="401">
          <cell r="A401" t="str">
            <v>CAJA OCTAGONAL GALVANIZADA</v>
          </cell>
          <cell r="B401" t="str">
            <v>UN</v>
          </cell>
          <cell r="C401">
            <v>1170</v>
          </cell>
        </row>
        <row r="402">
          <cell r="A402" t="str">
            <v>CANAL EN LÁMINA GALVANIZADA, CAL. 26;  DESARROLLO 1,10 MTS; INCLUYE PESTAÑAS</v>
          </cell>
          <cell r="B402" t="str">
            <v>ML</v>
          </cell>
          <cell r="C402">
            <v>24000</v>
          </cell>
        </row>
        <row r="403">
          <cell r="A403" t="str">
            <v>CANASTILLA 4", SIFON EN P Y GRIFLEX X 2</v>
          </cell>
          <cell r="B403" t="str">
            <v>UN</v>
          </cell>
          <cell r="C403">
            <v>14900</v>
          </cell>
        </row>
        <row r="404">
          <cell r="A404" t="str">
            <v>CANECA EN MALLA METÁLICA M120</v>
          </cell>
          <cell r="B404" t="str">
            <v>UN</v>
          </cell>
          <cell r="C404">
            <v>221000</v>
          </cell>
        </row>
        <row r="405">
          <cell r="A405" t="str">
            <v>CASETON DE E = 0.50 M (GUADUA O LONA)</v>
          </cell>
          <cell r="B405" t="str">
            <v>M2</v>
          </cell>
          <cell r="C405">
            <v>15400</v>
          </cell>
        </row>
        <row r="406">
          <cell r="A406" t="str">
            <v>CASETON DE E = 0.68 M (GUADUA O LONA)</v>
          </cell>
          <cell r="B406" t="str">
            <v>M3</v>
          </cell>
          <cell r="C406">
            <v>16100</v>
          </cell>
        </row>
        <row r="407">
          <cell r="A407" t="str">
            <v xml:space="preserve">CEMENTO BLANCO </v>
          </cell>
          <cell r="B407" t="str">
            <v>KG</v>
          </cell>
          <cell r="C407">
            <v>1340</v>
          </cell>
        </row>
        <row r="408">
          <cell r="A408" t="str">
            <v xml:space="preserve">CEMENTO GRIS </v>
          </cell>
          <cell r="B408" t="str">
            <v>KG</v>
          </cell>
          <cell r="C408">
            <v>424</v>
          </cell>
        </row>
        <row r="409">
          <cell r="A409" t="str">
            <v>CERAS</v>
          </cell>
          <cell r="B409" t="str">
            <v>LT</v>
          </cell>
          <cell r="C409">
            <v>3360</v>
          </cell>
        </row>
        <row r="410">
          <cell r="A410" t="str">
            <v>CERCO ORDINARIO 3M</v>
          </cell>
          <cell r="B410" t="str">
            <v>ML</v>
          </cell>
          <cell r="C410">
            <v>9200</v>
          </cell>
        </row>
        <row r="411">
          <cell r="A411" t="str">
            <v xml:space="preserve">CERRADURAS  REF. 45110-30 MARCA CISA O EQUIVALENTE. </v>
          </cell>
          <cell r="B411" t="str">
            <v>UN</v>
          </cell>
          <cell r="C411">
            <v>35100</v>
          </cell>
        </row>
        <row r="412">
          <cell r="A412" t="str">
            <v>CERROJO SENCILLO, LLAVE EXTERIOR, MARIPOSA INTERIOR,ACABADO CROMO  MARCA SAFE O SIMILAR.</v>
          </cell>
          <cell r="B412" t="str">
            <v>UN</v>
          </cell>
          <cell r="C412">
            <v>43200</v>
          </cell>
        </row>
        <row r="413">
          <cell r="A413" t="str">
            <v>CHAZO P/TORNILLO 1/8" X 1 1/4</v>
          </cell>
          <cell r="B413" t="str">
            <v>UN</v>
          </cell>
          <cell r="C413">
            <v>610</v>
          </cell>
        </row>
        <row r="414">
          <cell r="A414" t="str">
            <v>CICLO-PARQUEADERO  M100</v>
          </cell>
          <cell r="B414" t="str">
            <v>UN</v>
          </cell>
          <cell r="C414">
            <v>250000</v>
          </cell>
        </row>
        <row r="415">
          <cell r="A415" t="str">
            <v>CINTA ADHESIVA DOBLE FAZ  - 10 MM; ROLLO  5 M</v>
          </cell>
          <cell r="B415" t="str">
            <v>UN</v>
          </cell>
          <cell r="C415">
            <v>14800</v>
          </cell>
        </row>
        <row r="416">
          <cell r="A416" t="str">
            <v>CINTA PAPEL ROLLO</v>
          </cell>
          <cell r="B416" t="str">
            <v>UN</v>
          </cell>
          <cell r="C416">
            <v>4900</v>
          </cell>
        </row>
        <row r="417">
          <cell r="A417" t="str">
            <v>CINTA PARA VIDRIOS COLOR GRIS DE 24 MM, ROLLO  5 M</v>
          </cell>
          <cell r="B417" t="str">
            <v>UN</v>
          </cell>
          <cell r="C417">
            <v>11100</v>
          </cell>
        </row>
        <row r="418">
          <cell r="A418" t="str">
            <v>CINTA PVC O-22 SIKA O EQUIVALENTE</v>
          </cell>
          <cell r="B418" t="str">
            <v>ML</v>
          </cell>
          <cell r="C418">
            <v>32700</v>
          </cell>
        </row>
        <row r="419">
          <cell r="A419" t="str">
            <v>CODO 90º PRES.PVC 1/2"</v>
          </cell>
          <cell r="B419" t="str">
            <v>UN</v>
          </cell>
          <cell r="C419">
            <v>490</v>
          </cell>
        </row>
        <row r="420">
          <cell r="A420" t="str">
            <v>CONCRETO DE 2,000 P.S.I.</v>
          </cell>
          <cell r="B420" t="str">
            <v>M3</v>
          </cell>
          <cell r="C420">
            <v>223000</v>
          </cell>
        </row>
        <row r="421">
          <cell r="A421" t="str">
            <v>CONCRETO DE 2,500 P.S.I.</v>
          </cell>
          <cell r="B421" t="str">
            <v>M3</v>
          </cell>
          <cell r="C421">
            <v>261500</v>
          </cell>
        </row>
        <row r="422">
          <cell r="A422" t="str">
            <v>CONCRETO DE 3,000 P.S.I.</v>
          </cell>
          <cell r="B422" t="str">
            <v>M3</v>
          </cell>
          <cell r="C422">
            <v>250000</v>
          </cell>
        </row>
        <row r="423">
          <cell r="A423" t="str">
            <v>CONCRETO DE 3,000 P.S.I. IMPERMEABILIZADO</v>
          </cell>
          <cell r="B423" t="str">
            <v>M3</v>
          </cell>
          <cell r="C423">
            <v>274000</v>
          </cell>
        </row>
        <row r="424">
          <cell r="A424" t="str">
            <v>CUBIERTA TIPO SANDWICH, EN ACERO GALVANIZADO CALIBRE 28M, ESPESOR 30 MM, INYECTADO CON POLIURETANO EXPANDIDO DE ALTA DENSIDAD TIPO METECNO O EQUIVALENTE, COLOR BLANCO GRIGIO; REF. RAL 9002 AL INTERIOR Y BLANCO ALUMINIO; REF. RAL 9006 AL EXTERIOR</v>
          </cell>
          <cell r="B424" t="str">
            <v>M2</v>
          </cell>
          <cell r="C424">
            <v>95800</v>
          </cell>
        </row>
        <row r="425">
          <cell r="A425" t="str">
            <v>CUBIERTA EN TEJA  TIPO AJOVER O EQUIVALENTE  TRAPEZOIDAL  A 360  CON PINTURA  A COLOR  EXTERIOR  , FOIL DE ALUMINIO ,AISLANTE ASFALTICO , LAMINA DE ACERO , AISLANTE  ASFALTICO, FOIL DE ALUMINIO Y PINTURA INTERIOR BLANCA  DE E= 1.8 MM</v>
          </cell>
          <cell r="B425" t="str">
            <v>M2</v>
          </cell>
          <cell r="C425">
            <v>42800</v>
          </cell>
        </row>
        <row r="426">
          <cell r="A426" t="str">
            <v>DESINFECTANTE</v>
          </cell>
          <cell r="B426" t="str">
            <v>LT</v>
          </cell>
          <cell r="C426">
            <v>4800</v>
          </cell>
        </row>
        <row r="427">
          <cell r="A427" t="str">
            <v>DETERGENTE EN POLVO</v>
          </cell>
          <cell r="B427" t="str">
            <v>LB</v>
          </cell>
          <cell r="C427">
            <v>4320</v>
          </cell>
        </row>
        <row r="428">
          <cell r="A428" t="str">
            <v>DISPENSADOR DE JABON EN ACERO INOX, DE 1,2 LT</v>
          </cell>
          <cell r="B428" t="str">
            <v>UN</v>
          </cell>
          <cell r="C428">
            <v>106000</v>
          </cell>
        </row>
        <row r="429">
          <cell r="A429" t="str">
            <v>DUCHA GRIVAL GALAXIA CROMO  - INCLUYE BRAZO</v>
          </cell>
          <cell r="B429" t="str">
            <v>UN</v>
          </cell>
          <cell r="C429">
            <v>22300</v>
          </cell>
        </row>
        <row r="430">
          <cell r="A430" t="str">
            <v>ENCHAPE PARED TIPO EGEO DE CORONA O SIMILAR EN BLANCO DE 20,5 X 20,5 CM</v>
          </cell>
          <cell r="B430" t="str">
            <v>M2</v>
          </cell>
          <cell r="C430">
            <v>14000</v>
          </cell>
        </row>
        <row r="431">
          <cell r="A431" t="str">
            <v>ESMALTE MATE SUPERSINTÉTICO</v>
          </cell>
          <cell r="B431" t="str">
            <v>GL</v>
          </cell>
          <cell r="C431">
            <v>60000</v>
          </cell>
        </row>
        <row r="432">
          <cell r="A432" t="str">
            <v>ESMALTE SINTÉTICO PARA SEÑALIZACIÓN</v>
          </cell>
          <cell r="B432" t="str">
            <v>GL</v>
          </cell>
          <cell r="C432">
            <v>46100</v>
          </cell>
        </row>
        <row r="433">
          <cell r="A433" t="str">
            <v xml:space="preserve">ESMALTE SINTÉTICO; (BASE EPOXICA)   </v>
          </cell>
          <cell r="B433" t="str">
            <v>GL</v>
          </cell>
          <cell r="C433">
            <v>65800</v>
          </cell>
        </row>
        <row r="434">
          <cell r="A434" t="str">
            <v>ESMALTE SINTÉTICO; (BASE EPOXICA) S/N COLOR DEFINIDO INTERVENTORIA</v>
          </cell>
          <cell r="B434" t="str">
            <v>GL</v>
          </cell>
          <cell r="C434">
            <v>65800</v>
          </cell>
        </row>
        <row r="435">
          <cell r="A435" t="str">
            <v>ESPEJO BISELADO DE 4 MM; INCLUYE MADERA PARA SEPARACIÓN DE E = 0,02 M</v>
          </cell>
          <cell r="B435" t="str">
            <v>M2</v>
          </cell>
          <cell r="C435">
            <v>43200</v>
          </cell>
        </row>
        <row r="436">
          <cell r="A436" t="str">
            <v>ESTACA MADERA PARA REPLANTEO</v>
          </cell>
          <cell r="B436" t="str">
            <v>UN</v>
          </cell>
          <cell r="C436">
            <v>222</v>
          </cell>
        </row>
        <row r="437">
          <cell r="A437" t="str">
            <v>ESTUCO ACRILICO</v>
          </cell>
          <cell r="B437" t="str">
            <v>CÑ</v>
          </cell>
          <cell r="C437">
            <v>30300</v>
          </cell>
        </row>
        <row r="438">
          <cell r="A438" t="str">
            <v>FALLEBA CON PORTACANDADO AL PISO</v>
          </cell>
          <cell r="B438" t="str">
            <v>UN</v>
          </cell>
          <cell r="C438">
            <v>24000</v>
          </cell>
        </row>
        <row r="439">
          <cell r="A439" t="str">
            <v>FLANCHE EN LÁMINA GALVANIZADA, CAL. 26; DE 0,40 MTS.</v>
          </cell>
          <cell r="B439" t="str">
            <v>ML</v>
          </cell>
          <cell r="C439">
            <v>9150</v>
          </cell>
        </row>
        <row r="440">
          <cell r="A440" t="str">
            <v xml:space="preserve">GABINETE PARA TOALLAS EN ACERO INOX DE 105 TOALLAS </v>
          </cell>
          <cell r="B440" t="str">
            <v>UN</v>
          </cell>
          <cell r="C440">
            <v>121000</v>
          </cell>
        </row>
        <row r="441">
          <cell r="A441" t="str">
            <v>GALON DE ACPM + ECOPETROL</v>
          </cell>
          <cell r="B441" t="str">
            <v>UND</v>
          </cell>
          <cell r="C441">
            <v>6650</v>
          </cell>
        </row>
        <row r="442">
          <cell r="A442" t="str">
            <v>GANCHO GALVANIZADO - PARA CANALES Y BAJANTES</v>
          </cell>
          <cell r="B442" t="str">
            <v>UN</v>
          </cell>
          <cell r="C442">
            <v>3360</v>
          </cell>
        </row>
        <row r="443">
          <cell r="A443" t="str">
            <v>GANCHO TEJA ETERNIT</v>
          </cell>
          <cell r="B443" t="str">
            <v>UN</v>
          </cell>
          <cell r="C443">
            <v>183</v>
          </cell>
        </row>
        <row r="444">
          <cell r="A444" t="str">
            <v>GEOTEXTIL NT 1600</v>
          </cell>
          <cell r="B444" t="str">
            <v>M2</v>
          </cell>
          <cell r="C444">
            <v>3360</v>
          </cell>
        </row>
        <row r="445">
          <cell r="A445" t="str">
            <v>GEOTEXTIL T 2400</v>
          </cell>
          <cell r="B445" t="str">
            <v>M2</v>
          </cell>
          <cell r="C445">
            <v>5600</v>
          </cell>
        </row>
        <row r="446">
          <cell r="A446" t="str">
            <v>GRAFIL D = 4,5 MM</v>
          </cell>
          <cell r="B446" t="str">
            <v>KG</v>
          </cell>
          <cell r="C446">
            <v>2020</v>
          </cell>
        </row>
        <row r="447">
          <cell r="A447" t="str">
            <v>GRAMA</v>
          </cell>
          <cell r="B447" t="str">
            <v>M2</v>
          </cell>
          <cell r="C447">
            <v>3120</v>
          </cell>
        </row>
        <row r="448">
          <cell r="A448" t="str">
            <v>GRANITO BLANCO  2 1/2"</v>
          </cell>
          <cell r="B448" t="str">
            <v>BL</v>
          </cell>
          <cell r="C448">
            <v>17100</v>
          </cell>
        </row>
        <row r="449">
          <cell r="A449" t="str">
            <v>GRIFERIA PARA LAVAMANOS DE PEDESTAL, REF.50125 LÍNEA GRIVAL O EQUIVALENTE, METÁLICA CROMADA.</v>
          </cell>
          <cell r="B449" t="str">
            <v>UN</v>
          </cell>
          <cell r="C449">
            <v>38400</v>
          </cell>
        </row>
        <row r="450">
          <cell r="A450" t="str">
            <v>GRIFERIA PARA LAVAPLATOS TIPO GALAXIA SENCILLO DE GRIVAL O SIMILAR</v>
          </cell>
          <cell r="B450" t="str">
            <v>UN</v>
          </cell>
          <cell r="C450">
            <v>35600</v>
          </cell>
        </row>
        <row r="451">
          <cell r="A451" t="str">
            <v>GRIFERÍA VALVULA ANTIVANDALICA METALICA CROMADA, REF. 75100001, LÍNEA GRIVAL O EQUIVALENTE.</v>
          </cell>
          <cell r="B451" t="str">
            <v>UN</v>
          </cell>
          <cell r="C451">
            <v>181000</v>
          </cell>
        </row>
        <row r="452">
          <cell r="A452" t="str">
            <v>GROUTING F'Y = 3000 PSI</v>
          </cell>
          <cell r="B452" t="str">
            <v>M3</v>
          </cell>
          <cell r="C452">
            <v>245000</v>
          </cell>
        </row>
        <row r="453">
          <cell r="A453" t="str">
            <v>INTERRUPTOR ENCHUFABLE DE 2 X 70 AMP</v>
          </cell>
          <cell r="B453" t="str">
            <v>UN</v>
          </cell>
          <cell r="C453">
            <v>41300</v>
          </cell>
        </row>
        <row r="454">
          <cell r="A454" t="str">
            <v>INTERRUPTOR SENCILLO MARCA AVE O SIMILAR</v>
          </cell>
          <cell r="B454" t="str">
            <v>UN</v>
          </cell>
          <cell r="C454">
            <v>3320</v>
          </cell>
        </row>
        <row r="455">
          <cell r="A455" t="str">
            <v>JABONERA ALLEGRO REF. 0141 DE MANCESA COLOR BLANCO</v>
          </cell>
          <cell r="B455" t="str">
            <v>UN</v>
          </cell>
          <cell r="C455">
            <v>16600</v>
          </cell>
        </row>
        <row r="456">
          <cell r="A456" t="str">
            <v>JUEGO CANCHA MÚLTIPLE, ESTRUCTURA PARA BALONCESTO, TABLERO BALONCESTO, ARCO FUTBOL Y POSTES CON MALLA PARA VOLEYBALL.</v>
          </cell>
          <cell r="B456" t="str">
            <v>UN</v>
          </cell>
          <cell r="C456">
            <v>3786000</v>
          </cell>
        </row>
        <row r="457">
          <cell r="A457" t="str">
            <v>LADRILLO REJILLA 6X12X24</v>
          </cell>
          <cell r="B457" t="str">
            <v>UN</v>
          </cell>
          <cell r="C457">
            <v>346</v>
          </cell>
        </row>
        <row r="458">
          <cell r="A458" t="str">
            <v>LADRILLO TOLETE</v>
          </cell>
          <cell r="B458" t="str">
            <v>UN</v>
          </cell>
          <cell r="C458">
            <v>384</v>
          </cell>
        </row>
        <row r="459">
          <cell r="A459" t="str">
            <v>LADRILLO TOLETE COMÚN</v>
          </cell>
          <cell r="B459" t="str">
            <v>UN</v>
          </cell>
          <cell r="C459">
            <v>432</v>
          </cell>
        </row>
        <row r="460">
          <cell r="A460" t="str">
            <v xml:space="preserve">LAMINA COLD-ROLLED CAL.18  </v>
          </cell>
          <cell r="B460" t="str">
            <v>UN</v>
          </cell>
          <cell r="C460">
            <v>92000</v>
          </cell>
        </row>
        <row r="461">
          <cell r="A461" t="str">
            <v>LAVAMANOS ACUACER, SUMINISTRO E INSTALACIÓN; INCLUYE GRIFERIA Y ACCESORIOS</v>
          </cell>
          <cell r="B461" t="str">
            <v>UN</v>
          </cell>
          <cell r="C461">
            <v>144000</v>
          </cell>
        </row>
        <row r="462">
          <cell r="A462" t="str">
            <v>LAVAMANOS CERÁMICO COLOR BLANCO DE PEDESTAL, REF. 42290100, TIPO CORONA O EQUIVALENTE</v>
          </cell>
          <cell r="B462" t="str">
            <v>UN</v>
          </cell>
          <cell r="C462">
            <v>132000</v>
          </cell>
        </row>
        <row r="463">
          <cell r="A463" t="str">
            <v xml:space="preserve">LAVAPLATOS DE SOBREPONER ACERO INOXIDABLE,  0,50 X 0,45, ACABADO MATE, DE SOCODA O SIMILAR </v>
          </cell>
          <cell r="B463" t="str">
            <v>UN</v>
          </cell>
          <cell r="C463">
            <v>56400</v>
          </cell>
        </row>
        <row r="464">
          <cell r="A464" t="str">
            <v>LIMPIADOR REM.PVC 760 GR</v>
          </cell>
          <cell r="B464" t="str">
            <v>UN</v>
          </cell>
          <cell r="C464">
            <v>27600</v>
          </cell>
        </row>
        <row r="465">
          <cell r="A465" t="str">
            <v>LIMPIAVIDRIOS</v>
          </cell>
          <cell r="B465" t="str">
            <v>LT</v>
          </cell>
          <cell r="C465">
            <v>3360</v>
          </cell>
        </row>
        <row r="466">
          <cell r="A466" t="str">
            <v>LLAVE TERMINAL 1/2" - CROMADA , INCLUYE ADAPTADORES</v>
          </cell>
          <cell r="B466" t="str">
            <v>UN</v>
          </cell>
          <cell r="C466">
            <v>12000</v>
          </cell>
        </row>
        <row r="467">
          <cell r="A467" t="str">
            <v>LLAVE TERMINAL 1/2" - CROMADA; TIPO GRIVA O SIMILAR INCLUYE ADAPTADORES</v>
          </cell>
          <cell r="B467" t="str">
            <v>UN</v>
          </cell>
          <cell r="C467">
            <v>13700</v>
          </cell>
        </row>
        <row r="468">
          <cell r="A468" t="str">
            <v>LOSETA PREFABRICADA A - 50 T (400 X 400 X 60 MM)</v>
          </cell>
          <cell r="B468" t="str">
            <v>UN</v>
          </cell>
          <cell r="C468">
            <v>5000</v>
          </cell>
        </row>
        <row r="469">
          <cell r="A469" t="str">
            <v>LOSETA TÁCTIL ALERTA 400X400 MM; A-55</v>
          </cell>
          <cell r="B469" t="str">
            <v>UN</v>
          </cell>
          <cell r="C469">
            <v>6250</v>
          </cell>
        </row>
        <row r="470">
          <cell r="A470" t="str">
            <v>MALLA ELECTROSOLDADA; F´Y = 5000 KG/CM2; (500 MPA)</v>
          </cell>
          <cell r="B470" t="str">
            <v>KG</v>
          </cell>
          <cell r="C470">
            <v>2320</v>
          </cell>
        </row>
        <row r="471">
          <cell r="A471" t="str">
            <v xml:space="preserve">MALLA EN ACERO GALVANIZADO DE 1 1/2 X 1 1/2"; CAL. 10 </v>
          </cell>
          <cell r="B471" t="str">
            <v>M2</v>
          </cell>
          <cell r="C471">
            <v>33600</v>
          </cell>
        </row>
        <row r="472">
          <cell r="A472" t="str">
            <v>MALLA ESLABONADA GALVANIZADA CAL 12 HUECOS DE 2 X  2 PLG</v>
          </cell>
          <cell r="B472" t="str">
            <v>M2</v>
          </cell>
          <cell r="C472">
            <v>9600</v>
          </cell>
        </row>
        <row r="473">
          <cell r="A473" t="str">
            <v>MALLA ESLABONADA GALVANIZADA CAL 12 HUECOS DE 3 X  3 PLG</v>
          </cell>
          <cell r="B473" t="str">
            <v>M2</v>
          </cell>
          <cell r="C473">
            <v>9150</v>
          </cell>
        </row>
        <row r="474">
          <cell r="A474" t="str">
            <v>MALLA M-188</v>
          </cell>
          <cell r="B474" t="str">
            <v>KG</v>
          </cell>
          <cell r="C474">
            <v>3000</v>
          </cell>
        </row>
        <row r="475">
          <cell r="A475" t="str">
            <v>MANIJA TUBULAR, CROMO SATÍN, EN ZINC ALLOY, REF 341, CON LLAVE EXTERIOR Y BOTÓN INTERIOR MARCA HARLOCK O EQUIVALENTE.</v>
          </cell>
          <cell r="B475" t="str">
            <v>UN</v>
          </cell>
          <cell r="C475">
            <v>53000</v>
          </cell>
        </row>
        <row r="476">
          <cell r="A476" t="str">
            <v>MARMOLINA</v>
          </cell>
          <cell r="B476" t="str">
            <v>BL</v>
          </cell>
          <cell r="C476">
            <v>7200</v>
          </cell>
        </row>
        <row r="477">
          <cell r="A477" t="str">
            <v>MES SERVICIO INTERNET Y TELEFONIA LOCAL ILIMITADA</v>
          </cell>
          <cell r="B477" t="str">
            <v>MES</v>
          </cell>
          <cell r="C477">
            <v>67200</v>
          </cell>
        </row>
        <row r="478">
          <cell r="A478" t="str">
            <v>MORTERO 1:3 IMPERMEABILIZADO</v>
          </cell>
          <cell r="B478" t="str">
            <v>M3</v>
          </cell>
          <cell r="C478">
            <v>349500</v>
          </cell>
        </row>
        <row r="479">
          <cell r="A479" t="str">
            <v>MORTERO 1:4</v>
          </cell>
          <cell r="B479" t="str">
            <v>M3</v>
          </cell>
          <cell r="C479">
            <v>238000</v>
          </cell>
        </row>
        <row r="480">
          <cell r="A480" t="str">
            <v>MORTERO 1:4 IMPERMEABILIZADO</v>
          </cell>
          <cell r="B480" t="str">
            <v>M3</v>
          </cell>
          <cell r="C480">
            <v>313500</v>
          </cell>
        </row>
        <row r="481">
          <cell r="A481" t="str">
            <v>MORTERO 1:5</v>
          </cell>
          <cell r="B481" t="str">
            <v>M3</v>
          </cell>
          <cell r="C481">
            <v>212500</v>
          </cell>
        </row>
        <row r="482">
          <cell r="A482" t="str">
            <v>ODORIZANTES</v>
          </cell>
          <cell r="B482" t="str">
            <v>LT</v>
          </cell>
          <cell r="C482">
            <v>3360</v>
          </cell>
        </row>
        <row r="483">
          <cell r="A483" t="str">
            <v>ORINAL INFANTIL INSTITUCIONAL</v>
          </cell>
          <cell r="B483" t="str">
            <v>UN</v>
          </cell>
          <cell r="C483">
            <v>169000</v>
          </cell>
        </row>
        <row r="484">
          <cell r="A484" t="str">
            <v xml:space="preserve">ORINAL MEDIANO INSTITUCIONAL BLANCO </v>
          </cell>
          <cell r="B484" t="str">
            <v>UN</v>
          </cell>
          <cell r="C484">
            <v>178000</v>
          </cell>
        </row>
        <row r="485">
          <cell r="A485" t="str">
            <v>PASADOR  CROMO 2 1/2" MARCA FIXSER O SIMILAR</v>
          </cell>
          <cell r="B485" t="str">
            <v>UN</v>
          </cell>
          <cell r="C485">
            <v>4620</v>
          </cell>
        </row>
        <row r="486">
          <cell r="A486" t="str">
            <v>PEGACOR BLANCO</v>
          </cell>
          <cell r="B486" t="str">
            <v>KG</v>
          </cell>
          <cell r="C486">
            <v>625</v>
          </cell>
        </row>
        <row r="487">
          <cell r="A487" t="str">
            <v>PEGACOR GRIS</v>
          </cell>
          <cell r="B487" t="str">
            <v>KG</v>
          </cell>
          <cell r="C487">
            <v>685</v>
          </cell>
        </row>
        <row r="488">
          <cell r="A488" t="str">
            <v>PEGANTE PISO VINILO</v>
          </cell>
          <cell r="B488" t="str">
            <v>GL</v>
          </cell>
          <cell r="C488">
            <v>52800</v>
          </cell>
        </row>
        <row r="489">
          <cell r="A489" t="str">
            <v>PERFIL CANAL 40</v>
          </cell>
          <cell r="B489" t="str">
            <v>UN</v>
          </cell>
          <cell r="C489">
            <v>4320</v>
          </cell>
        </row>
        <row r="490">
          <cell r="A490" t="str">
            <v>PERFIL OMEGA</v>
          </cell>
          <cell r="B490" t="str">
            <v>UN</v>
          </cell>
          <cell r="C490">
            <v>4900</v>
          </cell>
        </row>
        <row r="491">
          <cell r="A491" t="str">
            <v xml:space="preserve">PERFIL PARA CUBIERTA PHR </v>
          </cell>
          <cell r="B491" t="str">
            <v>KG</v>
          </cell>
          <cell r="C491">
            <v>3380</v>
          </cell>
        </row>
        <row r="492">
          <cell r="A492" t="str">
            <v>PERFIL PARAL 39</v>
          </cell>
          <cell r="B492" t="str">
            <v>UN</v>
          </cell>
          <cell r="C492">
            <v>3760</v>
          </cell>
        </row>
        <row r="493">
          <cell r="A493" t="str">
            <v xml:space="preserve">PIEDRA MEDIA ZONGA </v>
          </cell>
          <cell r="B493" t="str">
            <v>M3</v>
          </cell>
          <cell r="C493">
            <v>17900</v>
          </cell>
        </row>
        <row r="494">
          <cell r="A494" t="str">
            <v>PIEZA REMATE A-105; RAMPA A (800X400X275 MM)</v>
          </cell>
          <cell r="B494" t="str">
            <v>UN</v>
          </cell>
          <cell r="C494">
            <v>47100</v>
          </cell>
        </row>
        <row r="495">
          <cell r="A495" t="str">
            <v>PIRLAN MADERA - ORDINARIO</v>
          </cell>
          <cell r="B495" t="str">
            <v>ML</v>
          </cell>
          <cell r="C495">
            <v>550</v>
          </cell>
        </row>
        <row r="496">
          <cell r="A496" t="str">
            <v>PISAVIDRIO TUBULAR DE 3/4"</v>
          </cell>
          <cell r="B496" t="str">
            <v>ML</v>
          </cell>
          <cell r="C496">
            <v>2400</v>
          </cell>
        </row>
        <row r="497">
          <cell r="A497" t="str">
            <v>PISO EN MADERA ABARCO,EN LISTONES DE 8 CM</v>
          </cell>
          <cell r="B497" t="str">
            <v>M2</v>
          </cell>
          <cell r="C497">
            <v>199000</v>
          </cell>
        </row>
        <row r="498">
          <cell r="A498" t="str">
            <v>PISO VINILO  DE 0,30 X 0,30 M USO TRÁFICO PESADO</v>
          </cell>
          <cell r="B498" t="str">
            <v>M2</v>
          </cell>
          <cell r="C498">
            <v>22500</v>
          </cell>
        </row>
        <row r="499">
          <cell r="A499" t="str">
            <v>PIVOTE PUERTA ; VARILLA 1/4" Y  PLATINA DE 1/8"</v>
          </cell>
          <cell r="B499" t="str">
            <v>UN</v>
          </cell>
          <cell r="C499">
            <v>15100</v>
          </cell>
        </row>
        <row r="500">
          <cell r="A500" t="str">
            <v>PLACA RH 1/2"</v>
          </cell>
          <cell r="B500" t="str">
            <v>UN</v>
          </cell>
          <cell r="C500">
            <v>25900</v>
          </cell>
        </row>
        <row r="501">
          <cell r="A501" t="str">
            <v>PLATINA DE 1 1/4 X 1/4"</v>
          </cell>
          <cell r="B501" t="str">
            <v>ML</v>
          </cell>
          <cell r="C501">
            <v>7200</v>
          </cell>
        </row>
        <row r="502">
          <cell r="A502" t="str">
            <v>POLIETILENO C-3,5</v>
          </cell>
          <cell r="B502" t="str">
            <v>M2</v>
          </cell>
          <cell r="C502">
            <v>1200</v>
          </cell>
        </row>
        <row r="503">
          <cell r="A503" t="str">
            <v>PORTACANDADO Y CANDADO NEGRO Nº 4</v>
          </cell>
          <cell r="B503" t="str">
            <v>UN</v>
          </cell>
          <cell r="C503">
            <v>24000</v>
          </cell>
        </row>
        <row r="504">
          <cell r="A504" t="str">
            <v>PROTECTOR DE ARBOL DE DOS TUBOS M91</v>
          </cell>
          <cell r="B504" t="str">
            <v>UN</v>
          </cell>
          <cell r="C504">
            <v>132500</v>
          </cell>
        </row>
        <row r="505">
          <cell r="A505" t="str">
            <v>PROTECTOR PARA PAPEL HIGIENICO, EN ACERO PARA PARED CON LLAVE EN ACERO INOX DE 200 A 400 MTS</v>
          </cell>
          <cell r="B505" t="str">
            <v>UN</v>
          </cell>
          <cell r="C505">
            <v>113000</v>
          </cell>
        </row>
        <row r="506">
          <cell r="A506" t="str">
            <v>PUNTILLA VARIOS CALIBRES</v>
          </cell>
          <cell r="B506" t="str">
            <v>LB</v>
          </cell>
          <cell r="C506">
            <v>2320</v>
          </cell>
        </row>
        <row r="507">
          <cell r="A507" t="str">
            <v>PUNTO AGUA FRIA CAMPAMENTO</v>
          </cell>
          <cell r="B507" t="str">
            <v>UN</v>
          </cell>
          <cell r="C507">
            <v>33600</v>
          </cell>
        </row>
        <row r="508">
          <cell r="A508" t="str">
            <v>PUNTO DESAGÜE CAMPAMENTO</v>
          </cell>
          <cell r="B508" t="str">
            <v>UN</v>
          </cell>
          <cell r="C508">
            <v>52800</v>
          </cell>
        </row>
        <row r="509">
          <cell r="A509" t="str">
            <v>PUNTO ELÉCTRICO CAMPAMENTO, INCLUYE ACCESORIOS Y CONEXIONES</v>
          </cell>
          <cell r="B509" t="str">
            <v>UN</v>
          </cell>
          <cell r="C509">
            <v>81600</v>
          </cell>
        </row>
        <row r="510">
          <cell r="A510" t="str">
            <v>RECEBO B-200 NORMA INVIAS - PUESTO EN OBRA</v>
          </cell>
          <cell r="B510" t="str">
            <v>M3</v>
          </cell>
          <cell r="C510">
            <v>28800</v>
          </cell>
        </row>
        <row r="511">
          <cell r="A511" t="str">
            <v>REGISTRO DE CORTINA 1/2 R &amp; W ITALIANO ; INCLUYE ACCESORIOS, PEGANTES, LIMPIADORES, CAJAS Y ELEMENTOS NECESARIOS PARA SU ADECUADO FUNCIONAMIENTO.</v>
          </cell>
          <cell r="B511" t="str">
            <v>UN</v>
          </cell>
          <cell r="C511">
            <v>43500</v>
          </cell>
        </row>
        <row r="512">
          <cell r="A512" t="str">
            <v>REPISA ORDINARIA 3 METROS</v>
          </cell>
          <cell r="B512" t="str">
            <v>UN</v>
          </cell>
          <cell r="C512">
            <v>1470</v>
          </cell>
        </row>
        <row r="513">
          <cell r="A513" t="str">
            <v>ROSETA (PLAFON)</v>
          </cell>
          <cell r="B513" t="str">
            <v>UN</v>
          </cell>
          <cell r="C513">
            <v>1960</v>
          </cell>
        </row>
        <row r="514">
          <cell r="A514" t="str">
            <v>SANITARIO ACUACER BLANCO; INCLUYE GRIFERIA GRIVAL ATLANTIS REF N 80620 Y  ACCESORIOS</v>
          </cell>
          <cell r="B514" t="str">
            <v>UN</v>
          </cell>
          <cell r="C514">
            <v>182500</v>
          </cell>
        </row>
        <row r="515">
          <cell r="A515" t="str">
            <v>SANITARIO COMPLETO INFANTIL COLOR BLANCO REF.21-AA-30199</v>
          </cell>
          <cell r="B515" t="str">
            <v>UN</v>
          </cell>
          <cell r="C515">
            <v>265000</v>
          </cell>
        </row>
        <row r="516">
          <cell r="A516" t="str">
            <v>SANITARIO DE FLUXOMETRO CON DESCARGA DE 1.28 GPF COLOR BLANCO  CONEXIÓN POSTERIOR, REFERENCIA 02353 ADRIATICA,  LINEA CORONA O EQUIVALENTE</v>
          </cell>
          <cell r="B516" t="str">
            <v>UN</v>
          </cell>
          <cell r="C516">
            <v>338000</v>
          </cell>
        </row>
        <row r="517">
          <cell r="A517" t="str">
            <v>SANITARIO DE FLUXOMETRO LINEA INSTITUCIONAL, COLOR BLANCO, CONEXIÓN POSTERIOR REF 01311100 BALTICO, LÍNEA CORONA O EQUIVALENTE (INCLUYEN ELEMENTOS DE SOPORTE Y FIJACIÓN)</v>
          </cell>
          <cell r="B517" t="str">
            <v>UN</v>
          </cell>
          <cell r="C517">
            <v>331500</v>
          </cell>
        </row>
        <row r="518">
          <cell r="A518" t="str">
            <v>SANITARIOS DE DOS PIEZAS COLOR BLANCO, REF. 02645100 SENSACIÓN LÍNEA CORONA O EQUIVALENTE</v>
          </cell>
          <cell r="B518" t="str">
            <v>UN</v>
          </cell>
          <cell r="C518">
            <v>190500</v>
          </cell>
        </row>
        <row r="519">
          <cell r="A519" t="str">
            <v>SARDINEL BAJO A-85 RAMPA (800X200X350 MM)</v>
          </cell>
          <cell r="B519" t="str">
            <v>UN</v>
          </cell>
          <cell r="C519">
            <v>30200</v>
          </cell>
        </row>
        <row r="520">
          <cell r="A520" t="str">
            <v>SARDINEL ESPECIAL A-100 RAMPA A (600X200X500 MM)</v>
          </cell>
          <cell r="B520" t="str">
            <v>UN</v>
          </cell>
          <cell r="C520">
            <v>30800</v>
          </cell>
        </row>
        <row r="521">
          <cell r="A521" t="str">
            <v>SARDINEL PREFABRICADO A-10 (800X200X500 MM)</v>
          </cell>
          <cell r="B521" t="str">
            <v>UN</v>
          </cell>
          <cell r="C521">
            <v>35100</v>
          </cell>
        </row>
        <row r="522">
          <cell r="A522" t="str">
            <v>SEÑAL TIPO  1C  750X150 MM - NOMENCLATURA URBANA</v>
          </cell>
          <cell r="B522" t="str">
            <v>UN</v>
          </cell>
          <cell r="C522">
            <v>20700</v>
          </cell>
        </row>
        <row r="523">
          <cell r="A523" t="str">
            <v>SEPARADORES EN CONCRETO (MALLA - TORTA INFERIOR)</v>
          </cell>
          <cell r="B523" t="str">
            <v>M2</v>
          </cell>
          <cell r="C523">
            <v>1200</v>
          </cell>
        </row>
        <row r="524">
          <cell r="A524" t="str">
            <v>SEPARADORES EN CONCRETO (MALLA - TORTA INFERIOR)</v>
          </cell>
          <cell r="B524" t="str">
            <v>M2</v>
          </cell>
          <cell r="C524">
            <v>1200</v>
          </cell>
        </row>
        <row r="525">
          <cell r="A525" t="str">
            <v xml:space="preserve">SEPAROL </v>
          </cell>
          <cell r="B525" t="str">
            <v>KG</v>
          </cell>
          <cell r="C525">
            <v>10200</v>
          </cell>
        </row>
        <row r="526">
          <cell r="A526" t="str">
            <v>SILICONA TRANSPARENTE</v>
          </cell>
          <cell r="B526" t="str">
            <v>UN</v>
          </cell>
          <cell r="C526">
            <v>9150</v>
          </cell>
        </row>
        <row r="527">
          <cell r="A527" t="str">
            <v>SOLDADURA (ELECTRODOS TIPO WEST ARCO O SIMILAR) DE1/8" - SW-613 SUPER</v>
          </cell>
          <cell r="B527" t="str">
            <v>KG</v>
          </cell>
          <cell r="C527">
            <v>6600</v>
          </cell>
        </row>
        <row r="528">
          <cell r="A528" t="str">
            <v>SOLDADURA DE ESTAÑO P/COBRE</v>
          </cell>
          <cell r="B528" t="str">
            <v>ML</v>
          </cell>
          <cell r="C528">
            <v>11800</v>
          </cell>
        </row>
        <row r="529">
          <cell r="A529" t="str">
            <v>SOLDADURA PVC LIQUIDA 1/4</v>
          </cell>
          <cell r="B529" t="str">
            <v>UN</v>
          </cell>
          <cell r="C529">
            <v>57600</v>
          </cell>
        </row>
        <row r="530">
          <cell r="A530" t="str">
            <v>SUB BASE RECEBO TIPO B - 200</v>
          </cell>
          <cell r="B530" t="str">
            <v>M3</v>
          </cell>
          <cell r="C530">
            <v>29100</v>
          </cell>
        </row>
        <row r="531">
          <cell r="A531" t="str">
            <v>TABLA BURRA C MACHO 0,20 - 3 MTS</v>
          </cell>
          <cell r="B531" t="str">
            <v>ML</v>
          </cell>
          <cell r="C531">
            <v>1920</v>
          </cell>
        </row>
        <row r="532">
          <cell r="A532" t="str">
            <v>TABLA BURRA C MACHO 0,20 - 3 MTS</v>
          </cell>
          <cell r="B532" t="str">
            <v>ML</v>
          </cell>
          <cell r="C532">
            <v>1920</v>
          </cell>
        </row>
        <row r="533">
          <cell r="A533" t="str">
            <v>TABLA BURRA ORDINARIO 0,30 - 3 MTS</v>
          </cell>
          <cell r="B533" t="str">
            <v>UN</v>
          </cell>
          <cell r="C533">
            <v>26800</v>
          </cell>
        </row>
        <row r="534">
          <cell r="A534" t="str">
            <v>TABLA CHAPA-ORDINARIO 0,30 - 3 MTS</v>
          </cell>
          <cell r="B534" t="str">
            <v>ML</v>
          </cell>
          <cell r="C534">
            <v>2500</v>
          </cell>
        </row>
        <row r="535">
          <cell r="A535" t="str">
            <v>TABLEMAC (SUPER T) 9 MM; PARA 4 USOS</v>
          </cell>
          <cell r="B535" t="str">
            <v>M2</v>
          </cell>
          <cell r="C535">
            <v>5000</v>
          </cell>
        </row>
        <row r="536">
          <cell r="A536" t="str">
            <v>TEJA DE ASBESTO CEMENTO NO.8</v>
          </cell>
          <cell r="B536" t="str">
            <v>M2</v>
          </cell>
          <cell r="C536">
            <v>10800</v>
          </cell>
        </row>
        <row r="537">
          <cell r="A537" t="str">
            <v>TELA EN POLIPROPILENO, COLOR VERDE DE H  = 2,10 MTS; W = 65 GR/M2</v>
          </cell>
          <cell r="B537" t="str">
            <v>ML</v>
          </cell>
          <cell r="C537">
            <v>2320</v>
          </cell>
        </row>
        <row r="538">
          <cell r="A538" t="str">
            <v>TIERRA NEGRA</v>
          </cell>
          <cell r="B538" t="str">
            <v>M3</v>
          </cell>
          <cell r="C538">
            <v>40800</v>
          </cell>
        </row>
        <row r="539">
          <cell r="A539" t="str">
            <v>TOMA MONOFÁSICA DOBLE CON POLO</v>
          </cell>
          <cell r="B539" t="str">
            <v>UN</v>
          </cell>
          <cell r="C539">
            <v>6000</v>
          </cell>
        </row>
        <row r="540">
          <cell r="A540" t="str">
            <v>TORNILLO CON CHAZO</v>
          </cell>
          <cell r="B540" t="str">
            <v>UN</v>
          </cell>
          <cell r="C540">
            <v>96</v>
          </cell>
        </row>
        <row r="541">
          <cell r="A541" t="str">
            <v>TORNILLO ESTANDAR 1"</v>
          </cell>
          <cell r="B541" t="str">
            <v>UN</v>
          </cell>
          <cell r="C541">
            <v>18</v>
          </cell>
        </row>
        <row r="542">
          <cell r="A542" t="str">
            <v>TORNILLO EXTRAPLANO</v>
          </cell>
          <cell r="B542" t="str">
            <v>UN</v>
          </cell>
          <cell r="C542">
            <v>72</v>
          </cell>
        </row>
        <row r="543">
          <cell r="A543" t="str">
            <v>TORNILLO LÁMINA D=3/8"</v>
          </cell>
          <cell r="B543" t="str">
            <v>UN</v>
          </cell>
          <cell r="C543">
            <v>10</v>
          </cell>
        </row>
        <row r="544">
          <cell r="A544" t="str">
            <v xml:space="preserve">TUBERIA A.N. 2 PLG </v>
          </cell>
          <cell r="B544" t="str">
            <v>ML</v>
          </cell>
          <cell r="C544">
            <v>11100</v>
          </cell>
        </row>
        <row r="545">
          <cell r="A545" t="str">
            <v>TUBO AGUAS NEGRAS DE 2 1/2"</v>
          </cell>
          <cell r="B545" t="str">
            <v>ML</v>
          </cell>
          <cell r="C545">
            <v>15200</v>
          </cell>
        </row>
        <row r="546">
          <cell r="A546" t="str">
            <v>TUBO CONDUIT  1/2"</v>
          </cell>
          <cell r="B546" t="str">
            <v>ML</v>
          </cell>
          <cell r="C546">
            <v>2020</v>
          </cell>
        </row>
        <row r="547">
          <cell r="A547" t="str">
            <v>TUBO CONDUIT 3/4"</v>
          </cell>
          <cell r="B547" t="str">
            <v>ML</v>
          </cell>
          <cell r="C547">
            <v>3320</v>
          </cell>
        </row>
        <row r="548">
          <cell r="A548" t="str">
            <v xml:space="preserve">TUBO DE 1 1/4"  </v>
          </cell>
          <cell r="B548" t="str">
            <v>ML</v>
          </cell>
          <cell r="C548">
            <v>8200</v>
          </cell>
        </row>
        <row r="549">
          <cell r="A549" t="str">
            <v>TUBO DE 6 X 4 X 2,50</v>
          </cell>
          <cell r="B549" t="str">
            <v>ML</v>
          </cell>
          <cell r="C549">
            <v>9150</v>
          </cell>
        </row>
        <row r="550">
          <cell r="A550" t="str">
            <v>TUBO GALVANIZADO DE 3/4" DE E = 0,075"</v>
          </cell>
          <cell r="B550" t="str">
            <v>ML</v>
          </cell>
          <cell r="C550">
            <v>5450</v>
          </cell>
        </row>
        <row r="551">
          <cell r="A551" t="str">
            <v>TUBO PRES/9 PVC 1/2"</v>
          </cell>
          <cell r="B551" t="str">
            <v>ML</v>
          </cell>
          <cell r="C551">
            <v>1300</v>
          </cell>
        </row>
        <row r="552">
          <cell r="A552" t="str">
            <v>TUBO PVC DE 4" SANITARIA</v>
          </cell>
          <cell r="B552" t="str">
            <v>ML</v>
          </cell>
          <cell r="C552">
            <v>13000</v>
          </cell>
        </row>
        <row r="553">
          <cell r="A553" t="str">
            <v>UNIÓN PVC-S 4 PLG</v>
          </cell>
          <cell r="B553" t="str">
            <v>UN</v>
          </cell>
          <cell r="C553">
            <v>9550</v>
          </cell>
        </row>
        <row r="554">
          <cell r="A554" t="str">
            <v>VALLA METÁLICA DE 4 X 2 MTS</v>
          </cell>
          <cell r="B554" t="str">
            <v>UN</v>
          </cell>
          <cell r="C554">
            <v>1150000</v>
          </cell>
        </row>
        <row r="555">
          <cell r="A555" t="str">
            <v>VALVULA ANTIVANDÁLICA PUSH PARA ORINAL</v>
          </cell>
          <cell r="B555" t="str">
            <v>UN</v>
          </cell>
          <cell r="C555">
            <v>113500</v>
          </cell>
        </row>
        <row r="556">
          <cell r="A556" t="str">
            <v>VARA DE CLAVO</v>
          </cell>
          <cell r="B556" t="str">
            <v>ML</v>
          </cell>
          <cell r="C556">
            <v>7550</v>
          </cell>
        </row>
        <row r="557">
          <cell r="A557" t="str">
            <v xml:space="preserve">VARILLA EN BRONCE </v>
          </cell>
          <cell r="B557" t="str">
            <v>ML</v>
          </cell>
          <cell r="C557">
            <v>6250</v>
          </cell>
        </row>
        <row r="558">
          <cell r="A558" t="str">
            <v>VARSOL</v>
          </cell>
          <cell r="B558" t="str">
            <v>LT</v>
          </cell>
          <cell r="C558">
            <v>4800</v>
          </cell>
        </row>
        <row r="559">
          <cell r="A559" t="str">
            <v>VENTANA CORREDIZA PROYEC.ALUM.CAL.18. NEGRA</v>
          </cell>
          <cell r="B559" t="str">
            <v>M2</v>
          </cell>
          <cell r="C559">
            <v>86400</v>
          </cell>
        </row>
        <row r="560">
          <cell r="A560" t="str">
            <v>VIDRIO LAMINADO DE 3+3 MM INCOLORO</v>
          </cell>
          <cell r="B560" t="str">
            <v>M2</v>
          </cell>
          <cell r="C560">
            <v>100500</v>
          </cell>
        </row>
        <row r="561">
          <cell r="A561" t="str">
            <v>VINILO COLOR TIPO I</v>
          </cell>
          <cell r="B561" t="str">
            <v>GL</v>
          </cell>
          <cell r="C561">
            <v>50000</v>
          </cell>
        </row>
        <row r="562">
          <cell r="A562" t="str">
            <v>WING ALUMINIO</v>
          </cell>
          <cell r="B562" t="str">
            <v>ML</v>
          </cell>
          <cell r="C562">
            <v>1920</v>
          </cell>
        </row>
        <row r="767">
          <cell r="A767" t="str">
            <v>ANDAMIO TUBULAR 1,55X1,50</v>
          </cell>
          <cell r="B767" t="str">
            <v>DIA</v>
          </cell>
          <cell r="C767">
            <v>550</v>
          </cell>
        </row>
        <row r="768">
          <cell r="A768" t="str">
            <v>BOBCAT - MINICARGADOR</v>
          </cell>
          <cell r="B768" t="str">
            <v>HH</v>
          </cell>
          <cell r="C768">
            <v>15000</v>
          </cell>
        </row>
        <row r="769">
          <cell r="A769" t="str">
            <v>COLOCACION CONCRETO</v>
          </cell>
          <cell r="B769" t="str">
            <v>M3</v>
          </cell>
          <cell r="C769">
            <v>29000</v>
          </cell>
        </row>
        <row r="770">
          <cell r="A770" t="str">
            <v>BROCA 3/4" TUGSTENO (TALADRO HILTI)</v>
          </cell>
          <cell r="B770" t="str">
            <v>UN</v>
          </cell>
          <cell r="C770">
            <v>154700</v>
          </cell>
        </row>
        <row r="771">
          <cell r="A771" t="str">
            <v>CAMILLA DE MADERA 1.40 x 0.70 MS</v>
          </cell>
          <cell r="B771" t="str">
            <v>DIA</v>
          </cell>
          <cell r="C771">
            <v>450</v>
          </cell>
        </row>
        <row r="772">
          <cell r="A772" t="str">
            <v>CANGURO</v>
          </cell>
          <cell r="B772" t="str">
            <v>DIA</v>
          </cell>
          <cell r="C772">
            <v>12000</v>
          </cell>
        </row>
        <row r="773">
          <cell r="A773" t="str">
            <v>CARRETILLA</v>
          </cell>
          <cell r="B773" t="str">
            <v>DIA</v>
          </cell>
          <cell r="C773">
            <v>1200</v>
          </cell>
        </row>
        <row r="774">
          <cell r="A774" t="str">
            <v>CERCHA METALICA DE 3 MS.</v>
          </cell>
          <cell r="B774" t="str">
            <v>DIA</v>
          </cell>
          <cell r="C774">
            <v>115</v>
          </cell>
        </row>
        <row r="775">
          <cell r="A775" t="str">
            <v>COMPACTADOR TIPO WALKER</v>
          </cell>
          <cell r="B775" t="str">
            <v>HH</v>
          </cell>
          <cell r="C775">
            <v>18000</v>
          </cell>
        </row>
        <row r="776">
          <cell r="A776" t="str">
            <v>COMPRESOR</v>
          </cell>
          <cell r="B776" t="str">
            <v>DIA</v>
          </cell>
          <cell r="C776">
            <v>12000</v>
          </cell>
        </row>
        <row r="777">
          <cell r="A777" t="str">
            <v>CORTADORA DE LADRILLO</v>
          </cell>
          <cell r="B777" t="str">
            <v>DIA</v>
          </cell>
          <cell r="C777">
            <v>60000</v>
          </cell>
        </row>
        <row r="778">
          <cell r="A778" t="str">
            <v>EQUIPO DE FIGURACION DE ACERO</v>
          </cell>
          <cell r="B778" t="str">
            <v>HH</v>
          </cell>
          <cell r="C778">
            <v>21078</v>
          </cell>
        </row>
        <row r="779">
          <cell r="A779" t="str">
            <v>EQUIPO DE SOLDADURA</v>
          </cell>
          <cell r="B779" t="str">
            <v>DIA</v>
          </cell>
          <cell r="C779">
            <v>21078</v>
          </cell>
        </row>
        <row r="780">
          <cell r="A780" t="str">
            <v>EQUIPO DE TOPOGRAFIA</v>
          </cell>
          <cell r="B780" t="str">
            <v>DIA</v>
          </cell>
          <cell r="C780">
            <v>20000</v>
          </cell>
        </row>
        <row r="781">
          <cell r="A781" t="str">
            <v>EQUIPO PARA IZAJE DE ESTRUCTURA</v>
          </cell>
          <cell r="B781" t="str">
            <v>DIA</v>
          </cell>
          <cell r="C781">
            <v>30000</v>
          </cell>
        </row>
        <row r="782">
          <cell r="A782" t="str">
            <v>EXCAVACION Y HORMIGONADO</v>
          </cell>
          <cell r="B782" t="str">
            <v>HH</v>
          </cell>
          <cell r="C782">
            <v>500000</v>
          </cell>
        </row>
        <row r="783">
          <cell r="A783" t="str">
            <v>FORMALETA ALFAJIA 25</v>
          </cell>
          <cell r="B783" t="str">
            <v>ML</v>
          </cell>
          <cell r="C783">
            <v>2000</v>
          </cell>
        </row>
        <row r="784">
          <cell r="A784" t="str">
            <v>FORMALETA METALICA COLUMNAS CIRCULARES</v>
          </cell>
          <cell r="B784" t="str">
            <v>DIA</v>
          </cell>
          <cell r="C784">
            <v>8500</v>
          </cell>
        </row>
        <row r="785">
          <cell r="A785" t="str">
            <v>FORMALETA METALICA D=1.20 MS.</v>
          </cell>
          <cell r="B785" t="str">
            <v>DIA</v>
          </cell>
          <cell r="C785">
            <v>17500</v>
          </cell>
        </row>
        <row r="786">
          <cell r="A786" t="str">
            <v>FORMALETA METALICA D=1.30 MS.</v>
          </cell>
          <cell r="B786" t="str">
            <v>DIA</v>
          </cell>
          <cell r="C786">
            <v>18000</v>
          </cell>
        </row>
        <row r="787">
          <cell r="A787" t="str">
            <v>FORMALETA METALICA D=1.40 MS.</v>
          </cell>
          <cell r="B787" t="str">
            <v>DIA</v>
          </cell>
          <cell r="C787">
            <v>18500</v>
          </cell>
        </row>
        <row r="788">
          <cell r="A788" t="str">
            <v>FORMALETA METALICA D=1.50 MS.</v>
          </cell>
          <cell r="B788" t="str">
            <v>DIA</v>
          </cell>
          <cell r="C788">
            <v>19000</v>
          </cell>
        </row>
        <row r="789">
          <cell r="A789" t="str">
            <v>FORMALETA METALICA D=1.60 MS.</v>
          </cell>
          <cell r="B789" t="str">
            <v>DIA</v>
          </cell>
          <cell r="C789">
            <v>19500</v>
          </cell>
        </row>
        <row r="790">
          <cell r="A790" t="str">
            <v>FORMALETA METALICA D=1.70 MS.</v>
          </cell>
          <cell r="B790" t="str">
            <v>DIA</v>
          </cell>
          <cell r="C790">
            <v>20000</v>
          </cell>
        </row>
        <row r="791">
          <cell r="A791" t="str">
            <v>FORMALETA METALICA D=1.80 MS.</v>
          </cell>
          <cell r="B791" t="str">
            <v>DIA</v>
          </cell>
          <cell r="C791">
            <v>20500</v>
          </cell>
        </row>
        <row r="792">
          <cell r="A792" t="str">
            <v>FORMALETA METALICA D=1.90 MS.</v>
          </cell>
          <cell r="B792" t="str">
            <v>DIA</v>
          </cell>
          <cell r="C792">
            <v>21000</v>
          </cell>
        </row>
        <row r="793">
          <cell r="A793" t="str">
            <v>FORMALETA METALICA D=2.00 MS.</v>
          </cell>
          <cell r="B793" t="str">
            <v>DIA</v>
          </cell>
          <cell r="C793">
            <v>21500</v>
          </cell>
        </row>
        <row r="794">
          <cell r="A794" t="str">
            <v>FORMALETA VIGAS</v>
          </cell>
          <cell r="B794" t="str">
            <v>M3</v>
          </cell>
          <cell r="C794">
            <v>30000</v>
          </cell>
        </row>
        <row r="795">
          <cell r="A795" t="str">
            <v>GRUA PARA HINCADA POSTE</v>
          </cell>
          <cell r="B795" t="str">
            <v>HH</v>
          </cell>
          <cell r="C795">
            <v>200000</v>
          </cell>
        </row>
        <row r="796">
          <cell r="A796" t="str">
            <v>MOVILIZACION DE EQUIPOS</v>
          </cell>
          <cell r="B796" t="str">
            <v>HH</v>
          </cell>
          <cell r="C796">
            <v>120000</v>
          </cell>
        </row>
        <row r="797">
          <cell r="A797" t="str">
            <v>PARAL 3.5 MTS</v>
          </cell>
          <cell r="B797" t="str">
            <v>DIA</v>
          </cell>
          <cell r="C797">
            <v>115</v>
          </cell>
        </row>
        <row r="798">
          <cell r="A798" t="str">
            <v>PISTOLA DISPENSADORA ANCHORFIX-4</v>
          </cell>
          <cell r="B798" t="str">
            <v>UN</v>
          </cell>
          <cell r="C798">
            <v>265200</v>
          </cell>
        </row>
        <row r="799">
          <cell r="A799" t="str">
            <v>PULIDORA</v>
          </cell>
          <cell r="B799" t="str">
            <v>DIA</v>
          </cell>
          <cell r="C799">
            <v>18000</v>
          </cell>
        </row>
        <row r="800">
          <cell r="A800" t="str">
            <v>PULIDA PISOS</v>
          </cell>
          <cell r="B800" t="str">
            <v>M2</v>
          </cell>
          <cell r="C800">
            <v>15000</v>
          </cell>
        </row>
        <row r="801">
          <cell r="A801" t="str">
            <v>RETROEXCAVADORA</v>
          </cell>
          <cell r="B801" t="str">
            <v>HH</v>
          </cell>
          <cell r="C801">
            <v>75000</v>
          </cell>
        </row>
        <row r="802">
          <cell r="A802" t="str">
            <v xml:space="preserve">TALADRO ROTOMARTILLO TRABAJO PESADO </v>
          </cell>
          <cell r="B802" t="str">
            <v>DD</v>
          </cell>
          <cell r="C802">
            <v>43570</v>
          </cell>
        </row>
        <row r="803">
          <cell r="A803" t="str">
            <v>VIBRADOR DE CONCRETO</v>
          </cell>
          <cell r="B803" t="str">
            <v>DIA</v>
          </cell>
          <cell r="C803">
            <v>12000</v>
          </cell>
        </row>
        <row r="804">
          <cell r="A804" t="str">
            <v>VOLQUETA</v>
          </cell>
          <cell r="B804" t="str">
            <v>HH</v>
          </cell>
          <cell r="C804">
            <v>60000</v>
          </cell>
        </row>
        <row r="812">
          <cell r="A812" t="str">
            <v>CUADRILLA CARPINTERIA EN MADERA</v>
          </cell>
          <cell r="B812" t="str">
            <v>JR</v>
          </cell>
          <cell r="C812">
            <v>121500</v>
          </cell>
        </row>
        <row r="813">
          <cell r="A813" t="str">
            <v>CUADRILLA DRY WALL</v>
          </cell>
          <cell r="B813" t="str">
            <v>JR</v>
          </cell>
          <cell r="C813">
            <v>121500</v>
          </cell>
        </row>
        <row r="814">
          <cell r="A814" t="str">
            <v>CUADRILLA ELECTRICA</v>
          </cell>
          <cell r="B814" t="str">
            <v>JR</v>
          </cell>
          <cell r="C814">
            <v>121500</v>
          </cell>
        </row>
        <row r="815">
          <cell r="A815" t="str">
            <v>CUADRILLA ESTRUCTURA</v>
          </cell>
          <cell r="B815" t="str">
            <v>JR</v>
          </cell>
          <cell r="C815">
            <v>102500</v>
          </cell>
        </row>
        <row r="816">
          <cell r="A816" t="str">
            <v>CUADRILLA ESTRUCTURA METALICA</v>
          </cell>
          <cell r="B816" t="str">
            <v>JR</v>
          </cell>
          <cell r="C816">
            <v>121500</v>
          </cell>
        </row>
        <row r="817">
          <cell r="A817" t="str">
            <v>CUADRILLA EXCAVACIONES</v>
          </cell>
          <cell r="B817" t="str">
            <v>JR</v>
          </cell>
          <cell r="C817">
            <v>71600</v>
          </cell>
        </row>
        <row r="818">
          <cell r="A818" t="str">
            <v>CUADRILLA GENERAL</v>
          </cell>
          <cell r="B818" t="str">
            <v>JR</v>
          </cell>
          <cell r="C818">
            <v>98500</v>
          </cell>
        </row>
        <row r="819">
          <cell r="A819" t="str">
            <v>CUADRILLA HIDRAULICA</v>
          </cell>
          <cell r="B819" t="str">
            <v>JR</v>
          </cell>
          <cell r="C819">
            <v>121500</v>
          </cell>
        </row>
        <row r="820">
          <cell r="A820" t="str">
            <v>CUADRILLA PILOTES</v>
          </cell>
          <cell r="B820" t="str">
            <v>JR</v>
          </cell>
          <cell r="C820">
            <v>102500</v>
          </cell>
        </row>
        <row r="821">
          <cell r="A821" t="str">
            <v>CUADRILLA PINTURA</v>
          </cell>
          <cell r="B821" t="str">
            <v>JR</v>
          </cell>
          <cell r="C821">
            <v>121500</v>
          </cell>
        </row>
        <row r="822">
          <cell r="A822" t="str">
            <v>CUADRILLA TOPOGRAFIA</v>
          </cell>
          <cell r="B822" t="str">
            <v>JR</v>
          </cell>
          <cell r="C822">
            <v>121500</v>
          </cell>
        </row>
        <row r="823">
          <cell r="A823" t="str">
            <v>CUADRILLA TRASIEGO</v>
          </cell>
          <cell r="B823" t="str">
            <v>JR</v>
          </cell>
          <cell r="C823">
            <v>71600</v>
          </cell>
        </row>
        <row r="824">
          <cell r="A824" t="str">
            <v>INSTALACION ALFOMBRA</v>
          </cell>
          <cell r="B824" t="str">
            <v>M2</v>
          </cell>
          <cell r="C824">
            <v>3024</v>
          </cell>
        </row>
        <row r="825">
          <cell r="A825" t="str">
            <v>MANO DE OBRA MANUFACTURA TABLEROS</v>
          </cell>
          <cell r="B825" t="str">
            <v>JR</v>
          </cell>
          <cell r="C825">
            <v>75200</v>
          </cell>
        </row>
      </sheetData>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Consorcio"/>
      <sheetName val="obra civil"/>
      <sheetName val="eléctricos"/>
      <sheetName val="hidráulicos"/>
      <sheetName val="insumos"/>
    </sheetNames>
    <sheetDataSet>
      <sheetData sheetId="0" refreshError="1"/>
      <sheetData sheetId="1" refreshError="1"/>
      <sheetData sheetId="2" refreshError="1"/>
      <sheetData sheetId="3" refreshError="1"/>
      <sheetData sheetId="4" refreshError="1">
        <row r="350">
          <cell r="A350" t="str">
            <v xml:space="preserve">ACCESORIOS PVC PARA INSTALACION DE GRIFERIAS TIPO PUSH, INCLUYE PEGANTES, LIMPIADORES, SILICONAS, TEFLON  Y ACCESORIOS EN GENERAL NECESARIOS PARA SU ADECUADO FUNCIONAMIENTO E INSTALACIÓN. </v>
          </cell>
          <cell r="B350" t="str">
            <v>UN</v>
          </cell>
          <cell r="C350">
            <v>46600</v>
          </cell>
        </row>
        <row r="351">
          <cell r="A351" t="str">
            <v>ACERO DE REFUERZO PDR-60;  F'Y= 4,200 KG/CM2 (420 MPA)</v>
          </cell>
          <cell r="B351" t="str">
            <v>KG</v>
          </cell>
          <cell r="C351">
            <v>2080</v>
          </cell>
        </row>
        <row r="352">
          <cell r="A352" t="str">
            <v>ACIDO MURIATICO</v>
          </cell>
          <cell r="B352" t="str">
            <v>LT</v>
          </cell>
          <cell r="C352">
            <v>5800</v>
          </cell>
        </row>
        <row r="353">
          <cell r="A353" t="str">
            <v>ACOPLE SANITARIO</v>
          </cell>
          <cell r="B353" t="str">
            <v>UN</v>
          </cell>
          <cell r="C353">
            <v>2500</v>
          </cell>
        </row>
        <row r="354">
          <cell r="A354" t="str">
            <v>ADOQUÍN (BLOQUE DE CEMENTO MACIZO) TIPO DECOBLOCK, DE 20X10X6 CM (PUESTO EN OBRA)</v>
          </cell>
          <cell r="B354" t="str">
            <v>UN</v>
          </cell>
          <cell r="C354">
            <v>750</v>
          </cell>
        </row>
        <row r="355">
          <cell r="A355" t="str">
            <v>ADOQUIN CUARTO X 26; 26X6X6 COLOR ARENA TIPO MOORE O EQUIVALENTE (PUESTO EN OBRA)</v>
          </cell>
          <cell r="B355" t="str">
            <v>M2</v>
          </cell>
          <cell r="C355">
            <v>21000</v>
          </cell>
        </row>
        <row r="356">
          <cell r="A356" t="str">
            <v>ADOQUIN ECOLÓGICO (GRAMOQUIN DE FIBRIT O EQUIVALENTE, COLOR GRIS) DE 0,35 X 0,35 X 0,065 M (PUESTO EN OBRA)</v>
          </cell>
          <cell r="B356" t="str">
            <v>UN</v>
          </cell>
          <cell r="C356">
            <v>4700</v>
          </cell>
        </row>
        <row r="357">
          <cell r="A357" t="str">
            <v>ADOQUIN EN ARCILLA, DE 0,15 X 0,16 X 0,05 M; COLOR ARENA TIPO MOORE O SIMILAR (PUESTO EN OBRA)</v>
          </cell>
          <cell r="B357" t="str">
            <v>UN</v>
          </cell>
          <cell r="C357">
            <v>366</v>
          </cell>
        </row>
        <row r="358">
          <cell r="A358" t="str">
            <v>ALAMBRE - COBRE THHN N°8</v>
          </cell>
          <cell r="B358" t="str">
            <v>ML</v>
          </cell>
          <cell r="C358">
            <v>2820</v>
          </cell>
        </row>
        <row r="359">
          <cell r="A359" t="str">
            <v>ALAMBRE COBRE THHN  N°12</v>
          </cell>
          <cell r="B359" t="str">
            <v>ML</v>
          </cell>
          <cell r="C359">
            <v>1360</v>
          </cell>
        </row>
        <row r="360">
          <cell r="A360" t="str">
            <v>ALAMBRE NEGRO CAL. 18</v>
          </cell>
          <cell r="B360" t="str">
            <v>KG</v>
          </cell>
          <cell r="C360">
            <v>2700</v>
          </cell>
        </row>
        <row r="361">
          <cell r="A361" t="str">
            <v>ANCLAJE CAMISA DE 1/4*1 3/8"</v>
          </cell>
          <cell r="B361" t="str">
            <v>UN</v>
          </cell>
          <cell r="C361">
            <v>336</v>
          </cell>
        </row>
        <row r="362">
          <cell r="A362" t="str">
            <v>ANCLAJE CAMISA DE 3/8* 3"</v>
          </cell>
          <cell r="B362" t="str">
            <v>UN</v>
          </cell>
          <cell r="C362">
            <v>625</v>
          </cell>
        </row>
        <row r="363">
          <cell r="A363" t="str">
            <v>ANCLAJE CAMISA DE 5/16*2 1/2"</v>
          </cell>
          <cell r="B363" t="str">
            <v>UN</v>
          </cell>
          <cell r="C363">
            <v>432</v>
          </cell>
        </row>
        <row r="364">
          <cell r="A364" t="str">
            <v>ANCLAJE CAMISA DE 5/16*2 1/2"</v>
          </cell>
          <cell r="B364" t="str">
            <v>UN</v>
          </cell>
          <cell r="C364">
            <v>432</v>
          </cell>
        </row>
        <row r="365">
          <cell r="A365" t="str">
            <v>ANCLAJE NYLON IMPACTO DE 1/4" X  2 1/4"</v>
          </cell>
          <cell r="B365" t="str">
            <v>UN</v>
          </cell>
          <cell r="C365">
            <v>159</v>
          </cell>
        </row>
        <row r="366">
          <cell r="A366" t="str">
            <v>ANGULO 1" X 1" X 3/16"</v>
          </cell>
          <cell r="B366" t="str">
            <v>ML</v>
          </cell>
          <cell r="C366">
            <v>3360</v>
          </cell>
        </row>
        <row r="367">
          <cell r="A367" t="str">
            <v>ANGULO 1" X 1" X 3/16"</v>
          </cell>
          <cell r="B367" t="str">
            <v>ML</v>
          </cell>
          <cell r="C367">
            <v>3360</v>
          </cell>
        </row>
        <row r="368">
          <cell r="A368" t="str">
            <v>ANGULO 2" X 1/8"</v>
          </cell>
          <cell r="B368" t="str">
            <v>ML</v>
          </cell>
          <cell r="C368">
            <v>3420</v>
          </cell>
        </row>
        <row r="369">
          <cell r="A369" t="str">
            <v>ANGULO 3/4 X 1/8</v>
          </cell>
          <cell r="B369" t="str">
            <v>ML</v>
          </cell>
          <cell r="C369">
            <v>1440</v>
          </cell>
        </row>
        <row r="370">
          <cell r="A370" t="str">
            <v>ANGULO 3/4 X 1/8</v>
          </cell>
          <cell r="B370" t="str">
            <v>ML</v>
          </cell>
          <cell r="C370">
            <v>1440</v>
          </cell>
        </row>
        <row r="371">
          <cell r="A371" t="str">
            <v>ANGULO DE 1 1/4 X 3/16"</v>
          </cell>
          <cell r="B371" t="str">
            <v>ML</v>
          </cell>
          <cell r="C371">
            <v>3280</v>
          </cell>
        </row>
        <row r="372">
          <cell r="A372" t="str">
            <v>ANTICORROSIVO ROJO CLARO PHLC</v>
          </cell>
          <cell r="B372" t="str">
            <v>GL</v>
          </cell>
          <cell r="C372">
            <v>40800</v>
          </cell>
        </row>
        <row r="373">
          <cell r="A373" t="str">
            <v>ANTISOL ROJO</v>
          </cell>
          <cell r="B373" t="str">
            <v>KG</v>
          </cell>
          <cell r="C373">
            <v>7350</v>
          </cell>
        </row>
        <row r="374">
          <cell r="A374" t="str">
            <v>ARBOL ESPECIE NATIVA DE 1,50 MTS</v>
          </cell>
          <cell r="B374" t="str">
            <v>UN</v>
          </cell>
          <cell r="C374">
            <v>33600</v>
          </cell>
        </row>
        <row r="375">
          <cell r="A375" t="str">
            <v>ARENA DE PEÑA</v>
          </cell>
          <cell r="B375" t="str">
            <v>M3</v>
          </cell>
          <cell r="C375">
            <v>33600</v>
          </cell>
        </row>
        <row r="376">
          <cell r="A376" t="str">
            <v>ARENA DE RIO, PUESTA EN OBRA</v>
          </cell>
          <cell r="B376" t="str">
            <v>M3</v>
          </cell>
          <cell r="C376">
            <v>46100</v>
          </cell>
        </row>
        <row r="377">
          <cell r="A377" t="str">
            <v>ASTA PARA BANDERAS, TUBO AN 2 1/2"; PINTADO GRIS PLATA Y PUNTA DE BALLESTA.</v>
          </cell>
          <cell r="B377" t="str">
            <v>UN</v>
          </cell>
          <cell r="C377">
            <v>150000</v>
          </cell>
        </row>
        <row r="378">
          <cell r="A378" t="str">
            <v>BAJANTE CUADRADA EN LÁMINA GALVANIZADA, CAL. 26 DE 0,30X0,20 M.</v>
          </cell>
          <cell r="B378" t="str">
            <v>ML</v>
          </cell>
          <cell r="C378">
            <v>18300</v>
          </cell>
        </row>
        <row r="379">
          <cell r="A379" t="str">
            <v>BALDOSIN DE CEMENTO TIPO VIANCHI MIRANDA O SIMILAR DE 0,20X0,20X0,02 M, COLOR  AMARILLO</v>
          </cell>
          <cell r="B379" t="str">
            <v>M2</v>
          </cell>
          <cell r="C379">
            <v>30500</v>
          </cell>
        </row>
        <row r="380">
          <cell r="A380" t="str">
            <v>BALDOSIN DE CEMENTO TIPO VIANCHI MIRANDA O SIMILAR DE 0,20X0,20X0,02 M, COLOR VERDE</v>
          </cell>
          <cell r="B380" t="str">
            <v>M2</v>
          </cell>
          <cell r="C380">
            <v>33800</v>
          </cell>
        </row>
        <row r="381">
          <cell r="A381" t="str">
            <v>BALDOSIN DE GRANITO, GRANO N° 1, GRIS PAYANDE DE E = 15 MM, (TIPO BALDOSINES MONSERRATE)</v>
          </cell>
          <cell r="B381" t="str">
            <v>M2</v>
          </cell>
          <cell r="C381">
            <v>26200</v>
          </cell>
        </row>
        <row r="382">
          <cell r="A382" t="str">
            <v>BANCA BOLARDO M-41</v>
          </cell>
          <cell r="B382" t="str">
            <v>UN</v>
          </cell>
          <cell r="C382">
            <v>81600</v>
          </cell>
        </row>
        <row r="383">
          <cell r="A383" t="str">
            <v>BANCA FUNDIDA INCLUYE ACERO REFUERZO</v>
          </cell>
          <cell r="B383" t="str">
            <v>ML</v>
          </cell>
          <cell r="C383">
            <v>33600</v>
          </cell>
        </row>
        <row r="384">
          <cell r="A384" t="str">
            <v>BANCA MODULAR EN CONCRETO  M40</v>
          </cell>
          <cell r="B384" t="str">
            <v>UN</v>
          </cell>
          <cell r="C384">
            <v>91200</v>
          </cell>
        </row>
        <row r="385">
          <cell r="A385" t="str">
            <v>BARRA DISCAPACITADOS 18" (46 CM) CROMO GRIVAL</v>
          </cell>
          <cell r="B385" t="str">
            <v>UN</v>
          </cell>
          <cell r="C385">
            <v>91200</v>
          </cell>
        </row>
        <row r="386">
          <cell r="A386" t="str">
            <v>BARRA DISCAPACITADOS 30" (76 CM) CROMO GRIVAL</v>
          </cell>
          <cell r="B386" t="str">
            <v>UN</v>
          </cell>
          <cell r="C386">
            <v>115500</v>
          </cell>
        </row>
        <row r="387">
          <cell r="A387" t="str">
            <v>BISAGRA METALISTERIA TRIPLE</v>
          </cell>
          <cell r="B387" t="str">
            <v>UN</v>
          </cell>
          <cell r="C387">
            <v>5200</v>
          </cell>
        </row>
        <row r="388">
          <cell r="A388" t="str">
            <v>BLOQUE EN CONCRETO DE 14X19X39 KREATO O SIMILAR COLOR GRIS</v>
          </cell>
          <cell r="B388" t="str">
            <v>UN</v>
          </cell>
          <cell r="C388">
            <v>2060</v>
          </cell>
        </row>
        <row r="389">
          <cell r="A389" t="str">
            <v>BLOQUE EN CONCRETO DE 19X19X39 KREATO O SIMILAR COLOR GRIS</v>
          </cell>
          <cell r="B389" t="str">
            <v>UN</v>
          </cell>
          <cell r="C389">
            <v>2780</v>
          </cell>
        </row>
        <row r="390">
          <cell r="A390" t="str">
            <v>BLOQUE NO.5</v>
          </cell>
          <cell r="B390" t="str">
            <v>UN</v>
          </cell>
          <cell r="C390">
            <v>820</v>
          </cell>
        </row>
        <row r="391">
          <cell r="A391" t="str">
            <v>BOLARDO ALTO EN HIERRO M-63</v>
          </cell>
          <cell r="B391" t="str">
            <v>UN</v>
          </cell>
          <cell r="C391">
            <v>86400</v>
          </cell>
        </row>
        <row r="392">
          <cell r="A392" t="str">
            <v xml:space="preserve">BOQUILLA COLOR </v>
          </cell>
          <cell r="B392" t="str">
            <v>KG</v>
          </cell>
          <cell r="C392">
            <v>4060</v>
          </cell>
        </row>
        <row r="393">
          <cell r="A393" t="str">
            <v>BORDE CONTENEDOR DE RAICES A - 80</v>
          </cell>
          <cell r="B393" t="str">
            <v>UN</v>
          </cell>
          <cell r="C393">
            <v>17100</v>
          </cell>
        </row>
        <row r="394">
          <cell r="A394" t="str">
            <v>BORDILLO PREFABRICADO A - 80 (800X200X350 MM)</v>
          </cell>
          <cell r="B394" t="str">
            <v>UN</v>
          </cell>
          <cell r="C394">
            <v>23300</v>
          </cell>
        </row>
        <row r="395">
          <cell r="A395" t="str">
            <v xml:space="preserve">BOCEL MEDIA LUNA 15 MM CEDRO MACHO </v>
          </cell>
          <cell r="B395" t="str">
            <v>ML</v>
          </cell>
          <cell r="C395">
            <v>1460</v>
          </cell>
        </row>
        <row r="396">
          <cell r="A396" t="str">
            <v>CABLE DE COBRE THW 1/0</v>
          </cell>
          <cell r="B396" t="str">
            <v>ML</v>
          </cell>
          <cell r="C396">
            <v>1630</v>
          </cell>
        </row>
        <row r="397">
          <cell r="A397" t="str">
            <v>CABLE DE COBRE THW 2/0</v>
          </cell>
          <cell r="B397" t="str">
            <v>ML</v>
          </cell>
          <cell r="C397">
            <v>2040</v>
          </cell>
        </row>
        <row r="398">
          <cell r="A398" t="str">
            <v>CAJA  2400 CUADRADA GALVANIZADA</v>
          </cell>
          <cell r="B398" t="str">
            <v>UN</v>
          </cell>
          <cell r="C398">
            <v>1590</v>
          </cell>
        </row>
        <row r="399">
          <cell r="A399" t="str">
            <v>CAJA 5800 RECTANGULAR GALVANIZADA</v>
          </cell>
          <cell r="B399" t="str">
            <v>UN</v>
          </cell>
          <cell r="C399">
            <v>1230</v>
          </cell>
        </row>
        <row r="400">
          <cell r="A400" t="str">
            <v>CAJA MONOFÁSICA 4 CIRCUITOS</v>
          </cell>
          <cell r="B400" t="str">
            <v>UN</v>
          </cell>
          <cell r="C400">
            <v>15400</v>
          </cell>
        </row>
        <row r="401">
          <cell r="A401" t="str">
            <v>CAJA OCTAGONAL GALVANIZADA</v>
          </cell>
          <cell r="B401" t="str">
            <v>UN</v>
          </cell>
          <cell r="C401">
            <v>1170</v>
          </cell>
        </row>
        <row r="402">
          <cell r="A402" t="str">
            <v>CANAL EN LÁMINA GALVANIZADA, CAL. 26;  DESARROLLO 1,10 MTS; INCLUYE PESTAÑAS</v>
          </cell>
          <cell r="B402" t="str">
            <v>ML</v>
          </cell>
          <cell r="C402">
            <v>24000</v>
          </cell>
        </row>
        <row r="403">
          <cell r="A403" t="str">
            <v>CANASTILLA 4", SIFON EN P Y GRIFLEX X 2</v>
          </cell>
          <cell r="B403" t="str">
            <v>UN</v>
          </cell>
          <cell r="C403">
            <v>14900</v>
          </cell>
        </row>
        <row r="404">
          <cell r="A404" t="str">
            <v>CANECA EN MALLA METÁLICA M120</v>
          </cell>
          <cell r="B404" t="str">
            <v>UN</v>
          </cell>
          <cell r="C404">
            <v>221000</v>
          </cell>
        </row>
        <row r="405">
          <cell r="A405" t="str">
            <v>CASETON DE E = 0.50 M (GUADUA O LONA)</v>
          </cell>
          <cell r="B405" t="str">
            <v>M2</v>
          </cell>
          <cell r="C405">
            <v>15400</v>
          </cell>
        </row>
        <row r="406">
          <cell r="A406" t="str">
            <v>CASETON DE E = 0.68 M (GUADUA O LONA)</v>
          </cell>
          <cell r="B406" t="str">
            <v>M3</v>
          </cell>
          <cell r="C406">
            <v>16100</v>
          </cell>
        </row>
        <row r="407">
          <cell r="A407" t="str">
            <v xml:space="preserve">CEMENTO BLANCO </v>
          </cell>
          <cell r="B407" t="str">
            <v>KG</v>
          </cell>
          <cell r="C407">
            <v>1340</v>
          </cell>
        </row>
        <row r="408">
          <cell r="A408" t="str">
            <v xml:space="preserve">CEMENTO GRIS </v>
          </cell>
          <cell r="B408" t="str">
            <v>KG</v>
          </cell>
          <cell r="C408">
            <v>424</v>
          </cell>
        </row>
        <row r="409">
          <cell r="A409" t="str">
            <v>CERAS</v>
          </cell>
          <cell r="B409" t="str">
            <v>LT</v>
          </cell>
          <cell r="C409">
            <v>3360</v>
          </cell>
        </row>
        <row r="410">
          <cell r="A410" t="str">
            <v>CERCO ORDINARIO 3M</v>
          </cell>
          <cell r="B410" t="str">
            <v>ML</v>
          </cell>
          <cell r="C410">
            <v>9200</v>
          </cell>
        </row>
        <row r="411">
          <cell r="A411" t="str">
            <v xml:space="preserve">CERRADURAS  REF. 45110-30 MARCA CISA O EQUIVALENTE. </v>
          </cell>
          <cell r="B411" t="str">
            <v>UN</v>
          </cell>
          <cell r="C411">
            <v>35100</v>
          </cell>
        </row>
        <row r="412">
          <cell r="A412" t="str">
            <v>CERROJO SENCILLO, LLAVE EXTERIOR, MARIPOSA INTERIOR,ACABADO CROMO  MARCA SAFE O SIMILAR.</v>
          </cell>
          <cell r="B412" t="str">
            <v>UN</v>
          </cell>
          <cell r="C412">
            <v>43200</v>
          </cell>
        </row>
        <row r="413">
          <cell r="A413" t="str">
            <v>CHAZO P/TORNILLO 1/8" X 1 1/4</v>
          </cell>
          <cell r="B413" t="str">
            <v>UN</v>
          </cell>
          <cell r="C413">
            <v>610</v>
          </cell>
        </row>
        <row r="414">
          <cell r="A414" t="str">
            <v>CICLO-PARQUEADERO  M100</v>
          </cell>
          <cell r="B414" t="str">
            <v>UN</v>
          </cell>
          <cell r="C414">
            <v>250000</v>
          </cell>
        </row>
        <row r="415">
          <cell r="A415" t="str">
            <v>CINTA ADHESIVA DOBLE FAZ  - 10 MM; ROLLO  5 M</v>
          </cell>
          <cell r="B415" t="str">
            <v>UN</v>
          </cell>
          <cell r="C415">
            <v>14800</v>
          </cell>
        </row>
        <row r="416">
          <cell r="A416" t="str">
            <v>CINTA PAPEL ROLLO</v>
          </cell>
          <cell r="B416" t="str">
            <v>UN</v>
          </cell>
          <cell r="C416">
            <v>4900</v>
          </cell>
        </row>
        <row r="417">
          <cell r="A417" t="str">
            <v>CINTA PARA VIDRIOS COLOR GRIS DE 24 MM, ROLLO  5 M</v>
          </cell>
          <cell r="B417" t="str">
            <v>UN</v>
          </cell>
          <cell r="C417">
            <v>11100</v>
          </cell>
        </row>
        <row r="418">
          <cell r="A418" t="str">
            <v>CINTA PVC O-22 SIKA O EQUIVALENTE</v>
          </cell>
          <cell r="B418" t="str">
            <v>ML</v>
          </cell>
          <cell r="C418">
            <v>32700</v>
          </cell>
        </row>
        <row r="419">
          <cell r="A419" t="str">
            <v>CODO 90º PRES.PVC 1/2"</v>
          </cell>
          <cell r="B419" t="str">
            <v>UN</v>
          </cell>
          <cell r="C419">
            <v>490</v>
          </cell>
        </row>
        <row r="420">
          <cell r="A420" t="str">
            <v>CONCRETO DE 2,000 P.S.I.</v>
          </cell>
          <cell r="B420" t="str">
            <v>M3</v>
          </cell>
          <cell r="C420">
            <v>223000</v>
          </cell>
        </row>
        <row r="421">
          <cell r="A421" t="str">
            <v>CONCRETO DE 2,500 P.S.I.</v>
          </cell>
          <cell r="B421" t="str">
            <v>M3</v>
          </cell>
          <cell r="C421">
            <v>261500</v>
          </cell>
        </row>
        <row r="422">
          <cell r="A422" t="str">
            <v>CONCRETO DE 3,000 P.S.I.</v>
          </cell>
          <cell r="B422" t="str">
            <v>M3</v>
          </cell>
          <cell r="C422">
            <v>250000</v>
          </cell>
        </row>
        <row r="423">
          <cell r="A423" t="str">
            <v>CONCRETO DE 3,000 P.S.I. IMPERMEABILIZADO</v>
          </cell>
          <cell r="B423" t="str">
            <v>M3</v>
          </cell>
          <cell r="C423">
            <v>274000</v>
          </cell>
        </row>
        <row r="424">
          <cell r="A424" t="str">
            <v>CUBIERTA TIPO SANDWICH, EN ACERO GALVANIZADO CALIBRE 28M, ESPESOR 30 MM, INYECTADO CON POLIURETANO EXPANDIDO DE ALTA DENSIDAD TIPO METECNO O EQUIVALENTE, COLOR BLANCO GRIGIO; REF. RAL 9002 AL INTERIOR Y BLANCO ALUMINIO; REF. RAL 9006 AL EXTERIOR</v>
          </cell>
          <cell r="B424" t="str">
            <v>M2</v>
          </cell>
          <cell r="C424">
            <v>95800</v>
          </cell>
        </row>
        <row r="425">
          <cell r="A425" t="str">
            <v>CUBIERTA EN TEJA  TIPO AJOVER O EQUIVALENTE  TRAPEZOIDAL  A 360  CON PINTURA  A COLOR  EXTERIOR  , FOIL DE ALUMINIO ,AISLANTE ASFALTICO , LAMINA DE ACERO , AISLANTE  ASFALTICO, FOIL DE ALUMINIO Y PINTURA INTERIOR BLANCA  DE E= 1.8 MM</v>
          </cell>
          <cell r="B425" t="str">
            <v>M2</v>
          </cell>
          <cell r="C425">
            <v>42800</v>
          </cell>
        </row>
        <row r="426">
          <cell r="A426" t="str">
            <v>DESINFECTANTE</v>
          </cell>
          <cell r="B426" t="str">
            <v>LT</v>
          </cell>
          <cell r="C426">
            <v>4800</v>
          </cell>
        </row>
        <row r="427">
          <cell r="A427" t="str">
            <v>DETERGENTE EN POLVO</v>
          </cell>
          <cell r="B427" t="str">
            <v>LB</v>
          </cell>
          <cell r="C427">
            <v>4320</v>
          </cell>
        </row>
        <row r="428">
          <cell r="A428" t="str">
            <v>DISPENSADOR DE JABON EN ACERO INOX, DE 1,2 LT</v>
          </cell>
          <cell r="B428" t="str">
            <v>UN</v>
          </cell>
          <cell r="C428">
            <v>106000</v>
          </cell>
        </row>
        <row r="429">
          <cell r="A429" t="str">
            <v>DUCHA GRIVAL GALAXIA CROMO  - INCLUYE BRAZO</v>
          </cell>
          <cell r="B429" t="str">
            <v>UN</v>
          </cell>
          <cell r="C429">
            <v>22300</v>
          </cell>
        </row>
        <row r="430">
          <cell r="A430" t="str">
            <v>ENCHAPE PARED TIPO EGEO DE CORONA O SIMILAR EN BLANCO DE 20,5 X 20,5 CM</v>
          </cell>
          <cell r="B430" t="str">
            <v>M2</v>
          </cell>
          <cell r="C430">
            <v>14000</v>
          </cell>
        </row>
        <row r="431">
          <cell r="A431" t="str">
            <v>ESMALTE MATE SUPERSINTÉTICO</v>
          </cell>
          <cell r="B431" t="str">
            <v>GL</v>
          </cell>
          <cell r="C431">
            <v>60000</v>
          </cell>
        </row>
        <row r="432">
          <cell r="A432" t="str">
            <v>ESMALTE SINTÉTICO PARA SEÑALIZACIÓN</v>
          </cell>
          <cell r="B432" t="str">
            <v>GL</v>
          </cell>
          <cell r="C432">
            <v>46100</v>
          </cell>
        </row>
        <row r="433">
          <cell r="A433" t="str">
            <v xml:space="preserve">ESMALTE SINTÉTICO; (BASE EPOXICA)   </v>
          </cell>
          <cell r="B433" t="str">
            <v>GL</v>
          </cell>
          <cell r="C433">
            <v>65800</v>
          </cell>
        </row>
        <row r="434">
          <cell r="A434" t="str">
            <v>ESMALTE SINTÉTICO; (BASE EPOXICA) S/N COLOR DEFINIDO INTERVENTORIA</v>
          </cell>
          <cell r="B434" t="str">
            <v>GL</v>
          </cell>
          <cell r="C434">
            <v>65800</v>
          </cell>
        </row>
        <row r="435">
          <cell r="A435" t="str">
            <v>ESPEJO BISELADO DE 4 MM; INCLUYE MADERA PARA SEPARACIÓN DE E = 0,02 M</v>
          </cell>
          <cell r="B435" t="str">
            <v>M2</v>
          </cell>
          <cell r="C435">
            <v>43200</v>
          </cell>
        </row>
        <row r="436">
          <cell r="A436" t="str">
            <v>ESTACA MADERA PARA REPLANTEO</v>
          </cell>
          <cell r="B436" t="str">
            <v>UN</v>
          </cell>
          <cell r="C436">
            <v>222</v>
          </cell>
        </row>
        <row r="437">
          <cell r="A437" t="str">
            <v>ESTUCO ACRILICO</v>
          </cell>
          <cell r="B437" t="str">
            <v>CÑ</v>
          </cell>
          <cell r="C437">
            <v>30300</v>
          </cell>
        </row>
        <row r="438">
          <cell r="A438" t="str">
            <v>FALLEBA CON PORTACANDADO AL PISO</v>
          </cell>
          <cell r="B438" t="str">
            <v>UN</v>
          </cell>
          <cell r="C438">
            <v>24000</v>
          </cell>
        </row>
        <row r="439">
          <cell r="A439" t="str">
            <v>FLANCHE EN LÁMINA GALVANIZADA, CAL. 26; DE 0,40 MTS.</v>
          </cell>
          <cell r="B439" t="str">
            <v>ML</v>
          </cell>
          <cell r="C439">
            <v>9150</v>
          </cell>
        </row>
        <row r="440">
          <cell r="A440" t="str">
            <v xml:space="preserve">GABINETE PARA TOALLAS EN ACERO INOX DE 105 TOALLAS </v>
          </cell>
          <cell r="B440" t="str">
            <v>UN</v>
          </cell>
          <cell r="C440">
            <v>121000</v>
          </cell>
        </row>
        <row r="441">
          <cell r="A441" t="str">
            <v>GALON DE ACPM + ECOPETROL</v>
          </cell>
          <cell r="B441" t="str">
            <v>UND</v>
          </cell>
          <cell r="C441">
            <v>6650</v>
          </cell>
        </row>
        <row r="442">
          <cell r="A442" t="str">
            <v>GANCHO GALVANIZADO - PARA CANALES Y BAJANTES</v>
          </cell>
          <cell r="B442" t="str">
            <v>UN</v>
          </cell>
          <cell r="C442">
            <v>3360</v>
          </cell>
        </row>
        <row r="443">
          <cell r="A443" t="str">
            <v>GANCHO TEJA ETERNIT</v>
          </cell>
          <cell r="B443" t="str">
            <v>UN</v>
          </cell>
          <cell r="C443">
            <v>183</v>
          </cell>
        </row>
        <row r="444">
          <cell r="A444" t="str">
            <v>GEOTEXTIL NT 1600</v>
          </cell>
          <cell r="B444" t="str">
            <v>M2</v>
          </cell>
          <cell r="C444">
            <v>3360</v>
          </cell>
        </row>
        <row r="445">
          <cell r="A445" t="str">
            <v>GEOTEXTIL T 2400</v>
          </cell>
          <cell r="B445" t="str">
            <v>M2</v>
          </cell>
          <cell r="C445">
            <v>5600</v>
          </cell>
        </row>
        <row r="446">
          <cell r="A446" t="str">
            <v>GRAFIL D = 4,5 MM</v>
          </cell>
          <cell r="B446" t="str">
            <v>KG</v>
          </cell>
          <cell r="C446">
            <v>2020</v>
          </cell>
        </row>
        <row r="447">
          <cell r="A447" t="str">
            <v>GRAMA</v>
          </cell>
          <cell r="B447" t="str">
            <v>M2</v>
          </cell>
          <cell r="C447">
            <v>3120</v>
          </cell>
        </row>
        <row r="448">
          <cell r="A448" t="str">
            <v>GRANITO BLANCO  2 1/2"</v>
          </cell>
          <cell r="B448" t="str">
            <v>BL</v>
          </cell>
          <cell r="C448">
            <v>17100</v>
          </cell>
        </row>
        <row r="449">
          <cell r="A449" t="str">
            <v>GRIFERIA PARA LAVAMANOS DE PEDESTAL, REF.50125 LÍNEA GRIVAL O EQUIVALENTE, METÁLICA CROMADA.</v>
          </cell>
          <cell r="B449" t="str">
            <v>UN</v>
          </cell>
          <cell r="C449">
            <v>38400</v>
          </cell>
        </row>
        <row r="450">
          <cell r="A450" t="str">
            <v>GRIFERIA PARA LAVAPLATOS TIPO GALAXIA SENCILLO DE GRIVAL O SIMILAR</v>
          </cell>
          <cell r="B450" t="str">
            <v>UN</v>
          </cell>
          <cell r="C450">
            <v>35600</v>
          </cell>
        </row>
        <row r="451">
          <cell r="A451" t="str">
            <v>GRIFERÍA VALVULA ANTIVANDALICA METALICA CROMADA, REF. 75100001, LÍNEA GRIVAL O EQUIVALENTE.</v>
          </cell>
          <cell r="B451" t="str">
            <v>UN</v>
          </cell>
          <cell r="C451">
            <v>181000</v>
          </cell>
        </row>
        <row r="452">
          <cell r="A452" t="str">
            <v>GROUTING F'Y = 3000 PSI</v>
          </cell>
          <cell r="B452" t="str">
            <v>M3</v>
          </cell>
          <cell r="C452">
            <v>245000</v>
          </cell>
        </row>
        <row r="453">
          <cell r="A453" t="str">
            <v>INTERRUPTOR ENCHUFABLE DE 2 X 70 AMP</v>
          </cell>
          <cell r="B453" t="str">
            <v>UN</v>
          </cell>
          <cell r="C453">
            <v>41300</v>
          </cell>
        </row>
        <row r="454">
          <cell r="A454" t="str">
            <v>INTERRUPTOR SENCILLO MARCA AVE O SIMILAR</v>
          </cell>
          <cell r="B454" t="str">
            <v>UN</v>
          </cell>
          <cell r="C454">
            <v>3320</v>
          </cell>
        </row>
        <row r="455">
          <cell r="A455" t="str">
            <v>JABONERA ALLEGRO REF. 0141 DE MANCESA COLOR BLANCO</v>
          </cell>
          <cell r="B455" t="str">
            <v>UN</v>
          </cell>
          <cell r="C455">
            <v>16600</v>
          </cell>
        </row>
        <row r="456">
          <cell r="A456" t="str">
            <v>JUEGO CANCHA MÚLTIPLE, ESTRUCTURA PARA BALONCESTO, TABLERO BALONCESTO, ARCO FUTBOL Y POSTES CON MALLA PARA VOLEYBALL.</v>
          </cell>
          <cell r="B456" t="str">
            <v>UN</v>
          </cell>
          <cell r="C456">
            <v>3786000</v>
          </cell>
        </row>
        <row r="457">
          <cell r="A457" t="str">
            <v>LADRILLO REJILLA 6X12X24</v>
          </cell>
          <cell r="B457" t="str">
            <v>UN</v>
          </cell>
          <cell r="C457">
            <v>346</v>
          </cell>
        </row>
        <row r="458">
          <cell r="A458" t="str">
            <v>LADRILLO TOLETE</v>
          </cell>
          <cell r="B458" t="str">
            <v>UN</v>
          </cell>
          <cell r="C458">
            <v>384</v>
          </cell>
        </row>
        <row r="459">
          <cell r="A459" t="str">
            <v>LADRILLO TOLETE COMÚN</v>
          </cell>
          <cell r="B459" t="str">
            <v>UN</v>
          </cell>
          <cell r="C459">
            <v>432</v>
          </cell>
        </row>
        <row r="460">
          <cell r="A460" t="str">
            <v xml:space="preserve">LAMINA COLD-ROLLED CAL.18  </v>
          </cell>
          <cell r="B460" t="str">
            <v>UN</v>
          </cell>
          <cell r="C460">
            <v>92000</v>
          </cell>
        </row>
        <row r="461">
          <cell r="A461" t="str">
            <v>LAVAMANOS ACUACER, SUMINISTRO E INSTALACIÓN; INCLUYE GRIFERIA Y ACCESORIOS</v>
          </cell>
          <cell r="B461" t="str">
            <v>UN</v>
          </cell>
          <cell r="C461">
            <v>144000</v>
          </cell>
        </row>
        <row r="462">
          <cell r="A462" t="str">
            <v>LAVAMANOS CERÁMICO COLOR BLANCO DE PEDESTAL, REF. 42290100, TIPO CORONA O EQUIVALENTE</v>
          </cell>
          <cell r="B462" t="str">
            <v>UN</v>
          </cell>
          <cell r="C462">
            <v>132000</v>
          </cell>
        </row>
        <row r="463">
          <cell r="A463" t="str">
            <v xml:space="preserve">LAVAPLATOS DE SOBREPONER ACERO INOXIDABLE,  0,50 X 0,45, ACABADO MATE, DE SOCODA O SIMILAR </v>
          </cell>
          <cell r="B463" t="str">
            <v>UN</v>
          </cell>
          <cell r="C463">
            <v>56400</v>
          </cell>
        </row>
        <row r="464">
          <cell r="A464" t="str">
            <v>LIMPIADOR REM.PVC 760 GR</v>
          </cell>
          <cell r="B464" t="str">
            <v>UN</v>
          </cell>
          <cell r="C464">
            <v>27600</v>
          </cell>
        </row>
        <row r="465">
          <cell r="A465" t="str">
            <v>LIMPIAVIDRIOS</v>
          </cell>
          <cell r="B465" t="str">
            <v>LT</v>
          </cell>
          <cell r="C465">
            <v>3360</v>
          </cell>
        </row>
        <row r="466">
          <cell r="A466" t="str">
            <v>LLAVE TERMINAL 1/2" - CROMADA , INCLUYE ADAPTADORES</v>
          </cell>
          <cell r="B466" t="str">
            <v>UN</v>
          </cell>
          <cell r="C466">
            <v>12000</v>
          </cell>
        </row>
        <row r="467">
          <cell r="A467" t="str">
            <v>LLAVE TERMINAL 1/2" - CROMADA; TIPO GRIVA O SIMILAR INCLUYE ADAPTADORES</v>
          </cell>
          <cell r="B467" t="str">
            <v>UN</v>
          </cell>
          <cell r="C467">
            <v>13700</v>
          </cell>
        </row>
        <row r="468">
          <cell r="A468" t="str">
            <v>LOSETA PREFABRICADA A - 50 T (400 X 400 X 60 MM)</v>
          </cell>
          <cell r="B468" t="str">
            <v>UN</v>
          </cell>
          <cell r="C468">
            <v>5000</v>
          </cell>
        </row>
        <row r="469">
          <cell r="A469" t="str">
            <v>LOSETA TÁCTIL ALERTA 400X400 MM; A-55</v>
          </cell>
          <cell r="B469" t="str">
            <v>UN</v>
          </cell>
          <cell r="C469">
            <v>6250</v>
          </cell>
        </row>
        <row r="470">
          <cell r="A470" t="str">
            <v>MALLA ELECTROSOLDADA; F´Y = 5000 KG/CM2; (500 MPA)</v>
          </cell>
          <cell r="B470" t="str">
            <v>KG</v>
          </cell>
          <cell r="C470">
            <v>2320</v>
          </cell>
        </row>
        <row r="471">
          <cell r="A471" t="str">
            <v xml:space="preserve">MALLA EN ACERO GALVANIZADO DE 1 1/2 X 1 1/2"; CAL. 10 </v>
          </cell>
          <cell r="B471" t="str">
            <v>M2</v>
          </cell>
          <cell r="C471">
            <v>33600</v>
          </cell>
        </row>
        <row r="472">
          <cell r="A472" t="str">
            <v>MALLA ESLABONADA GALVANIZADA CAL 12 HUECOS DE 2 X  2 PLG</v>
          </cell>
          <cell r="B472" t="str">
            <v>M2</v>
          </cell>
          <cell r="C472">
            <v>9600</v>
          </cell>
        </row>
        <row r="473">
          <cell r="A473" t="str">
            <v>MALLA ESLABONADA GALVANIZADA CAL 12 HUECOS DE 3 X  3 PLG</v>
          </cell>
          <cell r="B473" t="str">
            <v>M2</v>
          </cell>
          <cell r="C473">
            <v>9150</v>
          </cell>
        </row>
        <row r="474">
          <cell r="A474" t="str">
            <v>MALLA M-188</v>
          </cell>
          <cell r="B474" t="str">
            <v>KG</v>
          </cell>
          <cell r="C474">
            <v>3000</v>
          </cell>
        </row>
        <row r="475">
          <cell r="A475" t="str">
            <v>MANIJA TUBULAR, CROMO SATÍN, EN ZINC ALLOY, REF 341, CON LLAVE EXTERIOR Y BOTÓN INTERIOR MARCA HARLOCK O EQUIVALENTE.</v>
          </cell>
          <cell r="B475" t="str">
            <v>UN</v>
          </cell>
          <cell r="C475">
            <v>53000</v>
          </cell>
        </row>
        <row r="476">
          <cell r="A476" t="str">
            <v>MARMOLINA</v>
          </cell>
          <cell r="B476" t="str">
            <v>BL</v>
          </cell>
          <cell r="C476">
            <v>7200</v>
          </cell>
        </row>
        <row r="477">
          <cell r="A477" t="str">
            <v>MES SERVICIO INTERNET Y TELEFONIA LOCAL ILIMITADA</v>
          </cell>
          <cell r="B477" t="str">
            <v>MES</v>
          </cell>
          <cell r="C477">
            <v>67200</v>
          </cell>
        </row>
        <row r="478">
          <cell r="A478" t="str">
            <v>MORTERO 1:3 IMPERMEABILIZADO</v>
          </cell>
          <cell r="B478" t="str">
            <v>M3</v>
          </cell>
          <cell r="C478">
            <v>349500</v>
          </cell>
        </row>
        <row r="479">
          <cell r="A479" t="str">
            <v>MORTERO 1:4</v>
          </cell>
          <cell r="B479" t="str">
            <v>M3</v>
          </cell>
          <cell r="C479">
            <v>238000</v>
          </cell>
        </row>
        <row r="480">
          <cell r="A480" t="str">
            <v>MORTERO 1:4 IMPERMEABILIZADO</v>
          </cell>
          <cell r="B480" t="str">
            <v>M3</v>
          </cell>
          <cell r="C480">
            <v>313500</v>
          </cell>
        </row>
        <row r="481">
          <cell r="A481" t="str">
            <v>MORTERO 1:5</v>
          </cell>
          <cell r="B481" t="str">
            <v>M3</v>
          </cell>
          <cell r="C481">
            <v>212500</v>
          </cell>
        </row>
        <row r="482">
          <cell r="A482" t="str">
            <v>ODORIZANTES</v>
          </cell>
          <cell r="B482" t="str">
            <v>LT</v>
          </cell>
          <cell r="C482">
            <v>3360</v>
          </cell>
        </row>
        <row r="483">
          <cell r="A483" t="str">
            <v>ORINAL INFANTIL INSTITUCIONAL</v>
          </cell>
          <cell r="B483" t="str">
            <v>UN</v>
          </cell>
          <cell r="C483">
            <v>169000</v>
          </cell>
        </row>
        <row r="484">
          <cell r="A484" t="str">
            <v xml:space="preserve">ORINAL MEDIANO INSTITUCIONAL BLANCO </v>
          </cell>
          <cell r="B484" t="str">
            <v>UN</v>
          </cell>
          <cell r="C484">
            <v>178000</v>
          </cell>
        </row>
        <row r="485">
          <cell r="A485" t="str">
            <v>PASADOR  CROMO 2 1/2" MARCA FIXSER O SIMILAR</v>
          </cell>
          <cell r="B485" t="str">
            <v>UN</v>
          </cell>
          <cell r="C485">
            <v>4620</v>
          </cell>
        </row>
        <row r="486">
          <cell r="A486" t="str">
            <v>PEGACOR BLANCO</v>
          </cell>
          <cell r="B486" t="str">
            <v>KG</v>
          </cell>
          <cell r="C486">
            <v>625</v>
          </cell>
        </row>
        <row r="487">
          <cell r="A487" t="str">
            <v>PEGACOR GRIS</v>
          </cell>
          <cell r="B487" t="str">
            <v>KG</v>
          </cell>
          <cell r="C487">
            <v>685</v>
          </cell>
        </row>
        <row r="488">
          <cell r="A488" t="str">
            <v>PEGANTE PISO VINILO</v>
          </cell>
          <cell r="B488" t="str">
            <v>GL</v>
          </cell>
          <cell r="C488">
            <v>52800</v>
          </cell>
        </row>
        <row r="489">
          <cell r="A489" t="str">
            <v>PERFIL CANAL 40</v>
          </cell>
          <cell r="B489" t="str">
            <v>UN</v>
          </cell>
          <cell r="C489">
            <v>4320</v>
          </cell>
        </row>
        <row r="490">
          <cell r="A490" t="str">
            <v>PERFIL OMEGA</v>
          </cell>
          <cell r="B490" t="str">
            <v>UN</v>
          </cell>
          <cell r="C490">
            <v>4900</v>
          </cell>
        </row>
        <row r="491">
          <cell r="A491" t="str">
            <v xml:space="preserve">PERFIL PARA CUBIERTA PHR </v>
          </cell>
          <cell r="B491" t="str">
            <v>KG</v>
          </cell>
          <cell r="C491">
            <v>3380</v>
          </cell>
        </row>
        <row r="492">
          <cell r="A492" t="str">
            <v>PERFIL PARAL 39</v>
          </cell>
          <cell r="B492" t="str">
            <v>UN</v>
          </cell>
          <cell r="C492">
            <v>3760</v>
          </cell>
        </row>
        <row r="493">
          <cell r="A493" t="str">
            <v xml:space="preserve">PIEDRA MEDIA ZONGA </v>
          </cell>
          <cell r="B493" t="str">
            <v>M3</v>
          </cell>
          <cell r="C493">
            <v>17900</v>
          </cell>
        </row>
        <row r="494">
          <cell r="A494" t="str">
            <v>PIEZA REMATE A-105; RAMPA A (800X400X275 MM)</v>
          </cell>
          <cell r="B494" t="str">
            <v>UN</v>
          </cell>
          <cell r="C494">
            <v>47100</v>
          </cell>
        </row>
        <row r="495">
          <cell r="A495" t="str">
            <v>PIRLAN MADERA - ORDINARIO</v>
          </cell>
          <cell r="B495" t="str">
            <v>ML</v>
          </cell>
          <cell r="C495">
            <v>550</v>
          </cell>
        </row>
        <row r="496">
          <cell r="A496" t="str">
            <v>PISAVIDRIO TUBULAR DE 3/4"</v>
          </cell>
          <cell r="B496" t="str">
            <v>ML</v>
          </cell>
          <cell r="C496">
            <v>2400</v>
          </cell>
        </row>
        <row r="497">
          <cell r="A497" t="str">
            <v>PISO EN MADERA ABARCO,EN LISTONES DE 8 CM</v>
          </cell>
          <cell r="B497" t="str">
            <v>M2</v>
          </cell>
          <cell r="C497">
            <v>199000</v>
          </cell>
        </row>
        <row r="498">
          <cell r="A498" t="str">
            <v>PISO VINILO  DE 0,30 X 0,30 M USO TRÁFICO PESADO</v>
          </cell>
          <cell r="B498" t="str">
            <v>M2</v>
          </cell>
          <cell r="C498">
            <v>22500</v>
          </cell>
        </row>
        <row r="499">
          <cell r="A499" t="str">
            <v>PIVOTE PUERTA ; VARILLA 1/4" Y  PLATINA DE 1/8"</v>
          </cell>
          <cell r="B499" t="str">
            <v>UN</v>
          </cell>
          <cell r="C499">
            <v>15100</v>
          </cell>
        </row>
        <row r="500">
          <cell r="A500" t="str">
            <v>PLACA RH 1/2"</v>
          </cell>
          <cell r="B500" t="str">
            <v>UN</v>
          </cell>
          <cell r="C500">
            <v>25900</v>
          </cell>
        </row>
        <row r="501">
          <cell r="A501" t="str">
            <v>PLATINA DE 1 1/4 X 1/4"</v>
          </cell>
          <cell r="B501" t="str">
            <v>ML</v>
          </cell>
          <cell r="C501">
            <v>7200</v>
          </cell>
        </row>
        <row r="502">
          <cell r="A502" t="str">
            <v>POLIETILENO C-3,5</v>
          </cell>
          <cell r="B502" t="str">
            <v>M2</v>
          </cell>
          <cell r="C502">
            <v>1200</v>
          </cell>
        </row>
        <row r="503">
          <cell r="A503" t="str">
            <v>PORTACANDADO Y CANDADO NEGRO Nº 4</v>
          </cell>
          <cell r="B503" t="str">
            <v>UN</v>
          </cell>
          <cell r="C503">
            <v>24000</v>
          </cell>
        </row>
        <row r="504">
          <cell r="A504" t="str">
            <v>PROTECTOR DE ARBOL DE DOS TUBOS M91</v>
          </cell>
          <cell r="B504" t="str">
            <v>UN</v>
          </cell>
          <cell r="C504">
            <v>132500</v>
          </cell>
        </row>
        <row r="505">
          <cell r="A505" t="str">
            <v>PROTECTOR PARA PAPEL HIGIENICO, EN ACERO PARA PARED CON LLAVE EN ACERO INOX DE 200 A 400 MTS</v>
          </cell>
          <cell r="B505" t="str">
            <v>UN</v>
          </cell>
          <cell r="C505">
            <v>113000</v>
          </cell>
        </row>
        <row r="506">
          <cell r="A506" t="str">
            <v>PUNTILLA VARIOS CALIBRES</v>
          </cell>
          <cell r="B506" t="str">
            <v>LB</v>
          </cell>
          <cell r="C506">
            <v>2320</v>
          </cell>
        </row>
        <row r="507">
          <cell r="A507" t="str">
            <v>PUNTO AGUA FRIA CAMPAMENTO</v>
          </cell>
          <cell r="B507" t="str">
            <v>UN</v>
          </cell>
          <cell r="C507">
            <v>33600</v>
          </cell>
        </row>
        <row r="508">
          <cell r="A508" t="str">
            <v>PUNTO DESAGÜE CAMPAMENTO</v>
          </cell>
          <cell r="B508" t="str">
            <v>UN</v>
          </cell>
          <cell r="C508">
            <v>52800</v>
          </cell>
        </row>
        <row r="509">
          <cell r="A509" t="str">
            <v>PUNTO ELÉCTRICO CAMPAMENTO, INCLUYE ACCESORIOS Y CONEXIONES</v>
          </cell>
          <cell r="B509" t="str">
            <v>UN</v>
          </cell>
          <cell r="C509">
            <v>81600</v>
          </cell>
        </row>
        <row r="510">
          <cell r="A510" t="str">
            <v>RECEBO B-200 NORMA INVIAS - PUESTO EN OBRA</v>
          </cell>
          <cell r="B510" t="str">
            <v>M3</v>
          </cell>
          <cell r="C510">
            <v>28800</v>
          </cell>
        </row>
        <row r="511">
          <cell r="A511" t="str">
            <v>REGISTRO DE CORTINA 1/2 R &amp; W ITALIANO ; INCLUYE ACCESORIOS, PEGANTES, LIMPIADORES, CAJAS Y ELEMENTOS NECESARIOS PARA SU ADECUADO FUNCIONAMIENTO.</v>
          </cell>
          <cell r="B511" t="str">
            <v>UN</v>
          </cell>
          <cell r="C511">
            <v>43500</v>
          </cell>
        </row>
        <row r="512">
          <cell r="A512" t="str">
            <v>REPISA ORDINARIA 3 METROS</v>
          </cell>
          <cell r="B512" t="str">
            <v>UN</v>
          </cell>
          <cell r="C512">
            <v>1470</v>
          </cell>
        </row>
        <row r="513">
          <cell r="A513" t="str">
            <v>ROSETA (PLAFON)</v>
          </cell>
          <cell r="B513" t="str">
            <v>UN</v>
          </cell>
          <cell r="C513">
            <v>1960</v>
          </cell>
        </row>
        <row r="514">
          <cell r="A514" t="str">
            <v>SANITARIO ACUACER BLANCO; INCLUYE GRIFERIA GRIVAL ATLANTIS REF N 80620 Y  ACCESORIOS</v>
          </cell>
          <cell r="B514" t="str">
            <v>UN</v>
          </cell>
          <cell r="C514">
            <v>182500</v>
          </cell>
        </row>
        <row r="515">
          <cell r="A515" t="str">
            <v>SANITARIO COMPLETO INFANTIL COLOR BLANCO REF.21-AA-30199</v>
          </cell>
          <cell r="B515" t="str">
            <v>UN</v>
          </cell>
          <cell r="C515">
            <v>265000</v>
          </cell>
        </row>
        <row r="516">
          <cell r="A516" t="str">
            <v>SANITARIO DE FLUXOMETRO CON DESCARGA DE 1.28 GPF COLOR BLANCO  CONEXIÓN POSTERIOR, REFERENCIA 02353 ADRIATICA,  LINEA CORONA O EQUIVALENTE</v>
          </cell>
          <cell r="B516" t="str">
            <v>UN</v>
          </cell>
          <cell r="C516">
            <v>338000</v>
          </cell>
        </row>
        <row r="517">
          <cell r="A517" t="str">
            <v>SANITARIO DE FLUXOMETRO LINEA INSTITUCIONAL, COLOR BLANCO, CONEXIÓN POSTERIOR REF 01311100 BALTICO, LÍNEA CORONA O EQUIVALENTE (INCLUYEN ELEMENTOS DE SOPORTE Y FIJACIÓN)</v>
          </cell>
          <cell r="B517" t="str">
            <v>UN</v>
          </cell>
          <cell r="C517">
            <v>331500</v>
          </cell>
        </row>
        <row r="518">
          <cell r="A518" t="str">
            <v>SANITARIOS DE DOS PIEZAS COLOR BLANCO, REF. 02645100 SENSACIÓN LÍNEA CORONA O EQUIVALENTE</v>
          </cell>
          <cell r="B518" t="str">
            <v>UN</v>
          </cell>
          <cell r="C518">
            <v>190500</v>
          </cell>
        </row>
        <row r="519">
          <cell r="A519" t="str">
            <v>SARDINEL BAJO A-85 RAMPA (800X200X350 MM)</v>
          </cell>
          <cell r="B519" t="str">
            <v>UN</v>
          </cell>
          <cell r="C519">
            <v>30200</v>
          </cell>
        </row>
        <row r="520">
          <cell r="A520" t="str">
            <v>SARDINEL ESPECIAL A-100 RAMPA A (600X200X500 MM)</v>
          </cell>
          <cell r="B520" t="str">
            <v>UN</v>
          </cell>
          <cell r="C520">
            <v>30800</v>
          </cell>
        </row>
        <row r="521">
          <cell r="A521" t="str">
            <v>SARDINEL PREFABRICADO A-10 (800X200X500 MM)</v>
          </cell>
          <cell r="B521" t="str">
            <v>UN</v>
          </cell>
          <cell r="C521">
            <v>35100</v>
          </cell>
        </row>
        <row r="522">
          <cell r="A522" t="str">
            <v>SEÑAL TIPO  1C  750X150 MM - NOMENCLATURA URBANA</v>
          </cell>
          <cell r="B522" t="str">
            <v>UN</v>
          </cell>
          <cell r="C522">
            <v>20700</v>
          </cell>
        </row>
        <row r="523">
          <cell r="A523" t="str">
            <v>SEPARADORES EN CONCRETO (MALLA - TORTA INFERIOR)</v>
          </cell>
          <cell r="B523" t="str">
            <v>M2</v>
          </cell>
          <cell r="C523">
            <v>1200</v>
          </cell>
        </row>
        <row r="524">
          <cell r="A524" t="str">
            <v>SEPARADORES EN CONCRETO (MALLA - TORTA INFERIOR)</v>
          </cell>
          <cell r="B524" t="str">
            <v>M2</v>
          </cell>
          <cell r="C524">
            <v>1200</v>
          </cell>
        </row>
        <row r="525">
          <cell r="A525" t="str">
            <v xml:space="preserve">SEPAROL </v>
          </cell>
          <cell r="B525" t="str">
            <v>KG</v>
          </cell>
          <cell r="C525">
            <v>10200</v>
          </cell>
        </row>
        <row r="526">
          <cell r="A526" t="str">
            <v>SILICONA TRANSPARENTE</v>
          </cell>
          <cell r="B526" t="str">
            <v>UN</v>
          </cell>
          <cell r="C526">
            <v>9150</v>
          </cell>
        </row>
        <row r="527">
          <cell r="A527" t="str">
            <v>SOLDADURA (ELECTRODOS TIPO WEST ARCO O SIMILAR) DE1/8" - SW-613 SUPER</v>
          </cell>
          <cell r="B527" t="str">
            <v>KG</v>
          </cell>
          <cell r="C527">
            <v>6600</v>
          </cell>
        </row>
        <row r="528">
          <cell r="A528" t="str">
            <v>SOLDADURA DE ESTAÑO P/COBRE</v>
          </cell>
          <cell r="B528" t="str">
            <v>ML</v>
          </cell>
          <cell r="C528">
            <v>11800</v>
          </cell>
        </row>
        <row r="529">
          <cell r="A529" t="str">
            <v>SOLDADURA PVC LIQUIDA 1/4</v>
          </cell>
          <cell r="B529" t="str">
            <v>UN</v>
          </cell>
          <cell r="C529">
            <v>57600</v>
          </cell>
        </row>
        <row r="530">
          <cell r="A530" t="str">
            <v>SUB BASE RECEBO TIPO B - 200</v>
          </cell>
          <cell r="B530" t="str">
            <v>M3</v>
          </cell>
          <cell r="C530">
            <v>29100</v>
          </cell>
        </row>
        <row r="531">
          <cell r="A531" t="str">
            <v>TABLA BURRA C MACHO 0,20 - 3 MTS</v>
          </cell>
          <cell r="B531" t="str">
            <v>ML</v>
          </cell>
          <cell r="C531">
            <v>1920</v>
          </cell>
        </row>
        <row r="532">
          <cell r="A532" t="str">
            <v>TABLA BURRA C MACHO 0,20 - 3 MTS</v>
          </cell>
          <cell r="B532" t="str">
            <v>ML</v>
          </cell>
          <cell r="C532">
            <v>1920</v>
          </cell>
        </row>
        <row r="533">
          <cell r="A533" t="str">
            <v>TABLA BURRA ORDINARIO 0,30 - 3 MTS</v>
          </cell>
          <cell r="B533" t="str">
            <v>UN</v>
          </cell>
          <cell r="C533">
            <v>26800</v>
          </cell>
        </row>
        <row r="534">
          <cell r="A534" t="str">
            <v>TABLA CHAPA-ORDINARIO 0,30 - 3 MTS</v>
          </cell>
          <cell r="B534" t="str">
            <v>ML</v>
          </cell>
          <cell r="C534">
            <v>2500</v>
          </cell>
        </row>
        <row r="535">
          <cell r="A535" t="str">
            <v>TABLEMAC (SUPER T) 9 MM; PARA 4 USOS</v>
          </cell>
          <cell r="B535" t="str">
            <v>M2</v>
          </cell>
          <cell r="C535">
            <v>5000</v>
          </cell>
        </row>
        <row r="536">
          <cell r="A536" t="str">
            <v>TEJA DE ASBESTO CEMENTO NO.8</v>
          </cell>
          <cell r="B536" t="str">
            <v>M2</v>
          </cell>
          <cell r="C536">
            <v>10800</v>
          </cell>
        </row>
        <row r="537">
          <cell r="A537" t="str">
            <v>TELA EN POLIPROPILENO, COLOR VERDE DE H  = 2,10 MTS; W = 65 GR/M2</v>
          </cell>
          <cell r="B537" t="str">
            <v>ML</v>
          </cell>
          <cell r="C537">
            <v>2320</v>
          </cell>
        </row>
        <row r="538">
          <cell r="A538" t="str">
            <v>TIERRA NEGRA</v>
          </cell>
          <cell r="B538" t="str">
            <v>M3</v>
          </cell>
          <cell r="C538">
            <v>40800</v>
          </cell>
        </row>
        <row r="539">
          <cell r="A539" t="str">
            <v>TOMA MONOFÁSICA DOBLE CON POLO</v>
          </cell>
          <cell r="B539" t="str">
            <v>UN</v>
          </cell>
          <cell r="C539">
            <v>6000</v>
          </cell>
        </row>
        <row r="540">
          <cell r="A540" t="str">
            <v>TORNILLO CON CHAZO</v>
          </cell>
          <cell r="B540" t="str">
            <v>UN</v>
          </cell>
          <cell r="C540">
            <v>96</v>
          </cell>
        </row>
        <row r="541">
          <cell r="A541" t="str">
            <v>TORNILLO ESTANDAR 1"</v>
          </cell>
          <cell r="B541" t="str">
            <v>UN</v>
          </cell>
          <cell r="C541">
            <v>18</v>
          </cell>
        </row>
        <row r="542">
          <cell r="A542" t="str">
            <v>TORNILLO EXTRAPLANO</v>
          </cell>
          <cell r="B542" t="str">
            <v>UN</v>
          </cell>
          <cell r="C542">
            <v>72</v>
          </cell>
        </row>
        <row r="543">
          <cell r="A543" t="str">
            <v>TORNILLO LÁMINA D=3/8"</v>
          </cell>
          <cell r="B543" t="str">
            <v>UN</v>
          </cell>
          <cell r="C543">
            <v>10</v>
          </cell>
        </row>
        <row r="544">
          <cell r="A544" t="str">
            <v xml:space="preserve">TUBERIA A.N. 2 PLG </v>
          </cell>
          <cell r="B544" t="str">
            <v>ML</v>
          </cell>
          <cell r="C544">
            <v>11100</v>
          </cell>
        </row>
        <row r="545">
          <cell r="A545" t="str">
            <v>TUBO AGUAS NEGRAS DE 2 1/2"</v>
          </cell>
          <cell r="B545" t="str">
            <v>ML</v>
          </cell>
          <cell r="C545">
            <v>15200</v>
          </cell>
        </row>
        <row r="546">
          <cell r="A546" t="str">
            <v>TUBO CONDUIT  1/2"</v>
          </cell>
          <cell r="B546" t="str">
            <v>ML</v>
          </cell>
          <cell r="C546">
            <v>2020</v>
          </cell>
        </row>
        <row r="547">
          <cell r="A547" t="str">
            <v>TUBO CONDUIT 3/4"</v>
          </cell>
          <cell r="B547" t="str">
            <v>ML</v>
          </cell>
          <cell r="C547">
            <v>3320</v>
          </cell>
        </row>
        <row r="548">
          <cell r="A548" t="str">
            <v xml:space="preserve">TUBO DE 1 1/4"  </v>
          </cell>
          <cell r="B548" t="str">
            <v>ML</v>
          </cell>
          <cell r="C548">
            <v>8200</v>
          </cell>
        </row>
        <row r="549">
          <cell r="A549" t="str">
            <v>TUBO DE 6 X 4 X 2,50</v>
          </cell>
          <cell r="B549" t="str">
            <v>ML</v>
          </cell>
          <cell r="C549">
            <v>9150</v>
          </cell>
        </row>
        <row r="550">
          <cell r="A550" t="str">
            <v>TUBO GALVANIZADO DE 3/4" DE E = 0,075"</v>
          </cell>
          <cell r="B550" t="str">
            <v>ML</v>
          </cell>
          <cell r="C550">
            <v>5450</v>
          </cell>
        </row>
        <row r="551">
          <cell r="A551" t="str">
            <v>TUBO PRES/9 PVC 1/2"</v>
          </cell>
          <cell r="B551" t="str">
            <v>ML</v>
          </cell>
          <cell r="C551">
            <v>1300</v>
          </cell>
        </row>
        <row r="552">
          <cell r="A552" t="str">
            <v>TUBO PVC DE 4" SANITARIA</v>
          </cell>
          <cell r="B552" t="str">
            <v>ML</v>
          </cell>
          <cell r="C552">
            <v>13000</v>
          </cell>
        </row>
        <row r="553">
          <cell r="A553" t="str">
            <v>UNIÓN PVC-S 4 PLG</v>
          </cell>
          <cell r="B553" t="str">
            <v>UN</v>
          </cell>
          <cell r="C553">
            <v>9550</v>
          </cell>
        </row>
        <row r="554">
          <cell r="A554" t="str">
            <v>VALLA METÁLICA DE 4 X 2 MTS</v>
          </cell>
          <cell r="B554" t="str">
            <v>UN</v>
          </cell>
          <cell r="C554">
            <v>1150000</v>
          </cell>
        </row>
        <row r="555">
          <cell r="A555" t="str">
            <v>VALVULA ANTIVANDÁLICA PUSH PARA ORINAL</v>
          </cell>
          <cell r="B555" t="str">
            <v>UN</v>
          </cell>
          <cell r="C555">
            <v>113500</v>
          </cell>
        </row>
        <row r="556">
          <cell r="A556" t="str">
            <v>VARA DE CLAVO</v>
          </cell>
          <cell r="B556" t="str">
            <v>ML</v>
          </cell>
          <cell r="C556">
            <v>7550</v>
          </cell>
        </row>
        <row r="557">
          <cell r="A557" t="str">
            <v xml:space="preserve">VARILLA EN BRONCE </v>
          </cell>
          <cell r="B557" t="str">
            <v>ML</v>
          </cell>
          <cell r="C557">
            <v>6250</v>
          </cell>
        </row>
        <row r="558">
          <cell r="A558" t="str">
            <v>VARSOL</v>
          </cell>
          <cell r="B558" t="str">
            <v>LT</v>
          </cell>
          <cell r="C558">
            <v>4800</v>
          </cell>
        </row>
        <row r="559">
          <cell r="A559" t="str">
            <v>VENTANA CORREDIZA PROYEC.ALUM.CAL.18. NEGRA</v>
          </cell>
          <cell r="B559" t="str">
            <v>M2</v>
          </cell>
          <cell r="C559">
            <v>86400</v>
          </cell>
        </row>
        <row r="560">
          <cell r="A560" t="str">
            <v>VIDRIO LAMINADO DE 3+3 MM INCOLORO</v>
          </cell>
          <cell r="B560" t="str">
            <v>M2</v>
          </cell>
          <cell r="C560">
            <v>100500</v>
          </cell>
        </row>
        <row r="561">
          <cell r="A561" t="str">
            <v>VINILO COLOR TIPO I</v>
          </cell>
          <cell r="B561" t="str">
            <v>GL</v>
          </cell>
          <cell r="C561">
            <v>50000</v>
          </cell>
        </row>
        <row r="562">
          <cell r="A562" t="str">
            <v>WING ALUMINIO</v>
          </cell>
          <cell r="B562" t="str">
            <v>ML</v>
          </cell>
          <cell r="C562">
            <v>1920</v>
          </cell>
        </row>
        <row r="767">
          <cell r="A767" t="str">
            <v>ANDAMIO TUBULAR 1,55X1,50</v>
          </cell>
          <cell r="B767" t="str">
            <v>DIA</v>
          </cell>
          <cell r="C767">
            <v>550</v>
          </cell>
        </row>
        <row r="768">
          <cell r="A768" t="str">
            <v>BOBCAT - MINICARGADOR</v>
          </cell>
          <cell r="B768" t="str">
            <v>HH</v>
          </cell>
          <cell r="C768">
            <v>15000</v>
          </cell>
        </row>
        <row r="769">
          <cell r="A769" t="str">
            <v>COLOCACION CONCRETO</v>
          </cell>
          <cell r="B769" t="str">
            <v>M3</v>
          </cell>
          <cell r="C769">
            <v>29000</v>
          </cell>
        </row>
        <row r="770">
          <cell r="A770" t="str">
            <v>BROCA 3/4" TUGSTENO (TALADRO HILTI)</v>
          </cell>
          <cell r="B770" t="str">
            <v>UN</v>
          </cell>
          <cell r="C770">
            <v>154700</v>
          </cell>
        </row>
        <row r="771">
          <cell r="A771" t="str">
            <v>CAMILLA DE MADERA 1.40 x 0.70 MS</v>
          </cell>
          <cell r="B771" t="str">
            <v>DIA</v>
          </cell>
          <cell r="C771">
            <v>450</v>
          </cell>
        </row>
        <row r="772">
          <cell r="A772" t="str">
            <v>CANGURO</v>
          </cell>
          <cell r="B772" t="str">
            <v>DIA</v>
          </cell>
          <cell r="C772">
            <v>12000</v>
          </cell>
        </row>
        <row r="773">
          <cell r="A773" t="str">
            <v>CARRETILLA</v>
          </cell>
          <cell r="B773" t="str">
            <v>DIA</v>
          </cell>
          <cell r="C773">
            <v>1200</v>
          </cell>
        </row>
        <row r="774">
          <cell r="A774" t="str">
            <v>CERCHA METALICA DE 3 MS.</v>
          </cell>
          <cell r="B774" t="str">
            <v>DIA</v>
          </cell>
          <cell r="C774">
            <v>115</v>
          </cell>
        </row>
        <row r="775">
          <cell r="A775" t="str">
            <v>COMPACTADOR TIPO WALKER</v>
          </cell>
          <cell r="B775" t="str">
            <v>HH</v>
          </cell>
          <cell r="C775">
            <v>18000</v>
          </cell>
        </row>
        <row r="776">
          <cell r="A776" t="str">
            <v>COMPRESOR</v>
          </cell>
          <cell r="B776" t="str">
            <v>DIA</v>
          </cell>
          <cell r="C776">
            <v>12000</v>
          </cell>
        </row>
        <row r="777">
          <cell r="A777" t="str">
            <v>CORTADORA DE LADRILLO</v>
          </cell>
          <cell r="B777" t="str">
            <v>DIA</v>
          </cell>
          <cell r="C777">
            <v>60000</v>
          </cell>
        </row>
        <row r="778">
          <cell r="A778" t="str">
            <v>EQUIPO DE FIGURACION DE ACERO</v>
          </cell>
          <cell r="B778" t="str">
            <v>HH</v>
          </cell>
          <cell r="C778">
            <v>21078</v>
          </cell>
        </row>
        <row r="779">
          <cell r="A779" t="str">
            <v>EQUIPO DE SOLDADURA</v>
          </cell>
          <cell r="B779" t="str">
            <v>DIA</v>
          </cell>
          <cell r="C779">
            <v>21078</v>
          </cell>
        </row>
        <row r="780">
          <cell r="A780" t="str">
            <v>EQUIPO DE TOPOGRAFIA</v>
          </cell>
          <cell r="B780" t="str">
            <v>DIA</v>
          </cell>
          <cell r="C780">
            <v>20000</v>
          </cell>
        </row>
        <row r="781">
          <cell r="A781" t="str">
            <v>EQUIPO PARA IZAJE DE ESTRUCTURA</v>
          </cell>
          <cell r="B781" t="str">
            <v>DIA</v>
          </cell>
          <cell r="C781">
            <v>30000</v>
          </cell>
        </row>
        <row r="782">
          <cell r="A782" t="str">
            <v>EXCAVACION Y HORMIGONADO</v>
          </cell>
          <cell r="B782" t="str">
            <v>HH</v>
          </cell>
          <cell r="C782">
            <v>500000</v>
          </cell>
        </row>
        <row r="783">
          <cell r="A783" t="str">
            <v>FORMALETA ALFAJIA 25</v>
          </cell>
          <cell r="B783" t="str">
            <v>ML</v>
          </cell>
          <cell r="C783">
            <v>2000</v>
          </cell>
        </row>
        <row r="784">
          <cell r="A784" t="str">
            <v>FORMALETA METALICA COLUMNAS CIRCULARES</v>
          </cell>
          <cell r="B784" t="str">
            <v>DIA</v>
          </cell>
          <cell r="C784">
            <v>8500</v>
          </cell>
        </row>
        <row r="785">
          <cell r="A785" t="str">
            <v>FORMALETA METALICA D=1.20 MS.</v>
          </cell>
          <cell r="B785" t="str">
            <v>DIA</v>
          </cell>
          <cell r="C785">
            <v>17500</v>
          </cell>
        </row>
        <row r="786">
          <cell r="A786" t="str">
            <v>FORMALETA METALICA D=1.30 MS.</v>
          </cell>
          <cell r="B786" t="str">
            <v>DIA</v>
          </cell>
          <cell r="C786">
            <v>18000</v>
          </cell>
        </row>
        <row r="787">
          <cell r="A787" t="str">
            <v>FORMALETA METALICA D=1.40 MS.</v>
          </cell>
          <cell r="B787" t="str">
            <v>DIA</v>
          </cell>
          <cell r="C787">
            <v>18500</v>
          </cell>
        </row>
        <row r="788">
          <cell r="A788" t="str">
            <v>FORMALETA METALICA D=1.50 MS.</v>
          </cell>
          <cell r="B788" t="str">
            <v>DIA</v>
          </cell>
          <cell r="C788">
            <v>19000</v>
          </cell>
        </row>
        <row r="789">
          <cell r="A789" t="str">
            <v>FORMALETA METALICA D=1.60 MS.</v>
          </cell>
          <cell r="B789" t="str">
            <v>DIA</v>
          </cell>
          <cell r="C789">
            <v>19500</v>
          </cell>
        </row>
        <row r="790">
          <cell r="A790" t="str">
            <v>FORMALETA METALICA D=1.70 MS.</v>
          </cell>
          <cell r="B790" t="str">
            <v>DIA</v>
          </cell>
          <cell r="C790">
            <v>20000</v>
          </cell>
        </row>
        <row r="791">
          <cell r="A791" t="str">
            <v>FORMALETA METALICA D=1.80 MS.</v>
          </cell>
          <cell r="B791" t="str">
            <v>DIA</v>
          </cell>
          <cell r="C791">
            <v>20500</v>
          </cell>
        </row>
        <row r="792">
          <cell r="A792" t="str">
            <v>FORMALETA METALICA D=1.90 MS.</v>
          </cell>
          <cell r="B792" t="str">
            <v>DIA</v>
          </cell>
          <cell r="C792">
            <v>21000</v>
          </cell>
        </row>
        <row r="793">
          <cell r="A793" t="str">
            <v>FORMALETA METALICA D=2.00 MS.</v>
          </cell>
          <cell r="B793" t="str">
            <v>DIA</v>
          </cell>
          <cell r="C793">
            <v>21500</v>
          </cell>
        </row>
        <row r="794">
          <cell r="A794" t="str">
            <v>FORMALETA VIGAS</v>
          </cell>
          <cell r="B794" t="str">
            <v>M3</v>
          </cell>
          <cell r="C794">
            <v>30000</v>
          </cell>
        </row>
        <row r="795">
          <cell r="A795" t="str">
            <v>GRUA PARA HINCADA POSTE</v>
          </cell>
          <cell r="B795" t="str">
            <v>HH</v>
          </cell>
          <cell r="C795">
            <v>200000</v>
          </cell>
        </row>
        <row r="796">
          <cell r="A796" t="str">
            <v>MOVILIZACION DE EQUIPOS</v>
          </cell>
          <cell r="B796" t="str">
            <v>HH</v>
          </cell>
          <cell r="C796">
            <v>120000</v>
          </cell>
        </row>
        <row r="797">
          <cell r="A797" t="str">
            <v>PARAL 3.5 MTS</v>
          </cell>
          <cell r="B797" t="str">
            <v>DIA</v>
          </cell>
          <cell r="C797">
            <v>115</v>
          </cell>
        </row>
        <row r="798">
          <cell r="A798" t="str">
            <v>PISTOLA DISPENSADORA ANCHORFIX-4</v>
          </cell>
          <cell r="B798" t="str">
            <v>UN</v>
          </cell>
          <cell r="C798">
            <v>265200</v>
          </cell>
        </row>
        <row r="799">
          <cell r="A799" t="str">
            <v>PULIDORA</v>
          </cell>
          <cell r="B799" t="str">
            <v>DIA</v>
          </cell>
          <cell r="C799">
            <v>18000</v>
          </cell>
        </row>
        <row r="800">
          <cell r="A800" t="str">
            <v>PULIDA PISOS</v>
          </cell>
          <cell r="B800" t="str">
            <v>M2</v>
          </cell>
          <cell r="C800">
            <v>15000</v>
          </cell>
        </row>
        <row r="801">
          <cell r="A801" t="str">
            <v>RETROEXCAVADORA</v>
          </cell>
          <cell r="B801" t="str">
            <v>HH</v>
          </cell>
          <cell r="C801">
            <v>75000</v>
          </cell>
        </row>
        <row r="802">
          <cell r="A802" t="str">
            <v xml:space="preserve">TALADRO ROTOMARTILLO TRABAJO PESADO </v>
          </cell>
          <cell r="B802" t="str">
            <v>DD</v>
          </cell>
          <cell r="C802">
            <v>43570</v>
          </cell>
        </row>
        <row r="803">
          <cell r="A803" t="str">
            <v>VIBRADOR DE CONCRETO</v>
          </cell>
          <cell r="B803" t="str">
            <v>DIA</v>
          </cell>
          <cell r="C803">
            <v>12000</v>
          </cell>
        </row>
        <row r="804">
          <cell r="A804" t="str">
            <v>VOLQUETA</v>
          </cell>
          <cell r="B804" t="str">
            <v>HH</v>
          </cell>
          <cell r="C804">
            <v>60000</v>
          </cell>
        </row>
        <row r="812">
          <cell r="A812" t="str">
            <v>CUADRILLA CARPINTERIA EN MADERA</v>
          </cell>
          <cell r="B812" t="str">
            <v>JR</v>
          </cell>
          <cell r="C812">
            <v>121500</v>
          </cell>
        </row>
        <row r="813">
          <cell r="A813" t="str">
            <v>CUADRILLA DRY WALL</v>
          </cell>
          <cell r="B813" t="str">
            <v>JR</v>
          </cell>
          <cell r="C813">
            <v>121500</v>
          </cell>
        </row>
        <row r="814">
          <cell r="A814" t="str">
            <v>CUADRILLA ELECTRICA</v>
          </cell>
          <cell r="B814" t="str">
            <v>JR</v>
          </cell>
          <cell r="C814">
            <v>121500</v>
          </cell>
        </row>
        <row r="815">
          <cell r="A815" t="str">
            <v>CUADRILLA ESTRUCTURA</v>
          </cell>
          <cell r="B815" t="str">
            <v>JR</v>
          </cell>
          <cell r="C815">
            <v>102500</v>
          </cell>
        </row>
        <row r="816">
          <cell r="A816" t="str">
            <v>CUADRILLA ESTRUCTURA METALICA</v>
          </cell>
          <cell r="B816" t="str">
            <v>JR</v>
          </cell>
          <cell r="C816">
            <v>121500</v>
          </cell>
        </row>
        <row r="817">
          <cell r="A817" t="str">
            <v>CUADRILLA EXCAVACIONES</v>
          </cell>
          <cell r="B817" t="str">
            <v>JR</v>
          </cell>
          <cell r="C817">
            <v>71600</v>
          </cell>
        </row>
        <row r="818">
          <cell r="A818" t="str">
            <v>CUADRILLA GENERAL</v>
          </cell>
          <cell r="B818" t="str">
            <v>JR</v>
          </cell>
          <cell r="C818">
            <v>98500</v>
          </cell>
        </row>
        <row r="819">
          <cell r="A819" t="str">
            <v>CUADRILLA HIDRAULICA</v>
          </cell>
          <cell r="B819" t="str">
            <v>JR</v>
          </cell>
          <cell r="C819">
            <v>121500</v>
          </cell>
        </row>
        <row r="820">
          <cell r="A820" t="str">
            <v>CUADRILLA PILOTES</v>
          </cell>
          <cell r="B820" t="str">
            <v>JR</v>
          </cell>
          <cell r="C820">
            <v>102500</v>
          </cell>
        </row>
        <row r="821">
          <cell r="A821" t="str">
            <v>CUADRILLA PINTURA</v>
          </cell>
          <cell r="B821" t="str">
            <v>JR</v>
          </cell>
          <cell r="C821">
            <v>121500</v>
          </cell>
        </row>
        <row r="822">
          <cell r="A822" t="str">
            <v>CUADRILLA TOPOGRAFIA</v>
          </cell>
          <cell r="B822" t="str">
            <v>JR</v>
          </cell>
          <cell r="C822">
            <v>121500</v>
          </cell>
        </row>
        <row r="823">
          <cell r="A823" t="str">
            <v>CUADRILLA TRASIEGO</v>
          </cell>
          <cell r="B823" t="str">
            <v>JR</v>
          </cell>
          <cell r="C823">
            <v>71600</v>
          </cell>
        </row>
        <row r="824">
          <cell r="A824" t="str">
            <v>INSTALACION ALFOMBRA</v>
          </cell>
          <cell r="B824" t="str">
            <v>M2</v>
          </cell>
          <cell r="C824">
            <v>3024</v>
          </cell>
        </row>
        <row r="825">
          <cell r="A825" t="str">
            <v>MANO DE OBRA MANUFACTURA TABLEROS</v>
          </cell>
          <cell r="B825" t="str">
            <v>JR</v>
          </cell>
          <cell r="C825">
            <v>75200</v>
          </cell>
        </row>
      </sheetData>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cios"/>
      <sheetName val="Detalle de fajas"/>
      <sheetName val="detalle x banda"/>
      <sheetName val="resumen"/>
      <sheetName val="VAR"/>
      <sheetName val="desglose"/>
      <sheetName val="Datos de entrada fajas"/>
      <sheetName val="Indices y medidas"/>
      <sheetName val="base precios"/>
      <sheetName val="indice-fabr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
      <sheetName val="Evolución"/>
      <sheetName val="TARIF2002"/>
      <sheetName val="Produccion"/>
      <sheetName val="Transporte"/>
      <sheetName val="Z mantto"/>
      <sheetName val="Aviso 1"/>
      <sheetName val="Aviso 2"/>
      <sheetName val="Factor A"/>
      <sheetName val="San Andrés"/>
      <sheetName val="desglose"/>
      <sheetName val="LISTA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Materiales"/>
      <sheetName val="Equipo"/>
      <sheetName val="Otros"/>
      <sheetName val="localizacion (estructuras)"/>
      <sheetName val="localizacion (carreteras)"/>
      <sheetName val="200.1"/>
      <sheetName val="200.2"/>
      <sheetName val="200P ROCERIA"/>
      <sheetName val="201.P y 201.5P"/>
      <sheetName val="201.2 Pciclopeo"/>
      <sheetName val="201.2.1P reforzado"/>
      <sheetName val="201.3"/>
      <sheetName val="201.4"/>
      <sheetName val="201.7"/>
      <sheetName val="201.8"/>
      <sheetName val="201.8P"/>
      <sheetName val="201.11"/>
      <sheetName val="201.12"/>
      <sheetName val="201.13 y 201.17"/>
      <sheetName val="201.16"/>
      <sheetName val="201.14"/>
      <sheetName val="201.15"/>
      <sheetName val="201.21"/>
      <sheetName val="210.1.1"/>
      <sheetName val="210.1.2"/>
      <sheetName val="210.2.1"/>
      <sheetName val="210.2.1P"/>
      <sheetName val="210.2.2"/>
      <sheetName val="210.2.4"/>
      <sheetName val="211.1"/>
      <sheetName val="220.1"/>
      <sheetName val="221.1"/>
      <sheetName val="221.2"/>
      <sheetName val="225P"/>
      <sheetName val="230.1"/>
      <sheetName val="230.2"/>
      <sheetName val="231.1"/>
      <sheetName val="232.1"/>
      <sheetName val="310.1"/>
      <sheetName val="311.1"/>
      <sheetName val="311.1 Via 9003"/>
      <sheetName val="311.1P"/>
      <sheetName val="311.2P"/>
      <sheetName val="311.3P"/>
      <sheetName val="320.1"/>
      <sheetName val="320.1Via 9003"/>
      <sheetName val="320.1Via 9004"/>
      <sheetName val="320.1Via 7801"/>
      <sheetName val="320.2"/>
      <sheetName val="320.2 Via 9003"/>
      <sheetName val="320.2 Via 9004"/>
      <sheetName val="320.2 Via 7801"/>
      <sheetName val="330.1"/>
      <sheetName val="330.1 Vía 9003"/>
      <sheetName val="330.1 Vía 9004"/>
      <sheetName val="330.1 Vía 7801"/>
      <sheetName val="330.2"/>
      <sheetName val="330.2 Vía 9003"/>
      <sheetName val="330.2 Vía 9004"/>
      <sheetName val="330.2 Via 7801"/>
      <sheetName val="330.1P"/>
      <sheetName val="330.1P Lorica- Coveñas"/>
      <sheetName val="330.1P (7801)"/>
      <sheetName val="340.1"/>
      <sheetName val="340.2"/>
      <sheetName val="340.3"/>
      <sheetName val="341.1"/>
      <sheetName val="341.2"/>
      <sheetName val="342P"/>
      <sheetName val="410.1"/>
      <sheetName val="410.2"/>
      <sheetName val="411.1"/>
      <sheetName val="411.2"/>
      <sheetName val="411.3"/>
      <sheetName val="414.1"/>
      <sheetName val="414.2"/>
      <sheetName val="414.3"/>
      <sheetName val="414.4"/>
      <sheetName val="415"/>
      <sheetName val="420.1"/>
      <sheetName val="420.2"/>
      <sheetName val="421.1"/>
      <sheetName val="421.2"/>
      <sheetName val="421.3"/>
      <sheetName val="421.4"/>
      <sheetName val="430.1"/>
      <sheetName val="430.2"/>
      <sheetName val="431.1"/>
      <sheetName val="431.2"/>
      <sheetName val="432.1"/>
      <sheetName val="433.1"/>
      <sheetName val="433.2"/>
      <sheetName val="433.3"/>
      <sheetName val="433.4"/>
      <sheetName val="433.5"/>
      <sheetName val="433.6"/>
      <sheetName val="433.7"/>
      <sheetName val="433.8"/>
      <sheetName val="440.1"/>
      <sheetName val="440.1 COMPRADA"/>
      <sheetName val="440.2"/>
      <sheetName val="440.2 COMPRADA"/>
      <sheetName val="440.3"/>
      <sheetName val="440.3 COMPRADA"/>
      <sheetName val="440.4"/>
      <sheetName val="441.1"/>
      <sheetName val="441.1 COMPRADA"/>
      <sheetName val="441.2"/>
      <sheetName val="441.2 COMPRADA"/>
      <sheetName val="441.3"/>
      <sheetName val="441.3 COMPRADA"/>
      <sheetName val="441.4"/>
      <sheetName val="450.1"/>
      <sheetName val="450.1P COMPRADA"/>
      <sheetName val="450.1P COMPRADA Via 9003"/>
      <sheetName val="450.1P COMPRADA Via 9004"/>
      <sheetName val="450.1P COMPRADA Via 7801"/>
      <sheetName val="450.2"/>
      <sheetName val="450.2P COMPRADA"/>
      <sheetName val="450.2P COMPRADA Vía 9003"/>
      <sheetName val="450.2P COMPRADA Vía 9004"/>
      <sheetName val="450.2P COMPRADA Vía 7801"/>
      <sheetName val="450.3"/>
      <sheetName val="450.3P COMPRADA"/>
      <sheetName val="450.9 "/>
      <sheetName val="450.9P  "/>
      <sheetName val="450.9 Via 9003"/>
      <sheetName val="450.9 Via 9004"/>
      <sheetName val="450.9 Via 7801"/>
      <sheetName val="451.1"/>
      <sheetName val="451. 1 COMPRADA "/>
      <sheetName val="451.2"/>
      <sheetName val="451. 2 COMPRADA"/>
      <sheetName val="451.3"/>
      <sheetName val="451.3 COMPRADA"/>
      <sheetName val="452.1"/>
      <sheetName val="452.1 COMPRADA"/>
      <sheetName val="452.2"/>
      <sheetName val="452.2 COMPRADA"/>
      <sheetName val="452.3"/>
      <sheetName val="452.3 COMPRADA"/>
      <sheetName val="452.4"/>
      <sheetName val="452.4 COMPRADA"/>
      <sheetName val="453"/>
      <sheetName val="460.1"/>
      <sheetName val="460.1P"/>
      <sheetName val="460.1P.1"/>
      <sheetName val="461.1"/>
      <sheetName val="461.2"/>
      <sheetName val="462.1.1"/>
      <sheetName val="462.1.2"/>
      <sheetName val="462.1.3"/>
      <sheetName val="462.1.4"/>
      <sheetName val="462.2"/>
      <sheetName val="464.1"/>
      <sheetName val="465.1"/>
      <sheetName val="466.1"/>
      <sheetName val="466.2"/>
      <sheetName val="466P Sello de Grietas"/>
      <sheetName val="500.1"/>
      <sheetName val="501.1"/>
      <sheetName val="510"/>
      <sheetName val="510P1"/>
      <sheetName val="510P2"/>
      <sheetName val="510P3"/>
      <sheetName val="600.1"/>
      <sheetName val="600.2"/>
      <sheetName val="600.3"/>
      <sheetName val="600.4"/>
      <sheetName val="600.4 P"/>
      <sheetName val="600.5"/>
      <sheetName val="600.5 P"/>
      <sheetName val="610.1"/>
      <sheetName val="610.1P"/>
      <sheetName val="610.1 Vía 9003"/>
      <sheetName val="610.1 Vía 9004"/>
      <sheetName val="610.1 Vía 7801"/>
      <sheetName val="610.2"/>
      <sheetName val="610.2 Vía 9003"/>
      <sheetName val="610.2 Vía 9004"/>
      <sheetName val="610.2 Vía 7801"/>
      <sheetName val="620.1"/>
      <sheetName val="620.2"/>
      <sheetName val="620.3"/>
      <sheetName val="620P"/>
      <sheetName val="621.1"/>
      <sheetName val="621.1 (2)"/>
      <sheetName val="621.1 (3)"/>
      <sheetName val="621.2"/>
      <sheetName val="621.3"/>
      <sheetName val="621.4"/>
      <sheetName val="621.5"/>
      <sheetName val="621.5P"/>
      <sheetName val="621.6"/>
      <sheetName val="621,7"/>
      <sheetName val="622.1"/>
      <sheetName val="622.2"/>
      <sheetName val="622.3"/>
      <sheetName val="622.4"/>
      <sheetName val="622.5"/>
      <sheetName val="623.1"/>
      <sheetName val="630.1"/>
      <sheetName val="630.1 Vía 9003"/>
      <sheetName val="630.1 Vía 9004"/>
      <sheetName val="630.1 Vía 7801"/>
      <sheetName val="630.2"/>
      <sheetName val="630.2 Vía 9003"/>
      <sheetName val="630.2 Vía 9004"/>
      <sheetName val="630.2 Vía 7801"/>
      <sheetName val="630.3"/>
      <sheetName val="630.3 Vía 9003"/>
      <sheetName val="630.3 Vía 9004"/>
      <sheetName val="630.3 Vía 7801"/>
      <sheetName val="630.4"/>
      <sheetName val="630.4 Vía 9003"/>
      <sheetName val="630.4 Vía 9004"/>
      <sheetName val="630.4 Vía 7801"/>
      <sheetName val="630.5"/>
      <sheetName val="630.5 Vía 9003"/>
      <sheetName val="630.5 Vía 9004"/>
      <sheetName val="630.5 Vía 7801"/>
      <sheetName val="630.6"/>
      <sheetName val="630.6 Vía 9003"/>
      <sheetName val="630.6 Vía 9004"/>
      <sheetName val="630.6 Vía 7801"/>
      <sheetName val="630.7"/>
      <sheetName val="630.7 Vía 9003"/>
      <sheetName val="630.7 Vía 9004"/>
      <sheetName val="630.7 Vía 7801"/>
      <sheetName val="630.1.1P"/>
      <sheetName val="630.1.1P MORTERO 1,3"/>
      <sheetName val="630.1.2P. BOLSACRETOS"/>
      <sheetName val="630.1.3P Mortero sello de griet"/>
      <sheetName val="630.1.4P Mortero Revest. Alcant"/>
      <sheetName val="630.1.5P Mortero epoxico"/>
      <sheetName val="630.1.6 P Mortero Anillar Tub"/>
      <sheetName val="632.1"/>
      <sheetName val="632.1P "/>
      <sheetName val="632.2P"/>
      <sheetName val="632.3P"/>
      <sheetName val="632.4P"/>
      <sheetName val="640.1"/>
      <sheetName val="640.1 Via 9003"/>
      <sheetName val="640.1 Via 9004"/>
      <sheetName val="640.1 Via 7801"/>
      <sheetName val="640.1.1"/>
      <sheetName val="640.1.1 Via 9003"/>
      <sheetName val="640.1.1 Via 9004"/>
      <sheetName val="640.1.1 Via 7801"/>
      <sheetName val="640.1.2"/>
      <sheetName val="640.1.2 Via 9003"/>
      <sheetName val="640.1.2 Via 9004"/>
      <sheetName val="640.1.2 Via 7801"/>
      <sheetName val="641.1"/>
      <sheetName val="642.1"/>
      <sheetName val="642.2"/>
      <sheetName val="642P1 JUNTAS"/>
      <sheetName val="642P2 JUNTAS"/>
      <sheetName val="642P3 JUNTAS"/>
      <sheetName val="650.1"/>
      <sheetName val="650.2"/>
      <sheetName val="650.3"/>
      <sheetName val="650.3P"/>
      <sheetName val="650.4"/>
      <sheetName val="660.1"/>
      <sheetName val="660.2"/>
      <sheetName val="660.3"/>
      <sheetName val="661.1 TIPO 1"/>
      <sheetName val="661.1.1 TIPO 2"/>
      <sheetName val="661.1.2 En obra"/>
      <sheetName val="662.1"/>
      <sheetName val="662.2"/>
      <sheetName val="670.1"/>
      <sheetName val="670.2"/>
      <sheetName val="671.1"/>
      <sheetName val="672.1"/>
      <sheetName val="672.2"/>
      <sheetName val="673.1"/>
      <sheetName val="673.1 Vía 9003"/>
      <sheetName val="673.1 Vía 9004"/>
      <sheetName val="673.1 Vía 7801"/>
      <sheetName val="673.2"/>
      <sheetName val="673.3"/>
      <sheetName val="674.1"/>
      <sheetName val="680.1"/>
      <sheetName val="680.2"/>
      <sheetName val="680.3"/>
      <sheetName val="680P"/>
      <sheetName val="680.1P"/>
      <sheetName val="681.1"/>
      <sheetName val="681.1 Vía 9003"/>
      <sheetName val="681.1 Vía 9004"/>
      <sheetName val="681.1 Vía 7801"/>
      <sheetName val="681.1P"/>
      <sheetName val="681.2P"/>
      <sheetName val="682.1"/>
      <sheetName val="700.1"/>
      <sheetName val="700.2"/>
      <sheetName val="700.3"/>
      <sheetName val="700.4"/>
      <sheetName val="700.5P"/>
      <sheetName val="700.6P"/>
      <sheetName val="701.1"/>
      <sheetName val="710.1"/>
      <sheetName val="710.1.1"/>
      <sheetName val="710.1.2"/>
      <sheetName val="710.1.3"/>
      <sheetName val="710.2"/>
      <sheetName val="710.2.1"/>
      <sheetName val="720.1"/>
      <sheetName val="730.1"/>
      <sheetName val="730.2"/>
      <sheetName val="740.1"/>
      <sheetName val="800.1"/>
      <sheetName val="800.2"/>
      <sheetName val="800.3"/>
      <sheetName val="800.4"/>
      <sheetName val="800P"/>
      <sheetName val="810.1"/>
      <sheetName val="810.1P"/>
      <sheetName val="810.2"/>
      <sheetName val="810.3"/>
      <sheetName val="815P"/>
      <sheetName val="900.1"/>
      <sheetName val="900.2"/>
      <sheetName val="900.3"/>
      <sheetName val="900.4P"/>
      <sheetName val="690 Mampostería en piedra"/>
      <sheetName val="Tub RIB1,40 (2)"/>
      <sheetName val="692.1P PINTURA ACABADO "/>
      <sheetName val="693.1P EPOXIAMIDA"/>
      <sheetName val="694.1P EPOXIPOLIAMIDA"/>
      <sheetName val="695P CHORRO ARENA"/>
      <sheetName val="695.1P"/>
      <sheetName val="675.1"/>
      <sheetName val="2-P"/>
      <sheetName val="675.2"/>
      <sheetName val="675.3"/>
      <sheetName val="682P"/>
      <sheetName val="810.2P Con semillas"/>
      <sheetName val="2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52">
          <cell r="H52">
            <v>73846</v>
          </cell>
        </row>
      </sheetData>
      <sheetData sheetId="15">
        <row r="53">
          <cell r="H53">
            <v>20565</v>
          </cell>
        </row>
      </sheetData>
      <sheetData sheetId="16"/>
      <sheetData sheetId="17"/>
      <sheetData sheetId="18"/>
      <sheetData sheetId="19"/>
      <sheetData sheetId="20"/>
      <sheetData sheetId="21"/>
      <sheetData sheetId="22">
        <row r="49">
          <cell r="H49">
            <v>44017</v>
          </cell>
        </row>
      </sheetData>
      <sheetData sheetId="23">
        <row r="50">
          <cell r="H50">
            <v>10360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50">
          <cell r="H50">
            <v>112154</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ow r="57">
          <cell r="H57">
            <v>224024</v>
          </cell>
        </row>
      </sheetData>
      <sheetData sheetId="239"/>
      <sheetData sheetId="240"/>
      <sheetData sheetId="241">
        <row r="51">
          <cell r="H51">
            <v>373318</v>
          </cell>
        </row>
      </sheetData>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LUVIAS"/>
      <sheetName val="DIMENSIONADO"/>
      <sheetName val="CIMENTACIÓN"/>
      <sheetName val="TABLAS"/>
      <sheetName val="NUEVO"/>
      <sheetName val="INSERTAR"/>
      <sheetName val="ELIMINAR"/>
      <sheetName val="Sombrear"/>
      <sheetName val="No sombra"/>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ndice"/>
      <sheetName val="EV-23"/>
      <sheetName val="EV-24"/>
      <sheetName val="EV-25"/>
      <sheetName val="EV-26"/>
      <sheetName val="EV-27"/>
      <sheetName val="EV-28"/>
      <sheetName val="Subprograma"/>
      <sheetName val="Objetivos de Política"/>
      <sheetName val="Programa Presupuestal"/>
      <sheetName val="Guias_Sectoriales"/>
      <sheetName val="Listado"/>
      <sheetName val="Alternativas"/>
      <sheetName val="proces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Material"/>
      <sheetName val="Estructuras"/>
      <sheetName val="ResumenMaterial"/>
      <sheetName val="Análisis Unit"/>
      <sheetName val="Hoja1"/>
    </sheetNames>
    <sheetDataSet>
      <sheetData sheetId="0"/>
      <sheetData sheetId="1" refreshError="1"/>
      <sheetData sheetId="2"/>
      <sheetData sheetId="3"/>
      <sheetData sheetId="4"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 CAR COMPLE (2)"/>
      <sheetName val="PRESU CAR COMPLE (3)"/>
      <sheetName val="PRESU COMPLETO"/>
      <sheetName val="FASE  I AJUSTES DE DISEÑO"/>
      <sheetName val="FASE 3 PUESTA EN MARCHA"/>
      <sheetName val="TABLA IPC"/>
      <sheetName val="INTERVENTORIA"/>
      <sheetName val="ITEMS 35 AL 43 EMISARIO FINAL"/>
      <sheetName val="PRESU CAR PTAR"/>
      <sheetName val="FASE  2 OBRA APU"/>
      <sheetName val="EQUIPOS"/>
      <sheetName val="ACCESORIOS"/>
    </sheetNames>
    <sheetDataSet>
      <sheetData sheetId="0"/>
      <sheetData sheetId="1"/>
      <sheetData sheetId="2"/>
      <sheetData sheetId="3"/>
      <sheetData sheetId="4"/>
      <sheetData sheetId="5"/>
      <sheetData sheetId="6"/>
      <sheetData sheetId="7"/>
      <sheetData sheetId="8"/>
      <sheetData sheetId="9"/>
      <sheetData sheetId="10">
        <row r="2">
          <cell r="H2">
            <v>3400</v>
          </cell>
          <cell r="I2">
            <v>3600</v>
          </cell>
          <cell r="J2">
            <v>4.5999999999999996</v>
          </cell>
        </row>
      </sheetData>
      <sheetData sheetId="1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_Via_distribuidora"/>
      <sheetName val="INSUMOS BASE"/>
      <sheetName val="costos mano obra"/>
      <sheetName val="Información"/>
      <sheetName val="ANEXOS QUE APLICAN"/>
      <sheetName val="DATOS GRALES"/>
      <sheetName val="PRESUPUESTO"/>
      <sheetName val="FORMATO AU"/>
      <sheetName val="CALCULO ANTICIPO"/>
      <sheetName val="GASTOS DE LEGALIZACIÓN"/>
      <sheetName val="APU AMBIENTAL"/>
      <sheetName val="LISTA VERIFICACIÓN "/>
      <sheetName val="INTERV AMBIENTAL"/>
      <sheetName val="IMPACTOS"/>
      <sheetName val="CRONOGRAMA"/>
      <sheetName val="APU"/>
      <sheetName val="APU labores arbolado 2014"/>
      <sheetName val="INSUMOS_BASE1"/>
      <sheetName val="costos_mano_obra1"/>
      <sheetName val="ANEXOS_QUE_APLICAN1"/>
      <sheetName val="DATOS_GRALES1"/>
      <sheetName val="FORMATO_AU1"/>
      <sheetName val="CALCULO_ANTICIPO1"/>
      <sheetName val="GASTOS_DE_LEGALIZACIÓN1"/>
      <sheetName val="APU_AMBIENTAL1"/>
      <sheetName val="LISTA_VERIFICACIÓN_1"/>
      <sheetName val="INTERV_AMBIENTAL1"/>
      <sheetName val="APU_labores_arbolado_20141"/>
      <sheetName val="INSUMOS_BASE"/>
      <sheetName val="costos_mano_obra"/>
      <sheetName val="ANEXOS_QUE_APLICAN"/>
      <sheetName val="DATOS_GRALES"/>
      <sheetName val="FORMATO_AU"/>
      <sheetName val="CALCULO_ANTICIPO"/>
      <sheetName val="GASTOS_DE_LEGALIZACIÓN"/>
      <sheetName val="APU_AMBIENTAL"/>
      <sheetName val="LISTA_VERIFICACIÓN_"/>
      <sheetName val="INTERV_AMBIENTAL"/>
      <sheetName val="APU_labores_arbolado_2014"/>
      <sheetName val="Presupuesto correigio nora mora"/>
    </sheetNames>
    <sheetDataSet>
      <sheetData sheetId="0"/>
      <sheetData sheetId="1" refreshError="1"/>
      <sheetData sheetId="2" refreshError="1"/>
      <sheetData sheetId="3" refreshError="1"/>
      <sheetData sheetId="4">
        <row r="1">
          <cell r="C1">
            <v>0</v>
          </cell>
        </row>
      </sheetData>
      <sheetData sheetId="5"/>
      <sheetData sheetId="6">
        <row r="1">
          <cell r="C1">
            <v>0</v>
          </cell>
        </row>
      </sheetData>
      <sheetData sheetId="7"/>
      <sheetData sheetId="8"/>
      <sheetData sheetId="9"/>
      <sheetData sheetId="10"/>
      <sheetData sheetId="11"/>
      <sheetData sheetId="12"/>
      <sheetData sheetId="13"/>
      <sheetData sheetId="14"/>
      <sheetData sheetId="15"/>
      <sheetData sheetId="16"/>
      <sheetData sheetId="17">
        <row r="1">
          <cell r="C1">
            <v>0</v>
          </cell>
        </row>
      </sheetData>
      <sheetData sheetId="18">
        <row r="1">
          <cell r="C1">
            <v>0</v>
          </cell>
        </row>
      </sheetData>
      <sheetData sheetId="19">
        <row r="1">
          <cell r="C1">
            <v>0</v>
          </cell>
        </row>
      </sheetData>
      <sheetData sheetId="20">
        <row r="1">
          <cell r="C1">
            <v>0</v>
          </cell>
        </row>
      </sheetData>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FACTOR PRESTACIONAL 2008"/>
      <sheetName val="SALARIO CELADOR 2008"/>
      <sheetName val="TARIFAS DIARIO OFICIAL 2008"/>
      <sheetName val="COSTOS OFICINA"/>
      <sheetName val="COSTOS CAMPAMEN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OFICINA"/>
      <sheetName val="COSTOS CAMPAMENTO"/>
      <sheetName val="AIU"/>
      <sheetName val="FACTOR PRESTACIONAL 2009"/>
      <sheetName val="HISTORICO"/>
      <sheetName val="SALARIO CELADOR 2008"/>
      <sheetName val="TARIFAS REGISTRO DISTRITAL 2009"/>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Analysis"/>
      <sheetName val="Structure"/>
      <sheetName val="Summary"/>
      <sheetName val="Parameters"/>
      <sheetName val="Financial"/>
      <sheetName val="Depreciation"/>
      <sheetName val="Capital"/>
      <sheetName val="Fuel"/>
      <sheetName val="Mining &amp; quality"/>
      <sheetName val="Cost analysis"/>
      <sheetName val="2008 Fuel"/>
      <sheetName val="summary fuel consumpt &amp; volumen"/>
      <sheetName val="comparativo de precios"/>
      <sheetName val="Depreciation No Ley Minera"/>
      <sheetName val="Depreciation Ley Minera"/>
      <sheetName val="PO No 1"/>
      <sheetName val="2008 Purchases"/>
      <sheetName val="EQUIP PARAMETERS OCT 17"/>
      <sheetName val="2009 Eqpm"/>
      <sheetName val="TARIF2002"/>
    </sheetNames>
    <sheetDataSet>
      <sheetData sheetId="0" refreshError="1"/>
      <sheetData sheetId="1" refreshError="1"/>
      <sheetData sheetId="2" refreshError="1"/>
      <sheetData sheetId="3"/>
      <sheetData sheetId="4"/>
      <sheetData sheetId="5" refreshError="1"/>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Análisis de precios"/>
      <sheetName val="RELACI~1"/>
      <sheetName val="RELACI~1.XLS"/>
    </sheetNames>
    <sheetDataSet>
      <sheetData sheetId="0"/>
      <sheetData sheetId="1" refreshError="1"/>
      <sheetData sheetId="2" refreshError="1"/>
      <sheetData sheetId="3"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ProjectParameters"/>
      <sheetName val="NPV"/>
      <sheetName val="EconParaRevenue"/>
      <sheetName val="CostSumm"/>
      <sheetName val="EconomicGraphs"/>
      <sheetName val="QuantityGraphs"/>
      <sheetName val="Sensitivities"/>
      <sheetName val="Deprec_Constant"/>
      <sheetName val="Deprec_Real"/>
      <sheetName val="CoalStocks_WkgCap"/>
      <sheetName val="TotalCap"/>
      <sheetName val="OtherCap"/>
      <sheetName val="OC_ReplCap"/>
      <sheetName val="OC_Repl"/>
      <sheetName val="OC_InitCap"/>
      <sheetName val="OC_Init"/>
      <sheetName val="UG_ReplCap"/>
      <sheetName val="UG_Repl"/>
      <sheetName val="UG_InitCap"/>
      <sheetName val="UG_Init"/>
      <sheetName val="ConstNomOpCost"/>
      <sheetName val="TotalOpCosts"/>
      <sheetName val="OffsiteAdminCHPP"/>
      <sheetName val="TotalLabCosts"/>
      <sheetName val="TotalLabNos"/>
      <sheetName val="OC_TotalOpCosts"/>
      <sheetName val="OC_OtherOpCosts"/>
      <sheetName val="ContractorOpCosts"/>
      <sheetName val="OC_Blasting"/>
      <sheetName val="OC_TotalLabCosts"/>
      <sheetName val="OC_EquipOpCosts"/>
      <sheetName val="OC_MtceLabCost"/>
      <sheetName val="OC_OpLabCost"/>
      <sheetName val="OC_MtceLabNos"/>
      <sheetName val="OC_OpLabNos"/>
      <sheetName val="OC_LeaseCost"/>
      <sheetName val="OC_ContractMaint"/>
      <sheetName val="OC_R&amp;MCost"/>
      <sheetName val="Paste_In_MARC"/>
      <sheetName val="OC_GETCost"/>
      <sheetName val="OC_LubeCost"/>
      <sheetName val="OC_TyreCost"/>
      <sheetName val="OC_FuelCost"/>
      <sheetName val="OC_PowerCost"/>
      <sheetName val="OC_FleetOpHrs"/>
      <sheetName val="OC_Roster"/>
      <sheetName val="OC_Fleet"/>
      <sheetName val="UG_TotalOpCosts"/>
      <sheetName val="UG_OtherUnitCosts"/>
      <sheetName val="UG_TotalLabour"/>
      <sheetName val="UG_LabCosts"/>
      <sheetName val="UG_LabNos"/>
      <sheetName val="UG_Fleet"/>
      <sheetName val="UG_EquipData"/>
      <sheetName val="UG_SchedulePasteIn"/>
      <sheetName val="OC_EquipData"/>
      <sheetName val="LabourHours"/>
      <sheetName val="EquipHours"/>
      <sheetName val="ScheduleSummary"/>
      <sheetName val="resTimeLine"/>
      <sheetName val="ReadMe"/>
      <sheetName val="CheckList"/>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quidación de Obra x Administr"/>
    </sheetNames>
    <sheetDataSet>
      <sheetData sheetId="0">
        <row r="3">
          <cell r="C3" t="str">
            <v>LIQUIDACIÓN DE OBRA EXTRA POR ADMINISTRACIÓN</v>
          </cell>
        </row>
      </sheetData>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 val="Datos"/>
      <sheetName val="Itemes Renovación"/>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 val="Datos"/>
      <sheetName val="A%20MInformes%20M"/>
      <sheetName val="ManoDeObra"/>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REGIONES"/>
      <sheetName val="PRESUPUESTO DETALLADO"/>
      <sheetName val="PRESUPUESTO BASE POLIDEPORTIVO"/>
      <sheetName val="AHORROS"/>
      <sheetName val="días habiles 2015"/>
      <sheetName val="MANTENIMIENTO y OPERACIÓN"/>
      <sheetName val="PRESUPUESTO DE E&amp;D"/>
    </sheetNames>
    <sheetDataSet>
      <sheetData sheetId="0" refreshError="1"/>
      <sheetData sheetId="1" refreshError="1"/>
      <sheetData sheetId="2" refreshError="1"/>
      <sheetData sheetId="3" refreshError="1"/>
      <sheetData sheetId="4">
        <row r="1">
          <cell r="M1" t="str">
            <v>Domingo</v>
          </cell>
        </row>
        <row r="2">
          <cell r="D2">
            <v>42005</v>
          </cell>
          <cell r="M2" t="str">
            <v>Sábado y domingo</v>
          </cell>
        </row>
        <row r="3">
          <cell r="D3">
            <v>42016</v>
          </cell>
        </row>
        <row r="4">
          <cell r="D4">
            <v>42086</v>
          </cell>
        </row>
        <row r="5">
          <cell r="D5">
            <v>42096</v>
          </cell>
        </row>
        <row r="6">
          <cell r="D6">
            <v>42097</v>
          </cell>
        </row>
        <row r="7">
          <cell r="D7">
            <v>42125</v>
          </cell>
        </row>
        <row r="8">
          <cell r="D8">
            <v>42142</v>
          </cell>
        </row>
        <row r="9">
          <cell r="D9">
            <v>42166</v>
          </cell>
        </row>
        <row r="10">
          <cell r="D10">
            <v>42163</v>
          </cell>
        </row>
        <row r="11">
          <cell r="D11">
            <v>42170</v>
          </cell>
        </row>
        <row r="12">
          <cell r="D12">
            <v>42184</v>
          </cell>
        </row>
        <row r="13">
          <cell r="D13">
            <v>42187</v>
          </cell>
        </row>
        <row r="14">
          <cell r="D14">
            <v>42205</v>
          </cell>
        </row>
        <row r="15">
          <cell r="D15">
            <v>42223</v>
          </cell>
        </row>
        <row r="16">
          <cell r="D16">
            <v>42233</v>
          </cell>
        </row>
        <row r="17">
          <cell r="D17">
            <v>42289</v>
          </cell>
        </row>
        <row r="18">
          <cell r="D18">
            <v>42310</v>
          </cell>
        </row>
        <row r="19">
          <cell r="D19">
            <v>42324</v>
          </cell>
        </row>
        <row r="20">
          <cell r="D20">
            <v>42346</v>
          </cell>
        </row>
        <row r="21">
          <cell r="D21">
            <v>42363</v>
          </cell>
        </row>
      </sheetData>
      <sheetData sheetId="5" refreshError="1"/>
      <sheetData sheetId="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Control"/>
      <sheetName val="New Acc Trans"/>
      <sheetName val="invoice control"/>
      <sheetName val=" mts drilled &amp; invoices"/>
      <sheetName val="details for unit price"/>
      <sheetName val="summary unit price"/>
      <sheetName val="for accounting"/>
      <sheetName val="cost codes"/>
      <sheetName val="Sheet1"/>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EquipData"/>
      <sheetName val="Tit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Hoja2"/>
      <sheetName val="Intensidades"/>
      <sheetName val="PARAMETROS"/>
      <sheetName val="INTENSIDAD"/>
      <sheetName val="TABLA"/>
      <sheetName val="DISEÑO"/>
      <sheetName val="CIMENTACIÓN"/>
      <sheetName val="PTO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TABLA"/>
      <sheetName val="Diseño"/>
      <sheetName val="Impresion diseño"/>
      <sheetName val="Cant Obra"/>
      <sheetName val="Cant Obra (imp)"/>
      <sheetName val="Plantilla C.O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Stats"/>
      <sheetName val="Notes"/>
      <sheetName val="Rosters MA UA"/>
      <sheetName val="Inputs"/>
      <sheetName val="Bige"/>
      <sheetName val="Fixed Plant"/>
      <sheetName val="MineMaintenance"/>
      <sheetName val="Fixed Plant Maintenance"/>
      <sheetName val="Template Feed Posting"/>
      <sheetName val="Fixed Plant Consumables"/>
      <sheetName val="Machine Requirements Summary"/>
      <sheetName val="Loading Type 1 - hours"/>
      <sheetName val="Loading Type 2 - hours"/>
      <sheetName val="Loading Type 3 - hours"/>
      <sheetName val="Ancillary Hours"/>
      <sheetName val="Drill&amp;Blast"/>
      <sheetName val="Ancillary Fleet CapRep"/>
      <sheetName val="Truck Fleet CapRep"/>
      <sheetName val="Capital Replacement Summary"/>
      <sheetName val="Discount Analysis (2)"/>
      <sheetName val="cost codes"/>
    </sheetNames>
    <sheetDataSet>
      <sheetData sheetId="0"/>
      <sheetData sheetId="1" refreshError="1"/>
      <sheetData sheetId="2"/>
      <sheetData sheetId="3"/>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Notes"/>
      <sheetName val="Parameters"/>
      <sheetName val="InitFleet"/>
      <sheetName val="ReplFleet"/>
      <sheetName val="PASTE IN REP"/>
      <sheetName val="Paste In Op Hrs"/>
      <sheetName val="FleetOpHrs"/>
      <sheetName val="Paste in Fleet Nos"/>
      <sheetName val="Fleet"/>
      <sheetName val="MARC_Rates"/>
      <sheetName val="EquipData"/>
      <sheetName val="Fixed Plant"/>
      <sheetName val="Inputs"/>
      <sheetName val="Fixed Plant Maintenance"/>
    </sheetNames>
    <sheetDataSet>
      <sheetData sheetId="0"/>
      <sheetData sheetId="1"/>
      <sheetData sheetId="2" refreshError="1"/>
      <sheetData sheetId="3"/>
      <sheetData sheetId="4"/>
      <sheetData sheetId="5"/>
      <sheetData sheetId="6"/>
      <sheetData sheetId="7"/>
      <sheetData sheetId="8"/>
      <sheetData sheetId="9" refreshError="1"/>
      <sheetData sheetId="10"/>
      <sheetData sheetId="11"/>
      <sheetData sheetId="12" refreshError="1"/>
      <sheetData sheetId="13" refreshError="1"/>
      <sheetData sheetId="1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E-MOER Register"/>
      <sheetName val="Hoja1"/>
      <sheetName val="LISTS-FOR INTERNAL USE ONLY"/>
      <sheetName val="Fleet"/>
      <sheetName val="Parameters"/>
    </sheetNames>
    <sheetDataSet>
      <sheetData sheetId="0" refreshError="1"/>
      <sheetData sheetId="1" refreshError="1"/>
      <sheetData sheetId="2" refreshError="1"/>
      <sheetData sheetId="3" refreshError="1"/>
      <sheetData sheetId="4"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READY MIX"/>
      <sheetName val="READY MIX CLIENTE"/>
      <sheetName val="SILOS"/>
      <sheetName val="SILOS CLIENTE"/>
      <sheetName val="TRITURADORA"/>
      <sheetName val="TRITURADORA CLIENTE"/>
      <sheetName val="OTROS MONTAJES"/>
      <sheetName val="OTROS MONTAJES CLIENTE"/>
      <sheetName val="TARIFAS DE VENTA "/>
      <sheetName val="TARIFAS DE VENTA CLIENTE"/>
      <sheetName val="CONTROL VALOR VENTA"/>
      <sheetName val="APUS"/>
      <sheetName val="VAR"/>
      <sheetName val="RESUMEN"/>
      <sheetName val="DESGLOSE"/>
      <sheetName val="FABRICACIONES"/>
      <sheetName val="QAQC FABRIC"/>
      <sheetName val="PINTURA"/>
      <sheetName val="GROUTING"/>
      <sheetName val="RENDIMIENTOS"/>
      <sheetName val="TOPOGRAFIA"/>
      <sheetName val="SUBCON"/>
      <sheetName val="OTROS MO"/>
      <sheetName val="CONS"/>
      <sheetName val="EQUI"/>
      <sheetName val="SUPERV"/>
      <sheetName val="INDIR"/>
      <sheetName val="CALC-MOD"/>
      <sheetName val="MOD GUATEMALA"/>
      <sheetName val="F-IIA-320"/>
      <sheetName val="SALAR"/>
      <sheetName val="DOT"/>
      <sheetName val="NOM-1T"/>
      <sheetName val="NOM-2T"/>
      <sheetName val="NOM-3T"/>
      <sheetName val="BASE EQUI"/>
      <sheetName val="BASE CONS"/>
      <sheetName val="referencia dotac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SGLOSE"/>
      <sheetName val="VAR"/>
      <sheetName val="INDIR"/>
      <sheetName val="SUPERV"/>
      <sheetName val="SUBCON"/>
      <sheetName val="APU"/>
      <sheetName val="CALC-MOD"/>
      <sheetName val="CONS"/>
      <sheetName val="MOD PERU"/>
      <sheetName val="FACT. PREST PERU"/>
      <sheetName val="OTROS MO"/>
      <sheetName val="EQUI"/>
      <sheetName val="F-IIA-320"/>
      <sheetName val="SALAR"/>
      <sheetName val="DOT"/>
      <sheetName val="BASE EQUI"/>
      <sheetName val="BASE CONS"/>
      <sheetName val="referencia dotación"/>
      <sheetName val="INSTAL"/>
      <sheetName val="NOM-1T"/>
      <sheetName val="SUMINISTRO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ursos"/>
      <sheetName val="Formular"/>
      <sheetName val="APU"/>
    </sheetNames>
    <sheetDataSet>
      <sheetData sheetId="0">
        <row r="6">
          <cell r="A6">
            <v>600</v>
          </cell>
          <cell r="B6" t="str">
            <v>Acero de refuerzo Grado 60</v>
          </cell>
          <cell r="C6" t="str">
            <v>kg</v>
          </cell>
          <cell r="D6">
            <v>980</v>
          </cell>
        </row>
        <row r="7">
          <cell r="A7">
            <v>610</v>
          </cell>
          <cell r="B7" t="str">
            <v>Acero de refuerzo Grado 40</v>
          </cell>
          <cell r="C7" t="str">
            <v>kg</v>
          </cell>
          <cell r="D7">
            <v>960</v>
          </cell>
        </row>
        <row r="8">
          <cell r="A8">
            <v>650</v>
          </cell>
          <cell r="B8" t="str">
            <v>Acero de preesfuerzo</v>
          </cell>
          <cell r="C8" t="str">
            <v>t-m</v>
          </cell>
          <cell r="D8">
            <v>1000</v>
          </cell>
        </row>
        <row r="9">
          <cell r="A9">
            <v>670</v>
          </cell>
          <cell r="B9" t="str">
            <v>Aditivo</v>
          </cell>
          <cell r="C9" t="str">
            <v>kg</v>
          </cell>
          <cell r="D9">
            <v>3300</v>
          </cell>
        </row>
        <row r="10">
          <cell r="A10">
            <v>700</v>
          </cell>
          <cell r="B10" t="str">
            <v>Afirmado</v>
          </cell>
          <cell r="C10" t="str">
            <v>m3</v>
          </cell>
          <cell r="D10">
            <v>4000</v>
          </cell>
        </row>
        <row r="11">
          <cell r="A11">
            <v>750</v>
          </cell>
          <cell r="B11" t="str">
            <v>Agua</v>
          </cell>
          <cell r="C11" t="str">
            <v>lt</v>
          </cell>
          <cell r="D11">
            <v>300</v>
          </cell>
        </row>
        <row r="12">
          <cell r="A12">
            <v>850</v>
          </cell>
          <cell r="B12" t="str">
            <v>Alambre de amarrar</v>
          </cell>
          <cell r="C12" t="str">
            <v>kg</v>
          </cell>
          <cell r="D12">
            <v>1198</v>
          </cell>
        </row>
        <row r="13">
          <cell r="A13">
            <v>900</v>
          </cell>
          <cell r="B13" t="str">
            <v>Alambre de púas</v>
          </cell>
          <cell r="C13" t="str">
            <v>ml</v>
          </cell>
          <cell r="D13">
            <v>800</v>
          </cell>
        </row>
        <row r="14">
          <cell r="A14">
            <v>940</v>
          </cell>
          <cell r="B14" t="str">
            <v>Almohadillas elastoméricas</v>
          </cell>
          <cell r="C14" t="str">
            <v>un</v>
          </cell>
          <cell r="D14">
            <v>65000</v>
          </cell>
        </row>
        <row r="15">
          <cell r="A15">
            <v>960</v>
          </cell>
          <cell r="B15" t="str">
            <v>Amarre sísmico longitudinal</v>
          </cell>
          <cell r="C15" t="str">
            <v>un</v>
          </cell>
          <cell r="D15">
            <v>110000</v>
          </cell>
        </row>
        <row r="16">
          <cell r="A16">
            <v>970</v>
          </cell>
          <cell r="B16" t="str">
            <v>Apoyo elastomérico D-60</v>
          </cell>
          <cell r="C16" t="str">
            <v>un</v>
          </cell>
          <cell r="D16">
            <v>230000</v>
          </cell>
        </row>
        <row r="17">
          <cell r="A17">
            <v>980</v>
          </cell>
          <cell r="B17" t="str">
            <v>Apoyo elastomérico tipo 3</v>
          </cell>
          <cell r="C17" t="str">
            <v>un</v>
          </cell>
          <cell r="D17">
            <v>610000</v>
          </cell>
        </row>
        <row r="18">
          <cell r="A18">
            <v>990</v>
          </cell>
          <cell r="B18" t="str">
            <v>Apoyo elastomérico tipo 4</v>
          </cell>
          <cell r="C18" t="str">
            <v>un</v>
          </cell>
          <cell r="D18">
            <v>630000</v>
          </cell>
        </row>
        <row r="19">
          <cell r="A19">
            <v>1000</v>
          </cell>
          <cell r="B19" t="str">
            <v>Arena lavada concreto</v>
          </cell>
          <cell r="C19" t="str">
            <v>m3</v>
          </cell>
          <cell r="D19">
            <v>20000</v>
          </cell>
        </row>
        <row r="20">
          <cell r="A20">
            <v>1300</v>
          </cell>
          <cell r="B20" t="str">
            <v>Base granular</v>
          </cell>
          <cell r="C20" t="str">
            <v>m3</v>
          </cell>
          <cell r="D20">
            <v>17000</v>
          </cell>
        </row>
        <row r="21">
          <cell r="A21">
            <v>1310</v>
          </cell>
          <cell r="B21" t="str">
            <v>Cable para postensado de 1/2" para 10.5 tn/m</v>
          </cell>
          <cell r="C21" t="str">
            <v>m</v>
          </cell>
          <cell r="D21">
            <v>7800</v>
          </cell>
        </row>
        <row r="22">
          <cell r="A22">
            <v>1330</v>
          </cell>
          <cell r="B22" t="str">
            <v>Canastilla para pilotes</v>
          </cell>
          <cell r="C22" t="str">
            <v>ml</v>
          </cell>
          <cell r="D22">
            <v>28000</v>
          </cell>
        </row>
        <row r="23">
          <cell r="A23">
            <v>1350</v>
          </cell>
          <cell r="B23" t="str">
            <v>Cascajo</v>
          </cell>
          <cell r="C23" t="str">
            <v>m3</v>
          </cell>
          <cell r="D23">
            <v>14000</v>
          </cell>
        </row>
        <row r="24">
          <cell r="A24">
            <v>1380</v>
          </cell>
          <cell r="B24" t="str">
            <v>Cascajo procesado</v>
          </cell>
          <cell r="C24" t="str">
            <v>m3</v>
          </cell>
          <cell r="D24">
            <v>18000</v>
          </cell>
        </row>
        <row r="25">
          <cell r="A25">
            <v>1400</v>
          </cell>
          <cell r="B25" t="str">
            <v>Cemento asfáltico</v>
          </cell>
          <cell r="C25" t="str">
            <v>kg</v>
          </cell>
          <cell r="D25">
            <v>450</v>
          </cell>
        </row>
        <row r="26">
          <cell r="A26">
            <v>1500</v>
          </cell>
          <cell r="B26" t="str">
            <v>Mezcla asfáltica MDC-1</v>
          </cell>
          <cell r="C26" t="str">
            <v>m3</v>
          </cell>
          <cell r="D26">
            <v>102000</v>
          </cell>
        </row>
        <row r="27">
          <cell r="A27">
            <v>1550</v>
          </cell>
          <cell r="B27" t="str">
            <v>Mezcla asfáltica MDC-2</v>
          </cell>
          <cell r="C27" t="str">
            <v>m3</v>
          </cell>
          <cell r="D27">
            <v>105000</v>
          </cell>
        </row>
        <row r="28">
          <cell r="A28">
            <v>1600</v>
          </cell>
          <cell r="B28" t="str">
            <v xml:space="preserve">Cemento </v>
          </cell>
          <cell r="C28" t="str">
            <v>saco</v>
          </cell>
          <cell r="D28">
            <v>17000</v>
          </cell>
        </row>
        <row r="29">
          <cell r="A29">
            <v>1650</v>
          </cell>
          <cell r="B29" t="str">
            <v>Cesped</v>
          </cell>
          <cell r="C29" t="str">
            <v>m2</v>
          </cell>
          <cell r="D29">
            <v>4000</v>
          </cell>
        </row>
        <row r="30">
          <cell r="A30">
            <v>1670</v>
          </cell>
          <cell r="B30" t="str">
            <v>Concreto</v>
          </cell>
          <cell r="C30" t="str">
            <v>m3</v>
          </cell>
          <cell r="D30">
            <v>170000</v>
          </cell>
        </row>
        <row r="31">
          <cell r="A31">
            <v>1700</v>
          </cell>
          <cell r="B31" t="str">
            <v>Defensas metálicas</v>
          </cell>
          <cell r="C31" t="str">
            <v>m</v>
          </cell>
          <cell r="D31">
            <v>50000</v>
          </cell>
        </row>
        <row r="32">
          <cell r="A32">
            <v>2100</v>
          </cell>
          <cell r="B32" t="str">
            <v>Emulsión asfáltica</v>
          </cell>
          <cell r="C32" t="str">
            <v>kg</v>
          </cell>
          <cell r="D32">
            <v>500</v>
          </cell>
        </row>
        <row r="33">
          <cell r="A33">
            <v>2140</v>
          </cell>
          <cell r="B33" t="str">
            <v>Estructura para luminarias</v>
          </cell>
          <cell r="C33" t="str">
            <v>un</v>
          </cell>
          <cell r="D33">
            <v>430000</v>
          </cell>
        </row>
        <row r="34">
          <cell r="A34">
            <v>2150</v>
          </cell>
          <cell r="B34" t="str">
            <v>Estructura tipo 602T</v>
          </cell>
          <cell r="C34" t="str">
            <v>un</v>
          </cell>
          <cell r="D34">
            <v>1400000</v>
          </cell>
        </row>
        <row r="35">
          <cell r="A35">
            <v>2160</v>
          </cell>
          <cell r="B35" t="str">
            <v>Estructura tipo 553-514</v>
          </cell>
          <cell r="C35" t="str">
            <v>un</v>
          </cell>
          <cell r="D35">
            <v>1150000</v>
          </cell>
        </row>
        <row r="36">
          <cell r="A36">
            <v>2180</v>
          </cell>
          <cell r="B36" t="str">
            <v>Estructura trifásica tipo 523T</v>
          </cell>
          <cell r="C36" t="str">
            <v>un</v>
          </cell>
          <cell r="D36">
            <v>660000</v>
          </cell>
        </row>
        <row r="37">
          <cell r="A37">
            <v>2200</v>
          </cell>
          <cell r="B37" t="str">
            <v>Explosivos</v>
          </cell>
          <cell r="C37" t="str">
            <v>gl</v>
          </cell>
          <cell r="D37">
            <v>3500</v>
          </cell>
        </row>
        <row r="38">
          <cell r="A38">
            <v>2300</v>
          </cell>
          <cell r="B38" t="str">
            <v>Formaleta</v>
          </cell>
          <cell r="C38" t="str">
            <v>m2</v>
          </cell>
          <cell r="D38">
            <v>8000</v>
          </cell>
        </row>
        <row r="39">
          <cell r="A39">
            <v>2600</v>
          </cell>
          <cell r="B39" t="str">
            <v>Geotextil tipo NT 1.600</v>
          </cell>
          <cell r="C39" t="str">
            <v>m2</v>
          </cell>
          <cell r="D39">
            <v>1900</v>
          </cell>
        </row>
        <row r="40">
          <cell r="A40">
            <v>2650</v>
          </cell>
          <cell r="B40" t="str">
            <v>Hormigón para pilotes</v>
          </cell>
          <cell r="C40" t="str">
            <v>m3</v>
          </cell>
          <cell r="D40">
            <v>220000</v>
          </cell>
        </row>
        <row r="41">
          <cell r="A41">
            <v>2700</v>
          </cell>
          <cell r="B41" t="str">
            <v>Junta de expansión para pisos puente tipo 1</v>
          </cell>
          <cell r="C41" t="str">
            <v>m</v>
          </cell>
          <cell r="D41">
            <v>300000</v>
          </cell>
        </row>
        <row r="42">
          <cell r="A42">
            <v>2750</v>
          </cell>
          <cell r="B42" t="str">
            <v>Junta tipo freysinet M-80</v>
          </cell>
          <cell r="C42" t="str">
            <v>un</v>
          </cell>
          <cell r="D42">
            <v>500000</v>
          </cell>
        </row>
        <row r="43">
          <cell r="A43">
            <v>2760</v>
          </cell>
          <cell r="B43" t="str">
            <v>Lámparas de alumbrado</v>
          </cell>
          <cell r="C43" t="str">
            <v>un</v>
          </cell>
          <cell r="D43">
            <v>250000</v>
          </cell>
        </row>
        <row r="44">
          <cell r="A44">
            <v>2765</v>
          </cell>
          <cell r="B44" t="str">
            <v>Línea aérea #2AWG Cu Desnudo 15 Kv</v>
          </cell>
          <cell r="C44" t="str">
            <v>m</v>
          </cell>
          <cell r="D44">
            <v>15000</v>
          </cell>
        </row>
        <row r="45">
          <cell r="A45">
            <v>2770</v>
          </cell>
          <cell r="B45" t="str">
            <v>Malla eslabonada</v>
          </cell>
          <cell r="C45" t="str">
            <v>m2</v>
          </cell>
          <cell r="D45">
            <v>15000</v>
          </cell>
        </row>
        <row r="46">
          <cell r="A46">
            <v>2800</v>
          </cell>
          <cell r="B46" t="str">
            <v>Material de préstamo</v>
          </cell>
          <cell r="C46" t="str">
            <v>m3</v>
          </cell>
          <cell r="D46">
            <v>4500</v>
          </cell>
        </row>
        <row r="47">
          <cell r="A47">
            <v>3000</v>
          </cell>
          <cell r="B47" t="str">
            <v>Material filtrante</v>
          </cell>
          <cell r="C47" t="str">
            <v>m3</v>
          </cell>
          <cell r="D47">
            <v>18000</v>
          </cell>
        </row>
        <row r="48">
          <cell r="A48">
            <v>3110</v>
          </cell>
          <cell r="B48" t="str">
            <v>Mezcla densa en caliente para bacheo</v>
          </cell>
          <cell r="C48" t="str">
            <v>m3</v>
          </cell>
          <cell r="D48">
            <v>110000</v>
          </cell>
        </row>
        <row r="49">
          <cell r="A49">
            <v>3120</v>
          </cell>
          <cell r="B49" t="str">
            <v>Mezcla densa en caliente  tipo MDC-2</v>
          </cell>
          <cell r="C49" t="str">
            <v>m3</v>
          </cell>
          <cell r="D49">
            <v>115000</v>
          </cell>
        </row>
        <row r="50">
          <cell r="A50">
            <v>3125</v>
          </cell>
          <cell r="B50" t="str">
            <v>Mortero</v>
          </cell>
          <cell r="C50" t="str">
            <v>m3</v>
          </cell>
          <cell r="D50">
            <v>180000</v>
          </cell>
        </row>
        <row r="51">
          <cell r="A51">
            <v>3130</v>
          </cell>
          <cell r="B51" t="str">
            <v>Platina de acero para apoyos elastoméricos</v>
          </cell>
          <cell r="C51" t="str">
            <v>un</v>
          </cell>
          <cell r="D51">
            <v>120000</v>
          </cell>
        </row>
        <row r="52">
          <cell r="A52">
            <v>3135</v>
          </cell>
          <cell r="B52" t="str">
            <v>Piedra</v>
          </cell>
          <cell r="C52" t="str">
            <v>m3</v>
          </cell>
          <cell r="D52">
            <v>15000</v>
          </cell>
        </row>
        <row r="53">
          <cell r="A53">
            <v>3140</v>
          </cell>
          <cell r="B53" t="str">
            <v>Poste de concreto</v>
          </cell>
          <cell r="C53" t="str">
            <v>un</v>
          </cell>
          <cell r="D53">
            <v>7000</v>
          </cell>
        </row>
        <row r="54">
          <cell r="A54">
            <v>3150</v>
          </cell>
          <cell r="B54" t="str">
            <v>Poste de kilometraje</v>
          </cell>
          <cell r="C54" t="str">
            <v>un</v>
          </cell>
          <cell r="D54">
            <v>8500</v>
          </cell>
        </row>
        <row r="55">
          <cell r="A55">
            <v>3160</v>
          </cell>
          <cell r="B55" t="str">
            <v>Poste de referencia</v>
          </cell>
          <cell r="C55" t="str">
            <v>un</v>
          </cell>
          <cell r="D55">
            <v>30000</v>
          </cell>
        </row>
        <row r="56">
          <cell r="A56">
            <v>3200</v>
          </cell>
          <cell r="B56" t="str">
            <v>Sección final</v>
          </cell>
          <cell r="C56" t="str">
            <v>un</v>
          </cell>
          <cell r="D56">
            <v>35000</v>
          </cell>
        </row>
        <row r="57">
          <cell r="A57">
            <v>3220</v>
          </cell>
          <cell r="B57" t="str">
            <v>Sellos de PVC de 0.15m de ancho</v>
          </cell>
          <cell r="C57" t="str">
            <v>m</v>
          </cell>
          <cell r="D57">
            <v>12000</v>
          </cell>
        </row>
        <row r="58">
          <cell r="A58">
            <v>3240</v>
          </cell>
          <cell r="B58" t="str">
            <v>Semilla</v>
          </cell>
          <cell r="C58" t="str">
            <v>m2</v>
          </cell>
          <cell r="D58">
            <v>600</v>
          </cell>
        </row>
        <row r="59">
          <cell r="A59">
            <v>3250</v>
          </cell>
          <cell r="B59" t="str">
            <v>Señal preventiva y reglamentaria</v>
          </cell>
          <cell r="C59" t="str">
            <v>un</v>
          </cell>
          <cell r="D59">
            <v>80000</v>
          </cell>
        </row>
        <row r="60">
          <cell r="A60">
            <v>3252</v>
          </cell>
          <cell r="B60" t="str">
            <v>Señal vial tamaño 144x30</v>
          </cell>
          <cell r="C60" t="str">
            <v>un</v>
          </cell>
          <cell r="D60">
            <v>100000</v>
          </cell>
        </row>
        <row r="61">
          <cell r="A61">
            <v>3254</v>
          </cell>
          <cell r="B61" t="str">
            <v>Señal vial tamaño 144x60 (2 renglones)</v>
          </cell>
          <cell r="C61" t="str">
            <v>un</v>
          </cell>
          <cell r="D61">
            <v>130000</v>
          </cell>
        </row>
        <row r="62">
          <cell r="A62">
            <v>3256</v>
          </cell>
          <cell r="B62" t="str">
            <v>Señal vial tamaño 144x60 (3 renglones)</v>
          </cell>
          <cell r="C62" t="str">
            <v>un</v>
          </cell>
          <cell r="D62">
            <v>180000</v>
          </cell>
        </row>
        <row r="63">
          <cell r="A63">
            <v>3260</v>
          </cell>
          <cell r="B63" t="str">
            <v>Señal de tránsito grupo I</v>
          </cell>
          <cell r="C63" t="str">
            <v>un</v>
          </cell>
          <cell r="D63">
            <v>100000</v>
          </cell>
        </row>
        <row r="64">
          <cell r="A64">
            <v>3280</v>
          </cell>
          <cell r="B64" t="str">
            <v>Señal de tránsito grupo V</v>
          </cell>
          <cell r="C64" t="str">
            <v>un</v>
          </cell>
          <cell r="D64">
            <v>200000</v>
          </cell>
        </row>
        <row r="65">
          <cell r="A65">
            <v>3300</v>
          </cell>
          <cell r="B65" t="str">
            <v>Subbase granular</v>
          </cell>
          <cell r="C65" t="str">
            <v>m3</v>
          </cell>
          <cell r="D65">
            <v>14000</v>
          </cell>
        </row>
        <row r="66">
          <cell r="A66">
            <v>3330</v>
          </cell>
          <cell r="B66" t="str">
            <v>Tachas estoperolas</v>
          </cell>
          <cell r="C66" t="str">
            <v>un</v>
          </cell>
          <cell r="D66">
            <v>6400</v>
          </cell>
        </row>
        <row r="67">
          <cell r="A67">
            <v>3340</v>
          </cell>
          <cell r="B67" t="str">
            <v>Tacha reflectiva</v>
          </cell>
          <cell r="C67" t="str">
            <v>un</v>
          </cell>
          <cell r="D67">
            <v>7500</v>
          </cell>
        </row>
        <row r="68">
          <cell r="A68">
            <v>3345</v>
          </cell>
          <cell r="B68" t="str">
            <v>Templete</v>
          </cell>
          <cell r="C68" t="str">
            <v>un</v>
          </cell>
          <cell r="D68">
            <v>315000</v>
          </cell>
        </row>
        <row r="69">
          <cell r="A69">
            <v>3350</v>
          </cell>
          <cell r="B69" t="str">
            <v>Tensores en estribos de puentes</v>
          </cell>
          <cell r="C69" t="str">
            <v>m</v>
          </cell>
          <cell r="D69">
            <v>90000</v>
          </cell>
        </row>
        <row r="70">
          <cell r="A70">
            <v>3400</v>
          </cell>
          <cell r="B70" t="str">
            <v>Tierra orgánica</v>
          </cell>
          <cell r="C70" t="str">
            <v>m3</v>
          </cell>
          <cell r="D70">
            <v>15000</v>
          </cell>
        </row>
        <row r="71">
          <cell r="A71">
            <v>4300</v>
          </cell>
          <cell r="B71" t="str">
            <v xml:space="preserve">Triturado </v>
          </cell>
          <cell r="C71" t="str">
            <v>m3</v>
          </cell>
          <cell r="D71">
            <v>25000</v>
          </cell>
        </row>
        <row r="72">
          <cell r="A72">
            <v>4350</v>
          </cell>
          <cell r="B72" t="str">
            <v>Tubería de concreto D=0.20m</v>
          </cell>
          <cell r="C72" t="str">
            <v>m</v>
          </cell>
          <cell r="D72">
            <v>14000</v>
          </cell>
        </row>
        <row r="73">
          <cell r="A73">
            <v>4400</v>
          </cell>
          <cell r="B73" t="str">
            <v>Tubería de concreto D=900 mm</v>
          </cell>
          <cell r="C73" t="str">
            <v>ml</v>
          </cell>
          <cell r="D73">
            <v>190000</v>
          </cell>
        </row>
        <row r="74">
          <cell r="A74">
            <v>4500</v>
          </cell>
          <cell r="B74" t="str">
            <v>Tubería de concreto D=1 m</v>
          </cell>
          <cell r="C74" t="str">
            <v>ml</v>
          </cell>
          <cell r="D74">
            <v>120000</v>
          </cell>
        </row>
        <row r="75">
          <cell r="A75">
            <v>60100</v>
          </cell>
          <cell r="B75" t="str">
            <v>Obrero</v>
          </cell>
          <cell r="C75" t="str">
            <v>día</v>
          </cell>
          <cell r="D75">
            <v>19500</v>
          </cell>
        </row>
        <row r="76">
          <cell r="A76">
            <v>60200</v>
          </cell>
          <cell r="B76" t="str">
            <v>Ayudante</v>
          </cell>
          <cell r="C76" t="str">
            <v>día</v>
          </cell>
          <cell r="D76">
            <v>19500</v>
          </cell>
        </row>
        <row r="77">
          <cell r="A77">
            <v>60500</v>
          </cell>
          <cell r="B77" t="str">
            <v>Encargado</v>
          </cell>
          <cell r="C77" t="str">
            <v>día</v>
          </cell>
          <cell r="D77">
            <v>52500</v>
          </cell>
        </row>
        <row r="78">
          <cell r="A78">
            <v>60600</v>
          </cell>
          <cell r="B78" t="str">
            <v>Minero</v>
          </cell>
          <cell r="C78" t="str">
            <v>día</v>
          </cell>
          <cell r="D78">
            <v>42000</v>
          </cell>
        </row>
        <row r="79">
          <cell r="A79">
            <v>60700</v>
          </cell>
          <cell r="B79" t="str">
            <v>Oficial</v>
          </cell>
          <cell r="C79" t="str">
            <v>día</v>
          </cell>
          <cell r="D79">
            <v>42000</v>
          </cell>
        </row>
        <row r="80">
          <cell r="A80">
            <v>60900</v>
          </cell>
          <cell r="B80" t="str">
            <v>Rastrillero</v>
          </cell>
          <cell r="C80" t="str">
            <v>día</v>
          </cell>
          <cell r="D80">
            <v>25200</v>
          </cell>
        </row>
        <row r="81">
          <cell r="A81">
            <v>70020</v>
          </cell>
          <cell r="B81" t="str">
            <v>Tractor Sobre Orugas D6D</v>
          </cell>
          <cell r="C81" t="str">
            <v>hr</v>
          </cell>
          <cell r="D81">
            <v>70000</v>
          </cell>
        </row>
        <row r="82">
          <cell r="A82">
            <v>70080</v>
          </cell>
          <cell r="B82" t="str">
            <v>Cargador sobre Llantas Cat 928 F</v>
          </cell>
          <cell r="C82" t="str">
            <v>hr</v>
          </cell>
          <cell r="D82">
            <v>45000</v>
          </cell>
        </row>
        <row r="83">
          <cell r="A83">
            <v>70100</v>
          </cell>
          <cell r="B83" t="str">
            <v xml:space="preserve">Carrotanque  </v>
          </cell>
          <cell r="C83" t="str">
            <v>hr</v>
          </cell>
          <cell r="D83">
            <v>25000</v>
          </cell>
        </row>
        <row r="84">
          <cell r="A84">
            <v>70150</v>
          </cell>
          <cell r="B84" t="str">
            <v>Carrotanque irrigador</v>
          </cell>
          <cell r="C84" t="str">
            <v>hr</v>
          </cell>
          <cell r="D84">
            <v>25000</v>
          </cell>
        </row>
        <row r="85">
          <cell r="A85">
            <v>70200</v>
          </cell>
          <cell r="B85" t="str">
            <v>Compactador de llantas</v>
          </cell>
          <cell r="C85" t="str">
            <v>hr</v>
          </cell>
          <cell r="D85">
            <v>40000</v>
          </cell>
        </row>
        <row r="86">
          <cell r="A86">
            <v>70500</v>
          </cell>
          <cell r="B86" t="str">
            <v>Compactador Ingersoll Rand SD70D</v>
          </cell>
          <cell r="C86" t="str">
            <v>hr</v>
          </cell>
          <cell r="D86">
            <v>45000</v>
          </cell>
        </row>
        <row r="87">
          <cell r="A87">
            <v>70600</v>
          </cell>
          <cell r="B87" t="str">
            <v>Compactador Ingersoll Rand SD70DA</v>
          </cell>
          <cell r="C87" t="str">
            <v>hr</v>
          </cell>
          <cell r="D87">
            <v>45000</v>
          </cell>
        </row>
        <row r="88">
          <cell r="A88">
            <v>70700</v>
          </cell>
          <cell r="B88" t="str">
            <v>Compresor Ingersoll Rand  PS185W</v>
          </cell>
          <cell r="C88" t="str">
            <v>hr</v>
          </cell>
          <cell r="D88">
            <v>24000</v>
          </cell>
        </row>
        <row r="89">
          <cell r="A89">
            <v>70800</v>
          </cell>
          <cell r="B89" t="str">
            <v>Excavadora Caterpillar 320</v>
          </cell>
          <cell r="C89" t="str">
            <v>hr</v>
          </cell>
          <cell r="D89">
            <v>60000</v>
          </cell>
        </row>
        <row r="90">
          <cell r="A90">
            <v>70900</v>
          </cell>
          <cell r="B90" t="str">
            <v>Grúa</v>
          </cell>
          <cell r="C90" t="str">
            <v>hr</v>
          </cell>
          <cell r="D90">
            <v>25000</v>
          </cell>
        </row>
        <row r="91">
          <cell r="A91">
            <v>71045</v>
          </cell>
          <cell r="B91" t="str">
            <v>Mezcladora 1/2 sco</v>
          </cell>
          <cell r="C91" t="str">
            <v>día</v>
          </cell>
          <cell r="D91">
            <v>20000</v>
          </cell>
        </row>
        <row r="92">
          <cell r="A92">
            <v>71080</v>
          </cell>
          <cell r="B92" t="str">
            <v>Motobomba 3 hp</v>
          </cell>
          <cell r="C92" t="str">
            <v>día</v>
          </cell>
          <cell r="D92">
            <v>20000</v>
          </cell>
        </row>
        <row r="93">
          <cell r="A93">
            <v>71100</v>
          </cell>
          <cell r="B93" t="str">
            <v>Motoniveladora Caterpillar 120</v>
          </cell>
          <cell r="C93" t="str">
            <v>hr</v>
          </cell>
          <cell r="D93">
            <v>60000</v>
          </cell>
        </row>
        <row r="94">
          <cell r="A94">
            <v>71200</v>
          </cell>
          <cell r="B94" t="str">
            <v>Pavimentadora Lee Boy 8000 B</v>
          </cell>
          <cell r="C94" t="str">
            <v>hr</v>
          </cell>
          <cell r="D94">
            <v>50000</v>
          </cell>
        </row>
        <row r="95">
          <cell r="A95">
            <v>71250</v>
          </cell>
          <cell r="B95" t="str">
            <v xml:space="preserve">Perfiladora CMI </v>
          </cell>
          <cell r="C95" t="str">
            <v>hr</v>
          </cell>
          <cell r="D95">
            <v>400000</v>
          </cell>
        </row>
        <row r="96">
          <cell r="A96">
            <v>71300</v>
          </cell>
          <cell r="B96" t="str">
            <v>Placa vibratoria</v>
          </cell>
          <cell r="C96" t="str">
            <v>hr</v>
          </cell>
          <cell r="D96">
            <v>4000</v>
          </cell>
        </row>
        <row r="97">
          <cell r="A97">
            <v>71400</v>
          </cell>
          <cell r="B97" t="str">
            <v>Retroexcavadora Caterpillar 416</v>
          </cell>
          <cell r="C97" t="str">
            <v>hr</v>
          </cell>
          <cell r="D97">
            <v>35000</v>
          </cell>
        </row>
        <row r="98">
          <cell r="A98">
            <v>71600</v>
          </cell>
          <cell r="B98" t="str">
            <v>Compactador Vertical Ingersoll RX-65</v>
          </cell>
          <cell r="C98" t="str">
            <v>hr</v>
          </cell>
          <cell r="D98">
            <v>4000</v>
          </cell>
        </row>
        <row r="99">
          <cell r="A99">
            <v>71700</v>
          </cell>
          <cell r="B99" t="str">
            <v>Vibrador para concreto</v>
          </cell>
          <cell r="C99" t="str">
            <v>hr</v>
          </cell>
          <cell r="D99">
            <v>2000</v>
          </cell>
        </row>
        <row r="100">
          <cell r="A100">
            <v>80010</v>
          </cell>
          <cell r="B100" t="str">
            <v>Acometida secundaria del transformador</v>
          </cell>
          <cell r="C100" t="str">
            <v>un</v>
          </cell>
          <cell r="D100">
            <v>250000</v>
          </cell>
        </row>
        <row r="101">
          <cell r="A101">
            <v>80020</v>
          </cell>
          <cell r="B101" t="str">
            <v>Acometida subterránea B.T. Entre estructuras con luminaria</v>
          </cell>
          <cell r="C101" t="str">
            <v>un</v>
          </cell>
          <cell r="D101">
            <v>28000</v>
          </cell>
        </row>
        <row r="102">
          <cell r="A102">
            <v>80040</v>
          </cell>
          <cell r="B102" t="str">
            <v>Caja para control de alumbrado</v>
          </cell>
          <cell r="C102" t="str">
            <v>un</v>
          </cell>
          <cell r="D102">
            <v>1000000</v>
          </cell>
        </row>
        <row r="103">
          <cell r="A103">
            <v>80100</v>
          </cell>
          <cell r="B103" t="str">
            <v>Derechos de salida</v>
          </cell>
          <cell r="C103" t="str">
            <v>m3</v>
          </cell>
          <cell r="D103">
            <v>1500</v>
          </cell>
        </row>
        <row r="104">
          <cell r="A104">
            <v>80150</v>
          </cell>
          <cell r="B104" t="str">
            <v>Derechos de botada</v>
          </cell>
          <cell r="C104" t="str">
            <v>m3</v>
          </cell>
          <cell r="D104">
            <v>2000</v>
          </cell>
        </row>
        <row r="105">
          <cell r="A105">
            <v>80200</v>
          </cell>
          <cell r="B105" t="str">
            <v>Imprimación</v>
          </cell>
          <cell r="C105" t="str">
            <v>m2</v>
          </cell>
          <cell r="D105">
            <v>1030</v>
          </cell>
        </row>
        <row r="106">
          <cell r="A106">
            <v>80250</v>
          </cell>
          <cell r="B106" t="str">
            <v>Linea de demarcación</v>
          </cell>
          <cell r="C106" t="str">
            <v>ml</v>
          </cell>
          <cell r="D106">
            <v>3400</v>
          </cell>
        </row>
        <row r="107">
          <cell r="A107">
            <v>80260</v>
          </cell>
          <cell r="B107" t="str">
            <v>Linea de demarcación discontinua</v>
          </cell>
          <cell r="C107" t="str">
            <v>ml</v>
          </cell>
          <cell r="D107">
            <v>3200</v>
          </cell>
        </row>
        <row r="108">
          <cell r="A108">
            <v>80300</v>
          </cell>
          <cell r="B108" t="str">
            <v>Pilotaje D=0.60m</v>
          </cell>
          <cell r="C108" t="str">
            <v>ml</v>
          </cell>
          <cell r="D108">
            <v>250000</v>
          </cell>
        </row>
        <row r="109">
          <cell r="A109">
            <v>80400</v>
          </cell>
          <cell r="B109" t="str">
            <v>Pilotaje D=1.30m</v>
          </cell>
          <cell r="C109" t="str">
            <v>ml</v>
          </cell>
          <cell r="D109">
            <v>500000</v>
          </cell>
        </row>
        <row r="110">
          <cell r="A110">
            <v>80450</v>
          </cell>
          <cell r="B110" t="str">
            <v>Subestación aérea 37,5 KVA-1D 2000V</v>
          </cell>
          <cell r="C110" t="str">
            <v>un</v>
          </cell>
          <cell r="D110">
            <v>4500000</v>
          </cell>
        </row>
        <row r="111">
          <cell r="A111">
            <v>80500</v>
          </cell>
          <cell r="B111" t="str">
            <v>Transporte agregados a la obra</v>
          </cell>
          <cell r="C111" t="str">
            <v>m3-km</v>
          </cell>
          <cell r="D111">
            <v>350</v>
          </cell>
        </row>
        <row r="112">
          <cell r="A112">
            <v>80600</v>
          </cell>
          <cell r="B112" t="str">
            <v>Transporte de acero de refuerzo</v>
          </cell>
          <cell r="C112" t="str">
            <v>kg</v>
          </cell>
          <cell r="D112">
            <v>20</v>
          </cell>
        </row>
        <row r="113">
          <cell r="A113">
            <v>80650</v>
          </cell>
          <cell r="B113" t="str">
            <v>Transporte de arboles</v>
          </cell>
          <cell r="C113" t="str">
            <v>un</v>
          </cell>
          <cell r="D113">
            <v>50000</v>
          </cell>
        </row>
        <row r="114">
          <cell r="A114">
            <v>80700</v>
          </cell>
          <cell r="B114" t="str">
            <v>Transporte de arena (suelta)</v>
          </cell>
          <cell r="C114" t="str">
            <v>m3-km</v>
          </cell>
          <cell r="D114">
            <v>350</v>
          </cell>
        </row>
        <row r="115">
          <cell r="A115">
            <v>80900</v>
          </cell>
          <cell r="B115" t="str">
            <v>Transporte de base granular (suelta)</v>
          </cell>
          <cell r="C115" t="str">
            <v>m3-km</v>
          </cell>
          <cell r="D115">
            <v>350</v>
          </cell>
        </row>
        <row r="116">
          <cell r="A116">
            <v>80935</v>
          </cell>
          <cell r="B116" t="str">
            <v>Transporte de maquinaria</v>
          </cell>
          <cell r="C116" t="str">
            <v>km</v>
          </cell>
          <cell r="D116">
            <v>400</v>
          </cell>
        </row>
        <row r="117">
          <cell r="A117">
            <v>80940</v>
          </cell>
          <cell r="B117" t="str">
            <v>Transporte de materiales</v>
          </cell>
          <cell r="C117" t="str">
            <v>m3-km</v>
          </cell>
          <cell r="D117">
            <v>480</v>
          </cell>
        </row>
        <row r="118">
          <cell r="A118">
            <v>80950</v>
          </cell>
          <cell r="B118" t="str">
            <v>Transporte de mat.explanaciones</v>
          </cell>
          <cell r="C118" t="str">
            <v>m3-km</v>
          </cell>
          <cell r="D118">
            <v>480</v>
          </cell>
        </row>
        <row r="119">
          <cell r="A119">
            <v>80970</v>
          </cell>
          <cell r="B119" t="str">
            <v>Transporte de material derrumbes</v>
          </cell>
          <cell r="C119" t="str">
            <v>m3-km</v>
          </cell>
          <cell r="D119">
            <v>500</v>
          </cell>
        </row>
        <row r="120">
          <cell r="A120">
            <v>81000</v>
          </cell>
          <cell r="B120" t="str">
            <v>Transporte de mezcla asfáltica</v>
          </cell>
          <cell r="C120" t="str">
            <v>m3-km</v>
          </cell>
          <cell r="D120">
            <v>400</v>
          </cell>
        </row>
        <row r="121">
          <cell r="A121">
            <v>81100</v>
          </cell>
          <cell r="B121" t="str">
            <v>Transporte de subbase</v>
          </cell>
          <cell r="C121" t="str">
            <v>m3-km</v>
          </cell>
          <cell r="D121">
            <v>350</v>
          </cell>
        </row>
        <row r="122">
          <cell r="A122">
            <v>81200</v>
          </cell>
          <cell r="B122" t="str">
            <v>Transporte de triturado (suelta)</v>
          </cell>
          <cell r="C122" t="str">
            <v>m3-km</v>
          </cell>
          <cell r="D122">
            <v>350</v>
          </cell>
        </row>
        <row r="123">
          <cell r="A123">
            <v>81300</v>
          </cell>
          <cell r="B123" t="str">
            <v>Transporte de tubería</v>
          </cell>
          <cell r="C123" t="str">
            <v>vj</v>
          </cell>
          <cell r="D123">
            <v>50000</v>
          </cell>
        </row>
        <row r="124">
          <cell r="A124">
            <v>81400</v>
          </cell>
          <cell r="B124" t="str">
            <v>Transporte escombros</v>
          </cell>
          <cell r="C124" t="str">
            <v>m3-km</v>
          </cell>
          <cell r="D124">
            <v>500</v>
          </cell>
        </row>
      </sheetData>
      <sheetData sheetId="1">
        <row r="7">
          <cell r="B7" t="str">
            <v>CODIGO</v>
          </cell>
          <cell r="C7" t="str">
            <v>DESCRIPCIÓN</v>
          </cell>
          <cell r="D7" t="str">
            <v>UN.</v>
          </cell>
          <cell r="E7" t="str">
            <v>CANT.</v>
          </cell>
          <cell r="F7" t="str">
            <v>V UNITARIO</v>
          </cell>
          <cell r="G7" t="str">
            <v>V TOTAL</v>
          </cell>
        </row>
        <row r="8">
          <cell r="B8">
            <v>1</v>
          </cell>
          <cell r="C8" t="str">
            <v xml:space="preserve">Desmonte, limpieza </v>
          </cell>
          <cell r="D8" t="str">
            <v>ha</v>
          </cell>
          <cell r="E8">
            <v>20</v>
          </cell>
          <cell r="F8">
            <v>836550</v>
          </cell>
          <cell r="G8">
            <v>16731000</v>
          </cell>
        </row>
        <row r="9">
          <cell r="B9">
            <v>2</v>
          </cell>
          <cell r="C9" t="str">
            <v>Traslado de arboles</v>
          </cell>
          <cell r="D9" t="str">
            <v>un</v>
          </cell>
          <cell r="E9">
            <v>10</v>
          </cell>
          <cell r="F9">
            <v>247715</v>
          </cell>
          <cell r="G9">
            <v>2477150</v>
          </cell>
        </row>
        <row r="10">
          <cell r="B10">
            <v>3</v>
          </cell>
          <cell r="C10" t="str">
            <v>Demolicion de Pavimentos, Pisos, Andenes y Bordillos</v>
          </cell>
          <cell r="D10" t="str">
            <v>m3</v>
          </cell>
          <cell r="E10">
            <v>960</v>
          </cell>
          <cell r="F10">
            <v>42848</v>
          </cell>
          <cell r="G10">
            <v>41134080</v>
          </cell>
        </row>
        <row r="11">
          <cell r="B11">
            <v>4</v>
          </cell>
          <cell r="C11" t="str">
            <v>Remocion de Cercas</v>
          </cell>
          <cell r="D11" t="str">
            <v>ml</v>
          </cell>
          <cell r="E11">
            <v>2600</v>
          </cell>
          <cell r="F11">
            <v>41912</v>
          </cell>
          <cell r="G11">
            <v>108971200</v>
          </cell>
        </row>
        <row r="12">
          <cell r="B12">
            <v>5</v>
          </cell>
          <cell r="C12" t="str">
            <v>Remocion de Servicios existentes</v>
          </cell>
          <cell r="D12" t="str">
            <v>un</v>
          </cell>
          <cell r="E12">
            <v>30</v>
          </cell>
          <cell r="F12">
            <v>54061</v>
          </cell>
          <cell r="G12">
            <v>1621830</v>
          </cell>
        </row>
        <row r="13">
          <cell r="B13">
            <v>6</v>
          </cell>
          <cell r="C13" t="str">
            <v>Excavación en material común de la explanación, canales y prestamos</v>
          </cell>
          <cell r="D13" t="str">
            <v>m3</v>
          </cell>
          <cell r="E13">
            <v>65600</v>
          </cell>
          <cell r="F13">
            <v>5886</v>
          </cell>
          <cell r="G13">
            <v>386121600</v>
          </cell>
        </row>
        <row r="14">
          <cell r="B14">
            <v>7</v>
          </cell>
          <cell r="C14" t="str">
            <v>Excavación en roca de la explanación, canales y prestamos</v>
          </cell>
          <cell r="D14" t="str">
            <v>m3</v>
          </cell>
          <cell r="E14">
            <v>15000</v>
          </cell>
          <cell r="F14">
            <v>43693</v>
          </cell>
          <cell r="G14">
            <v>655395000</v>
          </cell>
        </row>
        <row r="15">
          <cell r="B15">
            <v>8</v>
          </cell>
          <cell r="C15" t="str">
            <v>Terraplenes con materiales de préstamo</v>
          </cell>
          <cell r="D15" t="str">
            <v>m3</v>
          </cell>
          <cell r="E15">
            <v>106500</v>
          </cell>
          <cell r="F15">
            <v>13855</v>
          </cell>
          <cell r="G15">
            <v>1475557500</v>
          </cell>
        </row>
        <row r="16">
          <cell r="B16">
            <v>9</v>
          </cell>
          <cell r="C16" t="str">
            <v>Terraplenes con materiales del sitio</v>
          </cell>
          <cell r="D16" t="str">
            <v>m3</v>
          </cell>
          <cell r="E16">
            <v>30000</v>
          </cell>
          <cell r="F16">
            <v>7179</v>
          </cell>
          <cell r="G16">
            <v>215370000</v>
          </cell>
        </row>
        <row r="17">
          <cell r="B17">
            <v>10</v>
          </cell>
          <cell r="C17" t="str">
            <v>Sub-base granular</v>
          </cell>
          <cell r="D17" t="str">
            <v>m3</v>
          </cell>
          <cell r="E17">
            <v>13600</v>
          </cell>
          <cell r="F17">
            <v>49846</v>
          </cell>
          <cell r="G17">
            <v>677905600</v>
          </cell>
        </row>
        <row r="18">
          <cell r="B18">
            <v>11</v>
          </cell>
          <cell r="C18" t="str">
            <v>Base granular</v>
          </cell>
          <cell r="D18" t="str">
            <v>m3</v>
          </cell>
          <cell r="E18">
            <v>22500</v>
          </cell>
          <cell r="F18">
            <v>54916</v>
          </cell>
          <cell r="G18">
            <v>1235610000</v>
          </cell>
        </row>
        <row r="19">
          <cell r="B19">
            <v>12</v>
          </cell>
          <cell r="C19" t="str">
            <v>Cemento Asfaltico</v>
          </cell>
          <cell r="D19" t="str">
            <v>kg</v>
          </cell>
          <cell r="E19">
            <v>630000</v>
          </cell>
          <cell r="F19">
            <v>585</v>
          </cell>
          <cell r="G19">
            <v>368550000</v>
          </cell>
        </row>
        <row r="20">
          <cell r="B20">
            <v>13</v>
          </cell>
          <cell r="C20" t="str">
            <v>Concreto asfáltico MDC-1</v>
          </cell>
          <cell r="D20" t="str">
            <v>m3</v>
          </cell>
          <cell r="E20">
            <v>3000</v>
          </cell>
          <cell r="F20">
            <v>210311</v>
          </cell>
          <cell r="G20">
            <v>630933000</v>
          </cell>
        </row>
        <row r="21">
          <cell r="B21">
            <v>14</v>
          </cell>
          <cell r="C21" t="str">
            <v>Concreto asfáltico MDC-2</v>
          </cell>
          <cell r="D21" t="str">
            <v>m3</v>
          </cell>
          <cell r="E21">
            <v>3000</v>
          </cell>
          <cell r="F21">
            <v>215381</v>
          </cell>
          <cell r="G21">
            <v>646143000</v>
          </cell>
        </row>
        <row r="22">
          <cell r="B22">
            <v>15</v>
          </cell>
          <cell r="C22" t="str">
            <v>Imprimacion</v>
          </cell>
          <cell r="D22" t="str">
            <v>m2</v>
          </cell>
          <cell r="E22">
            <v>83000</v>
          </cell>
          <cell r="F22">
            <v>1339</v>
          </cell>
          <cell r="G22">
            <v>111137000</v>
          </cell>
        </row>
        <row r="23">
          <cell r="B23">
            <v>16</v>
          </cell>
          <cell r="C23" t="str">
            <v>Excavación varias en material comun seco</v>
          </cell>
          <cell r="D23" t="str">
            <v>m3</v>
          </cell>
          <cell r="E23">
            <v>2000</v>
          </cell>
          <cell r="F23">
            <v>7901</v>
          </cell>
          <cell r="G23">
            <v>15802000</v>
          </cell>
        </row>
        <row r="24">
          <cell r="B24">
            <v>17</v>
          </cell>
          <cell r="C24" t="str">
            <v>Excavación varias en roca en seco</v>
          </cell>
          <cell r="D24" t="str">
            <v>m3</v>
          </cell>
          <cell r="E24">
            <v>900</v>
          </cell>
          <cell r="F24">
            <v>115662</v>
          </cell>
          <cell r="G24">
            <v>104095800</v>
          </cell>
        </row>
        <row r="25">
          <cell r="B25">
            <v>18</v>
          </cell>
          <cell r="C25" t="str">
            <v>Rellenos a mano con material del sitio (obras de arte)</v>
          </cell>
          <cell r="D25" t="str">
            <v>m3</v>
          </cell>
          <cell r="E25">
            <v>800</v>
          </cell>
          <cell r="F25">
            <v>13792</v>
          </cell>
          <cell r="G25">
            <v>11033600</v>
          </cell>
        </row>
        <row r="26">
          <cell r="B26">
            <v>19</v>
          </cell>
          <cell r="C26" t="str">
            <v>Rellenos a mano para estructuras con material de préstamo</v>
          </cell>
          <cell r="D26" t="str">
            <v>m3</v>
          </cell>
          <cell r="E26">
            <v>900</v>
          </cell>
          <cell r="F26">
            <v>41646</v>
          </cell>
          <cell r="G26">
            <v>37481400</v>
          </cell>
        </row>
        <row r="27">
          <cell r="B27">
            <v>20</v>
          </cell>
          <cell r="C27" t="str">
            <v>Pilotes Preexcavados D=60cm</v>
          </cell>
          <cell r="D27" t="str">
            <v>ml</v>
          </cell>
          <cell r="E27">
            <v>200</v>
          </cell>
          <cell r="F27">
            <v>839021</v>
          </cell>
          <cell r="G27">
            <v>167804200</v>
          </cell>
        </row>
        <row r="28">
          <cell r="B28">
            <v>21</v>
          </cell>
          <cell r="C28" t="str">
            <v>Concreto clase D (3000 PSI)   (Boxculvert y Aletas)</v>
          </cell>
          <cell r="D28" t="str">
            <v>m3</v>
          </cell>
          <cell r="E28">
            <v>1300</v>
          </cell>
          <cell r="F28">
            <v>474994</v>
          </cell>
          <cell r="G28">
            <v>617492200</v>
          </cell>
        </row>
        <row r="29">
          <cell r="B29">
            <v>22</v>
          </cell>
          <cell r="C29" t="str">
            <v>Concreto clase F (2000 PSI)</v>
          </cell>
          <cell r="D29" t="str">
            <v>m3</v>
          </cell>
          <cell r="E29">
            <v>90</v>
          </cell>
          <cell r="F29">
            <v>330740</v>
          </cell>
          <cell r="G29">
            <v>29766600</v>
          </cell>
        </row>
        <row r="30">
          <cell r="B30">
            <v>23</v>
          </cell>
          <cell r="C30" t="str">
            <v>Concreto 4000 psi (280 kg/cm2) Clase C (Placa - Puente)</v>
          </cell>
          <cell r="D30" t="str">
            <v>m3</v>
          </cell>
          <cell r="E30">
            <v>190</v>
          </cell>
          <cell r="F30">
            <v>637494</v>
          </cell>
          <cell r="G30">
            <v>121123860</v>
          </cell>
        </row>
        <row r="31">
          <cell r="B31">
            <v>24</v>
          </cell>
          <cell r="C31" t="str">
            <v>Concreto 5000 psi ( 350 kg/cm2) Clase A  (Vigas y Riostras)</v>
          </cell>
          <cell r="D31" t="str">
            <v>m3</v>
          </cell>
          <cell r="E31">
            <v>246</v>
          </cell>
          <cell r="F31">
            <v>737724</v>
          </cell>
          <cell r="G31">
            <v>181480104</v>
          </cell>
        </row>
        <row r="32">
          <cell r="B32">
            <v>25</v>
          </cell>
          <cell r="C32" t="str">
            <v>Acero de refuerzo 60.000 psi</v>
          </cell>
          <cell r="D32" t="str">
            <v>kg</v>
          </cell>
          <cell r="E32">
            <v>195000</v>
          </cell>
          <cell r="F32">
            <v>1695</v>
          </cell>
          <cell r="G32">
            <v>330525000</v>
          </cell>
        </row>
        <row r="33">
          <cell r="B33">
            <v>26</v>
          </cell>
          <cell r="C33" t="str">
            <v>Apoyos elastomericos D-60</v>
          </cell>
          <cell r="D33" t="str">
            <v>un</v>
          </cell>
          <cell r="E33">
            <v>14</v>
          </cell>
          <cell r="F33">
            <v>299000</v>
          </cell>
          <cell r="G33">
            <v>4186000</v>
          </cell>
        </row>
        <row r="34">
          <cell r="B34">
            <v>27</v>
          </cell>
          <cell r="C34" t="str">
            <v>Juntas tipo freyssinet M-80</v>
          </cell>
          <cell r="D34" t="str">
            <v>ml</v>
          </cell>
          <cell r="E34">
            <v>40</v>
          </cell>
          <cell r="F34">
            <v>650000</v>
          </cell>
          <cell r="G34">
            <v>26000000</v>
          </cell>
        </row>
        <row r="35">
          <cell r="B35">
            <v>28</v>
          </cell>
          <cell r="C35" t="str">
            <v>Tubería concreto reforzado D=1m  Concreto Clase C (4000 PSI)</v>
          </cell>
          <cell r="D35" t="str">
            <v>ml</v>
          </cell>
          <cell r="E35">
            <v>600</v>
          </cell>
          <cell r="F35">
            <v>198341</v>
          </cell>
          <cell r="G35">
            <v>119004600</v>
          </cell>
        </row>
        <row r="36">
          <cell r="B36">
            <v>29</v>
          </cell>
          <cell r="C36" t="str">
            <v>Cunetas en concreto 0,18 m3/ml Concreto Clase F (2000 PSI)</v>
          </cell>
          <cell r="D36" t="str">
            <v>ml</v>
          </cell>
          <cell r="E36">
            <v>1000</v>
          </cell>
          <cell r="F36">
            <v>60488</v>
          </cell>
          <cell r="G36">
            <v>60488000</v>
          </cell>
        </row>
        <row r="37">
          <cell r="B37">
            <v>30</v>
          </cell>
          <cell r="C37" t="str">
            <v>Bordillos y sardineles concreto Clase D (3000 PSI)    0.30 m3/ml</v>
          </cell>
          <cell r="D37" t="str">
            <v>ml</v>
          </cell>
          <cell r="E37">
            <v>1736</v>
          </cell>
          <cell r="F37">
            <v>96487</v>
          </cell>
          <cell r="G37">
            <v>167501432</v>
          </cell>
        </row>
        <row r="38">
          <cell r="B38">
            <v>31</v>
          </cell>
          <cell r="C38" t="str">
            <v>Anden en concreto clase D (3000 PSI)   0.27 m3/ml</v>
          </cell>
          <cell r="D38" t="str">
            <v>ml</v>
          </cell>
          <cell r="E38">
            <v>868</v>
          </cell>
          <cell r="F38">
            <v>107842</v>
          </cell>
          <cell r="G38">
            <v>93606856</v>
          </cell>
        </row>
        <row r="39">
          <cell r="B39">
            <v>32</v>
          </cell>
          <cell r="C39" t="str">
            <v>Cables para postensado de 1/2" para 10,50 t/m</v>
          </cell>
          <cell r="D39" t="str">
            <v>ml</v>
          </cell>
          <cell r="E39">
            <v>19500</v>
          </cell>
          <cell r="F39">
            <v>10140</v>
          </cell>
          <cell r="G39">
            <v>197730000</v>
          </cell>
        </row>
        <row r="40">
          <cell r="B40">
            <v>33</v>
          </cell>
          <cell r="C40" t="str">
            <v>Retiro de señales verticales</v>
          </cell>
          <cell r="D40" t="str">
            <v>un</v>
          </cell>
          <cell r="E40">
            <v>60</v>
          </cell>
          <cell r="F40">
            <v>9203</v>
          </cell>
          <cell r="G40">
            <v>552180</v>
          </cell>
        </row>
        <row r="41">
          <cell r="B41">
            <v>34</v>
          </cell>
          <cell r="C41" t="str">
            <v>Líneas de demarcación contínuas</v>
          </cell>
          <cell r="D41" t="str">
            <v>ml</v>
          </cell>
          <cell r="E41">
            <v>15000</v>
          </cell>
          <cell r="F41">
            <v>4420</v>
          </cell>
          <cell r="G41">
            <v>66300000</v>
          </cell>
        </row>
        <row r="42">
          <cell r="B42">
            <v>35</v>
          </cell>
          <cell r="C42" t="str">
            <v>Líneas de demarcación discontínuas</v>
          </cell>
          <cell r="D42" t="str">
            <v>ml</v>
          </cell>
          <cell r="E42">
            <v>3500</v>
          </cell>
          <cell r="F42">
            <v>4160</v>
          </cell>
          <cell r="G42">
            <v>14560000</v>
          </cell>
        </row>
        <row r="43">
          <cell r="B43">
            <v>36</v>
          </cell>
          <cell r="C43" t="str">
            <v>Señales de tachas reflectivas</v>
          </cell>
          <cell r="D43" t="str">
            <v>un</v>
          </cell>
          <cell r="E43">
            <v>1000</v>
          </cell>
          <cell r="F43">
            <v>10951</v>
          </cell>
          <cell r="G43">
            <v>10951000</v>
          </cell>
        </row>
        <row r="44">
          <cell r="B44">
            <v>37</v>
          </cell>
          <cell r="C44" t="str">
            <v>Señales de tachas estoperolas (montables)</v>
          </cell>
          <cell r="D44" t="str">
            <v>un</v>
          </cell>
          <cell r="E44">
            <v>6000</v>
          </cell>
          <cell r="F44">
            <v>8921</v>
          </cell>
          <cell r="G44">
            <v>53526000</v>
          </cell>
        </row>
        <row r="45">
          <cell r="B45">
            <v>38</v>
          </cell>
          <cell r="C45" t="str">
            <v>Señales preventivas y reglamentarias</v>
          </cell>
          <cell r="D45" t="str">
            <v>un</v>
          </cell>
          <cell r="E45">
            <v>10</v>
          </cell>
          <cell r="F45">
            <v>118525</v>
          </cell>
          <cell r="G45">
            <v>1185250</v>
          </cell>
        </row>
        <row r="46">
          <cell r="B46">
            <v>39</v>
          </cell>
          <cell r="C46" t="str">
            <v>Señales viales tamaño 144x30</v>
          </cell>
          <cell r="D46" t="str">
            <v>un</v>
          </cell>
          <cell r="E46">
            <v>15</v>
          </cell>
          <cell r="F46">
            <v>144525</v>
          </cell>
          <cell r="G46">
            <v>2167875</v>
          </cell>
        </row>
        <row r="47">
          <cell r="B47">
            <v>40</v>
          </cell>
          <cell r="C47" t="str">
            <v>Señales viales tamaño 144x60 (2 renglones)</v>
          </cell>
          <cell r="D47" t="str">
            <v>un</v>
          </cell>
          <cell r="E47">
            <v>18</v>
          </cell>
          <cell r="F47">
            <v>183525</v>
          </cell>
          <cell r="G47">
            <v>3303450</v>
          </cell>
        </row>
        <row r="48">
          <cell r="B48">
            <v>41</v>
          </cell>
          <cell r="C48" t="str">
            <v>Señales viales tamaño 144x60 (3 renglones)</v>
          </cell>
          <cell r="D48" t="str">
            <v>un</v>
          </cell>
          <cell r="E48">
            <v>13</v>
          </cell>
          <cell r="F48">
            <v>248525</v>
          </cell>
          <cell r="G48">
            <v>3230825</v>
          </cell>
        </row>
        <row r="49">
          <cell r="B49">
            <v>42</v>
          </cell>
          <cell r="C49" t="str">
            <v>Suministro e instalación de postes de referencia</v>
          </cell>
          <cell r="D49" t="str">
            <v>un</v>
          </cell>
          <cell r="E49">
            <v>4</v>
          </cell>
          <cell r="F49">
            <v>53525</v>
          </cell>
          <cell r="G49">
            <v>214100</v>
          </cell>
        </row>
        <row r="50">
          <cell r="B50">
            <v>43</v>
          </cell>
          <cell r="C50" t="str">
            <v>Defensas metálicas</v>
          </cell>
          <cell r="D50" t="str">
            <v>ml</v>
          </cell>
          <cell r="E50">
            <v>5000</v>
          </cell>
          <cell r="F50">
            <v>79525</v>
          </cell>
          <cell r="G50">
            <v>397625000</v>
          </cell>
        </row>
        <row r="51">
          <cell r="B51">
            <v>44</v>
          </cell>
          <cell r="C51" t="str">
            <v>Terminales para defensas metálicas</v>
          </cell>
          <cell r="D51" t="str">
            <v>un</v>
          </cell>
          <cell r="E51">
            <v>50</v>
          </cell>
          <cell r="F51">
            <v>52555</v>
          </cell>
          <cell r="G51">
            <v>2627750</v>
          </cell>
        </row>
        <row r="52">
          <cell r="B52">
            <v>45</v>
          </cell>
          <cell r="C52" t="str">
            <v>Cercas postes de concreto con alambra de puas</v>
          </cell>
          <cell r="D52" t="str">
            <v>ml</v>
          </cell>
          <cell r="E52">
            <v>1500</v>
          </cell>
          <cell r="F52">
            <v>16034</v>
          </cell>
          <cell r="G52">
            <v>24051000</v>
          </cell>
        </row>
        <row r="53">
          <cell r="B53">
            <v>46</v>
          </cell>
          <cell r="C53" t="str">
            <v>Cercas postes de concreto con malla eslabonada</v>
          </cell>
          <cell r="D53" t="str">
            <v>ml</v>
          </cell>
          <cell r="E53">
            <v>500</v>
          </cell>
          <cell r="F53">
            <v>30943</v>
          </cell>
          <cell r="G53">
            <v>15471500</v>
          </cell>
        </row>
        <row r="54">
          <cell r="B54">
            <v>47</v>
          </cell>
          <cell r="C54" t="str">
            <v>Empradización</v>
          </cell>
          <cell r="D54" t="str">
            <v>m2</v>
          </cell>
          <cell r="E54">
            <v>40000</v>
          </cell>
          <cell r="F54">
            <v>9233</v>
          </cell>
          <cell r="G54">
            <v>369320000</v>
          </cell>
        </row>
        <row r="55">
          <cell r="B55">
            <v>48</v>
          </cell>
          <cell r="C55" t="str">
            <v>Transporte de materiales provenientes de Excavaciones</v>
          </cell>
          <cell r="D55" t="str">
            <v>m3-km</v>
          </cell>
          <cell r="E55">
            <v>83000</v>
          </cell>
          <cell r="F55">
            <v>624</v>
          </cell>
          <cell r="G55">
            <v>51792000</v>
          </cell>
        </row>
        <row r="56">
          <cell r="B56">
            <v>49</v>
          </cell>
          <cell r="C56" t="str">
            <v>Transporte de materiales de préstamo para terraplenes</v>
          </cell>
          <cell r="D56" t="str">
            <v>m3-km</v>
          </cell>
          <cell r="E56">
            <v>1395000</v>
          </cell>
          <cell r="F56">
            <v>624</v>
          </cell>
          <cell r="G56">
            <v>870480000</v>
          </cell>
        </row>
        <row r="57">
          <cell r="B57">
            <v>50</v>
          </cell>
          <cell r="C57" t="str">
            <v>Transporte de materiales del sitio para terraplenes</v>
          </cell>
          <cell r="D57" t="str">
            <v>m3-km</v>
          </cell>
          <cell r="E57">
            <v>19000</v>
          </cell>
          <cell r="F57">
            <v>624</v>
          </cell>
          <cell r="G57">
            <v>11856000</v>
          </cell>
        </row>
        <row r="58">
          <cell r="B58">
            <v>51</v>
          </cell>
          <cell r="C58" t="str">
            <v>Lamparas de alumbrado</v>
          </cell>
          <cell r="D58" t="str">
            <v>un</v>
          </cell>
          <cell r="E58">
            <v>200</v>
          </cell>
          <cell r="F58">
            <v>386243</v>
          </cell>
          <cell r="G58">
            <v>77248600</v>
          </cell>
        </row>
        <row r="59">
          <cell r="B59">
            <v>52</v>
          </cell>
          <cell r="C59" t="str">
            <v>Estructura tipo 602T</v>
          </cell>
          <cell r="D59" t="str">
            <v>un</v>
          </cell>
          <cell r="E59">
            <v>4</v>
          </cell>
          <cell r="F59">
            <v>1820000</v>
          </cell>
          <cell r="G59">
            <v>7280000</v>
          </cell>
        </row>
        <row r="60">
          <cell r="B60">
            <v>53</v>
          </cell>
          <cell r="C60" t="str">
            <v>Estructura tipo 553-514</v>
          </cell>
          <cell r="D60" t="str">
            <v>un</v>
          </cell>
          <cell r="E60">
            <v>1</v>
          </cell>
          <cell r="F60">
            <v>1495000</v>
          </cell>
          <cell r="G60">
            <v>1495000</v>
          </cell>
        </row>
        <row r="61">
          <cell r="B61">
            <v>54</v>
          </cell>
          <cell r="C61" t="str">
            <v>Subestacion aerea 37,5 KVA-1D 2000V</v>
          </cell>
          <cell r="D61" t="str">
            <v>un</v>
          </cell>
          <cell r="E61">
            <v>3</v>
          </cell>
          <cell r="F61">
            <v>5850000</v>
          </cell>
          <cell r="G61">
            <v>17550000</v>
          </cell>
        </row>
        <row r="62">
          <cell r="B62">
            <v>55</v>
          </cell>
          <cell r="C62" t="str">
            <v>Estructuras para luminarias</v>
          </cell>
          <cell r="D62" t="str">
            <v>un</v>
          </cell>
          <cell r="E62">
            <v>110</v>
          </cell>
          <cell r="F62">
            <v>559000</v>
          </cell>
          <cell r="G62">
            <v>61490000</v>
          </cell>
        </row>
        <row r="63">
          <cell r="B63">
            <v>56</v>
          </cell>
          <cell r="C63" t="str">
            <v>Linea aerea #2AWG Cu Desnudo 15kv</v>
          </cell>
          <cell r="D63" t="str">
            <v>un</v>
          </cell>
          <cell r="E63">
            <v>1600</v>
          </cell>
          <cell r="F63">
            <v>19500</v>
          </cell>
          <cell r="G63">
            <v>31200000</v>
          </cell>
        </row>
        <row r="64">
          <cell r="B64">
            <v>57</v>
          </cell>
          <cell r="C64" t="str">
            <v>Acometida secundaria del transformador</v>
          </cell>
          <cell r="D64" t="str">
            <v>un</v>
          </cell>
          <cell r="E64">
            <v>80</v>
          </cell>
          <cell r="F64">
            <v>325000</v>
          </cell>
          <cell r="G64">
            <v>26000000</v>
          </cell>
        </row>
        <row r="65">
          <cell r="B65">
            <v>58</v>
          </cell>
          <cell r="C65" t="str">
            <v>Acometida subterranea B.T. entre estructuras con lumina</v>
          </cell>
          <cell r="D65" t="str">
            <v>un</v>
          </cell>
          <cell r="E65">
            <v>3500</v>
          </cell>
          <cell r="F65">
            <v>36400</v>
          </cell>
          <cell r="G65">
            <v>127400000</v>
          </cell>
        </row>
        <row r="66">
          <cell r="B66">
            <v>59</v>
          </cell>
          <cell r="C66" t="str">
            <v>Caja para control de alumbrado</v>
          </cell>
          <cell r="D66" t="str">
            <v>un</v>
          </cell>
          <cell r="E66">
            <v>20</v>
          </cell>
          <cell r="F66">
            <v>1300000</v>
          </cell>
          <cell r="G66">
            <v>26000000</v>
          </cell>
        </row>
        <row r="67">
          <cell r="B67">
            <v>60</v>
          </cell>
          <cell r="C67" t="str">
            <v>Templete</v>
          </cell>
          <cell r="D67" t="str">
            <v>un</v>
          </cell>
          <cell r="E67">
            <v>5</v>
          </cell>
          <cell r="F67">
            <v>409500</v>
          </cell>
          <cell r="G67">
            <v>2047500</v>
          </cell>
        </row>
        <row r="68">
          <cell r="B68">
            <v>61</v>
          </cell>
          <cell r="C68" t="str">
            <v>Estructura trifasica tipo 523T</v>
          </cell>
          <cell r="D68" t="str">
            <v>un</v>
          </cell>
          <cell r="E68">
            <v>15</v>
          </cell>
          <cell r="F68">
            <v>858000</v>
          </cell>
          <cell r="G68">
            <v>12870000</v>
          </cell>
        </row>
        <row r="69">
          <cell r="B69">
            <v>62</v>
          </cell>
          <cell r="C69" t="str">
            <v>Protección de taludes en piedra pegada</v>
          </cell>
          <cell r="D69" t="str">
            <v>m2</v>
          </cell>
          <cell r="E69">
            <v>730</v>
          </cell>
          <cell r="F69">
            <v>47217</v>
          </cell>
          <cell r="G69">
            <v>34468410</v>
          </cell>
        </row>
        <row r="70">
          <cell r="B70">
            <v>63</v>
          </cell>
          <cell r="C70" t="str">
            <v>Limpieza de alcantarillas y pontones</v>
          </cell>
          <cell r="D70" t="str">
            <v xml:space="preserve">un </v>
          </cell>
          <cell r="E70">
            <v>5</v>
          </cell>
          <cell r="F70">
            <v>117455</v>
          </cell>
          <cell r="G70">
            <v>587275</v>
          </cell>
        </row>
        <row r="71">
          <cell r="B71">
            <v>64</v>
          </cell>
          <cell r="C71" t="str">
            <v>Limpieza de box-culvert</v>
          </cell>
          <cell r="D71" t="str">
            <v>un</v>
          </cell>
          <cell r="E71">
            <v>5</v>
          </cell>
          <cell r="F71">
            <v>169423</v>
          </cell>
          <cell r="G71">
            <v>847115</v>
          </cell>
        </row>
      </sheetData>
      <sheetData sheetId="2"/>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RELACI~1"/>
      <sheetName val="\\Phenom_x3\d\ADMINISTRACIÓN VI"/>
    </sheetNames>
    <definedNames>
      <definedName name="absc"/>
    </definedNames>
    <sheetDataSet>
      <sheetData sheetId="0"/>
      <sheetData sheetId="1" refreshError="1"/>
      <sheetData sheetId="2"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PlanCero"/>
    </sheetNames>
    <sheetDataSet>
      <sheetData sheetId="0" refreshError="1"/>
      <sheetData sheetId="1" refreshError="1">
        <row r="8">
          <cell r="D8">
            <v>1</v>
          </cell>
        </row>
        <row r="9">
          <cell r="D9">
            <v>0.6</v>
          </cell>
        </row>
      </sheetData>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ificación"/>
      <sheetName val="Diseño"/>
      <sheetName val="contratrabe"/>
    </sheetNames>
    <sheetDataSet>
      <sheetData sheetId="0" refreshError="1"/>
      <sheetData sheetId="1">
        <row r="11">
          <cell r="B11">
            <v>4200</v>
          </cell>
        </row>
      </sheetData>
      <sheetData sheetId="2"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unitarios"/>
      <sheetName val="Hoja Base"/>
      <sheetName val="Grupos de Trabajo"/>
      <sheetName val="Alcance"/>
      <sheetName val="Electromecánica"/>
      <sheetName val="Industria &amp; CAT"/>
      <sheetName val="Automatización"/>
      <sheetName val="Est del sistema"/>
      <sheetName val="Obras Civiles"/>
      <sheetName val="Estructuras"/>
      <sheetName val="Pruebas"/>
      <sheetName val="Combinación"/>
      <sheetName val="Resu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dice"/>
      <sheetName val="PR-01"/>
      <sheetName val="PR-02"/>
      <sheetName val="PR-03"/>
      <sheetName val="PR-04"/>
      <sheetName val="Entidades Financiadoras"/>
      <sheetName val="Control"/>
      <sheetName val="tipos_entidad"/>
      <sheetName val="tipo_recurso"/>
      <sheetName val="Indicadores de Ciencia"/>
      <sheetName val="Indicadores de Empleo"/>
      <sheetName val="Indicadores de Eficiencia"/>
      <sheetName val="Unidades"/>
      <sheetName val="Indicadores de Producto"/>
      <sheetName val="Indicadores de Impacto"/>
      <sheetName val="Indicadores Gestión"/>
      <sheetName val="Listad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ARRETERAS"/>
      <sheetName val="TABLA DE CONTENIDO"/>
      <sheetName val="GENERALIDADES "/>
      <sheetName val="CUMPLIMIENTO % "/>
      <sheetName val="CUMPLIMIENTO %  (2)"/>
      <sheetName val="ESTADO RED"/>
      <sheetName val="SEMAFORO 45A-04"/>
      <sheetName val="SEMAFORO 55-01"/>
      <sheetName val="SEMAFORO 56-07"/>
      <sheetName val="SEMAFORO 55CN-03"/>
      <sheetName val="SEMAFORO 55CN-01"/>
      <sheetName val="TORTA EST. VIAS "/>
      <sheetName val="EST. VIAS"/>
      <sheetName val="MAPA EST RED"/>
      <sheetName val="NECESIDAD VIA"/>
      <sheetName val="Necesidades cr."/>
      <sheetName val="SITIOS CRITICOS"/>
      <sheetName val="CANT OBRA B-C"/>
      <sheetName val="CANT OBRA C-G"/>
      <sheetName val="CANT OBRA Z-U"/>
      <sheetName val="CANT OBRA B-T"/>
      <sheetName val="INF. EMERGENCIAS"/>
      <sheetName val="PUENTES"/>
      <sheetName val="NEC PTES"/>
      <sheetName val="PONTONES"/>
      <sheetName val="NEC. PONTONES"/>
      <sheetName val="señal v"/>
      <sheetName val="señal H"/>
      <sheetName val="ACCIDENTALIDAD junio"/>
      <sheetName val="ACCIDENTALIDAD julio"/>
      <sheetName val="ACCIDENTALIDAD agosto"/>
      <sheetName val="ACCIDENT."/>
      <sheetName val="DEFENSA VIAS"/>
      <sheetName val="ZONAS RETIRO"/>
      <sheetName val="SEGUIMIENTO"/>
      <sheetName val="CUANTI AMV"/>
      <sheetName val="CUALI AMV"/>
      <sheetName val="CUANTI MICRO"/>
      <sheetName val="CUALI MICRO"/>
      <sheetName val="CALIDAD"/>
      <sheetName val="FOTOG"/>
      <sheetName val="PRENSA"/>
      <sheetName val="COMENTARIOS"/>
      <sheetName val="ACC.EJECUTIVO"/>
      <sheetName val="RESUM.ACCID"/>
      <sheetName val="RESUM.ACCI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 Obra Civil"/>
      <sheetName val="PRESUPUESTOS1"/>
      <sheetName val="Cargas"/>
      <sheetName val="Flujo de Caja PDA"/>
      <sheetName val="Table 1"/>
      <sheetName val="CC"/>
      <sheetName val="Flujo de Caja PDA Gráficos"/>
      <sheetName val="Estructura de Costos"/>
      <sheetName val="$ Otros"/>
      <sheetName val="Terraplen"/>
      <sheetName val="Mejor. Verano"/>
    </sheetNames>
    <sheetDataSet>
      <sheetData sheetId="0"/>
      <sheetData sheetId="1"/>
      <sheetData sheetId="2"/>
      <sheetData sheetId="3">
        <row r="14">
          <cell r="J14">
            <v>0.13715200755906373</v>
          </cell>
        </row>
        <row r="36">
          <cell r="J36">
            <v>0.18384166165082064</v>
          </cell>
        </row>
      </sheetData>
      <sheetData sheetId="4"/>
      <sheetData sheetId="5"/>
      <sheetData sheetId="6"/>
      <sheetData sheetId="7">
        <row r="4">
          <cell r="C4" t="str">
            <v>Marzo</v>
          </cell>
        </row>
      </sheetData>
      <sheetData sheetId="8"/>
      <sheetData sheetId="9"/>
      <sheetData sheetId="10"/>
      <sheetData sheetId="1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ResumenGeneral"/>
      <sheetName val="BOCATOMA"/>
      <sheetName val="APU BOCATOMA"/>
      <sheetName val="ADUCCIÓN"/>
      <sheetName val="APU ADUCCIÓN"/>
      <sheetName val="DESARENADOR"/>
      <sheetName val="APU DESARENADOR"/>
      <sheetName val="PLANTA DE TRATAMIENTO"/>
      <sheetName val="APU PLANTA DE TRATAMIENTO"/>
      <sheetName val="TANQUE DE ALMACENAMIENTO"/>
      <sheetName val="APU TANQUE ALMAC"/>
      <sheetName val=" REDES DE DISTRI"/>
      <sheetName val="APU_Redes"/>
      <sheetName val="BASE CTOS"/>
      <sheetName val="BASE"/>
      <sheetName val="INSUMOS"/>
      <sheetName val="RESUMEN_OBRAS_"/>
      <sheetName val="APU_BOCATOMA"/>
      <sheetName val="APU_ADUCCIÓN"/>
      <sheetName val="APU_DESARENADOR"/>
      <sheetName val="PLANTA_DE_TRATAMIENTO"/>
      <sheetName val="APU_PLANTA_DE_TRATAMIENTO"/>
      <sheetName val="TANQUE_DE_ALMACENAMIENTO"/>
      <sheetName val="APU_TANQUE_ALMAC"/>
      <sheetName val="_REDES_DE_DISTRI"/>
      <sheetName val="BASE_CTOS"/>
      <sheetName val="Formular"/>
      <sheetName val="Recurs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5">
          <cell r="C5">
            <v>0.06</v>
          </cell>
        </row>
        <row r="63">
          <cell r="D63">
            <v>348000</v>
          </cell>
        </row>
      </sheetData>
      <sheetData sheetId="16" refreshError="1"/>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GAS"/>
      <sheetName val="DATOS DE PROYECTO"/>
      <sheetName val="PESO MUROS"/>
      <sheetName val="ESPECTRO RIGIDEZ"/>
      <sheetName val="ESPECTRO RESISTENCIA"/>
      <sheetName val="CARGAS X PISO"/>
      <sheetName val="MATERIALES"/>
      <sheetName val="MODULO DE ELASTICIDAD"/>
      <sheetName val="COMBINACIONES B1"/>
      <sheetName val="COMBINACIONES B2"/>
      <sheetName val="AJUSTE BASAL. B1"/>
      <sheetName val="REACCIONES TANQUE"/>
      <sheetName val="ELEM NO ESTRU B1"/>
      <sheetName val="FUERZAS E.N.E."/>
      <sheetName val="ESCALERA"/>
      <sheetName val="METODO ELASTICO"/>
      <sheetName val="METODO RESISTENCIA ULTIMA"/>
      <sheetName val="Hoja4"/>
      <sheetName val="CONTROL DE DEFLEXIONES"/>
      <sheetName val="DIESEÑO COLUMNAS"/>
      <sheetName val="AJUSTE BASAL"/>
      <sheetName val="Hoja1"/>
      <sheetName val="Hoja2"/>
      <sheetName val="Hoja3"/>
      <sheetName val="acero en losas"/>
      <sheetName val="MEMORIAS CABEZOTE"/>
      <sheetName val="MEMORIAS ALIVIADERO 1"/>
      <sheetName val="ACERO ALIVIADERO 1"/>
      <sheetName val="MEMORIAS ALIVIADERO 2"/>
      <sheetName val="ACERO ALIVIADERO 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LOQUES"/>
      <sheetName val="DATOS DE PROYECTO"/>
      <sheetName val="CARGAS"/>
      <sheetName val="PARAMETROS ESPECTRO"/>
      <sheetName val="ESPECTRO RIGIDEZ"/>
      <sheetName val="ESPECTRO RESISTENCIA"/>
      <sheetName val="COMBINACIONES"/>
      <sheetName val="COMBINACIONES memorias"/>
      <sheetName val="CARGAS POLI"/>
      <sheetName val="CONFIG ESTRUC"/>
      <sheetName val="MATERIALES"/>
      <sheetName val="A.B.B2"/>
      <sheetName val="DYNAMICS B1"/>
      <sheetName val="DYNAMICS B2"/>
      <sheetName val="DYNAMICS RAMPA"/>
      <sheetName val="REACCIONES B1"/>
      <sheetName val="REACCIONES B2"/>
      <sheetName val="REACCIONES rampa"/>
      <sheetName val="REACCIONES rampa2.00"/>
      <sheetName val="VIGAS DE CIMENTACION"/>
      <sheetName val="CORREAS SOLDADURA"/>
      <sheetName val="ELEM NO ESTRU B1"/>
      <sheetName val="ELEM NO ESTRU"/>
      <sheetName val="deflexiones"/>
      <sheetName val="RESORTES PIL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sidades"/>
      <sheetName val="INDICE"/>
      <sheetName val="Materiales"/>
      <sheetName val="Equipo"/>
      <sheetName val="Otro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0.3"/>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4"/>
      <sheetName val="630.5"/>
      <sheetName val="630.6"/>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
      <sheetName val="673.1 "/>
      <sheetName val="673.2 "/>
      <sheetName val="673.3"/>
      <sheetName val="674.1"/>
      <sheetName val="674.2"/>
      <sheetName val="680.1 "/>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MAIN"/>
      <sheetName val="DIV INC"/>
      <sheetName val="LBO Analysis"/>
      <sheetName val="Multiple"/>
      <sheetName val="Perpetuity"/>
      <sheetName val="DCF 3"/>
      <sheetName val="WACC II"/>
      <sheetName val="S&amp;P"/>
      <sheetName val="Developer Notes"/>
      <sheetName val="EQ. IRR"/>
      <sheetName val="COVEN"/>
      <sheetName val="SUMMARY"/>
      <sheetName val="Reconciliations"/>
      <sheetName val="LTM"/>
      <sheetName val="CREDIT STATS"/>
      <sheetName val="Toggles"/>
      <sheetName val="Data"/>
      <sheetName val="dPrint"/>
      <sheetName val="DropZone"/>
      <sheetName val="mProcess"/>
      <sheetName val="mlError"/>
      <sheetName val="mGlobals"/>
      <sheetName val="mMain"/>
      <sheetName val="mToggles"/>
      <sheetName val="mcFunctions"/>
      <sheetName val="mMisc"/>
      <sheetName val="mdPrint"/>
      <sheetName val="CONS"/>
      <sheetName val="EQUI"/>
      <sheetName val="OTROS M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Obras preliminares"/>
      <sheetName val="Estructuras Concreto"/>
      <sheetName val="B"/>
      <sheetName val="Equipos 34.5kV Hierro"/>
      <sheetName val="Equipos 138kV Hierro"/>
      <sheetName val="Porticos 138kV Hierro"/>
      <sheetName val="Porticos 34.5kV Hierro"/>
      <sheetName val="Trafo Hierro"/>
      <sheetName val="Carrilera Hierro"/>
      <sheetName val="Trafo Zig-Zag Hierro"/>
      <sheetName val="Caja de tiro Hierro"/>
      <sheetName val="Canaletas y Tapas Hierro"/>
      <sheetName val="COL C1"/>
      <sheetName val="COL C2"/>
      <sheetName val="COL C3"/>
      <sheetName val="VIG V1"/>
      <sheetName val="VIG V2"/>
      <sheetName val="VIG V3"/>
      <sheetName val="VIG V4"/>
      <sheetName val="LM-Soportes equipos 138kV"/>
      <sheetName val="LM-Soportes equipos 34.5kV"/>
      <sheetName val="LM-Soportes equipos 60kV"/>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457">
          <cell r="B457" t="str">
            <v>CLIENTE :</v>
          </cell>
          <cell r="F457" t="str">
            <v>AREVA</v>
          </cell>
        </row>
        <row r="458">
          <cell r="B458" t="str">
            <v>OBRA:</v>
          </cell>
          <cell r="F458" t="str">
            <v>SUBESTACIÓN QUENCORO - PÓRTICOS 138 kV</v>
          </cell>
        </row>
      </sheetData>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s>
    <sheetDataSet>
      <sheetData sheetId="0"/>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PROGRAMACION "/>
    </sheetNames>
    <sheetDataSet>
      <sheetData sheetId="0"/>
      <sheetData sheetId="1"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DRID- BOJACA"/>
      <sheetName val="RESUMEN"/>
      <sheetName val="TANQUE BOJACA"/>
      <sheetName val="TANQUE LA MESA"/>
      <sheetName val="CONDUCCION TCB-PTAP"/>
      <sheetName val="LINEA ALTA PRESION"/>
      <sheetName val="ESTRUCTURAS ESPECIALES"/>
      <sheetName val="TANQUE DE CLORACIÓN"/>
      <sheetName val="CASETA CLORACIÓN"/>
      <sheetName val="ESTACIÓN DE BOMBEO"/>
      <sheetName val="APUs"/>
      <sheetName val="OC Tanque"/>
      <sheetName val="Pto Sum TANQUE"/>
      <sheetName val="OC LC"/>
      <sheetName val="Pto Sum LC"/>
      <sheetName val="OC LAP"/>
      <sheetName val="Pto Sum LAP"/>
      <sheetName val="OC ESTRUCTURAS"/>
      <sheetName val="Pto ESTRUCTURAS"/>
      <sheetName val="OC L16"/>
      <sheetName val="Pto Sum L16"/>
      <sheetName val="Cantidades"/>
      <sheetName val="Resumen Tuberia"/>
      <sheetName val="Resumen estr"/>
      <sheetName val="SUM"/>
      <sheetName val="SO"/>
      <sheetName val="APU CAP 1-2"/>
      <sheetName val="APU CAP 3"/>
      <sheetName val="APU CAP 5"/>
      <sheetName val="APU CAP 6"/>
      <sheetName val="APU CAP 7"/>
      <sheetName val="APU CAP 8"/>
      <sheetName val="APU ESTRUCTURAS"/>
      <sheetName val="Cronograma"/>
      <sheetName val="Insumos"/>
      <sheetName val="Tuberia HD"/>
      <sheetName val="EE"/>
      <sheetName val="ListaAPUs"/>
      <sheetName val="Mano de obra"/>
      <sheetName val="Personal"/>
      <sheetName val="PPTO sin formular"/>
      <sheetName val="PPTO"/>
      <sheetName val="Plantilla1"/>
      <sheetName val="Plantilla"/>
      <sheetName val="ListaPrecios"/>
      <sheetName val="ListaPreciosItemNoInc"/>
      <sheetName val="APU1"/>
      <sheetName val="APU2"/>
      <sheetName val="Itemes Renovac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Caja "/>
      <sheetName val="Reporte"/>
      <sheetName val="Programa"/>
      <sheetName val="LISTAS"/>
      <sheetName val="Hoja2"/>
      <sheetName val="LTM"/>
      <sheetName val="CREDIT STATS"/>
      <sheetName val="DropZon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S DE EQUIPOS CTC"/>
      <sheetName val="CAT-D8N"/>
      <sheetName val="CAT-D7H"/>
      <sheetName val="CAT-D7G"/>
      <sheetName val="CAT-D6D"/>
      <sheetName val="MOTO12G"/>
      <sheetName val="MOTO120G"/>
      <sheetName val="RETRO 320"/>
      <sheetName val="RETRO 330"/>
      <sheetName val="RETRO436B"/>
      <sheetName val="RETRO428B"/>
      <sheetName val="COMP-CB434C"/>
      <sheetName val="COMPACTADOR CS433B"/>
      <sheetName val="CARGADOR 966C"/>
      <sheetName val="CARGADOR 950B"/>
      <sheetName val="CARGADOR 966D"/>
      <sheetName val="CARGADOR 966E"/>
      <sheetName val="RECUPERADORA RM350"/>
      <sheetName val="PR-450"/>
      <sheetName val="VOLQUETA "/>
      <sheetName val="MINCARG BOBCAT 75"/>
      <sheetName val="MINCARG BOBCAT 873"/>
      <sheetName val="COMP SD100"/>
      <sheetName val="COMP VIB DYNAPAC CA-15"/>
      <sheetName val="COMP TANDEM DD-22"/>
      <sheetName val="COMP. HYSTER C530A"/>
      <sheetName val="PERFILADORA  1000R"/>
      <sheetName val="TRACTOR AGRICOLA"/>
      <sheetName val="FINISHER"/>
      <sheetName val="IRRIGADOR"/>
      <sheetName val="CARRO MANTENIM"/>
      <sheetName val="NPR"/>
      <sheetName val="TARIFAS MES-SEMANA-DIA"/>
      <sheetName val="L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RO CONCRETO"/>
      <sheetName val="PAVIMENTO MR 45"/>
      <sheetName val="ESPACIO PUBLICO"/>
      <sheetName val="CARPETA ASFALTICA"/>
      <sheetName val="1.1"/>
      <sheetName val="2.1"/>
      <sheetName val="4.1 "/>
      <sheetName val="4.2"/>
      <sheetName val="4.3"/>
      <sheetName val="4.4"/>
      <sheetName val="4.5"/>
      <sheetName val="5.1"/>
      <sheetName val="5.2"/>
      <sheetName val="5.3"/>
      <sheetName val="5.4"/>
      <sheetName val="5.5"/>
      <sheetName val="6.1"/>
      <sheetName val="6.2"/>
      <sheetName val="6.3"/>
      <sheetName val="6.4"/>
      <sheetName val="6.5"/>
      <sheetName val="6.6"/>
      <sheetName val="6.7"/>
      <sheetName val="6.8"/>
      <sheetName val="6.9"/>
      <sheetName val="6.10"/>
      <sheetName val="6.11"/>
      <sheetName val="7.1"/>
      <sheetName val="7.2"/>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SUB APU"/>
      <sheetName val="INSUMOS"/>
      <sheetName val="Cantidades de Obra"/>
      <sheetName val="FORMULARIO"/>
      <sheetName val="SUB_APU"/>
      <sheetName val="Cantidades_de_Obra"/>
      <sheetName val="SUB_APU3"/>
      <sheetName val="Cantidades_de_Obra3"/>
      <sheetName val="SUB_APU1"/>
      <sheetName val="Cantidades_de_Obra1"/>
      <sheetName val="SUB_APU2"/>
      <sheetName val="Cantidades_de_Obra2"/>
      <sheetName val="Itemes Renovación"/>
      <sheetName val="SUB_APU4"/>
      <sheetName val="Cantidades_de_Obra4"/>
      <sheetName val="SUB_APU5"/>
      <sheetName val="Cantidades_de_Obra5"/>
      <sheetName val="Itemes_Renovación"/>
      <sheetName val="Jul-Ago"/>
      <sheetName val="May-Jun"/>
      <sheetName val="Sep-Oct"/>
    </sheetNames>
    <sheetDataSet>
      <sheetData sheetId="0"/>
      <sheetData sheetId="1">
        <row r="1">
          <cell r="A1" t="str">
            <v>CODIGO</v>
          </cell>
        </row>
      </sheetData>
      <sheetData sheetId="2">
        <row r="1">
          <cell r="A1" t="str">
            <v>CODIGO</v>
          </cell>
          <cell r="B1" t="str">
            <v>RECURSO</v>
          </cell>
          <cell r="C1" t="str">
            <v>UN</v>
          </cell>
          <cell r="D1" t="str">
            <v>V/UNITARIO</v>
          </cell>
          <cell r="E1" t="str">
            <v>FECHA</v>
          </cell>
        </row>
        <row r="2">
          <cell r="B2" t="str">
            <v>MATERIALES</v>
          </cell>
        </row>
        <row r="3">
          <cell r="A3" t="str">
            <v>M010</v>
          </cell>
          <cell r="B3" t="str">
            <v>CEMENTO</v>
          </cell>
          <cell r="C3" t="str">
            <v>SACO</v>
          </cell>
          <cell r="D3">
            <v>14280.000000000002</v>
          </cell>
          <cell r="E3">
            <v>36486</v>
          </cell>
        </row>
        <row r="4">
          <cell r="A4" t="str">
            <v>M020</v>
          </cell>
          <cell r="B4" t="str">
            <v>AGUA</v>
          </cell>
          <cell r="C4" t="str">
            <v>M3</v>
          </cell>
          <cell r="D4">
            <v>742.56000000000017</v>
          </cell>
          <cell r="E4">
            <v>36486</v>
          </cell>
        </row>
        <row r="5">
          <cell r="A5" t="str">
            <v>M030</v>
          </cell>
          <cell r="B5" t="str">
            <v>ARENA CONCRETO</v>
          </cell>
          <cell r="C5" t="str">
            <v>M3</v>
          </cell>
          <cell r="D5">
            <v>25704</v>
          </cell>
          <cell r="E5">
            <v>36486</v>
          </cell>
        </row>
        <row r="6">
          <cell r="A6" t="str">
            <v>M040</v>
          </cell>
          <cell r="B6" t="str">
            <v>ARENA DE PEGA</v>
          </cell>
          <cell r="C6" t="str">
            <v>M3</v>
          </cell>
          <cell r="D6">
            <v>21939.792000000001</v>
          </cell>
          <cell r="E6">
            <v>36486</v>
          </cell>
        </row>
        <row r="7">
          <cell r="A7" t="str">
            <v>M050</v>
          </cell>
          <cell r="B7" t="str">
            <v>ARENA DE REVOQUE</v>
          </cell>
          <cell r="C7" t="str">
            <v>M3</v>
          </cell>
          <cell r="D7">
            <v>28245.84</v>
          </cell>
          <cell r="E7">
            <v>36486</v>
          </cell>
        </row>
        <row r="8">
          <cell r="A8" t="str">
            <v>M060</v>
          </cell>
          <cell r="B8" t="str">
            <v>TRITURADO 3/4</v>
          </cell>
          <cell r="C8" t="str">
            <v>M3</v>
          </cell>
          <cell r="D8">
            <v>25704</v>
          </cell>
          <cell r="E8">
            <v>36486</v>
          </cell>
        </row>
        <row r="9">
          <cell r="A9" t="str">
            <v>M070</v>
          </cell>
          <cell r="B9" t="str">
            <v>GRAVA D=2" PARA FILTRO</v>
          </cell>
          <cell r="C9" t="str">
            <v>M3</v>
          </cell>
          <cell r="D9">
            <v>23562</v>
          </cell>
          <cell r="E9">
            <v>36486</v>
          </cell>
        </row>
        <row r="10">
          <cell r="A10" t="str">
            <v>M080</v>
          </cell>
          <cell r="B10" t="str">
            <v>BASE GRANULAR</v>
          </cell>
          <cell r="C10" t="str">
            <v>M3</v>
          </cell>
          <cell r="D10">
            <v>25704</v>
          </cell>
          <cell r="E10">
            <v>36486</v>
          </cell>
        </row>
        <row r="11">
          <cell r="A11" t="str">
            <v>M090</v>
          </cell>
          <cell r="B11" t="str">
            <v xml:space="preserve">GRAVA 2 </v>
          </cell>
          <cell r="C11" t="str">
            <v>M3</v>
          </cell>
          <cell r="D11">
            <v>23562</v>
          </cell>
          <cell r="E11">
            <v>36486</v>
          </cell>
        </row>
        <row r="12">
          <cell r="A12" t="str">
            <v>M100</v>
          </cell>
          <cell r="B12" t="str">
            <v>ARENA FINA PARA FILTRO</v>
          </cell>
          <cell r="C12" t="str">
            <v>M3</v>
          </cell>
          <cell r="D12">
            <v>25704</v>
          </cell>
          <cell r="E12">
            <v>36486</v>
          </cell>
        </row>
        <row r="13">
          <cell r="A13" t="str">
            <v>M110</v>
          </cell>
          <cell r="B13" t="str">
            <v>ARENILLA</v>
          </cell>
          <cell r="C13" t="str">
            <v>M3</v>
          </cell>
          <cell r="D13">
            <v>19278</v>
          </cell>
          <cell r="E13">
            <v>36486</v>
          </cell>
        </row>
        <row r="14">
          <cell r="A14" t="str">
            <v>M120</v>
          </cell>
          <cell r="B14" t="str">
            <v>ACERO 5/8  60000</v>
          </cell>
          <cell r="C14" t="str">
            <v>KG</v>
          </cell>
          <cell r="D14">
            <v>1447.6288659793818</v>
          </cell>
          <cell r="E14">
            <v>36486</v>
          </cell>
        </row>
        <row r="15">
          <cell r="A15" t="str">
            <v>M130</v>
          </cell>
          <cell r="B15" t="str">
            <v>ACERO 1/2  60000</v>
          </cell>
          <cell r="C15" t="str">
            <v>KG</v>
          </cell>
          <cell r="D15">
            <v>953.91549295774655</v>
          </cell>
          <cell r="E15">
            <v>36486</v>
          </cell>
        </row>
        <row r="16">
          <cell r="A16" t="str">
            <v>M140</v>
          </cell>
          <cell r="B16" t="str">
            <v>ACERO 3/8  40000</v>
          </cell>
          <cell r="C16" t="str">
            <v>KG</v>
          </cell>
          <cell r="D16">
            <v>1179.8000000000002</v>
          </cell>
          <cell r="E16">
            <v>36486</v>
          </cell>
        </row>
        <row r="17">
          <cell r="A17" t="str">
            <v>M150</v>
          </cell>
          <cell r="B17" t="str">
            <v>BLOQUE DE CONCRETO 0.10X0.20X0.40m</v>
          </cell>
          <cell r="C17" t="str">
            <v>UN</v>
          </cell>
          <cell r="D17">
            <v>1028.1600000000001</v>
          </cell>
          <cell r="E17">
            <v>36486</v>
          </cell>
        </row>
        <row r="18">
          <cell r="A18" t="str">
            <v>M160</v>
          </cell>
          <cell r="B18" t="str">
            <v>CANES</v>
          </cell>
          <cell r="C18" t="str">
            <v>M</v>
          </cell>
          <cell r="D18">
            <v>1863.54</v>
          </cell>
          <cell r="E18">
            <v>36486</v>
          </cell>
        </row>
        <row r="19">
          <cell r="A19" t="str">
            <v>M170</v>
          </cell>
          <cell r="B19" t="str">
            <v>LARGUEROS</v>
          </cell>
          <cell r="C19" t="str">
            <v>M</v>
          </cell>
          <cell r="D19">
            <v>931.77</v>
          </cell>
          <cell r="E19">
            <v>36486</v>
          </cell>
        </row>
        <row r="20">
          <cell r="A20" t="str">
            <v>M180</v>
          </cell>
          <cell r="B20" t="str">
            <v>TACO DE MADERA</v>
          </cell>
          <cell r="C20" t="str">
            <v>M</v>
          </cell>
          <cell r="D20">
            <v>931.77</v>
          </cell>
          <cell r="E20">
            <v>36486</v>
          </cell>
        </row>
        <row r="21">
          <cell r="A21" t="str">
            <v>M190</v>
          </cell>
          <cell r="B21" t="str">
            <v>TABLAS</v>
          </cell>
          <cell r="C21" t="str">
            <v>M</v>
          </cell>
          <cell r="D21">
            <v>931.77</v>
          </cell>
          <cell r="E21">
            <v>36486</v>
          </cell>
        </row>
        <row r="22">
          <cell r="A22" t="str">
            <v>M200</v>
          </cell>
          <cell r="B22" t="str">
            <v>TUBERIA SANIT. DE D=2"</v>
          </cell>
          <cell r="C22" t="str">
            <v>M</v>
          </cell>
          <cell r="D22">
            <v>4981.3400000000011</v>
          </cell>
          <cell r="E22">
            <v>36486</v>
          </cell>
        </row>
        <row r="23">
          <cell r="A23" t="str">
            <v>M210</v>
          </cell>
          <cell r="B23" t="str">
            <v>TUBERIA SANIT. DE D=3"</v>
          </cell>
          <cell r="C23" t="str">
            <v>M</v>
          </cell>
          <cell r="D23">
            <v>7351.344000000001</v>
          </cell>
          <cell r="E23">
            <v>36486</v>
          </cell>
        </row>
        <row r="24">
          <cell r="A24" t="str">
            <v>M220</v>
          </cell>
          <cell r="B24" t="str">
            <v>TUBERIA SANIT. DE D=4"</v>
          </cell>
          <cell r="C24" t="str">
            <v>M</v>
          </cell>
          <cell r="D24">
            <v>10228.049999999999</v>
          </cell>
          <cell r="E24">
            <v>36486</v>
          </cell>
        </row>
        <row r="25">
          <cell r="A25" t="str">
            <v>M230</v>
          </cell>
          <cell r="B25" t="str">
            <v>TUBERIA SANIT. DE D=6"</v>
          </cell>
          <cell r="C25" t="str">
            <v>M</v>
          </cell>
          <cell r="D25">
            <v>20964.944000000003</v>
          </cell>
          <cell r="E25">
            <v>36486</v>
          </cell>
        </row>
        <row r="26">
          <cell r="A26" t="str">
            <v>M240</v>
          </cell>
          <cell r="B26" t="str">
            <v>TUBERIA AGUAS LLUVIAS DE D=2"</v>
          </cell>
          <cell r="C26" t="str">
            <v>M</v>
          </cell>
          <cell r="D26">
            <v>4981.3400000000011</v>
          </cell>
          <cell r="E26">
            <v>36486</v>
          </cell>
        </row>
        <row r="27">
          <cell r="A27" t="str">
            <v>M250</v>
          </cell>
          <cell r="B27" t="str">
            <v>TEE PVC SANITARIA D=3"</v>
          </cell>
          <cell r="C27" t="str">
            <v>UN</v>
          </cell>
          <cell r="D27">
            <v>5302.9922399999996</v>
          </cell>
          <cell r="E27">
            <v>36486</v>
          </cell>
        </row>
        <row r="28">
          <cell r="A28" t="str">
            <v>M260</v>
          </cell>
          <cell r="B28" t="str">
            <v>TEE PVC SANITARIA D=4"</v>
          </cell>
          <cell r="C28" t="str">
            <v>UN</v>
          </cell>
          <cell r="D28">
            <v>10950.977856000003</v>
          </cell>
          <cell r="E28">
            <v>36486</v>
          </cell>
        </row>
        <row r="29">
          <cell r="A29" t="str">
            <v>M270</v>
          </cell>
          <cell r="B29" t="str">
            <v>CODO 90 CxC D=2"</v>
          </cell>
          <cell r="C29" t="str">
            <v>UN</v>
          </cell>
          <cell r="D29">
            <v>1950.4080960000003</v>
          </cell>
          <cell r="E29">
            <v>36486</v>
          </cell>
        </row>
        <row r="30">
          <cell r="A30" t="str">
            <v>M280</v>
          </cell>
          <cell r="B30" t="str">
            <v>CODO 90 CxC D=3"</v>
          </cell>
          <cell r="C30" t="str">
            <v>UN</v>
          </cell>
          <cell r="D30">
            <v>4500.2848800000002</v>
          </cell>
          <cell r="E30">
            <v>36486</v>
          </cell>
        </row>
        <row r="31">
          <cell r="A31" t="str">
            <v>M290</v>
          </cell>
          <cell r="B31" t="str">
            <v>CODO 90 CxC D=4"</v>
          </cell>
          <cell r="C31" t="str">
            <v>UN</v>
          </cell>
          <cell r="D31">
            <v>8278.1331360000004</v>
          </cell>
          <cell r="E31">
            <v>36486</v>
          </cell>
        </row>
        <row r="32">
          <cell r="A32" t="str">
            <v>M300</v>
          </cell>
          <cell r="B32" t="str">
            <v>SIFON 180 PVC D=4"</v>
          </cell>
          <cell r="C32" t="str">
            <v>UN</v>
          </cell>
          <cell r="D32">
            <v>14233.538592000003</v>
          </cell>
          <cell r="E32">
            <v>36486</v>
          </cell>
        </row>
        <row r="33">
          <cell r="A33" t="str">
            <v>M310</v>
          </cell>
          <cell r="B33" t="str">
            <v>BUJE PVC 3"x2"</v>
          </cell>
          <cell r="C33" t="str">
            <v>UN</v>
          </cell>
          <cell r="D33">
            <v>2657.4737280000004</v>
          </cell>
          <cell r="E33">
            <v>36486</v>
          </cell>
        </row>
        <row r="34">
          <cell r="A34" t="str">
            <v>M320</v>
          </cell>
          <cell r="B34" t="str">
            <v>YEE PVC 2"</v>
          </cell>
          <cell r="C34" t="str">
            <v>UN</v>
          </cell>
          <cell r="D34">
            <v>3137.3902559999997</v>
          </cell>
          <cell r="E34">
            <v>36486</v>
          </cell>
        </row>
        <row r="35">
          <cell r="A35" t="str">
            <v>M330</v>
          </cell>
          <cell r="B35" t="str">
            <v>FORMALETERÍA</v>
          </cell>
          <cell r="C35" t="str">
            <v>M2</v>
          </cell>
          <cell r="D35">
            <v>68544</v>
          </cell>
          <cell r="E35">
            <v>36486</v>
          </cell>
        </row>
        <row r="36">
          <cell r="A36" t="str">
            <v>M340</v>
          </cell>
          <cell r="B36" t="str">
            <v>PLÁSTICO</v>
          </cell>
          <cell r="C36" t="str">
            <v>M2</v>
          </cell>
          <cell r="D36">
            <v>1142.4000000000001</v>
          </cell>
          <cell r="E36">
            <v>36486</v>
          </cell>
        </row>
        <row r="37">
          <cell r="A37" t="str">
            <v>M350</v>
          </cell>
          <cell r="B37" t="str">
            <v>LÁMINA CALIBRE 24</v>
          </cell>
          <cell r="C37" t="str">
            <v>M2</v>
          </cell>
          <cell r="D37">
            <v>3722.7433501078367</v>
          </cell>
          <cell r="E37">
            <v>36486</v>
          </cell>
        </row>
        <row r="38">
          <cell r="A38" t="str">
            <v>M360</v>
          </cell>
          <cell r="B38" t="str">
            <v>PINTURA ANTICORROSIVA</v>
          </cell>
          <cell r="C38" t="str">
            <v>M2</v>
          </cell>
          <cell r="D38">
            <v>661.86086400000011</v>
          </cell>
          <cell r="E38">
            <v>36486</v>
          </cell>
        </row>
        <row r="39">
          <cell r="A39" t="str">
            <v>M370</v>
          </cell>
          <cell r="B39" t="str">
            <v>PLASTOCRETE - CONCREPLAS</v>
          </cell>
          <cell r="C39" t="str">
            <v>KG</v>
          </cell>
          <cell r="D39">
            <v>2794.3675200000002</v>
          </cell>
          <cell r="E39">
            <v>36486</v>
          </cell>
        </row>
        <row r="40">
          <cell r="A40" t="str">
            <v>M380</v>
          </cell>
          <cell r="B40" t="str">
            <v>ENSAYO PERCOLACIÓN</v>
          </cell>
          <cell r="C40" t="str">
            <v>UN</v>
          </cell>
          <cell r="D40">
            <v>9139.2000000000007</v>
          </cell>
          <cell r="E40">
            <v>36486</v>
          </cell>
        </row>
        <row r="41">
          <cell r="A41" t="str">
            <v>M390</v>
          </cell>
          <cell r="B41" t="str">
            <v xml:space="preserve">IMPERMEABILIZANTE </v>
          </cell>
          <cell r="C41" t="str">
            <v>KG</v>
          </cell>
          <cell r="D41">
            <v>2513.2800000000007</v>
          </cell>
          <cell r="E41">
            <v>36486</v>
          </cell>
        </row>
        <row r="42">
          <cell r="A42" t="str">
            <v>M400</v>
          </cell>
          <cell r="B42" t="str">
            <v>SIFON 180 PVC D=2"</v>
          </cell>
          <cell r="C42" t="str">
            <v>UN</v>
          </cell>
          <cell r="D42">
            <v>3157.8849120000004</v>
          </cell>
          <cell r="E42">
            <v>36486</v>
          </cell>
        </row>
        <row r="43">
          <cell r="A43" t="str">
            <v>M410</v>
          </cell>
          <cell r="B43" t="str">
            <v>DINAMITA</v>
          </cell>
          <cell r="C43" t="str">
            <v>PULG</v>
          </cell>
          <cell r="D43">
            <v>799.68000000000018</v>
          </cell>
          <cell r="E43">
            <v>36486</v>
          </cell>
        </row>
        <row r="44">
          <cell r="A44" t="str">
            <v>M420</v>
          </cell>
          <cell r="B44" t="str">
            <v>ALAMBRE DE AMARRAR</v>
          </cell>
          <cell r="C44" t="str">
            <v>KG</v>
          </cell>
          <cell r="D44">
            <v>1606.5</v>
          </cell>
          <cell r="E44">
            <v>36486</v>
          </cell>
        </row>
        <row r="45">
          <cell r="A45" t="str">
            <v>M430</v>
          </cell>
          <cell r="B45" t="str">
            <v>MADERA</v>
          </cell>
          <cell r="C45" t="str">
            <v>M2</v>
          </cell>
          <cell r="D45">
            <v>1927.8</v>
          </cell>
          <cell r="E45">
            <v>36486</v>
          </cell>
        </row>
        <row r="46">
          <cell r="A46" t="str">
            <v>M440</v>
          </cell>
          <cell r="B46" t="str">
            <v>LIMPIADOR Y SOLDADURA</v>
          </cell>
          <cell r="C46" t="str">
            <v>GL</v>
          </cell>
          <cell r="D46">
            <v>180899.49696000002</v>
          </cell>
          <cell r="E46">
            <v>36486</v>
          </cell>
        </row>
        <row r="47">
          <cell r="A47" t="str">
            <v>M450</v>
          </cell>
          <cell r="B47" t="str">
            <v>BOTADERO</v>
          </cell>
          <cell r="C47" t="str">
            <v>M3</v>
          </cell>
          <cell r="D47">
            <v>4569.6000000000004</v>
          </cell>
          <cell r="E47">
            <v>36486</v>
          </cell>
        </row>
        <row r="48">
          <cell r="A48" t="str">
            <v>M460</v>
          </cell>
          <cell r="B48" t="str">
            <v>MORTERO</v>
          </cell>
          <cell r="C48" t="str">
            <v>M3</v>
          </cell>
          <cell r="D48">
            <v>262752.00000000006</v>
          </cell>
          <cell r="E48">
            <v>36486</v>
          </cell>
        </row>
        <row r="49">
          <cell r="A49" t="str">
            <v>M470</v>
          </cell>
          <cell r="B49" t="str">
            <v>TUBERIA POLIETILENO D=3"</v>
          </cell>
          <cell r="C49" t="str">
            <v>M</v>
          </cell>
          <cell r="D49">
            <v>6509.680800000001</v>
          </cell>
          <cell r="E49">
            <v>36486</v>
          </cell>
        </row>
        <row r="50">
          <cell r="A50" t="str">
            <v>M480</v>
          </cell>
          <cell r="B50" t="str">
            <v>CONCRETO DE Fc=210 Kg/cm2</v>
          </cell>
          <cell r="C50" t="str">
            <v>M3</v>
          </cell>
          <cell r="D50">
            <v>285600</v>
          </cell>
          <cell r="E50">
            <v>36486</v>
          </cell>
        </row>
        <row r="51">
          <cell r="A51" t="str">
            <v>M485</v>
          </cell>
          <cell r="B51" t="str">
            <v xml:space="preserve">GRAMA </v>
          </cell>
          <cell r="C51" t="str">
            <v>M2</v>
          </cell>
          <cell r="D51">
            <v>6509.680800000001</v>
          </cell>
          <cell r="E51">
            <v>36486</v>
          </cell>
        </row>
        <row r="52">
          <cell r="A52" t="str">
            <v>M490</v>
          </cell>
          <cell r="B52" t="str">
            <v>BLOQUE DE CONCRETO 0.15X0.20X0.40m</v>
          </cell>
          <cell r="C52" t="str">
            <v>UN</v>
          </cell>
          <cell r="D52">
            <v>1773.576</v>
          </cell>
          <cell r="E52">
            <v>36486</v>
          </cell>
        </row>
        <row r="53">
          <cell r="A53" t="str">
            <v>Z300</v>
          </cell>
          <cell r="B53" t="str">
            <v>CORDON DE SOLDADURA</v>
          </cell>
          <cell r="C53" t="str">
            <v>CM</v>
          </cell>
          <cell r="D53">
            <v>17136</v>
          </cell>
          <cell r="E53">
            <v>36486</v>
          </cell>
        </row>
        <row r="54">
          <cell r="B54">
            <v>0</v>
          </cell>
          <cell r="C54">
            <v>0</v>
          </cell>
          <cell r="D54">
            <v>0</v>
          </cell>
          <cell r="E54">
            <v>36486</v>
          </cell>
        </row>
        <row r="55">
          <cell r="A55" t="str">
            <v>CODIGO</v>
          </cell>
          <cell r="B55" t="str">
            <v>RECURSO</v>
          </cell>
          <cell r="C55" t="str">
            <v>UN</v>
          </cell>
          <cell r="D55" t="str">
            <v>V/UNITARIO</v>
          </cell>
        </row>
        <row r="56">
          <cell r="B56" t="str">
            <v>EQUIPO</v>
          </cell>
        </row>
        <row r="57">
          <cell r="A57" t="str">
            <v>E010</v>
          </cell>
          <cell r="B57" t="str">
            <v>RETROEXCAVADORA DE LLANTAS TIPO F555</v>
          </cell>
          <cell r="C57" t="str">
            <v>HR</v>
          </cell>
          <cell r="D57">
            <v>45696.000000000007</v>
          </cell>
          <cell r="E57">
            <v>36486</v>
          </cell>
        </row>
        <row r="58">
          <cell r="A58" t="str">
            <v>E020</v>
          </cell>
          <cell r="B58" t="str">
            <v>COMPRESOR NEUMATICO CON MARTILLO</v>
          </cell>
          <cell r="C58" t="str">
            <v>HR</v>
          </cell>
          <cell r="D58">
            <v>35471.520000000004</v>
          </cell>
          <cell r="E58">
            <v>36486</v>
          </cell>
        </row>
        <row r="59">
          <cell r="A59" t="str">
            <v>E030</v>
          </cell>
          <cell r="B59" t="str">
            <v>VIBROCOMPACTADOR</v>
          </cell>
          <cell r="C59" t="str">
            <v>DIA</v>
          </cell>
          <cell r="D59">
            <v>19706.400000000005</v>
          </cell>
          <cell r="E59">
            <v>36486</v>
          </cell>
        </row>
        <row r="60">
          <cell r="A60" t="str">
            <v>E040</v>
          </cell>
          <cell r="B60" t="str">
            <v>PLACA VIBRATORIA</v>
          </cell>
          <cell r="C60" t="str">
            <v>DIA</v>
          </cell>
          <cell r="D60">
            <v>19706.400000000005</v>
          </cell>
          <cell r="E60">
            <v>36486</v>
          </cell>
        </row>
        <row r="61">
          <cell r="A61" t="str">
            <v>E050</v>
          </cell>
          <cell r="B61" t="str">
            <v>MEZCLADORA 1 SACO ELECTRICA</v>
          </cell>
          <cell r="C61" t="str">
            <v>DIA</v>
          </cell>
          <cell r="D61">
            <v>12612.096000000001</v>
          </cell>
          <cell r="E61">
            <v>36486</v>
          </cell>
        </row>
        <row r="62">
          <cell r="A62" t="str">
            <v>E060</v>
          </cell>
          <cell r="B62" t="str">
            <v>VIBRADOR ELECTRICO</v>
          </cell>
          <cell r="C62" t="str">
            <v>DIA</v>
          </cell>
          <cell r="D62">
            <v>18635.400000000001</v>
          </cell>
          <cell r="E62">
            <v>36486</v>
          </cell>
        </row>
        <row r="63">
          <cell r="A63" t="str">
            <v>E070</v>
          </cell>
          <cell r="B63" t="str">
            <v>TRANSITO</v>
          </cell>
          <cell r="C63" t="str">
            <v>DIA</v>
          </cell>
          <cell r="D63">
            <v>26275.200000000004</v>
          </cell>
          <cell r="E63">
            <v>36486</v>
          </cell>
        </row>
        <row r="64">
          <cell r="A64" t="str">
            <v>E080</v>
          </cell>
          <cell r="B64" t="str">
            <v>NIVEL DE PRECISION</v>
          </cell>
          <cell r="C64" t="str">
            <v>DIA</v>
          </cell>
          <cell r="D64">
            <v>19706.400000000005</v>
          </cell>
          <cell r="E64">
            <v>36486</v>
          </cell>
        </row>
        <row r="65">
          <cell r="A65" t="str">
            <v>E090</v>
          </cell>
          <cell r="B65" t="str">
            <v>SOLDADOR ELECTRICO</v>
          </cell>
          <cell r="C65" t="str">
            <v>DIA</v>
          </cell>
          <cell r="D65">
            <v>10710</v>
          </cell>
          <cell r="E65">
            <v>36486</v>
          </cell>
        </row>
        <row r="66">
          <cell r="A66" t="str">
            <v>E100</v>
          </cell>
          <cell r="B66" t="str">
            <v>EQUIPO DE AUTOGENA PARA CORTES TUBERIA</v>
          </cell>
          <cell r="C66" t="str">
            <v>DIA</v>
          </cell>
          <cell r="D66">
            <v>6907.95</v>
          </cell>
          <cell r="E66">
            <v>36486</v>
          </cell>
        </row>
        <row r="67">
          <cell r="A67" t="str">
            <v>E110</v>
          </cell>
          <cell r="B67" t="str">
            <v>HERRAMIENTA MENOR</v>
          </cell>
          <cell r="C67" t="str">
            <v>SG</v>
          </cell>
          <cell r="D67">
            <v>0</v>
          </cell>
          <cell r="E67">
            <v>36486</v>
          </cell>
        </row>
        <row r="68">
          <cell r="A68" t="str">
            <v>CODIGO</v>
          </cell>
          <cell r="B68" t="str">
            <v>RECURSO</v>
          </cell>
          <cell r="C68" t="str">
            <v>UN</v>
          </cell>
          <cell r="D68" t="str">
            <v>V/UNITARIO</v>
          </cell>
        </row>
        <row r="69">
          <cell r="B69" t="str">
            <v>TRANSPORTE</v>
          </cell>
        </row>
        <row r="70">
          <cell r="A70" t="str">
            <v>T010</v>
          </cell>
          <cell r="B70" t="str">
            <v>VOLQUETAS DE 5M3</v>
          </cell>
          <cell r="C70" t="str">
            <v>M3</v>
          </cell>
          <cell r="D70">
            <v>36556.800000000003</v>
          </cell>
          <cell r="E70">
            <v>36486</v>
          </cell>
        </row>
        <row r="71">
          <cell r="A71" t="str">
            <v>T020</v>
          </cell>
          <cell r="B71" t="str">
            <v>TRANSPORTE INTERNO</v>
          </cell>
          <cell r="C71" t="str">
            <v>HR</v>
          </cell>
          <cell r="D71">
            <v>22848.000000000004</v>
          </cell>
          <cell r="E71">
            <v>36486</v>
          </cell>
        </row>
        <row r="72">
          <cell r="A72" t="str">
            <v>CODIGO</v>
          </cell>
          <cell r="B72" t="str">
            <v>RECURSO</v>
          </cell>
          <cell r="C72" t="str">
            <v>UN</v>
          </cell>
          <cell r="D72" t="str">
            <v>V/UNITARIO</v>
          </cell>
        </row>
        <row r="73">
          <cell r="B73" t="str">
            <v>MANO DE OBRA</v>
          </cell>
        </row>
        <row r="74">
          <cell r="A74" t="str">
            <v>O010</v>
          </cell>
          <cell r="B74" t="str">
            <v>ENCARGADO</v>
          </cell>
          <cell r="C74" t="str">
            <v>DIA</v>
          </cell>
          <cell r="D74">
            <v>95117.137920000008</v>
          </cell>
          <cell r="E74">
            <v>36486</v>
          </cell>
        </row>
        <row r="75">
          <cell r="A75" t="str">
            <v>O020</v>
          </cell>
          <cell r="B75" t="str">
            <v>OFICIAL</v>
          </cell>
          <cell r="C75" t="str">
            <v>DIA</v>
          </cell>
          <cell r="D75">
            <v>50608.228608000012</v>
          </cell>
          <cell r="E75">
            <v>36486</v>
          </cell>
        </row>
        <row r="76">
          <cell r="A76" t="str">
            <v>O030</v>
          </cell>
          <cell r="B76" t="str">
            <v xml:space="preserve">AYUDANTE </v>
          </cell>
          <cell r="C76" t="str">
            <v>DIA</v>
          </cell>
          <cell r="D76">
            <v>20796.797952000008</v>
          </cell>
          <cell r="E76">
            <v>36486</v>
          </cell>
        </row>
        <row r="77">
          <cell r="A77" t="str">
            <v>O040</v>
          </cell>
          <cell r="B77" t="str">
            <v>TOPOGRAFO</v>
          </cell>
          <cell r="C77" t="str">
            <v>DIA</v>
          </cell>
          <cell r="D77">
            <v>25055.573760000003</v>
          </cell>
          <cell r="E77">
            <v>36486</v>
          </cell>
        </row>
        <row r="78">
          <cell r="A78" t="str">
            <v>O050</v>
          </cell>
          <cell r="B78" t="str">
            <v>CADENERO</v>
          </cell>
          <cell r="C78" t="str">
            <v>DIA</v>
          </cell>
          <cell r="D78">
            <v>25055.708106240007</v>
          </cell>
          <cell r="E78">
            <v>36486</v>
          </cell>
        </row>
        <row r="79">
          <cell r="A79" t="str">
            <v>O060</v>
          </cell>
          <cell r="B79" t="str">
            <v>MINERO</v>
          </cell>
          <cell r="C79" t="str">
            <v>DIA</v>
          </cell>
          <cell r="D79">
            <v>36192.877056000012</v>
          </cell>
          <cell r="E79">
            <v>36486</v>
          </cell>
        </row>
        <row r="80">
          <cell r="A80" t="str">
            <v>O061</v>
          </cell>
          <cell r="B80" t="str">
            <v>ALMACENISTA Y TESORERO</v>
          </cell>
          <cell r="C80" t="str">
            <v>DIA</v>
          </cell>
          <cell r="D80">
            <v>73874.310451200014</v>
          </cell>
          <cell r="E80">
            <v>36486</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refreshError="1"/>
      <sheetData sheetId="13"/>
      <sheetData sheetId="14"/>
      <sheetData sheetId="15" refreshError="1"/>
      <sheetData sheetId="16"/>
      <sheetData sheetId="17"/>
      <sheetData sheetId="18"/>
      <sheetData sheetId="19" refreshError="1"/>
      <sheetData sheetId="20" refreshError="1"/>
      <sheetData sheetId="21"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Base Datos Insumos"/>
      <sheetName val="Base Datos Sueldo"/>
      <sheetName val="Resumen"/>
      <sheetName val="Resumen (2)"/>
      <sheetName val="MINICAR. 753 (011-01)"/>
      <sheetName val="MINICAR.873 (011-02)"/>
      <sheetName val="MINICAR. 751 (011-03)"/>
      <sheetName val="CARGADOR 966C (011-05)"/>
      <sheetName val="CARGADOR 950B (011-06)"/>
      <sheetName val="CARGADOR 966D (011-08)"/>
      <sheetName val="CARGADOR 966E (011-09)"/>
      <sheetName val="MINICAR. S130 (011-20)"/>
      <sheetName val="MINICAR. S130 (011-21)"/>
      <sheetName val="MINICAR. 175 (011-22)"/>
      <sheetName val="BARREDORAS (012-01)"/>
      <sheetName val="BARREDORAS (012-02)"/>
      <sheetName val="VIBRO SD77DATF (022-01)"/>
      <sheetName val="VIBRO CS533E (022-02)"/>
      <sheetName val="VIBRO SD100 (022-05)"/>
      <sheetName val="VIBRO SD100 (022-06)"/>
      <sheetName val="VIBRO SD100 (022-07)"/>
      <sheetName val="VIBRO SD100 (022-08)"/>
      <sheetName val="VIBRO CS433B (022-09)"/>
      <sheetName val="VIBRO CS433B (022-12)"/>
      <sheetName val="VIBRO CS433B (022-13)"/>
      <sheetName val="VIBRO HYSTER 850A (022-14)"/>
      <sheetName val="VIBRO DYNAPAC CA-15 (022-15)"/>
      <sheetName val="VIBRO TANDEN DD65 (023-02)"/>
      <sheetName val="VIBRO TANDEN CB434C (023-03)"/>
      <sheetName val="VIBRO TANDEM DD-22 (023-12)"/>
      <sheetName val="VIBRO HYSTER C530A (024-03)"/>
      <sheetName val="VIBRO ING.RAND PT125R (024-05)"/>
      <sheetName val="VIBRO HYSTER C530A (024-11)"/>
      <sheetName val="VIBRO HYSTER C530A (024-15)"/>
      <sheetName val="COMPRESOR QUINCY QTH-15 (030-01"/>
      <sheetName val="COMPRESOR KHOLER (030-02)"/>
      <sheetName val="COMPRESOR INGERSOLL (030-07)"/>
      <sheetName val="COMPRESOR KAESER (030-08)"/>
      <sheetName val="COMPRESOR KAESER (030-09)"/>
      <sheetName val="COMPRESOR KAESER (030-10)"/>
      <sheetName val="MARTILLO H. KRUPP (031-01)"/>
      <sheetName val="MARTILLO H. KRUPP (031-04)"/>
      <sheetName val="MARTILLO H. KRUPP (031-05)"/>
      <sheetName val="MARTILLO H. KRUPP (031-06)"/>
      <sheetName val="DERRETIDORA (033-01)"/>
      <sheetName val="DERRETIDORA (033-02)"/>
      <sheetName val="RETRO 428 B (051-02)"/>
      <sheetName val="RETRO 436 B (051-03)"/>
      <sheetName val="RETRO VOLVO BL60 (051-10)"/>
      <sheetName val="RETRO VOLVO BL60 (051-11)"/>
      <sheetName val="RETRO 320R (052-03)"/>
      <sheetName val="RETRO 320R (052-04)"/>
      <sheetName val="RETRO 690ELC (052-05)"/>
      <sheetName val="RETRO 330ME (052-06)"/>
      <sheetName val="RETRO 330ME (052-07)"/>
      <sheetName val="RETRO 200C LC (052-08)"/>
      <sheetName val="RETRO 200C LC (052-09)"/>
      <sheetName val="RETRO 345BL (052-10)"/>
      <sheetName val="RETRO 200C LC (052-11)"/>
      <sheetName val="IRRIGADOR( 060-01)"/>
      <sheetName val="IRRIGADOR 211(060-03)"/>
      <sheetName val="PAVIMENTADORA BG260 (071-01)"/>
      <sheetName val="PAVIMENTADORA SB140 (071-12)"/>
      <sheetName val="PAVIMENTADORA BG245B (072-01)"/>
      <sheetName val="PAVIMENTADORA BG2455C (072-02)"/>
      <sheetName val="MOTO 670CH (090-01)"/>
      <sheetName val="MOTO 12G (090-03)"/>
      <sheetName val="MOTO 12G (090-04)"/>
      <sheetName val="MOTO 12G (090-05)"/>
      <sheetName val="MOTO 120G (090-06)"/>
      <sheetName val="MOTO 12G (090-07)"/>
      <sheetName val="MOTO 670CH (090-09)"/>
      <sheetName val="MOTO 12G (090-16)"/>
      <sheetName val="RECUPERADORA RM350 (100-01)"/>
      <sheetName val="FRESADORA ASFALTO 1000R (100-02"/>
      <sheetName val="FRESADORA PAV. W-1900 (100-03)"/>
      <sheetName val="PERFILADORA PAV. PR-450 (101-01"/>
      <sheetName val="TRACTOR AGRICOLA (111-06)"/>
      <sheetName val="TRACTOR-ORUGAS CAT-D6D (112-01)"/>
      <sheetName val="TRACTOR-ORUGA CAT-D8N (112-02)"/>
      <sheetName val="TRACTOR CAT-D7G (112-06)"/>
      <sheetName val="TRACTOR CAT-D7H (112-07)"/>
      <sheetName val="TRITURADORA MANDIBULA (120-03)"/>
      <sheetName val="VOLQ. CHEVROLET 131-05"/>
      <sheetName val="VOLQ. KENWORTH (132-10)"/>
      <sheetName val="VOLQ. KENWORTH (132-11)"/>
      <sheetName val="VOLQ. KENWORTH (132-12)"/>
      <sheetName val="VOLQ. INTERN.(132-14)"/>
      <sheetName val="VOLQ. INTERN.(132-15)"/>
      <sheetName val="VOLQ. INTERN.(132-16)"/>
      <sheetName val="VOLQ. INTERN.(132-17)"/>
      <sheetName val="VOLQ. INTERN.(132-18)"/>
      <sheetName val="VOLQ. INTERN.(132-19)"/>
      <sheetName val="VOLQ. INTERN.(132-20)"/>
      <sheetName val="VOLQ. INTERN.(132-21)"/>
      <sheetName val="VOLQ. (132-25)"/>
      <sheetName val="VOLQ. (132-26)"/>
      <sheetName val="VOLQ. (132-27)"/>
      <sheetName val="VOLQ. (132-28)"/>
      <sheetName val="VOLQ. (132-31)"/>
      <sheetName val="VOLQ. (132-32)"/>
      <sheetName val="VOLQ. (132-33)"/>
      <sheetName val="VOLQ. (132-34)"/>
      <sheetName val="VOLQ. (132-35)"/>
      <sheetName val="VOLQ. (132-36)"/>
      <sheetName val="VOLQ. (132-37)"/>
      <sheetName val="VOLQ. (132-38)"/>
      <sheetName val="VOLQ. (132-39)"/>
      <sheetName val="VOLQ. (132-41)"/>
      <sheetName val="VOLQ. (132-42)"/>
      <sheetName val="VOLQ. 132-43"/>
      <sheetName val="CARROTANQUE 140-04"/>
      <sheetName val="CARROTANQUE 140-05"/>
      <sheetName val="CARROTANQUE 140-07"/>
      <sheetName val="TRACTOMULA 150-03"/>
      <sheetName val="CAMABAJA 3 EJES 155-10"/>
      <sheetName val="CAMABAJA 2 EJES (155)-11-13"/>
      <sheetName val="CAMIONETA 161-01"/>
      <sheetName val="CAMIONETA 161-02"/>
      <sheetName val="CAMIONETA 161-04"/>
      <sheetName val="CAMIONETA 161-08"/>
      <sheetName val="CAMPERO 161-11"/>
      <sheetName val="CAMION FURGON 162-01"/>
      <sheetName val="CAMION ESTACA 162-05"/>
      <sheetName val="CAMION CABINADO 162-06"/>
      <sheetName val="CAMION FURGO 162-07"/>
      <sheetName val="CAMION FERRETERO 163-02"/>
      <sheetName val="CAMION MTTO. 163-03"/>
      <sheetName val="CAMION MTTO. 163-06"/>
      <sheetName val="MOTOBOMBA THOMPSON (182)-01-03"/>
      <sheetName val="MOTOBOMBA THOMPSON 182-02"/>
      <sheetName val="CORTADORA PAV. GRAFCO 232-04"/>
      <sheetName val="GENERADOR CAT 240-08"/>
      <sheetName val="GENERADOR CUMMINS 240-09"/>
      <sheetName val="GENERADOR WILSON 240-10"/>
      <sheetName val="TORRE ILUMIN ING.RAND 242-01"/>
      <sheetName val="TORRE ILUMIN ING.RAND 242-04"/>
      <sheetName val="TORRE ILUMIN ING.RAND 242-05"/>
      <sheetName val="TORRE SEÑALIZACION (243)-01-02"/>
      <sheetName val="TANQUE REMOLQUE (250)-03-04"/>
      <sheetName val="PLANTA ASFALTO (260-01)"/>
      <sheetName val="TRAILER-DOLLY (270) 01 AL 06"/>
      <sheetName val="Equipo107"/>
      <sheetName val="Equipo108"/>
      <sheetName val="Equipo109"/>
      <sheetName val="Equipo110"/>
      <sheetName val="Equipo111"/>
      <sheetName val="Equipo112"/>
      <sheetName val="Equipo113"/>
      <sheetName val="Equipo114"/>
      <sheetName val="Equipo115"/>
      <sheetName val="Equipo116"/>
      <sheetName val="Equipo117"/>
      <sheetName val="Equipo118"/>
      <sheetName val="Equipo119"/>
      <sheetName val="Equipo120"/>
      <sheetName val="Equipo121"/>
      <sheetName val="Equipo122"/>
      <sheetName val="Equipo123"/>
      <sheetName val="Equipo124"/>
      <sheetName val="Equipo125"/>
      <sheetName val="Equipo126"/>
      <sheetName val="Equipo127"/>
      <sheetName val="Equipo128"/>
      <sheetName val="Equipo129"/>
      <sheetName val="Equipo130"/>
      <sheetName val="Equipo131"/>
      <sheetName val="Equipo132"/>
      <sheetName val="Equipo133"/>
      <sheetName val="Equipo134"/>
      <sheetName val="Equipo135"/>
      <sheetName val="Equipo136"/>
      <sheetName val="Equipo137"/>
      <sheetName val="Equipo138"/>
      <sheetName val="Equipo139"/>
      <sheetName val="Equipo140"/>
      <sheetName val="Equipo141"/>
      <sheetName val="Equipo142"/>
      <sheetName val="Equipo143"/>
      <sheetName val="Equipo144"/>
      <sheetName val="Equipo145"/>
      <sheetName val="Equipo146"/>
      <sheetName val="Equipo147"/>
      <sheetName val="Equipo148"/>
      <sheetName val="Equipo149"/>
      <sheetName val="Equipo150"/>
      <sheetName val="Anexos"/>
      <sheetName val="PRESUPUESTO DE OPERACION"/>
      <sheetName val="C.OPER.CONSTRUPLAN"/>
      <sheetName val="TARIFAS DE EQUIPOS CTC"/>
      <sheetName val="C&amp;T"/>
      <sheetName val="U.T. Y CONSOR."/>
      <sheetName val="CAT-D7H"/>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Itemes Renovación"/>
      <sheetName val="items"/>
      <sheetName val="FECHAS DE CORTE"/>
      <sheetName val="Informacion General"/>
      <sheetName val="2103mar "/>
      <sheetName val="TRAYECTO 1"/>
      <sheetName val="Insumos"/>
      <sheetName val="ManoDeObra"/>
      <sheetName val="A. P. U."/>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row r="2">
          <cell r="A2" t="str">
            <v>INVÍAS - TERRITORIAL CORDOBA - GRUPO 3</v>
          </cell>
        </row>
        <row r="4">
          <cell r="A4" t="str">
            <v>DETERMINACIÓN Y CALIFICACIÓN DEL ESTADO DE LA RED VIAL CON CRITERIOS TÉCNICOS (MARZO 2005)</v>
          </cell>
        </row>
        <row r="5">
          <cell r="A5" t="str">
            <v>Documento base: "Normas para la Determinación y Calificación del Estado de la Red Vial"(Revisión N° 1 - Febrero 2003) preparado por  INVÍAS - Subdirección de Conservación</v>
          </cell>
        </row>
        <row r="7">
          <cell r="A7" t="str">
            <v>SECCIÓN: PR 1</v>
          </cell>
        </row>
        <row r="9">
          <cell r="B9" t="str">
            <v>Nombre de la Ruta:</v>
          </cell>
          <cell r="C9" t="str">
            <v>Monteria - Lorica</v>
          </cell>
          <cell r="F9" t="str">
            <v>Longitud de calzada (m):</v>
          </cell>
          <cell r="I9">
            <v>947</v>
          </cell>
        </row>
        <row r="10">
          <cell r="B10" t="str">
            <v>Nombre del Tramo:</v>
          </cell>
          <cell r="C10" t="str">
            <v>Monteria - Cerete - Lorica</v>
          </cell>
          <cell r="F10" t="str">
            <v>Ancho promedio de calzada (m):</v>
          </cell>
          <cell r="I10">
            <v>6.8</v>
          </cell>
        </row>
        <row r="11">
          <cell r="B11" t="str">
            <v>Nombre del Sector:</v>
          </cell>
          <cell r="C11" t="str">
            <v>Monteria - Cerete - Lorica</v>
          </cell>
          <cell r="F11" t="str">
            <v>Longitud de berma (m):</v>
          </cell>
          <cell r="I11">
            <v>947</v>
          </cell>
        </row>
        <row r="12">
          <cell r="B12" t="str">
            <v>Código:</v>
          </cell>
          <cell r="C12">
            <v>2103</v>
          </cell>
          <cell r="F12" t="str">
            <v>Ancho promedio de las bermas (m):</v>
          </cell>
          <cell r="I12">
            <v>1.25</v>
          </cell>
        </row>
        <row r="14">
          <cell r="A14" t="str">
            <v>PARÁMETRO</v>
          </cell>
          <cell r="B14" t="str">
            <v>ELEMENTO</v>
          </cell>
          <cell r="C14" t="str">
            <v>Daño</v>
          </cell>
          <cell r="D14" t="str">
            <v>Área (m2)</v>
          </cell>
          <cell r="E14" t="str">
            <v>Parámetro</v>
          </cell>
          <cell r="G14" t="str">
            <v>Valor</v>
          </cell>
          <cell r="H14" t="str">
            <v>Calif. Parcial</v>
          </cell>
          <cell r="I14" t="str">
            <v>Peso Parcial</v>
          </cell>
          <cell r="J14" t="str">
            <v>Calif. Pond.</v>
          </cell>
        </row>
        <row r="15">
          <cell r="A15" t="str">
            <v>CORONA</v>
          </cell>
          <cell r="B15" t="str">
            <v>CALZADA</v>
          </cell>
          <cell r="C15" t="str">
            <v xml:space="preserve"> Baches (m²)</v>
          </cell>
          <cell r="D15">
            <v>0</v>
          </cell>
          <cell r="E15" t="str">
            <v>Área dañada (%)</v>
          </cell>
          <cell r="G15">
            <v>0</v>
          </cell>
          <cell r="H15">
            <v>5</v>
          </cell>
          <cell r="I15">
            <v>0.14000000000000001</v>
          </cell>
          <cell r="J15">
            <v>0.7</v>
          </cell>
        </row>
        <row r="16">
          <cell r="C16" t="str">
            <v xml:space="preserve"> Fisuras (m²)</v>
          </cell>
          <cell r="D16">
            <v>64.396000000000001</v>
          </cell>
          <cell r="E16" t="str">
            <v>Área dañada (%)</v>
          </cell>
          <cell r="G16">
            <v>1</v>
          </cell>
          <cell r="H16">
            <v>4.88</v>
          </cell>
          <cell r="I16">
            <v>7.0000000000000007E-2</v>
          </cell>
          <cell r="J16">
            <v>0.34</v>
          </cell>
        </row>
        <row r="17">
          <cell r="C17" t="str">
            <v xml:space="preserve"> Deformaciones (m²)</v>
          </cell>
          <cell r="D17">
            <v>65</v>
          </cell>
          <cell r="E17" t="str">
            <v>Área dañada (%)</v>
          </cell>
          <cell r="G17">
            <v>1.01</v>
          </cell>
          <cell r="H17">
            <v>4.75</v>
          </cell>
          <cell r="I17">
            <v>0.105</v>
          </cell>
          <cell r="J17">
            <v>0.5</v>
          </cell>
        </row>
        <row r="18">
          <cell r="C18" t="str">
            <v xml:space="preserve"> Desprendimientos (m²)</v>
          </cell>
          <cell r="D18">
            <v>0</v>
          </cell>
          <cell r="E18" t="str">
            <v>Área dañada (%)</v>
          </cell>
          <cell r="G18">
            <v>0</v>
          </cell>
          <cell r="H18">
            <v>5</v>
          </cell>
          <cell r="I18">
            <v>0.105</v>
          </cell>
          <cell r="J18">
            <v>0.53</v>
          </cell>
        </row>
        <row r="19">
          <cell r="C19" t="str">
            <v xml:space="preserve"> Ahuellamiento (mm)</v>
          </cell>
          <cell r="D19">
            <v>0</v>
          </cell>
          <cell r="E19" t="str">
            <v>Ahuellamiento prom. (mm)</v>
          </cell>
          <cell r="G19">
            <v>0</v>
          </cell>
          <cell r="H19">
            <v>5</v>
          </cell>
          <cell r="I19">
            <v>0.105</v>
          </cell>
          <cell r="J19">
            <v>0.53</v>
          </cell>
        </row>
        <row r="20">
          <cell r="C20" t="str">
            <v xml:space="preserve"> Otros daños (m²)</v>
          </cell>
          <cell r="D20">
            <v>0</v>
          </cell>
          <cell r="E20" t="str">
            <v>Área dañada (%)</v>
          </cell>
          <cell r="G20">
            <v>0</v>
          </cell>
          <cell r="H20">
            <v>5</v>
          </cell>
          <cell r="I20">
            <v>0.105</v>
          </cell>
          <cell r="J20">
            <v>0.53</v>
          </cell>
          <cell r="K20">
            <v>3.1300000000000008</v>
          </cell>
          <cell r="L20" t="str">
            <v>Bueno</v>
          </cell>
        </row>
        <row r="21">
          <cell r="B21" t="str">
            <v>BERMAS</v>
          </cell>
          <cell r="C21" t="str">
            <v xml:space="preserve"> Daños totales (m²)</v>
          </cell>
          <cell r="D21">
            <v>7</v>
          </cell>
          <cell r="E21" t="str">
            <v>Área dañada (%)</v>
          </cell>
          <cell r="G21">
            <v>0.59</v>
          </cell>
          <cell r="H21">
            <v>4.88</v>
          </cell>
          <cell r="I21">
            <v>7.0000000000000007E-2</v>
          </cell>
          <cell r="J21">
            <v>0.34</v>
          </cell>
          <cell r="K21">
            <v>0.34</v>
          </cell>
          <cell r="L21" t="str">
            <v>Bueno</v>
          </cell>
        </row>
        <row r="23">
          <cell r="A23" t="str">
            <v>PARÁMETRO</v>
          </cell>
          <cell r="B23" t="str">
            <v>ELEMENTO</v>
          </cell>
          <cell r="C23" t="str">
            <v>Cant. Requerida</v>
          </cell>
          <cell r="D23" t="str">
            <v>Criterio</v>
          </cell>
          <cell r="E23" t="str">
            <v>Cant. Buena</v>
          </cell>
          <cell r="F23" t="str">
            <v>Cant. Reg.</v>
          </cell>
          <cell r="G23" t="str">
            <v>Cant. Mala</v>
          </cell>
          <cell r="H23" t="str">
            <v>Calif. Parcial</v>
          </cell>
          <cell r="I23" t="str">
            <v>Peso Parcial</v>
          </cell>
          <cell r="J23" t="str">
            <v>Calif. Pond.</v>
          </cell>
        </row>
        <row r="24">
          <cell r="A24" t="str">
            <v>DRENAJE</v>
          </cell>
          <cell r="B24" t="str">
            <v>CUNETAS (m)</v>
          </cell>
          <cell r="C24">
            <v>0</v>
          </cell>
          <cell r="D24" t="str">
            <v>Funcionalidad</v>
          </cell>
          <cell r="E24">
            <v>0</v>
          </cell>
          <cell r="F24">
            <v>0</v>
          </cell>
          <cell r="G24">
            <v>0</v>
          </cell>
          <cell r="H24">
            <v>5</v>
          </cell>
          <cell r="I24">
            <v>3.125E-2</v>
          </cell>
          <cell r="J24">
            <v>0.16</v>
          </cell>
        </row>
        <row r="25">
          <cell r="D25" t="str">
            <v>Suficiencia</v>
          </cell>
          <cell r="E25" t="str">
            <v>No se requieren</v>
          </cell>
          <cell r="H25">
            <v>5</v>
          </cell>
          <cell r="I25">
            <v>2.5000000000000001E-2</v>
          </cell>
          <cell r="J25">
            <v>0.13</v>
          </cell>
          <cell r="K25">
            <v>0.29000000000000004</v>
          </cell>
          <cell r="L25">
            <v>0</v>
          </cell>
        </row>
        <row r="26">
          <cell r="B26" t="str">
            <v>ALCANTARILLAS (U)</v>
          </cell>
          <cell r="C26">
            <v>0</v>
          </cell>
          <cell r="D26" t="str">
            <v>Funcionalidad</v>
          </cell>
          <cell r="E26">
            <v>0</v>
          </cell>
          <cell r="F26">
            <v>0</v>
          </cell>
          <cell r="G26">
            <v>0</v>
          </cell>
          <cell r="H26">
            <v>5</v>
          </cell>
          <cell r="I26">
            <v>3.125E-2</v>
          </cell>
          <cell r="J26">
            <v>0.16</v>
          </cell>
        </row>
        <row r="27">
          <cell r="D27" t="str">
            <v>Suficiencia</v>
          </cell>
          <cell r="E27" t="str">
            <v>No se requieren</v>
          </cell>
          <cell r="H27">
            <v>5</v>
          </cell>
          <cell r="I27">
            <v>1.8749999999999999E-2</v>
          </cell>
          <cell r="J27">
            <v>0.09</v>
          </cell>
          <cell r="K27">
            <v>0.25</v>
          </cell>
          <cell r="L27">
            <v>0</v>
          </cell>
        </row>
        <row r="28">
          <cell r="B28" t="str">
            <v>PUENTES Y PONT.</v>
          </cell>
          <cell r="C28">
            <v>1</v>
          </cell>
          <cell r="D28" t="str">
            <v>Estado</v>
          </cell>
          <cell r="E28">
            <v>1</v>
          </cell>
          <cell r="F28">
            <v>0</v>
          </cell>
          <cell r="G28">
            <v>0</v>
          </cell>
          <cell r="H28">
            <v>5</v>
          </cell>
          <cell r="I28">
            <v>1.8749999999999999E-2</v>
          </cell>
          <cell r="J28">
            <v>0.09</v>
          </cell>
          <cell r="K28">
            <v>0.09</v>
          </cell>
          <cell r="L28" t="str">
            <v>Bueno</v>
          </cell>
        </row>
        <row r="30">
          <cell r="A30" t="str">
            <v>PARÁMETRO</v>
          </cell>
          <cell r="B30" t="str">
            <v>ELEMENTO</v>
          </cell>
          <cell r="C30" t="str">
            <v>Cant. Requerida</v>
          </cell>
          <cell r="D30" t="str">
            <v>Criterio</v>
          </cell>
          <cell r="E30" t="str">
            <v>Buenas</v>
          </cell>
          <cell r="F30" t="str">
            <v>Regulares</v>
          </cell>
          <cell r="G30" t="str">
            <v>Malas</v>
          </cell>
          <cell r="H30" t="str">
            <v>Calif. Parc.</v>
          </cell>
          <cell r="I30" t="str">
            <v>Peso Parcial</v>
          </cell>
          <cell r="J30" t="str">
            <v>Calif. Pond.</v>
          </cell>
        </row>
        <row r="31">
          <cell r="A31" t="str">
            <v>SEÑALIZACIÓN</v>
          </cell>
          <cell r="B31" t="str">
            <v>VERTICAL (U)</v>
          </cell>
          <cell r="C31">
            <v>10</v>
          </cell>
          <cell r="D31" t="str">
            <v>Estado</v>
          </cell>
          <cell r="E31">
            <v>10</v>
          </cell>
          <cell r="F31">
            <v>0</v>
          </cell>
          <cell r="G31">
            <v>0</v>
          </cell>
          <cell r="H31">
            <v>5</v>
          </cell>
          <cell r="I31">
            <v>2.5000000000000001E-2</v>
          </cell>
          <cell r="J31">
            <v>0.13</v>
          </cell>
        </row>
        <row r="32">
          <cell r="D32" t="str">
            <v>Suficiencia</v>
          </cell>
          <cell r="E32" t="str">
            <v>Si</v>
          </cell>
          <cell r="H32">
            <v>5</v>
          </cell>
          <cell r="I32">
            <v>2.5000000000000001E-2</v>
          </cell>
          <cell r="J32">
            <v>0.13</v>
          </cell>
          <cell r="K32">
            <v>0.26</v>
          </cell>
          <cell r="L32" t="str">
            <v>Bueno</v>
          </cell>
        </row>
        <row r="33">
          <cell r="B33" t="str">
            <v>HORIZONTAL (m)</v>
          </cell>
          <cell r="C33">
            <v>2841</v>
          </cell>
          <cell r="D33" t="str">
            <v>Estado</v>
          </cell>
          <cell r="E33">
            <v>0</v>
          </cell>
          <cell r="F33">
            <v>2841</v>
          </cell>
          <cell r="G33">
            <v>0</v>
          </cell>
          <cell r="H33">
            <v>2.5</v>
          </cell>
          <cell r="I33">
            <v>3.7499999999999999E-2</v>
          </cell>
          <cell r="J33">
            <v>0.09</v>
          </cell>
        </row>
        <row r="34">
          <cell r="D34" t="str">
            <v>Suficiencia</v>
          </cell>
          <cell r="E34" t="str">
            <v>Si</v>
          </cell>
          <cell r="H34">
            <v>5</v>
          </cell>
          <cell r="I34">
            <v>3.7499999999999999E-2</v>
          </cell>
          <cell r="J34">
            <v>0.19</v>
          </cell>
          <cell r="K34">
            <v>0.28000000000000003</v>
          </cell>
          <cell r="L34" t="str">
            <v>Regular</v>
          </cell>
        </row>
        <row r="36">
          <cell r="A36" t="str">
            <v>PARÁMETRO</v>
          </cell>
          <cell r="B36" t="str">
            <v>ELEMENTO</v>
          </cell>
          <cell r="C36" t="str">
            <v>Elemento</v>
          </cell>
          <cell r="E36" t="str">
            <v>Criterio</v>
          </cell>
          <cell r="H36" t="str">
            <v>Calif. Parcial</v>
          </cell>
          <cell r="I36" t="str">
            <v>Peso Parcial</v>
          </cell>
          <cell r="J36" t="str">
            <v>Calif. Pond.</v>
          </cell>
        </row>
        <row r="37">
          <cell r="A37" t="str">
            <v>ZONAS LATERALES</v>
          </cell>
          <cell r="C37" t="str">
            <v>Taludes Inestables (m):</v>
          </cell>
          <cell r="D37">
            <v>0</v>
          </cell>
          <cell r="E37" t="str">
            <v xml:space="preserve"> No existen</v>
          </cell>
          <cell r="H37">
            <v>5</v>
          </cell>
          <cell r="I37">
            <v>0.05</v>
          </cell>
          <cell r="J37">
            <v>0.25</v>
          </cell>
          <cell r="K37">
            <v>0.25</v>
          </cell>
          <cell r="L37" t="str">
            <v>Bueno</v>
          </cell>
        </row>
        <row r="39">
          <cell r="F39" t="str">
            <v>CALIFICACIÓN TOTAL DE LA SECCIÓN:</v>
          </cell>
          <cell r="J39">
            <v>4.8899999999999997</v>
          </cell>
        </row>
        <row r="40">
          <cell r="A40" t="str">
            <v>NOTA:</v>
          </cell>
          <cell r="B40" t="str">
            <v>El ingeniero sólo deberá introducir los datos requeridos para los campos en blanco. Lo demás lo calcula el programa.</v>
          </cell>
        </row>
        <row r="41">
          <cell r="G41" t="str">
            <v>ESTADO DE LA SECCIÓN:</v>
          </cell>
          <cell r="J41" t="str">
            <v>Bueno</v>
          </cell>
          <cell r="K41">
            <v>4.8900000000000006</v>
          </cell>
          <cell r="L41" t="str">
            <v>Bueno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
      <sheetName val="PPTO.OFICIAL"/>
      <sheetName val="PAV"/>
      <sheetName val="Hoja1"/>
      <sheetName val="alcantarillas"/>
      <sheetName val="PR 1"/>
    </sheetNames>
    <sheetDataSet>
      <sheetData sheetId="0"/>
      <sheetData sheetId="1"/>
      <sheetData sheetId="2"/>
      <sheetData sheetId="3"/>
      <sheetData sheetId="4"/>
      <sheetData sheetId="5"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C"/>
      <sheetName val="ITeC Desprotegido"/>
      <sheetName val="MODELO PRESUPUESTO"/>
      <sheetName val="MODELO UD TRANSPORTE"/>
      <sheetName val="UNIDAD NORMAL"/>
      <sheetName val="Descompuestos SIN INDIRECTOS"/>
      <sheetName val="Descompuestos"/>
      <sheetName val="Porcentajes"/>
      <sheetName val="Unidades"/>
      <sheetName val="Transportes"/>
      <sheetName val="Materiales"/>
      <sheetName val="Maquinaria"/>
      <sheetName val="Mano de obra"/>
      <sheetName val="Estadística"/>
      <sheetName val="Ejemplo Medi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precios"/>
      <sheetName val="LISTA"/>
      <sheetName val="Programacion"/>
      <sheetName val="Presupuesto"/>
      <sheetName val="PUC"/>
      <sheetName val="PAGOS"/>
      <sheetName val="Flujo Caja"/>
      <sheetName val="TOTAL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AIU"/>
      <sheetName val="SALARIO"/>
      <sheetName val="EQUIPO"/>
      <sheetName val="Poliza"/>
      <sheetName val="AYUDANTE"/>
      <sheetName val="OFICIAL"/>
      <sheetName val="RESUMEN CUENTAS"/>
      <sheetName val="Form5 _Pág_ 1"/>
      <sheetName val="Form5 _Pág_ 2"/>
    </sheetNames>
    <sheetDataSet>
      <sheetData sheetId="0" refreshError="1"/>
      <sheetData sheetId="1" refreshError="1">
        <row r="168">
          <cell r="D168">
            <v>0.16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Ene-Oct EEPPM"/>
      <sheetName val="May-Oct Contrato"/>
    </sheetNames>
    <sheetDataSet>
      <sheetData sheetId="0" refreshError="1"/>
      <sheetData sheetId="1" refreshError="1"/>
      <sheetData sheetId="2" refreshError="1">
        <row r="33">
          <cell r="A33" t="str">
            <v>CAMBIO ACOMETIDAS CONTRATO</v>
          </cell>
          <cell r="B33">
            <v>259</v>
          </cell>
          <cell r="C33">
            <v>16</v>
          </cell>
          <cell r="D33">
            <v>3</v>
          </cell>
          <cell r="E33">
            <v>40</v>
          </cell>
          <cell r="F33">
            <v>2.2000000000000002</v>
          </cell>
          <cell r="G33">
            <v>2.2999999999999998</v>
          </cell>
          <cell r="H33">
            <v>5.8181818181818182E-2</v>
          </cell>
        </row>
        <row r="34">
          <cell r="A34" t="str">
            <v>CASAS SIN AGUA</v>
          </cell>
          <cell r="B34">
            <v>2</v>
          </cell>
          <cell r="C34">
            <v>4</v>
          </cell>
          <cell r="E34">
            <v>40</v>
          </cell>
          <cell r="F34"/>
          <cell r="G34"/>
          <cell r="H34">
            <v>0.66666666666666663</v>
          </cell>
        </row>
        <row r="35">
          <cell r="A35" t="str">
            <v>CORTE Y RECONEXION</v>
          </cell>
          <cell r="B35">
            <v>673</v>
          </cell>
          <cell r="C35">
            <v>58</v>
          </cell>
          <cell r="D35">
            <v>1</v>
          </cell>
          <cell r="E35">
            <v>40</v>
          </cell>
          <cell r="F35">
            <v>16.8</v>
          </cell>
          <cell r="G35">
            <v>18.3</v>
          </cell>
          <cell r="H35">
            <v>7.9343365253077974E-2</v>
          </cell>
        </row>
        <row r="36">
          <cell r="A36" t="str">
            <v>DAÑOS ACUEDUCTO</v>
          </cell>
          <cell r="B36">
            <v>8</v>
          </cell>
          <cell r="C36">
            <v>0</v>
          </cell>
          <cell r="E36">
            <v>40</v>
          </cell>
          <cell r="F36"/>
          <cell r="G36"/>
          <cell r="H36">
            <v>0</v>
          </cell>
        </row>
        <row r="37">
          <cell r="A37" t="str">
            <v>ESCOMBROS DAÑOS ACUEDUCTO</v>
          </cell>
          <cell r="B37">
            <v>10</v>
          </cell>
          <cell r="C37">
            <v>0</v>
          </cell>
          <cell r="E37">
            <v>40</v>
          </cell>
          <cell r="F37"/>
          <cell r="G37"/>
          <cell r="H37">
            <v>0</v>
          </cell>
        </row>
        <row r="38">
          <cell r="A38" t="str">
            <v>FRAUDES</v>
          </cell>
          <cell r="B38">
            <v>4</v>
          </cell>
          <cell r="C38">
            <v>3</v>
          </cell>
          <cell r="E38">
            <v>40</v>
          </cell>
          <cell r="F38"/>
          <cell r="G38"/>
          <cell r="H38">
            <v>0.42857142857142855</v>
          </cell>
        </row>
        <row r="39">
          <cell r="A39" t="str">
            <v>GARANTIAS INSTALACIONES</v>
          </cell>
          <cell r="B39">
            <v>96</v>
          </cell>
          <cell r="C39">
            <v>7</v>
          </cell>
          <cell r="D39">
            <v>1</v>
          </cell>
          <cell r="E39">
            <v>40</v>
          </cell>
          <cell r="F39">
            <v>2.4</v>
          </cell>
          <cell r="G39">
            <v>2.6</v>
          </cell>
          <cell r="H39">
            <v>6.7961165048543687E-2</v>
          </cell>
        </row>
        <row r="40">
          <cell r="A40" t="str">
            <v>INSTALACIONES ACUEDUCTO</v>
          </cell>
          <cell r="B40">
            <v>928</v>
          </cell>
          <cell r="C40">
            <v>131</v>
          </cell>
          <cell r="D40">
            <v>5</v>
          </cell>
          <cell r="E40">
            <v>40</v>
          </cell>
          <cell r="F40">
            <v>4.5999999999999996</v>
          </cell>
          <cell r="G40">
            <v>5.3</v>
          </cell>
          <cell r="H40">
            <v>0.12370160528800755</v>
          </cell>
        </row>
        <row r="41">
          <cell r="A41" t="str">
            <v>INSTALACIONES ALCANTARILLADO</v>
          </cell>
          <cell r="B41">
            <v>59</v>
          </cell>
          <cell r="C41">
            <v>0</v>
          </cell>
          <cell r="D41">
            <v>4</v>
          </cell>
          <cell r="E41">
            <v>40</v>
          </cell>
          <cell r="F41">
            <v>0.4</v>
          </cell>
          <cell r="G41">
            <v>0.4</v>
          </cell>
          <cell r="H41">
            <v>0</v>
          </cell>
        </row>
        <row r="42">
          <cell r="A42" t="str">
            <v>MEDIDORES 1/2 Y 1"</v>
          </cell>
          <cell r="B42">
            <v>622</v>
          </cell>
          <cell r="C42">
            <v>9</v>
          </cell>
          <cell r="D42">
            <v>2.5</v>
          </cell>
          <cell r="E42">
            <v>40</v>
          </cell>
          <cell r="F42">
            <v>6.2</v>
          </cell>
          <cell r="G42">
            <v>6.3</v>
          </cell>
          <cell r="H42">
            <v>1.4263074484944533E-2</v>
          </cell>
        </row>
        <row r="43">
          <cell r="A43" t="str">
            <v>MMTO VALVULAS E HIDRANTES</v>
          </cell>
          <cell r="B43">
            <v>256</v>
          </cell>
          <cell r="C43">
            <v>0</v>
          </cell>
          <cell r="D43">
            <v>3</v>
          </cell>
          <cell r="E43">
            <v>40</v>
          </cell>
          <cell r="F43">
            <v>2.1</v>
          </cell>
          <cell r="G43">
            <v>2.1</v>
          </cell>
          <cell r="H43">
            <v>0</v>
          </cell>
        </row>
        <row r="44">
          <cell r="A44" t="str">
            <v>OBRAS ACCESORIAS DAÑOS ACUEDUCTO</v>
          </cell>
          <cell r="B44">
            <v>289</v>
          </cell>
          <cell r="C44">
            <v>24</v>
          </cell>
          <cell r="D44">
            <v>3</v>
          </cell>
          <cell r="E44">
            <v>40</v>
          </cell>
          <cell r="F44">
            <v>2.4</v>
          </cell>
          <cell r="G44">
            <v>2.6</v>
          </cell>
          <cell r="H44">
            <v>7.6677316293929709E-2</v>
          </cell>
        </row>
        <row r="45">
          <cell r="A45" t="str">
            <v>OBRAS ACCESORIAS INSTALACIONES</v>
          </cell>
          <cell r="B45">
            <v>1125</v>
          </cell>
          <cell r="C45">
            <v>0</v>
          </cell>
          <cell r="D45">
            <v>3.5</v>
          </cell>
          <cell r="E45">
            <v>40</v>
          </cell>
          <cell r="F45">
            <v>8</v>
          </cell>
          <cell r="G45">
            <v>8</v>
          </cell>
          <cell r="H45">
            <v>0</v>
          </cell>
        </row>
        <row r="46">
          <cell r="A46" t="str">
            <v>PROYECTOS ACUEDUCTO</v>
          </cell>
          <cell r="B46">
            <v>2</v>
          </cell>
          <cell r="C46">
            <v>0</v>
          </cell>
          <cell r="E46">
            <v>40</v>
          </cell>
          <cell r="F46"/>
          <cell r="G46"/>
          <cell r="H46">
            <v>0</v>
          </cell>
        </row>
        <row r="47">
          <cell r="A47" t="str">
            <v>REFERENCIACIÓN ACUEDUCTO</v>
          </cell>
          <cell r="B47">
            <v>7</v>
          </cell>
          <cell r="C47">
            <v>1</v>
          </cell>
          <cell r="E47">
            <v>40</v>
          </cell>
          <cell r="F47"/>
          <cell r="G47"/>
          <cell r="H47">
            <v>0.125</v>
          </cell>
        </row>
        <row r="48">
          <cell r="A48" t="str">
            <v>REPARACION CAJAS DE MEDIDORES</v>
          </cell>
          <cell r="B48">
            <v>8</v>
          </cell>
          <cell r="C48">
            <v>0</v>
          </cell>
          <cell r="E48">
            <v>40</v>
          </cell>
          <cell r="F48"/>
          <cell r="G48"/>
          <cell r="H48">
            <v>0</v>
          </cell>
        </row>
        <row r="49">
          <cell r="A49" t="str">
            <v>TRASLADO MEDIDOR</v>
          </cell>
          <cell r="B49">
            <v>2</v>
          </cell>
          <cell r="C49">
            <v>0</v>
          </cell>
          <cell r="D49">
            <v>1</v>
          </cell>
          <cell r="E49">
            <v>40</v>
          </cell>
          <cell r="F49">
            <v>0.1</v>
          </cell>
          <cell r="G49">
            <v>0.1</v>
          </cell>
          <cell r="H49">
            <v>0</v>
          </cell>
        </row>
        <row r="51">
          <cell r="A51" t="str">
            <v>Total general</v>
          </cell>
          <cell r="B51">
            <v>4350</v>
          </cell>
          <cell r="C51">
            <v>253</v>
          </cell>
          <cell r="F51"/>
          <cell r="G51"/>
          <cell r="H51">
            <v>5.4964153812730829E-2</v>
          </cell>
        </row>
        <row r="52">
          <cell r="F52"/>
          <cell r="G52"/>
          <cell r="H52"/>
        </row>
      </sheetData>
      <sheetData sheetId="3" refreshError="1">
        <row r="30">
          <cell r="A30" t="str">
            <v>CAMBIO ACOMETIDAS CONTRATO</v>
          </cell>
          <cell r="B30">
            <v>287</v>
          </cell>
          <cell r="C30">
            <v>4</v>
          </cell>
          <cell r="D30">
            <v>3</v>
          </cell>
          <cell r="E30">
            <v>41</v>
          </cell>
          <cell r="F30">
            <v>2.2999999999999998</v>
          </cell>
          <cell r="G30">
            <v>2.4</v>
          </cell>
          <cell r="H30">
            <v>1.3745704467353952E-2</v>
          </cell>
        </row>
        <row r="31">
          <cell r="A31" t="str">
            <v>CASAS SIN AGUA</v>
          </cell>
          <cell r="B31">
            <v>6</v>
          </cell>
          <cell r="C31">
            <v>1</v>
          </cell>
          <cell r="E31">
            <v>41</v>
          </cell>
          <cell r="F31"/>
          <cell r="G31"/>
          <cell r="H31">
            <v>0.14285714285714285</v>
          </cell>
        </row>
        <row r="32">
          <cell r="A32" t="str">
            <v>CORTE Y RECONEXION</v>
          </cell>
          <cell r="B32">
            <v>741</v>
          </cell>
          <cell r="C32">
            <v>10</v>
          </cell>
          <cell r="D32">
            <v>1</v>
          </cell>
          <cell r="E32">
            <v>41</v>
          </cell>
          <cell r="F32">
            <v>18.100000000000001</v>
          </cell>
          <cell r="G32">
            <v>18.3</v>
          </cell>
          <cell r="H32">
            <v>1.3315579227696404E-2</v>
          </cell>
        </row>
        <row r="33">
          <cell r="A33" t="str">
            <v>DAÑOS ACUEDUCTO</v>
          </cell>
          <cell r="B33">
            <v>15</v>
          </cell>
          <cell r="C33">
            <v>0</v>
          </cell>
          <cell r="E33">
            <v>41</v>
          </cell>
          <cell r="F33"/>
          <cell r="G33"/>
          <cell r="H33">
            <v>0</v>
          </cell>
        </row>
        <row r="34">
          <cell r="A34" t="str">
            <v>FRAUDES</v>
          </cell>
          <cell r="B34">
            <v>8</v>
          </cell>
          <cell r="C34">
            <v>5</v>
          </cell>
          <cell r="E34">
            <v>41</v>
          </cell>
          <cell r="F34"/>
          <cell r="G34"/>
          <cell r="H34">
            <v>0.38461538461538464</v>
          </cell>
        </row>
        <row r="35">
          <cell r="A35" t="str">
            <v>GARANTIAS INSTALACIONES</v>
          </cell>
          <cell r="B35">
            <v>60</v>
          </cell>
          <cell r="C35">
            <v>5</v>
          </cell>
          <cell r="D35">
            <v>1</v>
          </cell>
          <cell r="E35">
            <v>41</v>
          </cell>
          <cell r="F35">
            <v>1.5</v>
          </cell>
          <cell r="G35">
            <v>1.6</v>
          </cell>
          <cell r="H35">
            <v>7.6923076923076927E-2</v>
          </cell>
        </row>
        <row r="36">
          <cell r="A36" t="str">
            <v>INSTALACIONES ACUEDUCTO</v>
          </cell>
          <cell r="B36">
            <v>949</v>
          </cell>
          <cell r="C36">
            <v>55</v>
          </cell>
          <cell r="D36">
            <v>5</v>
          </cell>
          <cell r="E36">
            <v>41</v>
          </cell>
          <cell r="F36">
            <v>4.5999999999999996</v>
          </cell>
          <cell r="G36">
            <v>4.9000000000000004</v>
          </cell>
          <cell r="H36">
            <v>5.4780876494023904E-2</v>
          </cell>
        </row>
        <row r="37">
          <cell r="A37" t="str">
            <v>INSTALACIONES ALCANTARILLADO</v>
          </cell>
          <cell r="B37">
            <v>7</v>
          </cell>
          <cell r="C37">
            <v>0</v>
          </cell>
          <cell r="D37">
            <v>4</v>
          </cell>
          <cell r="E37">
            <v>41</v>
          </cell>
          <cell r="F37">
            <v>0</v>
          </cell>
          <cell r="G37">
            <v>0</v>
          </cell>
          <cell r="H37">
            <v>0</v>
          </cell>
        </row>
        <row r="38">
          <cell r="A38" t="str">
            <v>MEDIDORES 1/2 Y 1"</v>
          </cell>
          <cell r="B38">
            <v>1375</v>
          </cell>
          <cell r="C38">
            <v>1</v>
          </cell>
          <cell r="D38">
            <v>3.5</v>
          </cell>
          <cell r="E38">
            <v>41</v>
          </cell>
          <cell r="F38">
            <v>9.6</v>
          </cell>
          <cell r="G38">
            <v>9.6</v>
          </cell>
          <cell r="H38">
            <v>7.2674418604651162E-4</v>
          </cell>
        </row>
        <row r="39">
          <cell r="A39" t="str">
            <v>MMTO VALVULAS E HIDRANTES</v>
          </cell>
          <cell r="B39">
            <v>114</v>
          </cell>
          <cell r="C39">
            <v>0</v>
          </cell>
          <cell r="D39">
            <v>3</v>
          </cell>
          <cell r="E39">
            <v>41</v>
          </cell>
          <cell r="F39">
            <v>0.9</v>
          </cell>
          <cell r="G39">
            <v>0.9</v>
          </cell>
          <cell r="H39">
            <v>0</v>
          </cell>
        </row>
        <row r="40">
          <cell r="A40" t="str">
            <v>OBRAS ACCESORIAS DAÑOS ACUEDUCTO</v>
          </cell>
          <cell r="B40">
            <v>150</v>
          </cell>
          <cell r="C40">
            <v>0</v>
          </cell>
          <cell r="D40">
            <v>3</v>
          </cell>
          <cell r="E40">
            <v>41</v>
          </cell>
          <cell r="F40">
            <v>1.2</v>
          </cell>
          <cell r="G40">
            <v>1.2</v>
          </cell>
          <cell r="H40">
            <v>0</v>
          </cell>
        </row>
        <row r="41">
          <cell r="A41" t="str">
            <v>OBRAS ACCESORIAS INSTALACIONES</v>
          </cell>
          <cell r="B41">
            <v>1230</v>
          </cell>
          <cell r="C41">
            <v>0</v>
          </cell>
          <cell r="D41">
            <v>2.5</v>
          </cell>
          <cell r="E41">
            <v>41</v>
          </cell>
          <cell r="F41">
            <v>12</v>
          </cell>
          <cell r="G41">
            <v>12</v>
          </cell>
          <cell r="H41">
            <v>0</v>
          </cell>
        </row>
        <row r="42">
          <cell r="A42" t="str">
            <v>PROYECTOS ACUEDUCTO</v>
          </cell>
          <cell r="B42">
            <v>91</v>
          </cell>
          <cell r="C42">
            <v>17</v>
          </cell>
          <cell r="E42">
            <v>41</v>
          </cell>
          <cell r="F42"/>
          <cell r="G42"/>
          <cell r="H42">
            <v>0.15740740740740741</v>
          </cell>
        </row>
        <row r="44">
          <cell r="A44" t="str">
            <v>Total general</v>
          </cell>
          <cell r="B44">
            <v>5033</v>
          </cell>
          <cell r="C44">
            <v>98</v>
          </cell>
          <cell r="F44"/>
          <cell r="G44"/>
          <cell r="H44">
            <v>1.9099590723055934E-2</v>
          </cell>
        </row>
        <row r="45">
          <cell r="F45"/>
          <cell r="G45"/>
          <cell r="H45"/>
        </row>
      </sheetData>
      <sheetData sheetId="4" refreshError="1">
        <row r="31">
          <cell r="A31" t="str">
            <v>CAMBIO ACOMETIDAS CONTRATO</v>
          </cell>
          <cell r="B31">
            <v>361</v>
          </cell>
          <cell r="C31">
            <v>4</v>
          </cell>
          <cell r="D31">
            <v>3</v>
          </cell>
          <cell r="E31">
            <v>42</v>
          </cell>
          <cell r="F31">
            <v>2.9</v>
          </cell>
          <cell r="G31">
            <v>2.9</v>
          </cell>
          <cell r="H31">
            <v>1.0958904109589041E-2</v>
          </cell>
        </row>
        <row r="32">
          <cell r="A32" t="str">
            <v>CASAS SIN AGUA</v>
          </cell>
          <cell r="B32">
            <v>7</v>
          </cell>
          <cell r="C32">
            <v>0</v>
          </cell>
          <cell r="E32">
            <v>42</v>
          </cell>
          <cell r="F32"/>
          <cell r="G32"/>
          <cell r="H32">
            <v>0</v>
          </cell>
        </row>
        <row r="33">
          <cell r="A33" t="str">
            <v>CORTE Y RECONEXION</v>
          </cell>
          <cell r="B33">
            <v>825</v>
          </cell>
          <cell r="C33">
            <v>12</v>
          </cell>
          <cell r="D33">
            <v>1</v>
          </cell>
          <cell r="E33">
            <v>42</v>
          </cell>
          <cell r="F33">
            <v>19.600000000000001</v>
          </cell>
          <cell r="G33">
            <v>19.899999999999999</v>
          </cell>
          <cell r="H33">
            <v>1.4336917562724014E-2</v>
          </cell>
        </row>
        <row r="34">
          <cell r="A34" t="str">
            <v>DAÑOS ACUEDUCTO</v>
          </cell>
          <cell r="B34">
            <v>20</v>
          </cell>
          <cell r="C34">
            <v>0</v>
          </cell>
          <cell r="E34">
            <v>42</v>
          </cell>
          <cell r="F34"/>
          <cell r="G34"/>
          <cell r="H34">
            <v>0</v>
          </cell>
        </row>
        <row r="35">
          <cell r="A35" t="str">
            <v>FRAUDES</v>
          </cell>
          <cell r="B35">
            <v>35</v>
          </cell>
          <cell r="C35">
            <v>0</v>
          </cell>
          <cell r="E35">
            <v>42</v>
          </cell>
          <cell r="F35"/>
          <cell r="G35"/>
          <cell r="H35">
            <v>0</v>
          </cell>
        </row>
        <row r="36">
          <cell r="A36" t="str">
            <v>GARANTIAS INSTALACIONES</v>
          </cell>
          <cell r="B36">
            <v>88</v>
          </cell>
          <cell r="C36">
            <v>4</v>
          </cell>
          <cell r="D36">
            <v>1</v>
          </cell>
          <cell r="E36">
            <v>42</v>
          </cell>
          <cell r="F36">
            <v>2.1</v>
          </cell>
          <cell r="G36">
            <v>2.2000000000000002</v>
          </cell>
          <cell r="H36">
            <v>4.3478260869565216E-2</v>
          </cell>
        </row>
        <row r="37">
          <cell r="A37" t="str">
            <v>INSTALACIONES ACUEDUCTO</v>
          </cell>
          <cell r="B37">
            <v>828</v>
          </cell>
          <cell r="C37">
            <v>82</v>
          </cell>
          <cell r="D37">
            <v>5</v>
          </cell>
          <cell r="E37">
            <v>42</v>
          </cell>
          <cell r="F37">
            <v>3.9</v>
          </cell>
          <cell r="G37">
            <v>4.3</v>
          </cell>
          <cell r="H37">
            <v>9.0109890109890109E-2</v>
          </cell>
        </row>
        <row r="38">
          <cell r="A38" t="str">
            <v>MEDIDORES 1/2 Y 1"</v>
          </cell>
          <cell r="B38">
            <v>578</v>
          </cell>
          <cell r="C38">
            <v>6</v>
          </cell>
          <cell r="D38">
            <v>3.5</v>
          </cell>
          <cell r="E38">
            <v>42</v>
          </cell>
          <cell r="F38">
            <v>3.9</v>
          </cell>
          <cell r="G38">
            <v>4</v>
          </cell>
          <cell r="H38">
            <v>1.0273972602739725E-2</v>
          </cell>
        </row>
        <row r="39">
          <cell r="A39" t="str">
            <v>MMTO VALVULAS E HIDRANTES</v>
          </cell>
          <cell r="B39">
            <v>563</v>
          </cell>
          <cell r="C39">
            <v>0</v>
          </cell>
          <cell r="D39">
            <v>3</v>
          </cell>
          <cell r="E39">
            <v>42</v>
          </cell>
          <cell r="F39">
            <v>4.5</v>
          </cell>
          <cell r="G39">
            <v>4.5</v>
          </cell>
          <cell r="H39">
            <v>0</v>
          </cell>
        </row>
        <row r="40">
          <cell r="A40" t="str">
            <v>OBRAS ACCESORIAS DAÑOS ACUEDUCTO</v>
          </cell>
          <cell r="B40">
            <v>60</v>
          </cell>
          <cell r="C40">
            <v>1</v>
          </cell>
          <cell r="D40">
            <v>3</v>
          </cell>
          <cell r="E40">
            <v>42</v>
          </cell>
          <cell r="F40">
            <v>0.5</v>
          </cell>
          <cell r="G40">
            <v>0.5</v>
          </cell>
          <cell r="H40">
            <v>1.6393442622950821E-2</v>
          </cell>
        </row>
        <row r="41">
          <cell r="A41" t="str">
            <v>OBRAS ACCESORIAS INSTALACIONES</v>
          </cell>
          <cell r="B41">
            <v>929</v>
          </cell>
          <cell r="C41">
            <v>0</v>
          </cell>
          <cell r="D41">
            <v>2.5</v>
          </cell>
          <cell r="E41">
            <v>42</v>
          </cell>
          <cell r="F41">
            <v>8.8000000000000007</v>
          </cell>
          <cell r="G41">
            <v>8.8000000000000007</v>
          </cell>
          <cell r="H41">
            <v>0</v>
          </cell>
        </row>
        <row r="42">
          <cell r="A42" t="str">
            <v>PROYECTOS ACUEDUCTO</v>
          </cell>
          <cell r="B42">
            <v>2</v>
          </cell>
          <cell r="C42">
            <v>0</v>
          </cell>
          <cell r="E42">
            <v>42</v>
          </cell>
          <cell r="F42"/>
          <cell r="G42"/>
          <cell r="H42">
            <v>0</v>
          </cell>
        </row>
        <row r="44">
          <cell r="A44" t="str">
            <v>Total general</v>
          </cell>
          <cell r="B44">
            <v>4296</v>
          </cell>
          <cell r="C44">
            <v>109</v>
          </cell>
          <cell r="F44"/>
          <cell r="G44"/>
          <cell r="H44">
            <v>2.474460839954597E-2</v>
          </cell>
        </row>
        <row r="45">
          <cell r="F45"/>
          <cell r="G45"/>
          <cell r="H45"/>
        </row>
      </sheetData>
      <sheetData sheetId="5" refreshError="1"/>
      <sheetData sheetId="6"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Ene-Oct EEPPM"/>
      <sheetName val="May-Oct Contrato"/>
      <sheetName val="Ene-Oct_EEPPM"/>
      <sheetName val="May-Oct_Contrato"/>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TARIFA99"/>
      <sheetName val="Sheet1"/>
      <sheetName val="Sheet2"/>
      <sheetName val="Sheetens"/>
      <sheetName val="TUBERIA"/>
      <sheetName val="PLAN UDC"/>
    </sheetNames>
    <sheetDataSet>
      <sheetData sheetId="0"/>
      <sheetData sheetId="1"/>
      <sheetData sheetId="2"/>
      <sheetData sheetId="3"/>
      <sheetData sheetId="4"/>
      <sheetData sheetId="5" refreshError="1"/>
      <sheetData sheetId="6"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ontroles"/>
      <sheetName val="S Gles"/>
      <sheetName val="Balance (C)"/>
      <sheetName val="P&amp;G (C)"/>
      <sheetName val="Balance (F)"/>
      <sheetName val="P&amp;G (F)"/>
      <sheetName val="EFE"/>
      <sheetName val="Valoración"/>
      <sheetName val="Gastos"/>
      <sheetName val="Usufructo"/>
      <sheetName val="Inversión"/>
      <sheetName val="ImpoRenta"/>
      <sheetName val="Deprec"/>
      <sheetName val="Deuda"/>
      <sheetName val="Leasing"/>
      <sheetName val="InfoHist"/>
      <sheetName val="Cifras"/>
      <sheetName val="Sensibilidad"/>
      <sheetName val="Tráfico"/>
      <sheetName val="Matrices"/>
      <sheetName val="Red"/>
      <sheetName val="Ingreso"/>
      <sheetName val="I VF"/>
      <sheetName val="VF"/>
      <sheetName val="I VM"/>
      <sheetName val="VM"/>
      <sheetName val="T Voz"/>
      <sheetName val="I Dvas"/>
      <sheetName val="Dvas"/>
      <sheetName val="I Disp"/>
      <sheetName val="Disp"/>
      <sheetName val="T Data"/>
      <sheetName val="I Serv"/>
      <sheetName val="S Traf"/>
      <sheetName val="S $"/>
      <sheetName val="Mk nA"/>
      <sheetName val="R Mk"/>
    </sheetNames>
    <sheetDataSet>
      <sheetData sheetId="0"/>
      <sheetData sheetId="1"/>
      <sheetData sheetId="2" refreshError="1">
        <row r="20">
          <cell r="C20">
            <v>3.6999999999999998E-2</v>
          </cell>
          <cell r="D20">
            <v>0.02</v>
          </cell>
          <cell r="E20">
            <v>0.04</v>
          </cell>
          <cell r="F20">
            <v>0.04</v>
          </cell>
          <cell r="G20">
            <v>0.04</v>
          </cell>
          <cell r="H20">
            <v>0.04</v>
          </cell>
          <cell r="I20">
            <v>0.04</v>
          </cell>
          <cell r="J20">
            <v>0.04</v>
          </cell>
          <cell r="K20">
            <v>0.04</v>
          </cell>
          <cell r="L20">
            <v>0.04</v>
          </cell>
          <cell r="M20">
            <v>0.04</v>
          </cell>
          <cell r="N20">
            <v>0.04</v>
          </cell>
          <cell r="O20">
            <v>0.04</v>
          </cell>
          <cell r="P20">
            <v>0.04</v>
          </cell>
          <cell r="Q20">
            <v>0.04</v>
          </cell>
          <cell r="R20">
            <v>0.04</v>
          </cell>
          <cell r="S20">
            <v>0.04</v>
          </cell>
          <cell r="T20">
            <v>0.04</v>
          </cell>
          <cell r="U20">
            <v>0.04</v>
          </cell>
          <cell r="V20">
            <v>0.04</v>
          </cell>
          <cell r="W20">
            <v>0.04</v>
          </cell>
          <cell r="X20">
            <v>0.04</v>
          </cell>
          <cell r="Y20">
            <v>0.04</v>
          </cell>
          <cell r="Z20">
            <v>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Ítem"/>
      <sheetName val="Densidades"/>
      <sheetName val="Materiales"/>
      <sheetName val="Equipo"/>
      <sheetName val="Otros"/>
      <sheetName val="Fuentes materiale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 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 COMPRADA"/>
      <sheetName val="452.2"/>
      <sheetName val="452.2 COMPRADA "/>
      <sheetName val="452.3"/>
      <sheetName val="452.3 COMPRADA"/>
      <sheetName val="452.4"/>
      <sheetName val="452.4 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1 premez"/>
      <sheetName val="630.2"/>
      <sheetName val="630.2 premez"/>
      <sheetName val="630.3"/>
      <sheetName val="630.3 premez"/>
      <sheetName val="630.4"/>
      <sheetName val="630.4 premez"/>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sheetName val="650.4"/>
      <sheetName val="660.1"/>
      <sheetName val="660.2"/>
      <sheetName val="660.3"/>
      <sheetName val="661.1.1"/>
      <sheetName val="661.1.2"/>
      <sheetName val="661.1P"/>
      <sheetName val="662.1"/>
      <sheetName val="662.2"/>
      <sheetName val="670.1"/>
      <sheetName val="670.2"/>
      <sheetName val="671.1"/>
      <sheetName val="671.2"/>
      <sheetName val="672.1"/>
      <sheetName val="673.1"/>
      <sheetName val="673.2"/>
      <sheetName val="673.2P"/>
      <sheetName val="673.3"/>
      <sheetName val="674.1"/>
      <sheetName val="674.2"/>
      <sheetName val="680.1"/>
      <sheetName val="680.2"/>
      <sheetName val="680.3"/>
      <sheetName val="681.1"/>
      <sheetName val="682.1"/>
      <sheetName val="690.1"/>
      <sheetName val="700.1"/>
      <sheetName val="700.2"/>
      <sheetName val="700.3"/>
      <sheetName val="700.4"/>
      <sheetName val="701.1"/>
      <sheetName val="710.1"/>
      <sheetName val="710.2"/>
      <sheetName val="710.3"/>
      <sheetName val="710.4"/>
      <sheetName val="710.5"/>
      <sheetName val="720.1"/>
      <sheetName val="730.1"/>
      <sheetName val="730.2"/>
      <sheetName val="730.3"/>
      <sheetName val="731.1"/>
      <sheetName val="740.1"/>
      <sheetName val="741.1P1"/>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P1"/>
      <sheetName val="811.1P2"/>
      <sheetName val="811.1P3"/>
      <sheetName val="811.1P4"/>
      <sheetName val="811.1P5"/>
      <sheetName val="811.1P6"/>
      <sheetName val="811.1P7"/>
      <sheetName val="811.1P8"/>
      <sheetName val="811.1P9"/>
      <sheetName val="811.1P10"/>
      <sheetName val="811.1P11"/>
      <sheetName val="811.1P12"/>
      <sheetName val="811.1P13"/>
      <sheetName val="811.1P14"/>
      <sheetName val="812.1"/>
      <sheetName val="900.1"/>
      <sheetName val="900.2"/>
      <sheetName val="900.3"/>
      <sheetName val="concr C. A en obra"/>
      <sheetName val="concr C. B en obra"/>
      <sheetName val="concr C. C en obra"/>
      <sheetName val="concr C. D en obra"/>
      <sheetName val="concr C. E en obra"/>
      <sheetName val="concr C. F en obra"/>
      <sheetName val="mortero 1.3"/>
      <sheetName val="mortero 1.4"/>
      <sheetName val="ITeC Desprotegi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
      <sheetName val="M.OBRA"/>
      <sheetName val="PPTO"/>
      <sheetName val="AIU (2)"/>
      <sheetName val="APU BASICO"/>
      <sheetName val="INTERVENTORIA"/>
      <sheetName val="FACTOR MULTIPLICADOR"/>
      <sheetName val="1.1"/>
      <sheetName val="APU"/>
      <sheetName val="1.2"/>
      <sheetName val="1.3"/>
      <sheetName val="1.4"/>
      <sheetName val="1.3_2"/>
      <sheetName val="1.5"/>
      <sheetName val="1.6"/>
      <sheetName val="1.7"/>
      <sheetName val="2.1"/>
      <sheetName val="2.4"/>
      <sheetName val="2.7"/>
      <sheetName val="3.1"/>
      <sheetName val="3.2"/>
      <sheetName val="MEM CALC"/>
      <sheetName val="MATERIA"/>
      <sheetName val="MEM CALC 2"/>
      <sheetName val="Cortes y Llenos"/>
      <sheetName val="Pavimento"/>
      <sheetName val="LISTA DE PREC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FE COVER"/>
      <sheetName val="Hoja2"/>
      <sheetName val="BASE"/>
      <sheetName val="PRECIOS"/>
    </sheetNames>
    <sheetDataSet>
      <sheetData sheetId="0"/>
      <sheetData sheetId="1"/>
      <sheetData sheetId="2"/>
      <sheetData sheetId="3" refreshError="1"/>
      <sheetData sheetId="4"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ES"/>
      <sheetName val="T133-134"/>
      <sheetName val="T132-133"/>
      <sheetName val="T130-131"/>
    </sheetNames>
    <sheetDataSet>
      <sheetData sheetId="0" refreshError="1">
        <row r="11">
          <cell r="D11" t="str">
            <v>m3</v>
          </cell>
        </row>
        <row r="13">
          <cell r="D13" t="str">
            <v>m3</v>
          </cell>
        </row>
        <row r="15">
          <cell r="D15" t="str">
            <v>m2</v>
          </cell>
        </row>
        <row r="17">
          <cell r="D17" t="str">
            <v>m</v>
          </cell>
        </row>
        <row r="19">
          <cell r="D19" t="str">
            <v xml:space="preserve"> </v>
          </cell>
        </row>
        <row r="21">
          <cell r="D21" t="str">
            <v xml:space="preserve"> m3</v>
          </cell>
        </row>
        <row r="23">
          <cell r="D23" t="str">
            <v xml:space="preserve"> m3</v>
          </cell>
        </row>
        <row r="25">
          <cell r="D25" t="str">
            <v xml:space="preserve"> m3</v>
          </cell>
        </row>
        <row r="27">
          <cell r="D27" t="str">
            <v xml:space="preserve"> m3</v>
          </cell>
        </row>
        <row r="29">
          <cell r="D29" t="str">
            <v>un</v>
          </cell>
        </row>
        <row r="31">
          <cell r="D31" t="str">
            <v xml:space="preserve"> m3</v>
          </cell>
        </row>
        <row r="33">
          <cell r="D33" t="str">
            <v>un</v>
          </cell>
        </row>
        <row r="37">
          <cell r="D37" t="str">
            <v>m3</v>
          </cell>
        </row>
        <row r="39">
          <cell r="D39" t="str">
            <v>m3</v>
          </cell>
        </row>
        <row r="41">
          <cell r="D41" t="str">
            <v>m3</v>
          </cell>
        </row>
        <row r="45">
          <cell r="D45" t="str">
            <v>m2</v>
          </cell>
        </row>
        <row r="47">
          <cell r="D47" t="str">
            <v>m2</v>
          </cell>
        </row>
        <row r="49">
          <cell r="D49" t="str">
            <v>m2</v>
          </cell>
        </row>
        <row r="51">
          <cell r="D51" t="str">
            <v>m3</v>
          </cell>
        </row>
        <row r="55">
          <cell r="D55" t="str">
            <v>m3</v>
          </cell>
        </row>
        <row r="57">
          <cell r="D57" t="str">
            <v>m3</v>
          </cell>
        </row>
        <row r="59">
          <cell r="D59" t="str">
            <v>m3</v>
          </cell>
        </row>
        <row r="63">
          <cell r="D63" t="str">
            <v>m3</v>
          </cell>
        </row>
        <row r="65">
          <cell r="D65" t="str">
            <v>m3</v>
          </cell>
        </row>
        <row r="67">
          <cell r="D67" t="str">
            <v>m2</v>
          </cell>
        </row>
        <row r="71">
          <cell r="D71" t="str">
            <v>m2</v>
          </cell>
        </row>
        <row r="73">
          <cell r="D73" t="str">
            <v>m2</v>
          </cell>
        </row>
        <row r="75">
          <cell r="D75" t="str">
            <v>m2</v>
          </cell>
        </row>
        <row r="77">
          <cell r="D77" t="str">
            <v>m3</v>
          </cell>
        </row>
        <row r="79">
          <cell r="D79" t="str">
            <v>m3</v>
          </cell>
        </row>
        <row r="81">
          <cell r="D81" t="str">
            <v>m2</v>
          </cell>
        </row>
        <row r="85">
          <cell r="D85" t="str">
            <v>m2</v>
          </cell>
        </row>
        <row r="87">
          <cell r="D87" t="str">
            <v>m2</v>
          </cell>
        </row>
        <row r="91">
          <cell r="D91" t="str">
            <v>m3</v>
          </cell>
        </row>
        <row r="93">
          <cell r="D93" t="str">
            <v>m3</v>
          </cell>
        </row>
        <row r="95">
          <cell r="D95" t="str">
            <v>m3</v>
          </cell>
        </row>
        <row r="99">
          <cell r="D99" t="str">
            <v>m3</v>
          </cell>
        </row>
        <row r="101">
          <cell r="D101" t="str">
            <v>m3</v>
          </cell>
        </row>
        <row r="103">
          <cell r="D103" t="str">
            <v>m3</v>
          </cell>
        </row>
        <row r="105">
          <cell r="D105" t="str">
            <v>m3</v>
          </cell>
        </row>
        <row r="109">
          <cell r="D109" t="str">
            <v>Kg</v>
          </cell>
        </row>
        <row r="111">
          <cell r="D111" t="str">
            <v>Kg</v>
          </cell>
        </row>
        <row r="113">
          <cell r="D113" t="str">
            <v>un</v>
          </cell>
        </row>
        <row r="117">
          <cell r="D117" t="str">
            <v>un</v>
          </cell>
        </row>
        <row r="119">
          <cell r="D119" t="str">
            <v>un</v>
          </cell>
        </row>
        <row r="121">
          <cell r="D121" t="str">
            <v>un</v>
          </cell>
        </row>
        <row r="123">
          <cell r="D123" t="str">
            <v>un</v>
          </cell>
        </row>
        <row r="129">
          <cell r="D129" t="str">
            <v>m</v>
          </cell>
        </row>
        <row r="131">
          <cell r="D131" t="str">
            <v>m</v>
          </cell>
        </row>
        <row r="133">
          <cell r="D133" t="str">
            <v>m</v>
          </cell>
        </row>
        <row r="135">
          <cell r="D135" t="str">
            <v>m</v>
          </cell>
        </row>
        <row r="137">
          <cell r="D137" t="str">
            <v>m</v>
          </cell>
        </row>
        <row r="139">
          <cell r="D139" t="str">
            <v>m</v>
          </cell>
        </row>
        <row r="143">
          <cell r="D143" t="str">
            <v>m</v>
          </cell>
        </row>
        <row r="145">
          <cell r="D145" t="str">
            <v>m</v>
          </cell>
        </row>
        <row r="147">
          <cell r="D147" t="str">
            <v>m</v>
          </cell>
        </row>
        <row r="149">
          <cell r="D149" t="str">
            <v>m</v>
          </cell>
        </row>
        <row r="153">
          <cell r="D153" t="str">
            <v>m</v>
          </cell>
        </row>
        <row r="155">
          <cell r="D155" t="str">
            <v>m</v>
          </cell>
        </row>
        <row r="157">
          <cell r="D157" t="str">
            <v>m</v>
          </cell>
        </row>
        <row r="159">
          <cell r="D159" t="str">
            <v>m</v>
          </cell>
        </row>
        <row r="161">
          <cell r="D161" t="str">
            <v>m</v>
          </cell>
        </row>
        <row r="163">
          <cell r="D163" t="str">
            <v>m</v>
          </cell>
        </row>
        <row r="167">
          <cell r="D167" t="str">
            <v>m</v>
          </cell>
        </row>
        <row r="169">
          <cell r="D169" t="str">
            <v>m</v>
          </cell>
        </row>
        <row r="171">
          <cell r="D171" t="str">
            <v>m</v>
          </cell>
        </row>
        <row r="175">
          <cell r="D175" t="str">
            <v>m</v>
          </cell>
        </row>
        <row r="177">
          <cell r="D177" t="str">
            <v>m</v>
          </cell>
        </row>
        <row r="179">
          <cell r="D179" t="str">
            <v>m</v>
          </cell>
        </row>
        <row r="181">
          <cell r="D181" t="str">
            <v>m</v>
          </cell>
        </row>
        <row r="183">
          <cell r="D183" t="str">
            <v>m</v>
          </cell>
        </row>
        <row r="185">
          <cell r="D185" t="str">
            <v>m</v>
          </cell>
        </row>
        <row r="187">
          <cell r="D187" t="str">
            <v>m</v>
          </cell>
        </row>
        <row r="191">
          <cell r="D191" t="str">
            <v>m</v>
          </cell>
        </row>
        <row r="193">
          <cell r="D193" t="str">
            <v>m</v>
          </cell>
        </row>
        <row r="194">
          <cell r="D194" t="str">
            <v xml:space="preserve"> </v>
          </cell>
        </row>
        <row r="197">
          <cell r="D197" t="str">
            <v>m</v>
          </cell>
        </row>
        <row r="199">
          <cell r="D199" t="str">
            <v>m</v>
          </cell>
        </row>
        <row r="201">
          <cell r="D201" t="str">
            <v>m</v>
          </cell>
        </row>
        <row r="205">
          <cell r="D205" t="str">
            <v>un</v>
          </cell>
        </row>
        <row r="207">
          <cell r="D207" t="str">
            <v>un</v>
          </cell>
        </row>
        <row r="209">
          <cell r="D209" t="str">
            <v>un</v>
          </cell>
        </row>
        <row r="211">
          <cell r="D211" t="str">
            <v>un</v>
          </cell>
        </row>
        <row r="213">
          <cell r="D213" t="str">
            <v>un</v>
          </cell>
        </row>
        <row r="219">
          <cell r="D219" t="str">
            <v>un</v>
          </cell>
        </row>
        <row r="221">
          <cell r="D221" t="str">
            <v>un</v>
          </cell>
        </row>
        <row r="223">
          <cell r="D223" t="str">
            <v>un</v>
          </cell>
        </row>
        <row r="225">
          <cell r="D225" t="str">
            <v>un</v>
          </cell>
        </row>
        <row r="227">
          <cell r="D227" t="str">
            <v>un</v>
          </cell>
        </row>
        <row r="229">
          <cell r="D229" t="str">
            <v>un</v>
          </cell>
        </row>
        <row r="233">
          <cell r="D233" t="str">
            <v>un</v>
          </cell>
        </row>
        <row r="235">
          <cell r="D235" t="str">
            <v>un</v>
          </cell>
        </row>
        <row r="237">
          <cell r="D237" t="str">
            <v>un</v>
          </cell>
        </row>
        <row r="239">
          <cell r="D239" t="str">
            <v>un</v>
          </cell>
        </row>
        <row r="243">
          <cell r="D243" t="str">
            <v>un</v>
          </cell>
        </row>
        <row r="245">
          <cell r="D245" t="str">
            <v>un</v>
          </cell>
        </row>
        <row r="249">
          <cell r="D249" t="str">
            <v>un</v>
          </cell>
        </row>
        <row r="251">
          <cell r="D251" t="str">
            <v>un</v>
          </cell>
        </row>
        <row r="255">
          <cell r="D255" t="str">
            <v>un</v>
          </cell>
        </row>
        <row r="257">
          <cell r="D257" t="str">
            <v>un</v>
          </cell>
        </row>
        <row r="259">
          <cell r="D259" t="str">
            <v>un</v>
          </cell>
        </row>
        <row r="261">
          <cell r="D261" t="str">
            <v>un</v>
          </cell>
        </row>
        <row r="263">
          <cell r="D263" t="str">
            <v>un</v>
          </cell>
        </row>
        <row r="265">
          <cell r="D265" t="str">
            <v>un</v>
          </cell>
        </row>
        <row r="269">
          <cell r="D269" t="str">
            <v>un</v>
          </cell>
        </row>
        <row r="271">
          <cell r="D271" t="str">
            <v>un</v>
          </cell>
        </row>
        <row r="273">
          <cell r="D273" t="str">
            <v>un</v>
          </cell>
        </row>
        <row r="275">
          <cell r="D275" t="str">
            <v>un</v>
          </cell>
        </row>
        <row r="277">
          <cell r="D277" t="str">
            <v>un</v>
          </cell>
        </row>
        <row r="279">
          <cell r="D279" t="str">
            <v>un</v>
          </cell>
        </row>
        <row r="283">
          <cell r="D283" t="str">
            <v>un</v>
          </cell>
        </row>
        <row r="285">
          <cell r="D285" t="str">
            <v>un</v>
          </cell>
        </row>
        <row r="287">
          <cell r="D287" t="str">
            <v>un</v>
          </cell>
        </row>
        <row r="289">
          <cell r="D289" t="str">
            <v>un</v>
          </cell>
        </row>
        <row r="291">
          <cell r="D291" t="str">
            <v>un</v>
          </cell>
        </row>
        <row r="293">
          <cell r="D293" t="str">
            <v>un</v>
          </cell>
        </row>
        <row r="297">
          <cell r="D297" t="str">
            <v>un</v>
          </cell>
        </row>
        <row r="299">
          <cell r="D299" t="str">
            <v>un</v>
          </cell>
        </row>
        <row r="301">
          <cell r="D301" t="str">
            <v>un</v>
          </cell>
        </row>
        <row r="303">
          <cell r="D303" t="str">
            <v>un</v>
          </cell>
        </row>
        <row r="305">
          <cell r="D305" t="str">
            <v>un</v>
          </cell>
        </row>
        <row r="307">
          <cell r="D307" t="str">
            <v>un</v>
          </cell>
        </row>
        <row r="309">
          <cell r="D309" t="str">
            <v>un</v>
          </cell>
        </row>
        <row r="311">
          <cell r="D311" t="str">
            <v>un</v>
          </cell>
        </row>
        <row r="313">
          <cell r="D313" t="str">
            <v>un</v>
          </cell>
        </row>
        <row r="317">
          <cell r="D317" t="str">
            <v>un</v>
          </cell>
        </row>
        <row r="319">
          <cell r="D319" t="str">
            <v>un</v>
          </cell>
        </row>
        <row r="321">
          <cell r="D321" t="str">
            <v>un</v>
          </cell>
        </row>
        <row r="323">
          <cell r="D323" t="str">
            <v>un</v>
          </cell>
        </row>
        <row r="325">
          <cell r="D325" t="str">
            <v>un</v>
          </cell>
        </row>
        <row r="327">
          <cell r="D327" t="str">
            <v>un</v>
          </cell>
        </row>
        <row r="331">
          <cell r="D331" t="str">
            <v>un</v>
          </cell>
        </row>
        <row r="333">
          <cell r="D333" t="str">
            <v>un</v>
          </cell>
        </row>
        <row r="335">
          <cell r="D335" t="str">
            <v>un</v>
          </cell>
        </row>
        <row r="337">
          <cell r="D337" t="str">
            <v>un</v>
          </cell>
        </row>
        <row r="339">
          <cell r="D339" t="str">
            <v>un</v>
          </cell>
        </row>
        <row r="341">
          <cell r="D341" t="str">
            <v>un</v>
          </cell>
        </row>
        <row r="343">
          <cell r="D343" t="str">
            <v>un</v>
          </cell>
        </row>
        <row r="345">
          <cell r="D345" t="str">
            <v>un</v>
          </cell>
        </row>
        <row r="349">
          <cell r="D349" t="str">
            <v>un</v>
          </cell>
        </row>
        <row r="351">
          <cell r="D351" t="str">
            <v>un</v>
          </cell>
        </row>
        <row r="353">
          <cell r="D353" t="str">
            <v>un</v>
          </cell>
        </row>
        <row r="355">
          <cell r="D355" t="str">
            <v>un</v>
          </cell>
        </row>
        <row r="357">
          <cell r="D357" t="str">
            <v>un</v>
          </cell>
        </row>
        <row r="359">
          <cell r="D359" t="str">
            <v>un</v>
          </cell>
        </row>
        <row r="361">
          <cell r="D361" t="str">
            <v>un</v>
          </cell>
        </row>
        <row r="363">
          <cell r="D363" t="str">
            <v>un</v>
          </cell>
        </row>
        <row r="367">
          <cell r="D367" t="str">
            <v>un</v>
          </cell>
        </row>
        <row r="369">
          <cell r="D369" t="str">
            <v>un</v>
          </cell>
        </row>
        <row r="371">
          <cell r="D371" t="str">
            <v>un</v>
          </cell>
        </row>
        <row r="373">
          <cell r="D373" t="str">
            <v>un</v>
          </cell>
        </row>
        <row r="377">
          <cell r="D377" t="str">
            <v>un</v>
          </cell>
        </row>
        <row r="379">
          <cell r="D379" t="str">
            <v>un</v>
          </cell>
        </row>
        <row r="381">
          <cell r="D381" t="str">
            <v>un</v>
          </cell>
        </row>
        <row r="383">
          <cell r="D383" t="str">
            <v>un</v>
          </cell>
        </row>
        <row r="388">
          <cell r="D388" t="str">
            <v>un</v>
          </cell>
        </row>
        <row r="390">
          <cell r="D390" t="str">
            <v>un</v>
          </cell>
        </row>
        <row r="392">
          <cell r="D392" t="str">
            <v>un</v>
          </cell>
        </row>
        <row r="396">
          <cell r="D396" t="str">
            <v>un</v>
          </cell>
        </row>
        <row r="398">
          <cell r="D398" t="str">
            <v>un</v>
          </cell>
        </row>
        <row r="400">
          <cell r="D400" t="str">
            <v>un</v>
          </cell>
        </row>
        <row r="402">
          <cell r="D402" t="str">
            <v>un</v>
          </cell>
        </row>
        <row r="406">
          <cell r="D406" t="str">
            <v>un</v>
          </cell>
        </row>
        <row r="408">
          <cell r="D408" t="str">
            <v>un</v>
          </cell>
        </row>
        <row r="410">
          <cell r="D410" t="str">
            <v>un</v>
          </cell>
        </row>
        <row r="412">
          <cell r="D412" t="str">
            <v>un</v>
          </cell>
        </row>
        <row r="414">
          <cell r="D414" t="str">
            <v>un</v>
          </cell>
        </row>
        <row r="416">
          <cell r="D416" t="str">
            <v>un</v>
          </cell>
        </row>
        <row r="420">
          <cell r="D420" t="str">
            <v>un</v>
          </cell>
        </row>
        <row r="422">
          <cell r="D422" t="str">
            <v>un</v>
          </cell>
        </row>
        <row r="424">
          <cell r="D424" t="str">
            <v>un</v>
          </cell>
        </row>
        <row r="426">
          <cell r="D426" t="str">
            <v>un</v>
          </cell>
        </row>
        <row r="428">
          <cell r="D428" t="str">
            <v>un</v>
          </cell>
        </row>
        <row r="432">
          <cell r="D432" t="str">
            <v>un</v>
          </cell>
        </row>
        <row r="434">
          <cell r="D434" t="str">
            <v>un</v>
          </cell>
        </row>
        <row r="436">
          <cell r="D436" t="str">
            <v>un</v>
          </cell>
        </row>
        <row r="438">
          <cell r="D438" t="str">
            <v>un</v>
          </cell>
        </row>
        <row r="440">
          <cell r="D440" t="str">
            <v>un</v>
          </cell>
        </row>
        <row r="444">
          <cell r="D444" t="str">
            <v>un</v>
          </cell>
        </row>
        <row r="446">
          <cell r="D446" t="str">
            <v>un</v>
          </cell>
        </row>
        <row r="448">
          <cell r="D448" t="str">
            <v>un</v>
          </cell>
        </row>
        <row r="450">
          <cell r="D450" t="str">
            <v>un</v>
          </cell>
        </row>
        <row r="452">
          <cell r="D452" t="str">
            <v>un</v>
          </cell>
        </row>
        <row r="456">
          <cell r="D456" t="str">
            <v>un</v>
          </cell>
        </row>
        <row r="458">
          <cell r="D458" t="str">
            <v>un</v>
          </cell>
        </row>
        <row r="460">
          <cell r="D460" t="str">
            <v>un</v>
          </cell>
        </row>
        <row r="462">
          <cell r="D462" t="str">
            <v>un</v>
          </cell>
        </row>
        <row r="464">
          <cell r="D464" t="str">
            <v>un</v>
          </cell>
        </row>
        <row r="466">
          <cell r="D466" t="str">
            <v>un</v>
          </cell>
        </row>
        <row r="468">
          <cell r="D468" t="str">
            <v>un</v>
          </cell>
        </row>
        <row r="470">
          <cell r="D470" t="str">
            <v>un</v>
          </cell>
        </row>
        <row r="472">
          <cell r="D472" t="str">
            <v>un</v>
          </cell>
        </row>
        <row r="473">
          <cell r="D473">
            <v>0</v>
          </cell>
        </row>
        <row r="474">
          <cell r="D474" t="str">
            <v>cm2</v>
          </cell>
        </row>
        <row r="476">
          <cell r="D476" t="str">
            <v>un</v>
          </cell>
        </row>
        <row r="480">
          <cell r="D480" t="str">
            <v>un</v>
          </cell>
        </row>
        <row r="482">
          <cell r="D482" t="str">
            <v>un</v>
          </cell>
        </row>
        <row r="484">
          <cell r="D484" t="str">
            <v>un</v>
          </cell>
        </row>
        <row r="486">
          <cell r="D486" t="str">
            <v>un</v>
          </cell>
        </row>
        <row r="488">
          <cell r="D488" t="str">
            <v>un</v>
          </cell>
        </row>
        <row r="490">
          <cell r="D490" t="str">
            <v>un</v>
          </cell>
        </row>
        <row r="494">
          <cell r="D494" t="str">
            <v>un</v>
          </cell>
        </row>
        <row r="496">
          <cell r="D496" t="str">
            <v>un</v>
          </cell>
        </row>
        <row r="498">
          <cell r="D498" t="str">
            <v>un</v>
          </cell>
        </row>
        <row r="500">
          <cell r="D500" t="str">
            <v>un</v>
          </cell>
        </row>
        <row r="502">
          <cell r="D502" t="str">
            <v>un</v>
          </cell>
        </row>
        <row r="504">
          <cell r="D504" t="str">
            <v>un</v>
          </cell>
        </row>
        <row r="506">
          <cell r="D506" t="str">
            <v>un</v>
          </cell>
        </row>
        <row r="508">
          <cell r="D508" t="str">
            <v>un</v>
          </cell>
        </row>
        <row r="510">
          <cell r="D510" t="str">
            <v>un</v>
          </cell>
        </row>
        <row r="512">
          <cell r="D512" t="str">
            <v>un</v>
          </cell>
        </row>
        <row r="514">
          <cell r="D514" t="str">
            <v>un</v>
          </cell>
        </row>
        <row r="518">
          <cell r="D518" t="str">
            <v xml:space="preserve"> cm</v>
          </cell>
        </row>
        <row r="520">
          <cell r="D520" t="str">
            <v xml:space="preserve"> cm</v>
          </cell>
        </row>
        <row r="522">
          <cell r="D522" t="str">
            <v>cm</v>
          </cell>
        </row>
        <row r="524">
          <cell r="D524" t="str">
            <v>un</v>
          </cell>
        </row>
        <row r="530">
          <cell r="D530" t="str">
            <v>m</v>
          </cell>
        </row>
        <row r="532">
          <cell r="D532" t="str">
            <v>m</v>
          </cell>
        </row>
        <row r="534">
          <cell r="D534" t="str">
            <v>m</v>
          </cell>
        </row>
        <row r="536">
          <cell r="D536" t="str">
            <v>m</v>
          </cell>
        </row>
        <row r="538">
          <cell r="D538" t="str">
            <v>m</v>
          </cell>
        </row>
        <row r="540">
          <cell r="D540" t="str">
            <v>m</v>
          </cell>
        </row>
        <row r="544">
          <cell r="D544" t="str">
            <v>m</v>
          </cell>
        </row>
        <row r="546">
          <cell r="D546" t="str">
            <v>m</v>
          </cell>
        </row>
        <row r="548">
          <cell r="D548" t="str">
            <v>m</v>
          </cell>
        </row>
        <row r="550">
          <cell r="D550" t="str">
            <v>un</v>
          </cell>
        </row>
        <row r="554">
          <cell r="D554" t="str">
            <v>un</v>
          </cell>
        </row>
        <row r="556">
          <cell r="D556" t="str">
            <v>un</v>
          </cell>
        </row>
        <row r="558">
          <cell r="D558" t="str">
            <v>un</v>
          </cell>
        </row>
        <row r="560">
          <cell r="D560" t="str">
            <v>m</v>
          </cell>
        </row>
        <row r="564">
          <cell r="D564" t="str">
            <v>un</v>
          </cell>
        </row>
        <row r="566">
          <cell r="D566" t="str">
            <v>un</v>
          </cell>
        </row>
        <row r="568">
          <cell r="D568" t="str">
            <v>un</v>
          </cell>
        </row>
        <row r="572">
          <cell r="D572" t="str">
            <v>un</v>
          </cell>
        </row>
        <row r="574">
          <cell r="D574" t="str">
            <v>un</v>
          </cell>
        </row>
        <row r="576">
          <cell r="D576" t="str">
            <v>un</v>
          </cell>
        </row>
        <row r="578">
          <cell r="D578" t="str">
            <v>un</v>
          </cell>
        </row>
        <row r="580">
          <cell r="D580" t="str">
            <v>un</v>
          </cell>
        </row>
        <row r="584">
          <cell r="D584" t="str">
            <v>un</v>
          </cell>
        </row>
        <row r="586">
          <cell r="D586" t="str">
            <v>un</v>
          </cell>
        </row>
        <row r="588">
          <cell r="D588" t="str">
            <v>un</v>
          </cell>
        </row>
        <row r="590">
          <cell r="D590" t="str">
            <v>un</v>
          </cell>
        </row>
        <row r="592">
          <cell r="D592" t="str">
            <v>un</v>
          </cell>
        </row>
        <row r="596">
          <cell r="D596" t="str">
            <v>un</v>
          </cell>
        </row>
        <row r="598">
          <cell r="D598" t="str">
            <v>un</v>
          </cell>
        </row>
        <row r="600">
          <cell r="D600" t="str">
            <v>un</v>
          </cell>
        </row>
        <row r="604">
          <cell r="D604" t="str">
            <v>un</v>
          </cell>
        </row>
        <row r="606">
          <cell r="D606" t="str">
            <v>un</v>
          </cell>
        </row>
        <row r="608">
          <cell r="D608" t="str">
            <v>un</v>
          </cell>
        </row>
        <row r="610">
          <cell r="D610" t="str">
            <v>un</v>
          </cell>
        </row>
        <row r="612">
          <cell r="D612" t="str">
            <v>un</v>
          </cell>
        </row>
        <row r="614">
          <cell r="D614" t="str">
            <v>un</v>
          </cell>
        </row>
        <row r="616">
          <cell r="D616" t="str">
            <v>un</v>
          </cell>
        </row>
        <row r="618">
          <cell r="D618" t="str">
            <v>un</v>
          </cell>
        </row>
        <row r="622">
          <cell r="D622" t="str">
            <v>m</v>
          </cell>
        </row>
        <row r="624">
          <cell r="D624" t="str">
            <v>m</v>
          </cell>
        </row>
        <row r="626">
          <cell r="D626" t="str">
            <v>un</v>
          </cell>
        </row>
        <row r="628">
          <cell r="D628" t="str">
            <v>un</v>
          </cell>
        </row>
        <row r="632">
          <cell r="D632" t="str">
            <v>h</v>
          </cell>
        </row>
        <row r="634">
          <cell r="D634" t="str">
            <v>h</v>
          </cell>
        </row>
        <row r="636">
          <cell r="D636" t="str">
            <v>h</v>
          </cell>
        </row>
        <row r="638">
          <cell r="D638" t="str">
            <v>h</v>
          </cell>
        </row>
        <row r="640">
          <cell r="D640" t="str">
            <v>h</v>
          </cell>
        </row>
        <row r="642">
          <cell r="D642" t="str">
            <v>h</v>
          </cell>
        </row>
        <row r="646">
          <cell r="D646" t="str">
            <v>h</v>
          </cell>
        </row>
        <row r="648">
          <cell r="D648" t="str">
            <v>h</v>
          </cell>
        </row>
        <row r="650">
          <cell r="D650" t="str">
            <v>un</v>
          </cell>
        </row>
        <row r="654">
          <cell r="D654" t="str">
            <v>sg</v>
          </cell>
        </row>
      </sheetData>
      <sheetData sheetId="1" refreshError="1"/>
      <sheetData sheetId="2" refreshError="1"/>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ES"/>
      <sheetName val="T133-134"/>
      <sheetName val="T132-133"/>
      <sheetName val="T130-131"/>
    </sheetNames>
    <sheetDataSet>
      <sheetData sheetId="0" refreshError="1"/>
      <sheetData sheetId="1" refreshError="1"/>
      <sheetData sheetId="2" refreshError="1"/>
      <sheetData sheetId="3"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Hoja2"/>
      <sheetName val="Hoja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Individual"/>
      <sheetName val="Datos de Entrada"/>
      <sheetName val="Mat"/>
      <sheetName val="MO"/>
      <sheetName val="Ac. Monof"/>
      <sheetName val="Ac Trifas"/>
      <sheetName val="Bandejas y Canaletas"/>
      <sheetName val="Cables"/>
      <sheetName val="Redes Exteriores"/>
      <sheetName val="Salidas PVC"/>
      <sheetName val="Salidas EMT"/>
      <sheetName val="Tuberías"/>
      <sheetName val="Tableros Y Cajas"/>
      <sheetName val="Voz y 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NDICE"/>
    </sheetNames>
    <sheetDataSet>
      <sheetData sheetId="0" refreshError="1"/>
      <sheetData sheetId="1"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Seguim-16"/>
      <sheetName val="Informe"/>
      <sheetName val="aCCIDENTES DE 1995 - 1996.xls"/>
      <sheetName val="CONT_ADI"/>
      <sheetName val="aCCIDENTES%20DE%201995%20-%2019"/>
      <sheetName val="Informacion"/>
      <sheetName val="Datos"/>
      <sheetName val="MATERIALES"/>
      <sheetName val="items"/>
      <sheetName val="ACTA DE MODIFICACION  (2)"/>
      <sheetName val="#¡REF"/>
      <sheetName val="aCCIDENTES_DE_1995_-_1996"/>
      <sheetName val="EQUIPOS"/>
      <sheetName val="MANO DE OBRA"/>
      <sheetName val="TRANSPORTE"/>
      <sheetName val="\a  aaInformación GRUPO 4\A MIn"/>
      <sheetName val="INDICMICROEMP"/>
      <sheetName val="Datos Básicos"/>
      <sheetName val="SALARIOS"/>
      <sheetName val="SUB APU"/>
      <sheetName val="Formulario N° 4"/>
      <sheetName val="EQUIPO"/>
      <sheetName val="INV"/>
      <sheetName val="AASHTO"/>
      <sheetName val="PESOS"/>
      <sheetName val="Base Muestras"/>
      <sheetName val="otros"/>
      <sheetName val="PRESUPUESTO"/>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_aCCIDENTES_DE_1995___1996_xl_2"/>
      <sheetName val="Res-Accide-10"/>
      <sheetName val="//ccefici"/>
      <sheetName val="//d.docs.live.net/a  aaInformac"/>
      <sheetName val="_aCCIDENTES_DE_1995___1996_xl_3"/>
      <sheetName val="_aCCIDENTES_DE_1995___1996_xl_4"/>
      <sheetName val="_aCCIDENTES_DE_1995___1996_xl_5"/>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Y PRESUPUESTO"/>
      <sheetName val="Densidades"/>
      <sheetName val="INDICE"/>
      <sheetName val="Materiales"/>
      <sheetName val="Equipo"/>
      <sheetName val="Otros"/>
      <sheetName val="2P"/>
      <sheetName val="201.7"/>
      <sheetName val="201.16"/>
      <sheetName val="210.1.1"/>
      <sheetName val="210.2.1"/>
      <sheetName val="211.1"/>
      <sheetName val="231.1"/>
      <sheetName val="310.1"/>
      <sheetName val="311.1"/>
      <sheetName val="330.1"/>
      <sheetName val="330.2"/>
      <sheetName val="341.2"/>
      <sheetName val="420.1"/>
      <sheetName val="450.2"/>
      <sheetName val="450.9"/>
      <sheetName val="461.1P"/>
      <sheetName val="465,1"/>
      <sheetName val="681"/>
      <sheetName val="700.1 "/>
      <sheetName val="700.3"/>
      <sheetName val="701"/>
      <sheetName val="710.1 "/>
      <sheetName val="710.2 "/>
      <sheetName val="710.3 "/>
      <sheetName val="710.4 "/>
      <sheetName val="710.5"/>
      <sheetName val="501.1"/>
      <sheetName val="600.1"/>
      <sheetName val="600.2"/>
      <sheetName val="610.1"/>
      <sheetName val="610.2"/>
      <sheetName val="630.3"/>
      <sheetName val="630.4"/>
      <sheetName val="630.5"/>
      <sheetName val="630.6"/>
      <sheetName val="630.7"/>
      <sheetName val="632.1"/>
      <sheetName val="640.1"/>
      <sheetName val="640.2"/>
      <sheetName val="661.2 "/>
      <sheetName val="670.1"/>
      <sheetName val="670.2 "/>
      <sheetName val="671.1P"/>
      <sheetName val="671.2 "/>
      <sheetName val="673.1 "/>
      <sheetName val="673.2 "/>
      <sheetName val="674.1"/>
      <sheetName val="674.2"/>
      <sheetName val="730.1"/>
      <sheetName val="730.2"/>
      <sheetName val="730.3"/>
      <sheetName val="731.1 "/>
      <sheetName val="740.1"/>
      <sheetName val="800.1"/>
      <sheetName val="900.1"/>
      <sheetName val="900.2"/>
      <sheetName val="900.3"/>
      <sheetName val="PRESUPUESTO Y APU 6202"/>
      <sheetName val="PRESUPUESTO%20Y%20APU%206202.xl"/>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 val="INDICE"/>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DATOS"/>
      <sheetName val="RESULTADOS"/>
    </sheetNames>
    <sheetDataSet>
      <sheetData sheetId="0" refreshError="1"/>
      <sheetData sheetId="1"/>
      <sheetData sheetId="2"/>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Base"/>
      <sheetName val="Ins_MO"/>
      <sheetName val="Ins_Mat"/>
      <sheetName val="Ins_EH"/>
      <sheetName val="Ins_TR"/>
      <sheetName val="1.1"/>
      <sheetName val="1.2"/>
      <sheetName val="1.3"/>
      <sheetName val="1.4"/>
      <sheetName val="1.5"/>
      <sheetName val="1.6"/>
      <sheetName val="1.7"/>
      <sheetName val="1.8"/>
      <sheetName val="1.9"/>
      <sheetName val="1.10"/>
      <sheetName val="1.11"/>
      <sheetName val="1.12"/>
      <sheetName val="1.13"/>
      <sheetName val="2.1"/>
      <sheetName val="2.2"/>
      <sheetName val="2.3"/>
      <sheetName val="2.4"/>
      <sheetName val="2.5"/>
      <sheetName val="2.6"/>
      <sheetName val="2.7"/>
      <sheetName val="2.8"/>
      <sheetName val="2.9"/>
      <sheetName val="2.10"/>
      <sheetName val="2.11"/>
      <sheetName val="2.12"/>
      <sheetName val="2.13A"/>
      <sheetName val="3.1"/>
      <sheetName val="3.2"/>
      <sheetName val="3.3"/>
      <sheetName val="3.4"/>
      <sheetName val="3.5"/>
      <sheetName val="3.6"/>
      <sheetName val="3.7"/>
      <sheetName val="3.8"/>
      <sheetName val="3.9"/>
      <sheetName val="3.10"/>
      <sheetName val="3.11"/>
      <sheetName val="3.12"/>
      <sheetName val="3.13"/>
      <sheetName val="3.14"/>
      <sheetName val="3.15"/>
      <sheetName val="3.16J"/>
      <sheetName val="3.17J"/>
      <sheetName val="4.1"/>
      <sheetName val="4.2"/>
      <sheetName val="4.3"/>
      <sheetName val="4.4"/>
      <sheetName val="4.5"/>
      <sheetName val="4.6"/>
      <sheetName val="4.7"/>
      <sheetName val="4.8"/>
      <sheetName val="4.9"/>
      <sheetName val="4.10"/>
      <sheetName val="4.20"/>
      <sheetName val="4.21"/>
      <sheetName val="5.1"/>
      <sheetName val="5.2"/>
      <sheetName val="5.3"/>
      <sheetName val="5.4"/>
      <sheetName val="5.5"/>
      <sheetName val="5.6"/>
      <sheetName val="6.1"/>
      <sheetName val="6.2"/>
      <sheetName val="6.3"/>
      <sheetName val="6.4"/>
      <sheetName val="6.5"/>
      <sheetName val="6.6"/>
      <sheetName val="6.7"/>
      <sheetName val="6.8"/>
      <sheetName val="6.9"/>
      <sheetName val="6.10"/>
      <sheetName val="6.51"/>
      <sheetName val="6.52"/>
      <sheetName val="6.53"/>
      <sheetName val="6.54"/>
      <sheetName val="6.55"/>
      <sheetName val="6.56"/>
      <sheetName val="6.57"/>
      <sheetName val="6.58"/>
      <sheetName val="6.59"/>
      <sheetName val="6.60"/>
      <sheetName val="6.61"/>
      <sheetName val="6.62"/>
      <sheetName val="6.63"/>
      <sheetName val="6.64"/>
      <sheetName val="6.65"/>
      <sheetName val="6.66"/>
      <sheetName val="6.67"/>
      <sheetName val="6.68"/>
      <sheetName val="6.69"/>
      <sheetName val="6.70"/>
      <sheetName val="6.71"/>
      <sheetName val="6.72"/>
      <sheetName val="6.80"/>
      <sheetName val="6.81"/>
      <sheetName val="6.100"/>
      <sheetName val="6.101"/>
      <sheetName val="6.102"/>
      <sheetName val="6.103"/>
      <sheetName val="6.150"/>
      <sheetName val="6.151"/>
      <sheetName val="6.152"/>
      <sheetName val="6.153"/>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3A"/>
      <sheetName val="7.24"/>
      <sheetName val="7.25"/>
      <sheetName val="7.26"/>
      <sheetName val="7.27"/>
      <sheetName val="7.28"/>
      <sheetName val="7.29"/>
      <sheetName val="7.30"/>
      <sheetName val="8.1"/>
      <sheetName val="8.2"/>
      <sheetName val="8.3"/>
      <sheetName val="8.4"/>
      <sheetName val="8.5"/>
      <sheetName val="8.6"/>
      <sheetName val="8.7"/>
      <sheetName val="8.8"/>
      <sheetName val="8.9"/>
      <sheetName val="8.10"/>
      <sheetName val="8.11"/>
      <sheetName val="8.12"/>
      <sheetName val="8.13"/>
      <sheetName val="8.14"/>
      <sheetName val="8.27"/>
      <sheetName val="8.28"/>
      <sheetName val="8.29"/>
      <sheetName val="8.30"/>
      <sheetName val="8.31"/>
      <sheetName val="8.32"/>
      <sheetName val="8.33"/>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94"/>
      <sheetName val="8.95"/>
      <sheetName val="8.96"/>
      <sheetName val="8.97"/>
      <sheetName val="8.98"/>
      <sheetName val="8.99"/>
      <sheetName val="8.100"/>
      <sheetName val="8.101"/>
      <sheetName val="8.102"/>
      <sheetName val="8.103"/>
      <sheetName val="8.104"/>
      <sheetName val="8.105"/>
      <sheetName val="8.106"/>
      <sheetName val="8.107"/>
      <sheetName val="8.108"/>
      <sheetName val="8.109"/>
      <sheetName val="8.110"/>
      <sheetName val="8.111"/>
      <sheetName val="8.112"/>
      <sheetName val="8.113"/>
      <sheetName val="8.114"/>
      <sheetName val="8.115"/>
      <sheetName val="8.116"/>
      <sheetName val="8.117"/>
      <sheetName val="8.118"/>
      <sheetName val="8.119"/>
      <sheetName val="8.120"/>
      <sheetName val="8.121"/>
      <sheetName val="8.122"/>
      <sheetName val="8.123"/>
      <sheetName val="8.124"/>
      <sheetName val="8.125"/>
      <sheetName val="8.126"/>
      <sheetName val="8.127"/>
      <sheetName val="8.128"/>
      <sheetName val="8.129"/>
      <sheetName val="8.130"/>
      <sheetName val="8.131"/>
      <sheetName val="8.132"/>
      <sheetName val="8.133"/>
      <sheetName val="8.134"/>
      <sheetName val="8.135"/>
      <sheetName val="8.136"/>
      <sheetName val="8.137"/>
      <sheetName val="8.138"/>
      <sheetName val="8.139"/>
      <sheetName val="8.140"/>
      <sheetName val="8.141"/>
      <sheetName val="8.142"/>
      <sheetName val="8.143"/>
      <sheetName val="8.144"/>
      <sheetName val="8.145"/>
      <sheetName val="8.146"/>
      <sheetName val="8.147"/>
      <sheetName val="8.148"/>
      <sheetName val="8.149"/>
      <sheetName val="8.150"/>
      <sheetName val="8.151"/>
      <sheetName val="8.152"/>
      <sheetName val="8.153"/>
      <sheetName val="8.154"/>
      <sheetName val="8.155"/>
      <sheetName val="8.156"/>
      <sheetName val="8.157"/>
      <sheetName val="8.158"/>
      <sheetName val="8.159"/>
      <sheetName val="8.160"/>
      <sheetName val="8.161"/>
      <sheetName val="8.162"/>
      <sheetName val="8.163"/>
      <sheetName val="8.164"/>
      <sheetName val="8.165"/>
      <sheetName val="8.166"/>
      <sheetName val="8.167"/>
      <sheetName val="8.168"/>
      <sheetName val="8.169"/>
      <sheetName val="8.170"/>
      <sheetName val="8.171"/>
      <sheetName val="8.172"/>
      <sheetName val="8.173"/>
      <sheetName val="8.174"/>
      <sheetName val="8.175"/>
      <sheetName val="8.176"/>
      <sheetName val="8.177"/>
      <sheetName val="8.178"/>
      <sheetName val="8.179"/>
      <sheetName val="8.180"/>
      <sheetName val="8.181"/>
      <sheetName val="8.182"/>
      <sheetName val="8.183"/>
      <sheetName val="8.184"/>
      <sheetName val="8.185"/>
      <sheetName val="8.186"/>
      <sheetName val="8.187"/>
      <sheetName val="8.188"/>
      <sheetName val="8.189"/>
      <sheetName val="8.190"/>
      <sheetName val="8.191"/>
      <sheetName val="8.192"/>
      <sheetName val="8.193"/>
      <sheetName val="8.194"/>
      <sheetName val="8.195"/>
      <sheetName val="8.196"/>
      <sheetName val="8.197"/>
      <sheetName val="8.198"/>
      <sheetName val="8.199"/>
      <sheetName val="8.199A"/>
      <sheetName val="8.199B"/>
      <sheetName val="8.199C"/>
      <sheetName val="8.199D"/>
      <sheetName val="8.199E"/>
      <sheetName val="8.200"/>
      <sheetName val="8.201"/>
      <sheetName val="8.202"/>
      <sheetName val="8.203"/>
      <sheetName val="8.204"/>
      <sheetName val="8.205"/>
      <sheetName val="8.206"/>
      <sheetName val="8.215"/>
      <sheetName val="8.216"/>
      <sheetName val="8.217"/>
      <sheetName val="8.218"/>
      <sheetName val="8.219"/>
      <sheetName val="8.220"/>
      <sheetName val="8.221"/>
      <sheetName val="8.222"/>
      <sheetName val="8.223"/>
      <sheetName val="8.224"/>
      <sheetName val="8.225"/>
      <sheetName val="8.230"/>
      <sheetName val="8.231"/>
      <sheetName val="8.232"/>
      <sheetName val="8.233"/>
      <sheetName val="8.234"/>
      <sheetName val="8.235"/>
      <sheetName val="8.236"/>
      <sheetName val="8.237"/>
      <sheetName val="8.238"/>
      <sheetName val="8.260"/>
      <sheetName val="8.261"/>
      <sheetName val="8.262"/>
      <sheetName val="8.263"/>
      <sheetName val="8.264"/>
      <sheetName val="8.265"/>
      <sheetName val="8.266"/>
      <sheetName val="8.267"/>
      <sheetName val="8.268"/>
      <sheetName val="8.269"/>
      <sheetName val="8.270"/>
      <sheetName val="8.280"/>
      <sheetName val="8.281"/>
      <sheetName val="8.282"/>
      <sheetName val="8.283"/>
      <sheetName val="8.284"/>
      <sheetName val="8.285"/>
      <sheetName val="8.286"/>
      <sheetName val="8.287"/>
      <sheetName val="8.288"/>
      <sheetName val="8.289"/>
      <sheetName val="8.290"/>
      <sheetName val="8.300"/>
      <sheetName val="8.301"/>
      <sheetName val="8.302"/>
      <sheetName val="8.303"/>
      <sheetName val="8.304"/>
      <sheetName val="8.305"/>
      <sheetName val="8.306"/>
      <sheetName val="8.307"/>
      <sheetName val="8.308"/>
      <sheetName val="8.309"/>
      <sheetName val="8.310"/>
      <sheetName val="8.311"/>
      <sheetName val="8.312"/>
      <sheetName val="8.313"/>
      <sheetName val="8.314"/>
      <sheetName val="8.315"/>
      <sheetName val="8.316"/>
      <sheetName val="8.330"/>
      <sheetName val="8.331"/>
      <sheetName val="8.332"/>
      <sheetName val="8.333"/>
      <sheetName val="8.334"/>
      <sheetName val="8.335"/>
      <sheetName val="8.336"/>
      <sheetName val="8.337"/>
      <sheetName val="8.338"/>
      <sheetName val="8.339"/>
      <sheetName val="8.340"/>
      <sheetName val="8.341"/>
      <sheetName val="8.342"/>
      <sheetName val="8.343"/>
      <sheetName val="8.344"/>
      <sheetName val="8.345"/>
      <sheetName val="8.346"/>
      <sheetName val="8.347"/>
      <sheetName val="8.348"/>
      <sheetName val="8.349"/>
      <sheetName val="8.370"/>
      <sheetName val="8.371"/>
      <sheetName val="8.372"/>
      <sheetName val="8.373"/>
      <sheetName val="8.374"/>
      <sheetName val="8.375"/>
      <sheetName val="8.376"/>
      <sheetName val="8.377"/>
      <sheetName val="8.378"/>
      <sheetName val="8.379"/>
      <sheetName val="8.380"/>
      <sheetName val="8.400"/>
      <sheetName val="8.401"/>
      <sheetName val="8.402"/>
      <sheetName val="8.403"/>
      <sheetName val="8.404"/>
      <sheetName val="8.450"/>
      <sheetName val="8.451"/>
      <sheetName val="8.452"/>
      <sheetName val="8.453"/>
      <sheetName val="8.454"/>
      <sheetName val="8.454N"/>
      <sheetName val="8.500"/>
      <sheetName val="8.501"/>
      <sheetName val="8.502"/>
      <sheetName val="8.550"/>
      <sheetName val="8.551"/>
      <sheetName val="8.552"/>
      <sheetName val="8.553"/>
      <sheetName val="8.554"/>
      <sheetName val="8.600"/>
      <sheetName val="8.601"/>
      <sheetName val="8.602"/>
      <sheetName val="8.603"/>
      <sheetName val="8.604"/>
      <sheetName val="8.605"/>
      <sheetName val="8.606"/>
      <sheetName val="8.620"/>
      <sheetName val="8.650"/>
      <sheetName val="8.651"/>
      <sheetName val="8.652"/>
      <sheetName val="8.653"/>
      <sheetName val="8.654"/>
      <sheetName val="8.655"/>
      <sheetName val="8.656"/>
      <sheetName val="8.657"/>
      <sheetName val="8.658"/>
      <sheetName val="8.659"/>
      <sheetName val="8.660"/>
      <sheetName val="8.661"/>
      <sheetName val="8.699"/>
      <sheetName val="8.700"/>
      <sheetName val="8.700A"/>
      <sheetName val="8.701"/>
      <sheetName val="8.702"/>
      <sheetName val="8.703"/>
      <sheetName val="8.704"/>
      <sheetName val="8.705"/>
      <sheetName val="8.706"/>
      <sheetName val="8.707"/>
      <sheetName val="8.708"/>
      <sheetName val="8.709"/>
      <sheetName val="8.710"/>
      <sheetName val="8.711"/>
      <sheetName val="8.712"/>
      <sheetName val="8.750"/>
      <sheetName val="8.751"/>
      <sheetName val="8.752"/>
      <sheetName val="8.753"/>
      <sheetName val="8.754"/>
      <sheetName val="8.755"/>
      <sheetName val="8.780"/>
      <sheetName val="8.781"/>
      <sheetName val="8.782"/>
      <sheetName val="8.783"/>
      <sheetName val="8.784"/>
      <sheetName val="8.785"/>
      <sheetName val="8.786"/>
      <sheetName val="8.795"/>
      <sheetName val="8.800"/>
      <sheetName val="8.801"/>
      <sheetName val="8.802"/>
      <sheetName val="8.803"/>
      <sheetName val="8.804"/>
      <sheetName val="8.805"/>
      <sheetName val="8.806"/>
      <sheetName val="8.807"/>
      <sheetName val="8.808"/>
      <sheetName val="8.809"/>
      <sheetName val="8.809N"/>
      <sheetName val="8.809N1"/>
      <sheetName val="8.809N2"/>
      <sheetName val="8.809N3"/>
      <sheetName val="8.809N4"/>
      <sheetName val="8.810"/>
      <sheetName val="8.899"/>
      <sheetName val="8.900"/>
      <sheetName val="8.901"/>
      <sheetName val="8.902"/>
      <sheetName val="8.903"/>
      <sheetName val="8.904"/>
      <sheetName val="8.905"/>
      <sheetName val="8.906"/>
      <sheetName val="8.907"/>
      <sheetName val="8.908"/>
      <sheetName val="8.909"/>
      <sheetName val="8.910"/>
      <sheetName val="8.911"/>
      <sheetName val="8.912"/>
      <sheetName val="8.913"/>
      <sheetName val="8.1000"/>
      <sheetName val="8.1001"/>
      <sheetName val="8.1002"/>
      <sheetName val="8.1003"/>
      <sheetName val="8.1004"/>
      <sheetName val="8.1005"/>
      <sheetName val="8.1006"/>
      <sheetName val="8.1007"/>
      <sheetName val="8.1008"/>
      <sheetName val="8.1009"/>
      <sheetName val="8.1010"/>
      <sheetName val="8.1011"/>
      <sheetName val="8.1012"/>
      <sheetName val="8.1100"/>
      <sheetName val="8.1101"/>
      <sheetName val="8.1102"/>
      <sheetName val="8.1103"/>
      <sheetName val="8.1104"/>
      <sheetName val="8.1105"/>
      <sheetName val="8.1106"/>
      <sheetName val="8.1150"/>
      <sheetName val="8.1151"/>
      <sheetName val="8.1152"/>
      <sheetName val="8.1153"/>
      <sheetName val="8.1200"/>
      <sheetName val="8.1201"/>
      <sheetName val="8.1202"/>
      <sheetName val="8.1203"/>
      <sheetName val="8.1204"/>
      <sheetName val="8.1300"/>
      <sheetName val="8.1400"/>
      <sheetName val="9.1"/>
      <sheetName val="9.2"/>
      <sheetName val="9.3"/>
      <sheetName val="9.4"/>
      <sheetName val="9.5"/>
      <sheetName val="9.6"/>
      <sheetName val="9.7"/>
      <sheetName val="9.8"/>
      <sheetName val="9.9"/>
      <sheetName val="9.10"/>
      <sheetName val="9.11"/>
      <sheetName val="10.2"/>
      <sheetName val="10.3"/>
      <sheetName val="10.4"/>
      <sheetName val="10.5"/>
      <sheetName val="10.6"/>
      <sheetName val="10.6A"/>
      <sheetName val="10.7"/>
      <sheetName val="10.8"/>
      <sheetName val="10.8A"/>
      <sheetName val="10.101"/>
      <sheetName val="10.102"/>
      <sheetName val="10.103"/>
      <sheetName val="10.104"/>
      <sheetName val="10.105"/>
      <sheetName val="10.106"/>
      <sheetName val="10.107"/>
      <sheetName val="10.108"/>
      <sheetName val="10.108A"/>
      <sheetName val="10.109"/>
      <sheetName val="10.110"/>
      <sheetName val="10.110A"/>
      <sheetName val="10.111"/>
      <sheetName val="10.112"/>
      <sheetName val="10.201"/>
      <sheetName val="10.202"/>
      <sheetName val="10.203"/>
      <sheetName val="10.204"/>
      <sheetName val="10.300"/>
      <sheetName val="10.301"/>
      <sheetName val="10.302"/>
      <sheetName val="10.303"/>
      <sheetName val="10.304"/>
      <sheetName val="10.305"/>
      <sheetName val="10.306"/>
      <sheetName val="10.307"/>
      <sheetName val="10.308"/>
      <sheetName val="10.309"/>
      <sheetName val="10.310"/>
      <sheetName val="10.311"/>
      <sheetName val="10.312"/>
      <sheetName val="10.313"/>
      <sheetName val="10.314"/>
      <sheetName val="10.315"/>
      <sheetName val="10.316"/>
      <sheetName val="10.317"/>
      <sheetName val="10.318"/>
      <sheetName val="10.319"/>
      <sheetName val="10.320"/>
      <sheetName val="10.321"/>
      <sheetName val="10.322"/>
      <sheetName val="10.323"/>
      <sheetName val="10.324"/>
      <sheetName val="10.325"/>
      <sheetName val="10.326"/>
      <sheetName val="10.327"/>
      <sheetName val="10.328"/>
      <sheetName val="10.329"/>
      <sheetName val="10.330"/>
      <sheetName val="10.331"/>
      <sheetName val="10.332"/>
      <sheetName val="10.333"/>
      <sheetName val="10.334"/>
      <sheetName val="10.335"/>
      <sheetName val="10.336"/>
      <sheetName val="10.337"/>
      <sheetName val="10.338"/>
      <sheetName val="10.339"/>
      <sheetName val="10.340"/>
      <sheetName val="10.341"/>
      <sheetName val="10.342"/>
      <sheetName val="10.343"/>
      <sheetName val="10.344"/>
      <sheetName val="10.345"/>
      <sheetName val="10.346"/>
      <sheetName val="10.347"/>
      <sheetName val="10.348"/>
      <sheetName val="10.349"/>
      <sheetName val="10.350"/>
      <sheetName val="10.351"/>
      <sheetName val="10.352"/>
      <sheetName val="10.353"/>
      <sheetName val="10.354"/>
      <sheetName val="10.355"/>
      <sheetName val="10.356"/>
      <sheetName val="10.357"/>
      <sheetName val="10.358"/>
      <sheetName val="10.359"/>
      <sheetName val="10.360"/>
      <sheetName val="10.361"/>
      <sheetName val="10.362"/>
      <sheetName val="10.363"/>
      <sheetName val="10.364"/>
      <sheetName val="10.365"/>
      <sheetName val="10.366"/>
      <sheetName val="10.367"/>
      <sheetName val="10.368"/>
      <sheetName val="10.369"/>
      <sheetName val="10.370"/>
      <sheetName val="10.371"/>
      <sheetName val="10.372"/>
      <sheetName val="10.373"/>
      <sheetName val="10.374"/>
      <sheetName val="10.375"/>
      <sheetName val="10.376"/>
      <sheetName val="10.377"/>
      <sheetName val="10.378"/>
      <sheetName val="10.379"/>
      <sheetName val="10.380"/>
      <sheetName val="10.381"/>
      <sheetName val="10.382"/>
      <sheetName val="10.383"/>
      <sheetName val="10.384"/>
      <sheetName val="10.385"/>
      <sheetName val="10.386"/>
      <sheetName val="10.387"/>
      <sheetName val="10.388"/>
      <sheetName val="10.389"/>
      <sheetName val="10.390"/>
      <sheetName val="10.391"/>
      <sheetName val="10.392"/>
      <sheetName val="10.393"/>
      <sheetName val="10.394"/>
      <sheetName val="10.395"/>
      <sheetName val="10.396"/>
      <sheetName val="10.397"/>
      <sheetName val="10.398"/>
      <sheetName val="10.500"/>
      <sheetName val="10.501"/>
      <sheetName val="10.502"/>
      <sheetName val="10.503"/>
      <sheetName val="10.504"/>
      <sheetName val="10.505"/>
      <sheetName val="10.505A"/>
      <sheetName val="11.1"/>
      <sheetName val="11.2"/>
      <sheetName val="11.3"/>
      <sheetName val="11.4"/>
      <sheetName val="11.6"/>
      <sheetName val="11.8"/>
      <sheetName val="11.10"/>
      <sheetName val="11.11"/>
      <sheetName val="11.12"/>
      <sheetName val="11.13"/>
      <sheetName val="11.14"/>
      <sheetName val="11.15"/>
      <sheetName val="11.16"/>
      <sheetName val="11.17"/>
      <sheetName val="11.18"/>
      <sheetName val="11.19"/>
      <sheetName val="11.20"/>
      <sheetName val="11.21"/>
      <sheetName val="12.1"/>
      <sheetName val="12.2"/>
      <sheetName val="12.3"/>
      <sheetName val="12.4"/>
      <sheetName val="12.5"/>
      <sheetName val="12.6"/>
      <sheetName val="13.1"/>
      <sheetName val="13.2"/>
      <sheetName val="13.3"/>
      <sheetName val="14.1"/>
      <sheetName val="14.2"/>
      <sheetName val="18.1"/>
      <sheetName val="18.1.1"/>
      <sheetName val="18.1.2"/>
      <sheetName val="18.1.3"/>
      <sheetName val="19.1"/>
      <sheetName val="19.2"/>
      <sheetName val="19.3"/>
      <sheetName val="19.4"/>
      <sheetName val="19.5"/>
      <sheetName val="19.6"/>
      <sheetName val="19.7"/>
      <sheetName val="19.8"/>
      <sheetName val="19.9"/>
      <sheetName val="19.10"/>
      <sheetName val="19.11"/>
      <sheetName val="19.12A"/>
      <sheetName val="19.13"/>
      <sheetName val="19.14"/>
      <sheetName val="19.15"/>
      <sheetName val="19.15N"/>
      <sheetName val="19.15N1"/>
      <sheetName val="19.15N2"/>
      <sheetName val="19.15N3"/>
      <sheetName val="19.15N4"/>
      <sheetName val="19.15N5"/>
      <sheetName val="19.15N6"/>
      <sheetName val="20.1.1"/>
      <sheetName val="20.1.2"/>
      <sheetName val="20.2.1"/>
      <sheetName val="20.2.2"/>
      <sheetName val="20.3.1"/>
      <sheetName val="20.3.2"/>
      <sheetName val="20.3.3"/>
      <sheetName val="20.4.1"/>
      <sheetName val="20.4.2"/>
      <sheetName val="20.4.3"/>
      <sheetName val="20.4.4"/>
      <sheetName val="20.4.5"/>
      <sheetName val="20.5.1"/>
      <sheetName val="20.5.2"/>
      <sheetName val="20.5.3"/>
      <sheetName val="20.6"/>
      <sheetName val="20.7"/>
      <sheetName val="20.8.1"/>
      <sheetName val="20.8.2"/>
      <sheetName val="20.9"/>
      <sheetName val="20.10"/>
      <sheetName val="20.11"/>
      <sheetName val="20.11.1"/>
      <sheetName val="20.11.2"/>
      <sheetName val="20.11.3"/>
      <sheetName val="20.12N"/>
      <sheetName val="20.13N"/>
      <sheetName val="20.14N"/>
      <sheetName val="20.15N"/>
      <sheetName val="20.16N"/>
      <sheetName val="20.17N"/>
      <sheetName val="20.18N"/>
      <sheetName val="20.19N"/>
      <sheetName val="20.20N"/>
      <sheetName val="20.21N"/>
      <sheetName val="20.22N"/>
      <sheetName val="20.23N"/>
      <sheetName val="20.24N"/>
      <sheetName val="20.25N"/>
      <sheetName val="20.26N"/>
      <sheetName val="20.27N"/>
      <sheetName val="20.28N"/>
      <sheetName val="20.29N"/>
      <sheetName val="20.30N"/>
      <sheetName val="20.31N"/>
      <sheetName val="20.32N"/>
      <sheetName val="20.33N"/>
      <sheetName val="20.34N"/>
      <sheetName val="20.35N"/>
      <sheetName val="20.36N"/>
      <sheetName val="20.37N"/>
      <sheetName val="20.38J"/>
      <sheetName val="20.39J"/>
      <sheetName val="20.40J"/>
      <sheetName val="20.41J"/>
      <sheetName val="20.42J"/>
      <sheetName val="20.43J"/>
      <sheetName val="20.44J"/>
      <sheetName val="20.45J"/>
      <sheetName val="20.46J"/>
      <sheetName val="20.47J"/>
      <sheetName val="20.48J"/>
      <sheetName val="20.49J"/>
      <sheetName val="20.50J"/>
      <sheetName val="20.51J"/>
      <sheetName val="20.52J"/>
      <sheetName val="20.53J"/>
      <sheetName val="20.54J"/>
      <sheetName val="20.55J"/>
      <sheetName val="20.56J"/>
      <sheetName val="20.57J"/>
      <sheetName val="20.58J"/>
      <sheetName val="20.59J"/>
      <sheetName val="20.60J"/>
      <sheetName val="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30%"/>
      <sheetName val="MATER Y MO"/>
      <sheetName val="APU"/>
      <sheetName val="COLECTOR_CAPILLA(TURCO)"/>
      <sheetName val="COLECTOR_CHORRITOS(TURCO)"/>
      <sheetName val="COLECTOR_CRESPO(TURCO)"/>
      <sheetName val="COLECTOR MD (TURCO)"/>
      <sheetName val="COLECTOR_NUEVO AMANECER (TURCO)"/>
      <sheetName val="COLECTOR_MIGUEL ANGEL BUILES"/>
      <sheetName val="ARENALES (TURCO)"/>
      <sheetName val="GUANTEROS(TURCO)"/>
      <sheetName val="REPOS_PORTAL(TURCO)"/>
      <sheetName val="REPOS_MD (TURCO)"/>
      <sheetName val="REPOS_CRESPO (TURCO)"/>
      <sheetName val="REDES INTERNA_(TURCO)"/>
      <sheetName val="REDES TRONCAL_(TURCO)"/>
      <sheetName val="RESUMEN PPTO"/>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Var Summary page"/>
      <sheetName val="Chart1"/>
      <sheetName val="Cover"/>
      <sheetName val="FCF Cht"/>
      <sheetName val="Summary page"/>
      <sheetName val="Index"/>
      <sheetName val="PV -JV"/>
      <sheetName val="NPV Summary"/>
      <sheetName val="Price"/>
      <sheetName val="Cost Summ"/>
      <sheetName val="Economic  Graphs"/>
      <sheetName val="Tax workings"/>
      <sheetName val="Sensitivities"/>
      <sheetName val="Tax summary"/>
      <sheetName val="Quantity Graphs"/>
      <sheetName val="Deprec"/>
      <sheetName val="Coal Stocks &amp; Wkg Cap"/>
      <sheetName val="Total Cap"/>
      <sheetName val="Other Cap"/>
      <sheetName val="Repl Cap"/>
      <sheetName val="Repl Cap - Contractor"/>
      <sheetName val="Init Cap"/>
      <sheetName val="Init Cap - Contractor"/>
      <sheetName val="Init"/>
      <sheetName val="Repl"/>
      <sheetName val="Total Op Costs"/>
      <sheetName val="Other Op Costs"/>
      <sheetName val="Other Op Costs-Security"/>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Roster"/>
      <sheetName val="Utilisation"/>
      <sheetName val="Fleet"/>
      <sheetName val="Combined Schedule Summary"/>
      <sheetName val="Waste Sched"/>
      <sheetName val="Coal Sched"/>
      <sheetName val="Paste In Utilisation"/>
      <sheetName val="Paste in Roster"/>
      <sheetName val="Paste In Fleet"/>
      <sheetName val="Equip Data"/>
      <sheetName val="Depr VAT Plan Vallejo - Prodeco"/>
      <sheetName val="Summary"/>
      <sheetName val="Port &amp; HO Costs"/>
      <sheetName val="NOTES"/>
      <sheetName val="Updated CAPEX"/>
      <sheetName val="Not Used ------&gt;"/>
      <sheetName val="Nom IS&amp;BS"/>
      <sheetName val="Update_Header_Footer"/>
      <sheetName val="BASE DE DATOS OR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 val="Estado Resume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
      <sheetName val="Inst. Accesorios"/>
      <sheetName val="CAP. 7"/>
      <sheetName val="Resumen"/>
      <sheetName val="Programa de inversion"/>
      <sheetName val="PTTO POZO SUCCION"/>
      <sheetName val="PTTO LECHOS"/>
      <sheetName val="PTTO TK ESPESA"/>
      <sheetName val="PTTO OPT._PTAP"/>
      <sheetName val="SUM OPT._PTAP"/>
      <sheetName val="PTTO OPT._PTAP LARGO PLAZO"/>
      <sheetName val="SUM OPT._PTAP LARGO PLAZO"/>
      <sheetName val="PPTO_ELEC_LAVEGA"/>
      <sheetName val="Sum. Tubería"/>
      <sheetName val="Sum. Accesorios"/>
      <sheetName val="ListaPrecios"/>
      <sheetName val="APU"/>
      <sheetName val="Insumos"/>
      <sheetName val="ListaMCantera"/>
      <sheetName val="MCantera"/>
      <sheetName val="Tuberia"/>
      <sheetName val="ManoDeObra"/>
      <sheetName val="Municipios"/>
      <sheetName val="APU5,4S"/>
      <sheetName val="APU5,3S"/>
      <sheetName val="APU5,2S"/>
      <sheetName val="APU5,1S"/>
      <sheetName val="APU4,2S"/>
      <sheetName val="APU4,1S"/>
      <sheetName val="APU3,3S"/>
      <sheetName val="APU3,2S"/>
      <sheetName val="APU3,1S"/>
      <sheetName val="APU2,2S"/>
      <sheetName val="APU2,1S"/>
      <sheetName val="APU1,5S"/>
      <sheetName val="APU1,4S"/>
      <sheetName val="APU1,3S"/>
      <sheetName val="APU1,2S"/>
      <sheetName val="APU1,1S"/>
      <sheetName val="APU6,1M"/>
      <sheetName val="APU5,1M"/>
      <sheetName val="APU4,2M"/>
      <sheetName val="APU4,1M"/>
      <sheetName val="APU3,3M"/>
      <sheetName val="APU3,2M"/>
      <sheetName val="APU3,1M"/>
      <sheetName val="APU2,2M"/>
      <sheetName val="APU2,1M"/>
      <sheetName val="APU1,4M"/>
      <sheetName val="APU1,3M"/>
      <sheetName val="APU1,2M"/>
      <sheetName val="APU1,1M"/>
      <sheetName val="ESTADO VÍA-CRIT.TECNI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APU Expo Terrestre"/>
      <sheetName val="Containers"/>
      <sheetName val="Civil work"/>
      <sheetName val="ManoDeObra"/>
    </sheetNames>
    <sheetDataSet>
      <sheetData sheetId="0"/>
      <sheetData sheetId="1"/>
      <sheetData sheetId="2" refreshError="1"/>
      <sheetData sheetId="3" refreshError="1"/>
      <sheetData sheetId="4"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dar"/>
      <sheetName val="WS CLEAN"/>
      <sheetName val="RICS NUEVA HOJA DIARIA"/>
      <sheetName val="HOJA DIARIA NUEVA"/>
      <sheetName val="Index"/>
      <sheetName val="Informe Semanal 1"/>
    </sheetNames>
    <sheetDataSet>
      <sheetData sheetId="0"/>
      <sheetData sheetId="1"/>
      <sheetData sheetId="2" refreshError="1"/>
      <sheetData sheetId="3"/>
      <sheetData sheetId="4" refreshError="1"/>
      <sheetData sheetId="5"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 Jagua Equipment"/>
      <sheetName val="Material Assumptions"/>
      <sheetName val="consumo horario"/>
      <sheetName val="Equipment Hours TODOS"/>
      <sheetName val="Equipment Hours CMU"/>
      <sheetName val="MineEquipmentFUEL"/>
      <sheetName val="Equipment Hours CDJ"/>
      <sheetName val="Equipment Hours CET"/>
      <sheetName val="MineEquipmentFUEL (2)"/>
      <sheetName val="MineEquipmentFUEL (3)"/>
      <sheetName val="RICS NUEVA HOJA DIARIA"/>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NL JUNE"/>
      <sheetName val="MMH WORKINGS"/>
      <sheetName val="MMJV B-S"/>
      <sheetName val="June00"/>
      <sheetName val="May00"/>
      <sheetName val="MMH"/>
      <sheetName val="Sheet6"/>
      <sheetName val="Sheet3"/>
      <sheetName val="Sheet4"/>
      <sheetName val="Sheet5"/>
      <sheetName val="Sheet7"/>
      <sheetName val="Sheet8"/>
      <sheetName val="Sheet9"/>
      <sheetName val="Sheet10"/>
      <sheetName val="Equipment Hours TO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rrin Murrin Project Break Up"/>
      <sheetName val="MMH F-S"/>
      <sheetName val="MMH 30-06-00"/>
      <sheetName val="Cost Ledger"/>
      <sheetName val="Cost Ledger 30-6-99"/>
      <sheetName val="MMH F-S Cash Flow"/>
      <sheetName val="MMH Disc"/>
      <sheetName val="MMH Cheat Sheet 30-06-00"/>
      <sheetName val="MMH WORKINGS"/>
    </sheetNames>
    <sheetDataSet>
      <sheetData sheetId="0"/>
      <sheetData sheetId="1"/>
      <sheetData sheetId="2"/>
      <sheetData sheetId="3"/>
      <sheetData sheetId="4" refreshError="1"/>
      <sheetData sheetId="5"/>
      <sheetData sheetId="6"/>
      <sheetData sheetId="7"/>
      <sheetData sheetId="8"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INA"/>
      <sheetName val="GASTOS FIJOS"/>
      <sheetName val="ACTIVOS FIJOS"/>
      <sheetName val="PRODUCTOS"/>
      <sheetName val="FICHA"/>
      <sheetName val="3.Tableros"/>
      <sheetName val="8.Salidas Eléctricas"/>
      <sheetName val="1.Canalizaciones"/>
      <sheetName val="6.Bandejas Port."/>
      <sheetName val="BASE"/>
    </sheetNames>
    <sheetDataSet>
      <sheetData sheetId="0">
        <row r="4">
          <cell r="A4" t="str">
            <v>GERENTE</v>
          </cell>
        </row>
        <row r="5">
          <cell r="A5" t="str">
            <v>DIERECTOR COMERCIAL</v>
          </cell>
        </row>
        <row r="6">
          <cell r="A6" t="str">
            <v>DIERECTOR PROYECTOS</v>
          </cell>
        </row>
        <row r="7">
          <cell r="A7" t="str">
            <v>TECNICO</v>
          </cell>
        </row>
        <row r="8">
          <cell r="A8" t="str">
            <v>Oficial</v>
          </cell>
        </row>
        <row r="24">
          <cell r="A24" t="str">
            <v>OFICIAL</v>
          </cell>
        </row>
        <row r="25">
          <cell r="A25" t="str">
            <v>AYUDANTE ENTENDIDO</v>
          </cell>
        </row>
        <row r="26">
          <cell r="A26" t="str">
            <v>AYUDANTE</v>
          </cell>
        </row>
        <row r="27">
          <cell r="A27" t="str">
            <v>TECNICO DATOS</v>
          </cell>
        </row>
      </sheetData>
      <sheetData sheetId="1">
        <row r="91">
          <cell r="A91" t="str">
            <v>ALQUILER DE EQUIPOS</v>
          </cell>
        </row>
        <row r="92">
          <cell r="A92" t="str">
            <v>ALQUILER DE HERRAMIENTAS</v>
          </cell>
        </row>
        <row r="93">
          <cell r="A93" t="str">
            <v>SUBCONTRATO DISEÑO</v>
          </cell>
        </row>
        <row r="94">
          <cell r="A94" t="str">
            <v>TRANSPORTE</v>
          </cell>
        </row>
      </sheetData>
      <sheetData sheetId="2"/>
      <sheetData sheetId="3">
        <row r="3">
          <cell r="B3" t="str">
            <v>Diseños redes e iluminación</v>
          </cell>
        </row>
        <row r="4">
          <cell r="B4" t="str">
            <v>Diseño SPT</v>
          </cell>
        </row>
        <row r="5">
          <cell r="B5" t="str">
            <v>Apantallamientos y Puestas a tierra</v>
          </cell>
        </row>
        <row r="6">
          <cell r="B6" t="str">
            <v>Salidas eléctricas</v>
          </cell>
        </row>
        <row r="7">
          <cell r="B7" t="str">
            <v>Salidas de voz y datos</v>
          </cell>
        </row>
        <row r="8">
          <cell r="B8" t="str">
            <v>Acometidas</v>
          </cell>
        </row>
        <row r="9">
          <cell r="B9" t="str">
            <v>Tableros y gabinetes</v>
          </cell>
        </row>
        <row r="10">
          <cell r="B10" t="str">
            <v>Salidas de iluminación</v>
          </cell>
        </row>
        <row r="11">
          <cell r="B11" t="str">
            <v>Ductos y canaletas</v>
          </cell>
        </row>
      </sheetData>
      <sheetData sheetId="4"/>
      <sheetData sheetId="5"/>
      <sheetData sheetId="6"/>
      <sheetData sheetId="7"/>
      <sheetData sheetId="8"/>
      <sheetData sheetId="9"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ing Sheet"/>
      <sheetName val="General Summary"/>
      <sheetName val="On P&amp;C Man"/>
      <sheetName val="Off P&amp;C Man"/>
      <sheetName val="Ingenieria"/>
      <sheetName val="Civil"/>
      <sheetName val="Mechanical"/>
      <sheetName val="Tuberia"/>
      <sheetName val="EPC"/>
      <sheetName val="SEG"/>
    </sheetNames>
    <sheetDataSet>
      <sheetData sheetId="0" refreshError="1"/>
      <sheetData sheetId="1" refreshError="1"/>
      <sheetData sheetId="2"/>
      <sheetData sheetId="3"/>
      <sheetData sheetId="4"/>
      <sheetData sheetId="5"/>
      <sheetData sheetId="6">
        <row r="159">
          <cell r="I159">
            <v>80261.337953555878</v>
          </cell>
          <cell r="L159">
            <v>201171.3</v>
          </cell>
        </row>
      </sheetData>
      <sheetData sheetId="7">
        <row r="88">
          <cell r="I88">
            <v>113134.88571428573</v>
          </cell>
          <cell r="L88">
            <v>160616.79730273812</v>
          </cell>
          <cell r="O88">
            <v>240046.26136984187</v>
          </cell>
        </row>
      </sheetData>
      <sheetData sheetId="8"/>
      <sheetData sheetId="9"/>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RIÑO"/>
      <sheetName val="municipios"/>
      <sheetName val="capitales"/>
      <sheetName val="Hoja3"/>
    </sheetNames>
    <sheetDataSet>
      <sheetData sheetId="0"/>
      <sheetData sheetId="1"/>
      <sheetData sheetId="2" refreshError="1"/>
      <sheetData sheetId="3"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A CECILIA"/>
      <sheetName val="Hoja1"/>
      <sheetName val="Hoja2"/>
    </sheetNames>
    <sheetDataSet>
      <sheetData sheetId="0"/>
      <sheetData sheetId="1"/>
      <sheetData sheetId="2"/>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ccion"/>
      <sheetName val="impulsion"/>
      <sheetName val="Chequeo"/>
      <sheetName val="Tabla"/>
      <sheetName val="Gráfico1"/>
      <sheetName val="Tuberias"/>
      <sheetName val="Menores"/>
      <sheetName val="Curva 4"/>
    </sheetNames>
    <sheetDataSet>
      <sheetData sheetId="0"/>
      <sheetData sheetId="1"/>
      <sheetData sheetId="2">
        <row r="5">
          <cell r="D5">
            <v>678.21900000000005</v>
          </cell>
        </row>
        <row r="7">
          <cell r="G7">
            <v>-57.36048164790904</v>
          </cell>
        </row>
        <row r="8">
          <cell r="G8">
            <v>0</v>
          </cell>
        </row>
        <row r="9">
          <cell r="G9">
            <v>0</v>
          </cell>
        </row>
      </sheetData>
      <sheetData sheetId="3"/>
      <sheetData sheetId="4" refreshError="1"/>
      <sheetData sheetId="5"/>
      <sheetData sheetId="6"/>
      <sheetData sheetId="7"/>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ccion"/>
      <sheetName val="impulsion"/>
      <sheetName val="Chequeo"/>
      <sheetName val="Tabla"/>
      <sheetName val="Gráfico1"/>
      <sheetName val="Tuberias"/>
      <sheetName val="Menores"/>
      <sheetName val="Curva 4"/>
    </sheetNames>
    <sheetDataSet>
      <sheetData sheetId="0"/>
      <sheetData sheetId="1"/>
      <sheetData sheetId="2">
        <row r="5">
          <cell r="D5">
            <v>678.21900000000005</v>
          </cell>
        </row>
        <row r="7">
          <cell r="G7">
            <v>-57.36048164790904</v>
          </cell>
        </row>
        <row r="8">
          <cell r="G8">
            <v>0</v>
          </cell>
        </row>
        <row r="9">
          <cell r="G9">
            <v>0</v>
          </cell>
        </row>
      </sheetData>
      <sheetData sheetId="3"/>
      <sheetData sheetId="4" refreshError="1"/>
      <sheetData sheetId="5"/>
      <sheetData sheetId="6"/>
      <sheetData sheetId="7"/>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 Prima"/>
      <sheetName val="PRECIOS ACTUALIZADOS FERRASA"/>
      <sheetName val="APU Expo Terrestre"/>
    </sheetNames>
    <sheetDataSet>
      <sheetData sheetId="0"/>
      <sheetData sheetId="1" refreshError="1"/>
      <sheetData sheetId="2"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de Obra Extra"/>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Budget vs Real"/>
      <sheetName val="Flujo"/>
      <sheetName val="Flujo De Caja 2008"/>
      <sheetName val="Flujo De Caja 2008 (2)"/>
      <sheetName val="Reporte"/>
      <sheetName val="Hoja2"/>
      <sheetName val="Cost Ledger 30-6-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9"/>
      <sheetName val="Hoja1"/>
      <sheetName val="PRESUPUESTO"/>
      <sheetName val="INDICE"/>
      <sheetName val="Equipo"/>
      <sheetName val="Materiales"/>
      <sheetName val="Otros"/>
      <sheetName val="200.1"/>
      <sheetName val="200.2"/>
      <sheetName val="201.1"/>
      <sheetName val="201.2"/>
      <sheetName val="201.3"/>
      <sheetName val="201.4"/>
      <sheetName val="201.5 "/>
      <sheetName val="201.6"/>
      <sheetName val="201.6P"/>
      <sheetName val="201.7"/>
      <sheetName val="201.8"/>
      <sheetName val="201.9"/>
      <sheetName val="201.10"/>
      <sheetName val="201.11"/>
      <sheetName val="201.12"/>
      <sheetName val="201.13"/>
      <sheetName val="201.14"/>
      <sheetName val="201.15"/>
      <sheetName val="201.16"/>
      <sheetName val="201.17"/>
      <sheetName val="201.18"/>
      <sheetName val="201.19"/>
      <sheetName val="201.20"/>
      <sheetName val="201.21"/>
      <sheetName val="201.22"/>
      <sheetName val="210.1.1"/>
      <sheetName val="210.1.2"/>
      <sheetName val="210.2.1"/>
      <sheetName val="210.2.2"/>
      <sheetName val="210.2.3"/>
      <sheetName val="210.2.4"/>
      <sheetName val="211.1"/>
      <sheetName val="220.1"/>
      <sheetName val="221.1"/>
      <sheetName val="221.2"/>
      <sheetName val="230.1"/>
      <sheetName val="230.2"/>
      <sheetName val="231.1"/>
      <sheetName val="232.1 "/>
      <sheetName val="234.1 "/>
      <sheetName val="310.1"/>
      <sheetName val="311.1"/>
      <sheetName val="312.1"/>
      <sheetName val="312.2"/>
      <sheetName val="312.3"/>
      <sheetName val="312.4"/>
      <sheetName val="320.1"/>
      <sheetName val="320.2"/>
      <sheetName val="330.1"/>
      <sheetName val="330.2"/>
      <sheetName val="340.1"/>
      <sheetName val="340.2"/>
      <sheetName val="340.3"/>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2"/>
      <sheetName val="440.3"/>
      <sheetName val="440.4"/>
      <sheetName val="441.1"/>
      <sheetName val="441.2"/>
      <sheetName val="441.3"/>
      <sheetName val="441.4"/>
      <sheetName val="450.1"/>
      <sheetName val="450.2"/>
      <sheetName val="450.3"/>
      <sheetName val="450.4"/>
      <sheetName val="450.5"/>
      <sheetName val="450.6"/>
      <sheetName val="450.7"/>
      <sheetName val="450.8"/>
      <sheetName val="450.9"/>
      <sheetName val="451.1"/>
      <sheetName val="451.1P COMPRADA "/>
      <sheetName val="451.2"/>
      <sheetName val="451.2P COMPRADA"/>
      <sheetName val="451.3"/>
      <sheetName val="451.3P COMPRADA"/>
      <sheetName val="451.4"/>
      <sheetName val="452.1"/>
      <sheetName val="452.1P COMPRADA"/>
      <sheetName val="452.2"/>
      <sheetName val="452.2P COMPRADA"/>
      <sheetName val="452.3"/>
      <sheetName val="452.3P COMPRADA"/>
      <sheetName val="452.4"/>
      <sheetName val="452.4P COMPRADA"/>
      <sheetName val="453.1"/>
      <sheetName val="460.1"/>
      <sheetName val="461.1"/>
      <sheetName val="461.2"/>
      <sheetName val="462.1"/>
      <sheetName val="462.2"/>
      <sheetName val="462.1.1"/>
      <sheetName val="462.1.2"/>
      <sheetName val="464.1"/>
      <sheetName val="464.2"/>
      <sheetName val="464.3"/>
      <sheetName val="464.4"/>
      <sheetName val="465.1"/>
      <sheetName val="466.1"/>
      <sheetName val="466.2"/>
      <sheetName val="500.1"/>
      <sheetName val="501.1"/>
      <sheetName val="510.1"/>
      <sheetName val="600.1"/>
      <sheetName val="600.2"/>
      <sheetName val="600.2P"/>
      <sheetName val="600.3"/>
      <sheetName val="600.4"/>
      <sheetName val="600.4P"/>
      <sheetName val="600.5"/>
      <sheetName val="600.5P"/>
      <sheetName val="610.1"/>
      <sheetName val="610.2"/>
      <sheetName val="620.1"/>
      <sheetName val="620.2"/>
      <sheetName val="620.3"/>
      <sheetName val="621.1"/>
      <sheetName val="621.1P"/>
      <sheetName val="621.2"/>
      <sheetName val="621.3"/>
      <sheetName val="621.4"/>
      <sheetName val="621.5"/>
      <sheetName val="621.6"/>
      <sheetName val="621,7P"/>
      <sheetName val="622.1"/>
      <sheetName val="622.2"/>
      <sheetName val="622.3"/>
      <sheetName val="622.4"/>
      <sheetName val="622.5"/>
      <sheetName val="630.1"/>
      <sheetName val="630.2"/>
      <sheetName val="630.3"/>
      <sheetName val="630.4"/>
      <sheetName val="630.5"/>
      <sheetName val="630.6"/>
      <sheetName val="630.7"/>
      <sheetName val="630.8P MORTERO 1-4"/>
      <sheetName val="631,1P. BOLSACRETOS"/>
      <sheetName val="632.1"/>
      <sheetName val="632.1P"/>
      <sheetName val="640.3"/>
      <sheetName val="640.1P"/>
      <sheetName val="640.1P1"/>
      <sheetName val="640.2"/>
      <sheetName val="641.1"/>
      <sheetName val="641.2"/>
      <sheetName val="642.1"/>
      <sheetName val="642.2"/>
      <sheetName val="650.1"/>
      <sheetName val="650.2"/>
      <sheetName val="650.2P"/>
      <sheetName val="650.3"/>
      <sheetName val="650.3P"/>
      <sheetName val="650.4"/>
      <sheetName val="660.1"/>
      <sheetName val="660.2"/>
      <sheetName val="660.3"/>
      <sheetName val="661.1"/>
      <sheetName val="662.1"/>
      <sheetName val="662.2"/>
      <sheetName val="670.1"/>
      <sheetName val="670.2"/>
      <sheetName val="671.1"/>
      <sheetName val="671.2"/>
      <sheetName val="672.1"/>
      <sheetName val="673.1"/>
      <sheetName val="673.2"/>
      <sheetName val="673.3"/>
      <sheetName val="674.1"/>
      <sheetName val="674.2"/>
      <sheetName val="680.1"/>
      <sheetName val="680.2"/>
      <sheetName val="680.3"/>
      <sheetName val="681.1"/>
      <sheetName val="682.1"/>
      <sheetName val="690.1"/>
      <sheetName val="700.1"/>
      <sheetName val="700.2"/>
      <sheetName val="700.3"/>
      <sheetName val="700.4"/>
      <sheetName val="700P BANDAS SONORAS "/>
      <sheetName val="701.1"/>
      <sheetName val="710.1"/>
      <sheetName val="710.2"/>
      <sheetName val="720.1"/>
      <sheetName val="730.1"/>
      <sheetName val="730.2"/>
      <sheetName val="730.3"/>
      <sheetName val="740.1"/>
      <sheetName val="800.1"/>
      <sheetName val="800.2"/>
      <sheetName val="800.3"/>
      <sheetName val="800.4"/>
      <sheetName val="800P"/>
      <sheetName val="801.1"/>
      <sheetName val="801.2"/>
      <sheetName val="801.3"/>
      <sheetName val="801.4"/>
      <sheetName val="801.5"/>
      <sheetName val="801.6"/>
      <sheetName val="801.7"/>
      <sheetName val="810.1"/>
      <sheetName val="810.2"/>
      <sheetName val="810.3"/>
      <sheetName val="811.1"/>
      <sheetName val="812.1"/>
      <sheetName val="900.1"/>
      <sheetName val="900.2"/>
      <sheetName val="900.3"/>
      <sheetName val="PLATINAS 40X40"/>
      <sheetName val="PILOTES 6&quot;"/>
      <sheetName val="PILOTES 8&quot;"/>
      <sheetName val="PILOTES 10&quot;"/>
      <sheetName val="PILOTES 12&quot;"/>
      <sheetName val="HINCADO"/>
      <sheetName val="EXAPODOS"/>
      <sheetName val="SOLDAD"/>
      <sheetName val="MONTAJE"/>
      <sheetName val="P9"/>
      <sheetName val="P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
      <sheetName val="Tablas"/>
      <sheetName val="Presentación"/>
    </sheetNames>
    <sheetDataSet>
      <sheetData sheetId="0"/>
      <sheetData sheetId="1" refreshError="1"/>
      <sheetData sheetId="2"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G Inversión"/>
      <sheetName val="PPTO"/>
      <sheetName val="ListaPrecios"/>
      <sheetName val="Pto. ELECTRICO"/>
      <sheetName val="APU"/>
      <sheetName val="Insumos"/>
      <sheetName val="Suministros"/>
      <sheetName val="ManoDeObra"/>
      <sheetName val="ACTIVIDADES PRELIMINARES"/>
      <sheetName val="SEÑALIZACION"/>
      <sheetName val="EXCAVACIONES"/>
      <sheetName val="DEMOLICIONES Est."/>
      <sheetName val="DEMOLICIONES Vías"/>
      <sheetName val="DEMOLICIONES En ladrillo y "/>
      <sheetName val="ENTIBADOS"/>
      <sheetName val="RELLENOS"/>
      <sheetName val="TUBERIAS"/>
      <sheetName val="ACCESORIOS"/>
      <sheetName val="NIPLES Y PASAMUROS"/>
      <sheetName val="VALVULAS E HIDRANTES"/>
      <sheetName val="MACROMEDIDORES"/>
      <sheetName val="CAJAS "/>
      <sheetName val="CONCRETO Y ACERO DE REFUERZO"/>
      <sheetName val="PAVIMENTO ANDENES Y SARDINELES"/>
      <sheetName val="OBRAS COMPLEMENTARIAS"/>
      <sheetName val="OTROS"/>
      <sheetName val="Table1"/>
      <sheetName val="APU4,1S"/>
      <sheetName val="APU3,3S"/>
      <sheetName val="APU3,2S"/>
      <sheetName val="APU3,1S"/>
      <sheetName val="APU2,1S"/>
      <sheetName val="APU1,1S"/>
      <sheetName val="APU1,1M"/>
      <sheetName val="APU2,1M"/>
      <sheetName val="APU3,1M"/>
      <sheetName val="APU4,1M"/>
      <sheetName val="APU5,1M"/>
      <sheetName val="ESTACIÓN DE BOMB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ión"/>
      <sheetName val="Plani"/>
      <sheetName val="Equip"/>
      <sheetName val="Consum"/>
      <sheetName val="GG"/>
      <sheetName val="Macros"/>
    </sheetNames>
    <sheetDataSet>
      <sheetData sheetId="0"/>
      <sheetData sheetId="1"/>
      <sheetData sheetId="2"/>
      <sheetData sheetId="3"/>
      <sheetData sheetId="4"/>
      <sheetData sheetId="5"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MENSIONES"/>
      <sheetName val="CANALETA9"/>
      <sheetName val="CANALETA (6&quot;)"/>
      <sheetName val="CAUDALES PARSHALL"/>
      <sheetName val="GRÁFICO PARSHALL"/>
      <sheetName val="VISCOSIDAD"/>
    </sheetNames>
    <sheetDataSet>
      <sheetData sheetId="0"/>
      <sheetData sheetId="1"/>
      <sheetData sheetId="2"/>
      <sheetData sheetId="3"/>
      <sheetData sheetId="4"/>
      <sheetData sheetId="5"/>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TRAMOS"/>
      <sheetName val="Hoja4"/>
    </sheetNames>
    <sheetDataSet>
      <sheetData sheetId="0" refreshError="1">
        <row r="1">
          <cell r="A1" t="str">
            <v>C</v>
          </cell>
          <cell r="B1" t="str">
            <v>POZO</v>
          </cell>
          <cell r="C1" t="str">
            <v>Position_X</v>
          </cell>
          <cell r="D1" t="str">
            <v>Position_Y</v>
          </cell>
          <cell r="E1" t="str">
            <v>TIPO</v>
          </cell>
          <cell r="F1" t="str">
            <v>ESTADO_EVA</v>
          </cell>
          <cell r="G1" t="str">
            <v>OBSERVACIO</v>
          </cell>
          <cell r="H1" t="str">
            <v>ESTADO_1</v>
          </cell>
        </row>
        <row r="2">
          <cell r="A2" t="str">
            <v>1011481.73661013525.1681</v>
          </cell>
          <cell r="B2">
            <v>1</v>
          </cell>
          <cell r="C2">
            <v>1011481.7365999999</v>
          </cell>
          <cell r="D2">
            <v>1013525.1681</v>
          </cell>
          <cell r="E2" t="str">
            <v>Sanitario</v>
          </cell>
          <cell r="F2" t="str">
            <v xml:space="preserve"> </v>
          </cell>
          <cell r="G2" t="str">
            <v xml:space="preserve"> </v>
          </cell>
          <cell r="H2" t="str">
            <v>Existente</v>
          </cell>
        </row>
        <row r="3">
          <cell r="A3" t="str">
            <v>1011516.58121013560.0827</v>
          </cell>
          <cell r="B3">
            <v>2</v>
          </cell>
          <cell r="C3">
            <v>1011516.5812</v>
          </cell>
          <cell r="D3">
            <v>1013560.0827</v>
          </cell>
          <cell r="E3" t="str">
            <v>Combinado</v>
          </cell>
          <cell r="F3" t="str">
            <v xml:space="preserve"> </v>
          </cell>
          <cell r="G3" t="str">
            <v xml:space="preserve"> </v>
          </cell>
          <cell r="H3" t="str">
            <v>Existente</v>
          </cell>
        </row>
        <row r="4">
          <cell r="A4" t="str">
            <v>1011547.49541013603.9763</v>
          </cell>
          <cell r="B4">
            <v>3</v>
          </cell>
          <cell r="C4">
            <v>1011547.4954</v>
          </cell>
          <cell r="D4">
            <v>1013603.9763</v>
          </cell>
          <cell r="E4" t="str">
            <v>Combinado</v>
          </cell>
          <cell r="F4" t="str">
            <v xml:space="preserve"> </v>
          </cell>
          <cell r="G4" t="str">
            <v xml:space="preserve"> </v>
          </cell>
          <cell r="H4" t="str">
            <v>Existente</v>
          </cell>
        </row>
        <row r="5">
          <cell r="A5" t="str">
            <v>1011575.11111013631.6647</v>
          </cell>
          <cell r="B5">
            <v>4</v>
          </cell>
          <cell r="C5">
            <v>1011575.1111</v>
          </cell>
          <cell r="D5">
            <v>1013631.6647</v>
          </cell>
          <cell r="E5" t="str">
            <v>Combinado</v>
          </cell>
          <cell r="F5" t="str">
            <v xml:space="preserve"> </v>
          </cell>
          <cell r="G5" t="str">
            <v xml:space="preserve"> </v>
          </cell>
          <cell r="H5" t="str">
            <v>Existente</v>
          </cell>
        </row>
        <row r="6">
          <cell r="A6" t="str">
            <v>1011594.00571013641.2644</v>
          </cell>
          <cell r="B6">
            <v>5</v>
          </cell>
          <cell r="C6">
            <v>1011594.0057</v>
          </cell>
          <cell r="D6">
            <v>1013641.2644</v>
          </cell>
          <cell r="E6" t="str">
            <v>Combinado</v>
          </cell>
          <cell r="F6" t="str">
            <v xml:space="preserve"> </v>
          </cell>
          <cell r="G6" t="str">
            <v xml:space="preserve"> </v>
          </cell>
          <cell r="H6" t="str">
            <v>Existente</v>
          </cell>
        </row>
        <row r="7">
          <cell r="A7" t="str">
            <v>1011595.76661013637.3158</v>
          </cell>
          <cell r="B7">
            <v>6</v>
          </cell>
          <cell r="C7">
            <v>1011595.7666</v>
          </cell>
          <cell r="D7">
            <v>1013637.3158</v>
          </cell>
          <cell r="E7" t="str">
            <v>Combinado</v>
          </cell>
          <cell r="F7" t="str">
            <v xml:space="preserve"> </v>
          </cell>
          <cell r="G7" t="str">
            <v xml:space="preserve"> </v>
          </cell>
          <cell r="H7" t="str">
            <v>Existente</v>
          </cell>
        </row>
        <row r="8">
          <cell r="A8" t="str">
            <v>1011613.92961013645.5605</v>
          </cell>
          <cell r="B8">
            <v>7</v>
          </cell>
          <cell r="C8">
            <v>1011613.9296</v>
          </cell>
          <cell r="D8">
            <v>1013645.5605</v>
          </cell>
          <cell r="E8" t="str">
            <v>Combinado</v>
          </cell>
          <cell r="F8" t="str">
            <v xml:space="preserve"> </v>
          </cell>
          <cell r="G8" t="str">
            <v xml:space="preserve"> </v>
          </cell>
          <cell r="H8" t="str">
            <v>Existente</v>
          </cell>
        </row>
        <row r="9">
          <cell r="A9" t="str">
            <v>1011685.94261013634.8799</v>
          </cell>
          <cell r="B9">
            <v>8</v>
          </cell>
          <cell r="C9">
            <v>1011685.9426</v>
          </cell>
          <cell r="D9">
            <v>1013634.8799000001</v>
          </cell>
          <cell r="E9" t="str">
            <v>Combinado</v>
          </cell>
          <cell r="F9" t="str">
            <v xml:space="preserve"> </v>
          </cell>
          <cell r="G9" t="str">
            <v xml:space="preserve"> </v>
          </cell>
          <cell r="H9" t="str">
            <v>Existente</v>
          </cell>
        </row>
        <row r="10">
          <cell r="A10" t="str">
            <v>1011731.75611013627.9045</v>
          </cell>
          <cell r="B10">
            <v>9</v>
          </cell>
          <cell r="C10">
            <v>1011731.7561</v>
          </cell>
          <cell r="D10">
            <v>1013627.9044999999</v>
          </cell>
          <cell r="E10" t="str">
            <v>Combinado</v>
          </cell>
          <cell r="F10" t="str">
            <v xml:space="preserve"> </v>
          </cell>
          <cell r="G10" t="str">
            <v xml:space="preserve"> </v>
          </cell>
          <cell r="H10" t="str">
            <v>Existente</v>
          </cell>
        </row>
        <row r="11">
          <cell r="A11" t="str">
            <v>1011761.70971013602.4604</v>
          </cell>
          <cell r="B11">
            <v>10</v>
          </cell>
          <cell r="C11">
            <v>1011761.7097</v>
          </cell>
          <cell r="D11">
            <v>1013602.4604</v>
          </cell>
          <cell r="E11" t="str">
            <v>Combinado</v>
          </cell>
          <cell r="F11" t="str">
            <v xml:space="preserve"> </v>
          </cell>
          <cell r="G11" t="str">
            <v xml:space="preserve"> </v>
          </cell>
          <cell r="H11" t="str">
            <v>Existente</v>
          </cell>
        </row>
        <row r="12">
          <cell r="A12" t="str">
            <v>1011769.98091013607.2524</v>
          </cell>
          <cell r="B12">
            <v>11</v>
          </cell>
          <cell r="C12">
            <v>1011769.9809</v>
          </cell>
          <cell r="D12">
            <v>1013607.2524</v>
          </cell>
          <cell r="E12" t="str">
            <v>Combinado</v>
          </cell>
          <cell r="F12" t="str">
            <v xml:space="preserve"> </v>
          </cell>
          <cell r="G12" t="str">
            <v xml:space="preserve"> </v>
          </cell>
          <cell r="H12" t="str">
            <v>Existente</v>
          </cell>
        </row>
        <row r="13">
          <cell r="A13" t="str">
            <v>1011785.41761013621.5096</v>
          </cell>
          <cell r="B13">
            <v>12</v>
          </cell>
          <cell r="C13">
            <v>1011785.4176</v>
          </cell>
          <cell r="D13">
            <v>1013621.5096</v>
          </cell>
          <cell r="E13" t="str">
            <v>Combinado</v>
          </cell>
          <cell r="F13" t="str">
            <v xml:space="preserve"> </v>
          </cell>
          <cell r="G13" t="str">
            <v xml:space="preserve"> </v>
          </cell>
          <cell r="H13" t="str">
            <v>Existente</v>
          </cell>
        </row>
        <row r="14">
          <cell r="A14" t="str">
            <v>1011782.19711013628.7056</v>
          </cell>
          <cell r="B14">
            <v>13</v>
          </cell>
          <cell r="C14">
            <v>1011782.1971</v>
          </cell>
          <cell r="D14">
            <v>1013628.7056</v>
          </cell>
          <cell r="E14" t="str">
            <v>Sanitario</v>
          </cell>
          <cell r="F14" t="str">
            <v xml:space="preserve"> </v>
          </cell>
          <cell r="G14" t="str">
            <v xml:space="preserve"> </v>
          </cell>
          <cell r="H14" t="str">
            <v>Existente</v>
          </cell>
        </row>
        <row r="15">
          <cell r="A15" t="str">
            <v>1011835.06671013646.608</v>
          </cell>
          <cell r="B15">
            <v>14</v>
          </cell>
          <cell r="C15">
            <v>1011835.0667</v>
          </cell>
          <cell r="D15">
            <v>1013646.608</v>
          </cell>
          <cell r="E15" t="str">
            <v>Combinado</v>
          </cell>
          <cell r="F15" t="str">
            <v xml:space="preserve"> </v>
          </cell>
          <cell r="G15" t="str">
            <v xml:space="preserve"> </v>
          </cell>
          <cell r="H15" t="str">
            <v>Existente</v>
          </cell>
        </row>
        <row r="16">
          <cell r="A16" t="str">
            <v>1011879.86281013665.8754</v>
          </cell>
          <cell r="B16">
            <v>15</v>
          </cell>
          <cell r="C16">
            <v>1011879.8628</v>
          </cell>
          <cell r="D16">
            <v>1013665.8754</v>
          </cell>
          <cell r="E16" t="str">
            <v>Combinado</v>
          </cell>
          <cell r="F16" t="str">
            <v xml:space="preserve"> </v>
          </cell>
          <cell r="G16" t="str">
            <v xml:space="preserve"> </v>
          </cell>
          <cell r="H16" t="str">
            <v>Existente</v>
          </cell>
        </row>
        <row r="17">
          <cell r="A17" t="str">
            <v>1011911.561013672.2184</v>
          </cell>
          <cell r="B17">
            <v>16</v>
          </cell>
          <cell r="C17">
            <v>1011911.56</v>
          </cell>
          <cell r="D17">
            <v>1013672.2184</v>
          </cell>
          <cell r="E17" t="str">
            <v>Combinado</v>
          </cell>
          <cell r="F17" t="str">
            <v xml:space="preserve"> </v>
          </cell>
          <cell r="G17" t="str">
            <v xml:space="preserve"> </v>
          </cell>
          <cell r="H17" t="str">
            <v>Existente</v>
          </cell>
        </row>
        <row r="18">
          <cell r="A18" t="str">
            <v>1011562.30761013496.4797</v>
          </cell>
          <cell r="B18">
            <v>17</v>
          </cell>
          <cell r="C18">
            <v>1011562.3075999999</v>
          </cell>
          <cell r="D18">
            <v>1013496.4797</v>
          </cell>
          <cell r="E18" t="str">
            <v>Sanitario</v>
          </cell>
          <cell r="F18" t="str">
            <v xml:space="preserve"> </v>
          </cell>
          <cell r="G18" t="str">
            <v xml:space="preserve"> </v>
          </cell>
          <cell r="H18" t="str">
            <v>Existente</v>
          </cell>
        </row>
        <row r="19">
          <cell r="A19" t="str">
            <v>1011639.5351013441.9499</v>
          </cell>
          <cell r="B19">
            <v>18</v>
          </cell>
          <cell r="C19">
            <v>1011639.535</v>
          </cell>
          <cell r="D19">
            <v>1013441.9499</v>
          </cell>
          <cell r="E19" t="str">
            <v>Sanitario</v>
          </cell>
          <cell r="F19" t="str">
            <v xml:space="preserve"> </v>
          </cell>
          <cell r="G19" t="str">
            <v xml:space="preserve"> </v>
          </cell>
          <cell r="H19" t="str">
            <v>Existente</v>
          </cell>
        </row>
        <row r="20">
          <cell r="A20" t="str">
            <v>1011648.00281013425.333</v>
          </cell>
          <cell r="B20">
            <v>19</v>
          </cell>
          <cell r="C20">
            <v>1011648.0028</v>
          </cell>
          <cell r="D20">
            <v>1013425.333</v>
          </cell>
          <cell r="E20" t="str">
            <v>Sanitario</v>
          </cell>
          <cell r="F20" t="str">
            <v xml:space="preserve"> </v>
          </cell>
          <cell r="G20" t="str">
            <v xml:space="preserve"> </v>
          </cell>
          <cell r="H20" t="str">
            <v>Existente</v>
          </cell>
        </row>
        <row r="21">
          <cell r="A21" t="str">
            <v>1011683.88541013447.0073</v>
          </cell>
          <cell r="B21">
            <v>20</v>
          </cell>
          <cell r="C21">
            <v>1011683.8854</v>
          </cell>
          <cell r="D21">
            <v>1013447.0073000001</v>
          </cell>
          <cell r="E21" t="str">
            <v>Sanitario</v>
          </cell>
          <cell r="F21" t="str">
            <v xml:space="preserve"> </v>
          </cell>
          <cell r="G21" t="str">
            <v xml:space="preserve"> </v>
          </cell>
          <cell r="H21" t="str">
            <v>Existente</v>
          </cell>
        </row>
        <row r="22">
          <cell r="A22" t="str">
            <v>1011732.41771013465.7056</v>
          </cell>
          <cell r="B22">
            <v>21</v>
          </cell>
          <cell r="C22">
            <v>1011732.4177</v>
          </cell>
          <cell r="D22">
            <v>1013465.7056</v>
          </cell>
          <cell r="E22" t="str">
            <v>Sanitario</v>
          </cell>
          <cell r="F22" t="str">
            <v xml:space="preserve"> </v>
          </cell>
          <cell r="G22" t="str">
            <v xml:space="preserve"> </v>
          </cell>
          <cell r="H22" t="str">
            <v>Existente</v>
          </cell>
        </row>
        <row r="23">
          <cell r="A23" t="str">
            <v>1011615.81841013630.9042</v>
          </cell>
          <cell r="B23">
            <v>22</v>
          </cell>
          <cell r="C23">
            <v>1011615.8184</v>
          </cell>
          <cell r="D23">
            <v>1013630.9042</v>
          </cell>
          <cell r="E23" t="str">
            <v>Combinado</v>
          </cell>
          <cell r="F23" t="str">
            <v xml:space="preserve"> </v>
          </cell>
          <cell r="G23" t="str">
            <v xml:space="preserve"> </v>
          </cell>
          <cell r="H23" t="str">
            <v>Existente</v>
          </cell>
        </row>
        <row r="24">
          <cell r="A24" t="str">
            <v>1011641.87731013617.0818</v>
          </cell>
          <cell r="B24">
            <v>23</v>
          </cell>
          <cell r="C24">
            <v>1011641.8773000001</v>
          </cell>
          <cell r="D24">
            <v>1013617.0818</v>
          </cell>
          <cell r="E24" t="str">
            <v>Combinado</v>
          </cell>
          <cell r="F24" t="str">
            <v xml:space="preserve"> </v>
          </cell>
          <cell r="G24" t="str">
            <v xml:space="preserve"> </v>
          </cell>
          <cell r="H24" t="str">
            <v>Existente</v>
          </cell>
        </row>
        <row r="25">
          <cell r="A25" t="str">
            <v>1011668.03021013601.4523</v>
          </cell>
          <cell r="B25">
            <v>24</v>
          </cell>
          <cell r="C25">
            <v>1011668.0302</v>
          </cell>
          <cell r="D25">
            <v>1013601.4523</v>
          </cell>
          <cell r="E25" t="str">
            <v>Combinado</v>
          </cell>
          <cell r="F25" t="str">
            <v xml:space="preserve"> </v>
          </cell>
          <cell r="G25" t="str">
            <v xml:space="preserve"> </v>
          </cell>
          <cell r="H25" t="str">
            <v>Existente</v>
          </cell>
        </row>
        <row r="26">
          <cell r="A26" t="str">
            <v>1011685.89691013556.1295</v>
          </cell>
          <cell r="B26">
            <v>25</v>
          </cell>
          <cell r="C26">
            <v>1011685.8969000001</v>
          </cell>
          <cell r="D26">
            <v>1013556.1295</v>
          </cell>
          <cell r="E26" t="str">
            <v>Combinado</v>
          </cell>
          <cell r="F26" t="str">
            <v xml:space="preserve"> </v>
          </cell>
          <cell r="G26" t="str">
            <v xml:space="preserve"> </v>
          </cell>
          <cell r="H26" t="str">
            <v>Existente</v>
          </cell>
        </row>
        <row r="27">
          <cell r="A27" t="str">
            <v>1011713.98551013536.9102</v>
          </cell>
          <cell r="B27">
            <v>26</v>
          </cell>
          <cell r="C27">
            <v>1011713.9855</v>
          </cell>
          <cell r="D27">
            <v>1013536.9102</v>
          </cell>
          <cell r="E27" t="str">
            <v>Combinado</v>
          </cell>
          <cell r="F27" t="str">
            <v xml:space="preserve"> </v>
          </cell>
          <cell r="G27" t="str">
            <v xml:space="preserve"> </v>
          </cell>
          <cell r="H27" t="str">
            <v>Existente</v>
          </cell>
        </row>
        <row r="28">
          <cell r="A28" t="str">
            <v>1011761.96211013498.3255</v>
          </cell>
          <cell r="B28">
            <v>27</v>
          </cell>
          <cell r="C28">
            <v>1011761.9621</v>
          </cell>
          <cell r="D28">
            <v>1013498.3255</v>
          </cell>
          <cell r="E28" t="str">
            <v>Sanitario</v>
          </cell>
          <cell r="F28" t="str">
            <v xml:space="preserve"> </v>
          </cell>
          <cell r="G28" t="str">
            <v xml:space="preserve"> </v>
          </cell>
          <cell r="H28" t="str">
            <v>Existente</v>
          </cell>
        </row>
        <row r="29">
          <cell r="A29" t="str">
            <v>1011782.91981013480.1169</v>
          </cell>
          <cell r="B29">
            <v>28</v>
          </cell>
          <cell r="C29">
            <v>1011782.9198</v>
          </cell>
          <cell r="D29">
            <v>1013480.1169</v>
          </cell>
          <cell r="E29" t="str">
            <v>Sanitario</v>
          </cell>
          <cell r="F29" t="str">
            <v xml:space="preserve"> </v>
          </cell>
          <cell r="G29" t="str">
            <v xml:space="preserve"> </v>
          </cell>
          <cell r="H29" t="str">
            <v>Existente</v>
          </cell>
        </row>
        <row r="30">
          <cell r="A30" t="str">
            <v>1011800.66931013454.5659</v>
          </cell>
          <cell r="B30">
            <v>29</v>
          </cell>
          <cell r="C30">
            <v>1011800.6693</v>
          </cell>
          <cell r="D30">
            <v>1013454.5659</v>
          </cell>
          <cell r="E30" t="str">
            <v>Sanitario</v>
          </cell>
          <cell r="F30" t="str">
            <v xml:space="preserve"> </v>
          </cell>
          <cell r="G30" t="str">
            <v xml:space="preserve"> </v>
          </cell>
          <cell r="H30" t="str">
            <v>Existente</v>
          </cell>
        </row>
        <row r="31">
          <cell r="A31" t="str">
            <v>1011809.79561013427.1578</v>
          </cell>
          <cell r="B31">
            <v>30</v>
          </cell>
          <cell r="C31">
            <v>1011809.7956</v>
          </cell>
          <cell r="D31">
            <v>1013427.1578</v>
          </cell>
          <cell r="E31" t="str">
            <v>Sanitario</v>
          </cell>
          <cell r="F31" t="str">
            <v xml:space="preserve"> </v>
          </cell>
          <cell r="G31" t="str">
            <v xml:space="preserve"> </v>
          </cell>
          <cell r="H31" t="str">
            <v>Existente</v>
          </cell>
        </row>
        <row r="32">
          <cell r="A32" t="str">
            <v>1011809.65981013425.2259</v>
          </cell>
          <cell r="B32">
            <v>31</v>
          </cell>
          <cell r="C32">
            <v>1011809.6598</v>
          </cell>
          <cell r="D32">
            <v>1013425.2259</v>
          </cell>
          <cell r="E32" t="str">
            <v>Sanitario</v>
          </cell>
          <cell r="F32" t="str">
            <v xml:space="preserve"> </v>
          </cell>
          <cell r="G32" t="str">
            <v xml:space="preserve"> </v>
          </cell>
          <cell r="H32" t="str">
            <v>Existente</v>
          </cell>
        </row>
        <row r="33">
          <cell r="A33" t="str">
            <v>1011838.89941013403.0219</v>
          </cell>
          <cell r="B33">
            <v>32</v>
          </cell>
          <cell r="C33">
            <v>1011838.8994</v>
          </cell>
          <cell r="D33">
            <v>1013403.0219000001</v>
          </cell>
          <cell r="E33" t="str">
            <v>Sanitario</v>
          </cell>
          <cell r="F33" t="str">
            <v xml:space="preserve"> </v>
          </cell>
          <cell r="G33" t="str">
            <v xml:space="preserve"> </v>
          </cell>
          <cell r="H33" t="str">
            <v>Existente</v>
          </cell>
        </row>
        <row r="34">
          <cell r="A34" t="str">
            <v>1011874.92681013382.0631</v>
          </cell>
          <cell r="B34">
            <v>33</v>
          </cell>
          <cell r="C34">
            <v>1011874.9268</v>
          </cell>
          <cell r="D34">
            <v>1013382.0631</v>
          </cell>
          <cell r="E34" t="str">
            <v>Sanitario</v>
          </cell>
          <cell r="F34" t="str">
            <v xml:space="preserve"> </v>
          </cell>
          <cell r="G34" t="str">
            <v xml:space="preserve"> </v>
          </cell>
          <cell r="H34" t="str">
            <v>Existente</v>
          </cell>
        </row>
        <row r="35">
          <cell r="A35" t="str">
            <v>1011900.8211013442.4744</v>
          </cell>
          <cell r="B35">
            <v>34</v>
          </cell>
          <cell r="C35">
            <v>1011900.821</v>
          </cell>
          <cell r="D35">
            <v>1013442.4743999999</v>
          </cell>
          <cell r="E35" t="str">
            <v>Sanitario</v>
          </cell>
          <cell r="F35" t="str">
            <v xml:space="preserve"> </v>
          </cell>
          <cell r="G35" t="str">
            <v xml:space="preserve"> </v>
          </cell>
          <cell r="H35" t="str">
            <v>Existente</v>
          </cell>
        </row>
        <row r="36">
          <cell r="A36" t="str">
            <v>1011925.47461013502.9835</v>
          </cell>
          <cell r="B36">
            <v>35</v>
          </cell>
          <cell r="C36">
            <v>1011925.4746</v>
          </cell>
          <cell r="D36">
            <v>1013502.9835</v>
          </cell>
          <cell r="E36" t="str">
            <v>Sanitario</v>
          </cell>
          <cell r="F36" t="str">
            <v xml:space="preserve"> </v>
          </cell>
          <cell r="G36" t="str">
            <v xml:space="preserve"> </v>
          </cell>
          <cell r="H36" t="str">
            <v>Existente</v>
          </cell>
        </row>
        <row r="37">
          <cell r="A37" t="str">
            <v>1011939.37351013535.1917</v>
          </cell>
          <cell r="B37">
            <v>36</v>
          </cell>
          <cell r="C37">
            <v>1011939.3735</v>
          </cell>
          <cell r="D37">
            <v>1013535.1917</v>
          </cell>
          <cell r="E37" t="str">
            <v>Sanitario</v>
          </cell>
          <cell r="F37" t="str">
            <v xml:space="preserve"> </v>
          </cell>
          <cell r="G37" t="str">
            <v xml:space="preserve"> </v>
          </cell>
          <cell r="H37" t="str">
            <v>Existente</v>
          </cell>
        </row>
        <row r="38">
          <cell r="A38" t="str">
            <v>1011963.25431013590.7324</v>
          </cell>
          <cell r="B38">
            <v>37</v>
          </cell>
          <cell r="C38">
            <v>1011963.2543</v>
          </cell>
          <cell r="D38">
            <v>1013590.7324</v>
          </cell>
          <cell r="E38" t="str">
            <v>Sanitario</v>
          </cell>
          <cell r="F38" t="str">
            <v xml:space="preserve"> </v>
          </cell>
          <cell r="G38" t="str">
            <v xml:space="preserve"> </v>
          </cell>
          <cell r="H38" t="str">
            <v>Existente</v>
          </cell>
        </row>
        <row r="39">
          <cell r="A39" t="str">
            <v>1011957.58951013607.4395</v>
          </cell>
          <cell r="B39">
            <v>38</v>
          </cell>
          <cell r="C39">
            <v>1011957.5895</v>
          </cell>
          <cell r="D39">
            <v>1013607.4395</v>
          </cell>
          <cell r="E39" t="str">
            <v>Sanitario</v>
          </cell>
          <cell r="F39" t="str">
            <v xml:space="preserve"> </v>
          </cell>
          <cell r="G39" t="str">
            <v xml:space="preserve"> </v>
          </cell>
          <cell r="H39" t="str">
            <v>Existente</v>
          </cell>
        </row>
        <row r="40">
          <cell r="A40" t="str">
            <v>1011935.59381013630.9185</v>
          </cell>
          <cell r="B40">
            <v>39</v>
          </cell>
          <cell r="C40">
            <v>1011935.5938</v>
          </cell>
          <cell r="D40">
            <v>1013630.9185</v>
          </cell>
          <cell r="E40" t="str">
            <v>Sanitario</v>
          </cell>
          <cell r="F40" t="str">
            <v xml:space="preserve"> </v>
          </cell>
          <cell r="G40" t="str">
            <v xml:space="preserve"> </v>
          </cell>
          <cell r="H40" t="str">
            <v>Existente</v>
          </cell>
        </row>
        <row r="41">
          <cell r="A41" t="str">
            <v>1011926.8491013646.0307</v>
          </cell>
          <cell r="B41">
            <v>40</v>
          </cell>
          <cell r="C41">
            <v>1011926.849</v>
          </cell>
          <cell r="D41">
            <v>1013646.0307</v>
          </cell>
          <cell r="E41" t="str">
            <v>Sanitario</v>
          </cell>
          <cell r="F41" t="str">
            <v xml:space="preserve"> </v>
          </cell>
          <cell r="G41" t="str">
            <v xml:space="preserve"> </v>
          </cell>
          <cell r="H41" t="str">
            <v>Existente</v>
          </cell>
        </row>
        <row r="42">
          <cell r="A42" t="str">
            <v>1011591.14341013558.8093</v>
          </cell>
          <cell r="B42">
            <v>41</v>
          </cell>
          <cell r="C42">
            <v>1011591.1433999999</v>
          </cell>
          <cell r="D42">
            <v>1013558.8093</v>
          </cell>
          <cell r="E42" t="str">
            <v>Sanitario</v>
          </cell>
          <cell r="F42" t="str">
            <v xml:space="preserve"> </v>
          </cell>
          <cell r="G42" t="str">
            <v xml:space="preserve"> </v>
          </cell>
          <cell r="H42" t="str">
            <v>Existente</v>
          </cell>
        </row>
        <row r="43">
          <cell r="A43" t="str">
            <v>1011661.86551013522.4955</v>
          </cell>
          <cell r="B43">
            <v>42</v>
          </cell>
          <cell r="C43">
            <v>1011661.8655</v>
          </cell>
          <cell r="D43">
            <v>1013522.4955</v>
          </cell>
          <cell r="E43" t="str">
            <v>Sanitario</v>
          </cell>
          <cell r="F43" t="str">
            <v xml:space="preserve"> </v>
          </cell>
          <cell r="G43" t="str">
            <v xml:space="preserve"> </v>
          </cell>
          <cell r="H43" t="str">
            <v>Existente</v>
          </cell>
        </row>
        <row r="44">
          <cell r="A44" t="str">
            <v>1011694.24251013493.8891</v>
          </cell>
          <cell r="B44">
            <v>43</v>
          </cell>
          <cell r="C44">
            <v>1011694.2425000001</v>
          </cell>
          <cell r="D44">
            <v>1013493.8891</v>
          </cell>
          <cell r="E44" t="str">
            <v>Sanitario</v>
          </cell>
          <cell r="F44" t="str">
            <v xml:space="preserve"> </v>
          </cell>
          <cell r="G44" t="str">
            <v xml:space="preserve"> </v>
          </cell>
          <cell r="H44" t="str">
            <v>Existente</v>
          </cell>
        </row>
        <row r="45">
          <cell r="A45" t="str">
            <v>1011668.72461013468.4507</v>
          </cell>
          <cell r="B45">
            <v>44</v>
          </cell>
          <cell r="C45">
            <v>1011668.7246</v>
          </cell>
          <cell r="D45">
            <v>1013468.4507</v>
          </cell>
          <cell r="E45" t="str">
            <v>Sanitario</v>
          </cell>
          <cell r="F45" t="str">
            <v xml:space="preserve"> </v>
          </cell>
          <cell r="G45" t="str">
            <v xml:space="preserve"> </v>
          </cell>
          <cell r="H45" t="str">
            <v>Existente</v>
          </cell>
        </row>
        <row r="46">
          <cell r="A46" t="str">
            <v>1011737.28781013569.737</v>
          </cell>
          <cell r="B46">
            <v>45</v>
          </cell>
          <cell r="C46">
            <v>1011737.2878</v>
          </cell>
          <cell r="D46">
            <v>1013569.737</v>
          </cell>
          <cell r="E46" t="str">
            <v>Combinado</v>
          </cell>
          <cell r="F46" t="str">
            <v xml:space="preserve"> </v>
          </cell>
          <cell r="G46" t="str">
            <v xml:space="preserve"> </v>
          </cell>
          <cell r="H46" t="str">
            <v>Existente</v>
          </cell>
        </row>
        <row r="47">
          <cell r="A47" t="str">
            <v>1011843.96291013558.4471</v>
          </cell>
          <cell r="B47">
            <v>46</v>
          </cell>
          <cell r="C47">
            <v>1011843.9629</v>
          </cell>
          <cell r="D47">
            <v>1013558.4471</v>
          </cell>
          <cell r="E47" t="str">
            <v>Sanitario</v>
          </cell>
          <cell r="F47" t="str">
            <v xml:space="preserve"> </v>
          </cell>
          <cell r="G47" t="str">
            <v xml:space="preserve"> </v>
          </cell>
          <cell r="H47" t="str">
            <v>Existente</v>
          </cell>
        </row>
        <row r="48">
          <cell r="A48" t="str">
            <v>1011801.97881013503.1712</v>
          </cell>
          <cell r="B48">
            <v>47</v>
          </cell>
          <cell r="C48">
            <v>1011801.9788</v>
          </cell>
          <cell r="D48">
            <v>1013503.1712</v>
          </cell>
          <cell r="E48" t="str">
            <v>Sanitario</v>
          </cell>
          <cell r="F48" t="str">
            <v xml:space="preserve"> </v>
          </cell>
          <cell r="G48" t="str">
            <v xml:space="preserve"> </v>
          </cell>
          <cell r="H48" t="str">
            <v>Existente</v>
          </cell>
        </row>
        <row r="49">
          <cell r="A49" t="str">
            <v>1011899.58351013622.183</v>
          </cell>
          <cell r="B49">
            <v>48</v>
          </cell>
          <cell r="C49">
            <v>1011899.5834999999</v>
          </cell>
          <cell r="D49">
            <v>1013622.183</v>
          </cell>
          <cell r="E49" t="str">
            <v>Sanitario</v>
          </cell>
          <cell r="F49" t="str">
            <v xml:space="preserve"> </v>
          </cell>
          <cell r="G49" t="str">
            <v xml:space="preserve"> </v>
          </cell>
          <cell r="H49" t="str">
            <v>Existente</v>
          </cell>
        </row>
        <row r="50">
          <cell r="A50" t="str">
            <v>1011868.83581013376.2693</v>
          </cell>
          <cell r="B50">
            <v>49</v>
          </cell>
          <cell r="C50">
            <v>1011868.8358</v>
          </cell>
          <cell r="D50">
            <v>1013376.2693</v>
          </cell>
          <cell r="E50" t="str">
            <v>Sanitario</v>
          </cell>
          <cell r="F50" t="str">
            <v xml:space="preserve"> </v>
          </cell>
          <cell r="G50" t="str">
            <v xml:space="preserve"> </v>
          </cell>
          <cell r="H50" t="str">
            <v>Existente</v>
          </cell>
        </row>
        <row r="51">
          <cell r="A51" t="str">
            <v>1011863.07181013371.3419</v>
          </cell>
          <cell r="B51">
            <v>50</v>
          </cell>
          <cell r="C51">
            <v>1011863.0718</v>
          </cell>
          <cell r="D51">
            <v>1013371.3419</v>
          </cell>
          <cell r="E51" t="str">
            <v>Sanitario</v>
          </cell>
          <cell r="F51" t="str">
            <v xml:space="preserve"> </v>
          </cell>
          <cell r="G51" t="str">
            <v xml:space="preserve"> </v>
          </cell>
          <cell r="H51" t="str">
            <v>Existente</v>
          </cell>
        </row>
        <row r="52">
          <cell r="A52" t="str">
            <v>1011792.21731013376.4661</v>
          </cell>
          <cell r="B52">
            <v>51</v>
          </cell>
          <cell r="C52">
            <v>1011792.2173</v>
          </cell>
          <cell r="D52">
            <v>1013376.4661</v>
          </cell>
          <cell r="E52" t="str">
            <v>Sanitario</v>
          </cell>
          <cell r="F52" t="str">
            <v xml:space="preserve"> </v>
          </cell>
          <cell r="G52" t="str">
            <v xml:space="preserve"> </v>
          </cell>
          <cell r="H52" t="str">
            <v>Existente</v>
          </cell>
        </row>
        <row r="53">
          <cell r="A53" t="str">
            <v>1011739.94871013391.1108</v>
          </cell>
          <cell r="B53">
            <v>53</v>
          </cell>
          <cell r="C53">
            <v>1011739.9486999999</v>
          </cell>
          <cell r="D53">
            <v>1013391.1108</v>
          </cell>
          <cell r="E53" t="str">
            <v>Sanitario</v>
          </cell>
          <cell r="F53" t="str">
            <v xml:space="preserve"> </v>
          </cell>
          <cell r="G53" t="str">
            <v xml:space="preserve"> </v>
          </cell>
          <cell r="H53" t="str">
            <v>Existente</v>
          </cell>
        </row>
        <row r="54">
          <cell r="A54" t="str">
            <v>1011740.58531013405.9261</v>
          </cell>
          <cell r="B54">
            <v>54</v>
          </cell>
          <cell r="C54">
            <v>1011740.5853</v>
          </cell>
          <cell r="D54">
            <v>1013405.9261</v>
          </cell>
          <cell r="E54" t="str">
            <v>Sanitario</v>
          </cell>
          <cell r="F54" t="str">
            <v xml:space="preserve"> </v>
          </cell>
          <cell r="G54" t="str">
            <v xml:space="preserve"> </v>
          </cell>
          <cell r="H54" t="str">
            <v>Existente</v>
          </cell>
        </row>
        <row r="55">
          <cell r="A55" t="str">
            <v>1011754.39161013417.2685</v>
          </cell>
          <cell r="B55">
            <v>55</v>
          </cell>
          <cell r="C55">
            <v>1011754.3916</v>
          </cell>
          <cell r="D55">
            <v>1013417.2685</v>
          </cell>
          <cell r="E55" t="str">
            <v>Sanitario</v>
          </cell>
          <cell r="F55" t="str">
            <v xml:space="preserve"> </v>
          </cell>
          <cell r="G55" t="str">
            <v xml:space="preserve"> </v>
          </cell>
          <cell r="H55" t="str">
            <v>Existente</v>
          </cell>
        </row>
        <row r="56">
          <cell r="A56" t="str">
            <v>1011791.39531013416.0637</v>
          </cell>
          <cell r="B56">
            <v>56</v>
          </cell>
          <cell r="C56">
            <v>1011791.3953</v>
          </cell>
          <cell r="D56">
            <v>1013416.0637000001</v>
          </cell>
          <cell r="E56" t="str">
            <v>Sanitario</v>
          </cell>
          <cell r="F56" t="str">
            <v xml:space="preserve"> </v>
          </cell>
          <cell r="G56" t="str">
            <v xml:space="preserve"> </v>
          </cell>
          <cell r="H56" t="str">
            <v>Existente</v>
          </cell>
        </row>
        <row r="57">
          <cell r="A57" t="str">
            <v>1011771.04141013651.8973</v>
          </cell>
          <cell r="B57">
            <v>57</v>
          </cell>
          <cell r="C57">
            <v>1011771.0414</v>
          </cell>
          <cell r="D57">
            <v>1013651.8973</v>
          </cell>
          <cell r="E57" t="str">
            <v>Sanitario</v>
          </cell>
          <cell r="F57" t="str">
            <v xml:space="preserve"> </v>
          </cell>
          <cell r="G57" t="str">
            <v xml:space="preserve"> </v>
          </cell>
          <cell r="H57" t="str">
            <v>Existente</v>
          </cell>
        </row>
        <row r="58">
          <cell r="A58" t="str">
            <v>1011766.36221013730.0929</v>
          </cell>
          <cell r="B58">
            <v>59</v>
          </cell>
          <cell r="C58">
            <v>1011766.3622</v>
          </cell>
          <cell r="D58">
            <v>1013730.0929</v>
          </cell>
          <cell r="E58" t="str">
            <v>Sanitario</v>
          </cell>
          <cell r="F58" t="str">
            <v xml:space="preserve"> </v>
          </cell>
          <cell r="G58" t="str">
            <v xml:space="preserve"> </v>
          </cell>
          <cell r="H58" t="str">
            <v>Existente</v>
          </cell>
        </row>
        <row r="59">
          <cell r="A59" t="str">
            <v>1011773.18381013761.6661</v>
          </cell>
          <cell r="B59">
            <v>60</v>
          </cell>
          <cell r="C59">
            <v>1011773.1838</v>
          </cell>
          <cell r="D59">
            <v>1013761.6661</v>
          </cell>
          <cell r="E59" t="str">
            <v>Sanitario</v>
          </cell>
          <cell r="F59" t="str">
            <v xml:space="preserve"> </v>
          </cell>
          <cell r="G59" t="str">
            <v xml:space="preserve"> </v>
          </cell>
          <cell r="H59" t="str">
            <v>Existente</v>
          </cell>
        </row>
        <row r="60">
          <cell r="A60" t="str">
            <v>1011771.33741013774.5356</v>
          </cell>
          <cell r="B60">
            <v>61</v>
          </cell>
          <cell r="C60">
            <v>1011771.3374</v>
          </cell>
          <cell r="D60">
            <v>1013774.5355999999</v>
          </cell>
          <cell r="E60" t="str">
            <v>Sanitario</v>
          </cell>
          <cell r="F60" t="str">
            <v xml:space="preserve"> </v>
          </cell>
          <cell r="G60" t="str">
            <v xml:space="preserve"> </v>
          </cell>
          <cell r="H60" t="str">
            <v>Existente</v>
          </cell>
        </row>
        <row r="61">
          <cell r="A61" t="str">
            <v>1011780.37351013784.796</v>
          </cell>
          <cell r="B61">
            <v>62</v>
          </cell>
          <cell r="C61">
            <v>1011780.3735</v>
          </cell>
          <cell r="D61">
            <v>1013784.796</v>
          </cell>
          <cell r="E61" t="str">
            <v>Sanitario</v>
          </cell>
          <cell r="F61" t="str">
            <v xml:space="preserve"> </v>
          </cell>
          <cell r="G61" t="str">
            <v xml:space="preserve"> </v>
          </cell>
          <cell r="H61" t="str">
            <v>Existente</v>
          </cell>
        </row>
        <row r="62">
          <cell r="A62" t="str">
            <v>1011561.77431013822.6843</v>
          </cell>
          <cell r="B62">
            <v>63</v>
          </cell>
          <cell r="C62">
            <v>1011561.7743</v>
          </cell>
          <cell r="D62">
            <v>1013822.6843</v>
          </cell>
          <cell r="E62" t="str">
            <v>Sanitario</v>
          </cell>
          <cell r="F62" t="str">
            <v xml:space="preserve"> </v>
          </cell>
          <cell r="G62" t="str">
            <v xml:space="preserve"> </v>
          </cell>
          <cell r="H62" t="str">
            <v>Existente</v>
          </cell>
        </row>
        <row r="63">
          <cell r="A63" t="str">
            <v>1011612.40791013754.6944</v>
          </cell>
          <cell r="B63">
            <v>64</v>
          </cell>
          <cell r="C63">
            <v>1011612.4079</v>
          </cell>
          <cell r="D63">
            <v>1013754.6944</v>
          </cell>
          <cell r="E63" t="str">
            <v>Sanitario</v>
          </cell>
          <cell r="F63" t="str">
            <v>Verificar</v>
          </cell>
          <cell r="G63" t="str">
            <v>Conexiones</v>
          </cell>
          <cell r="H63" t="str">
            <v>Existente</v>
          </cell>
        </row>
        <row r="64">
          <cell r="A64" t="str">
            <v>1011648.911013744.7201</v>
          </cell>
          <cell r="B64">
            <v>66</v>
          </cell>
          <cell r="C64">
            <v>1011648.91</v>
          </cell>
          <cell r="D64">
            <v>1013744.7201</v>
          </cell>
          <cell r="E64" t="str">
            <v>Sanitario</v>
          </cell>
          <cell r="F64" t="str">
            <v xml:space="preserve"> </v>
          </cell>
          <cell r="G64" t="str">
            <v xml:space="preserve"> </v>
          </cell>
          <cell r="H64" t="str">
            <v>Existente</v>
          </cell>
        </row>
        <row r="65">
          <cell r="A65" t="str">
            <v>1011685.96091013750.5309</v>
          </cell>
          <cell r="B65">
            <v>67</v>
          </cell>
          <cell r="C65">
            <v>1011685.9608999999</v>
          </cell>
          <cell r="D65">
            <v>1013750.5309</v>
          </cell>
          <cell r="E65" t="str">
            <v>Sanitario</v>
          </cell>
          <cell r="F65" t="str">
            <v xml:space="preserve"> </v>
          </cell>
          <cell r="G65" t="str">
            <v xml:space="preserve"> </v>
          </cell>
          <cell r="H65" t="str">
            <v>Existente</v>
          </cell>
        </row>
        <row r="66">
          <cell r="A66" t="str">
            <v>1011722.83891013759.1896</v>
          </cell>
          <cell r="B66">
            <v>68</v>
          </cell>
          <cell r="C66">
            <v>1011722.8389</v>
          </cell>
          <cell r="D66">
            <v>1013759.1896</v>
          </cell>
          <cell r="E66" t="str">
            <v>Sanitario</v>
          </cell>
          <cell r="F66" t="str">
            <v xml:space="preserve"> </v>
          </cell>
          <cell r="G66" t="str">
            <v xml:space="preserve"> </v>
          </cell>
          <cell r="H66" t="str">
            <v>Existente</v>
          </cell>
        </row>
        <row r="67">
          <cell r="A67" t="str">
            <v>1011802.59141013818.8782</v>
          </cell>
          <cell r="B67">
            <v>69</v>
          </cell>
          <cell r="C67">
            <v>1011802.5914</v>
          </cell>
          <cell r="D67">
            <v>1013818.8782</v>
          </cell>
          <cell r="E67" t="str">
            <v>Sanitario</v>
          </cell>
          <cell r="F67" t="str">
            <v xml:space="preserve"> </v>
          </cell>
          <cell r="G67" t="str">
            <v xml:space="preserve"> </v>
          </cell>
          <cell r="H67" t="str">
            <v>Existente</v>
          </cell>
        </row>
        <row r="68">
          <cell r="A68" t="str">
            <v>1011848.87241013853.0637</v>
          </cell>
          <cell r="B68">
            <v>70</v>
          </cell>
          <cell r="C68">
            <v>1011848.8724</v>
          </cell>
          <cell r="D68">
            <v>1013853.0637000001</v>
          </cell>
          <cell r="E68" t="str">
            <v>Sanitario</v>
          </cell>
          <cell r="F68" t="str">
            <v xml:space="preserve"> </v>
          </cell>
          <cell r="G68" t="str">
            <v xml:space="preserve"> </v>
          </cell>
          <cell r="H68" t="str">
            <v>Existente</v>
          </cell>
        </row>
        <row r="69">
          <cell r="A69" t="str">
            <v>1011903.00291013863.9118</v>
          </cell>
          <cell r="B69">
            <v>71</v>
          </cell>
          <cell r="C69">
            <v>1011903.0029</v>
          </cell>
          <cell r="D69">
            <v>1013863.9118</v>
          </cell>
          <cell r="E69" t="str">
            <v>Sanitario</v>
          </cell>
          <cell r="F69" t="str">
            <v xml:space="preserve"> </v>
          </cell>
          <cell r="G69" t="str">
            <v xml:space="preserve"> </v>
          </cell>
          <cell r="H69" t="str">
            <v>Existente</v>
          </cell>
        </row>
        <row r="70">
          <cell r="A70" t="str">
            <v>1011919.69491013842.0717</v>
          </cell>
          <cell r="B70">
            <v>72</v>
          </cell>
          <cell r="C70">
            <v>1011919.6949</v>
          </cell>
          <cell r="D70">
            <v>1013842.0717</v>
          </cell>
          <cell r="E70" t="str">
            <v>Sanitario</v>
          </cell>
          <cell r="F70" t="str">
            <v xml:space="preserve"> </v>
          </cell>
          <cell r="G70" t="str">
            <v xml:space="preserve"> </v>
          </cell>
          <cell r="H70" t="str">
            <v>Existente</v>
          </cell>
        </row>
        <row r="71">
          <cell r="A71" t="str">
            <v>1011935.59291013820.8278</v>
          </cell>
          <cell r="B71">
            <v>73</v>
          </cell>
          <cell r="C71">
            <v>1011935.5929</v>
          </cell>
          <cell r="D71">
            <v>1013820.8278</v>
          </cell>
          <cell r="E71" t="str">
            <v>Sanitario</v>
          </cell>
          <cell r="F71" t="str">
            <v xml:space="preserve"> </v>
          </cell>
          <cell r="G71" t="str">
            <v xml:space="preserve"> </v>
          </cell>
          <cell r="H71" t="str">
            <v>Existente</v>
          </cell>
        </row>
        <row r="72">
          <cell r="A72" t="str">
            <v>1011959.031013820.0817</v>
          </cell>
          <cell r="B72">
            <v>74</v>
          </cell>
          <cell r="C72">
            <v>1011959.03</v>
          </cell>
          <cell r="D72">
            <v>1013820.0817</v>
          </cell>
          <cell r="E72" t="str">
            <v>Sanitario</v>
          </cell>
          <cell r="F72" t="str">
            <v xml:space="preserve"> </v>
          </cell>
          <cell r="G72" t="str">
            <v xml:space="preserve"> </v>
          </cell>
          <cell r="H72" t="str">
            <v>Existente</v>
          </cell>
        </row>
        <row r="73">
          <cell r="A73" t="str">
            <v>1011987.25991013867.0517</v>
          </cell>
          <cell r="B73">
            <v>75</v>
          </cell>
          <cell r="C73">
            <v>1011987.2598999999</v>
          </cell>
          <cell r="D73">
            <v>1013867.0517</v>
          </cell>
          <cell r="E73" t="str">
            <v>Sanitario</v>
          </cell>
          <cell r="F73" t="str">
            <v xml:space="preserve"> </v>
          </cell>
          <cell r="G73" t="str">
            <v xml:space="preserve"> </v>
          </cell>
          <cell r="H73" t="str">
            <v>Existente</v>
          </cell>
        </row>
        <row r="74">
          <cell r="A74" t="str">
            <v>1011995.09461013880.6297</v>
          </cell>
          <cell r="B74">
            <v>76</v>
          </cell>
          <cell r="C74">
            <v>1011995.0946</v>
          </cell>
          <cell r="D74">
            <v>1013880.6297</v>
          </cell>
          <cell r="E74" t="str">
            <v>Sanitario</v>
          </cell>
          <cell r="F74" t="str">
            <v xml:space="preserve"> </v>
          </cell>
          <cell r="G74" t="str">
            <v xml:space="preserve"> </v>
          </cell>
          <cell r="H74" t="str">
            <v>Existente</v>
          </cell>
        </row>
        <row r="75">
          <cell r="A75" t="str">
            <v>1012034.54551013854.9307</v>
          </cell>
          <cell r="B75">
            <v>77</v>
          </cell>
          <cell r="C75">
            <v>1012034.5455</v>
          </cell>
          <cell r="D75">
            <v>1013854.9307</v>
          </cell>
          <cell r="E75" t="str">
            <v>Sanitario</v>
          </cell>
          <cell r="F75" t="str">
            <v xml:space="preserve"> </v>
          </cell>
          <cell r="G75" t="str">
            <v xml:space="preserve"> </v>
          </cell>
          <cell r="H75" t="str">
            <v>Existente</v>
          </cell>
        </row>
        <row r="76">
          <cell r="A76" t="str">
            <v>1012077.03521013829.2191</v>
          </cell>
          <cell r="B76">
            <v>78</v>
          </cell>
          <cell r="C76">
            <v>1012077.0352</v>
          </cell>
          <cell r="D76">
            <v>1013829.2191</v>
          </cell>
          <cell r="E76" t="str">
            <v>Sanitario</v>
          </cell>
          <cell r="F76" t="str">
            <v xml:space="preserve"> </v>
          </cell>
          <cell r="G76" t="str">
            <v xml:space="preserve"> </v>
          </cell>
          <cell r="H76" t="str">
            <v>Existente</v>
          </cell>
        </row>
        <row r="77">
          <cell r="A77" t="str">
            <v>1012078.86251013829.2727</v>
          </cell>
          <cell r="B77">
            <v>79</v>
          </cell>
          <cell r="C77">
            <v>1012078.8625</v>
          </cell>
          <cell r="D77">
            <v>1013829.2727</v>
          </cell>
          <cell r="E77" t="str">
            <v>Sanitario</v>
          </cell>
          <cell r="F77" t="str">
            <v xml:space="preserve"> </v>
          </cell>
          <cell r="G77" t="str">
            <v xml:space="preserve"> </v>
          </cell>
          <cell r="H77" t="str">
            <v>Existente</v>
          </cell>
        </row>
        <row r="78">
          <cell r="A78" t="str">
            <v>1012093.4741013820.3703</v>
          </cell>
          <cell r="B78">
            <v>80</v>
          </cell>
          <cell r="C78">
            <v>1012093.474</v>
          </cell>
          <cell r="D78">
            <v>1013820.3703</v>
          </cell>
          <cell r="E78" t="str">
            <v>Sanitario</v>
          </cell>
          <cell r="F78" t="str">
            <v xml:space="preserve"> </v>
          </cell>
          <cell r="G78" t="str">
            <v xml:space="preserve"> </v>
          </cell>
          <cell r="H78" t="str">
            <v>Existente</v>
          </cell>
        </row>
        <row r="79">
          <cell r="A79" t="str">
            <v>1012093.97791013818.5994</v>
          </cell>
          <cell r="B79">
            <v>81</v>
          </cell>
          <cell r="C79">
            <v>1012093.9779000001</v>
          </cell>
          <cell r="D79">
            <v>1013818.5993999999</v>
          </cell>
          <cell r="E79" t="str">
            <v>Sanitario</v>
          </cell>
          <cell r="F79" t="str">
            <v xml:space="preserve"> </v>
          </cell>
          <cell r="G79" t="str">
            <v xml:space="preserve"> </v>
          </cell>
          <cell r="H79" t="str">
            <v>Existente</v>
          </cell>
        </row>
        <row r="80">
          <cell r="A80" t="str">
            <v>1012137.67311013790.8856</v>
          </cell>
          <cell r="B80">
            <v>82</v>
          </cell>
          <cell r="C80">
            <v>1012137.6731</v>
          </cell>
          <cell r="D80">
            <v>1013790.8856</v>
          </cell>
          <cell r="E80" t="str">
            <v>Sanitario</v>
          </cell>
          <cell r="F80" t="str">
            <v xml:space="preserve"> </v>
          </cell>
          <cell r="G80" t="str">
            <v xml:space="preserve"> </v>
          </cell>
          <cell r="H80" t="str">
            <v>Existente</v>
          </cell>
        </row>
        <row r="81">
          <cell r="A81" t="str">
            <v>1012138.66351013792.6097</v>
          </cell>
          <cell r="B81">
            <v>83</v>
          </cell>
          <cell r="C81">
            <v>1012138.6635</v>
          </cell>
          <cell r="D81">
            <v>1013792.6097</v>
          </cell>
          <cell r="E81" t="str">
            <v>Sanitario</v>
          </cell>
          <cell r="F81" t="str">
            <v xml:space="preserve"> </v>
          </cell>
          <cell r="G81" t="str">
            <v xml:space="preserve"> </v>
          </cell>
          <cell r="H81" t="str">
            <v>Existente</v>
          </cell>
        </row>
        <row r="82">
          <cell r="A82" t="str">
            <v>1012215.53731013743.8532</v>
          </cell>
          <cell r="B82">
            <v>84</v>
          </cell>
          <cell r="C82">
            <v>1012215.5373</v>
          </cell>
          <cell r="D82">
            <v>1013743.8532</v>
          </cell>
          <cell r="E82" t="str">
            <v>Combinado</v>
          </cell>
          <cell r="F82" t="str">
            <v xml:space="preserve"> </v>
          </cell>
          <cell r="G82" t="str">
            <v xml:space="preserve"> </v>
          </cell>
          <cell r="H82" t="str">
            <v>Existente</v>
          </cell>
        </row>
        <row r="83">
          <cell r="A83" t="str">
            <v>1012243.8621013780.7833</v>
          </cell>
          <cell r="B83">
            <v>85</v>
          </cell>
          <cell r="C83">
            <v>1012243.862</v>
          </cell>
          <cell r="D83">
            <v>1013780.7833</v>
          </cell>
          <cell r="E83" t="str">
            <v>Combinado</v>
          </cell>
          <cell r="F83" t="str">
            <v xml:space="preserve"> </v>
          </cell>
          <cell r="G83" t="str">
            <v xml:space="preserve"> </v>
          </cell>
          <cell r="H83" t="str">
            <v>Existente</v>
          </cell>
        </row>
        <row r="84">
          <cell r="A84" t="str">
            <v>1012240.27481013784.5821</v>
          </cell>
          <cell r="B84">
            <v>86</v>
          </cell>
          <cell r="C84">
            <v>1012240.2748</v>
          </cell>
          <cell r="D84">
            <v>1013784.5821</v>
          </cell>
          <cell r="E84" t="str">
            <v>Sanitario</v>
          </cell>
          <cell r="F84" t="str">
            <v xml:space="preserve"> </v>
          </cell>
          <cell r="G84" t="str">
            <v xml:space="preserve"> </v>
          </cell>
          <cell r="H84" t="str">
            <v>Existente</v>
          </cell>
        </row>
        <row r="85">
          <cell r="A85" t="str">
            <v>1012222.46351013826.7412</v>
          </cell>
          <cell r="B85">
            <v>87</v>
          </cell>
          <cell r="C85">
            <v>1012222.4635</v>
          </cell>
          <cell r="D85">
            <v>1013826.7412</v>
          </cell>
          <cell r="E85" t="str">
            <v>Sanitario</v>
          </cell>
          <cell r="F85" t="str">
            <v xml:space="preserve"> </v>
          </cell>
          <cell r="G85" t="str">
            <v xml:space="preserve"> </v>
          </cell>
          <cell r="H85" t="str">
            <v>Existente</v>
          </cell>
        </row>
        <row r="86">
          <cell r="A86" t="str">
            <v>1011771.0631014322.262</v>
          </cell>
          <cell r="B86">
            <v>88</v>
          </cell>
          <cell r="C86">
            <v>1011771.063</v>
          </cell>
          <cell r="D86">
            <v>1014322.262</v>
          </cell>
          <cell r="E86" t="str">
            <v>Sanitario</v>
          </cell>
          <cell r="F86" t="str">
            <v xml:space="preserve"> </v>
          </cell>
          <cell r="G86" t="str">
            <v xml:space="preserve"> </v>
          </cell>
          <cell r="H86" t="str">
            <v>Existente</v>
          </cell>
        </row>
        <row r="87">
          <cell r="A87" t="str">
            <v>1011774.58241014319.8827</v>
          </cell>
          <cell r="B87">
            <v>89</v>
          </cell>
          <cell r="C87">
            <v>1011774.5824</v>
          </cell>
          <cell r="D87">
            <v>1014319.8827</v>
          </cell>
          <cell r="E87" t="str">
            <v>Sanitario</v>
          </cell>
          <cell r="F87" t="str">
            <v xml:space="preserve"> </v>
          </cell>
          <cell r="G87" t="str">
            <v xml:space="preserve"> </v>
          </cell>
          <cell r="H87" t="str">
            <v>Existente</v>
          </cell>
        </row>
        <row r="88">
          <cell r="A88" t="str">
            <v>1011746.10321014275.2697</v>
          </cell>
          <cell r="B88">
            <v>90</v>
          </cell>
          <cell r="C88">
            <v>1011746.1032</v>
          </cell>
          <cell r="D88">
            <v>1014275.2696999999</v>
          </cell>
          <cell r="E88" t="str">
            <v>Sanitario</v>
          </cell>
          <cell r="F88" t="str">
            <v xml:space="preserve"> </v>
          </cell>
          <cell r="G88" t="str">
            <v xml:space="preserve"> </v>
          </cell>
          <cell r="H88" t="str">
            <v>Existente</v>
          </cell>
        </row>
        <row r="89">
          <cell r="A89" t="str">
            <v>1011720.83511014253.6122</v>
          </cell>
          <cell r="B89">
            <v>91</v>
          </cell>
          <cell r="C89">
            <v>1011720.8351</v>
          </cell>
          <cell r="D89">
            <v>1014253.6122</v>
          </cell>
          <cell r="E89" t="str">
            <v>Sanitario</v>
          </cell>
          <cell r="F89" t="str">
            <v xml:space="preserve"> </v>
          </cell>
          <cell r="G89" t="str">
            <v xml:space="preserve"> </v>
          </cell>
          <cell r="H89" t="str">
            <v>Existente</v>
          </cell>
        </row>
        <row r="90">
          <cell r="A90" t="str">
            <v>1011722.73131014251.6886</v>
          </cell>
          <cell r="B90">
            <v>92</v>
          </cell>
          <cell r="C90">
            <v>1011722.7313</v>
          </cell>
          <cell r="D90">
            <v>1014251.6886</v>
          </cell>
          <cell r="E90" t="str">
            <v>Sanitario</v>
          </cell>
          <cell r="F90" t="str">
            <v xml:space="preserve"> </v>
          </cell>
          <cell r="G90" t="str">
            <v xml:space="preserve"> </v>
          </cell>
          <cell r="H90" t="str">
            <v>Existente</v>
          </cell>
        </row>
        <row r="91">
          <cell r="A91" t="str">
            <v>1011743.79431014229.0859</v>
          </cell>
          <cell r="B91">
            <v>93</v>
          </cell>
          <cell r="C91">
            <v>1011743.7943</v>
          </cell>
          <cell r="D91">
            <v>1014229.0858999999</v>
          </cell>
          <cell r="E91" t="str">
            <v>Combinado</v>
          </cell>
          <cell r="F91" t="str">
            <v xml:space="preserve"> </v>
          </cell>
          <cell r="G91" t="str">
            <v xml:space="preserve"> </v>
          </cell>
          <cell r="H91" t="str">
            <v>Existente</v>
          </cell>
        </row>
        <row r="92">
          <cell r="A92" t="str">
            <v>1011773.01671014199.7622</v>
          </cell>
          <cell r="B92">
            <v>94</v>
          </cell>
          <cell r="C92">
            <v>1011773.0167</v>
          </cell>
          <cell r="D92">
            <v>1014199.7622</v>
          </cell>
          <cell r="E92" t="str">
            <v>Combinado</v>
          </cell>
          <cell r="F92" t="str">
            <v xml:space="preserve"> </v>
          </cell>
          <cell r="G92" t="str">
            <v xml:space="preserve"> </v>
          </cell>
          <cell r="H92" t="str">
            <v>Existente</v>
          </cell>
        </row>
        <row r="93">
          <cell r="A93" t="str">
            <v>1011799.9021014219.856</v>
          </cell>
          <cell r="B93">
            <v>95</v>
          </cell>
          <cell r="C93">
            <v>1011799.902</v>
          </cell>
          <cell r="D93">
            <v>1014219.856</v>
          </cell>
          <cell r="E93" t="str">
            <v>Sanitario</v>
          </cell>
          <cell r="F93" t="str">
            <v xml:space="preserve"> </v>
          </cell>
          <cell r="G93" t="str">
            <v xml:space="preserve"> </v>
          </cell>
          <cell r="H93" t="str">
            <v>Existente</v>
          </cell>
        </row>
        <row r="94">
          <cell r="A94" t="str">
            <v>1011778.97481014188.9663</v>
          </cell>
          <cell r="B94">
            <v>96</v>
          </cell>
          <cell r="C94">
            <v>1011778.9748</v>
          </cell>
          <cell r="D94">
            <v>1014188.9663</v>
          </cell>
          <cell r="E94" t="str">
            <v>Sanitario</v>
          </cell>
          <cell r="F94" t="str">
            <v xml:space="preserve"> </v>
          </cell>
          <cell r="G94" t="str">
            <v xml:space="preserve"> </v>
          </cell>
          <cell r="H94" t="str">
            <v>Existente</v>
          </cell>
        </row>
        <row r="95">
          <cell r="A95" t="str">
            <v>1011789.4031014182.813</v>
          </cell>
          <cell r="B95">
            <v>97</v>
          </cell>
          <cell r="C95">
            <v>1011789.403</v>
          </cell>
          <cell r="D95">
            <v>1014182.813</v>
          </cell>
          <cell r="E95" t="str">
            <v>Combinado</v>
          </cell>
          <cell r="F95" t="str">
            <v xml:space="preserve"> </v>
          </cell>
          <cell r="G95" t="str">
            <v xml:space="preserve"> </v>
          </cell>
          <cell r="H95" t="str">
            <v>Existente</v>
          </cell>
        </row>
        <row r="96">
          <cell r="A96" t="str">
            <v>1011952.96831014238.4311</v>
          </cell>
          <cell r="B96">
            <v>98</v>
          </cell>
          <cell r="C96">
            <v>1011952.9682999999</v>
          </cell>
          <cell r="D96">
            <v>1014238.4311</v>
          </cell>
          <cell r="E96" t="str">
            <v>Sanitario</v>
          </cell>
          <cell r="F96" t="str">
            <v xml:space="preserve"> </v>
          </cell>
          <cell r="G96" t="str">
            <v xml:space="preserve"> </v>
          </cell>
          <cell r="H96" t="str">
            <v>Existente</v>
          </cell>
        </row>
        <row r="97">
          <cell r="A97" t="str">
            <v>1011935.29791014231.1587</v>
          </cell>
          <cell r="B97">
            <v>99</v>
          </cell>
          <cell r="C97">
            <v>1011935.2979</v>
          </cell>
          <cell r="D97">
            <v>1014231.1587</v>
          </cell>
          <cell r="E97" t="str">
            <v>Sanitario</v>
          </cell>
          <cell r="F97" t="str">
            <v xml:space="preserve"> </v>
          </cell>
          <cell r="G97" t="str">
            <v xml:space="preserve"> </v>
          </cell>
          <cell r="H97" t="str">
            <v>Existente</v>
          </cell>
        </row>
        <row r="98">
          <cell r="A98" t="str">
            <v>1011857.31221014179.1589</v>
          </cell>
          <cell r="B98">
            <v>100</v>
          </cell>
          <cell r="C98">
            <v>1011857.3122</v>
          </cell>
          <cell r="D98">
            <v>1014179.1589</v>
          </cell>
          <cell r="E98" t="str">
            <v>Combinado</v>
          </cell>
          <cell r="F98" t="str">
            <v xml:space="preserve"> </v>
          </cell>
          <cell r="G98" t="str">
            <v xml:space="preserve"> </v>
          </cell>
          <cell r="H98" t="str">
            <v>Existente</v>
          </cell>
        </row>
        <row r="99">
          <cell r="A99" t="str">
            <v>1011845.52431014122.8937</v>
          </cell>
          <cell r="B99">
            <v>101</v>
          </cell>
          <cell r="C99">
            <v>1011845.5243</v>
          </cell>
          <cell r="D99">
            <v>1014122.8937</v>
          </cell>
          <cell r="E99" t="str">
            <v>Combinado</v>
          </cell>
          <cell r="F99" t="str">
            <v xml:space="preserve"> </v>
          </cell>
          <cell r="G99" t="str">
            <v xml:space="preserve"> </v>
          </cell>
          <cell r="H99" t="str">
            <v>Existente</v>
          </cell>
        </row>
        <row r="100">
          <cell r="A100" t="str">
            <v>1011864.79831014099.6034</v>
          </cell>
          <cell r="B100">
            <v>102</v>
          </cell>
          <cell r="C100">
            <v>1011864.7983</v>
          </cell>
          <cell r="D100">
            <v>1014099.6034</v>
          </cell>
          <cell r="E100" t="str">
            <v>Combinado</v>
          </cell>
          <cell r="F100" t="str">
            <v xml:space="preserve"> </v>
          </cell>
          <cell r="G100" t="str">
            <v xml:space="preserve"> </v>
          </cell>
          <cell r="H100" t="str">
            <v>Existente</v>
          </cell>
        </row>
        <row r="101">
          <cell r="A101" t="str">
            <v>1011875.72491014091.4424</v>
          </cell>
          <cell r="B101">
            <v>103</v>
          </cell>
          <cell r="C101">
            <v>1011875.7249</v>
          </cell>
          <cell r="D101">
            <v>1014091.4424000001</v>
          </cell>
          <cell r="E101" t="str">
            <v>Combinado</v>
          </cell>
          <cell r="F101" t="str">
            <v xml:space="preserve"> </v>
          </cell>
          <cell r="G101" t="str">
            <v xml:space="preserve"> </v>
          </cell>
          <cell r="H101" t="str">
            <v>Existente</v>
          </cell>
        </row>
        <row r="102">
          <cell r="A102" t="str">
            <v>1011901.37571014065.7646</v>
          </cell>
          <cell r="B102">
            <v>104</v>
          </cell>
          <cell r="C102">
            <v>1011901.3757</v>
          </cell>
          <cell r="D102">
            <v>1014065.7646</v>
          </cell>
          <cell r="E102" t="str">
            <v>Combinado</v>
          </cell>
          <cell r="F102" t="str">
            <v xml:space="preserve"> </v>
          </cell>
          <cell r="G102" t="str">
            <v xml:space="preserve"> </v>
          </cell>
          <cell r="H102" t="str">
            <v>Existente</v>
          </cell>
        </row>
        <row r="103">
          <cell r="A103" t="str">
            <v>1011915.5231014051.4356</v>
          </cell>
          <cell r="B103">
            <v>105</v>
          </cell>
          <cell r="C103">
            <v>1011915.523</v>
          </cell>
          <cell r="D103">
            <v>1014051.4356</v>
          </cell>
          <cell r="E103" t="str">
            <v>Combinado</v>
          </cell>
          <cell r="F103" t="str">
            <v xml:space="preserve"> </v>
          </cell>
          <cell r="G103" t="str">
            <v xml:space="preserve"> </v>
          </cell>
          <cell r="H103" t="str">
            <v>Existente</v>
          </cell>
        </row>
        <row r="104">
          <cell r="A104" t="str">
            <v>1011931.64911014024.864</v>
          </cell>
          <cell r="B104">
            <v>106</v>
          </cell>
          <cell r="C104">
            <v>1011931.6491</v>
          </cell>
          <cell r="D104">
            <v>1014024.8639999999</v>
          </cell>
          <cell r="E104" t="str">
            <v>Combinado</v>
          </cell>
          <cell r="F104" t="str">
            <v xml:space="preserve"> </v>
          </cell>
          <cell r="G104" t="str">
            <v xml:space="preserve"> </v>
          </cell>
          <cell r="H104" t="str">
            <v>Existente</v>
          </cell>
        </row>
        <row r="105">
          <cell r="A105" t="str">
            <v>1011936.94561014014.0655</v>
          </cell>
          <cell r="B105">
            <v>107</v>
          </cell>
          <cell r="C105">
            <v>1011936.9456</v>
          </cell>
          <cell r="D105">
            <v>1014014.0655</v>
          </cell>
          <cell r="E105" t="str">
            <v>Combinado</v>
          </cell>
          <cell r="F105" t="str">
            <v xml:space="preserve"> </v>
          </cell>
          <cell r="G105" t="str">
            <v xml:space="preserve"> </v>
          </cell>
          <cell r="H105" t="str">
            <v>Existente</v>
          </cell>
        </row>
        <row r="106">
          <cell r="A106" t="str">
            <v>1011938.64721014013.9131</v>
          </cell>
          <cell r="B106">
            <v>108</v>
          </cell>
          <cell r="C106">
            <v>1011938.6472</v>
          </cell>
          <cell r="D106">
            <v>1014013.9131</v>
          </cell>
          <cell r="E106" t="str">
            <v>Sanitario</v>
          </cell>
          <cell r="F106" t="str">
            <v xml:space="preserve"> </v>
          </cell>
          <cell r="G106" t="str">
            <v xml:space="preserve"> </v>
          </cell>
          <cell r="H106" t="str">
            <v>Existente</v>
          </cell>
        </row>
        <row r="107">
          <cell r="A107" t="str">
            <v>1011945.81181014009.607</v>
          </cell>
          <cell r="B107">
            <v>109</v>
          </cell>
          <cell r="C107">
            <v>1011945.8118</v>
          </cell>
          <cell r="D107">
            <v>1014009.607</v>
          </cell>
          <cell r="E107" t="str">
            <v>Combinado</v>
          </cell>
          <cell r="F107" t="str">
            <v xml:space="preserve"> </v>
          </cell>
          <cell r="G107" t="str">
            <v xml:space="preserve"> </v>
          </cell>
          <cell r="H107" t="str">
            <v>Existente</v>
          </cell>
        </row>
        <row r="108">
          <cell r="A108" t="str">
            <v>1011982.86451013987.0794</v>
          </cell>
          <cell r="B108">
            <v>110</v>
          </cell>
          <cell r="C108">
            <v>1011982.8645</v>
          </cell>
          <cell r="D108">
            <v>1013987.0794</v>
          </cell>
          <cell r="E108" t="str">
            <v>Combinado</v>
          </cell>
          <cell r="F108" t="str">
            <v xml:space="preserve"> </v>
          </cell>
          <cell r="G108" t="str">
            <v xml:space="preserve"> </v>
          </cell>
          <cell r="H108" t="str">
            <v>Existente</v>
          </cell>
        </row>
        <row r="109">
          <cell r="A109" t="str">
            <v>1011986.60641013984.4784</v>
          </cell>
          <cell r="B109">
            <v>111</v>
          </cell>
          <cell r="C109">
            <v>1011986.6064</v>
          </cell>
          <cell r="D109">
            <v>1013984.4784</v>
          </cell>
          <cell r="E109" t="str">
            <v>Combinado</v>
          </cell>
          <cell r="F109" t="str">
            <v xml:space="preserve"> </v>
          </cell>
          <cell r="G109" t="str">
            <v xml:space="preserve"> </v>
          </cell>
          <cell r="H109" t="str">
            <v>Existente</v>
          </cell>
        </row>
        <row r="110">
          <cell r="A110" t="str">
            <v>1012010.76791014032.5462</v>
          </cell>
          <cell r="B110">
            <v>112</v>
          </cell>
          <cell r="C110">
            <v>1012010.7679</v>
          </cell>
          <cell r="D110">
            <v>1014032.5462</v>
          </cell>
          <cell r="E110" t="str">
            <v>Combinado</v>
          </cell>
          <cell r="F110" t="str">
            <v xml:space="preserve"> </v>
          </cell>
          <cell r="G110" t="str">
            <v xml:space="preserve"> </v>
          </cell>
          <cell r="H110" t="str">
            <v>Existente</v>
          </cell>
        </row>
        <row r="111">
          <cell r="A111" t="str">
            <v>1012001.43261014017.0353</v>
          </cell>
          <cell r="B111">
            <v>113</v>
          </cell>
          <cell r="C111">
            <v>1012001.4325999999</v>
          </cell>
          <cell r="D111">
            <v>1014017.0353</v>
          </cell>
          <cell r="E111" t="str">
            <v>Combinado</v>
          </cell>
          <cell r="F111" t="str">
            <v xml:space="preserve"> </v>
          </cell>
          <cell r="G111" t="str">
            <v xml:space="preserve"> </v>
          </cell>
          <cell r="H111" t="str">
            <v>Existente</v>
          </cell>
        </row>
        <row r="112">
          <cell r="A112" t="str">
            <v>1011987.00791013992.7743</v>
          </cell>
          <cell r="B112">
            <v>114</v>
          </cell>
          <cell r="C112">
            <v>1011987.0079</v>
          </cell>
          <cell r="D112">
            <v>1013992.7743</v>
          </cell>
          <cell r="E112" t="str">
            <v>Combinado</v>
          </cell>
          <cell r="F112" t="str">
            <v xml:space="preserve"> </v>
          </cell>
          <cell r="G112" t="str">
            <v xml:space="preserve"> </v>
          </cell>
          <cell r="H112" t="str">
            <v>Existente</v>
          </cell>
        </row>
        <row r="113">
          <cell r="A113" t="str">
            <v>1011997.37391013980.3785</v>
          </cell>
          <cell r="B113">
            <v>115</v>
          </cell>
          <cell r="C113">
            <v>1011997.3739</v>
          </cell>
          <cell r="D113">
            <v>1013980.3785</v>
          </cell>
          <cell r="E113" t="str">
            <v>Sanitario</v>
          </cell>
          <cell r="F113" t="str">
            <v xml:space="preserve"> </v>
          </cell>
          <cell r="G113" t="str">
            <v xml:space="preserve"> </v>
          </cell>
          <cell r="H113" t="str">
            <v>Existente</v>
          </cell>
        </row>
        <row r="114">
          <cell r="A114" t="str">
            <v>1012026.99361013963.5582</v>
          </cell>
          <cell r="B114">
            <v>116</v>
          </cell>
          <cell r="C114">
            <v>1012026.9936</v>
          </cell>
          <cell r="D114">
            <v>1013963.5582</v>
          </cell>
          <cell r="E114" t="str">
            <v>Sanitario</v>
          </cell>
          <cell r="F114" t="str">
            <v xml:space="preserve"> </v>
          </cell>
          <cell r="G114" t="str">
            <v xml:space="preserve"> </v>
          </cell>
          <cell r="H114" t="str">
            <v>Existente</v>
          </cell>
        </row>
        <row r="115">
          <cell r="A115" t="str">
            <v>1012083.06461014013.0315</v>
          </cell>
          <cell r="B115">
            <v>118</v>
          </cell>
          <cell r="C115">
            <v>1012083.0646</v>
          </cell>
          <cell r="D115">
            <v>1014013.0315</v>
          </cell>
          <cell r="E115" t="str">
            <v>Sanitario</v>
          </cell>
          <cell r="F115" t="str">
            <v xml:space="preserve"> </v>
          </cell>
          <cell r="G115" t="str">
            <v xml:space="preserve"> </v>
          </cell>
          <cell r="H115" t="str">
            <v>Existente</v>
          </cell>
        </row>
        <row r="116">
          <cell r="A116" t="str">
            <v>1012062.34011013979.8904</v>
          </cell>
          <cell r="B116">
            <v>119</v>
          </cell>
          <cell r="C116">
            <v>1012062.3401</v>
          </cell>
          <cell r="D116">
            <v>1013979.8904</v>
          </cell>
          <cell r="E116" t="str">
            <v>Sanitario</v>
          </cell>
          <cell r="F116" t="str">
            <v xml:space="preserve"> </v>
          </cell>
          <cell r="G116" t="str">
            <v xml:space="preserve"> </v>
          </cell>
          <cell r="H116" t="str">
            <v>Existente</v>
          </cell>
        </row>
        <row r="117">
          <cell r="A117" t="str">
            <v>1012047.53521013956.367</v>
          </cell>
          <cell r="B117">
            <v>120</v>
          </cell>
          <cell r="C117">
            <v>1012047.5352</v>
          </cell>
          <cell r="D117">
            <v>1013956.367</v>
          </cell>
          <cell r="E117" t="str">
            <v>Sanitario</v>
          </cell>
          <cell r="F117" t="str">
            <v>Verificar</v>
          </cell>
          <cell r="G117" t="str">
            <v>Conexiones</v>
          </cell>
          <cell r="H117" t="str">
            <v>Existente</v>
          </cell>
        </row>
        <row r="118">
          <cell r="A118" t="str">
            <v>1012044.84771013951.3305</v>
          </cell>
          <cell r="B118">
            <v>121</v>
          </cell>
          <cell r="C118">
            <v>1012044.8477</v>
          </cell>
          <cell r="D118">
            <v>1013951.3305</v>
          </cell>
          <cell r="E118" t="str">
            <v>Combinado</v>
          </cell>
          <cell r="F118" t="str">
            <v xml:space="preserve"> </v>
          </cell>
          <cell r="G118" t="str">
            <v xml:space="preserve"> </v>
          </cell>
          <cell r="H118" t="str">
            <v>Existente</v>
          </cell>
        </row>
        <row r="119">
          <cell r="A119" t="str">
            <v>1012044.61091013953.5646</v>
          </cell>
          <cell r="B119">
            <v>122</v>
          </cell>
          <cell r="C119">
            <v>1012044.6109</v>
          </cell>
          <cell r="D119">
            <v>1013953.5646</v>
          </cell>
          <cell r="E119" t="str">
            <v>Sanitario</v>
          </cell>
          <cell r="F119" t="str">
            <v xml:space="preserve"> </v>
          </cell>
          <cell r="G119" t="str">
            <v xml:space="preserve"> </v>
          </cell>
          <cell r="H119" t="str">
            <v>Existente</v>
          </cell>
        </row>
        <row r="120">
          <cell r="A120" t="str">
            <v>1012064.39331013939.473</v>
          </cell>
          <cell r="B120">
            <v>123</v>
          </cell>
          <cell r="C120">
            <v>1012064.3933</v>
          </cell>
          <cell r="D120">
            <v>1013939.473</v>
          </cell>
          <cell r="E120" t="str">
            <v>Combinado</v>
          </cell>
          <cell r="F120" t="str">
            <v xml:space="preserve"> </v>
          </cell>
          <cell r="G120" t="str">
            <v xml:space="preserve"> </v>
          </cell>
          <cell r="H120" t="str">
            <v>Existente</v>
          </cell>
        </row>
        <row r="121">
          <cell r="A121" t="str">
            <v>1012098.84511013918.709</v>
          </cell>
          <cell r="B121">
            <v>124</v>
          </cell>
          <cell r="C121">
            <v>1012098.8451</v>
          </cell>
          <cell r="D121">
            <v>1013918.709</v>
          </cell>
          <cell r="E121" t="str">
            <v>Combinado</v>
          </cell>
          <cell r="F121" t="str">
            <v xml:space="preserve"> </v>
          </cell>
          <cell r="G121" t="str">
            <v xml:space="preserve"> </v>
          </cell>
          <cell r="H121" t="str">
            <v>Existente</v>
          </cell>
        </row>
        <row r="122">
          <cell r="A122" t="str">
            <v>1012123.12041013906.1236</v>
          </cell>
          <cell r="B122">
            <v>125</v>
          </cell>
          <cell r="C122">
            <v>1012123.1204</v>
          </cell>
          <cell r="D122">
            <v>1013906.1236</v>
          </cell>
          <cell r="E122" t="str">
            <v>Combinado</v>
          </cell>
          <cell r="F122" t="str">
            <v xml:space="preserve"> </v>
          </cell>
          <cell r="G122" t="str">
            <v xml:space="preserve"> </v>
          </cell>
          <cell r="H122" t="str">
            <v>Existente</v>
          </cell>
        </row>
        <row r="123">
          <cell r="A123" t="str">
            <v>1012123.93681013907.6486</v>
          </cell>
          <cell r="B123">
            <v>126</v>
          </cell>
          <cell r="C123">
            <v>1012123.9368</v>
          </cell>
          <cell r="D123">
            <v>1013907.6486</v>
          </cell>
          <cell r="E123" t="str">
            <v>Sanitario</v>
          </cell>
          <cell r="F123" t="str">
            <v xml:space="preserve"> </v>
          </cell>
          <cell r="G123" t="str">
            <v xml:space="preserve"> </v>
          </cell>
          <cell r="H123" t="str">
            <v>Existente</v>
          </cell>
        </row>
        <row r="124">
          <cell r="A124" t="str">
            <v>1012199.26041013863.6778</v>
          </cell>
          <cell r="B124">
            <v>127</v>
          </cell>
          <cell r="C124">
            <v>1012199.2604</v>
          </cell>
          <cell r="D124">
            <v>1013863.6777999999</v>
          </cell>
          <cell r="E124" t="str">
            <v>Sanitario</v>
          </cell>
          <cell r="F124" t="str">
            <v xml:space="preserve"> </v>
          </cell>
          <cell r="G124" t="str">
            <v xml:space="preserve"> </v>
          </cell>
          <cell r="H124" t="str">
            <v>Existente</v>
          </cell>
        </row>
        <row r="125">
          <cell r="A125" t="str">
            <v>1012199.49391013861.7314</v>
          </cell>
          <cell r="B125">
            <v>128</v>
          </cell>
          <cell r="C125">
            <v>1012199.4939</v>
          </cell>
          <cell r="D125">
            <v>1013861.7314</v>
          </cell>
          <cell r="E125" t="str">
            <v>Combinado</v>
          </cell>
          <cell r="F125" t="str">
            <v xml:space="preserve"> </v>
          </cell>
          <cell r="G125" t="str">
            <v xml:space="preserve"> </v>
          </cell>
          <cell r="H125" t="str">
            <v>Existente</v>
          </cell>
        </row>
        <row r="126">
          <cell r="A126" t="str">
            <v>1012201.18861013862.6633</v>
          </cell>
          <cell r="B126">
            <v>129</v>
          </cell>
          <cell r="C126">
            <v>1012201.1886</v>
          </cell>
          <cell r="D126">
            <v>1013862.6633</v>
          </cell>
          <cell r="E126" t="str">
            <v>Sanitario</v>
          </cell>
          <cell r="F126" t="str">
            <v xml:space="preserve"> </v>
          </cell>
          <cell r="G126" t="str">
            <v xml:space="preserve"> </v>
          </cell>
          <cell r="H126" t="str">
            <v>Existente</v>
          </cell>
        </row>
        <row r="127">
          <cell r="A127" t="str">
            <v>1012231.57561013842.1387</v>
          </cell>
          <cell r="B127">
            <v>130</v>
          </cell>
          <cell r="C127">
            <v>1012231.5756</v>
          </cell>
          <cell r="D127">
            <v>1013842.1387</v>
          </cell>
          <cell r="E127" t="str">
            <v>Combinado</v>
          </cell>
          <cell r="F127" t="str">
            <v xml:space="preserve"> </v>
          </cell>
          <cell r="G127" t="str">
            <v xml:space="preserve"> </v>
          </cell>
          <cell r="H127" t="str">
            <v>Existente</v>
          </cell>
        </row>
        <row r="128">
          <cell r="A128" t="str">
            <v>1011746.07071014440.9241</v>
          </cell>
          <cell r="B128">
            <v>134</v>
          </cell>
          <cell r="C128">
            <v>1011746.0707</v>
          </cell>
          <cell r="D128">
            <v>1014440.9240999999</v>
          </cell>
          <cell r="E128" t="str">
            <v>Sanitario</v>
          </cell>
          <cell r="F128" t="str">
            <v xml:space="preserve"> </v>
          </cell>
          <cell r="G128" t="str">
            <v xml:space="preserve"> </v>
          </cell>
          <cell r="H128" t="str">
            <v>Existente</v>
          </cell>
        </row>
        <row r="129">
          <cell r="A129" t="str">
            <v>1011794.63531014476.4028</v>
          </cell>
          <cell r="B129">
            <v>135</v>
          </cell>
          <cell r="C129">
            <v>1011794.6353</v>
          </cell>
          <cell r="D129">
            <v>1014476.4028</v>
          </cell>
          <cell r="E129" t="str">
            <v>Sanitario</v>
          </cell>
          <cell r="F129" t="str">
            <v xml:space="preserve"> </v>
          </cell>
          <cell r="G129" t="str">
            <v xml:space="preserve"> </v>
          </cell>
          <cell r="H129" t="str">
            <v>Existente</v>
          </cell>
        </row>
        <row r="130">
          <cell r="A130" t="str">
            <v>1011842.54771014431.4082</v>
          </cell>
          <cell r="B130">
            <v>136</v>
          </cell>
          <cell r="C130">
            <v>1011842.5477</v>
          </cell>
          <cell r="D130">
            <v>1014431.4081999999</v>
          </cell>
          <cell r="E130" t="str">
            <v>Sanitario</v>
          </cell>
          <cell r="F130" t="str">
            <v xml:space="preserve"> </v>
          </cell>
          <cell r="G130" t="str">
            <v xml:space="preserve"> </v>
          </cell>
          <cell r="H130" t="str">
            <v>Existente</v>
          </cell>
        </row>
        <row r="131">
          <cell r="A131" t="str">
            <v>1011886.77921014385.7524</v>
          </cell>
          <cell r="B131">
            <v>137</v>
          </cell>
          <cell r="C131">
            <v>1011886.7792</v>
          </cell>
          <cell r="D131">
            <v>1014385.7524</v>
          </cell>
          <cell r="E131" t="str">
            <v>Sanitario</v>
          </cell>
          <cell r="F131" t="str">
            <v xml:space="preserve"> </v>
          </cell>
          <cell r="G131" t="str">
            <v xml:space="preserve"> </v>
          </cell>
          <cell r="H131" t="str">
            <v>Existente</v>
          </cell>
        </row>
        <row r="132">
          <cell r="A132" t="str">
            <v>1011911.55511014364.6775</v>
          </cell>
          <cell r="B132">
            <v>138</v>
          </cell>
          <cell r="C132">
            <v>1011911.5551</v>
          </cell>
          <cell r="D132">
            <v>1014364.6775</v>
          </cell>
          <cell r="E132" t="str">
            <v>Sanitario</v>
          </cell>
          <cell r="F132" t="str">
            <v xml:space="preserve"> </v>
          </cell>
          <cell r="G132" t="str">
            <v xml:space="preserve"> </v>
          </cell>
          <cell r="H132" t="str">
            <v>Existente</v>
          </cell>
        </row>
        <row r="133">
          <cell r="A133" t="str">
            <v>1011949.37011014328.6142</v>
          </cell>
          <cell r="B133">
            <v>139</v>
          </cell>
          <cell r="C133">
            <v>1011949.3700999999</v>
          </cell>
          <cell r="D133">
            <v>1014328.6142</v>
          </cell>
          <cell r="E133" t="str">
            <v>Sanitario</v>
          </cell>
          <cell r="F133" t="str">
            <v xml:space="preserve"> </v>
          </cell>
          <cell r="G133" t="str">
            <v xml:space="preserve"> </v>
          </cell>
          <cell r="H133" t="str">
            <v>Existente</v>
          </cell>
        </row>
        <row r="134">
          <cell r="A134" t="str">
            <v>1011964.10281014314.0279</v>
          </cell>
          <cell r="B134">
            <v>140</v>
          </cell>
          <cell r="C134">
            <v>1011964.1028</v>
          </cell>
          <cell r="D134">
            <v>1014314.0279</v>
          </cell>
          <cell r="E134" t="str">
            <v>Sanitario</v>
          </cell>
          <cell r="F134" t="str">
            <v xml:space="preserve"> </v>
          </cell>
          <cell r="G134" t="str">
            <v xml:space="preserve"> </v>
          </cell>
          <cell r="H134" t="str">
            <v>Existente</v>
          </cell>
        </row>
        <row r="135">
          <cell r="A135" t="str">
            <v>1011924.12821014277.8779</v>
          </cell>
          <cell r="B135">
            <v>141</v>
          </cell>
          <cell r="C135">
            <v>1011924.1282</v>
          </cell>
          <cell r="D135">
            <v>1014277.8779</v>
          </cell>
          <cell r="E135" t="str">
            <v>Sanitario</v>
          </cell>
          <cell r="F135" t="str">
            <v xml:space="preserve"> </v>
          </cell>
          <cell r="G135" t="str">
            <v xml:space="preserve"> </v>
          </cell>
          <cell r="H135" t="str">
            <v>Existente</v>
          </cell>
        </row>
        <row r="136">
          <cell r="A136" t="str">
            <v>1011993.59561014286.7309</v>
          </cell>
          <cell r="B136">
            <v>142</v>
          </cell>
          <cell r="C136">
            <v>1011993.5956</v>
          </cell>
          <cell r="D136">
            <v>1014286.7309</v>
          </cell>
          <cell r="E136" t="str">
            <v>Sanitario</v>
          </cell>
          <cell r="F136" t="str">
            <v xml:space="preserve"> </v>
          </cell>
          <cell r="G136" t="str">
            <v xml:space="preserve"> </v>
          </cell>
          <cell r="H136" t="str">
            <v>Existente</v>
          </cell>
        </row>
        <row r="137">
          <cell r="A137" t="str">
            <v>1012006.35871014373.0238</v>
          </cell>
          <cell r="B137">
            <v>143</v>
          </cell>
          <cell r="C137">
            <v>1012006.3587</v>
          </cell>
          <cell r="D137">
            <v>1014373.0238</v>
          </cell>
          <cell r="E137" t="str">
            <v>Sanitario</v>
          </cell>
          <cell r="F137" t="str">
            <v xml:space="preserve"> </v>
          </cell>
          <cell r="G137" t="str">
            <v xml:space="preserve"> </v>
          </cell>
          <cell r="H137" t="str">
            <v>Existente</v>
          </cell>
        </row>
        <row r="138">
          <cell r="A138" t="str">
            <v>1012008.84581014332.0881</v>
          </cell>
          <cell r="B138">
            <v>144</v>
          </cell>
          <cell r="C138">
            <v>1012008.8458</v>
          </cell>
          <cell r="D138">
            <v>1014332.0881000001</v>
          </cell>
          <cell r="E138" t="str">
            <v>Pluvial</v>
          </cell>
          <cell r="F138" t="str">
            <v xml:space="preserve"> </v>
          </cell>
          <cell r="G138" t="str">
            <v xml:space="preserve"> </v>
          </cell>
          <cell r="H138" t="str">
            <v>Existente</v>
          </cell>
        </row>
        <row r="139">
          <cell r="A139" t="str">
            <v>1012010.21921014329.9323</v>
          </cell>
          <cell r="B139">
            <v>145</v>
          </cell>
          <cell r="C139">
            <v>1012010.2192000001</v>
          </cell>
          <cell r="D139">
            <v>1014329.9323</v>
          </cell>
          <cell r="E139" t="str">
            <v>Sanitario</v>
          </cell>
          <cell r="F139" t="str">
            <v xml:space="preserve"> </v>
          </cell>
          <cell r="G139" t="str">
            <v xml:space="preserve"> </v>
          </cell>
          <cell r="H139" t="str">
            <v>Existente</v>
          </cell>
        </row>
        <row r="140">
          <cell r="A140" t="str">
            <v>1012012.34241014285.4688</v>
          </cell>
          <cell r="B140">
            <v>146</v>
          </cell>
          <cell r="C140">
            <v>1012012.3424</v>
          </cell>
          <cell r="D140">
            <v>1014285.4688</v>
          </cell>
          <cell r="E140" t="str">
            <v>Pluvial</v>
          </cell>
          <cell r="F140" t="str">
            <v xml:space="preserve"> </v>
          </cell>
          <cell r="G140" t="str">
            <v xml:space="preserve"> </v>
          </cell>
          <cell r="H140" t="str">
            <v>Existente</v>
          </cell>
        </row>
        <row r="141">
          <cell r="A141" t="str">
            <v>1012013.28171014274.6026</v>
          </cell>
          <cell r="B141">
            <v>147</v>
          </cell>
          <cell r="C141">
            <v>1012013.2817000001</v>
          </cell>
          <cell r="D141">
            <v>1014274.6026</v>
          </cell>
          <cell r="E141" t="str">
            <v>Pluvial</v>
          </cell>
          <cell r="F141" t="str">
            <v xml:space="preserve"> </v>
          </cell>
          <cell r="G141" t="str">
            <v xml:space="preserve"> </v>
          </cell>
          <cell r="H141" t="str">
            <v>Existente</v>
          </cell>
        </row>
        <row r="142">
          <cell r="A142" t="str">
            <v>1012015.11671014268.3791</v>
          </cell>
          <cell r="B142">
            <v>148</v>
          </cell>
          <cell r="C142">
            <v>1012015.1167</v>
          </cell>
          <cell r="D142">
            <v>1014268.3791</v>
          </cell>
          <cell r="E142" t="str">
            <v>Sanitario</v>
          </cell>
          <cell r="F142" t="str">
            <v xml:space="preserve"> </v>
          </cell>
          <cell r="G142" t="str">
            <v xml:space="preserve"> </v>
          </cell>
          <cell r="H142" t="str">
            <v>Existente</v>
          </cell>
        </row>
        <row r="143">
          <cell r="A143" t="str">
            <v>1012027.97161014234.6804</v>
          </cell>
          <cell r="B143">
            <v>149</v>
          </cell>
          <cell r="C143">
            <v>1012027.9716</v>
          </cell>
          <cell r="D143">
            <v>1014234.6804</v>
          </cell>
          <cell r="E143" t="str">
            <v>Sanitario</v>
          </cell>
          <cell r="F143" t="str">
            <v xml:space="preserve"> </v>
          </cell>
          <cell r="G143" t="str">
            <v xml:space="preserve"> </v>
          </cell>
          <cell r="H143" t="str">
            <v>Existente</v>
          </cell>
        </row>
        <row r="144">
          <cell r="A144" t="str">
            <v>1012024.54951014206.1205</v>
          </cell>
          <cell r="B144">
            <v>150</v>
          </cell>
          <cell r="C144">
            <v>1012024.5495</v>
          </cell>
          <cell r="D144">
            <v>1014206.1205</v>
          </cell>
          <cell r="E144" t="str">
            <v>Sanitario</v>
          </cell>
          <cell r="F144" t="str">
            <v xml:space="preserve"> </v>
          </cell>
          <cell r="G144" t="str">
            <v xml:space="preserve"> </v>
          </cell>
          <cell r="H144" t="str">
            <v>Existente</v>
          </cell>
        </row>
        <row r="145">
          <cell r="A145" t="str">
            <v>1012000.11871014194.4959</v>
          </cell>
          <cell r="B145">
            <v>151</v>
          </cell>
          <cell r="C145">
            <v>1012000.1187</v>
          </cell>
          <cell r="D145">
            <v>1014194.4959</v>
          </cell>
          <cell r="E145" t="str">
            <v>Sanitario</v>
          </cell>
          <cell r="F145" t="str">
            <v xml:space="preserve"> </v>
          </cell>
          <cell r="G145" t="str">
            <v xml:space="preserve"> </v>
          </cell>
          <cell r="H145" t="str">
            <v>Existente</v>
          </cell>
        </row>
        <row r="146">
          <cell r="A146" t="str">
            <v>1011990.92281014182.3084</v>
          </cell>
          <cell r="B146">
            <v>152</v>
          </cell>
          <cell r="C146">
            <v>1011990.9227999999</v>
          </cell>
          <cell r="D146">
            <v>1014182.3084</v>
          </cell>
          <cell r="E146" t="str">
            <v>Sanitario</v>
          </cell>
          <cell r="F146" t="str">
            <v xml:space="preserve"> </v>
          </cell>
          <cell r="G146" t="str">
            <v xml:space="preserve"> </v>
          </cell>
          <cell r="H146" t="str">
            <v>Existente</v>
          </cell>
        </row>
        <row r="147">
          <cell r="A147" t="str">
            <v>1011965.95271014142.4958</v>
          </cell>
          <cell r="B147">
            <v>153</v>
          </cell>
          <cell r="C147">
            <v>1011965.9527</v>
          </cell>
          <cell r="D147">
            <v>1014142.4958</v>
          </cell>
          <cell r="E147" t="str">
            <v>Sanitario</v>
          </cell>
          <cell r="F147" t="str">
            <v xml:space="preserve"> </v>
          </cell>
          <cell r="G147" t="str">
            <v xml:space="preserve"> </v>
          </cell>
          <cell r="H147" t="str">
            <v>Existente</v>
          </cell>
        </row>
        <row r="148">
          <cell r="A148" t="str">
            <v>1011987.98341014198.9144</v>
          </cell>
          <cell r="B148">
            <v>154</v>
          </cell>
          <cell r="C148">
            <v>1011987.9834</v>
          </cell>
          <cell r="D148">
            <v>1014198.9144</v>
          </cell>
          <cell r="E148" t="str">
            <v>Sanitario</v>
          </cell>
          <cell r="F148" t="str">
            <v xml:space="preserve"> </v>
          </cell>
          <cell r="G148" t="str">
            <v xml:space="preserve"> </v>
          </cell>
          <cell r="H148" t="str">
            <v>Existente</v>
          </cell>
        </row>
        <row r="149">
          <cell r="A149" t="str">
            <v>1011936.85151014187.8173</v>
          </cell>
          <cell r="B149">
            <v>155</v>
          </cell>
          <cell r="C149">
            <v>1011936.8515</v>
          </cell>
          <cell r="D149">
            <v>1014187.8173</v>
          </cell>
          <cell r="E149" t="str">
            <v>Sanitario</v>
          </cell>
          <cell r="F149" t="str">
            <v xml:space="preserve"> </v>
          </cell>
          <cell r="G149" t="str">
            <v xml:space="preserve"> </v>
          </cell>
          <cell r="H149" t="str">
            <v>Existente</v>
          </cell>
        </row>
        <row r="150">
          <cell r="A150" t="str">
            <v>1011923.11031014132.3481</v>
          </cell>
          <cell r="B150">
            <v>156</v>
          </cell>
          <cell r="C150">
            <v>1011923.1102999999</v>
          </cell>
          <cell r="D150">
            <v>1014132.3480999999</v>
          </cell>
          <cell r="E150" t="str">
            <v>Sanitario</v>
          </cell>
          <cell r="F150" t="str">
            <v xml:space="preserve"> </v>
          </cell>
          <cell r="G150" t="str">
            <v xml:space="preserve"> </v>
          </cell>
          <cell r="H150" t="str">
            <v>Existente</v>
          </cell>
        </row>
        <row r="151">
          <cell r="A151" t="str">
            <v>1011938.32831014095.4784</v>
          </cell>
          <cell r="B151">
            <v>157</v>
          </cell>
          <cell r="C151">
            <v>1011938.3283000001</v>
          </cell>
          <cell r="D151">
            <v>1014095.4784</v>
          </cell>
          <cell r="E151" t="str">
            <v>Sanitario</v>
          </cell>
          <cell r="F151" t="str">
            <v xml:space="preserve"> </v>
          </cell>
          <cell r="G151" t="str">
            <v xml:space="preserve"> </v>
          </cell>
          <cell r="H151" t="str">
            <v>Existente</v>
          </cell>
        </row>
        <row r="152">
          <cell r="A152" t="str">
            <v>1011942.89821014098.1611</v>
          </cell>
          <cell r="B152">
            <v>158</v>
          </cell>
          <cell r="C152">
            <v>1011942.8982000001</v>
          </cell>
          <cell r="D152">
            <v>1014098.1611</v>
          </cell>
          <cell r="E152" t="str">
            <v>Sanitario</v>
          </cell>
          <cell r="F152" t="str">
            <v xml:space="preserve"> </v>
          </cell>
          <cell r="G152" t="str">
            <v xml:space="preserve"> </v>
          </cell>
          <cell r="H152" t="str">
            <v>Existente</v>
          </cell>
        </row>
        <row r="153">
          <cell r="A153" t="str">
            <v>1011938.06361014083.6066</v>
          </cell>
          <cell r="B153">
            <v>159</v>
          </cell>
          <cell r="C153">
            <v>1011938.0636</v>
          </cell>
          <cell r="D153">
            <v>1014083.6066000001</v>
          </cell>
          <cell r="E153" t="str">
            <v>Indefinido</v>
          </cell>
          <cell r="F153" t="str">
            <v xml:space="preserve"> </v>
          </cell>
          <cell r="G153" t="str">
            <v xml:space="preserve"> </v>
          </cell>
          <cell r="H153" t="str">
            <v>Existente</v>
          </cell>
        </row>
        <row r="154">
          <cell r="A154" t="str">
            <v>1011940.60931014073.6369</v>
          </cell>
          <cell r="B154">
            <v>160</v>
          </cell>
          <cell r="C154">
            <v>1011940.6093</v>
          </cell>
          <cell r="D154">
            <v>1014073.6369</v>
          </cell>
          <cell r="E154" t="str">
            <v>Sanitario</v>
          </cell>
          <cell r="F154" t="str">
            <v xml:space="preserve"> </v>
          </cell>
          <cell r="G154" t="str">
            <v xml:space="preserve"> </v>
          </cell>
          <cell r="H154" t="str">
            <v>Existente</v>
          </cell>
        </row>
        <row r="155">
          <cell r="A155" t="str">
            <v>1011929.06611014000.7974</v>
          </cell>
          <cell r="B155">
            <v>161</v>
          </cell>
          <cell r="C155">
            <v>1011929.0661000001</v>
          </cell>
          <cell r="D155">
            <v>1014000.7974</v>
          </cell>
          <cell r="E155" t="str">
            <v>Sanitario</v>
          </cell>
          <cell r="F155" t="str">
            <v xml:space="preserve"> </v>
          </cell>
          <cell r="G155" t="str">
            <v xml:space="preserve"> </v>
          </cell>
          <cell r="H155" t="str">
            <v>Existente</v>
          </cell>
        </row>
        <row r="156">
          <cell r="A156" t="str">
            <v>1011867.07871013985.5969</v>
          </cell>
          <cell r="B156">
            <v>162</v>
          </cell>
          <cell r="C156">
            <v>1011867.0787</v>
          </cell>
          <cell r="D156">
            <v>1013985.5969</v>
          </cell>
          <cell r="E156" t="str">
            <v>Combinado</v>
          </cell>
          <cell r="F156" t="str">
            <v xml:space="preserve"> </v>
          </cell>
          <cell r="G156" t="str">
            <v xml:space="preserve"> </v>
          </cell>
          <cell r="H156" t="str">
            <v>Existente</v>
          </cell>
        </row>
        <row r="157">
          <cell r="A157" t="str">
            <v>1011726.88931014130.8476</v>
          </cell>
          <cell r="B157">
            <v>163</v>
          </cell>
          <cell r="C157">
            <v>1011726.8893</v>
          </cell>
          <cell r="D157">
            <v>1014130.8476</v>
          </cell>
          <cell r="E157" t="str">
            <v>Sanitario</v>
          </cell>
          <cell r="F157" t="str">
            <v xml:space="preserve"> </v>
          </cell>
          <cell r="G157" t="str">
            <v xml:space="preserve"> </v>
          </cell>
          <cell r="H157" t="str">
            <v>Existente</v>
          </cell>
        </row>
        <row r="158">
          <cell r="A158" t="str">
            <v>1011744.68551014111.3422</v>
          </cell>
          <cell r="B158">
            <v>164</v>
          </cell>
          <cell r="C158">
            <v>1011744.6855</v>
          </cell>
          <cell r="D158">
            <v>1014111.3422</v>
          </cell>
          <cell r="E158" t="str">
            <v>Sanitario</v>
          </cell>
          <cell r="F158" t="str">
            <v xml:space="preserve"> </v>
          </cell>
          <cell r="G158" t="str">
            <v xml:space="preserve"> </v>
          </cell>
          <cell r="H158" t="str">
            <v>Existente</v>
          </cell>
        </row>
        <row r="159">
          <cell r="A159" t="str">
            <v>1011762.18411014093.4348</v>
          </cell>
          <cell r="B159">
            <v>165</v>
          </cell>
          <cell r="C159">
            <v>1011762.1841</v>
          </cell>
          <cell r="D159">
            <v>1014093.4348</v>
          </cell>
          <cell r="E159" t="str">
            <v>Sanitario</v>
          </cell>
          <cell r="F159" t="str">
            <v xml:space="preserve"> </v>
          </cell>
          <cell r="G159" t="str">
            <v xml:space="preserve"> </v>
          </cell>
          <cell r="H159" t="str">
            <v>Existente</v>
          </cell>
        </row>
        <row r="160">
          <cell r="A160" t="str">
            <v>1011770.19581014084.8365</v>
          </cell>
          <cell r="B160">
            <v>166</v>
          </cell>
          <cell r="C160">
            <v>1011770.1958</v>
          </cell>
          <cell r="D160">
            <v>1014084.8365</v>
          </cell>
          <cell r="E160" t="str">
            <v>Sanitario</v>
          </cell>
          <cell r="F160" t="str">
            <v xml:space="preserve"> </v>
          </cell>
          <cell r="G160" t="str">
            <v xml:space="preserve"> </v>
          </cell>
          <cell r="H160" t="str">
            <v>Existente</v>
          </cell>
        </row>
        <row r="161">
          <cell r="A161" t="str">
            <v>1011782.07491014099.3532</v>
          </cell>
          <cell r="B161">
            <v>167</v>
          </cell>
          <cell r="C161">
            <v>1011782.0749</v>
          </cell>
          <cell r="D161">
            <v>1014099.3532</v>
          </cell>
          <cell r="E161" t="str">
            <v>Sanitario</v>
          </cell>
          <cell r="F161" t="str">
            <v xml:space="preserve"> </v>
          </cell>
          <cell r="G161" t="str">
            <v xml:space="preserve"> </v>
          </cell>
          <cell r="H161" t="str">
            <v>Existente</v>
          </cell>
        </row>
        <row r="162">
          <cell r="A162" t="str">
            <v>1011790.41931014063.9509</v>
          </cell>
          <cell r="B162">
            <v>168</v>
          </cell>
          <cell r="C162">
            <v>1011790.4193</v>
          </cell>
          <cell r="D162">
            <v>1014063.9509000001</v>
          </cell>
          <cell r="E162" t="str">
            <v>Combinado</v>
          </cell>
          <cell r="F162" t="str">
            <v xml:space="preserve"> </v>
          </cell>
          <cell r="G162" t="str">
            <v xml:space="preserve"> </v>
          </cell>
          <cell r="H162" t="str">
            <v>Existente</v>
          </cell>
        </row>
        <row r="163">
          <cell r="A163" t="str">
            <v>1011818.60561014090.6509</v>
          </cell>
          <cell r="B163">
            <v>169</v>
          </cell>
          <cell r="C163">
            <v>1011818.6056</v>
          </cell>
          <cell r="D163">
            <v>1014090.6509</v>
          </cell>
          <cell r="E163" t="str">
            <v>Sanitario</v>
          </cell>
          <cell r="F163" t="str">
            <v xml:space="preserve"> </v>
          </cell>
          <cell r="G163" t="str">
            <v xml:space="preserve"> </v>
          </cell>
          <cell r="H163" t="str">
            <v>Existente</v>
          </cell>
        </row>
        <row r="164">
          <cell r="A164" t="str">
            <v>1011793.87991014060.4573</v>
          </cell>
          <cell r="B164">
            <v>170</v>
          </cell>
          <cell r="C164">
            <v>1011793.8799000001</v>
          </cell>
          <cell r="D164">
            <v>1014060.4573</v>
          </cell>
          <cell r="E164" t="str">
            <v>Combinado</v>
          </cell>
          <cell r="F164" t="str">
            <v xml:space="preserve"> </v>
          </cell>
          <cell r="G164" t="str">
            <v xml:space="preserve"> </v>
          </cell>
          <cell r="H164" t="str">
            <v>Existente</v>
          </cell>
        </row>
        <row r="165">
          <cell r="A165" t="str">
            <v>1011818.1781014035.404</v>
          </cell>
          <cell r="B165">
            <v>171</v>
          </cell>
          <cell r="C165">
            <v>1011818.178</v>
          </cell>
          <cell r="D165">
            <v>1014035.404</v>
          </cell>
          <cell r="E165" t="str">
            <v>Combinado</v>
          </cell>
          <cell r="F165" t="str">
            <v xml:space="preserve"> </v>
          </cell>
          <cell r="G165" t="str">
            <v xml:space="preserve"> </v>
          </cell>
          <cell r="H165" t="str">
            <v>Existente</v>
          </cell>
        </row>
        <row r="166">
          <cell r="A166" t="str">
            <v>1011884.35451014026.238</v>
          </cell>
          <cell r="B166">
            <v>172</v>
          </cell>
          <cell r="C166">
            <v>1011884.3545</v>
          </cell>
          <cell r="D166">
            <v>1014026.238</v>
          </cell>
          <cell r="E166" t="str">
            <v>Combinado</v>
          </cell>
          <cell r="F166" t="str">
            <v xml:space="preserve"> </v>
          </cell>
          <cell r="G166" t="str">
            <v xml:space="preserve"> </v>
          </cell>
          <cell r="H166" t="str">
            <v>Existente</v>
          </cell>
        </row>
        <row r="167">
          <cell r="A167" t="str">
            <v>1011855.21931013997.7123</v>
          </cell>
          <cell r="B167">
            <v>173</v>
          </cell>
          <cell r="C167">
            <v>1011855.2193</v>
          </cell>
          <cell r="D167">
            <v>1013997.7123</v>
          </cell>
          <cell r="E167" t="str">
            <v>Combinado</v>
          </cell>
          <cell r="F167" t="str">
            <v xml:space="preserve"> </v>
          </cell>
          <cell r="G167" t="str">
            <v xml:space="preserve"> </v>
          </cell>
          <cell r="H167" t="str">
            <v>Existente</v>
          </cell>
        </row>
        <row r="168">
          <cell r="A168" t="str">
            <v>1011724.55171014056.7958</v>
          </cell>
          <cell r="B168">
            <v>174</v>
          </cell>
          <cell r="C168">
            <v>1011724.5517</v>
          </cell>
          <cell r="D168">
            <v>1014056.7958</v>
          </cell>
          <cell r="E168" t="str">
            <v>Sanitario</v>
          </cell>
          <cell r="F168" t="str">
            <v xml:space="preserve"> </v>
          </cell>
          <cell r="G168" t="str">
            <v xml:space="preserve"> </v>
          </cell>
          <cell r="H168" t="str">
            <v>Existente</v>
          </cell>
        </row>
        <row r="169">
          <cell r="A169" t="str">
            <v>1011750.06411014032.5384</v>
          </cell>
          <cell r="B169">
            <v>175</v>
          </cell>
          <cell r="C169">
            <v>1011750.0641</v>
          </cell>
          <cell r="D169">
            <v>1014032.5384</v>
          </cell>
          <cell r="E169" t="str">
            <v>Sanitario</v>
          </cell>
          <cell r="F169" t="str">
            <v xml:space="preserve"> </v>
          </cell>
          <cell r="G169" t="str">
            <v xml:space="preserve"> </v>
          </cell>
          <cell r="H169" t="str">
            <v>Existente</v>
          </cell>
        </row>
        <row r="170">
          <cell r="A170" t="str">
            <v>1011776.10241014010.0794</v>
          </cell>
          <cell r="B170">
            <v>176</v>
          </cell>
          <cell r="C170">
            <v>1011776.1024</v>
          </cell>
          <cell r="D170">
            <v>1014010.0794</v>
          </cell>
          <cell r="E170" t="str">
            <v>Sanitario</v>
          </cell>
          <cell r="F170" t="str">
            <v xml:space="preserve"> </v>
          </cell>
          <cell r="G170" t="str">
            <v xml:space="preserve"> </v>
          </cell>
          <cell r="H170" t="str">
            <v>Existente</v>
          </cell>
        </row>
        <row r="171">
          <cell r="A171" t="str">
            <v>1011806.50741013989.5834</v>
          </cell>
          <cell r="B171">
            <v>177</v>
          </cell>
          <cell r="C171">
            <v>1011806.5074</v>
          </cell>
          <cell r="D171">
            <v>1013989.5834</v>
          </cell>
          <cell r="E171" t="str">
            <v>Sanitario</v>
          </cell>
          <cell r="F171" t="str">
            <v xml:space="preserve"> </v>
          </cell>
          <cell r="G171" t="str">
            <v xml:space="preserve"> </v>
          </cell>
          <cell r="H171" t="str">
            <v>Existente</v>
          </cell>
        </row>
        <row r="172">
          <cell r="A172" t="str">
            <v>1011831.47391013971.4913</v>
          </cell>
          <cell r="B172">
            <v>178</v>
          </cell>
          <cell r="C172">
            <v>1011831.4739</v>
          </cell>
          <cell r="D172">
            <v>1013971.4913</v>
          </cell>
          <cell r="E172" t="str">
            <v>Sanitario</v>
          </cell>
          <cell r="F172" t="str">
            <v xml:space="preserve"> </v>
          </cell>
          <cell r="G172" t="str">
            <v xml:space="preserve"> </v>
          </cell>
          <cell r="H172" t="str">
            <v>Existente</v>
          </cell>
        </row>
        <row r="173">
          <cell r="A173" t="str">
            <v>1011845.22921013972.6561</v>
          </cell>
          <cell r="B173">
            <v>179</v>
          </cell>
          <cell r="C173">
            <v>1011845.2291999999</v>
          </cell>
          <cell r="D173">
            <v>1013972.6561</v>
          </cell>
          <cell r="E173" t="str">
            <v>Combinado</v>
          </cell>
          <cell r="F173" t="str">
            <v xml:space="preserve"> </v>
          </cell>
          <cell r="G173" t="str">
            <v xml:space="preserve"> </v>
          </cell>
          <cell r="H173" t="str">
            <v>Existente</v>
          </cell>
        </row>
        <row r="174">
          <cell r="A174" t="str">
            <v>1011834.46241013963.3749</v>
          </cell>
          <cell r="B174">
            <v>180</v>
          </cell>
          <cell r="C174">
            <v>1011834.4624</v>
          </cell>
          <cell r="D174">
            <v>1013963.3749000001</v>
          </cell>
          <cell r="E174" t="str">
            <v>Combinado</v>
          </cell>
          <cell r="F174" t="str">
            <v xml:space="preserve"> </v>
          </cell>
          <cell r="G174" t="str">
            <v xml:space="preserve"> </v>
          </cell>
          <cell r="H174" t="str">
            <v>Existente</v>
          </cell>
        </row>
        <row r="175">
          <cell r="A175" t="str">
            <v>1011839.96731013945.2863</v>
          </cell>
          <cell r="B175">
            <v>181</v>
          </cell>
          <cell r="C175">
            <v>1011839.9673</v>
          </cell>
          <cell r="D175">
            <v>1013945.2863</v>
          </cell>
          <cell r="E175" t="str">
            <v>Combinado</v>
          </cell>
          <cell r="F175" t="str">
            <v xml:space="preserve"> </v>
          </cell>
          <cell r="G175" t="str">
            <v xml:space="preserve"> </v>
          </cell>
          <cell r="H175" t="str">
            <v>Existente</v>
          </cell>
        </row>
        <row r="176">
          <cell r="A176" t="str">
            <v>1011890.50041013880.0476</v>
          </cell>
          <cell r="B176">
            <v>182</v>
          </cell>
          <cell r="C176">
            <v>1011890.5004</v>
          </cell>
          <cell r="D176">
            <v>1013880.0476</v>
          </cell>
          <cell r="E176" t="str">
            <v>Combinado</v>
          </cell>
          <cell r="F176" t="str">
            <v xml:space="preserve"> </v>
          </cell>
          <cell r="G176" t="str">
            <v xml:space="preserve"> </v>
          </cell>
          <cell r="H176" t="str">
            <v>Existente</v>
          </cell>
        </row>
        <row r="177">
          <cell r="A177" t="str">
            <v>1011899.18711013843.8011</v>
          </cell>
          <cell r="B177">
            <v>183</v>
          </cell>
          <cell r="C177">
            <v>1011899.1871</v>
          </cell>
          <cell r="D177">
            <v>1013843.8011</v>
          </cell>
          <cell r="E177" t="str">
            <v>Combinado</v>
          </cell>
          <cell r="F177" t="str">
            <v xml:space="preserve"> </v>
          </cell>
          <cell r="G177" t="str">
            <v xml:space="preserve"> </v>
          </cell>
          <cell r="H177" t="str">
            <v>Existente</v>
          </cell>
        </row>
        <row r="178">
          <cell r="A178" t="str">
            <v>1011915.3561013792.4278</v>
          </cell>
          <cell r="B178">
            <v>184</v>
          </cell>
          <cell r="C178">
            <v>1011915.356</v>
          </cell>
          <cell r="D178">
            <v>1013792.4277999999</v>
          </cell>
          <cell r="E178" t="str">
            <v>Combinado</v>
          </cell>
          <cell r="F178" t="str">
            <v xml:space="preserve"> </v>
          </cell>
          <cell r="G178" t="str">
            <v xml:space="preserve"> </v>
          </cell>
          <cell r="H178" t="str">
            <v>Existente</v>
          </cell>
        </row>
        <row r="179">
          <cell r="A179" t="str">
            <v>1011937.89731013718.4889</v>
          </cell>
          <cell r="B179">
            <v>185</v>
          </cell>
          <cell r="C179">
            <v>1011937.8973</v>
          </cell>
          <cell r="D179">
            <v>1013718.4889</v>
          </cell>
          <cell r="E179" t="str">
            <v>Combinado</v>
          </cell>
          <cell r="F179" t="str">
            <v xml:space="preserve"> </v>
          </cell>
          <cell r="G179" t="str">
            <v xml:space="preserve"> </v>
          </cell>
          <cell r="H179" t="str">
            <v>Existente</v>
          </cell>
        </row>
        <row r="180">
          <cell r="A180" t="str">
            <v>1011942.76051013703.1772</v>
          </cell>
          <cell r="B180">
            <v>186</v>
          </cell>
          <cell r="C180">
            <v>1011942.7605</v>
          </cell>
          <cell r="D180">
            <v>1013703.1772</v>
          </cell>
          <cell r="E180" t="str">
            <v>Combinado</v>
          </cell>
          <cell r="F180" t="str">
            <v xml:space="preserve"> </v>
          </cell>
          <cell r="G180" t="str">
            <v xml:space="preserve"> </v>
          </cell>
          <cell r="H180" t="str">
            <v>Existente</v>
          </cell>
        </row>
        <row r="181">
          <cell r="A181" t="str">
            <v>1011991.08781013693.0277</v>
          </cell>
          <cell r="B181">
            <v>187</v>
          </cell>
          <cell r="C181">
            <v>1011991.0878</v>
          </cell>
          <cell r="D181">
            <v>1013693.0277</v>
          </cell>
          <cell r="E181" t="str">
            <v>Combinado</v>
          </cell>
          <cell r="F181" t="str">
            <v xml:space="preserve"> </v>
          </cell>
          <cell r="G181" t="str">
            <v xml:space="preserve"> </v>
          </cell>
          <cell r="H181" t="str">
            <v>Existente</v>
          </cell>
        </row>
        <row r="182">
          <cell r="A182" t="str">
            <v>1011977.94421013686.6915</v>
          </cell>
          <cell r="B182">
            <v>188</v>
          </cell>
          <cell r="C182">
            <v>1011977.9442</v>
          </cell>
          <cell r="D182">
            <v>1013686.6915</v>
          </cell>
          <cell r="E182" t="str">
            <v>Combinado</v>
          </cell>
          <cell r="F182" t="str">
            <v xml:space="preserve"> </v>
          </cell>
          <cell r="G182" t="str">
            <v xml:space="preserve"> </v>
          </cell>
          <cell r="H182" t="str">
            <v>Existente</v>
          </cell>
        </row>
        <row r="183">
          <cell r="A183" t="str">
            <v>1011960.33051013673.8113</v>
          </cell>
          <cell r="B183">
            <v>189</v>
          </cell>
          <cell r="C183">
            <v>1011960.3305</v>
          </cell>
          <cell r="D183">
            <v>1013673.8112999999</v>
          </cell>
          <cell r="E183" t="str">
            <v>Combinado</v>
          </cell>
          <cell r="F183" t="str">
            <v xml:space="preserve"> </v>
          </cell>
          <cell r="G183" t="str">
            <v xml:space="preserve"> </v>
          </cell>
          <cell r="H183" t="str">
            <v>Existente</v>
          </cell>
        </row>
        <row r="184">
          <cell r="A184" t="str">
            <v>1012030.15081013744.1497</v>
          </cell>
          <cell r="B184">
            <v>190</v>
          </cell>
          <cell r="C184">
            <v>1012030.1507999999</v>
          </cell>
          <cell r="D184">
            <v>1013744.1497</v>
          </cell>
          <cell r="E184" t="str">
            <v>Combinado</v>
          </cell>
          <cell r="F184" t="str">
            <v xml:space="preserve"> </v>
          </cell>
          <cell r="G184" t="str">
            <v xml:space="preserve"> </v>
          </cell>
          <cell r="H184" t="str">
            <v>Existente</v>
          </cell>
        </row>
        <row r="185">
          <cell r="A185" t="str">
            <v>1012147.01541013945.5788</v>
          </cell>
          <cell r="B185">
            <v>191</v>
          </cell>
          <cell r="C185">
            <v>1012147.0154</v>
          </cell>
          <cell r="D185">
            <v>1013945.5788</v>
          </cell>
          <cell r="E185" t="str">
            <v>Sanitario</v>
          </cell>
          <cell r="F185" t="str">
            <v xml:space="preserve"> </v>
          </cell>
          <cell r="G185" t="str">
            <v xml:space="preserve"> </v>
          </cell>
          <cell r="H185" t="str">
            <v>Existente</v>
          </cell>
        </row>
        <row r="186">
          <cell r="A186" t="str">
            <v>1012170.52311013983.9115</v>
          </cell>
          <cell r="B186">
            <v>192</v>
          </cell>
          <cell r="C186">
            <v>1012170.5231</v>
          </cell>
          <cell r="D186">
            <v>1013983.9115</v>
          </cell>
          <cell r="E186" t="str">
            <v>Sanitario</v>
          </cell>
          <cell r="F186" t="str">
            <v xml:space="preserve"> </v>
          </cell>
          <cell r="G186" t="str">
            <v xml:space="preserve"> </v>
          </cell>
          <cell r="H186" t="str">
            <v>Existente</v>
          </cell>
        </row>
        <row r="187">
          <cell r="A187" t="str">
            <v>1012177.80921013993.9818</v>
          </cell>
          <cell r="B187">
            <v>193</v>
          </cell>
          <cell r="C187">
            <v>1012177.8092</v>
          </cell>
          <cell r="D187">
            <v>1013993.9818</v>
          </cell>
          <cell r="E187" t="str">
            <v>Sanitario</v>
          </cell>
          <cell r="F187" t="str">
            <v xml:space="preserve"> </v>
          </cell>
          <cell r="G187" t="str">
            <v xml:space="preserve"> </v>
          </cell>
          <cell r="H187" t="str">
            <v>Existente</v>
          </cell>
        </row>
        <row r="188">
          <cell r="A188" t="str">
            <v>1012191.0661014013.1537</v>
          </cell>
          <cell r="B188">
            <v>194</v>
          </cell>
          <cell r="C188">
            <v>1012191.066</v>
          </cell>
          <cell r="D188">
            <v>1014013.1537</v>
          </cell>
          <cell r="E188" t="str">
            <v>Sanitario</v>
          </cell>
          <cell r="F188" t="str">
            <v xml:space="preserve"> </v>
          </cell>
          <cell r="G188" t="str">
            <v xml:space="preserve"> </v>
          </cell>
          <cell r="H188" t="str">
            <v>Existente</v>
          </cell>
        </row>
        <row r="189">
          <cell r="A189" t="str">
            <v>1012216.4781014032.817</v>
          </cell>
          <cell r="B189">
            <v>195</v>
          </cell>
          <cell r="C189">
            <v>1012216.478</v>
          </cell>
          <cell r="D189">
            <v>1014032.817</v>
          </cell>
          <cell r="E189" t="str">
            <v>Sanitario</v>
          </cell>
          <cell r="F189" t="str">
            <v xml:space="preserve"> </v>
          </cell>
          <cell r="G189" t="str">
            <v xml:space="preserve"> </v>
          </cell>
          <cell r="H189" t="str">
            <v>Existente</v>
          </cell>
        </row>
        <row r="190">
          <cell r="A190" t="str">
            <v>1012213.31931014037.4438</v>
          </cell>
          <cell r="B190">
            <v>196</v>
          </cell>
          <cell r="C190">
            <v>1012213.3193</v>
          </cell>
          <cell r="D190">
            <v>1014037.4438</v>
          </cell>
          <cell r="E190" t="str">
            <v>Sanitario</v>
          </cell>
          <cell r="F190" t="str">
            <v xml:space="preserve"> </v>
          </cell>
          <cell r="G190" t="str">
            <v xml:space="preserve"> </v>
          </cell>
          <cell r="H190" t="str">
            <v>Existente</v>
          </cell>
        </row>
        <row r="191">
          <cell r="A191" t="str">
            <v>1012255.79131014054.9191</v>
          </cell>
          <cell r="B191">
            <v>197</v>
          </cell>
          <cell r="C191">
            <v>1012255.7913</v>
          </cell>
          <cell r="D191">
            <v>1014054.9191000001</v>
          </cell>
          <cell r="E191" t="str">
            <v>Sanitario</v>
          </cell>
          <cell r="F191" t="str">
            <v xml:space="preserve"> </v>
          </cell>
          <cell r="G191" t="str">
            <v xml:space="preserve"> </v>
          </cell>
          <cell r="H191" t="str">
            <v>Existente</v>
          </cell>
        </row>
        <row r="192">
          <cell r="A192" t="str">
            <v>1012281.64581014077.367</v>
          </cell>
          <cell r="B192">
            <v>198</v>
          </cell>
          <cell r="C192">
            <v>1012281.6458000001</v>
          </cell>
          <cell r="D192">
            <v>1014077.367</v>
          </cell>
          <cell r="E192" t="str">
            <v>Sanitario</v>
          </cell>
          <cell r="F192" t="str">
            <v xml:space="preserve"> </v>
          </cell>
          <cell r="G192" t="str">
            <v xml:space="preserve"> </v>
          </cell>
          <cell r="H192" t="str">
            <v>Existente</v>
          </cell>
        </row>
        <row r="193">
          <cell r="A193" t="str">
            <v>1012301.33181014098.2013</v>
          </cell>
          <cell r="B193">
            <v>199</v>
          </cell>
          <cell r="C193">
            <v>1012301.3318</v>
          </cell>
          <cell r="D193">
            <v>1014098.2013</v>
          </cell>
          <cell r="E193" t="str">
            <v>Sanitario</v>
          </cell>
          <cell r="F193" t="str">
            <v xml:space="preserve"> </v>
          </cell>
          <cell r="G193" t="str">
            <v xml:space="preserve"> </v>
          </cell>
          <cell r="H193" t="str">
            <v>Existente</v>
          </cell>
        </row>
        <row r="194">
          <cell r="A194" t="str">
            <v>1012331.21551014136.604</v>
          </cell>
          <cell r="B194">
            <v>200</v>
          </cell>
          <cell r="C194">
            <v>1012331.2155</v>
          </cell>
          <cell r="D194">
            <v>1014136.6040000001</v>
          </cell>
          <cell r="E194" t="str">
            <v>Sanitario</v>
          </cell>
          <cell r="F194" t="str">
            <v xml:space="preserve"> </v>
          </cell>
          <cell r="G194" t="str">
            <v xml:space="preserve"> </v>
          </cell>
          <cell r="H194" t="str">
            <v>Existente</v>
          </cell>
        </row>
        <row r="195">
          <cell r="A195" t="str">
            <v>1012361.691014185.8484</v>
          </cell>
          <cell r="B195">
            <v>201</v>
          </cell>
          <cell r="C195">
            <v>1012361.69</v>
          </cell>
          <cell r="D195">
            <v>1014185.8484</v>
          </cell>
          <cell r="E195" t="str">
            <v>Sanitario</v>
          </cell>
          <cell r="F195" t="str">
            <v xml:space="preserve"> </v>
          </cell>
          <cell r="G195" t="str">
            <v xml:space="preserve"> </v>
          </cell>
          <cell r="H195" t="str">
            <v>Existente</v>
          </cell>
        </row>
        <row r="196">
          <cell r="A196" t="str">
            <v>1012401.29181014246.1654</v>
          </cell>
          <cell r="B196">
            <v>202</v>
          </cell>
          <cell r="C196">
            <v>1012401.2918</v>
          </cell>
          <cell r="D196">
            <v>1014246.1654000001</v>
          </cell>
          <cell r="E196" t="str">
            <v>Sanitario</v>
          </cell>
          <cell r="F196" t="str">
            <v xml:space="preserve"> </v>
          </cell>
          <cell r="G196" t="str">
            <v xml:space="preserve"> </v>
          </cell>
          <cell r="H196" t="str">
            <v>Existente</v>
          </cell>
        </row>
        <row r="197">
          <cell r="A197" t="str">
            <v>1012417.47011014275.5005</v>
          </cell>
          <cell r="B197">
            <v>203</v>
          </cell>
          <cell r="C197">
            <v>1012417.4701</v>
          </cell>
          <cell r="D197">
            <v>1014275.5005</v>
          </cell>
          <cell r="E197" t="str">
            <v>Sanitario</v>
          </cell>
          <cell r="F197" t="str">
            <v xml:space="preserve"> </v>
          </cell>
          <cell r="G197" t="str">
            <v xml:space="preserve"> </v>
          </cell>
          <cell r="H197" t="str">
            <v>Existente</v>
          </cell>
        </row>
        <row r="198">
          <cell r="A198" t="str">
            <v>1012428.47431014295.0396</v>
          </cell>
          <cell r="B198">
            <v>204</v>
          </cell>
          <cell r="C198">
            <v>1012428.4743</v>
          </cell>
          <cell r="D198">
            <v>1014295.0396</v>
          </cell>
          <cell r="E198" t="str">
            <v>Sanitario</v>
          </cell>
          <cell r="F198" t="str">
            <v xml:space="preserve"> </v>
          </cell>
          <cell r="G198" t="str">
            <v xml:space="preserve"> </v>
          </cell>
          <cell r="H198" t="str">
            <v>Existente</v>
          </cell>
        </row>
        <row r="199">
          <cell r="A199" t="str">
            <v>1012346.72011014323.6008</v>
          </cell>
          <cell r="B199">
            <v>205</v>
          </cell>
          <cell r="C199">
            <v>1012346.7201</v>
          </cell>
          <cell r="D199">
            <v>1014323.6008</v>
          </cell>
          <cell r="E199" t="str">
            <v>Sanitario</v>
          </cell>
          <cell r="F199" t="str">
            <v xml:space="preserve"> </v>
          </cell>
          <cell r="G199" t="str">
            <v xml:space="preserve"> </v>
          </cell>
          <cell r="H199" t="str">
            <v>Existente</v>
          </cell>
        </row>
        <row r="200">
          <cell r="A200" t="str">
            <v>1012363.46451014312.3133</v>
          </cell>
          <cell r="B200">
            <v>206</v>
          </cell>
          <cell r="C200">
            <v>1012363.4645</v>
          </cell>
          <cell r="D200">
            <v>1014312.3133</v>
          </cell>
          <cell r="E200" t="str">
            <v>Sanitario</v>
          </cell>
          <cell r="F200" t="str">
            <v xml:space="preserve"> </v>
          </cell>
          <cell r="G200" t="str">
            <v xml:space="preserve"> </v>
          </cell>
          <cell r="H200" t="str">
            <v>Existente</v>
          </cell>
        </row>
        <row r="201">
          <cell r="A201" t="str">
            <v>1012087.82191012296.1219</v>
          </cell>
          <cell r="B201">
            <v>207</v>
          </cell>
          <cell r="C201">
            <v>1012087.8219</v>
          </cell>
          <cell r="D201">
            <v>1012296.1219</v>
          </cell>
          <cell r="E201" t="str">
            <v>Sanitario</v>
          </cell>
          <cell r="F201" t="str">
            <v xml:space="preserve"> </v>
          </cell>
          <cell r="G201" t="str">
            <v xml:space="preserve"> </v>
          </cell>
          <cell r="H201" t="str">
            <v>Existente</v>
          </cell>
        </row>
        <row r="202">
          <cell r="A202" t="str">
            <v>1012081.66841012301.1359</v>
          </cell>
          <cell r="B202">
            <v>208</v>
          </cell>
          <cell r="C202">
            <v>1012081.6684</v>
          </cell>
          <cell r="D202">
            <v>1012301.1359</v>
          </cell>
          <cell r="E202" t="str">
            <v>Sanitario</v>
          </cell>
          <cell r="F202" t="str">
            <v xml:space="preserve"> </v>
          </cell>
          <cell r="G202" t="str">
            <v xml:space="preserve"> </v>
          </cell>
          <cell r="H202" t="str">
            <v>Existente</v>
          </cell>
        </row>
        <row r="203">
          <cell r="A203" t="str">
            <v>1012108.86461012356.6604</v>
          </cell>
          <cell r="B203">
            <v>209</v>
          </cell>
          <cell r="C203">
            <v>1012108.8646</v>
          </cell>
          <cell r="D203">
            <v>1012356.6604000001</v>
          </cell>
          <cell r="E203" t="str">
            <v>Sanitario</v>
          </cell>
          <cell r="F203" t="str">
            <v xml:space="preserve"> </v>
          </cell>
          <cell r="G203" t="str">
            <v xml:space="preserve"> </v>
          </cell>
          <cell r="H203" t="str">
            <v>Existente</v>
          </cell>
        </row>
        <row r="204">
          <cell r="A204" t="str">
            <v>1012103.67931012445.4175</v>
          </cell>
          <cell r="B204">
            <v>210</v>
          </cell>
          <cell r="C204">
            <v>1012103.6793</v>
          </cell>
          <cell r="D204">
            <v>1012445.4175</v>
          </cell>
          <cell r="E204" t="str">
            <v>Sanitario</v>
          </cell>
          <cell r="F204" t="str">
            <v xml:space="preserve"> </v>
          </cell>
          <cell r="G204" t="str">
            <v xml:space="preserve"> </v>
          </cell>
          <cell r="H204" t="str">
            <v>Existente</v>
          </cell>
        </row>
        <row r="205">
          <cell r="A205" t="str">
            <v>1012117.98361012507.7243</v>
          </cell>
          <cell r="B205">
            <v>211</v>
          </cell>
          <cell r="C205">
            <v>1012117.9836</v>
          </cell>
          <cell r="D205">
            <v>1012507.7243</v>
          </cell>
          <cell r="E205" t="str">
            <v>Sanitario</v>
          </cell>
          <cell r="F205" t="str">
            <v xml:space="preserve"> </v>
          </cell>
          <cell r="G205" t="str">
            <v xml:space="preserve"> </v>
          </cell>
          <cell r="H205" t="str">
            <v>Existente</v>
          </cell>
        </row>
        <row r="206">
          <cell r="A206" t="str">
            <v>1012130.26531012593.0155</v>
          </cell>
          <cell r="B206">
            <v>212</v>
          </cell>
          <cell r="C206">
            <v>1012130.2653</v>
          </cell>
          <cell r="D206">
            <v>1012593.0155</v>
          </cell>
          <cell r="E206" t="str">
            <v>Sanitario</v>
          </cell>
          <cell r="F206" t="str">
            <v xml:space="preserve"> </v>
          </cell>
          <cell r="G206" t="str">
            <v xml:space="preserve"> </v>
          </cell>
          <cell r="H206" t="str">
            <v>Existente</v>
          </cell>
        </row>
        <row r="207">
          <cell r="A207" t="str">
            <v>1012138.42911012628.5775</v>
          </cell>
          <cell r="B207">
            <v>213</v>
          </cell>
          <cell r="C207">
            <v>1012138.4291</v>
          </cell>
          <cell r="D207">
            <v>1012628.5775</v>
          </cell>
          <cell r="E207" t="str">
            <v>Sanitario</v>
          </cell>
          <cell r="F207" t="str">
            <v xml:space="preserve"> </v>
          </cell>
          <cell r="G207" t="str">
            <v xml:space="preserve"> </v>
          </cell>
          <cell r="H207" t="str">
            <v>Existente</v>
          </cell>
        </row>
        <row r="208">
          <cell r="A208" t="str">
            <v>1012129.36471012672.5112</v>
          </cell>
          <cell r="B208">
            <v>214</v>
          </cell>
          <cell r="C208">
            <v>1012129.3647</v>
          </cell>
          <cell r="D208">
            <v>1012672.5111999999</v>
          </cell>
          <cell r="E208" t="str">
            <v>Sanitario</v>
          </cell>
          <cell r="F208" t="str">
            <v xml:space="preserve"> </v>
          </cell>
          <cell r="G208" t="str">
            <v xml:space="preserve"> </v>
          </cell>
          <cell r="H208" t="str">
            <v>Existente</v>
          </cell>
        </row>
        <row r="209">
          <cell r="A209" t="str">
            <v>1012127.07481012719.9262</v>
          </cell>
          <cell r="B209">
            <v>215</v>
          </cell>
          <cell r="C209">
            <v>1012127.0747999999</v>
          </cell>
          <cell r="D209">
            <v>1012719.9262</v>
          </cell>
          <cell r="E209" t="str">
            <v>Sanitario</v>
          </cell>
          <cell r="F209" t="str">
            <v xml:space="preserve"> </v>
          </cell>
          <cell r="G209" t="str">
            <v xml:space="preserve"> </v>
          </cell>
          <cell r="H209" t="str">
            <v>Existente</v>
          </cell>
        </row>
        <row r="210">
          <cell r="A210" t="str">
            <v>1012157.79131012763.9673</v>
          </cell>
          <cell r="B210">
            <v>216</v>
          </cell>
          <cell r="C210">
            <v>1012157.7913</v>
          </cell>
          <cell r="D210">
            <v>1012763.9673</v>
          </cell>
          <cell r="E210" t="str">
            <v>Sanitario</v>
          </cell>
          <cell r="F210" t="str">
            <v xml:space="preserve"> </v>
          </cell>
          <cell r="G210" t="str">
            <v xml:space="preserve"> </v>
          </cell>
          <cell r="H210" t="str">
            <v>Existente</v>
          </cell>
        </row>
        <row r="211">
          <cell r="A211" t="str">
            <v>1012163.6131012829.6504</v>
          </cell>
          <cell r="B211">
            <v>217</v>
          </cell>
          <cell r="C211">
            <v>1012163.613</v>
          </cell>
          <cell r="D211">
            <v>1012829.6504</v>
          </cell>
          <cell r="E211" t="str">
            <v>Sanitario</v>
          </cell>
          <cell r="F211" t="str">
            <v xml:space="preserve"> </v>
          </cell>
          <cell r="G211" t="str">
            <v xml:space="preserve"> </v>
          </cell>
          <cell r="H211" t="str">
            <v>Existente</v>
          </cell>
        </row>
        <row r="212">
          <cell r="A212" t="str">
            <v>1012176.70491012858.5985</v>
          </cell>
          <cell r="B212">
            <v>218</v>
          </cell>
          <cell r="C212">
            <v>1012176.7049</v>
          </cell>
          <cell r="D212">
            <v>1012858.5985</v>
          </cell>
          <cell r="E212" t="str">
            <v>Sanitario</v>
          </cell>
          <cell r="F212" t="str">
            <v xml:space="preserve"> </v>
          </cell>
          <cell r="G212" t="str">
            <v xml:space="preserve"> </v>
          </cell>
          <cell r="H212" t="str">
            <v>Existente</v>
          </cell>
        </row>
        <row r="213">
          <cell r="A213" t="str">
            <v>1012172.3991012907.2111</v>
          </cell>
          <cell r="B213">
            <v>219</v>
          </cell>
          <cell r="C213">
            <v>1012172.399</v>
          </cell>
          <cell r="D213">
            <v>1012907.2111</v>
          </cell>
          <cell r="E213" t="str">
            <v>Sanitario</v>
          </cell>
          <cell r="F213" t="str">
            <v xml:space="preserve"> </v>
          </cell>
          <cell r="G213" t="str">
            <v xml:space="preserve"> </v>
          </cell>
          <cell r="H213" t="str">
            <v>Existente</v>
          </cell>
        </row>
        <row r="214">
          <cell r="A214" t="str">
            <v>1012215.71271012933.7146</v>
          </cell>
          <cell r="B214">
            <v>220</v>
          </cell>
          <cell r="C214">
            <v>1012215.7127</v>
          </cell>
          <cell r="D214">
            <v>1012933.7145999999</v>
          </cell>
          <cell r="E214" t="str">
            <v>Sanitario</v>
          </cell>
          <cell r="F214" t="str">
            <v xml:space="preserve"> </v>
          </cell>
          <cell r="G214" t="str">
            <v xml:space="preserve"> </v>
          </cell>
          <cell r="H214" t="str">
            <v>Existente</v>
          </cell>
        </row>
        <row r="215">
          <cell r="A215" t="str">
            <v>1012219.70151012946.5077</v>
          </cell>
          <cell r="B215">
            <v>221</v>
          </cell>
          <cell r="C215">
            <v>1012219.7015</v>
          </cell>
          <cell r="D215">
            <v>1012946.5077</v>
          </cell>
          <cell r="E215" t="str">
            <v>Sanitario</v>
          </cell>
          <cell r="F215" t="str">
            <v xml:space="preserve"> </v>
          </cell>
          <cell r="G215" t="str">
            <v xml:space="preserve"> </v>
          </cell>
          <cell r="H215" t="str">
            <v>Existente</v>
          </cell>
        </row>
        <row r="216">
          <cell r="A216" t="str">
            <v>1012266.05541012986.4282</v>
          </cell>
          <cell r="B216">
            <v>222</v>
          </cell>
          <cell r="C216">
            <v>1012266.0554</v>
          </cell>
          <cell r="D216">
            <v>1012986.4282</v>
          </cell>
          <cell r="E216" t="str">
            <v>Sanitario</v>
          </cell>
          <cell r="F216" t="str">
            <v xml:space="preserve"> </v>
          </cell>
          <cell r="G216" t="str">
            <v xml:space="preserve"> </v>
          </cell>
          <cell r="H216" t="str">
            <v>Existente</v>
          </cell>
        </row>
        <row r="217">
          <cell r="A217" t="str">
            <v>1012275.92271013039.137</v>
          </cell>
          <cell r="B217">
            <v>223</v>
          </cell>
          <cell r="C217">
            <v>1012275.9227</v>
          </cell>
          <cell r="D217">
            <v>1013039.137</v>
          </cell>
          <cell r="E217" t="str">
            <v>Sanitario</v>
          </cell>
          <cell r="F217" t="str">
            <v xml:space="preserve"> </v>
          </cell>
          <cell r="G217" t="str">
            <v xml:space="preserve"> </v>
          </cell>
          <cell r="H217" t="str">
            <v>Existente</v>
          </cell>
        </row>
        <row r="218">
          <cell r="A218" t="str">
            <v>1012273.51821013060.2996</v>
          </cell>
          <cell r="B218">
            <v>224</v>
          </cell>
          <cell r="C218">
            <v>1012273.5182</v>
          </cell>
          <cell r="D218">
            <v>1013060.2996</v>
          </cell>
          <cell r="E218" t="str">
            <v>Sanitario</v>
          </cell>
          <cell r="F218" t="str">
            <v xml:space="preserve"> </v>
          </cell>
          <cell r="G218" t="str">
            <v xml:space="preserve"> </v>
          </cell>
          <cell r="H218" t="str">
            <v>Existente</v>
          </cell>
        </row>
        <row r="219">
          <cell r="A219" t="str">
            <v>1012266.5651013058.0547</v>
          </cell>
          <cell r="B219">
            <v>225</v>
          </cell>
          <cell r="C219">
            <v>1012266.5649999999</v>
          </cell>
          <cell r="D219">
            <v>1013058.0547</v>
          </cell>
          <cell r="E219" t="str">
            <v>Sanitario</v>
          </cell>
          <cell r="F219" t="str">
            <v xml:space="preserve"> </v>
          </cell>
          <cell r="G219" t="str">
            <v xml:space="preserve"> </v>
          </cell>
          <cell r="H219" t="str">
            <v>Existente</v>
          </cell>
        </row>
        <row r="220">
          <cell r="A220" t="str">
            <v>1012212.05721013095.6034</v>
          </cell>
          <cell r="B220">
            <v>226</v>
          </cell>
          <cell r="C220">
            <v>1012212.0572</v>
          </cell>
          <cell r="D220">
            <v>1013095.6034</v>
          </cell>
          <cell r="E220" t="str">
            <v>Sanitario</v>
          </cell>
          <cell r="F220" t="str">
            <v xml:space="preserve"> </v>
          </cell>
          <cell r="G220" t="str">
            <v xml:space="preserve"> </v>
          </cell>
          <cell r="H220" t="str">
            <v>Existente</v>
          </cell>
        </row>
        <row r="221">
          <cell r="A221" t="str">
            <v>1012215.04941013120.039</v>
          </cell>
          <cell r="B221">
            <v>227</v>
          </cell>
          <cell r="C221">
            <v>1012215.0494</v>
          </cell>
          <cell r="D221">
            <v>1013120.039</v>
          </cell>
          <cell r="E221" t="str">
            <v>Sanitario</v>
          </cell>
          <cell r="F221" t="str">
            <v xml:space="preserve"> </v>
          </cell>
          <cell r="G221" t="str">
            <v xml:space="preserve"> </v>
          </cell>
          <cell r="H221" t="str">
            <v>Existente</v>
          </cell>
        </row>
        <row r="222">
          <cell r="A222" t="str">
            <v>1012259.48861013151.1339</v>
          </cell>
          <cell r="B222">
            <v>228</v>
          </cell>
          <cell r="C222">
            <v>1012259.4886</v>
          </cell>
          <cell r="D222">
            <v>1013151.1339</v>
          </cell>
          <cell r="E222" t="str">
            <v>Sanitario</v>
          </cell>
          <cell r="F222" t="str">
            <v xml:space="preserve"> </v>
          </cell>
          <cell r="G222" t="str">
            <v xml:space="preserve"> </v>
          </cell>
          <cell r="H222" t="str">
            <v>Existente</v>
          </cell>
        </row>
        <row r="223">
          <cell r="A223" t="str">
            <v>1012291.38771013211.7334</v>
          </cell>
          <cell r="B223">
            <v>229</v>
          </cell>
          <cell r="C223">
            <v>1012291.3877</v>
          </cell>
          <cell r="D223">
            <v>1013211.7334</v>
          </cell>
          <cell r="E223" t="str">
            <v>Sanitario</v>
          </cell>
          <cell r="F223" t="str">
            <v xml:space="preserve"> </v>
          </cell>
          <cell r="G223" t="str">
            <v xml:space="preserve"> </v>
          </cell>
          <cell r="H223" t="str">
            <v>Existente</v>
          </cell>
        </row>
        <row r="224">
          <cell r="A224" t="str">
            <v>1012287.64891013226.2728</v>
          </cell>
          <cell r="B224">
            <v>230</v>
          </cell>
          <cell r="C224">
            <v>1012287.6489</v>
          </cell>
          <cell r="D224">
            <v>1013226.2728</v>
          </cell>
          <cell r="E224" t="str">
            <v>Sanitario</v>
          </cell>
          <cell r="F224" t="str">
            <v xml:space="preserve"> </v>
          </cell>
          <cell r="G224" t="str">
            <v xml:space="preserve"> </v>
          </cell>
          <cell r="H224" t="str">
            <v>Existente</v>
          </cell>
        </row>
        <row r="225">
          <cell r="A225" t="str">
            <v>1012268.7151013237.4521</v>
          </cell>
          <cell r="B225">
            <v>231</v>
          </cell>
          <cell r="C225">
            <v>1012268.715</v>
          </cell>
          <cell r="D225">
            <v>1013237.4521</v>
          </cell>
          <cell r="E225" t="str">
            <v>Sanitario</v>
          </cell>
          <cell r="F225" t="str">
            <v xml:space="preserve"> </v>
          </cell>
          <cell r="G225" t="str">
            <v xml:space="preserve"> </v>
          </cell>
          <cell r="H225" t="str">
            <v>Existente</v>
          </cell>
        </row>
        <row r="226">
          <cell r="A226" t="str">
            <v>1012327.89841013277.6841</v>
          </cell>
          <cell r="B226">
            <v>232</v>
          </cell>
          <cell r="C226">
            <v>1012327.8983999999</v>
          </cell>
          <cell r="D226">
            <v>1013277.6841</v>
          </cell>
          <cell r="E226" t="str">
            <v>Sanitario</v>
          </cell>
          <cell r="F226" t="str">
            <v xml:space="preserve"> </v>
          </cell>
          <cell r="G226" t="str">
            <v xml:space="preserve"> </v>
          </cell>
          <cell r="H226" t="str">
            <v>Existente</v>
          </cell>
        </row>
        <row r="227">
          <cell r="A227" t="str">
            <v>1012294.30081013296.7516</v>
          </cell>
          <cell r="B227">
            <v>233</v>
          </cell>
          <cell r="C227">
            <v>1012294.3008</v>
          </cell>
          <cell r="D227">
            <v>1013296.7516</v>
          </cell>
          <cell r="E227" t="str">
            <v>Sanitario</v>
          </cell>
          <cell r="F227" t="str">
            <v xml:space="preserve"> </v>
          </cell>
          <cell r="G227" t="str">
            <v xml:space="preserve"> </v>
          </cell>
          <cell r="H227" t="str">
            <v>Existente</v>
          </cell>
        </row>
        <row r="228">
          <cell r="A228" t="str">
            <v>1012293.40961013295.4923</v>
          </cell>
          <cell r="B228">
            <v>234</v>
          </cell>
          <cell r="C228">
            <v>1012293.4096</v>
          </cell>
          <cell r="D228">
            <v>1013295.4923</v>
          </cell>
          <cell r="E228" t="str">
            <v>Sanitario</v>
          </cell>
          <cell r="F228" t="str">
            <v xml:space="preserve"> </v>
          </cell>
          <cell r="G228" t="str">
            <v xml:space="preserve"> </v>
          </cell>
          <cell r="H228" t="str">
            <v>Existente</v>
          </cell>
        </row>
        <row r="229">
          <cell r="A229" t="str">
            <v>1012308.82711013337.0735</v>
          </cell>
          <cell r="B229">
            <v>235</v>
          </cell>
          <cell r="C229">
            <v>1012308.8271</v>
          </cell>
          <cell r="D229">
            <v>1013337.0735000001</v>
          </cell>
          <cell r="E229" t="str">
            <v>Sanitario</v>
          </cell>
          <cell r="F229" t="str">
            <v xml:space="preserve"> </v>
          </cell>
          <cell r="G229" t="str">
            <v xml:space="preserve"> </v>
          </cell>
          <cell r="H229" t="str">
            <v>Existente</v>
          </cell>
        </row>
        <row r="230">
          <cell r="A230" t="str">
            <v>1012311.16191013243.2675</v>
          </cell>
          <cell r="B230">
            <v>236</v>
          </cell>
          <cell r="C230">
            <v>1012311.1618999999</v>
          </cell>
          <cell r="D230">
            <v>1013243.2675</v>
          </cell>
          <cell r="E230" t="str">
            <v>Sanitario</v>
          </cell>
          <cell r="F230" t="str">
            <v xml:space="preserve"> </v>
          </cell>
          <cell r="G230" t="str">
            <v xml:space="preserve"> </v>
          </cell>
          <cell r="H230" t="str">
            <v>Existente</v>
          </cell>
        </row>
        <row r="231">
          <cell r="A231" t="str">
            <v>1012300.7631013215.0476</v>
          </cell>
          <cell r="B231">
            <v>237</v>
          </cell>
          <cell r="C231">
            <v>1012300.763</v>
          </cell>
          <cell r="D231">
            <v>1013215.0476</v>
          </cell>
          <cell r="E231" t="str">
            <v>Sanitario</v>
          </cell>
          <cell r="F231" t="str">
            <v xml:space="preserve"> </v>
          </cell>
          <cell r="G231" t="str">
            <v xml:space="preserve"> </v>
          </cell>
          <cell r="H231" t="str">
            <v>Existente</v>
          </cell>
        </row>
        <row r="232">
          <cell r="A232" t="str">
            <v>1012254.79031013349.8673</v>
          </cell>
          <cell r="B232">
            <v>238</v>
          </cell>
          <cell r="C232">
            <v>1012254.7903</v>
          </cell>
          <cell r="D232">
            <v>1013349.8673</v>
          </cell>
          <cell r="E232" t="str">
            <v>Combinado</v>
          </cell>
          <cell r="F232" t="str">
            <v xml:space="preserve"> </v>
          </cell>
          <cell r="G232" t="str">
            <v xml:space="preserve"> </v>
          </cell>
          <cell r="H232" t="str">
            <v>Existente</v>
          </cell>
        </row>
        <row r="233">
          <cell r="A233" t="str">
            <v>1012245.11021013322.2923</v>
          </cell>
          <cell r="B233">
            <v>239</v>
          </cell>
          <cell r="C233">
            <v>1012245.1102</v>
          </cell>
          <cell r="D233">
            <v>1013322.2923</v>
          </cell>
          <cell r="E233" t="str">
            <v>Combinado</v>
          </cell>
          <cell r="F233" t="str">
            <v xml:space="preserve"> </v>
          </cell>
          <cell r="G233" t="str">
            <v xml:space="preserve"> </v>
          </cell>
          <cell r="H233" t="str">
            <v>Existente</v>
          </cell>
        </row>
        <row r="234">
          <cell r="A234" t="str">
            <v>1012232.44321013278.1139</v>
          </cell>
          <cell r="B234">
            <v>240</v>
          </cell>
          <cell r="C234">
            <v>1012232.4432</v>
          </cell>
          <cell r="D234">
            <v>1013278.1139</v>
          </cell>
          <cell r="E234" t="str">
            <v>Combinado</v>
          </cell>
          <cell r="F234" t="str">
            <v xml:space="preserve"> </v>
          </cell>
          <cell r="G234" t="str">
            <v xml:space="preserve"> </v>
          </cell>
          <cell r="H234" t="str">
            <v>Existente</v>
          </cell>
        </row>
        <row r="235">
          <cell r="A235" t="str">
            <v>1012237.491013263.766</v>
          </cell>
          <cell r="B235">
            <v>241</v>
          </cell>
          <cell r="C235">
            <v>1012237.49</v>
          </cell>
          <cell r="D235">
            <v>1013263.7659999999</v>
          </cell>
          <cell r="E235" t="str">
            <v>Combinado</v>
          </cell>
          <cell r="F235" t="str">
            <v xml:space="preserve"> </v>
          </cell>
          <cell r="G235" t="str">
            <v xml:space="preserve"> </v>
          </cell>
          <cell r="H235" t="str">
            <v>Existente</v>
          </cell>
        </row>
        <row r="236">
          <cell r="A236" t="str">
            <v>1012264.27911013244.4285</v>
          </cell>
          <cell r="B236">
            <v>242</v>
          </cell>
          <cell r="C236">
            <v>1012264.2791</v>
          </cell>
          <cell r="D236">
            <v>1013244.4285</v>
          </cell>
          <cell r="E236" t="str">
            <v>Combinado</v>
          </cell>
          <cell r="F236" t="str">
            <v xml:space="preserve"> </v>
          </cell>
          <cell r="G236" t="str">
            <v xml:space="preserve"> </v>
          </cell>
          <cell r="H236" t="str">
            <v>Existente</v>
          </cell>
        </row>
        <row r="237">
          <cell r="A237" t="str">
            <v>1012229.85061013258.8697</v>
          </cell>
          <cell r="B237">
            <v>243</v>
          </cell>
          <cell r="C237">
            <v>1012229.8506</v>
          </cell>
          <cell r="D237">
            <v>1013258.8697</v>
          </cell>
          <cell r="E237" t="str">
            <v>Combinado</v>
          </cell>
          <cell r="F237" t="str">
            <v xml:space="preserve"> </v>
          </cell>
          <cell r="G237" t="str">
            <v xml:space="preserve"> </v>
          </cell>
          <cell r="H237" t="str">
            <v>Existente</v>
          </cell>
        </row>
        <row r="238">
          <cell r="A238" t="str">
            <v>1012210.1611013296.1592</v>
          </cell>
          <cell r="B238">
            <v>244</v>
          </cell>
          <cell r="C238">
            <v>1012210.161</v>
          </cell>
          <cell r="D238">
            <v>1013296.1592</v>
          </cell>
          <cell r="E238" t="str">
            <v>Combinado</v>
          </cell>
          <cell r="F238" t="str">
            <v xml:space="preserve"> </v>
          </cell>
          <cell r="G238" t="str">
            <v xml:space="preserve"> </v>
          </cell>
          <cell r="H238" t="str">
            <v>Existente</v>
          </cell>
        </row>
        <row r="239">
          <cell r="A239" t="str">
            <v>1012209.70531013324.4997</v>
          </cell>
          <cell r="B239">
            <v>245</v>
          </cell>
          <cell r="C239">
            <v>1012209.7053</v>
          </cell>
          <cell r="D239">
            <v>1013324.4997</v>
          </cell>
          <cell r="E239" t="str">
            <v>Combinado</v>
          </cell>
          <cell r="F239" t="str">
            <v xml:space="preserve"> </v>
          </cell>
          <cell r="G239" t="str">
            <v xml:space="preserve"> </v>
          </cell>
          <cell r="H239" t="str">
            <v>Existente</v>
          </cell>
        </row>
        <row r="240">
          <cell r="A240" t="str">
            <v>1012222.14851013381.562</v>
          </cell>
          <cell r="B240">
            <v>246</v>
          </cell>
          <cell r="C240">
            <v>1012222.1485</v>
          </cell>
          <cell r="D240">
            <v>1013381.562</v>
          </cell>
          <cell r="E240" t="str">
            <v>Combinado</v>
          </cell>
          <cell r="F240" t="str">
            <v xml:space="preserve"> </v>
          </cell>
          <cell r="G240" t="str">
            <v xml:space="preserve"> </v>
          </cell>
          <cell r="H240" t="str">
            <v>Existente</v>
          </cell>
        </row>
        <row r="241">
          <cell r="A241" t="str">
            <v>1012240.3841013437.1207</v>
          </cell>
          <cell r="B241">
            <v>247</v>
          </cell>
          <cell r="C241">
            <v>1012240.384</v>
          </cell>
          <cell r="D241">
            <v>1013437.1207</v>
          </cell>
          <cell r="E241" t="str">
            <v>Combinado</v>
          </cell>
          <cell r="F241" t="str">
            <v xml:space="preserve"> </v>
          </cell>
          <cell r="G241" t="str">
            <v xml:space="preserve"> </v>
          </cell>
          <cell r="H241" t="str">
            <v>Existente</v>
          </cell>
        </row>
        <row r="242">
          <cell r="A242" t="str">
            <v>1012290.34751013463.4065</v>
          </cell>
          <cell r="B242">
            <v>248</v>
          </cell>
          <cell r="C242">
            <v>1012290.3475</v>
          </cell>
          <cell r="D242">
            <v>1013463.4065</v>
          </cell>
          <cell r="E242" t="str">
            <v>Combinado</v>
          </cell>
          <cell r="F242" t="str">
            <v xml:space="preserve"> </v>
          </cell>
          <cell r="G242" t="str">
            <v xml:space="preserve"> </v>
          </cell>
          <cell r="H242" t="str">
            <v>Existente</v>
          </cell>
        </row>
        <row r="243">
          <cell r="A243" t="str">
            <v>1012292.54641013470.7107</v>
          </cell>
          <cell r="B243">
            <v>249</v>
          </cell>
          <cell r="C243">
            <v>1012292.5464</v>
          </cell>
          <cell r="D243">
            <v>1013470.7107000001</v>
          </cell>
          <cell r="E243" t="str">
            <v>Sanitario</v>
          </cell>
          <cell r="F243" t="str">
            <v xml:space="preserve"> </v>
          </cell>
          <cell r="G243" t="str">
            <v xml:space="preserve"> </v>
          </cell>
          <cell r="H243" t="str">
            <v>Existente</v>
          </cell>
        </row>
        <row r="244">
          <cell r="A244" t="str">
            <v>1012302.8561013518.1406</v>
          </cell>
          <cell r="B244">
            <v>250</v>
          </cell>
          <cell r="C244">
            <v>1012302.856</v>
          </cell>
          <cell r="D244">
            <v>1013518.1406</v>
          </cell>
          <cell r="E244" t="str">
            <v>Sanitario</v>
          </cell>
          <cell r="F244" t="str">
            <v xml:space="preserve"> </v>
          </cell>
          <cell r="G244" t="str">
            <v xml:space="preserve"> </v>
          </cell>
          <cell r="H244" t="str">
            <v>Existente</v>
          </cell>
        </row>
        <row r="245">
          <cell r="A245" t="str">
            <v>1012309.22291013568.7506</v>
          </cell>
          <cell r="B245">
            <v>251</v>
          </cell>
          <cell r="C245">
            <v>1012309.2229000001</v>
          </cell>
          <cell r="D245">
            <v>1013568.7506</v>
          </cell>
          <cell r="E245" t="str">
            <v>Sanitario</v>
          </cell>
          <cell r="F245" t="str">
            <v xml:space="preserve"> </v>
          </cell>
          <cell r="G245" t="str">
            <v xml:space="preserve"> </v>
          </cell>
          <cell r="H245" t="str">
            <v>Existente</v>
          </cell>
        </row>
        <row r="246">
          <cell r="A246" t="str">
            <v>1012295.66021013588.8168</v>
          </cell>
          <cell r="B246">
            <v>252</v>
          </cell>
          <cell r="C246">
            <v>1012295.6602</v>
          </cell>
          <cell r="D246">
            <v>1013588.8168</v>
          </cell>
          <cell r="E246" t="str">
            <v>Sanitario</v>
          </cell>
          <cell r="F246" t="str">
            <v xml:space="preserve"> </v>
          </cell>
          <cell r="G246" t="str">
            <v xml:space="preserve"> </v>
          </cell>
          <cell r="H246" t="str">
            <v>Existente</v>
          </cell>
        </row>
        <row r="247">
          <cell r="A247" t="str">
            <v>1012286.07271013593.7179</v>
          </cell>
          <cell r="B247">
            <v>253</v>
          </cell>
          <cell r="C247">
            <v>1012286.0727</v>
          </cell>
          <cell r="D247">
            <v>1013593.7179</v>
          </cell>
          <cell r="E247" t="str">
            <v>Sanitario</v>
          </cell>
          <cell r="F247" t="str">
            <v xml:space="preserve"> </v>
          </cell>
          <cell r="G247" t="str">
            <v xml:space="preserve"> </v>
          </cell>
          <cell r="H247" t="str">
            <v>Existente</v>
          </cell>
        </row>
        <row r="248">
          <cell r="A248" t="str">
            <v>1012278.45911013597.704</v>
          </cell>
          <cell r="B248">
            <v>254</v>
          </cell>
          <cell r="C248">
            <v>1012278.4591</v>
          </cell>
          <cell r="D248">
            <v>1013597.704</v>
          </cell>
          <cell r="E248" t="str">
            <v>Sanitario</v>
          </cell>
          <cell r="F248" t="str">
            <v xml:space="preserve"> </v>
          </cell>
          <cell r="G248" t="str">
            <v xml:space="preserve"> </v>
          </cell>
          <cell r="H248" t="str">
            <v>Existente</v>
          </cell>
        </row>
        <row r="249">
          <cell r="A249" t="str">
            <v>1012261.23811013480.6461</v>
          </cell>
          <cell r="B249">
            <v>255</v>
          </cell>
          <cell r="C249">
            <v>1012261.2381</v>
          </cell>
          <cell r="D249">
            <v>1013480.6461</v>
          </cell>
          <cell r="E249" t="str">
            <v>Combinado</v>
          </cell>
          <cell r="F249" t="str">
            <v xml:space="preserve"> </v>
          </cell>
          <cell r="G249" t="str">
            <v xml:space="preserve"> </v>
          </cell>
          <cell r="H249" t="str">
            <v>Existente</v>
          </cell>
        </row>
        <row r="250">
          <cell r="A250" t="str">
            <v>1012231.12931013498.2026</v>
          </cell>
          <cell r="B250">
            <v>256</v>
          </cell>
          <cell r="C250">
            <v>1012231.1293</v>
          </cell>
          <cell r="D250">
            <v>1013498.2026</v>
          </cell>
          <cell r="E250" t="str">
            <v>Combinado</v>
          </cell>
          <cell r="F250" t="str">
            <v xml:space="preserve"> </v>
          </cell>
          <cell r="G250" t="str">
            <v xml:space="preserve"> </v>
          </cell>
          <cell r="H250" t="str">
            <v>Existente</v>
          </cell>
        </row>
        <row r="251">
          <cell r="A251" t="str">
            <v>1012234.6841013509.0813</v>
          </cell>
          <cell r="B251">
            <v>257</v>
          </cell>
          <cell r="C251">
            <v>1012234.684</v>
          </cell>
          <cell r="D251">
            <v>1013509.0813</v>
          </cell>
          <cell r="E251" t="str">
            <v>Sanitario</v>
          </cell>
          <cell r="F251" t="str">
            <v xml:space="preserve"> </v>
          </cell>
          <cell r="G251" t="str">
            <v xml:space="preserve"> </v>
          </cell>
          <cell r="H251" t="str">
            <v>Existente</v>
          </cell>
        </row>
        <row r="252">
          <cell r="A252" t="str">
            <v>1012253.02221013546.9451</v>
          </cell>
          <cell r="B252">
            <v>258</v>
          </cell>
          <cell r="C252">
            <v>1012253.0222</v>
          </cell>
          <cell r="D252">
            <v>1013546.9451</v>
          </cell>
          <cell r="E252" t="str">
            <v>Sanitario</v>
          </cell>
          <cell r="F252" t="str">
            <v xml:space="preserve"> </v>
          </cell>
          <cell r="G252" t="str">
            <v xml:space="preserve"> </v>
          </cell>
          <cell r="H252" t="str">
            <v>Existente</v>
          </cell>
        </row>
        <row r="253">
          <cell r="A253" t="str">
            <v>1012240.76181013619.6575</v>
          </cell>
          <cell r="B253">
            <v>259</v>
          </cell>
          <cell r="C253">
            <v>1012240.7618</v>
          </cell>
          <cell r="D253">
            <v>1013619.6575</v>
          </cell>
          <cell r="E253" t="str">
            <v>Sanitario</v>
          </cell>
          <cell r="F253" t="str">
            <v xml:space="preserve"> </v>
          </cell>
          <cell r="G253" t="str">
            <v xml:space="preserve"> </v>
          </cell>
          <cell r="H253" t="str">
            <v>Existente</v>
          </cell>
        </row>
        <row r="254">
          <cell r="A254" t="str">
            <v>1012331.85391013647.5172</v>
          </cell>
          <cell r="B254">
            <v>260</v>
          </cell>
          <cell r="C254">
            <v>1012331.8539</v>
          </cell>
          <cell r="D254">
            <v>1013647.5172</v>
          </cell>
          <cell r="E254" t="str">
            <v>Sanitario</v>
          </cell>
          <cell r="F254" t="str">
            <v xml:space="preserve"> </v>
          </cell>
          <cell r="G254" t="str">
            <v xml:space="preserve"> </v>
          </cell>
          <cell r="H254" t="str">
            <v>Existente</v>
          </cell>
        </row>
        <row r="255">
          <cell r="A255" t="str">
            <v>1012329.83711013649.1284</v>
          </cell>
          <cell r="B255">
            <v>261</v>
          </cell>
          <cell r="C255">
            <v>1012329.8371</v>
          </cell>
          <cell r="D255">
            <v>1013649.1284</v>
          </cell>
          <cell r="E255" t="str">
            <v>Sanitario</v>
          </cell>
          <cell r="F255" t="str">
            <v xml:space="preserve"> </v>
          </cell>
          <cell r="G255" t="str">
            <v xml:space="preserve"> </v>
          </cell>
          <cell r="H255" t="str">
            <v>Existente</v>
          </cell>
        </row>
        <row r="256">
          <cell r="A256" t="str">
            <v>1012272.64841013697.0479</v>
          </cell>
          <cell r="B256">
            <v>262</v>
          </cell>
          <cell r="C256">
            <v>1012272.6483999999</v>
          </cell>
          <cell r="D256">
            <v>1013697.0479</v>
          </cell>
          <cell r="E256" t="str">
            <v>Sanitario</v>
          </cell>
          <cell r="F256" t="str">
            <v xml:space="preserve"> </v>
          </cell>
          <cell r="G256" t="str">
            <v xml:space="preserve"> </v>
          </cell>
          <cell r="H256" t="str">
            <v>Existente</v>
          </cell>
        </row>
        <row r="257">
          <cell r="A257" t="str">
            <v>1012359.76871013638.5365</v>
          </cell>
          <cell r="B257">
            <v>263</v>
          </cell>
          <cell r="C257">
            <v>1012359.7687</v>
          </cell>
          <cell r="D257">
            <v>1013638.5365</v>
          </cell>
          <cell r="E257" t="str">
            <v>Sanitario</v>
          </cell>
          <cell r="F257" t="str">
            <v xml:space="preserve"> </v>
          </cell>
          <cell r="G257" t="str">
            <v xml:space="preserve"> </v>
          </cell>
          <cell r="H257" t="str">
            <v>Existente</v>
          </cell>
        </row>
        <row r="258">
          <cell r="A258" t="str">
            <v>1012367.121013632.4288</v>
          </cell>
          <cell r="B258">
            <v>264</v>
          </cell>
          <cell r="C258">
            <v>1012367.12</v>
          </cell>
          <cell r="D258">
            <v>1013632.4288</v>
          </cell>
          <cell r="E258" t="str">
            <v>Sanitario</v>
          </cell>
          <cell r="F258" t="str">
            <v xml:space="preserve"> </v>
          </cell>
          <cell r="G258" t="str">
            <v xml:space="preserve"> </v>
          </cell>
          <cell r="H258" t="str">
            <v>Existente</v>
          </cell>
        </row>
        <row r="259">
          <cell r="A259" t="str">
            <v>1012376.18781013624.7172</v>
          </cell>
          <cell r="B259">
            <v>265</v>
          </cell>
          <cell r="C259">
            <v>1012376.1878</v>
          </cell>
          <cell r="D259">
            <v>1013624.7172</v>
          </cell>
          <cell r="E259" t="str">
            <v>Sanitario</v>
          </cell>
          <cell r="F259" t="str">
            <v xml:space="preserve"> </v>
          </cell>
          <cell r="G259" t="str">
            <v xml:space="preserve"> </v>
          </cell>
          <cell r="H259" t="str">
            <v>Existente</v>
          </cell>
        </row>
        <row r="260">
          <cell r="A260" t="str">
            <v>1012398.88331013609.4853</v>
          </cell>
          <cell r="B260">
            <v>266</v>
          </cell>
          <cell r="C260">
            <v>1012398.8833</v>
          </cell>
          <cell r="D260">
            <v>1013609.4852999999</v>
          </cell>
          <cell r="E260" t="str">
            <v>Sanitario</v>
          </cell>
          <cell r="F260" t="str">
            <v xml:space="preserve"> </v>
          </cell>
          <cell r="G260" t="str">
            <v xml:space="preserve"> </v>
          </cell>
          <cell r="H260" t="str">
            <v>Existente</v>
          </cell>
        </row>
        <row r="261">
          <cell r="A261" t="str">
            <v>1012443.84671013614.9781</v>
          </cell>
          <cell r="B261">
            <v>267</v>
          </cell>
          <cell r="C261">
            <v>1012443.8467</v>
          </cell>
          <cell r="D261">
            <v>1013614.9780999999</v>
          </cell>
          <cell r="E261" t="str">
            <v>Sanitario</v>
          </cell>
          <cell r="F261" t="str">
            <v xml:space="preserve"> </v>
          </cell>
          <cell r="G261" t="str">
            <v xml:space="preserve"> </v>
          </cell>
          <cell r="H261" t="str">
            <v>Existente</v>
          </cell>
        </row>
        <row r="262">
          <cell r="A262" t="str">
            <v>1012436.22061013637.0534</v>
          </cell>
          <cell r="B262">
            <v>268</v>
          </cell>
          <cell r="C262">
            <v>1012436.2206</v>
          </cell>
          <cell r="D262">
            <v>1013637.0534</v>
          </cell>
          <cell r="E262" t="str">
            <v>Sanitario</v>
          </cell>
          <cell r="F262" t="str">
            <v xml:space="preserve"> </v>
          </cell>
          <cell r="G262" t="str">
            <v xml:space="preserve"> </v>
          </cell>
          <cell r="H262" t="str">
            <v>Existente</v>
          </cell>
        </row>
        <row r="263">
          <cell r="A263" t="str">
            <v>1012432.45321013650.9515</v>
          </cell>
          <cell r="B263">
            <v>269</v>
          </cell>
          <cell r="C263">
            <v>1012432.4532</v>
          </cell>
          <cell r="D263">
            <v>1013650.9515</v>
          </cell>
          <cell r="E263" t="str">
            <v>Sanitario</v>
          </cell>
          <cell r="F263" t="str">
            <v xml:space="preserve"> </v>
          </cell>
          <cell r="G263" t="str">
            <v xml:space="preserve"> </v>
          </cell>
          <cell r="H263" t="str">
            <v>Existente</v>
          </cell>
        </row>
        <row r="264">
          <cell r="A264" t="str">
            <v>1012369.89671013662.3525</v>
          </cell>
          <cell r="B264">
            <v>270</v>
          </cell>
          <cell r="C264">
            <v>1012369.8967</v>
          </cell>
          <cell r="D264">
            <v>1013662.3525</v>
          </cell>
          <cell r="E264" t="str">
            <v>Sanitario</v>
          </cell>
          <cell r="F264" t="str">
            <v xml:space="preserve"> </v>
          </cell>
          <cell r="G264" t="str">
            <v xml:space="preserve"> </v>
          </cell>
          <cell r="H264" t="str">
            <v>Existente</v>
          </cell>
        </row>
        <row r="265">
          <cell r="A265" t="str">
            <v>1012393.61151013697.0779</v>
          </cell>
          <cell r="B265">
            <v>271</v>
          </cell>
          <cell r="C265">
            <v>1012393.6115</v>
          </cell>
          <cell r="D265">
            <v>1013697.0779</v>
          </cell>
          <cell r="E265" t="str">
            <v>Sanitario</v>
          </cell>
          <cell r="F265" t="str">
            <v xml:space="preserve"> </v>
          </cell>
          <cell r="G265" t="str">
            <v xml:space="preserve"> </v>
          </cell>
          <cell r="H265" t="str">
            <v>Existente</v>
          </cell>
        </row>
        <row r="266">
          <cell r="A266" t="str">
            <v>1012391.95711013696.5556</v>
          </cell>
          <cell r="B266">
            <v>272</v>
          </cell>
          <cell r="C266">
            <v>1012391.9571</v>
          </cell>
          <cell r="D266">
            <v>1013696.5556</v>
          </cell>
          <cell r="E266" t="str">
            <v>Sanitario</v>
          </cell>
          <cell r="F266" t="str">
            <v xml:space="preserve"> </v>
          </cell>
          <cell r="G266" t="str">
            <v xml:space="preserve"> </v>
          </cell>
          <cell r="H266" t="str">
            <v>Existente</v>
          </cell>
        </row>
        <row r="267">
          <cell r="A267" t="str">
            <v>1012425.45211013685.1919</v>
          </cell>
          <cell r="B267">
            <v>273</v>
          </cell>
          <cell r="C267">
            <v>1012425.4521</v>
          </cell>
          <cell r="D267">
            <v>1013685.1919</v>
          </cell>
          <cell r="E267" t="str">
            <v>Sanitario</v>
          </cell>
          <cell r="F267" t="str">
            <v xml:space="preserve"> </v>
          </cell>
          <cell r="G267" t="str">
            <v xml:space="preserve"> </v>
          </cell>
          <cell r="H267" t="str">
            <v>Existente</v>
          </cell>
        </row>
        <row r="268">
          <cell r="A268" t="str">
            <v>1012420.70581013717.1848</v>
          </cell>
          <cell r="B268">
            <v>274</v>
          </cell>
          <cell r="C268">
            <v>1012420.7058</v>
          </cell>
          <cell r="D268">
            <v>1013717.1848</v>
          </cell>
          <cell r="E268" t="str">
            <v>Sanitario</v>
          </cell>
          <cell r="F268" t="str">
            <v xml:space="preserve"> </v>
          </cell>
          <cell r="G268" t="str">
            <v xml:space="preserve"> </v>
          </cell>
          <cell r="H268" t="str">
            <v>Existente</v>
          </cell>
        </row>
        <row r="269">
          <cell r="A269" t="str">
            <v>1012452.32251013717.6034</v>
          </cell>
          <cell r="B269">
            <v>275</v>
          </cell>
          <cell r="C269">
            <v>1012452.3225</v>
          </cell>
          <cell r="D269">
            <v>1013717.6034</v>
          </cell>
          <cell r="E269" t="str">
            <v>Eliminar</v>
          </cell>
          <cell r="F269" t="str">
            <v>Eliminar</v>
          </cell>
          <cell r="G269" t="str">
            <v>No encontrado en campo</v>
          </cell>
          <cell r="H269" t="str">
            <v>Eliminar</v>
          </cell>
        </row>
        <row r="270">
          <cell r="A270" t="str">
            <v>1012446.02171013680.3278</v>
          </cell>
          <cell r="B270">
            <v>276</v>
          </cell>
          <cell r="C270">
            <v>1012446.0217</v>
          </cell>
          <cell r="D270">
            <v>1013680.3278</v>
          </cell>
          <cell r="E270" t="str">
            <v>Eliminar</v>
          </cell>
          <cell r="F270" t="str">
            <v>Eliminar</v>
          </cell>
          <cell r="G270" t="str">
            <v>No encontrado en campo</v>
          </cell>
          <cell r="H270" t="str">
            <v>Eliminar</v>
          </cell>
        </row>
        <row r="271">
          <cell r="A271" t="str">
            <v>1012468.78711013700.2223</v>
          </cell>
          <cell r="B271">
            <v>277</v>
          </cell>
          <cell r="C271">
            <v>1012468.7871</v>
          </cell>
          <cell r="D271">
            <v>1013700.2223</v>
          </cell>
          <cell r="E271" t="str">
            <v>Sanitario</v>
          </cell>
          <cell r="F271" t="str">
            <v xml:space="preserve"> </v>
          </cell>
          <cell r="G271" t="str">
            <v xml:space="preserve"> </v>
          </cell>
          <cell r="H271" t="str">
            <v>Existente</v>
          </cell>
        </row>
        <row r="272">
          <cell r="A272" t="str">
            <v>1012491.94491013677.2439</v>
          </cell>
          <cell r="B272">
            <v>278</v>
          </cell>
          <cell r="C272">
            <v>1012491.9449</v>
          </cell>
          <cell r="D272">
            <v>1013677.2439</v>
          </cell>
          <cell r="E272" t="str">
            <v>Eliminar</v>
          </cell>
          <cell r="F272" t="str">
            <v>Eliminar</v>
          </cell>
          <cell r="G272" t="str">
            <v>No encontrado en campo</v>
          </cell>
          <cell r="H272" t="str">
            <v>Eliminar</v>
          </cell>
        </row>
        <row r="273">
          <cell r="A273" t="str">
            <v>1012467.02171013634.8125</v>
          </cell>
          <cell r="B273">
            <v>279</v>
          </cell>
          <cell r="C273">
            <v>1012467.0217</v>
          </cell>
          <cell r="D273">
            <v>1013634.8125</v>
          </cell>
          <cell r="E273" t="str">
            <v>Eliminar</v>
          </cell>
          <cell r="F273" t="str">
            <v>Eliminar</v>
          </cell>
          <cell r="G273" t="str">
            <v>No encontrado en campo</v>
          </cell>
          <cell r="H273" t="str">
            <v>Eliminar</v>
          </cell>
        </row>
        <row r="274">
          <cell r="A274" t="str">
            <v>1012367.0551013666.188</v>
          </cell>
          <cell r="B274">
            <v>280</v>
          </cell>
          <cell r="C274">
            <v>1012367.0550000001</v>
          </cell>
          <cell r="D274">
            <v>1013666.188</v>
          </cell>
          <cell r="E274" t="str">
            <v>Eliminar</v>
          </cell>
          <cell r="F274" t="str">
            <v>Eliminar</v>
          </cell>
          <cell r="G274" t="str">
            <v>No encontrado en campo</v>
          </cell>
          <cell r="H274" t="str">
            <v>Eliminar</v>
          </cell>
        </row>
        <row r="275">
          <cell r="A275" t="str">
            <v>1012410.34071013647.4185</v>
          </cell>
          <cell r="B275">
            <v>281</v>
          </cell>
          <cell r="C275">
            <v>1012410.3406999999</v>
          </cell>
          <cell r="D275">
            <v>1013647.4185</v>
          </cell>
          <cell r="E275" t="str">
            <v>Sanitario</v>
          </cell>
          <cell r="F275" t="str">
            <v xml:space="preserve"> </v>
          </cell>
          <cell r="G275" t="str">
            <v xml:space="preserve"> </v>
          </cell>
          <cell r="H275" t="str">
            <v>Existente</v>
          </cell>
        </row>
        <row r="276">
          <cell r="A276" t="str">
            <v>1012397.6821013718.5692</v>
          </cell>
          <cell r="B276">
            <v>283</v>
          </cell>
          <cell r="C276">
            <v>1012397.682</v>
          </cell>
          <cell r="D276">
            <v>1013718.5692</v>
          </cell>
          <cell r="E276" t="str">
            <v>Sanitario</v>
          </cell>
          <cell r="F276" t="str">
            <v xml:space="preserve"> </v>
          </cell>
          <cell r="G276" t="str">
            <v xml:space="preserve"> </v>
          </cell>
          <cell r="H276" t="str">
            <v>Existente</v>
          </cell>
        </row>
        <row r="277">
          <cell r="A277" t="str">
            <v>1012389.42991013722.0208</v>
          </cell>
          <cell r="B277">
            <v>284</v>
          </cell>
          <cell r="C277">
            <v>1012389.4299</v>
          </cell>
          <cell r="D277">
            <v>1013722.0208000001</v>
          </cell>
          <cell r="E277" t="str">
            <v>Sanitario</v>
          </cell>
          <cell r="F277" t="str">
            <v xml:space="preserve"> </v>
          </cell>
          <cell r="G277" t="str">
            <v xml:space="preserve"> </v>
          </cell>
          <cell r="H277" t="str">
            <v>Existente</v>
          </cell>
        </row>
        <row r="278">
          <cell r="A278" t="str">
            <v>1012382.92441013728.1854</v>
          </cell>
          <cell r="B278">
            <v>285</v>
          </cell>
          <cell r="C278">
            <v>1012382.9244</v>
          </cell>
          <cell r="D278">
            <v>1013728.1854</v>
          </cell>
          <cell r="E278" t="str">
            <v>Sanitario</v>
          </cell>
          <cell r="F278" t="str">
            <v xml:space="preserve"> </v>
          </cell>
          <cell r="G278" t="str">
            <v xml:space="preserve"> </v>
          </cell>
          <cell r="H278" t="str">
            <v>Existente</v>
          </cell>
        </row>
        <row r="279">
          <cell r="A279" t="str">
            <v>1012380.28571013733.1919</v>
          </cell>
          <cell r="B279">
            <v>286</v>
          </cell>
          <cell r="C279">
            <v>1012380.2857</v>
          </cell>
          <cell r="D279">
            <v>1013733.1919</v>
          </cell>
          <cell r="E279" t="str">
            <v>Sanitario</v>
          </cell>
          <cell r="F279" t="str">
            <v xml:space="preserve"> </v>
          </cell>
          <cell r="G279" t="str">
            <v xml:space="preserve"> </v>
          </cell>
          <cell r="H279" t="str">
            <v>Existente</v>
          </cell>
        </row>
        <row r="280">
          <cell r="A280" t="str">
            <v>1012378.15971013740.6594</v>
          </cell>
          <cell r="B280">
            <v>287</v>
          </cell>
          <cell r="C280">
            <v>1012378.1597</v>
          </cell>
          <cell r="D280">
            <v>1013740.6594</v>
          </cell>
          <cell r="E280" t="str">
            <v>Sanitario</v>
          </cell>
          <cell r="F280" t="str">
            <v xml:space="preserve"> </v>
          </cell>
          <cell r="G280" t="str">
            <v xml:space="preserve"> </v>
          </cell>
          <cell r="H280" t="str">
            <v>Existente</v>
          </cell>
        </row>
        <row r="281">
          <cell r="A281" t="str">
            <v>1012375.17721013746.6177</v>
          </cell>
          <cell r="B281">
            <v>288</v>
          </cell>
          <cell r="C281">
            <v>1012375.1772</v>
          </cell>
          <cell r="D281">
            <v>1013746.6176999999</v>
          </cell>
          <cell r="E281" t="str">
            <v>Sanitario</v>
          </cell>
          <cell r="F281" t="str">
            <v xml:space="preserve"> </v>
          </cell>
          <cell r="G281" t="str">
            <v xml:space="preserve"> </v>
          </cell>
          <cell r="H281" t="str">
            <v>Existente</v>
          </cell>
        </row>
        <row r="282">
          <cell r="A282" t="str">
            <v>1012061.54671013578.6283</v>
          </cell>
          <cell r="B282">
            <v>289</v>
          </cell>
          <cell r="C282">
            <v>1012061.5466999999</v>
          </cell>
          <cell r="D282">
            <v>1013578.6283</v>
          </cell>
          <cell r="E282" t="str">
            <v>Combinado</v>
          </cell>
          <cell r="F282" t="str">
            <v xml:space="preserve"> </v>
          </cell>
          <cell r="G282" t="str">
            <v xml:space="preserve"> </v>
          </cell>
          <cell r="H282" t="str">
            <v>Existente</v>
          </cell>
        </row>
        <row r="283">
          <cell r="A283" t="str">
            <v>1012081.10921013534.5408</v>
          </cell>
          <cell r="B283">
            <v>290</v>
          </cell>
          <cell r="C283">
            <v>1012081.1091999999</v>
          </cell>
          <cell r="D283">
            <v>1013534.5408</v>
          </cell>
          <cell r="E283" t="str">
            <v>Combinado</v>
          </cell>
          <cell r="F283" t="str">
            <v xml:space="preserve"> </v>
          </cell>
          <cell r="G283" t="str">
            <v xml:space="preserve"> </v>
          </cell>
          <cell r="H283" t="str">
            <v>Existente</v>
          </cell>
        </row>
        <row r="284">
          <cell r="A284" t="str">
            <v>1012089.06031013504.9092</v>
          </cell>
          <cell r="B284">
            <v>291</v>
          </cell>
          <cell r="C284">
            <v>1012089.0603</v>
          </cell>
          <cell r="D284">
            <v>1013504.9092</v>
          </cell>
          <cell r="E284" t="str">
            <v>Sanitario</v>
          </cell>
          <cell r="F284" t="str">
            <v xml:space="preserve"> </v>
          </cell>
          <cell r="G284" t="str">
            <v xml:space="preserve"> </v>
          </cell>
          <cell r="H284" t="str">
            <v>Existente</v>
          </cell>
        </row>
        <row r="285">
          <cell r="A285" t="str">
            <v>1012084.57161013464.0396</v>
          </cell>
          <cell r="B285">
            <v>292</v>
          </cell>
          <cell r="C285">
            <v>1012084.5716</v>
          </cell>
          <cell r="D285">
            <v>1013464.0396</v>
          </cell>
          <cell r="E285" t="str">
            <v>Sanitario</v>
          </cell>
          <cell r="F285" t="str">
            <v xml:space="preserve"> </v>
          </cell>
          <cell r="G285" t="str">
            <v xml:space="preserve"> </v>
          </cell>
          <cell r="H285" t="str">
            <v>Existente</v>
          </cell>
        </row>
        <row r="286">
          <cell r="A286" t="str">
            <v>1012086.58891013419.2526</v>
          </cell>
          <cell r="B286">
            <v>293</v>
          </cell>
          <cell r="C286">
            <v>1012086.5889</v>
          </cell>
          <cell r="D286">
            <v>1013419.2526</v>
          </cell>
          <cell r="E286" t="str">
            <v>Pluvial</v>
          </cell>
          <cell r="F286" t="str">
            <v xml:space="preserve"> </v>
          </cell>
          <cell r="G286" t="str">
            <v xml:space="preserve"> </v>
          </cell>
          <cell r="H286" t="str">
            <v>Existente</v>
          </cell>
        </row>
        <row r="287">
          <cell r="A287" t="str">
            <v>1012088.64421013401.1807</v>
          </cell>
          <cell r="B287">
            <v>294</v>
          </cell>
          <cell r="C287">
            <v>1012088.6442</v>
          </cell>
          <cell r="D287">
            <v>1013401.1807</v>
          </cell>
          <cell r="E287" t="str">
            <v>Sanitario</v>
          </cell>
          <cell r="F287" t="str">
            <v xml:space="preserve"> </v>
          </cell>
          <cell r="G287" t="str">
            <v xml:space="preserve"> </v>
          </cell>
          <cell r="H287" t="str">
            <v>Existente</v>
          </cell>
        </row>
        <row r="288">
          <cell r="A288" t="str">
            <v>1012054.82391013371.7601</v>
          </cell>
          <cell r="B288">
            <v>295</v>
          </cell>
          <cell r="C288">
            <v>1012054.8239</v>
          </cell>
          <cell r="D288">
            <v>1013371.7601</v>
          </cell>
          <cell r="E288" t="str">
            <v>Sanitario</v>
          </cell>
          <cell r="F288" t="str">
            <v xml:space="preserve"> </v>
          </cell>
          <cell r="G288" t="str">
            <v xml:space="preserve"> </v>
          </cell>
          <cell r="H288" t="str">
            <v>Existente</v>
          </cell>
        </row>
        <row r="289">
          <cell r="A289" t="str">
            <v>1012025.03871013322.8262</v>
          </cell>
          <cell r="B289">
            <v>296</v>
          </cell>
          <cell r="C289">
            <v>1012025.0387</v>
          </cell>
          <cell r="D289">
            <v>1013322.8262</v>
          </cell>
          <cell r="E289" t="str">
            <v>Combinado</v>
          </cell>
          <cell r="F289" t="str">
            <v xml:space="preserve"> </v>
          </cell>
          <cell r="G289" t="str">
            <v xml:space="preserve"> </v>
          </cell>
          <cell r="H289" t="str">
            <v>Existente</v>
          </cell>
        </row>
        <row r="290">
          <cell r="A290" t="str">
            <v>1011990.511013324.702</v>
          </cell>
          <cell r="B290">
            <v>297</v>
          </cell>
          <cell r="C290">
            <v>1011990.51</v>
          </cell>
          <cell r="D290">
            <v>1013324.702</v>
          </cell>
          <cell r="E290" t="str">
            <v>Eliminar</v>
          </cell>
          <cell r="F290" t="str">
            <v>Eliminar</v>
          </cell>
          <cell r="G290" t="str">
            <v>No encontrado en campo</v>
          </cell>
          <cell r="H290" t="str">
            <v>Eliminar</v>
          </cell>
        </row>
        <row r="291">
          <cell r="A291" t="str">
            <v>1012025.80641013376.525</v>
          </cell>
          <cell r="B291">
            <v>298</v>
          </cell>
          <cell r="C291">
            <v>1012025.8064</v>
          </cell>
          <cell r="D291">
            <v>1013376.525</v>
          </cell>
          <cell r="E291" t="str">
            <v>Sanitario</v>
          </cell>
          <cell r="F291" t="str">
            <v xml:space="preserve"> </v>
          </cell>
          <cell r="G291" t="str">
            <v xml:space="preserve"> </v>
          </cell>
          <cell r="H291" t="str">
            <v>Existente</v>
          </cell>
        </row>
        <row r="292">
          <cell r="A292" t="str">
            <v>1012019.29871013433.0322</v>
          </cell>
          <cell r="B292">
            <v>299</v>
          </cell>
          <cell r="C292">
            <v>1012019.2987</v>
          </cell>
          <cell r="D292">
            <v>1013433.0322</v>
          </cell>
          <cell r="E292" t="str">
            <v>Sanitario</v>
          </cell>
          <cell r="F292" t="str">
            <v xml:space="preserve"> </v>
          </cell>
          <cell r="G292" t="str">
            <v xml:space="preserve"> </v>
          </cell>
          <cell r="H292" t="str">
            <v>Existente</v>
          </cell>
        </row>
        <row r="293">
          <cell r="A293" t="str">
            <v>1012028.22211013436.8657</v>
          </cell>
          <cell r="B293">
            <v>300</v>
          </cell>
          <cell r="C293">
            <v>1012028.2221</v>
          </cell>
          <cell r="D293">
            <v>1013436.8657</v>
          </cell>
          <cell r="E293" t="str">
            <v>Sanitario</v>
          </cell>
          <cell r="F293" t="str">
            <v xml:space="preserve"> </v>
          </cell>
          <cell r="G293" t="str">
            <v xml:space="preserve"> </v>
          </cell>
          <cell r="H293" t="str">
            <v>Existente</v>
          </cell>
        </row>
        <row r="294">
          <cell r="A294" t="str">
            <v>1012035.50521013599.0156</v>
          </cell>
          <cell r="B294">
            <v>303</v>
          </cell>
          <cell r="C294">
            <v>1012035.5052</v>
          </cell>
          <cell r="D294">
            <v>1013599.0156</v>
          </cell>
          <cell r="E294" t="str">
            <v>Pluvial</v>
          </cell>
          <cell r="F294" t="str">
            <v xml:space="preserve"> </v>
          </cell>
          <cell r="G294" t="str">
            <v xml:space="preserve"> </v>
          </cell>
          <cell r="H294" t="str">
            <v>Existente</v>
          </cell>
        </row>
        <row r="295">
          <cell r="A295" t="str">
            <v>1012043.8031013559.2744</v>
          </cell>
          <cell r="B295">
            <v>304</v>
          </cell>
          <cell r="C295">
            <v>1012043.803</v>
          </cell>
          <cell r="D295">
            <v>1013559.2744</v>
          </cell>
          <cell r="E295" t="str">
            <v>Sanitario</v>
          </cell>
          <cell r="F295" t="str">
            <v>Sin Catastrar</v>
          </cell>
          <cell r="G295" t="str">
            <v>Tapa Sellada</v>
          </cell>
          <cell r="H295" t="str">
            <v>Existente</v>
          </cell>
        </row>
        <row r="296">
          <cell r="A296" t="str">
            <v>1012141.07231013539.3819</v>
          </cell>
          <cell r="B296">
            <v>305</v>
          </cell>
          <cell r="C296">
            <v>1012141.0723</v>
          </cell>
          <cell r="D296">
            <v>1013539.3819</v>
          </cell>
          <cell r="E296" t="str">
            <v>Sanitario</v>
          </cell>
          <cell r="F296" t="str">
            <v xml:space="preserve"> </v>
          </cell>
          <cell r="G296" t="str">
            <v xml:space="preserve"> </v>
          </cell>
          <cell r="H296" t="str">
            <v>Existente</v>
          </cell>
        </row>
        <row r="297">
          <cell r="A297" t="str">
            <v>1012104.63261013557.2511</v>
          </cell>
          <cell r="B297">
            <v>306</v>
          </cell>
          <cell r="C297">
            <v>1012104.6326</v>
          </cell>
          <cell r="D297">
            <v>1013557.2511</v>
          </cell>
          <cell r="E297" t="str">
            <v>Sanitario</v>
          </cell>
          <cell r="F297" t="str">
            <v xml:space="preserve"> </v>
          </cell>
          <cell r="G297" t="str">
            <v xml:space="preserve"> </v>
          </cell>
          <cell r="H297" t="str">
            <v>Existente</v>
          </cell>
        </row>
        <row r="298">
          <cell r="A298" t="str">
            <v>1012272.71241013702.2333</v>
          </cell>
          <cell r="B298">
            <v>307</v>
          </cell>
          <cell r="C298">
            <v>1012272.7124</v>
          </cell>
          <cell r="D298">
            <v>1013702.2333</v>
          </cell>
          <cell r="E298" t="str">
            <v>Combinado</v>
          </cell>
          <cell r="F298" t="str">
            <v xml:space="preserve"> </v>
          </cell>
          <cell r="G298" t="str">
            <v xml:space="preserve"> </v>
          </cell>
          <cell r="H298" t="str">
            <v>Existente</v>
          </cell>
        </row>
        <row r="299">
          <cell r="A299" t="str">
            <v>1012240.81731013670.0878</v>
          </cell>
          <cell r="B299">
            <v>308</v>
          </cell>
          <cell r="C299">
            <v>1012240.8173</v>
          </cell>
          <cell r="D299">
            <v>1013670.0878</v>
          </cell>
          <cell r="E299" t="str">
            <v>Combinado</v>
          </cell>
          <cell r="F299" t="str">
            <v xml:space="preserve"> </v>
          </cell>
          <cell r="G299" t="str">
            <v xml:space="preserve"> </v>
          </cell>
          <cell r="H299" t="str">
            <v>Existente</v>
          </cell>
        </row>
        <row r="300">
          <cell r="A300" t="str">
            <v>1012210.23111013637.3879</v>
          </cell>
          <cell r="B300">
            <v>309</v>
          </cell>
          <cell r="C300">
            <v>1012210.2311</v>
          </cell>
          <cell r="D300">
            <v>1013637.3879</v>
          </cell>
          <cell r="E300" t="str">
            <v>Combinado</v>
          </cell>
          <cell r="F300" t="str">
            <v xml:space="preserve"> </v>
          </cell>
          <cell r="G300" t="str">
            <v xml:space="preserve"> </v>
          </cell>
          <cell r="H300" t="str">
            <v>Existente</v>
          </cell>
        </row>
        <row r="301">
          <cell r="A301" t="str">
            <v>1012175.63941013527.4259</v>
          </cell>
          <cell r="B301">
            <v>310</v>
          </cell>
          <cell r="C301">
            <v>1012175.6394</v>
          </cell>
          <cell r="D301">
            <v>1013527.4259</v>
          </cell>
          <cell r="E301" t="str">
            <v>Combinado</v>
          </cell>
          <cell r="F301" t="str">
            <v xml:space="preserve"> </v>
          </cell>
          <cell r="G301" t="str">
            <v xml:space="preserve"> </v>
          </cell>
          <cell r="H301" t="str">
            <v>Existente</v>
          </cell>
        </row>
        <row r="302">
          <cell r="A302" t="str">
            <v>1012175.15371013524.0499</v>
          </cell>
          <cell r="B302">
            <v>311</v>
          </cell>
          <cell r="C302">
            <v>1012175.1537</v>
          </cell>
          <cell r="D302">
            <v>1013524.0499</v>
          </cell>
          <cell r="E302" t="str">
            <v>Combinado</v>
          </cell>
          <cell r="F302" t="str">
            <v xml:space="preserve"> </v>
          </cell>
          <cell r="G302" t="str">
            <v xml:space="preserve"> </v>
          </cell>
          <cell r="H302" t="str">
            <v>Existente</v>
          </cell>
        </row>
        <row r="303">
          <cell r="A303" t="str">
            <v>1012169.39791013482.2057</v>
          </cell>
          <cell r="B303">
            <v>313</v>
          </cell>
          <cell r="C303">
            <v>1012169.3979</v>
          </cell>
          <cell r="D303">
            <v>1013482.2057</v>
          </cell>
          <cell r="E303" t="str">
            <v>Sanitario</v>
          </cell>
          <cell r="F303" t="str">
            <v xml:space="preserve"> </v>
          </cell>
          <cell r="G303" t="str">
            <v xml:space="preserve"> </v>
          </cell>
          <cell r="H303" t="str">
            <v>Existente</v>
          </cell>
        </row>
        <row r="304">
          <cell r="A304" t="str">
            <v>1012217.28711013397.6879</v>
          </cell>
          <cell r="B304">
            <v>314</v>
          </cell>
          <cell r="C304">
            <v>1012217.2871</v>
          </cell>
          <cell r="D304">
            <v>1013397.6879</v>
          </cell>
          <cell r="E304" t="str">
            <v>Sanitario</v>
          </cell>
          <cell r="F304" t="str">
            <v xml:space="preserve"> </v>
          </cell>
          <cell r="G304" t="str">
            <v xml:space="preserve"> </v>
          </cell>
          <cell r="H304" t="str">
            <v>Existente</v>
          </cell>
        </row>
        <row r="305">
          <cell r="A305" t="str">
            <v>1012190.59671013410.6942</v>
          </cell>
          <cell r="B305">
            <v>315</v>
          </cell>
          <cell r="C305">
            <v>1012190.5967</v>
          </cell>
          <cell r="D305">
            <v>1013410.6942</v>
          </cell>
          <cell r="E305" t="str">
            <v>Sanitario</v>
          </cell>
          <cell r="F305" t="str">
            <v xml:space="preserve"> </v>
          </cell>
          <cell r="G305" t="str">
            <v xml:space="preserve"> </v>
          </cell>
          <cell r="H305" t="str">
            <v>Existente</v>
          </cell>
        </row>
        <row r="306">
          <cell r="A306" t="str">
            <v>1012161.54361013429.5612</v>
          </cell>
          <cell r="B306">
            <v>316</v>
          </cell>
          <cell r="C306">
            <v>1012161.5436</v>
          </cell>
          <cell r="D306">
            <v>1013429.5612</v>
          </cell>
          <cell r="E306" t="str">
            <v>Sanitario</v>
          </cell>
          <cell r="F306" t="str">
            <v xml:space="preserve"> </v>
          </cell>
          <cell r="G306" t="str">
            <v xml:space="preserve"> </v>
          </cell>
          <cell r="H306" t="str">
            <v>Existente</v>
          </cell>
        </row>
        <row r="307">
          <cell r="A307" t="str">
            <v>1012161.84931013427.2788</v>
          </cell>
          <cell r="B307">
            <v>317</v>
          </cell>
          <cell r="C307">
            <v>1012161.8493</v>
          </cell>
          <cell r="D307">
            <v>1013427.2788</v>
          </cell>
          <cell r="E307" t="str">
            <v>Sanitario</v>
          </cell>
          <cell r="F307" t="str">
            <v xml:space="preserve"> </v>
          </cell>
          <cell r="G307" t="str">
            <v xml:space="preserve"> </v>
          </cell>
          <cell r="H307" t="str">
            <v>Existente</v>
          </cell>
        </row>
        <row r="308">
          <cell r="A308" t="str">
            <v>1012153.43481013383.202</v>
          </cell>
          <cell r="B308">
            <v>318</v>
          </cell>
          <cell r="C308">
            <v>1012153.4348</v>
          </cell>
          <cell r="D308">
            <v>1013383.202</v>
          </cell>
          <cell r="E308" t="str">
            <v>Sanitario</v>
          </cell>
          <cell r="F308" t="str">
            <v xml:space="preserve"> </v>
          </cell>
          <cell r="G308" t="str">
            <v xml:space="preserve"> </v>
          </cell>
          <cell r="H308" t="str">
            <v>Existente</v>
          </cell>
        </row>
        <row r="309">
          <cell r="A309" t="str">
            <v>1012033.47961013213.146</v>
          </cell>
          <cell r="B309">
            <v>319</v>
          </cell>
          <cell r="C309">
            <v>1012033.4796</v>
          </cell>
          <cell r="D309">
            <v>1013213.1459999999</v>
          </cell>
          <cell r="E309" t="str">
            <v>Combinado</v>
          </cell>
          <cell r="F309" t="str">
            <v xml:space="preserve"> </v>
          </cell>
          <cell r="G309" t="str">
            <v xml:space="preserve"> </v>
          </cell>
          <cell r="H309" t="str">
            <v>Existente</v>
          </cell>
        </row>
        <row r="310">
          <cell r="A310" t="str">
            <v>1012026.63861013239.5239</v>
          </cell>
          <cell r="B310">
            <v>320</v>
          </cell>
          <cell r="C310">
            <v>1012026.6385999999</v>
          </cell>
          <cell r="D310">
            <v>1013239.5239</v>
          </cell>
          <cell r="E310" t="str">
            <v>Combinado</v>
          </cell>
          <cell r="F310" t="str">
            <v xml:space="preserve"> </v>
          </cell>
          <cell r="G310" t="str">
            <v xml:space="preserve"> </v>
          </cell>
          <cell r="H310" t="str">
            <v>Existente</v>
          </cell>
        </row>
        <row r="311">
          <cell r="A311" t="str">
            <v>1011933.26911013298.2949</v>
          </cell>
          <cell r="B311">
            <v>321</v>
          </cell>
          <cell r="C311">
            <v>1011933.2691</v>
          </cell>
          <cell r="D311">
            <v>1013298.2949</v>
          </cell>
          <cell r="E311" t="str">
            <v>Sanitario</v>
          </cell>
          <cell r="F311" t="str">
            <v xml:space="preserve"> </v>
          </cell>
          <cell r="G311" t="str">
            <v xml:space="preserve"> </v>
          </cell>
          <cell r="H311" t="str">
            <v>Existente</v>
          </cell>
        </row>
        <row r="312">
          <cell r="A312" t="str">
            <v>1012041.19411013344.1187</v>
          </cell>
          <cell r="B312">
            <v>322</v>
          </cell>
          <cell r="C312">
            <v>1012041.1941</v>
          </cell>
          <cell r="D312">
            <v>1013344.1187</v>
          </cell>
          <cell r="E312" t="str">
            <v>Combinado</v>
          </cell>
          <cell r="F312" t="str">
            <v xml:space="preserve"> </v>
          </cell>
          <cell r="G312" t="str">
            <v xml:space="preserve"> </v>
          </cell>
          <cell r="H312" t="str">
            <v>Existente</v>
          </cell>
        </row>
        <row r="313">
          <cell r="A313" t="str">
            <v>1012072.18181013364.5178</v>
          </cell>
          <cell r="B313">
            <v>323</v>
          </cell>
          <cell r="C313">
            <v>1012072.1818</v>
          </cell>
          <cell r="D313">
            <v>1013364.5178</v>
          </cell>
          <cell r="E313" t="str">
            <v>Combinado</v>
          </cell>
          <cell r="F313" t="str">
            <v xml:space="preserve"> </v>
          </cell>
          <cell r="G313" t="str">
            <v xml:space="preserve"> </v>
          </cell>
          <cell r="H313" t="str">
            <v>Existente</v>
          </cell>
        </row>
        <row r="314">
          <cell r="A314" t="str">
            <v>1012110.05191013395.9369</v>
          </cell>
          <cell r="B314">
            <v>325</v>
          </cell>
          <cell r="C314">
            <v>1012110.0519</v>
          </cell>
          <cell r="D314">
            <v>1013395.9369</v>
          </cell>
          <cell r="E314" t="str">
            <v>Combinado</v>
          </cell>
          <cell r="F314" t="str">
            <v xml:space="preserve"> </v>
          </cell>
          <cell r="G314" t="str">
            <v xml:space="preserve"> </v>
          </cell>
          <cell r="H314" t="str">
            <v>Existente</v>
          </cell>
        </row>
        <row r="315">
          <cell r="A315" t="str">
            <v>1012107.67571013475.928</v>
          </cell>
          <cell r="B315">
            <v>326</v>
          </cell>
          <cell r="C315">
            <v>1012107.6757</v>
          </cell>
          <cell r="D315">
            <v>1013475.928</v>
          </cell>
          <cell r="E315" t="str">
            <v>Combinado</v>
          </cell>
          <cell r="F315" t="str">
            <v xml:space="preserve"> </v>
          </cell>
          <cell r="G315" t="str">
            <v xml:space="preserve"> </v>
          </cell>
          <cell r="H315" t="str">
            <v>Existente</v>
          </cell>
        </row>
        <row r="316">
          <cell r="A316" t="str">
            <v>1012110.96751013522.1649</v>
          </cell>
          <cell r="B316">
            <v>327</v>
          </cell>
          <cell r="C316">
            <v>1012110.9675</v>
          </cell>
          <cell r="D316">
            <v>1013522.1649</v>
          </cell>
          <cell r="E316" t="str">
            <v>Combinado</v>
          </cell>
          <cell r="F316" t="str">
            <v xml:space="preserve"> </v>
          </cell>
          <cell r="G316" t="str">
            <v xml:space="preserve"> </v>
          </cell>
          <cell r="H316" t="str">
            <v>Existente</v>
          </cell>
        </row>
        <row r="317">
          <cell r="A317" t="str">
            <v>1012104.78841013548.5991</v>
          </cell>
          <cell r="B317">
            <v>328</v>
          </cell>
          <cell r="C317">
            <v>1012104.7884</v>
          </cell>
          <cell r="D317">
            <v>1013548.5991</v>
          </cell>
          <cell r="E317" t="str">
            <v>Combinado</v>
          </cell>
          <cell r="F317" t="str">
            <v xml:space="preserve"> </v>
          </cell>
          <cell r="G317" t="str">
            <v xml:space="preserve"> </v>
          </cell>
          <cell r="H317" t="str">
            <v>Existente</v>
          </cell>
        </row>
        <row r="318">
          <cell r="A318" t="str">
            <v>1013543.48661014780.5921</v>
          </cell>
          <cell r="B318">
            <v>329</v>
          </cell>
          <cell r="C318">
            <v>1013543.4865999999</v>
          </cell>
          <cell r="D318">
            <v>1014780.5921</v>
          </cell>
          <cell r="E318" t="str">
            <v>Sanitario</v>
          </cell>
          <cell r="F318" t="str">
            <v xml:space="preserve"> </v>
          </cell>
          <cell r="G318" t="str">
            <v xml:space="preserve"> </v>
          </cell>
          <cell r="H318" t="str">
            <v>Existente</v>
          </cell>
        </row>
        <row r="319">
          <cell r="A319" t="str">
            <v>1013494.76361014803.1427</v>
          </cell>
          <cell r="B319">
            <v>330</v>
          </cell>
          <cell r="C319">
            <v>1013494.7635999999</v>
          </cell>
          <cell r="D319">
            <v>1014803.1427</v>
          </cell>
          <cell r="E319" t="str">
            <v>Sanitario</v>
          </cell>
          <cell r="F319" t="str">
            <v xml:space="preserve"> </v>
          </cell>
          <cell r="G319" t="str">
            <v xml:space="preserve"> </v>
          </cell>
          <cell r="H319" t="str">
            <v>Existente</v>
          </cell>
        </row>
        <row r="320">
          <cell r="A320" t="str">
            <v>1013484.22011014803.7366</v>
          </cell>
          <cell r="B320">
            <v>331</v>
          </cell>
          <cell r="C320">
            <v>1013484.2201</v>
          </cell>
          <cell r="D320">
            <v>1014803.7365999999</v>
          </cell>
          <cell r="E320" t="str">
            <v>Sanitario</v>
          </cell>
          <cell r="F320" t="str">
            <v xml:space="preserve"> </v>
          </cell>
          <cell r="G320" t="str">
            <v xml:space="preserve"> </v>
          </cell>
          <cell r="H320" t="str">
            <v>Existente</v>
          </cell>
        </row>
        <row r="321">
          <cell r="A321" t="str">
            <v>1013432.7851014726.6314</v>
          </cell>
          <cell r="B321">
            <v>332</v>
          </cell>
          <cell r="C321">
            <v>1013432.785</v>
          </cell>
          <cell r="D321">
            <v>1014726.6314</v>
          </cell>
          <cell r="E321" t="str">
            <v>Sanitario</v>
          </cell>
          <cell r="F321" t="str">
            <v xml:space="preserve"> </v>
          </cell>
          <cell r="G321" t="str">
            <v xml:space="preserve"> </v>
          </cell>
          <cell r="H321" t="str">
            <v>Existente</v>
          </cell>
        </row>
        <row r="322">
          <cell r="A322" t="str">
            <v>1013431.63641014727.7833</v>
          </cell>
          <cell r="B322">
            <v>333</v>
          </cell>
          <cell r="C322">
            <v>1013431.6364</v>
          </cell>
          <cell r="D322">
            <v>1014727.7833</v>
          </cell>
          <cell r="E322" t="str">
            <v>Sanitario</v>
          </cell>
          <cell r="F322" t="str">
            <v xml:space="preserve"> </v>
          </cell>
          <cell r="G322" t="str">
            <v xml:space="preserve"> </v>
          </cell>
          <cell r="H322" t="str">
            <v>Existente</v>
          </cell>
        </row>
        <row r="323">
          <cell r="A323" t="str">
            <v>1013405.13611014688.6029</v>
          </cell>
          <cell r="B323">
            <v>334</v>
          </cell>
          <cell r="C323">
            <v>1013405.1361</v>
          </cell>
          <cell r="D323">
            <v>1014688.6029000001</v>
          </cell>
          <cell r="E323" t="str">
            <v>Sanitario</v>
          </cell>
          <cell r="F323" t="str">
            <v xml:space="preserve"> </v>
          </cell>
          <cell r="G323" t="str">
            <v xml:space="preserve"> </v>
          </cell>
          <cell r="H323" t="str">
            <v>Existente</v>
          </cell>
        </row>
        <row r="324">
          <cell r="A324" t="str">
            <v>1013375.88381014643.1582</v>
          </cell>
          <cell r="B324">
            <v>335</v>
          </cell>
          <cell r="C324">
            <v>1013375.8838</v>
          </cell>
          <cell r="D324">
            <v>1014643.1581999999</v>
          </cell>
          <cell r="E324" t="str">
            <v>Sanitario</v>
          </cell>
          <cell r="F324" t="str">
            <v xml:space="preserve"> </v>
          </cell>
          <cell r="G324" t="str">
            <v xml:space="preserve"> </v>
          </cell>
          <cell r="H324" t="str">
            <v>Existente</v>
          </cell>
        </row>
        <row r="325">
          <cell r="A325" t="str">
            <v>1013376.50381014639.4294</v>
          </cell>
          <cell r="B325">
            <v>336</v>
          </cell>
          <cell r="C325">
            <v>1013376.5037999999</v>
          </cell>
          <cell r="D325">
            <v>1014639.4294</v>
          </cell>
          <cell r="E325" t="str">
            <v>Sanitario</v>
          </cell>
          <cell r="F325" t="str">
            <v xml:space="preserve"> </v>
          </cell>
          <cell r="G325" t="str">
            <v xml:space="preserve"> </v>
          </cell>
          <cell r="H325" t="str">
            <v>Existente</v>
          </cell>
        </row>
        <row r="326">
          <cell r="A326" t="str">
            <v>1013352.9451014605.2697</v>
          </cell>
          <cell r="B326">
            <v>337</v>
          </cell>
          <cell r="C326">
            <v>1013352.9449999999</v>
          </cell>
          <cell r="D326">
            <v>1014605.2696999999</v>
          </cell>
          <cell r="E326" t="str">
            <v>Sanitario</v>
          </cell>
          <cell r="F326" t="str">
            <v xml:space="preserve"> </v>
          </cell>
          <cell r="G326" t="str">
            <v xml:space="preserve"> </v>
          </cell>
          <cell r="H326" t="str">
            <v>Existente</v>
          </cell>
        </row>
        <row r="327">
          <cell r="A327" t="str">
            <v>1013324.09581014566.6934</v>
          </cell>
          <cell r="B327">
            <v>338</v>
          </cell>
          <cell r="C327">
            <v>1013324.0958</v>
          </cell>
          <cell r="D327">
            <v>1014566.6934</v>
          </cell>
          <cell r="E327" t="str">
            <v>Sanitario</v>
          </cell>
          <cell r="F327" t="str">
            <v xml:space="preserve"> </v>
          </cell>
          <cell r="G327" t="str">
            <v xml:space="preserve"> </v>
          </cell>
          <cell r="H327" t="str">
            <v>Existente</v>
          </cell>
        </row>
        <row r="328">
          <cell r="A328" t="str">
            <v>1013291.38341014533.6479</v>
          </cell>
          <cell r="B328">
            <v>339</v>
          </cell>
          <cell r="C328">
            <v>1013291.3834</v>
          </cell>
          <cell r="D328">
            <v>1014533.6479</v>
          </cell>
          <cell r="E328" t="str">
            <v>Sanitario</v>
          </cell>
          <cell r="F328" t="str">
            <v xml:space="preserve"> </v>
          </cell>
          <cell r="G328" t="str">
            <v xml:space="preserve"> </v>
          </cell>
          <cell r="H328" t="str">
            <v>Existente</v>
          </cell>
        </row>
        <row r="329">
          <cell r="A329" t="str">
            <v>1013255.93341014499.6309</v>
          </cell>
          <cell r="B329">
            <v>340</v>
          </cell>
          <cell r="C329">
            <v>1013255.9334</v>
          </cell>
          <cell r="D329">
            <v>1014499.6309</v>
          </cell>
          <cell r="E329" t="str">
            <v>Sanitario</v>
          </cell>
          <cell r="F329" t="str">
            <v xml:space="preserve"> </v>
          </cell>
          <cell r="G329" t="str">
            <v xml:space="preserve"> </v>
          </cell>
          <cell r="H329" t="str">
            <v>Existente</v>
          </cell>
        </row>
        <row r="330">
          <cell r="A330" t="str">
            <v>1013218.03151014462.9452</v>
          </cell>
          <cell r="B330">
            <v>341</v>
          </cell>
          <cell r="C330">
            <v>1013218.0315</v>
          </cell>
          <cell r="D330">
            <v>1014462.9452</v>
          </cell>
          <cell r="E330" t="str">
            <v>Sanitario</v>
          </cell>
          <cell r="F330" t="str">
            <v xml:space="preserve"> </v>
          </cell>
          <cell r="G330" t="str">
            <v xml:space="preserve"> </v>
          </cell>
          <cell r="H330" t="str">
            <v>Existente</v>
          </cell>
        </row>
        <row r="331">
          <cell r="A331" t="str">
            <v>1013217.26171014446.5903</v>
          </cell>
          <cell r="B331">
            <v>342</v>
          </cell>
          <cell r="C331">
            <v>1013217.2617</v>
          </cell>
          <cell r="D331">
            <v>1014446.5903</v>
          </cell>
          <cell r="E331" t="str">
            <v>Sanitario</v>
          </cell>
          <cell r="F331" t="str">
            <v xml:space="preserve"> </v>
          </cell>
          <cell r="G331" t="str">
            <v xml:space="preserve"> </v>
          </cell>
          <cell r="H331" t="str">
            <v>Existente</v>
          </cell>
        </row>
        <row r="332">
          <cell r="A332" t="str">
            <v>1013220.13761014425.2166</v>
          </cell>
          <cell r="B332">
            <v>343</v>
          </cell>
          <cell r="C332">
            <v>1013220.1376</v>
          </cell>
          <cell r="D332">
            <v>1014425.2166</v>
          </cell>
          <cell r="E332" t="str">
            <v>Sanitario</v>
          </cell>
          <cell r="F332" t="str">
            <v xml:space="preserve"> </v>
          </cell>
          <cell r="G332" t="str">
            <v xml:space="preserve"> </v>
          </cell>
          <cell r="H332" t="str">
            <v>Existente</v>
          </cell>
        </row>
        <row r="333">
          <cell r="A333" t="str">
            <v>1013216.08561014409.384</v>
          </cell>
          <cell r="B333">
            <v>344</v>
          </cell>
          <cell r="C333">
            <v>1013216.0856</v>
          </cell>
          <cell r="D333">
            <v>1014409.384</v>
          </cell>
          <cell r="E333" t="str">
            <v>Sanitario</v>
          </cell>
          <cell r="F333" t="str">
            <v xml:space="preserve"> </v>
          </cell>
          <cell r="G333" t="str">
            <v xml:space="preserve"> </v>
          </cell>
          <cell r="H333" t="str">
            <v>Existente</v>
          </cell>
        </row>
        <row r="334">
          <cell r="A334" t="str">
            <v>1012336.56141013689.7709</v>
          </cell>
          <cell r="B334">
            <v>345</v>
          </cell>
          <cell r="C334">
            <v>1012336.5614</v>
          </cell>
          <cell r="D334">
            <v>1013689.7709</v>
          </cell>
          <cell r="E334" t="str">
            <v>Sanitario</v>
          </cell>
          <cell r="F334" t="str">
            <v xml:space="preserve"> </v>
          </cell>
          <cell r="G334" t="str">
            <v xml:space="preserve"> </v>
          </cell>
          <cell r="H334" t="str">
            <v>Existente</v>
          </cell>
        </row>
        <row r="335">
          <cell r="A335" t="str">
            <v>1012298.89441013727.5502</v>
          </cell>
          <cell r="B335">
            <v>346</v>
          </cell>
          <cell r="C335">
            <v>1012298.8944</v>
          </cell>
          <cell r="D335">
            <v>1013727.5502000001</v>
          </cell>
          <cell r="E335" t="str">
            <v>Combinado</v>
          </cell>
          <cell r="F335" t="str">
            <v xml:space="preserve"> </v>
          </cell>
          <cell r="G335" t="str">
            <v xml:space="preserve"> </v>
          </cell>
          <cell r="H335" t="str">
            <v>Existente</v>
          </cell>
        </row>
        <row r="336">
          <cell r="A336" t="str">
            <v>1012332.77591013761.4615</v>
          </cell>
          <cell r="B336">
            <v>347</v>
          </cell>
          <cell r="C336">
            <v>1012332.7759</v>
          </cell>
          <cell r="D336">
            <v>1013761.4615</v>
          </cell>
          <cell r="E336" t="str">
            <v>Combinado</v>
          </cell>
          <cell r="F336" t="str">
            <v xml:space="preserve"> </v>
          </cell>
          <cell r="G336" t="str">
            <v xml:space="preserve"> </v>
          </cell>
          <cell r="H336" t="str">
            <v>Existente</v>
          </cell>
        </row>
        <row r="337">
          <cell r="A337" t="str">
            <v>1012373.29681013751.0289</v>
          </cell>
          <cell r="B337">
            <v>348</v>
          </cell>
          <cell r="C337">
            <v>1012373.2968</v>
          </cell>
          <cell r="D337">
            <v>1013751.0289</v>
          </cell>
          <cell r="E337" t="str">
            <v>Sanitario</v>
          </cell>
          <cell r="F337" t="str">
            <v xml:space="preserve"> </v>
          </cell>
          <cell r="G337" t="str">
            <v xml:space="preserve"> </v>
          </cell>
          <cell r="H337" t="str">
            <v>Existente</v>
          </cell>
        </row>
        <row r="338">
          <cell r="A338" t="str">
            <v>1012367.75611013753.9207</v>
          </cell>
          <cell r="B338">
            <v>349</v>
          </cell>
          <cell r="C338">
            <v>1012367.7561</v>
          </cell>
          <cell r="D338">
            <v>1013753.9207</v>
          </cell>
          <cell r="E338" t="str">
            <v>Sanitario</v>
          </cell>
          <cell r="F338" t="str">
            <v xml:space="preserve"> </v>
          </cell>
          <cell r="G338" t="str">
            <v xml:space="preserve"> </v>
          </cell>
          <cell r="H338" t="str">
            <v>Existente</v>
          </cell>
        </row>
        <row r="339">
          <cell r="A339" t="str">
            <v>1012357.17871013762.2181</v>
          </cell>
          <cell r="B339">
            <v>350</v>
          </cell>
          <cell r="C339">
            <v>1012357.1787</v>
          </cell>
          <cell r="D339">
            <v>1013762.2181000001</v>
          </cell>
          <cell r="E339" t="str">
            <v>Sanitario</v>
          </cell>
          <cell r="F339" t="str">
            <v xml:space="preserve"> </v>
          </cell>
          <cell r="G339" t="str">
            <v xml:space="preserve"> </v>
          </cell>
          <cell r="H339" t="str">
            <v>Existente</v>
          </cell>
        </row>
        <row r="340">
          <cell r="A340" t="str">
            <v>1012344.01761013772.7684</v>
          </cell>
          <cell r="B340">
            <v>351</v>
          </cell>
          <cell r="C340">
            <v>1012344.0176</v>
          </cell>
          <cell r="D340">
            <v>1013772.7683999999</v>
          </cell>
          <cell r="E340" t="str">
            <v>Sanitario</v>
          </cell>
          <cell r="F340" t="str">
            <v xml:space="preserve"> </v>
          </cell>
          <cell r="G340" t="str">
            <v xml:space="preserve"> </v>
          </cell>
          <cell r="H340" t="str">
            <v>Existente</v>
          </cell>
        </row>
        <row r="341">
          <cell r="A341" t="str">
            <v>1012374.90381013821.7989</v>
          </cell>
          <cell r="B341">
            <v>352</v>
          </cell>
          <cell r="C341">
            <v>1012374.9038</v>
          </cell>
          <cell r="D341">
            <v>1013821.7989000001</v>
          </cell>
          <cell r="E341" t="str">
            <v>Sanitario</v>
          </cell>
          <cell r="F341" t="str">
            <v xml:space="preserve"> </v>
          </cell>
          <cell r="G341" t="str">
            <v xml:space="preserve"> </v>
          </cell>
          <cell r="H341" t="str">
            <v>Existente</v>
          </cell>
        </row>
        <row r="342">
          <cell r="A342" t="str">
            <v>1012403.51041013849.0725</v>
          </cell>
          <cell r="B342">
            <v>353</v>
          </cell>
          <cell r="C342">
            <v>1012403.5104</v>
          </cell>
          <cell r="D342">
            <v>1013849.0725</v>
          </cell>
          <cell r="E342" t="str">
            <v>Sanitario</v>
          </cell>
          <cell r="F342" t="str">
            <v xml:space="preserve"> </v>
          </cell>
          <cell r="G342" t="str">
            <v xml:space="preserve"> </v>
          </cell>
          <cell r="H342" t="str">
            <v>Existente</v>
          </cell>
        </row>
        <row r="343">
          <cell r="A343" t="str">
            <v>1012410.71181013856.0586</v>
          </cell>
          <cell r="B343">
            <v>354</v>
          </cell>
          <cell r="C343">
            <v>1012410.7118</v>
          </cell>
          <cell r="D343">
            <v>1013856.0586</v>
          </cell>
          <cell r="E343" t="str">
            <v>Sanitario</v>
          </cell>
          <cell r="F343" t="str">
            <v xml:space="preserve"> </v>
          </cell>
          <cell r="G343" t="str">
            <v xml:space="preserve"> </v>
          </cell>
          <cell r="H343" t="str">
            <v>Existente</v>
          </cell>
        </row>
        <row r="344">
          <cell r="A344" t="str">
            <v>1012466.25021013909.9121</v>
          </cell>
          <cell r="B344">
            <v>355</v>
          </cell>
          <cell r="C344">
            <v>1012466.2502</v>
          </cell>
          <cell r="D344">
            <v>1013909.9121</v>
          </cell>
          <cell r="E344" t="str">
            <v>Sanitario</v>
          </cell>
          <cell r="F344" t="str">
            <v xml:space="preserve"> </v>
          </cell>
          <cell r="G344" t="str">
            <v xml:space="preserve"> </v>
          </cell>
          <cell r="H344" t="str">
            <v>Existente</v>
          </cell>
        </row>
        <row r="345">
          <cell r="A345" t="str">
            <v>1013858.16061014217.0864</v>
          </cell>
          <cell r="B345">
            <v>356</v>
          </cell>
          <cell r="C345">
            <v>1013858.1605999999</v>
          </cell>
          <cell r="D345">
            <v>1014217.0864</v>
          </cell>
          <cell r="E345" t="str">
            <v>Combinado</v>
          </cell>
          <cell r="F345" t="str">
            <v xml:space="preserve"> </v>
          </cell>
          <cell r="G345" t="str">
            <v xml:space="preserve"> </v>
          </cell>
          <cell r="H345" t="str">
            <v>Existente</v>
          </cell>
        </row>
        <row r="346">
          <cell r="A346" t="str">
            <v>1013803.94521014163.7598</v>
          </cell>
          <cell r="B346">
            <v>357</v>
          </cell>
          <cell r="C346">
            <v>1013803.9452</v>
          </cell>
          <cell r="D346">
            <v>1014163.7598</v>
          </cell>
          <cell r="E346" t="str">
            <v>Combinado</v>
          </cell>
          <cell r="F346" t="str">
            <v xml:space="preserve"> </v>
          </cell>
          <cell r="G346" t="str">
            <v xml:space="preserve"> </v>
          </cell>
          <cell r="H346" t="str">
            <v>Existente</v>
          </cell>
        </row>
        <row r="347">
          <cell r="A347" t="str">
            <v>1013765.22561014170.7722</v>
          </cell>
          <cell r="B347">
            <v>358</v>
          </cell>
          <cell r="C347">
            <v>1013765.2256</v>
          </cell>
          <cell r="D347">
            <v>1014170.7722</v>
          </cell>
          <cell r="E347" t="str">
            <v>Combinado</v>
          </cell>
          <cell r="F347" t="str">
            <v xml:space="preserve"> </v>
          </cell>
          <cell r="G347" t="str">
            <v xml:space="preserve"> </v>
          </cell>
          <cell r="H347" t="str">
            <v>Existente</v>
          </cell>
        </row>
        <row r="348">
          <cell r="A348" t="str">
            <v>1013762.21971014160.2544</v>
          </cell>
          <cell r="B348">
            <v>359</v>
          </cell>
          <cell r="C348">
            <v>1013762.2197</v>
          </cell>
          <cell r="D348">
            <v>1014160.2544</v>
          </cell>
          <cell r="E348" t="str">
            <v>Combinado</v>
          </cell>
          <cell r="F348" t="str">
            <v xml:space="preserve"> </v>
          </cell>
          <cell r="G348" t="str">
            <v xml:space="preserve"> </v>
          </cell>
          <cell r="H348" t="str">
            <v>Existente</v>
          </cell>
        </row>
        <row r="349">
          <cell r="A349" t="str">
            <v>1013700.83521014128.1434</v>
          </cell>
          <cell r="B349">
            <v>360</v>
          </cell>
          <cell r="C349">
            <v>1013700.8352</v>
          </cell>
          <cell r="D349">
            <v>1014128.1433999999</v>
          </cell>
          <cell r="E349" t="str">
            <v>Combinado</v>
          </cell>
          <cell r="F349" t="str">
            <v xml:space="preserve"> </v>
          </cell>
          <cell r="G349" t="str">
            <v xml:space="preserve"> </v>
          </cell>
          <cell r="H349" t="str">
            <v>Existente</v>
          </cell>
        </row>
        <row r="350">
          <cell r="A350" t="str">
            <v>1013662.68751014107.9665</v>
          </cell>
          <cell r="B350">
            <v>361</v>
          </cell>
          <cell r="C350">
            <v>1013662.6875</v>
          </cell>
          <cell r="D350">
            <v>1014107.9665</v>
          </cell>
          <cell r="E350" t="str">
            <v>Combinado</v>
          </cell>
          <cell r="F350" t="str">
            <v xml:space="preserve"> </v>
          </cell>
          <cell r="G350" t="str">
            <v xml:space="preserve"> </v>
          </cell>
          <cell r="H350" t="str">
            <v>Existente</v>
          </cell>
        </row>
        <row r="351">
          <cell r="A351" t="str">
            <v>1013608.10591014079.996</v>
          </cell>
          <cell r="B351">
            <v>362</v>
          </cell>
          <cell r="C351">
            <v>1013608.1059</v>
          </cell>
          <cell r="D351">
            <v>1014079.996</v>
          </cell>
          <cell r="E351" t="str">
            <v>Combinado</v>
          </cell>
          <cell r="F351" t="str">
            <v xml:space="preserve"> </v>
          </cell>
          <cell r="G351" t="str">
            <v xml:space="preserve"> </v>
          </cell>
          <cell r="H351" t="str">
            <v>Existente</v>
          </cell>
        </row>
        <row r="352">
          <cell r="A352" t="str">
            <v>1013567.46371014065.337</v>
          </cell>
          <cell r="B352">
            <v>363</v>
          </cell>
          <cell r="C352">
            <v>1013567.4637</v>
          </cell>
          <cell r="D352">
            <v>1014065.3370000001</v>
          </cell>
          <cell r="E352" t="str">
            <v>Combinado</v>
          </cell>
          <cell r="F352" t="str">
            <v xml:space="preserve"> </v>
          </cell>
          <cell r="G352" t="str">
            <v xml:space="preserve"> </v>
          </cell>
          <cell r="H352" t="str">
            <v>Existente</v>
          </cell>
        </row>
        <row r="353">
          <cell r="A353" t="str">
            <v>1013528.93921014060.4964</v>
          </cell>
          <cell r="B353">
            <v>364</v>
          </cell>
          <cell r="C353">
            <v>1013528.9392</v>
          </cell>
          <cell r="D353">
            <v>1014060.4963999999</v>
          </cell>
          <cell r="E353" t="str">
            <v>Combinado</v>
          </cell>
          <cell r="F353" t="str">
            <v xml:space="preserve"> </v>
          </cell>
          <cell r="G353" t="str">
            <v xml:space="preserve"> </v>
          </cell>
          <cell r="H353" t="str">
            <v>Existente</v>
          </cell>
        </row>
        <row r="354">
          <cell r="A354" t="str">
            <v>1013501.27491014064.3937</v>
          </cell>
          <cell r="B354">
            <v>365</v>
          </cell>
          <cell r="C354">
            <v>1013501.2749</v>
          </cell>
          <cell r="D354">
            <v>1014064.3937</v>
          </cell>
          <cell r="E354" t="str">
            <v>Combinado</v>
          </cell>
          <cell r="F354" t="str">
            <v xml:space="preserve"> </v>
          </cell>
          <cell r="G354" t="str">
            <v xml:space="preserve"> </v>
          </cell>
          <cell r="H354" t="str">
            <v>Existente</v>
          </cell>
        </row>
        <row r="355">
          <cell r="A355" t="str">
            <v>1013412.74931014094.6926</v>
          </cell>
          <cell r="B355">
            <v>366</v>
          </cell>
          <cell r="C355">
            <v>1013412.7493</v>
          </cell>
          <cell r="D355">
            <v>1014094.6926</v>
          </cell>
          <cell r="E355" t="str">
            <v>Combinado</v>
          </cell>
          <cell r="F355" t="str">
            <v xml:space="preserve"> </v>
          </cell>
          <cell r="G355" t="str">
            <v xml:space="preserve"> </v>
          </cell>
          <cell r="H355" t="str">
            <v>Existente</v>
          </cell>
        </row>
        <row r="356">
          <cell r="A356" t="str">
            <v>1013331.05821014105.5099</v>
          </cell>
          <cell r="B356">
            <v>367</v>
          </cell>
          <cell r="C356">
            <v>1013331.0582</v>
          </cell>
          <cell r="D356">
            <v>1014105.5098999999</v>
          </cell>
          <cell r="E356" t="str">
            <v>Combinado</v>
          </cell>
          <cell r="F356" t="str">
            <v xml:space="preserve"> </v>
          </cell>
          <cell r="G356" t="str">
            <v xml:space="preserve"> </v>
          </cell>
          <cell r="H356" t="str">
            <v>Existente</v>
          </cell>
        </row>
        <row r="357">
          <cell r="A357" t="str">
            <v>1011749.75551013380.623</v>
          </cell>
          <cell r="B357">
            <v>368</v>
          </cell>
          <cell r="C357">
            <v>1011749.7555</v>
          </cell>
          <cell r="D357">
            <v>1013380.623</v>
          </cell>
          <cell r="E357" t="str">
            <v>Sanitario</v>
          </cell>
          <cell r="F357" t="str">
            <v xml:space="preserve"> </v>
          </cell>
          <cell r="G357" t="str">
            <v xml:space="preserve"> </v>
          </cell>
          <cell r="H357" t="str">
            <v>Existente</v>
          </cell>
        </row>
        <row r="358">
          <cell r="A358" t="str">
            <v>1011780.20321013694.9992</v>
          </cell>
          <cell r="B358">
            <v>371</v>
          </cell>
          <cell r="C358">
            <v>1011780.2032</v>
          </cell>
          <cell r="D358">
            <v>1013694.9992</v>
          </cell>
          <cell r="E358" t="str">
            <v>Sanitario</v>
          </cell>
          <cell r="F358" t="str">
            <v xml:space="preserve"> </v>
          </cell>
          <cell r="G358" t="str">
            <v xml:space="preserve"> </v>
          </cell>
          <cell r="H358" t="str">
            <v>Existente</v>
          </cell>
        </row>
        <row r="359">
          <cell r="A359" t="str">
            <v>1011798.79741013694.1312</v>
          </cell>
          <cell r="B359">
            <v>372</v>
          </cell>
          <cell r="C359">
            <v>1011798.7974</v>
          </cell>
          <cell r="D359">
            <v>1013694.1311999999</v>
          </cell>
          <cell r="E359" t="str">
            <v>Sanitario</v>
          </cell>
          <cell r="F359" t="str">
            <v xml:space="preserve"> </v>
          </cell>
          <cell r="G359" t="str">
            <v xml:space="preserve"> </v>
          </cell>
          <cell r="H359" t="str">
            <v>Existente</v>
          </cell>
        </row>
        <row r="360">
          <cell r="A360" t="str">
            <v>1011645.48811013726.8307</v>
          </cell>
          <cell r="B360">
            <v>373</v>
          </cell>
          <cell r="C360">
            <v>1011645.4881</v>
          </cell>
          <cell r="D360">
            <v>1013726.8307</v>
          </cell>
          <cell r="E360" t="str">
            <v>Sanitario</v>
          </cell>
          <cell r="F360" t="str">
            <v xml:space="preserve"> </v>
          </cell>
          <cell r="G360" t="str">
            <v xml:space="preserve"> </v>
          </cell>
          <cell r="H360" t="str">
            <v>Existente</v>
          </cell>
        </row>
        <row r="361">
          <cell r="A361" t="str">
            <v>1011974.16831014649.0209</v>
          </cell>
          <cell r="B361">
            <v>374</v>
          </cell>
          <cell r="C361">
            <v>1011974.1683</v>
          </cell>
          <cell r="D361">
            <v>1014649.0209</v>
          </cell>
          <cell r="E361" t="str">
            <v>Sanitario</v>
          </cell>
          <cell r="F361" t="str">
            <v xml:space="preserve"> </v>
          </cell>
          <cell r="G361" t="str">
            <v xml:space="preserve"> </v>
          </cell>
          <cell r="H361" t="str">
            <v>Existente</v>
          </cell>
        </row>
        <row r="362">
          <cell r="A362" t="str">
            <v>1011974.27791014604.1277</v>
          </cell>
          <cell r="B362">
            <v>375</v>
          </cell>
          <cell r="C362">
            <v>1011974.2779</v>
          </cell>
          <cell r="D362">
            <v>1014604.1277</v>
          </cell>
          <cell r="E362" t="str">
            <v>Sanitario</v>
          </cell>
          <cell r="F362" t="str">
            <v xml:space="preserve"> </v>
          </cell>
          <cell r="G362" t="str">
            <v xml:space="preserve"> </v>
          </cell>
          <cell r="H362" t="str">
            <v>Existente</v>
          </cell>
        </row>
        <row r="363">
          <cell r="A363" t="str">
            <v>1011869.54051014239.6974</v>
          </cell>
          <cell r="B363">
            <v>378</v>
          </cell>
          <cell r="C363">
            <v>1011869.5405</v>
          </cell>
          <cell r="D363">
            <v>1014239.6973999999</v>
          </cell>
          <cell r="E363" t="str">
            <v>Combinado</v>
          </cell>
          <cell r="F363" t="str">
            <v xml:space="preserve"> </v>
          </cell>
          <cell r="G363" t="str">
            <v xml:space="preserve"> </v>
          </cell>
          <cell r="H363" t="str">
            <v>Existente</v>
          </cell>
        </row>
        <row r="364">
          <cell r="A364" t="str">
            <v>1013492.4710411015403.658972</v>
          </cell>
          <cell r="B364">
            <v>379</v>
          </cell>
          <cell r="C364">
            <v>1013492.471041</v>
          </cell>
          <cell r="D364">
            <v>1015403.658972</v>
          </cell>
          <cell r="E364" t="str">
            <v>Sanitario</v>
          </cell>
          <cell r="F364" t="str">
            <v xml:space="preserve"> </v>
          </cell>
          <cell r="G364" t="str">
            <v xml:space="preserve"> </v>
          </cell>
          <cell r="H364" t="str">
            <v>Existente</v>
          </cell>
        </row>
        <row r="365">
          <cell r="A365" t="str">
            <v>1013573.39981015344.9177</v>
          </cell>
          <cell r="B365">
            <v>380</v>
          </cell>
          <cell r="C365">
            <v>1013573.3998</v>
          </cell>
          <cell r="D365">
            <v>1015344.9177</v>
          </cell>
          <cell r="E365" t="str">
            <v>Sanitario</v>
          </cell>
          <cell r="F365" t="str">
            <v xml:space="preserve"> </v>
          </cell>
          <cell r="G365" t="str">
            <v xml:space="preserve"> </v>
          </cell>
          <cell r="H365" t="str">
            <v>Existente</v>
          </cell>
        </row>
        <row r="366">
          <cell r="A366" t="str">
            <v>1013626.66041015307.331</v>
          </cell>
          <cell r="B366">
            <v>381</v>
          </cell>
          <cell r="C366">
            <v>1013626.6604000001</v>
          </cell>
          <cell r="D366">
            <v>1015307.331</v>
          </cell>
          <cell r="E366" t="str">
            <v>Sanitario</v>
          </cell>
          <cell r="F366" t="str">
            <v xml:space="preserve"> </v>
          </cell>
          <cell r="G366" t="str">
            <v xml:space="preserve"> </v>
          </cell>
          <cell r="H366" t="str">
            <v>Existente</v>
          </cell>
        </row>
        <row r="367">
          <cell r="A367" t="str">
            <v>1013704.35851015252.4489</v>
          </cell>
          <cell r="B367">
            <v>382</v>
          </cell>
          <cell r="C367">
            <v>1013704.3585</v>
          </cell>
          <cell r="D367">
            <v>1015252.4489</v>
          </cell>
          <cell r="E367" t="str">
            <v>Sanitario</v>
          </cell>
          <cell r="F367" t="str">
            <v xml:space="preserve"> </v>
          </cell>
          <cell r="G367" t="str">
            <v xml:space="preserve"> </v>
          </cell>
          <cell r="H367" t="str">
            <v>Existente</v>
          </cell>
        </row>
        <row r="368">
          <cell r="A368" t="str">
            <v>1013686.621015101.1485</v>
          </cell>
          <cell r="B368">
            <v>383</v>
          </cell>
          <cell r="C368">
            <v>1013686.62</v>
          </cell>
          <cell r="D368">
            <v>1015101.1485</v>
          </cell>
          <cell r="E368" t="str">
            <v>Sanitario</v>
          </cell>
          <cell r="F368" t="str">
            <v xml:space="preserve"> </v>
          </cell>
          <cell r="G368" t="str">
            <v xml:space="preserve"> </v>
          </cell>
          <cell r="H368" t="str">
            <v>Existente</v>
          </cell>
        </row>
        <row r="369">
          <cell r="A369" t="str">
            <v>1013677.64241015011.3477</v>
          </cell>
          <cell r="B369">
            <v>384</v>
          </cell>
          <cell r="C369">
            <v>1013677.6424</v>
          </cell>
          <cell r="D369">
            <v>1015011.3477</v>
          </cell>
          <cell r="E369" t="str">
            <v>Sanitario</v>
          </cell>
          <cell r="F369" t="str">
            <v xml:space="preserve"> </v>
          </cell>
          <cell r="G369" t="str">
            <v xml:space="preserve"> </v>
          </cell>
          <cell r="H369" t="str">
            <v>Existente</v>
          </cell>
        </row>
        <row r="370">
          <cell r="A370" t="str">
            <v>1013672.38411014963.272</v>
          </cell>
          <cell r="B370">
            <v>385</v>
          </cell>
          <cell r="C370">
            <v>1013672.3841</v>
          </cell>
          <cell r="D370">
            <v>1014963.272</v>
          </cell>
          <cell r="E370" t="str">
            <v>Sanitario</v>
          </cell>
          <cell r="F370" t="str">
            <v xml:space="preserve"> </v>
          </cell>
          <cell r="G370" t="str">
            <v xml:space="preserve"> </v>
          </cell>
          <cell r="H370" t="str">
            <v>Existente</v>
          </cell>
        </row>
        <row r="371">
          <cell r="A371" t="str">
            <v>1013667.34551014914.9914</v>
          </cell>
          <cell r="B371">
            <v>386</v>
          </cell>
          <cell r="C371">
            <v>1013667.3455000001</v>
          </cell>
          <cell r="D371">
            <v>1014914.9914000001</v>
          </cell>
          <cell r="E371" t="str">
            <v>Sanitario</v>
          </cell>
          <cell r="F371" t="str">
            <v xml:space="preserve"> </v>
          </cell>
          <cell r="G371" t="str">
            <v xml:space="preserve"> </v>
          </cell>
          <cell r="H371" t="str">
            <v>Existente</v>
          </cell>
        </row>
        <row r="372">
          <cell r="A372" t="str">
            <v>1013663.97281014884.3813</v>
          </cell>
          <cell r="B372">
            <v>387</v>
          </cell>
          <cell r="C372">
            <v>1013663.9728</v>
          </cell>
          <cell r="D372">
            <v>1014884.3813</v>
          </cell>
          <cell r="E372" t="str">
            <v>Sanitario</v>
          </cell>
          <cell r="F372" t="str">
            <v xml:space="preserve"> </v>
          </cell>
          <cell r="G372" t="str">
            <v xml:space="preserve"> </v>
          </cell>
          <cell r="H372" t="str">
            <v>Existente</v>
          </cell>
        </row>
        <row r="373">
          <cell r="A373" t="str">
            <v>1013659.55441014843.8991</v>
          </cell>
          <cell r="B373">
            <v>388</v>
          </cell>
          <cell r="C373">
            <v>1013659.5544</v>
          </cell>
          <cell r="D373">
            <v>1014843.8991</v>
          </cell>
          <cell r="E373" t="str">
            <v>Sanitario</v>
          </cell>
          <cell r="F373" t="str">
            <v xml:space="preserve"> </v>
          </cell>
          <cell r="G373" t="str">
            <v xml:space="preserve"> </v>
          </cell>
          <cell r="H373" t="str">
            <v>Existente</v>
          </cell>
        </row>
        <row r="374">
          <cell r="A374" t="str">
            <v>1013653.0661014784.1363</v>
          </cell>
          <cell r="B374">
            <v>389</v>
          </cell>
          <cell r="C374">
            <v>1013653.066</v>
          </cell>
          <cell r="D374">
            <v>1014784.1363</v>
          </cell>
          <cell r="E374" t="str">
            <v>Sanitario</v>
          </cell>
          <cell r="F374" t="str">
            <v xml:space="preserve"> </v>
          </cell>
          <cell r="G374" t="str">
            <v xml:space="preserve"> </v>
          </cell>
          <cell r="H374" t="str">
            <v>Existente</v>
          </cell>
        </row>
        <row r="375">
          <cell r="A375" t="str">
            <v>1013647.66471014736.9353</v>
          </cell>
          <cell r="B375">
            <v>390</v>
          </cell>
          <cell r="C375">
            <v>1013647.6647</v>
          </cell>
          <cell r="D375">
            <v>1014736.9353</v>
          </cell>
          <cell r="E375" t="str">
            <v>Sanitario</v>
          </cell>
          <cell r="F375" t="str">
            <v xml:space="preserve"> </v>
          </cell>
          <cell r="G375" t="str">
            <v xml:space="preserve"> </v>
          </cell>
          <cell r="H375" t="str">
            <v>Existente</v>
          </cell>
        </row>
        <row r="376">
          <cell r="A376" t="str">
            <v>1012526.36651012916.2169</v>
          </cell>
          <cell r="B376">
            <v>391</v>
          </cell>
          <cell r="C376">
            <v>1012526.3665</v>
          </cell>
          <cell r="D376">
            <v>1012916.2169</v>
          </cell>
          <cell r="E376" t="str">
            <v>Sanitario</v>
          </cell>
          <cell r="F376" t="str">
            <v xml:space="preserve"> </v>
          </cell>
          <cell r="G376" t="str">
            <v xml:space="preserve"> </v>
          </cell>
          <cell r="H376" t="str">
            <v>Existente</v>
          </cell>
        </row>
        <row r="377">
          <cell r="A377" t="str">
            <v>1012475.48841012911.1029</v>
          </cell>
          <cell r="B377">
            <v>392</v>
          </cell>
          <cell r="C377">
            <v>1012475.4884</v>
          </cell>
          <cell r="D377">
            <v>1012911.1029000001</v>
          </cell>
          <cell r="E377" t="str">
            <v>Sanitario</v>
          </cell>
          <cell r="F377" t="str">
            <v xml:space="preserve"> </v>
          </cell>
          <cell r="G377" t="str">
            <v xml:space="preserve"> </v>
          </cell>
          <cell r="H377" t="str">
            <v>Existente</v>
          </cell>
        </row>
        <row r="378">
          <cell r="A378" t="str">
            <v>1012456.68421012906.8574</v>
          </cell>
          <cell r="B378">
            <v>393</v>
          </cell>
          <cell r="C378">
            <v>1012456.6842</v>
          </cell>
          <cell r="D378">
            <v>1012906.8574</v>
          </cell>
          <cell r="E378" t="str">
            <v>Sanitario</v>
          </cell>
          <cell r="F378" t="str">
            <v xml:space="preserve"> </v>
          </cell>
          <cell r="G378" t="str">
            <v xml:space="preserve"> </v>
          </cell>
          <cell r="H378" t="str">
            <v>Existente</v>
          </cell>
        </row>
        <row r="379">
          <cell r="A379" t="str">
            <v>1012482.67591012838.1948</v>
          </cell>
          <cell r="B379">
            <v>394</v>
          </cell>
          <cell r="C379">
            <v>1012482.6759</v>
          </cell>
          <cell r="D379">
            <v>1012838.1948000001</v>
          </cell>
          <cell r="E379" t="str">
            <v>Sanitario</v>
          </cell>
          <cell r="F379" t="str">
            <v xml:space="preserve"> </v>
          </cell>
          <cell r="G379" t="str">
            <v xml:space="preserve"> </v>
          </cell>
          <cell r="H379" t="str">
            <v>Existente</v>
          </cell>
        </row>
        <row r="380">
          <cell r="A380" t="str">
            <v>1012469.3931012872.398</v>
          </cell>
          <cell r="B380">
            <v>395</v>
          </cell>
          <cell r="C380">
            <v>1012469.393</v>
          </cell>
          <cell r="D380">
            <v>1012872.398</v>
          </cell>
          <cell r="E380" t="str">
            <v>Sanitario</v>
          </cell>
          <cell r="F380" t="str">
            <v xml:space="preserve"> </v>
          </cell>
          <cell r="G380" t="str">
            <v xml:space="preserve"> </v>
          </cell>
          <cell r="H380" t="str">
            <v>Existente</v>
          </cell>
        </row>
        <row r="381">
          <cell r="A381" t="str">
            <v>1012329.11641012858.3656</v>
          </cell>
          <cell r="B381">
            <v>396</v>
          </cell>
          <cell r="C381">
            <v>1012329.1164000001</v>
          </cell>
          <cell r="D381">
            <v>1012858.3656</v>
          </cell>
          <cell r="E381" t="str">
            <v>Sanitario</v>
          </cell>
          <cell r="F381" t="str">
            <v xml:space="preserve"> </v>
          </cell>
          <cell r="G381" t="str">
            <v xml:space="preserve"> </v>
          </cell>
          <cell r="H381" t="str">
            <v>Existente</v>
          </cell>
        </row>
        <row r="382">
          <cell r="A382" t="str">
            <v>1012233.58151012882.0339</v>
          </cell>
          <cell r="B382">
            <v>397</v>
          </cell>
          <cell r="C382">
            <v>1012233.5815</v>
          </cell>
          <cell r="D382">
            <v>1012882.0339</v>
          </cell>
          <cell r="E382" t="str">
            <v>Sanitario</v>
          </cell>
          <cell r="F382" t="str">
            <v xml:space="preserve"> </v>
          </cell>
          <cell r="G382" t="str">
            <v xml:space="preserve"> </v>
          </cell>
          <cell r="H382" t="str">
            <v>Existente</v>
          </cell>
        </row>
        <row r="383">
          <cell r="A383" t="str">
            <v>1012197.64311012904.5951</v>
          </cell>
          <cell r="B383">
            <v>398</v>
          </cell>
          <cell r="C383">
            <v>1012197.6431</v>
          </cell>
          <cell r="D383">
            <v>1012904.5951</v>
          </cell>
          <cell r="E383" t="str">
            <v>Sanitario</v>
          </cell>
          <cell r="F383" t="str">
            <v xml:space="preserve"> </v>
          </cell>
          <cell r="G383" t="str">
            <v xml:space="preserve"> </v>
          </cell>
          <cell r="H383" t="str">
            <v>Existente</v>
          </cell>
        </row>
        <row r="384">
          <cell r="A384" t="str">
            <v>1011775.51221013788.7382</v>
          </cell>
          <cell r="B384">
            <v>399</v>
          </cell>
          <cell r="C384">
            <v>1011775.5122</v>
          </cell>
          <cell r="D384">
            <v>1013788.7382</v>
          </cell>
          <cell r="E384" t="str">
            <v>Sanitario</v>
          </cell>
          <cell r="F384" t="str">
            <v xml:space="preserve"> </v>
          </cell>
          <cell r="G384" t="str">
            <v xml:space="preserve"> </v>
          </cell>
          <cell r="H384" t="str">
            <v>Existente</v>
          </cell>
        </row>
        <row r="385">
          <cell r="A385" t="str">
            <v>1011758.43471013808.4262</v>
          </cell>
          <cell r="B385">
            <v>400</v>
          </cell>
          <cell r="C385">
            <v>1011758.4347</v>
          </cell>
          <cell r="D385">
            <v>1013808.4262</v>
          </cell>
          <cell r="E385" t="str">
            <v>Sanitario</v>
          </cell>
          <cell r="F385" t="str">
            <v xml:space="preserve"> </v>
          </cell>
          <cell r="G385" t="str">
            <v xml:space="preserve"> </v>
          </cell>
          <cell r="H385" t="str">
            <v>Existente</v>
          </cell>
        </row>
        <row r="386">
          <cell r="A386" t="str">
            <v>1011743.56391013824.2168</v>
          </cell>
          <cell r="B386">
            <v>401</v>
          </cell>
          <cell r="C386">
            <v>1011743.5639</v>
          </cell>
          <cell r="D386">
            <v>1013824.2168000001</v>
          </cell>
          <cell r="E386" t="str">
            <v>Sanitario</v>
          </cell>
          <cell r="F386" t="str">
            <v xml:space="preserve"> </v>
          </cell>
          <cell r="G386" t="str">
            <v xml:space="preserve"> </v>
          </cell>
          <cell r="H386" t="str">
            <v>Existente</v>
          </cell>
        </row>
        <row r="387">
          <cell r="A387" t="str">
            <v>1011742.89071013826.8269</v>
          </cell>
          <cell r="B387">
            <v>402</v>
          </cell>
          <cell r="C387">
            <v>1011742.8907</v>
          </cell>
          <cell r="D387">
            <v>1013826.8269</v>
          </cell>
          <cell r="E387" t="str">
            <v>Indefinido</v>
          </cell>
          <cell r="F387" t="str">
            <v xml:space="preserve"> </v>
          </cell>
          <cell r="G387" t="str">
            <v xml:space="preserve"> </v>
          </cell>
          <cell r="H387" t="str">
            <v>Existente</v>
          </cell>
        </row>
        <row r="388">
          <cell r="A388" t="str">
            <v>1011829.68231013810.781</v>
          </cell>
          <cell r="B388">
            <v>403</v>
          </cell>
          <cell r="C388">
            <v>1011829.6823</v>
          </cell>
          <cell r="D388">
            <v>1013810.781</v>
          </cell>
          <cell r="E388" t="str">
            <v>Sanitario</v>
          </cell>
          <cell r="F388" t="str">
            <v xml:space="preserve"> </v>
          </cell>
          <cell r="G388" t="str">
            <v xml:space="preserve"> </v>
          </cell>
          <cell r="H388" t="str">
            <v>Existente</v>
          </cell>
        </row>
        <row r="389">
          <cell r="A389" t="str">
            <v>1011837.08911013800.0442</v>
          </cell>
          <cell r="B389">
            <v>404</v>
          </cell>
          <cell r="C389">
            <v>1011837.0891</v>
          </cell>
          <cell r="D389">
            <v>1013800.0442</v>
          </cell>
          <cell r="E389" t="str">
            <v>Sanitario</v>
          </cell>
          <cell r="F389" t="str">
            <v xml:space="preserve"> </v>
          </cell>
          <cell r="G389" t="str">
            <v xml:space="preserve"> </v>
          </cell>
          <cell r="H389" t="str">
            <v>Existente</v>
          </cell>
        </row>
        <row r="390">
          <cell r="A390" t="str">
            <v>1012026.2602641013604.458828</v>
          </cell>
          <cell r="B390">
            <v>408</v>
          </cell>
          <cell r="C390">
            <v>1012026.260264</v>
          </cell>
          <cell r="D390">
            <v>1013604.458828</v>
          </cell>
          <cell r="E390" t="str">
            <v>Combinado</v>
          </cell>
          <cell r="F390" t="str">
            <v xml:space="preserve"> </v>
          </cell>
          <cell r="G390" t="str">
            <v xml:space="preserve"> </v>
          </cell>
          <cell r="H390" t="str">
            <v>Existente</v>
          </cell>
        </row>
        <row r="391">
          <cell r="A391" t="str">
            <v>1012027.92211013614.9358</v>
          </cell>
          <cell r="B391">
            <v>409</v>
          </cell>
          <cell r="C391">
            <v>1012027.9221</v>
          </cell>
          <cell r="D391">
            <v>1013614.9358</v>
          </cell>
          <cell r="E391" t="str">
            <v>Combinado</v>
          </cell>
          <cell r="F391" t="str">
            <v xml:space="preserve"> </v>
          </cell>
          <cell r="G391" t="str">
            <v xml:space="preserve"> </v>
          </cell>
          <cell r="H391" t="str">
            <v>Existente</v>
          </cell>
        </row>
        <row r="392">
          <cell r="A392" t="str">
            <v>1012024.24831013617.5797</v>
          </cell>
          <cell r="B392">
            <v>410</v>
          </cell>
          <cell r="C392">
            <v>1012024.2483</v>
          </cell>
          <cell r="D392">
            <v>1013617.5797</v>
          </cell>
          <cell r="E392" t="str">
            <v>Eliminar</v>
          </cell>
          <cell r="F392" t="str">
            <v>Eliminar</v>
          </cell>
          <cell r="G392" t="str">
            <v>Telecomunicaciones</v>
          </cell>
          <cell r="H392" t="str">
            <v>Eliminar</v>
          </cell>
        </row>
        <row r="393">
          <cell r="A393" t="str">
            <v>1011724.54721014006.3285</v>
          </cell>
          <cell r="B393">
            <v>420</v>
          </cell>
          <cell r="C393">
            <v>1011724.5472</v>
          </cell>
          <cell r="D393">
            <v>1014006.3284999999</v>
          </cell>
          <cell r="E393" t="str">
            <v>Sanitario</v>
          </cell>
          <cell r="F393" t="str">
            <v xml:space="preserve"> </v>
          </cell>
          <cell r="G393" t="str">
            <v xml:space="preserve"> </v>
          </cell>
          <cell r="H393" t="str">
            <v>Existente</v>
          </cell>
        </row>
        <row r="394">
          <cell r="A394" t="str">
            <v>1011691.3761013985.0688</v>
          </cell>
          <cell r="B394">
            <v>421</v>
          </cell>
          <cell r="C394">
            <v>1011691.376</v>
          </cell>
          <cell r="D394">
            <v>1013985.0688</v>
          </cell>
          <cell r="E394" t="str">
            <v>Sanitario</v>
          </cell>
          <cell r="F394" t="str">
            <v xml:space="preserve"> </v>
          </cell>
          <cell r="G394" t="str">
            <v xml:space="preserve"> </v>
          </cell>
          <cell r="H394" t="str">
            <v>Existente</v>
          </cell>
        </row>
        <row r="395">
          <cell r="A395" t="str">
            <v>1011678.21691013999.3521</v>
          </cell>
          <cell r="B395">
            <v>422</v>
          </cell>
          <cell r="C395">
            <v>1011678.2169</v>
          </cell>
          <cell r="D395">
            <v>1013999.3521</v>
          </cell>
          <cell r="E395" t="str">
            <v>Sanitario</v>
          </cell>
          <cell r="F395" t="str">
            <v xml:space="preserve"> </v>
          </cell>
          <cell r="G395" t="str">
            <v xml:space="preserve"> </v>
          </cell>
          <cell r="H395" t="str">
            <v>Existente</v>
          </cell>
        </row>
        <row r="396">
          <cell r="A396" t="str">
            <v>1011670.21531014019.7034</v>
          </cell>
          <cell r="B396">
            <v>423</v>
          </cell>
          <cell r="C396">
            <v>1011670.2153</v>
          </cell>
          <cell r="D396">
            <v>1014019.7034</v>
          </cell>
          <cell r="E396" t="str">
            <v>Sanitario</v>
          </cell>
          <cell r="F396" t="str">
            <v xml:space="preserve"> </v>
          </cell>
          <cell r="G396" t="str">
            <v xml:space="preserve"> </v>
          </cell>
          <cell r="H396" t="str">
            <v>Existente</v>
          </cell>
        </row>
        <row r="397">
          <cell r="A397" t="str">
            <v>1011666.11521014041.4083</v>
          </cell>
          <cell r="B397">
            <v>424</v>
          </cell>
          <cell r="C397">
            <v>1011666.1152</v>
          </cell>
          <cell r="D397">
            <v>1014041.4083</v>
          </cell>
          <cell r="E397" t="str">
            <v>Sanitario</v>
          </cell>
          <cell r="F397" t="str">
            <v xml:space="preserve"> </v>
          </cell>
          <cell r="G397" t="str">
            <v xml:space="preserve"> </v>
          </cell>
          <cell r="H397" t="str">
            <v>Existente</v>
          </cell>
        </row>
        <row r="398">
          <cell r="A398" t="str">
            <v>1011665.04031014060.2781</v>
          </cell>
          <cell r="B398">
            <v>425</v>
          </cell>
          <cell r="C398">
            <v>1011665.0403</v>
          </cell>
          <cell r="D398">
            <v>1014060.2781</v>
          </cell>
          <cell r="E398" t="str">
            <v>Sanitario</v>
          </cell>
          <cell r="F398" t="str">
            <v xml:space="preserve"> </v>
          </cell>
          <cell r="G398" t="str">
            <v xml:space="preserve"> </v>
          </cell>
          <cell r="H398" t="str">
            <v>Existente</v>
          </cell>
        </row>
        <row r="399">
          <cell r="A399" t="str">
            <v>1013444.37821014511.3846</v>
          </cell>
          <cell r="B399">
            <v>427</v>
          </cell>
          <cell r="C399">
            <v>1013444.3782</v>
          </cell>
          <cell r="D399">
            <v>1014511.3846</v>
          </cell>
          <cell r="E399" t="str">
            <v>Sanitario</v>
          </cell>
          <cell r="F399" t="str">
            <v xml:space="preserve"> </v>
          </cell>
          <cell r="G399" t="str">
            <v xml:space="preserve"> </v>
          </cell>
          <cell r="H399" t="str">
            <v>Existente</v>
          </cell>
        </row>
        <row r="400">
          <cell r="A400" t="str">
            <v>1013463.00791014493.383</v>
          </cell>
          <cell r="B400">
            <v>428</v>
          </cell>
          <cell r="C400">
            <v>1013463.0079</v>
          </cell>
          <cell r="D400">
            <v>1014493.383</v>
          </cell>
          <cell r="E400" t="str">
            <v>Sanitario</v>
          </cell>
          <cell r="F400" t="str">
            <v xml:space="preserve"> </v>
          </cell>
          <cell r="G400" t="str">
            <v xml:space="preserve"> </v>
          </cell>
          <cell r="H400" t="str">
            <v>Existente</v>
          </cell>
        </row>
        <row r="401">
          <cell r="A401" t="str">
            <v>1011538.34541013675.4961</v>
          </cell>
          <cell r="B401">
            <v>429</v>
          </cell>
          <cell r="C401">
            <v>1011538.3454</v>
          </cell>
          <cell r="D401">
            <v>1013675.4961</v>
          </cell>
          <cell r="E401" t="str">
            <v>Indefinido</v>
          </cell>
          <cell r="F401" t="str">
            <v xml:space="preserve"> </v>
          </cell>
          <cell r="G401" t="str">
            <v xml:space="preserve"> </v>
          </cell>
          <cell r="H401" t="str">
            <v>Existente</v>
          </cell>
        </row>
        <row r="402">
          <cell r="A402" t="str">
            <v>1011526.151013700.6063</v>
          </cell>
          <cell r="B402">
            <v>430</v>
          </cell>
          <cell r="C402">
            <v>1011526.15</v>
          </cell>
          <cell r="D402">
            <v>1013700.6063</v>
          </cell>
          <cell r="E402" t="str">
            <v>Indefinido</v>
          </cell>
          <cell r="F402" t="str">
            <v xml:space="preserve"> </v>
          </cell>
          <cell r="G402" t="str">
            <v xml:space="preserve"> </v>
          </cell>
          <cell r="H402" t="str">
            <v>Existente</v>
          </cell>
        </row>
        <row r="403">
          <cell r="A403" t="str">
            <v>1012494.2761013201.1601</v>
          </cell>
          <cell r="B403">
            <v>431</v>
          </cell>
          <cell r="C403">
            <v>1012494.276</v>
          </cell>
          <cell r="D403">
            <v>1013201.1601</v>
          </cell>
          <cell r="E403" t="str">
            <v>Indefinido</v>
          </cell>
          <cell r="F403" t="str">
            <v xml:space="preserve"> </v>
          </cell>
          <cell r="G403" t="str">
            <v xml:space="preserve"> </v>
          </cell>
          <cell r="H403" t="str">
            <v>Existente</v>
          </cell>
        </row>
        <row r="404">
          <cell r="A404" t="str">
            <v>1011531.98851014052.8091</v>
          </cell>
          <cell r="B404">
            <v>432</v>
          </cell>
          <cell r="C404">
            <v>1011531.9885</v>
          </cell>
          <cell r="D404">
            <v>1014052.8091</v>
          </cell>
          <cell r="E404" t="str">
            <v>Indefinido</v>
          </cell>
          <cell r="F404" t="str">
            <v xml:space="preserve"> </v>
          </cell>
          <cell r="G404" t="str">
            <v xml:space="preserve"> </v>
          </cell>
          <cell r="H404" t="str">
            <v>Existente</v>
          </cell>
        </row>
        <row r="405">
          <cell r="A405" t="str">
            <v>1012187.56791013630.5772</v>
          </cell>
          <cell r="B405">
            <v>433</v>
          </cell>
          <cell r="C405">
            <v>1012187.5679</v>
          </cell>
          <cell r="D405">
            <v>1013630.5772000001</v>
          </cell>
          <cell r="E405" t="str">
            <v>Indefinido</v>
          </cell>
          <cell r="F405" t="str">
            <v xml:space="preserve"> </v>
          </cell>
          <cell r="G405" t="str">
            <v xml:space="preserve"> </v>
          </cell>
          <cell r="H405" t="str">
            <v>Existente</v>
          </cell>
        </row>
        <row r="406">
          <cell r="A406" t="str">
            <v>1012430.55111014226.3274</v>
          </cell>
          <cell r="B406">
            <v>1000</v>
          </cell>
          <cell r="C406">
            <v>1012430.5511</v>
          </cell>
          <cell r="D406">
            <v>1014226.3274</v>
          </cell>
          <cell r="E406" t="str">
            <v>Combinado</v>
          </cell>
          <cell r="F406" t="str">
            <v xml:space="preserve"> </v>
          </cell>
          <cell r="G406" t="str">
            <v xml:space="preserve"> </v>
          </cell>
          <cell r="H406" t="str">
            <v>Existente</v>
          </cell>
        </row>
        <row r="407">
          <cell r="A407" t="str">
            <v>1012423.03751014213.713</v>
          </cell>
          <cell r="B407">
            <v>1001</v>
          </cell>
          <cell r="C407">
            <v>1012423.0375</v>
          </cell>
          <cell r="D407">
            <v>1014213.713</v>
          </cell>
          <cell r="E407" t="str">
            <v>Combinado</v>
          </cell>
          <cell r="F407" t="str">
            <v xml:space="preserve"> </v>
          </cell>
          <cell r="G407" t="str">
            <v xml:space="preserve"> </v>
          </cell>
          <cell r="H407" t="str">
            <v>Existente</v>
          </cell>
        </row>
        <row r="408">
          <cell r="A408" t="str">
            <v>1012404.56311014184.4283</v>
          </cell>
          <cell r="B408">
            <v>1002</v>
          </cell>
          <cell r="C408">
            <v>1012404.5631</v>
          </cell>
          <cell r="D408">
            <v>1014184.4283</v>
          </cell>
          <cell r="E408" t="str">
            <v>Combinado</v>
          </cell>
          <cell r="F408" t="str">
            <v xml:space="preserve"> </v>
          </cell>
          <cell r="G408" t="str">
            <v xml:space="preserve"> </v>
          </cell>
          <cell r="H408" t="str">
            <v>Existente</v>
          </cell>
        </row>
        <row r="409">
          <cell r="A409" t="str">
            <v>1012389.45781014210.6461</v>
          </cell>
          <cell r="B409">
            <v>1003</v>
          </cell>
          <cell r="C409">
            <v>1012389.4578</v>
          </cell>
          <cell r="D409">
            <v>1014210.6461</v>
          </cell>
          <cell r="E409" t="str">
            <v>Combinado</v>
          </cell>
          <cell r="F409" t="str">
            <v xml:space="preserve"> </v>
          </cell>
          <cell r="G409" t="str">
            <v xml:space="preserve"> </v>
          </cell>
          <cell r="H409" t="str">
            <v>Existente</v>
          </cell>
        </row>
        <row r="410">
          <cell r="A410" t="str">
            <v>1012409.1931014198.185</v>
          </cell>
          <cell r="B410">
            <v>1004</v>
          </cell>
          <cell r="C410">
            <v>1012409.193</v>
          </cell>
          <cell r="D410">
            <v>1014198.1850000001</v>
          </cell>
          <cell r="E410" t="str">
            <v>Combinado</v>
          </cell>
          <cell r="F410" t="str">
            <v xml:space="preserve"> </v>
          </cell>
          <cell r="G410" t="str">
            <v xml:space="preserve"> </v>
          </cell>
          <cell r="H410" t="str">
            <v>Existente</v>
          </cell>
        </row>
        <row r="411">
          <cell r="A411" t="str">
            <v>1012392.96851014165.5678</v>
          </cell>
          <cell r="B411">
            <v>1005</v>
          </cell>
          <cell r="C411">
            <v>1012392.9685</v>
          </cell>
          <cell r="D411">
            <v>1014165.5678</v>
          </cell>
          <cell r="E411" t="str">
            <v>Combinado</v>
          </cell>
          <cell r="F411" t="str">
            <v xml:space="preserve"> </v>
          </cell>
          <cell r="G411" t="str">
            <v xml:space="preserve"> </v>
          </cell>
          <cell r="H411" t="str">
            <v>Existente</v>
          </cell>
        </row>
        <row r="412">
          <cell r="A412" t="str">
            <v>1012385.63761014154.109</v>
          </cell>
          <cell r="B412">
            <v>1006</v>
          </cell>
          <cell r="C412">
            <v>1012385.6376</v>
          </cell>
          <cell r="D412">
            <v>1014154.1090000001</v>
          </cell>
          <cell r="E412" t="str">
            <v>Combinado</v>
          </cell>
          <cell r="F412" t="str">
            <v xml:space="preserve"> </v>
          </cell>
          <cell r="G412" t="str">
            <v xml:space="preserve"> </v>
          </cell>
          <cell r="H412" t="str">
            <v>Existente</v>
          </cell>
        </row>
        <row r="413">
          <cell r="A413" t="str">
            <v>1012407.76561014139.5928</v>
          </cell>
          <cell r="B413">
            <v>1007</v>
          </cell>
          <cell r="C413">
            <v>1012407.7656</v>
          </cell>
          <cell r="D413">
            <v>1014139.5928</v>
          </cell>
          <cell r="E413" t="str">
            <v>Sanitario</v>
          </cell>
          <cell r="F413" t="str">
            <v xml:space="preserve"> </v>
          </cell>
          <cell r="G413" t="str">
            <v xml:space="preserve"> </v>
          </cell>
          <cell r="H413" t="str">
            <v>Existente</v>
          </cell>
        </row>
        <row r="414">
          <cell r="A414" t="str">
            <v>1012367.43861014125.2715</v>
          </cell>
          <cell r="B414">
            <v>1008</v>
          </cell>
          <cell r="C414">
            <v>1012367.4386</v>
          </cell>
          <cell r="D414">
            <v>1014125.2715</v>
          </cell>
          <cell r="E414" t="str">
            <v>Sanitario</v>
          </cell>
          <cell r="F414" t="str">
            <v xml:space="preserve"> </v>
          </cell>
          <cell r="G414" t="str">
            <v xml:space="preserve"> </v>
          </cell>
          <cell r="H414" t="str">
            <v>Existente</v>
          </cell>
        </row>
        <row r="415">
          <cell r="A415" t="str">
            <v>1012366.76391014123.6139</v>
          </cell>
          <cell r="B415">
            <v>1009</v>
          </cell>
          <cell r="C415">
            <v>1012366.7639</v>
          </cell>
          <cell r="D415">
            <v>1014123.6139</v>
          </cell>
          <cell r="E415" t="str">
            <v>Pluvial</v>
          </cell>
          <cell r="F415" t="str">
            <v xml:space="preserve"> </v>
          </cell>
          <cell r="G415" t="str">
            <v xml:space="preserve"> </v>
          </cell>
          <cell r="H415" t="str">
            <v>Existente</v>
          </cell>
        </row>
        <row r="416">
          <cell r="A416" t="str">
            <v>1012391.81251014106.3421</v>
          </cell>
          <cell r="B416">
            <v>1010</v>
          </cell>
          <cell r="C416">
            <v>1012391.8125</v>
          </cell>
          <cell r="D416">
            <v>1014106.3421</v>
          </cell>
          <cell r="E416" t="str">
            <v>Sanitario</v>
          </cell>
          <cell r="F416" t="str">
            <v xml:space="preserve"> </v>
          </cell>
          <cell r="G416" t="str">
            <v xml:space="preserve"> </v>
          </cell>
          <cell r="H416" t="str">
            <v>Existente</v>
          </cell>
        </row>
        <row r="417">
          <cell r="A417" t="str">
            <v>1012390.73081014104.9468</v>
          </cell>
          <cell r="B417">
            <v>1011</v>
          </cell>
          <cell r="C417">
            <v>1012390.7308</v>
          </cell>
          <cell r="D417">
            <v>1014104.9468</v>
          </cell>
          <cell r="E417" t="str">
            <v>Pluvial</v>
          </cell>
          <cell r="F417" t="str">
            <v xml:space="preserve"> </v>
          </cell>
          <cell r="G417" t="str">
            <v xml:space="preserve"> </v>
          </cell>
          <cell r="H417" t="str">
            <v>Existente</v>
          </cell>
        </row>
        <row r="418">
          <cell r="A418" t="str">
            <v>1012339.54391014147.4719</v>
          </cell>
          <cell r="B418">
            <v>1012</v>
          </cell>
          <cell r="C418">
            <v>1012339.5439</v>
          </cell>
          <cell r="D418">
            <v>1014147.4719</v>
          </cell>
          <cell r="E418" t="str">
            <v>Sanitario</v>
          </cell>
          <cell r="F418" t="str">
            <v xml:space="preserve"> </v>
          </cell>
          <cell r="G418" t="str">
            <v xml:space="preserve"> </v>
          </cell>
          <cell r="H418" t="str">
            <v>Existente</v>
          </cell>
        </row>
        <row r="419">
          <cell r="A419" t="str">
            <v>1012334.99891014149.0343</v>
          </cell>
          <cell r="B419">
            <v>1013</v>
          </cell>
          <cell r="C419">
            <v>1012334.9989</v>
          </cell>
          <cell r="D419">
            <v>1014149.0343000001</v>
          </cell>
          <cell r="E419" t="str">
            <v>Pluvial</v>
          </cell>
          <cell r="F419" t="str">
            <v xml:space="preserve"> </v>
          </cell>
          <cell r="G419" t="str">
            <v xml:space="preserve"> </v>
          </cell>
          <cell r="H419" t="str">
            <v>Existente</v>
          </cell>
        </row>
        <row r="420">
          <cell r="A420" t="str">
            <v>1012316.00711014084.7255</v>
          </cell>
          <cell r="B420">
            <v>1014</v>
          </cell>
          <cell r="C420">
            <v>1012316.0071</v>
          </cell>
          <cell r="D420">
            <v>1014084.7254999999</v>
          </cell>
          <cell r="E420" t="str">
            <v>Sanitario</v>
          </cell>
          <cell r="F420" t="str">
            <v xml:space="preserve"> </v>
          </cell>
          <cell r="G420" t="str">
            <v xml:space="preserve"> </v>
          </cell>
          <cell r="H420" t="str">
            <v>Existente</v>
          </cell>
        </row>
        <row r="421">
          <cell r="A421" t="str">
            <v>1012361.7281014077.407</v>
          </cell>
          <cell r="B421">
            <v>1015</v>
          </cell>
          <cell r="C421">
            <v>1012361.728</v>
          </cell>
          <cell r="D421">
            <v>1014077.407</v>
          </cell>
          <cell r="E421" t="str">
            <v>Sanitario</v>
          </cell>
          <cell r="F421" t="str">
            <v xml:space="preserve"> </v>
          </cell>
          <cell r="G421" t="str">
            <v xml:space="preserve"> </v>
          </cell>
          <cell r="H421" t="str">
            <v>Existente</v>
          </cell>
        </row>
        <row r="422">
          <cell r="A422" t="str">
            <v>1012344.42161014057.0415</v>
          </cell>
          <cell r="B422">
            <v>1016</v>
          </cell>
          <cell r="C422">
            <v>1012344.4216</v>
          </cell>
          <cell r="D422">
            <v>1014057.0415000001</v>
          </cell>
          <cell r="E422" t="str">
            <v>Sanitario</v>
          </cell>
          <cell r="F422" t="str">
            <v xml:space="preserve"> </v>
          </cell>
          <cell r="G422" t="str">
            <v xml:space="preserve"> </v>
          </cell>
          <cell r="H422" t="str">
            <v>Existente</v>
          </cell>
        </row>
        <row r="423">
          <cell r="A423" t="str">
            <v>1012331.96781014044.3393</v>
          </cell>
          <cell r="B423">
            <v>1017</v>
          </cell>
          <cell r="C423">
            <v>1012331.9678</v>
          </cell>
          <cell r="D423">
            <v>1014044.3393</v>
          </cell>
          <cell r="E423" t="str">
            <v>Sanitario</v>
          </cell>
          <cell r="F423" t="str">
            <v xml:space="preserve"> </v>
          </cell>
          <cell r="G423" t="str">
            <v xml:space="preserve"> </v>
          </cell>
          <cell r="H423" t="str">
            <v>Existente</v>
          </cell>
        </row>
        <row r="424">
          <cell r="A424" t="str">
            <v>1012319.94121014031.5075</v>
          </cell>
          <cell r="B424">
            <v>1018</v>
          </cell>
          <cell r="C424">
            <v>1012319.9412</v>
          </cell>
          <cell r="D424">
            <v>1014031.5074999999</v>
          </cell>
          <cell r="E424" t="str">
            <v>Combinado</v>
          </cell>
          <cell r="F424" t="str">
            <v xml:space="preserve"> </v>
          </cell>
          <cell r="G424" t="str">
            <v xml:space="preserve"> </v>
          </cell>
          <cell r="H424" t="str">
            <v>Existente</v>
          </cell>
        </row>
        <row r="425">
          <cell r="A425" t="str">
            <v>1012310.74051014021.0965</v>
          </cell>
          <cell r="B425">
            <v>1019</v>
          </cell>
          <cell r="C425">
            <v>1012310.7405</v>
          </cell>
          <cell r="D425">
            <v>1014021.0965</v>
          </cell>
          <cell r="E425" t="str">
            <v>Combinado</v>
          </cell>
          <cell r="F425" t="str">
            <v xml:space="preserve"> </v>
          </cell>
          <cell r="G425" t="str">
            <v xml:space="preserve"> </v>
          </cell>
          <cell r="H425" t="str">
            <v>Existente</v>
          </cell>
        </row>
        <row r="426">
          <cell r="A426" t="str">
            <v>1012296.03281014004.3799</v>
          </cell>
          <cell r="B426">
            <v>1020</v>
          </cell>
          <cell r="C426">
            <v>1012296.0328</v>
          </cell>
          <cell r="D426">
            <v>1014004.3799000001</v>
          </cell>
          <cell r="E426" t="str">
            <v>Combinado</v>
          </cell>
          <cell r="F426" t="str">
            <v xml:space="preserve"> </v>
          </cell>
          <cell r="G426" t="str">
            <v xml:space="preserve"> </v>
          </cell>
          <cell r="H426" t="str">
            <v>Existente</v>
          </cell>
        </row>
        <row r="427">
          <cell r="A427" t="str">
            <v>1012259.52551014039.6768</v>
          </cell>
          <cell r="B427">
            <v>1021</v>
          </cell>
          <cell r="C427">
            <v>1012259.5255</v>
          </cell>
          <cell r="D427">
            <v>1014039.6768</v>
          </cell>
          <cell r="E427" t="str">
            <v>Sanitario</v>
          </cell>
          <cell r="F427" t="str">
            <v xml:space="preserve"> </v>
          </cell>
          <cell r="G427" t="str">
            <v xml:space="preserve"> </v>
          </cell>
          <cell r="H427" t="str">
            <v>Existente</v>
          </cell>
        </row>
        <row r="428">
          <cell r="A428" t="str">
            <v>1012285.50641013993.2738</v>
          </cell>
          <cell r="B428">
            <v>1022</v>
          </cell>
          <cell r="C428">
            <v>1012285.5064</v>
          </cell>
          <cell r="D428">
            <v>1013993.2738</v>
          </cell>
          <cell r="E428" t="str">
            <v>Combinado</v>
          </cell>
          <cell r="F428" t="str">
            <v xml:space="preserve"> </v>
          </cell>
          <cell r="G428" t="str">
            <v xml:space="preserve"> </v>
          </cell>
          <cell r="H428" t="str">
            <v>Existente</v>
          </cell>
        </row>
        <row r="429">
          <cell r="A429" t="str">
            <v>1012271.56661013977.7492</v>
          </cell>
          <cell r="B429">
            <v>1023</v>
          </cell>
          <cell r="C429">
            <v>1012271.5666</v>
          </cell>
          <cell r="D429">
            <v>1013977.7492</v>
          </cell>
          <cell r="E429" t="str">
            <v>Combinado</v>
          </cell>
          <cell r="F429" t="str">
            <v xml:space="preserve"> </v>
          </cell>
          <cell r="G429" t="str">
            <v xml:space="preserve"> </v>
          </cell>
          <cell r="H429" t="str">
            <v>Existente</v>
          </cell>
        </row>
        <row r="430">
          <cell r="A430" t="str">
            <v>1012226.20481014020.7743</v>
          </cell>
          <cell r="B430">
            <v>1024</v>
          </cell>
          <cell r="C430">
            <v>1012226.2047999999</v>
          </cell>
          <cell r="D430">
            <v>1014020.7743</v>
          </cell>
          <cell r="E430" t="str">
            <v>Sanitario</v>
          </cell>
          <cell r="F430" t="str">
            <v xml:space="preserve"> </v>
          </cell>
          <cell r="G430" t="str">
            <v xml:space="preserve"> </v>
          </cell>
          <cell r="H430" t="str">
            <v>Existente</v>
          </cell>
        </row>
        <row r="431">
          <cell r="A431" t="str">
            <v>1012256.1941013961.2611</v>
          </cell>
          <cell r="B431">
            <v>1025</v>
          </cell>
          <cell r="C431">
            <v>1012256.194</v>
          </cell>
          <cell r="D431">
            <v>1013961.2611</v>
          </cell>
          <cell r="E431" t="str">
            <v>Sanitario</v>
          </cell>
          <cell r="F431" t="str">
            <v xml:space="preserve"> </v>
          </cell>
          <cell r="G431" t="str">
            <v xml:space="preserve"> </v>
          </cell>
          <cell r="H431" t="str">
            <v>Existente</v>
          </cell>
        </row>
        <row r="432">
          <cell r="A432" t="str">
            <v>1012419.09661014039.0973</v>
          </cell>
          <cell r="B432">
            <v>1026</v>
          </cell>
          <cell r="C432">
            <v>1012419.0966</v>
          </cell>
          <cell r="D432">
            <v>1014039.0973</v>
          </cell>
          <cell r="E432" t="str">
            <v>Pluvial</v>
          </cell>
          <cell r="F432" t="str">
            <v xml:space="preserve"> </v>
          </cell>
          <cell r="G432" t="str">
            <v xml:space="preserve"> </v>
          </cell>
          <cell r="H432" t="str">
            <v>Existente</v>
          </cell>
        </row>
        <row r="433">
          <cell r="A433" t="str">
            <v>1012412.52961014033.845</v>
          </cell>
          <cell r="B433">
            <v>1027</v>
          </cell>
          <cell r="C433">
            <v>1012412.5296</v>
          </cell>
          <cell r="D433">
            <v>1014033.845</v>
          </cell>
          <cell r="E433" t="str">
            <v>Combinado</v>
          </cell>
          <cell r="F433" t="str">
            <v xml:space="preserve"> </v>
          </cell>
          <cell r="G433" t="str">
            <v xml:space="preserve"> </v>
          </cell>
          <cell r="H433" t="str">
            <v>Existente</v>
          </cell>
        </row>
        <row r="434">
          <cell r="A434" t="str">
            <v>1012385.95081014003.0757</v>
          </cell>
          <cell r="B434">
            <v>1028</v>
          </cell>
          <cell r="C434">
            <v>1012385.9508</v>
          </cell>
          <cell r="D434">
            <v>1014003.0757</v>
          </cell>
          <cell r="E434" t="str">
            <v>Combinado</v>
          </cell>
          <cell r="F434" t="str">
            <v xml:space="preserve"> </v>
          </cell>
          <cell r="G434" t="str">
            <v xml:space="preserve"> </v>
          </cell>
          <cell r="H434" t="str">
            <v>Existente</v>
          </cell>
        </row>
        <row r="435">
          <cell r="A435" t="str">
            <v>1012362.79431013974.2591</v>
          </cell>
          <cell r="B435">
            <v>1029</v>
          </cell>
          <cell r="C435">
            <v>1012362.7943</v>
          </cell>
          <cell r="D435">
            <v>1013974.2591</v>
          </cell>
          <cell r="E435" t="str">
            <v>Pluvial</v>
          </cell>
          <cell r="F435" t="str">
            <v xml:space="preserve"> </v>
          </cell>
          <cell r="G435" t="str">
            <v>Pozo inhabilitado</v>
          </cell>
          <cell r="H435" t="str">
            <v>Existente</v>
          </cell>
        </row>
        <row r="436">
          <cell r="A436" t="str">
            <v>1012360.54821013976.2242</v>
          </cell>
          <cell r="B436">
            <v>1030</v>
          </cell>
          <cell r="C436">
            <v>1012360.5482</v>
          </cell>
          <cell r="D436">
            <v>1013976.2242000001</v>
          </cell>
          <cell r="E436" t="str">
            <v>Combinado</v>
          </cell>
          <cell r="F436" t="str">
            <v xml:space="preserve"> </v>
          </cell>
          <cell r="G436" t="str">
            <v xml:space="preserve"> </v>
          </cell>
          <cell r="H436" t="str">
            <v>Existente</v>
          </cell>
        </row>
        <row r="437">
          <cell r="A437" t="str">
            <v>1012361.95991013970.5534</v>
          </cell>
          <cell r="B437">
            <v>1031</v>
          </cell>
          <cell r="C437">
            <v>1012361.9599</v>
          </cell>
          <cell r="D437">
            <v>1013970.5534</v>
          </cell>
          <cell r="E437" t="str">
            <v>Pluvial</v>
          </cell>
          <cell r="F437" t="str">
            <v xml:space="preserve"> </v>
          </cell>
          <cell r="G437" t="str">
            <v xml:space="preserve"> </v>
          </cell>
          <cell r="H437" t="str">
            <v>Existente</v>
          </cell>
        </row>
        <row r="438">
          <cell r="A438" t="str">
            <v>1012347.24331013955.1934</v>
          </cell>
          <cell r="B438">
            <v>1032</v>
          </cell>
          <cell r="C438">
            <v>1012347.2433</v>
          </cell>
          <cell r="D438">
            <v>1013955.1934</v>
          </cell>
          <cell r="E438" t="str">
            <v>Combinado</v>
          </cell>
          <cell r="F438" t="str">
            <v xml:space="preserve"> </v>
          </cell>
          <cell r="G438" t="str">
            <v xml:space="preserve"> </v>
          </cell>
          <cell r="H438" t="str">
            <v>Existente</v>
          </cell>
        </row>
        <row r="439">
          <cell r="A439" t="str">
            <v>1012340.63261013948.5965</v>
          </cell>
          <cell r="B439">
            <v>1033</v>
          </cell>
          <cell r="C439">
            <v>1012340.6326</v>
          </cell>
          <cell r="D439">
            <v>1013948.5965</v>
          </cell>
          <cell r="E439" t="str">
            <v>Combinado</v>
          </cell>
          <cell r="F439" t="str">
            <v xml:space="preserve"> </v>
          </cell>
          <cell r="G439" t="str">
            <v xml:space="preserve"> </v>
          </cell>
          <cell r="H439" t="str">
            <v>Existente</v>
          </cell>
        </row>
        <row r="440">
          <cell r="A440" t="str">
            <v>1012342.72021013948.2637</v>
          </cell>
          <cell r="B440">
            <v>1034</v>
          </cell>
          <cell r="C440">
            <v>1012342.7202</v>
          </cell>
          <cell r="D440">
            <v>1013948.2637</v>
          </cell>
          <cell r="E440" t="str">
            <v>Combinado</v>
          </cell>
          <cell r="F440" t="str">
            <v xml:space="preserve"> </v>
          </cell>
          <cell r="G440" t="str">
            <v xml:space="preserve"> </v>
          </cell>
          <cell r="H440" t="str">
            <v>Existente</v>
          </cell>
        </row>
        <row r="441">
          <cell r="A441" t="str">
            <v>1012335.44181013944.4878</v>
          </cell>
          <cell r="B441">
            <v>1035</v>
          </cell>
          <cell r="C441">
            <v>1012335.4418</v>
          </cell>
          <cell r="D441">
            <v>1013944.4878</v>
          </cell>
          <cell r="E441" t="str">
            <v>Sanitario</v>
          </cell>
          <cell r="F441" t="str">
            <v xml:space="preserve"> </v>
          </cell>
          <cell r="G441" t="str">
            <v xml:space="preserve"> </v>
          </cell>
          <cell r="H441" t="str">
            <v>Existente</v>
          </cell>
        </row>
        <row r="442">
          <cell r="A442" t="str">
            <v>1012310.35841013900.5184</v>
          </cell>
          <cell r="B442">
            <v>1036</v>
          </cell>
          <cell r="C442">
            <v>1012310.3584</v>
          </cell>
          <cell r="D442">
            <v>1013900.5183999999</v>
          </cell>
          <cell r="E442" t="str">
            <v>Combinado</v>
          </cell>
          <cell r="F442" t="str">
            <v xml:space="preserve"> </v>
          </cell>
          <cell r="G442" t="str">
            <v xml:space="preserve"> </v>
          </cell>
          <cell r="H442" t="str">
            <v>Existente</v>
          </cell>
        </row>
        <row r="443">
          <cell r="A443" t="str">
            <v>1012304.73211013891.0087</v>
          </cell>
          <cell r="B443">
            <v>1037</v>
          </cell>
          <cell r="C443">
            <v>1012304.7321</v>
          </cell>
          <cell r="D443">
            <v>1013891.0087</v>
          </cell>
          <cell r="E443" t="str">
            <v>Combinado</v>
          </cell>
          <cell r="F443" t="str">
            <v xml:space="preserve"> </v>
          </cell>
          <cell r="G443" t="str">
            <v xml:space="preserve"> </v>
          </cell>
          <cell r="H443" t="str">
            <v>Existente</v>
          </cell>
        </row>
        <row r="444">
          <cell r="A444" t="str">
            <v>1012282.39271013843.2863</v>
          </cell>
          <cell r="B444">
            <v>1038</v>
          </cell>
          <cell r="C444">
            <v>1012282.3927</v>
          </cell>
          <cell r="D444">
            <v>1013843.2863</v>
          </cell>
          <cell r="E444" t="str">
            <v>Combinado</v>
          </cell>
          <cell r="F444" t="str">
            <v xml:space="preserve"> </v>
          </cell>
          <cell r="G444" t="str">
            <v xml:space="preserve"> </v>
          </cell>
          <cell r="H444" t="str">
            <v>Existente</v>
          </cell>
        </row>
        <row r="445">
          <cell r="A445" t="str">
            <v>1012265.81851013823.3768</v>
          </cell>
          <cell r="B445">
            <v>1039</v>
          </cell>
          <cell r="C445">
            <v>1012265.8185000001</v>
          </cell>
          <cell r="D445">
            <v>1013823.3768</v>
          </cell>
          <cell r="E445" t="str">
            <v>Combinado</v>
          </cell>
          <cell r="F445" t="str">
            <v xml:space="preserve"> </v>
          </cell>
          <cell r="G445" t="str">
            <v xml:space="preserve"> </v>
          </cell>
          <cell r="H445" t="str">
            <v>Existente</v>
          </cell>
        </row>
        <row r="446">
          <cell r="A446" t="str">
            <v>1012264.39721013821.1905</v>
          </cell>
          <cell r="B446">
            <v>1040</v>
          </cell>
          <cell r="C446">
            <v>1012264.3972</v>
          </cell>
          <cell r="D446">
            <v>1013821.1905</v>
          </cell>
          <cell r="E446" t="str">
            <v>Combinado</v>
          </cell>
          <cell r="F446" t="str">
            <v xml:space="preserve"> </v>
          </cell>
          <cell r="G446" t="str">
            <v xml:space="preserve"> </v>
          </cell>
          <cell r="H446" t="str">
            <v>Existente</v>
          </cell>
        </row>
        <row r="447">
          <cell r="A447" t="str">
            <v>1012269.19851013820.0908</v>
          </cell>
          <cell r="B447">
            <v>1041</v>
          </cell>
          <cell r="C447">
            <v>1012269.1985000001</v>
          </cell>
          <cell r="D447">
            <v>1013820.0908</v>
          </cell>
          <cell r="E447" t="str">
            <v>Combinado</v>
          </cell>
          <cell r="F447" t="str">
            <v xml:space="preserve"> </v>
          </cell>
          <cell r="G447" t="str">
            <v xml:space="preserve"> </v>
          </cell>
          <cell r="H447" t="str">
            <v>Existente</v>
          </cell>
        </row>
        <row r="448">
          <cell r="A448" t="str">
            <v>1012209.63871013745.9406</v>
          </cell>
          <cell r="B448">
            <v>1042</v>
          </cell>
          <cell r="C448">
            <v>1012209.6387</v>
          </cell>
          <cell r="D448">
            <v>1013745.9406</v>
          </cell>
          <cell r="E448" t="str">
            <v>Sanitario</v>
          </cell>
          <cell r="F448" t="str">
            <v xml:space="preserve"> </v>
          </cell>
          <cell r="G448" t="str">
            <v xml:space="preserve"> </v>
          </cell>
          <cell r="H448" t="str">
            <v>Existente</v>
          </cell>
        </row>
        <row r="449">
          <cell r="A449" t="str">
            <v>1012210.96721013747.9262</v>
          </cell>
          <cell r="B449">
            <v>1043</v>
          </cell>
          <cell r="C449">
            <v>1012210.9672</v>
          </cell>
          <cell r="D449">
            <v>1013747.9262</v>
          </cell>
          <cell r="E449" t="str">
            <v>Sanitario</v>
          </cell>
          <cell r="F449" t="str">
            <v xml:space="preserve"> </v>
          </cell>
          <cell r="G449" t="str">
            <v xml:space="preserve"> </v>
          </cell>
          <cell r="H449" t="str">
            <v>Existente</v>
          </cell>
        </row>
        <row r="450">
          <cell r="A450" t="str">
            <v>1012179.59041013700.4347</v>
          </cell>
          <cell r="B450">
            <v>1044</v>
          </cell>
          <cell r="C450">
            <v>1012179.5904</v>
          </cell>
          <cell r="D450">
            <v>1013700.4347</v>
          </cell>
          <cell r="E450" t="str">
            <v>Combinado</v>
          </cell>
          <cell r="F450" t="str">
            <v xml:space="preserve"> </v>
          </cell>
          <cell r="G450" t="str">
            <v xml:space="preserve"> </v>
          </cell>
          <cell r="H450" t="str">
            <v>Existente</v>
          </cell>
        </row>
        <row r="451">
          <cell r="A451" t="str">
            <v>1012147.36151013674.4298</v>
          </cell>
          <cell r="B451">
            <v>1045</v>
          </cell>
          <cell r="C451">
            <v>1012147.3615</v>
          </cell>
          <cell r="D451">
            <v>1013674.4298</v>
          </cell>
          <cell r="E451" t="str">
            <v>Combinado</v>
          </cell>
          <cell r="F451" t="str">
            <v xml:space="preserve"> </v>
          </cell>
          <cell r="G451" t="str">
            <v xml:space="preserve"> </v>
          </cell>
          <cell r="H451" t="str">
            <v>Existente</v>
          </cell>
        </row>
        <row r="452">
          <cell r="A452" t="str">
            <v>1012142.68811013679.7535</v>
          </cell>
          <cell r="B452">
            <v>1046</v>
          </cell>
          <cell r="C452">
            <v>1012142.6881</v>
          </cell>
          <cell r="D452">
            <v>1013679.7535</v>
          </cell>
          <cell r="E452" t="str">
            <v>Combinado</v>
          </cell>
          <cell r="F452" t="str">
            <v xml:space="preserve"> </v>
          </cell>
          <cell r="G452" t="str">
            <v xml:space="preserve"> </v>
          </cell>
          <cell r="H452" t="str">
            <v>Existente</v>
          </cell>
        </row>
        <row r="453">
          <cell r="A453" t="str">
            <v>1012112.75641013648.2538</v>
          </cell>
          <cell r="B453">
            <v>1047</v>
          </cell>
          <cell r="C453">
            <v>1012112.7564</v>
          </cell>
          <cell r="D453">
            <v>1013648.2537999999</v>
          </cell>
          <cell r="E453" t="str">
            <v>Combinado</v>
          </cell>
          <cell r="F453" t="str">
            <v xml:space="preserve"> </v>
          </cell>
          <cell r="G453" t="str">
            <v xml:space="preserve"> </v>
          </cell>
          <cell r="H453" t="str">
            <v>Existente</v>
          </cell>
        </row>
        <row r="454">
          <cell r="A454" t="str">
            <v>1012099.2231013635.5592</v>
          </cell>
          <cell r="B454">
            <v>1048</v>
          </cell>
          <cell r="C454">
            <v>1012099.223</v>
          </cell>
          <cell r="D454">
            <v>1013635.5592</v>
          </cell>
          <cell r="E454" t="str">
            <v>Combinado</v>
          </cell>
          <cell r="F454" t="str">
            <v xml:space="preserve"> </v>
          </cell>
          <cell r="G454" t="str">
            <v xml:space="preserve"> </v>
          </cell>
          <cell r="H454" t="str">
            <v>Existente</v>
          </cell>
        </row>
        <row r="455">
          <cell r="A455" t="str">
            <v>1012055.74641013607.3312</v>
          </cell>
          <cell r="B455">
            <v>1049</v>
          </cell>
          <cell r="C455">
            <v>1012055.7463999999</v>
          </cell>
          <cell r="D455">
            <v>1013607.3312</v>
          </cell>
          <cell r="E455" t="str">
            <v>Combinado</v>
          </cell>
          <cell r="F455" t="str">
            <v xml:space="preserve"> </v>
          </cell>
          <cell r="G455" t="str">
            <v xml:space="preserve"> </v>
          </cell>
          <cell r="H455" t="str">
            <v>Existente</v>
          </cell>
        </row>
        <row r="456">
          <cell r="A456" t="str">
            <v>1012052.36511013602.7458</v>
          </cell>
          <cell r="B456">
            <v>1050</v>
          </cell>
          <cell r="C456">
            <v>1012052.3651000001</v>
          </cell>
          <cell r="D456">
            <v>1013602.7458</v>
          </cell>
          <cell r="E456" t="str">
            <v>Combinado</v>
          </cell>
          <cell r="F456" t="str">
            <v xml:space="preserve"> </v>
          </cell>
          <cell r="G456" t="str">
            <v xml:space="preserve"> </v>
          </cell>
          <cell r="H456" t="str">
            <v>Existente</v>
          </cell>
        </row>
        <row r="457">
          <cell r="A457" t="str">
            <v>1012055.97141013593.0318</v>
          </cell>
          <cell r="B457">
            <v>1051</v>
          </cell>
          <cell r="C457">
            <v>1012055.9714</v>
          </cell>
          <cell r="D457">
            <v>1013593.0318</v>
          </cell>
          <cell r="E457" t="str">
            <v>Combinado</v>
          </cell>
          <cell r="F457" t="str">
            <v xml:space="preserve"> </v>
          </cell>
          <cell r="G457" t="str">
            <v xml:space="preserve"> </v>
          </cell>
          <cell r="H457" t="str">
            <v>Existente</v>
          </cell>
        </row>
        <row r="458">
          <cell r="A458" t="str">
            <v>1012057.66191014165.7753</v>
          </cell>
          <cell r="B458">
            <v>1052</v>
          </cell>
          <cell r="C458">
            <v>1012057.6618999999</v>
          </cell>
          <cell r="D458">
            <v>1014165.7753</v>
          </cell>
          <cell r="E458" t="str">
            <v>Sanitario</v>
          </cell>
          <cell r="F458" t="str">
            <v xml:space="preserve"> </v>
          </cell>
          <cell r="G458" t="str">
            <v xml:space="preserve"> </v>
          </cell>
          <cell r="H458" t="str">
            <v>Existente</v>
          </cell>
        </row>
        <row r="459">
          <cell r="A459" t="str">
            <v>1012110.39731014141.1958</v>
          </cell>
          <cell r="B459">
            <v>1053</v>
          </cell>
          <cell r="C459">
            <v>1012110.3973</v>
          </cell>
          <cell r="D459">
            <v>1014141.1958</v>
          </cell>
          <cell r="E459" t="str">
            <v>Sanitario</v>
          </cell>
          <cell r="F459" t="str">
            <v xml:space="preserve"> </v>
          </cell>
          <cell r="G459" t="str">
            <v xml:space="preserve"> </v>
          </cell>
          <cell r="H459" t="str">
            <v>Existente</v>
          </cell>
        </row>
        <row r="460">
          <cell r="A460" t="str">
            <v>1012142.92711014138.8394</v>
          </cell>
          <cell r="B460">
            <v>1054</v>
          </cell>
          <cell r="C460">
            <v>1012142.9271</v>
          </cell>
          <cell r="D460">
            <v>1014138.8394000001</v>
          </cell>
          <cell r="E460" t="str">
            <v>Sanitario</v>
          </cell>
          <cell r="F460" t="str">
            <v xml:space="preserve"> </v>
          </cell>
          <cell r="G460" t="str">
            <v xml:space="preserve"> </v>
          </cell>
          <cell r="H460" t="str">
            <v>Existente</v>
          </cell>
        </row>
        <row r="461">
          <cell r="A461" t="str">
            <v>1012175.30151014139.2557</v>
          </cell>
          <cell r="B461">
            <v>1055</v>
          </cell>
          <cell r="C461">
            <v>1012175.3014999999</v>
          </cell>
          <cell r="D461">
            <v>1014139.2557</v>
          </cell>
          <cell r="E461" t="str">
            <v>Sanitario</v>
          </cell>
          <cell r="F461" t="str">
            <v xml:space="preserve"> </v>
          </cell>
          <cell r="G461" t="str">
            <v xml:space="preserve"> </v>
          </cell>
          <cell r="H461" t="str">
            <v>Existente</v>
          </cell>
        </row>
        <row r="462">
          <cell r="A462" t="str">
            <v>1012185.69021014140.9248</v>
          </cell>
          <cell r="B462">
            <v>1056</v>
          </cell>
          <cell r="C462">
            <v>1012185.6902</v>
          </cell>
          <cell r="D462">
            <v>1014140.9248</v>
          </cell>
          <cell r="E462" t="str">
            <v>Eliminar</v>
          </cell>
          <cell r="F462" t="str">
            <v>Eliminar</v>
          </cell>
          <cell r="G462" t="str">
            <v>Corresponde a dercarga</v>
          </cell>
          <cell r="H462" t="str">
            <v>Eliminar</v>
          </cell>
        </row>
        <row r="463">
          <cell r="A463" t="str">
            <v>1012202.7381014145.843</v>
          </cell>
          <cell r="B463">
            <v>1057</v>
          </cell>
          <cell r="C463">
            <v>1012202.738</v>
          </cell>
          <cell r="D463">
            <v>1014145.843</v>
          </cell>
          <cell r="E463" t="str">
            <v>Eliminar</v>
          </cell>
          <cell r="F463" t="str">
            <v>Eliminar</v>
          </cell>
          <cell r="G463" t="str">
            <v>Contador agua</v>
          </cell>
          <cell r="H463" t="str">
            <v>Eliminar</v>
          </cell>
        </row>
        <row r="464">
          <cell r="A464" t="str">
            <v>1012206.4151014138.412</v>
          </cell>
          <cell r="B464">
            <v>1058</v>
          </cell>
          <cell r="C464">
            <v>1012206.415</v>
          </cell>
          <cell r="D464">
            <v>1014138.412</v>
          </cell>
          <cell r="E464" t="str">
            <v>Sanitario</v>
          </cell>
          <cell r="F464" t="str">
            <v xml:space="preserve"> </v>
          </cell>
          <cell r="G464" t="str">
            <v xml:space="preserve"> </v>
          </cell>
          <cell r="H464" t="str">
            <v>Existente</v>
          </cell>
        </row>
        <row r="465">
          <cell r="A465" t="str">
            <v>1012210.741014131.429</v>
          </cell>
          <cell r="B465">
            <v>1059</v>
          </cell>
          <cell r="C465">
            <v>1012210.74</v>
          </cell>
          <cell r="D465">
            <v>1014131.429</v>
          </cell>
          <cell r="E465" t="str">
            <v>Sanitario</v>
          </cell>
          <cell r="F465" t="str">
            <v xml:space="preserve"> </v>
          </cell>
          <cell r="G465" t="str">
            <v xml:space="preserve"> </v>
          </cell>
          <cell r="H465" t="str">
            <v>Existente</v>
          </cell>
        </row>
        <row r="466">
          <cell r="A466" t="str">
            <v>1012214.76991014124.692</v>
          </cell>
          <cell r="B466">
            <v>1060</v>
          </cell>
          <cell r="C466">
            <v>1012214.7699</v>
          </cell>
          <cell r="D466">
            <v>1014124.692</v>
          </cell>
          <cell r="E466" t="str">
            <v>Sanitario</v>
          </cell>
          <cell r="F466" t="str">
            <v xml:space="preserve"> </v>
          </cell>
          <cell r="G466" t="str">
            <v xml:space="preserve"> </v>
          </cell>
          <cell r="H466" t="str">
            <v>Existente</v>
          </cell>
        </row>
        <row r="467">
          <cell r="A467" t="str">
            <v>1012221.8691014111.954</v>
          </cell>
          <cell r="B467">
            <v>1061</v>
          </cell>
          <cell r="C467">
            <v>1012221.8689999999</v>
          </cell>
          <cell r="D467">
            <v>1014111.954</v>
          </cell>
          <cell r="E467" t="str">
            <v>Sanitario</v>
          </cell>
          <cell r="F467" t="str">
            <v xml:space="preserve"> </v>
          </cell>
          <cell r="G467" t="str">
            <v xml:space="preserve"> </v>
          </cell>
          <cell r="H467" t="str">
            <v>Existente</v>
          </cell>
        </row>
        <row r="468">
          <cell r="A468" t="str">
            <v>1012028.92381014062.1719</v>
          </cell>
          <cell r="B468">
            <v>1067</v>
          </cell>
          <cell r="C468">
            <v>1012028.9238</v>
          </cell>
          <cell r="D468">
            <v>1014062.1719</v>
          </cell>
          <cell r="E468" t="str">
            <v>Sanitario</v>
          </cell>
          <cell r="F468" t="str">
            <v xml:space="preserve"> </v>
          </cell>
          <cell r="G468" t="str">
            <v xml:space="preserve"> </v>
          </cell>
          <cell r="H468" t="str">
            <v>Existente</v>
          </cell>
        </row>
        <row r="469">
          <cell r="A469" t="str">
            <v>1012064.61761014046.0882</v>
          </cell>
          <cell r="B469">
            <v>1068</v>
          </cell>
          <cell r="C469">
            <v>1012064.6176</v>
          </cell>
          <cell r="D469">
            <v>1014046.0882</v>
          </cell>
          <cell r="E469" t="str">
            <v>Sanitario</v>
          </cell>
          <cell r="F469" t="str">
            <v xml:space="preserve"> </v>
          </cell>
          <cell r="G469" t="str">
            <v xml:space="preserve"> </v>
          </cell>
          <cell r="H469" t="str">
            <v>Existente</v>
          </cell>
        </row>
        <row r="470">
          <cell r="A470" t="str">
            <v>1012094.98441014031.969</v>
          </cell>
          <cell r="B470">
            <v>1069</v>
          </cell>
          <cell r="C470">
            <v>1012094.9844</v>
          </cell>
          <cell r="D470">
            <v>1014031.969</v>
          </cell>
          <cell r="E470" t="str">
            <v>Sanitario</v>
          </cell>
          <cell r="F470" t="str">
            <v xml:space="preserve"> </v>
          </cell>
          <cell r="G470" t="str">
            <v xml:space="preserve"> </v>
          </cell>
          <cell r="H470" t="str">
            <v>Existente</v>
          </cell>
        </row>
        <row r="471">
          <cell r="A471" t="str">
            <v>1012139.06921014011.7457</v>
          </cell>
          <cell r="B471">
            <v>1070</v>
          </cell>
          <cell r="C471">
            <v>1012139.0692</v>
          </cell>
          <cell r="D471">
            <v>1014011.7457</v>
          </cell>
          <cell r="E471" t="str">
            <v>Sanitario</v>
          </cell>
          <cell r="F471" t="str">
            <v xml:space="preserve"> </v>
          </cell>
          <cell r="G471" t="str">
            <v xml:space="preserve"> </v>
          </cell>
          <cell r="H471" t="str">
            <v>Existente</v>
          </cell>
        </row>
        <row r="472">
          <cell r="A472" t="str">
            <v>1012159.15031014047.3365</v>
          </cell>
          <cell r="B472">
            <v>1071</v>
          </cell>
          <cell r="C472">
            <v>1012159.1503</v>
          </cell>
          <cell r="D472">
            <v>1014047.3365</v>
          </cell>
          <cell r="E472" t="str">
            <v>Sanitario</v>
          </cell>
          <cell r="F472" t="str">
            <v xml:space="preserve"> </v>
          </cell>
          <cell r="G472" t="str">
            <v xml:space="preserve"> </v>
          </cell>
          <cell r="H472" t="str">
            <v>Existente</v>
          </cell>
        </row>
        <row r="473">
          <cell r="A473" t="str">
            <v>1012164.09761014000.7262</v>
          </cell>
          <cell r="B473">
            <v>1072</v>
          </cell>
          <cell r="C473">
            <v>1012164.0976</v>
          </cell>
          <cell r="D473">
            <v>1014000.7262</v>
          </cell>
          <cell r="E473" t="str">
            <v>Sanitario</v>
          </cell>
          <cell r="F473" t="str">
            <v xml:space="preserve"> </v>
          </cell>
          <cell r="G473" t="str">
            <v xml:space="preserve"> </v>
          </cell>
          <cell r="H473" t="str">
            <v>Existente</v>
          </cell>
        </row>
        <row r="474">
          <cell r="A474" t="str">
            <v>1012036.0711014289.126</v>
          </cell>
          <cell r="B474">
            <v>1073</v>
          </cell>
          <cell r="C474">
            <v>1012036.071</v>
          </cell>
          <cell r="D474">
            <v>1014289.126</v>
          </cell>
          <cell r="E474" t="str">
            <v>Sanitario</v>
          </cell>
          <cell r="F474" t="str">
            <v xml:space="preserve"> </v>
          </cell>
          <cell r="G474" t="str">
            <v xml:space="preserve"> </v>
          </cell>
          <cell r="H474" t="str">
            <v>Existente</v>
          </cell>
        </row>
        <row r="475">
          <cell r="A475" t="str">
            <v>1012038.32721014281.3222</v>
          </cell>
          <cell r="B475">
            <v>1074</v>
          </cell>
          <cell r="C475">
            <v>1012038.3272000001</v>
          </cell>
          <cell r="D475">
            <v>1014281.3222000001</v>
          </cell>
          <cell r="E475" t="str">
            <v>Sanitario</v>
          </cell>
          <cell r="F475" t="str">
            <v xml:space="preserve"> </v>
          </cell>
          <cell r="G475" t="str">
            <v xml:space="preserve"> </v>
          </cell>
          <cell r="H475" t="str">
            <v>Existente</v>
          </cell>
        </row>
        <row r="476">
          <cell r="A476" t="str">
            <v>1012050.69771014232.1182</v>
          </cell>
          <cell r="B476">
            <v>1075</v>
          </cell>
          <cell r="C476">
            <v>1012050.6977</v>
          </cell>
          <cell r="D476">
            <v>1014232.1182</v>
          </cell>
          <cell r="E476" t="str">
            <v>Sanitario</v>
          </cell>
          <cell r="F476" t="str">
            <v xml:space="preserve"> </v>
          </cell>
          <cell r="G476" t="str">
            <v xml:space="preserve"> </v>
          </cell>
          <cell r="H476" t="str">
            <v>Existente</v>
          </cell>
        </row>
        <row r="477">
          <cell r="A477" t="str">
            <v>1012055.45291014283.8843</v>
          </cell>
          <cell r="B477">
            <v>1076</v>
          </cell>
          <cell r="C477">
            <v>1012055.4529</v>
          </cell>
          <cell r="D477">
            <v>1014283.8843</v>
          </cell>
          <cell r="E477" t="str">
            <v>Sanitario</v>
          </cell>
          <cell r="F477" t="str">
            <v xml:space="preserve"> </v>
          </cell>
          <cell r="G477" t="str">
            <v xml:space="preserve"> </v>
          </cell>
          <cell r="H477" t="str">
            <v>Existente</v>
          </cell>
        </row>
        <row r="478">
          <cell r="A478" t="str">
            <v>1012065.95011014285.0404</v>
          </cell>
          <cell r="B478">
            <v>1077</v>
          </cell>
          <cell r="C478">
            <v>1012065.9501</v>
          </cell>
          <cell r="D478">
            <v>1014285.0404000001</v>
          </cell>
          <cell r="E478" t="str">
            <v>Sanitario</v>
          </cell>
          <cell r="F478" t="str">
            <v xml:space="preserve"> </v>
          </cell>
          <cell r="G478" t="str">
            <v xml:space="preserve"> </v>
          </cell>
          <cell r="H478" t="str">
            <v>Existente</v>
          </cell>
        </row>
        <row r="479">
          <cell r="A479" t="str">
            <v>1012070.41521014287.4048</v>
          </cell>
          <cell r="B479">
            <v>1078</v>
          </cell>
          <cell r="C479">
            <v>1012070.4152</v>
          </cell>
          <cell r="D479">
            <v>1014287.4048</v>
          </cell>
          <cell r="E479" t="str">
            <v>Sanitario</v>
          </cell>
          <cell r="F479" t="str">
            <v xml:space="preserve"> </v>
          </cell>
          <cell r="G479" t="str">
            <v xml:space="preserve"> </v>
          </cell>
          <cell r="H479" t="str">
            <v>Existente</v>
          </cell>
        </row>
        <row r="480">
          <cell r="A480" t="str">
            <v>1012111.51941014323.4826</v>
          </cell>
          <cell r="B480">
            <v>1080</v>
          </cell>
          <cell r="C480">
            <v>1012111.5194</v>
          </cell>
          <cell r="D480">
            <v>1014323.4826</v>
          </cell>
          <cell r="E480" t="str">
            <v>Pluvial</v>
          </cell>
          <cell r="F480" t="str">
            <v xml:space="preserve"> </v>
          </cell>
          <cell r="G480" t="str">
            <v xml:space="preserve"> </v>
          </cell>
          <cell r="H480" t="str">
            <v>Existente</v>
          </cell>
        </row>
        <row r="481">
          <cell r="A481" t="str">
            <v>1012157.62481014318.6032</v>
          </cell>
          <cell r="B481">
            <v>1081</v>
          </cell>
          <cell r="C481">
            <v>1012157.6248</v>
          </cell>
          <cell r="D481">
            <v>1014318.6032</v>
          </cell>
          <cell r="E481" t="str">
            <v>Pluvial</v>
          </cell>
          <cell r="F481" t="str">
            <v xml:space="preserve"> </v>
          </cell>
          <cell r="G481" t="str">
            <v xml:space="preserve"> </v>
          </cell>
          <cell r="H481" t="str">
            <v>Existente</v>
          </cell>
        </row>
        <row r="482">
          <cell r="A482" t="str">
            <v>1012151.46021014437.904</v>
          </cell>
          <cell r="B482">
            <v>1082</v>
          </cell>
          <cell r="C482">
            <v>1012151.4602</v>
          </cell>
          <cell r="D482">
            <v>1014437.904</v>
          </cell>
          <cell r="E482" t="str">
            <v>Sanitario</v>
          </cell>
          <cell r="F482" t="str">
            <v xml:space="preserve"> </v>
          </cell>
          <cell r="G482" t="str">
            <v xml:space="preserve"> </v>
          </cell>
          <cell r="H482" t="str">
            <v>Existente</v>
          </cell>
        </row>
        <row r="483">
          <cell r="A483" t="str">
            <v>1012181.85161014409.0544</v>
          </cell>
          <cell r="B483">
            <v>1083</v>
          </cell>
          <cell r="C483">
            <v>1012181.8516000001</v>
          </cell>
          <cell r="D483">
            <v>1014409.0544</v>
          </cell>
          <cell r="E483" t="str">
            <v>Sanitario</v>
          </cell>
          <cell r="F483" t="str">
            <v xml:space="preserve"> </v>
          </cell>
          <cell r="G483" t="str">
            <v xml:space="preserve"> </v>
          </cell>
          <cell r="H483" t="str">
            <v>Existente</v>
          </cell>
        </row>
        <row r="484">
          <cell r="A484" t="str">
            <v>1012211.36891014367.0111</v>
          </cell>
          <cell r="B484">
            <v>1084</v>
          </cell>
          <cell r="C484">
            <v>1012211.3689</v>
          </cell>
          <cell r="D484">
            <v>1014367.0111</v>
          </cell>
          <cell r="E484" t="str">
            <v>Sanitario</v>
          </cell>
          <cell r="F484" t="str">
            <v xml:space="preserve"> </v>
          </cell>
          <cell r="G484" t="str">
            <v xml:space="preserve"> </v>
          </cell>
          <cell r="H484" t="str">
            <v>Existente</v>
          </cell>
        </row>
        <row r="485">
          <cell r="A485" t="str">
            <v>1012200.85521014351.8828</v>
          </cell>
          <cell r="B485">
            <v>1085</v>
          </cell>
          <cell r="C485">
            <v>1012200.8552</v>
          </cell>
          <cell r="D485">
            <v>1014351.8828</v>
          </cell>
          <cell r="E485" t="str">
            <v>Sanitario</v>
          </cell>
          <cell r="F485" t="str">
            <v xml:space="preserve"> </v>
          </cell>
          <cell r="G485" t="str">
            <v xml:space="preserve"> </v>
          </cell>
          <cell r="H485" t="str">
            <v>Existente</v>
          </cell>
        </row>
        <row r="486">
          <cell r="A486" t="str">
            <v>1012178.16511014367.7874</v>
          </cell>
          <cell r="B486">
            <v>1086</v>
          </cell>
          <cell r="C486">
            <v>1012178.1651</v>
          </cell>
          <cell r="D486">
            <v>1014367.7874</v>
          </cell>
          <cell r="E486" t="str">
            <v>Sanitario</v>
          </cell>
          <cell r="F486" t="str">
            <v xml:space="preserve"> </v>
          </cell>
          <cell r="G486" t="str">
            <v xml:space="preserve"> </v>
          </cell>
          <cell r="H486" t="str">
            <v>Existente</v>
          </cell>
        </row>
        <row r="487">
          <cell r="A487" t="str">
            <v>1012161.60491014387.0587</v>
          </cell>
          <cell r="B487">
            <v>1087</v>
          </cell>
          <cell r="C487">
            <v>1012161.6049</v>
          </cell>
          <cell r="D487">
            <v>1014387.0587000001</v>
          </cell>
          <cell r="E487" t="str">
            <v>Sanitario</v>
          </cell>
          <cell r="F487" t="str">
            <v xml:space="preserve"> </v>
          </cell>
          <cell r="G487" t="str">
            <v xml:space="preserve"> </v>
          </cell>
          <cell r="H487" t="str">
            <v>Existente</v>
          </cell>
        </row>
        <row r="488">
          <cell r="A488" t="str">
            <v>1012145.22981014417.3057</v>
          </cell>
          <cell r="B488">
            <v>1088</v>
          </cell>
          <cell r="C488">
            <v>1012145.2298</v>
          </cell>
          <cell r="D488">
            <v>1014417.3057</v>
          </cell>
          <cell r="E488" t="str">
            <v>Sanitario</v>
          </cell>
          <cell r="F488" t="str">
            <v xml:space="preserve"> </v>
          </cell>
          <cell r="G488" t="str">
            <v xml:space="preserve"> </v>
          </cell>
          <cell r="H488" t="str">
            <v>Existente</v>
          </cell>
        </row>
        <row r="489">
          <cell r="A489" t="str">
            <v>1012152.33191014372.9208</v>
          </cell>
          <cell r="B489">
            <v>1089</v>
          </cell>
          <cell r="C489">
            <v>1012152.3319</v>
          </cell>
          <cell r="D489">
            <v>1014372.9208</v>
          </cell>
          <cell r="E489" t="str">
            <v>Sanitario</v>
          </cell>
          <cell r="F489" t="str">
            <v xml:space="preserve"> </v>
          </cell>
          <cell r="G489" t="str">
            <v xml:space="preserve"> </v>
          </cell>
          <cell r="H489" t="str">
            <v>Existente</v>
          </cell>
        </row>
        <row r="490">
          <cell r="A490" t="str">
            <v>1012162.77821014346.1959</v>
          </cell>
          <cell r="B490">
            <v>1090</v>
          </cell>
          <cell r="C490">
            <v>1012162.7781999999</v>
          </cell>
          <cell r="D490">
            <v>1014346.1959</v>
          </cell>
          <cell r="E490" t="str">
            <v>Sanitario</v>
          </cell>
          <cell r="F490" t="str">
            <v xml:space="preserve"> </v>
          </cell>
          <cell r="G490" t="str">
            <v xml:space="preserve"> </v>
          </cell>
          <cell r="H490" t="str">
            <v>Existente</v>
          </cell>
        </row>
        <row r="491">
          <cell r="A491" t="str">
            <v>1012565.07821014014.3991</v>
          </cell>
          <cell r="B491">
            <v>1091</v>
          </cell>
          <cell r="C491">
            <v>1012565.0782</v>
          </cell>
          <cell r="D491">
            <v>1014014.3991</v>
          </cell>
          <cell r="E491" t="str">
            <v>Sanitario</v>
          </cell>
          <cell r="F491" t="str">
            <v xml:space="preserve"> </v>
          </cell>
          <cell r="G491" t="str">
            <v xml:space="preserve"> </v>
          </cell>
          <cell r="H491" t="str">
            <v>Existente</v>
          </cell>
        </row>
        <row r="492">
          <cell r="A492" t="str">
            <v>1012518.76121014008.2508</v>
          </cell>
          <cell r="B492">
            <v>1092</v>
          </cell>
          <cell r="C492">
            <v>1012518.7611999999</v>
          </cell>
          <cell r="D492">
            <v>1014008.2508</v>
          </cell>
          <cell r="E492" t="str">
            <v>Sanitario</v>
          </cell>
          <cell r="F492" t="str">
            <v xml:space="preserve"> </v>
          </cell>
          <cell r="G492" t="str">
            <v xml:space="preserve"> </v>
          </cell>
          <cell r="H492" t="str">
            <v>Existente</v>
          </cell>
        </row>
        <row r="493">
          <cell r="A493" t="str">
            <v>1012478.63091013998.7077</v>
          </cell>
          <cell r="B493">
            <v>1093</v>
          </cell>
          <cell r="C493">
            <v>1012478.6309</v>
          </cell>
          <cell r="D493">
            <v>1013998.7077</v>
          </cell>
          <cell r="E493" t="str">
            <v>Sanitario</v>
          </cell>
          <cell r="F493" t="str">
            <v xml:space="preserve"> </v>
          </cell>
          <cell r="G493" t="str">
            <v xml:space="preserve"> </v>
          </cell>
          <cell r="H493" t="str">
            <v>Existente</v>
          </cell>
        </row>
        <row r="494">
          <cell r="A494" t="str">
            <v>1012478.16061014000.0114</v>
          </cell>
          <cell r="B494">
            <v>1094</v>
          </cell>
          <cell r="C494">
            <v>1012478.1605999999</v>
          </cell>
          <cell r="D494">
            <v>1014000.0114</v>
          </cell>
          <cell r="E494" t="str">
            <v>Sanitario</v>
          </cell>
          <cell r="F494" t="str">
            <v xml:space="preserve"> </v>
          </cell>
          <cell r="G494" t="str">
            <v xml:space="preserve"> </v>
          </cell>
          <cell r="H494" t="str">
            <v>Existente</v>
          </cell>
        </row>
        <row r="495">
          <cell r="A495" t="str">
            <v>1012473.01261013997.5472</v>
          </cell>
          <cell r="B495">
            <v>1095</v>
          </cell>
          <cell r="C495">
            <v>1012473.0126</v>
          </cell>
          <cell r="D495">
            <v>1013997.5472</v>
          </cell>
          <cell r="E495" t="str">
            <v>Sanitario</v>
          </cell>
          <cell r="F495" t="str">
            <v xml:space="preserve"> </v>
          </cell>
          <cell r="G495" t="str">
            <v xml:space="preserve"> </v>
          </cell>
          <cell r="H495" t="str">
            <v>Existente</v>
          </cell>
        </row>
        <row r="496">
          <cell r="A496" t="str">
            <v>1012427.08461013941.4486</v>
          </cell>
          <cell r="B496">
            <v>1096</v>
          </cell>
          <cell r="C496">
            <v>1012427.0845999999</v>
          </cell>
          <cell r="D496">
            <v>1013941.4486</v>
          </cell>
          <cell r="E496" t="str">
            <v>Sanitario</v>
          </cell>
          <cell r="F496" t="str">
            <v xml:space="preserve"> </v>
          </cell>
          <cell r="G496" t="str">
            <v xml:space="preserve"> </v>
          </cell>
          <cell r="H496" t="str">
            <v>Existente</v>
          </cell>
        </row>
        <row r="497">
          <cell r="A497" t="str">
            <v>1012375.20281013877.9453</v>
          </cell>
          <cell r="B497">
            <v>1097</v>
          </cell>
          <cell r="C497">
            <v>1012375.2028</v>
          </cell>
          <cell r="D497">
            <v>1013877.9453</v>
          </cell>
          <cell r="E497" t="str">
            <v>Sanitario</v>
          </cell>
          <cell r="F497" t="str">
            <v xml:space="preserve"> </v>
          </cell>
          <cell r="G497" t="str">
            <v xml:space="preserve"> </v>
          </cell>
          <cell r="H497" t="str">
            <v>Existente</v>
          </cell>
        </row>
        <row r="498">
          <cell r="A498" t="str">
            <v>1012371.15831013875.0948</v>
          </cell>
          <cell r="B498">
            <v>1098</v>
          </cell>
          <cell r="C498">
            <v>1012371.1583</v>
          </cell>
          <cell r="D498">
            <v>1013875.0948</v>
          </cell>
          <cell r="E498" t="str">
            <v>Sanitario</v>
          </cell>
          <cell r="F498" t="str">
            <v xml:space="preserve"> </v>
          </cell>
          <cell r="G498" t="str">
            <v xml:space="preserve"> </v>
          </cell>
          <cell r="H498" t="str">
            <v>Existente</v>
          </cell>
        </row>
        <row r="499">
          <cell r="A499" t="str">
            <v>1012332.3451013852.2663</v>
          </cell>
          <cell r="B499">
            <v>1099</v>
          </cell>
          <cell r="C499">
            <v>1012332.345</v>
          </cell>
          <cell r="D499">
            <v>1013852.2663</v>
          </cell>
          <cell r="E499" t="str">
            <v>Sanitario</v>
          </cell>
          <cell r="F499" t="str">
            <v xml:space="preserve"> </v>
          </cell>
          <cell r="G499" t="str">
            <v xml:space="preserve"> </v>
          </cell>
          <cell r="H499" t="str">
            <v>Existente</v>
          </cell>
        </row>
        <row r="500">
          <cell r="A500" t="str">
            <v>1012296.26591013806.5345</v>
          </cell>
          <cell r="B500">
            <v>1100</v>
          </cell>
          <cell r="C500">
            <v>1012296.2659</v>
          </cell>
          <cell r="D500">
            <v>1013806.5345</v>
          </cell>
          <cell r="E500" t="str">
            <v>Combinado</v>
          </cell>
          <cell r="F500" t="str">
            <v xml:space="preserve"> </v>
          </cell>
          <cell r="G500" t="str">
            <v xml:space="preserve"> </v>
          </cell>
          <cell r="H500" t="str">
            <v>Existente</v>
          </cell>
        </row>
        <row r="501">
          <cell r="A501" t="str">
            <v>1012282.97351013801.7108</v>
          </cell>
          <cell r="B501">
            <v>1102</v>
          </cell>
          <cell r="C501">
            <v>1012282.9735</v>
          </cell>
          <cell r="D501">
            <v>1013801.7108</v>
          </cell>
          <cell r="E501" t="str">
            <v>Combinado</v>
          </cell>
          <cell r="F501" t="str">
            <v xml:space="preserve"> </v>
          </cell>
          <cell r="G501" t="str">
            <v xml:space="preserve"> </v>
          </cell>
          <cell r="H501" t="str">
            <v>Existente</v>
          </cell>
        </row>
        <row r="502">
          <cell r="A502" t="str">
            <v>1012247.93641013743.7629</v>
          </cell>
          <cell r="B502">
            <v>1103</v>
          </cell>
          <cell r="C502">
            <v>1012247.9364</v>
          </cell>
          <cell r="D502">
            <v>1013743.7629</v>
          </cell>
          <cell r="E502" t="str">
            <v>Combinado</v>
          </cell>
          <cell r="F502" t="str">
            <v xml:space="preserve"> </v>
          </cell>
          <cell r="G502" t="str">
            <v xml:space="preserve"> </v>
          </cell>
          <cell r="H502" t="str">
            <v>Existente</v>
          </cell>
        </row>
        <row r="503">
          <cell r="A503" t="str">
            <v>1012214.92011013701.0642</v>
          </cell>
          <cell r="B503">
            <v>1104</v>
          </cell>
          <cell r="C503">
            <v>1012214.9201</v>
          </cell>
          <cell r="D503">
            <v>1013701.0642</v>
          </cell>
          <cell r="E503" t="str">
            <v>Sanitario</v>
          </cell>
          <cell r="F503" t="str">
            <v xml:space="preserve"> </v>
          </cell>
          <cell r="G503" t="str">
            <v xml:space="preserve"> </v>
          </cell>
          <cell r="H503" t="str">
            <v>Existente</v>
          </cell>
        </row>
        <row r="504">
          <cell r="A504" t="str">
            <v>1012208.53451013693.1436</v>
          </cell>
          <cell r="B504">
            <v>1105</v>
          </cell>
          <cell r="C504">
            <v>1012208.5345</v>
          </cell>
          <cell r="D504">
            <v>1013693.1436</v>
          </cell>
          <cell r="E504" t="str">
            <v>Sanitario</v>
          </cell>
          <cell r="F504" t="str">
            <v xml:space="preserve"> </v>
          </cell>
          <cell r="G504" t="str">
            <v xml:space="preserve"> </v>
          </cell>
          <cell r="H504" t="str">
            <v>Existente</v>
          </cell>
        </row>
        <row r="505">
          <cell r="A505" t="str">
            <v>1012190.14861013673.3069</v>
          </cell>
          <cell r="B505">
            <v>1106</v>
          </cell>
          <cell r="C505">
            <v>1012190.1486</v>
          </cell>
          <cell r="D505">
            <v>1013673.3069</v>
          </cell>
          <cell r="E505" t="str">
            <v>Indefinido</v>
          </cell>
          <cell r="F505" t="str">
            <v xml:space="preserve"> </v>
          </cell>
          <cell r="G505" t="str">
            <v xml:space="preserve"> </v>
          </cell>
          <cell r="H505" t="str">
            <v>Existente</v>
          </cell>
        </row>
        <row r="506">
          <cell r="A506" t="str">
            <v>1012180.19681013665.1033</v>
          </cell>
          <cell r="B506">
            <v>1107</v>
          </cell>
          <cell r="C506">
            <v>1012180.1968</v>
          </cell>
          <cell r="D506">
            <v>1013665.1033</v>
          </cell>
          <cell r="E506" t="str">
            <v>Sanitario</v>
          </cell>
          <cell r="F506" t="str">
            <v xml:space="preserve"> </v>
          </cell>
          <cell r="G506" t="str">
            <v xml:space="preserve"> </v>
          </cell>
          <cell r="H506" t="str">
            <v>Existente</v>
          </cell>
        </row>
        <row r="507">
          <cell r="A507" t="str">
            <v>1012156.70061013655.8371</v>
          </cell>
          <cell r="B507">
            <v>1108</v>
          </cell>
          <cell r="C507">
            <v>1012156.7006</v>
          </cell>
          <cell r="D507">
            <v>1013655.8371</v>
          </cell>
          <cell r="E507" t="str">
            <v>Sanitario</v>
          </cell>
          <cell r="F507" t="str">
            <v xml:space="preserve"> </v>
          </cell>
          <cell r="G507" t="str">
            <v xml:space="preserve"> </v>
          </cell>
          <cell r="H507" t="str">
            <v>Existente</v>
          </cell>
        </row>
        <row r="508">
          <cell r="A508" t="str">
            <v>1012136.20051013637.9007</v>
          </cell>
          <cell r="B508">
            <v>1109</v>
          </cell>
          <cell r="C508">
            <v>1012136.2005</v>
          </cell>
          <cell r="D508">
            <v>1013637.9007</v>
          </cell>
          <cell r="E508" t="str">
            <v>Sanitario</v>
          </cell>
          <cell r="F508" t="str">
            <v>Sin Catastrar</v>
          </cell>
          <cell r="G508" t="str">
            <v>Tapa Concreto</v>
          </cell>
          <cell r="H508" t="str">
            <v>Existente</v>
          </cell>
        </row>
        <row r="509">
          <cell r="A509" t="str">
            <v>1012108.69241013617.2291</v>
          </cell>
          <cell r="B509">
            <v>1110</v>
          </cell>
          <cell r="C509">
            <v>1012108.6924000001</v>
          </cell>
          <cell r="D509">
            <v>1013617.2291</v>
          </cell>
          <cell r="E509" t="str">
            <v>Sanitario</v>
          </cell>
          <cell r="F509" t="str">
            <v xml:space="preserve"> </v>
          </cell>
          <cell r="G509" t="str">
            <v xml:space="preserve"> </v>
          </cell>
          <cell r="H509" t="str">
            <v>Existente</v>
          </cell>
        </row>
        <row r="510">
          <cell r="A510" t="str">
            <v>1012080.15811013583.4776</v>
          </cell>
          <cell r="B510">
            <v>1111</v>
          </cell>
          <cell r="C510">
            <v>1012080.1581</v>
          </cell>
          <cell r="D510">
            <v>1013583.4776</v>
          </cell>
          <cell r="E510" t="str">
            <v>Sanitario</v>
          </cell>
          <cell r="F510" t="str">
            <v xml:space="preserve"> </v>
          </cell>
          <cell r="G510" t="str">
            <v xml:space="preserve"> </v>
          </cell>
          <cell r="H510" t="str">
            <v>Existente</v>
          </cell>
        </row>
        <row r="511">
          <cell r="A511" t="str">
            <v>1012147.31381013668.0167</v>
          </cell>
          <cell r="B511">
            <v>1112</v>
          </cell>
          <cell r="C511">
            <v>1012147.3138</v>
          </cell>
          <cell r="D511">
            <v>1013668.0167</v>
          </cell>
          <cell r="E511" t="str">
            <v>Sanitario</v>
          </cell>
          <cell r="F511" t="str">
            <v xml:space="preserve"> </v>
          </cell>
          <cell r="G511" t="str">
            <v xml:space="preserve"> </v>
          </cell>
          <cell r="H511" t="str">
            <v>Existente</v>
          </cell>
        </row>
        <row r="512">
          <cell r="A512" t="str">
            <v>1012582.4891014027.9382</v>
          </cell>
          <cell r="B512">
            <v>1113</v>
          </cell>
          <cell r="C512">
            <v>1012582.4889999999</v>
          </cell>
          <cell r="D512">
            <v>1014027.9382</v>
          </cell>
          <cell r="E512" t="str">
            <v>Sanitario</v>
          </cell>
          <cell r="F512" t="str">
            <v xml:space="preserve"> </v>
          </cell>
          <cell r="G512" t="str">
            <v xml:space="preserve"> </v>
          </cell>
          <cell r="H512" t="str">
            <v>Existente</v>
          </cell>
        </row>
        <row r="513">
          <cell r="A513" t="str">
            <v>1012621.57041014079.7123</v>
          </cell>
          <cell r="B513">
            <v>1114</v>
          </cell>
          <cell r="C513">
            <v>1012621.5704</v>
          </cell>
          <cell r="D513">
            <v>1014079.7123</v>
          </cell>
          <cell r="E513" t="str">
            <v>Sanitario</v>
          </cell>
          <cell r="F513" t="str">
            <v xml:space="preserve"> </v>
          </cell>
          <cell r="G513" t="str">
            <v xml:space="preserve"> </v>
          </cell>
          <cell r="H513" t="str">
            <v>Existente</v>
          </cell>
        </row>
        <row r="514">
          <cell r="A514" t="str">
            <v>1012666.30071014142.0817</v>
          </cell>
          <cell r="B514">
            <v>1115</v>
          </cell>
          <cell r="C514">
            <v>1012666.3007</v>
          </cell>
          <cell r="D514">
            <v>1014142.0817</v>
          </cell>
          <cell r="E514" t="str">
            <v>Sanitario</v>
          </cell>
          <cell r="F514" t="str">
            <v xml:space="preserve"> </v>
          </cell>
          <cell r="G514" t="str">
            <v xml:space="preserve"> </v>
          </cell>
          <cell r="H514" t="str">
            <v>Existente</v>
          </cell>
        </row>
        <row r="515">
          <cell r="A515" t="str">
            <v>1012936.46891014196.9464</v>
          </cell>
          <cell r="B515">
            <v>1116</v>
          </cell>
          <cell r="C515">
            <v>1012936.4689</v>
          </cell>
          <cell r="D515">
            <v>1014196.9464</v>
          </cell>
          <cell r="E515" t="str">
            <v>Sanitario</v>
          </cell>
          <cell r="F515" t="str">
            <v xml:space="preserve"> </v>
          </cell>
          <cell r="G515" t="str">
            <v xml:space="preserve"> </v>
          </cell>
          <cell r="H515" t="str">
            <v>Existente</v>
          </cell>
        </row>
        <row r="516">
          <cell r="A516" t="str">
            <v>1012995.03081014176.2481</v>
          </cell>
          <cell r="B516">
            <v>1117</v>
          </cell>
          <cell r="C516">
            <v>1012995.0307999999</v>
          </cell>
          <cell r="D516">
            <v>1014176.2481</v>
          </cell>
          <cell r="E516" t="str">
            <v>Sanitario</v>
          </cell>
          <cell r="F516" t="str">
            <v xml:space="preserve"> </v>
          </cell>
          <cell r="G516" t="str">
            <v xml:space="preserve"> </v>
          </cell>
          <cell r="H516" t="str">
            <v>Existente</v>
          </cell>
        </row>
        <row r="517">
          <cell r="A517" t="str">
            <v>1013023.27811014166.5132</v>
          </cell>
          <cell r="B517">
            <v>1118</v>
          </cell>
          <cell r="C517">
            <v>1013023.2781</v>
          </cell>
          <cell r="D517">
            <v>1014166.5132</v>
          </cell>
          <cell r="E517" t="str">
            <v>Sanitario</v>
          </cell>
          <cell r="F517" t="str">
            <v xml:space="preserve"> </v>
          </cell>
          <cell r="G517" t="str">
            <v xml:space="preserve"> </v>
          </cell>
          <cell r="H517" t="str">
            <v>Existente</v>
          </cell>
        </row>
        <row r="518">
          <cell r="A518" t="str">
            <v>1013038.16551014172.4261</v>
          </cell>
          <cell r="B518">
            <v>1119</v>
          </cell>
          <cell r="C518">
            <v>1013038.1655</v>
          </cell>
          <cell r="D518">
            <v>1014172.4261</v>
          </cell>
          <cell r="E518" t="str">
            <v>Sanitario</v>
          </cell>
          <cell r="F518" t="str">
            <v xml:space="preserve"> </v>
          </cell>
          <cell r="G518" t="str">
            <v xml:space="preserve"> </v>
          </cell>
          <cell r="H518" t="str">
            <v>Existente</v>
          </cell>
        </row>
        <row r="519">
          <cell r="A519" t="str">
            <v>1013093.90581014176.5711</v>
          </cell>
          <cell r="B519">
            <v>1120</v>
          </cell>
          <cell r="C519">
            <v>1013093.9057999999</v>
          </cell>
          <cell r="D519">
            <v>1014176.5710999999</v>
          </cell>
          <cell r="E519" t="str">
            <v>Sanitario</v>
          </cell>
          <cell r="F519" t="str">
            <v xml:space="preserve"> </v>
          </cell>
          <cell r="G519" t="str">
            <v xml:space="preserve"> </v>
          </cell>
          <cell r="H519" t="str">
            <v>Existente</v>
          </cell>
        </row>
        <row r="520">
          <cell r="A520" t="str">
            <v>1013141.10841014180.4426</v>
          </cell>
          <cell r="B520">
            <v>1121</v>
          </cell>
          <cell r="C520">
            <v>1013141.1084</v>
          </cell>
          <cell r="D520">
            <v>1014180.4426</v>
          </cell>
          <cell r="E520" t="str">
            <v>Sanitario</v>
          </cell>
          <cell r="F520" t="str">
            <v xml:space="preserve"> </v>
          </cell>
          <cell r="G520" t="str">
            <v xml:space="preserve"> </v>
          </cell>
          <cell r="H520" t="str">
            <v>Existente</v>
          </cell>
        </row>
        <row r="521">
          <cell r="A521" t="str">
            <v>1013249.06461014120.8263</v>
          </cell>
          <cell r="B521">
            <v>1122</v>
          </cell>
          <cell r="C521">
            <v>1013249.0646</v>
          </cell>
          <cell r="D521">
            <v>1014120.8263</v>
          </cell>
          <cell r="E521" t="str">
            <v>Combinado</v>
          </cell>
          <cell r="F521" t="str">
            <v xml:space="preserve"> </v>
          </cell>
          <cell r="G521" t="str">
            <v xml:space="preserve"> </v>
          </cell>
          <cell r="H521" t="str">
            <v>Existente</v>
          </cell>
        </row>
        <row r="522">
          <cell r="A522" t="str">
            <v>1013154.41171014233.9847</v>
          </cell>
          <cell r="B522">
            <v>1123</v>
          </cell>
          <cell r="C522">
            <v>1013154.4117000001</v>
          </cell>
          <cell r="D522">
            <v>1014233.9847</v>
          </cell>
          <cell r="E522" t="str">
            <v>Sanitario</v>
          </cell>
          <cell r="F522" t="str">
            <v>Verificar</v>
          </cell>
          <cell r="G522" t="str">
            <v>Conexiones</v>
          </cell>
          <cell r="H522" t="str">
            <v>Existente</v>
          </cell>
        </row>
        <row r="523">
          <cell r="A523" t="str">
            <v>1013127.22151014285.6874</v>
          </cell>
          <cell r="B523">
            <v>1124</v>
          </cell>
          <cell r="C523">
            <v>1013127.2215</v>
          </cell>
          <cell r="D523">
            <v>1014285.6874000001</v>
          </cell>
          <cell r="E523" t="str">
            <v>Sanitario</v>
          </cell>
          <cell r="F523" t="str">
            <v xml:space="preserve"> </v>
          </cell>
          <cell r="G523" t="str">
            <v xml:space="preserve"> </v>
          </cell>
          <cell r="H523" t="str">
            <v>Existente</v>
          </cell>
        </row>
        <row r="524">
          <cell r="A524" t="str">
            <v>1013140.29091014311.0127</v>
          </cell>
          <cell r="B524">
            <v>1125</v>
          </cell>
          <cell r="C524">
            <v>1013140.2909</v>
          </cell>
          <cell r="D524">
            <v>1014311.0127</v>
          </cell>
          <cell r="E524" t="str">
            <v>Sanitario</v>
          </cell>
          <cell r="F524" t="str">
            <v xml:space="preserve"> </v>
          </cell>
          <cell r="G524" t="str">
            <v xml:space="preserve"> </v>
          </cell>
          <cell r="H524" t="str">
            <v>Existente</v>
          </cell>
        </row>
        <row r="525">
          <cell r="A525" t="str">
            <v>1013168.72731014358.3593</v>
          </cell>
          <cell r="B525">
            <v>1126</v>
          </cell>
          <cell r="C525">
            <v>1013168.7273</v>
          </cell>
          <cell r="D525">
            <v>1014358.3593</v>
          </cell>
          <cell r="E525" t="str">
            <v>Sanitario</v>
          </cell>
          <cell r="F525" t="str">
            <v xml:space="preserve"> </v>
          </cell>
          <cell r="G525" t="str">
            <v xml:space="preserve"> </v>
          </cell>
          <cell r="H525" t="str">
            <v>Existente</v>
          </cell>
        </row>
        <row r="526">
          <cell r="A526" t="str">
            <v>1013199.411014383.4468</v>
          </cell>
          <cell r="B526">
            <v>1127</v>
          </cell>
          <cell r="C526">
            <v>1013199.41</v>
          </cell>
          <cell r="D526">
            <v>1014383.4468</v>
          </cell>
          <cell r="E526" t="str">
            <v>Sanitario</v>
          </cell>
          <cell r="F526" t="str">
            <v xml:space="preserve"> </v>
          </cell>
          <cell r="G526" t="str">
            <v xml:space="preserve"> </v>
          </cell>
          <cell r="H526" t="str">
            <v>Existente</v>
          </cell>
        </row>
        <row r="527">
          <cell r="A527" t="str">
            <v>1012788.14271014323.0498</v>
          </cell>
          <cell r="B527">
            <v>1128</v>
          </cell>
          <cell r="C527">
            <v>1012788.1427</v>
          </cell>
          <cell r="D527">
            <v>1014323.0498</v>
          </cell>
          <cell r="E527" t="str">
            <v>Sanitario</v>
          </cell>
          <cell r="F527" t="str">
            <v xml:space="preserve"> </v>
          </cell>
          <cell r="G527" t="str">
            <v xml:space="preserve"> </v>
          </cell>
          <cell r="H527" t="str">
            <v>Existente</v>
          </cell>
        </row>
        <row r="528">
          <cell r="A528" t="str">
            <v>1012775.21631014360.1595</v>
          </cell>
          <cell r="B528">
            <v>1129</v>
          </cell>
          <cell r="C528">
            <v>1012775.2163</v>
          </cell>
          <cell r="D528">
            <v>1014360.1595</v>
          </cell>
          <cell r="E528" t="str">
            <v>Sanitario</v>
          </cell>
          <cell r="F528" t="str">
            <v xml:space="preserve"> </v>
          </cell>
          <cell r="G528" t="str">
            <v xml:space="preserve"> </v>
          </cell>
          <cell r="H528" t="str">
            <v>Existente</v>
          </cell>
        </row>
        <row r="529">
          <cell r="A529" t="str">
            <v>1012781.60181014366.7614</v>
          </cell>
          <cell r="B529">
            <v>1130</v>
          </cell>
          <cell r="C529">
            <v>1012781.6017999999</v>
          </cell>
          <cell r="D529">
            <v>1014366.7614</v>
          </cell>
          <cell r="E529" t="str">
            <v>Pluvial</v>
          </cell>
          <cell r="F529" t="str">
            <v xml:space="preserve"> </v>
          </cell>
          <cell r="G529" t="str">
            <v xml:space="preserve"> </v>
          </cell>
          <cell r="H529" t="str">
            <v>Existente</v>
          </cell>
        </row>
        <row r="530">
          <cell r="A530" t="str">
            <v>1013123.80851014282.5579</v>
          </cell>
          <cell r="B530">
            <v>1131</v>
          </cell>
          <cell r="C530">
            <v>1013123.8085</v>
          </cell>
          <cell r="D530">
            <v>1014282.5579</v>
          </cell>
          <cell r="E530" t="str">
            <v>Combinado</v>
          </cell>
          <cell r="F530" t="str">
            <v xml:space="preserve"> </v>
          </cell>
          <cell r="G530" t="str">
            <v xml:space="preserve"> </v>
          </cell>
          <cell r="H530" t="str">
            <v>Existente</v>
          </cell>
        </row>
        <row r="531">
          <cell r="A531" t="str">
            <v>1013065.0211014328.0804</v>
          </cell>
          <cell r="B531">
            <v>1132</v>
          </cell>
          <cell r="C531">
            <v>1013065.0209999999</v>
          </cell>
          <cell r="D531">
            <v>1014328.0804</v>
          </cell>
          <cell r="E531" t="str">
            <v>Combinado</v>
          </cell>
          <cell r="F531" t="str">
            <v xml:space="preserve"> </v>
          </cell>
          <cell r="G531" t="str">
            <v xml:space="preserve"> </v>
          </cell>
          <cell r="H531" t="str">
            <v>Existente</v>
          </cell>
        </row>
        <row r="532">
          <cell r="A532" t="str">
            <v>1012988.34791014363.1919</v>
          </cell>
          <cell r="B532">
            <v>1133</v>
          </cell>
          <cell r="C532">
            <v>1012988.3479000001</v>
          </cell>
          <cell r="D532">
            <v>1014363.1919</v>
          </cell>
          <cell r="E532" t="str">
            <v>Combinado</v>
          </cell>
          <cell r="F532" t="str">
            <v xml:space="preserve"> </v>
          </cell>
          <cell r="G532" t="str">
            <v xml:space="preserve"> </v>
          </cell>
          <cell r="H532" t="str">
            <v>Existente</v>
          </cell>
        </row>
        <row r="533">
          <cell r="A533" t="str">
            <v>1012908.71041014384.1231</v>
          </cell>
          <cell r="B533">
            <v>1134</v>
          </cell>
          <cell r="C533">
            <v>1012908.7104</v>
          </cell>
          <cell r="D533">
            <v>1014384.1231</v>
          </cell>
          <cell r="E533" t="str">
            <v>Combinado</v>
          </cell>
          <cell r="F533" t="str">
            <v xml:space="preserve"> </v>
          </cell>
          <cell r="G533" t="str">
            <v xml:space="preserve"> </v>
          </cell>
          <cell r="H533" t="str">
            <v>Existente</v>
          </cell>
        </row>
        <row r="534">
          <cell r="A534" t="str">
            <v>1012862.131014425.9475</v>
          </cell>
          <cell r="B534">
            <v>1135</v>
          </cell>
          <cell r="C534">
            <v>1012862.13</v>
          </cell>
          <cell r="D534">
            <v>1014425.9475</v>
          </cell>
          <cell r="E534" t="str">
            <v>Combinado</v>
          </cell>
          <cell r="F534" t="str">
            <v xml:space="preserve"> </v>
          </cell>
          <cell r="G534" t="str">
            <v xml:space="preserve"> </v>
          </cell>
          <cell r="H534" t="str">
            <v>Existente</v>
          </cell>
        </row>
        <row r="535">
          <cell r="A535" t="str">
            <v>1012766.63561014436.5677</v>
          </cell>
          <cell r="B535">
            <v>1136</v>
          </cell>
          <cell r="C535">
            <v>1012766.6356</v>
          </cell>
          <cell r="D535">
            <v>1014436.5677</v>
          </cell>
          <cell r="E535" t="str">
            <v>Combinado</v>
          </cell>
          <cell r="F535" t="str">
            <v xml:space="preserve"> </v>
          </cell>
          <cell r="G535" t="str">
            <v xml:space="preserve"> </v>
          </cell>
          <cell r="H535" t="str">
            <v>Existente</v>
          </cell>
        </row>
        <row r="536">
          <cell r="A536" t="str">
            <v>1012759.04971014432.3475</v>
          </cell>
          <cell r="B536">
            <v>1137</v>
          </cell>
          <cell r="C536">
            <v>1012759.0497</v>
          </cell>
          <cell r="D536">
            <v>1014432.3475</v>
          </cell>
          <cell r="E536" t="str">
            <v>Sanitario</v>
          </cell>
          <cell r="F536" t="str">
            <v xml:space="preserve"> </v>
          </cell>
          <cell r="G536" t="str">
            <v xml:space="preserve"> </v>
          </cell>
          <cell r="H536" t="str">
            <v>Existente</v>
          </cell>
        </row>
        <row r="537">
          <cell r="A537" t="str">
            <v>1012773.96741014385.1506</v>
          </cell>
          <cell r="B537">
            <v>1138</v>
          </cell>
          <cell r="C537">
            <v>1012773.9674</v>
          </cell>
          <cell r="D537">
            <v>1014385.1506000001</v>
          </cell>
          <cell r="E537" t="str">
            <v>Sanitario</v>
          </cell>
          <cell r="F537" t="str">
            <v xml:space="preserve"> </v>
          </cell>
          <cell r="G537" t="str">
            <v xml:space="preserve"> </v>
          </cell>
          <cell r="H537" t="str">
            <v>Existente</v>
          </cell>
        </row>
        <row r="538">
          <cell r="A538" t="str">
            <v>1012772.95421014390.564</v>
          </cell>
          <cell r="B538">
            <v>1139</v>
          </cell>
          <cell r="C538">
            <v>1012772.9542</v>
          </cell>
          <cell r="D538">
            <v>1014390.564</v>
          </cell>
          <cell r="E538" t="str">
            <v>Pluvial</v>
          </cell>
          <cell r="F538" t="str">
            <v xml:space="preserve"> </v>
          </cell>
          <cell r="G538" t="str">
            <v xml:space="preserve"> </v>
          </cell>
          <cell r="H538" t="str">
            <v>Existente</v>
          </cell>
        </row>
        <row r="539">
          <cell r="A539" t="str">
            <v>1012702.6881014438.6519</v>
          </cell>
          <cell r="B539">
            <v>1140</v>
          </cell>
          <cell r="C539">
            <v>1012702.688</v>
          </cell>
          <cell r="D539">
            <v>1014438.6519000001</v>
          </cell>
          <cell r="E539" t="str">
            <v>Combinado</v>
          </cell>
          <cell r="F539" t="str">
            <v xml:space="preserve"> </v>
          </cell>
          <cell r="G539" t="str">
            <v xml:space="preserve"> </v>
          </cell>
          <cell r="H539" t="str">
            <v>Existente</v>
          </cell>
        </row>
        <row r="540">
          <cell r="A540" t="str">
            <v>1012739.83721014452.6891</v>
          </cell>
          <cell r="B540">
            <v>1141</v>
          </cell>
          <cell r="C540">
            <v>1012739.8372</v>
          </cell>
          <cell r="D540">
            <v>1014452.6891</v>
          </cell>
          <cell r="E540" t="str">
            <v>Combinado</v>
          </cell>
          <cell r="F540" t="str">
            <v xml:space="preserve"> </v>
          </cell>
          <cell r="G540" t="str">
            <v xml:space="preserve"> </v>
          </cell>
          <cell r="H540" t="str">
            <v>Existente</v>
          </cell>
        </row>
        <row r="541">
          <cell r="A541" t="str">
            <v>1012712.11141014459.3529</v>
          </cell>
          <cell r="B541">
            <v>1142</v>
          </cell>
          <cell r="C541">
            <v>1012712.1114000001</v>
          </cell>
          <cell r="D541">
            <v>1014459.3529000001</v>
          </cell>
          <cell r="E541" t="str">
            <v>Combinado</v>
          </cell>
          <cell r="F541" t="str">
            <v xml:space="preserve"> </v>
          </cell>
          <cell r="G541" t="str">
            <v xml:space="preserve"> </v>
          </cell>
          <cell r="H541" t="str">
            <v>Existente</v>
          </cell>
        </row>
        <row r="542">
          <cell r="A542" t="str">
            <v>1012598.52331014215.9838</v>
          </cell>
          <cell r="B542">
            <v>1143</v>
          </cell>
          <cell r="C542">
            <v>1012598.5233</v>
          </cell>
          <cell r="D542">
            <v>1014215.9838</v>
          </cell>
          <cell r="E542" t="str">
            <v>Combinado</v>
          </cell>
          <cell r="F542" t="str">
            <v xml:space="preserve"> </v>
          </cell>
          <cell r="G542" t="str">
            <v xml:space="preserve"> </v>
          </cell>
          <cell r="H542" t="str">
            <v>Existente</v>
          </cell>
        </row>
        <row r="543">
          <cell r="A543" t="str">
            <v>1012603.42811014210.7475</v>
          </cell>
          <cell r="B543">
            <v>1144</v>
          </cell>
          <cell r="C543">
            <v>1012603.4281</v>
          </cell>
          <cell r="D543">
            <v>1014210.7475000001</v>
          </cell>
          <cell r="E543" t="str">
            <v>Sanitario</v>
          </cell>
          <cell r="F543" t="str">
            <v xml:space="preserve"> </v>
          </cell>
          <cell r="G543" t="str">
            <v xml:space="preserve"> </v>
          </cell>
          <cell r="H543" t="str">
            <v>Existente</v>
          </cell>
        </row>
        <row r="544">
          <cell r="A544" t="str">
            <v>1012437.47051014065.0566</v>
          </cell>
          <cell r="B544">
            <v>1145</v>
          </cell>
          <cell r="C544">
            <v>1012437.4705000001</v>
          </cell>
          <cell r="D544">
            <v>1014065.0566</v>
          </cell>
          <cell r="E544" t="str">
            <v>Pluvial</v>
          </cell>
          <cell r="F544" t="str">
            <v xml:space="preserve"> </v>
          </cell>
          <cell r="G544" t="str">
            <v xml:space="preserve"> </v>
          </cell>
          <cell r="H544" t="str">
            <v>Existente</v>
          </cell>
        </row>
        <row r="545">
          <cell r="A545" t="str">
            <v>1012459.40481014047.4232</v>
          </cell>
          <cell r="B545">
            <v>1146</v>
          </cell>
          <cell r="C545">
            <v>1012459.4048</v>
          </cell>
          <cell r="D545">
            <v>1014047.4232</v>
          </cell>
          <cell r="E545" t="str">
            <v>Pluvial</v>
          </cell>
          <cell r="F545" t="str">
            <v xml:space="preserve"> </v>
          </cell>
          <cell r="G545" t="str">
            <v xml:space="preserve"> </v>
          </cell>
          <cell r="H545" t="str">
            <v>Existente</v>
          </cell>
        </row>
        <row r="546">
          <cell r="A546" t="str">
            <v>1012493.37381014166.2975</v>
          </cell>
          <cell r="B546">
            <v>1147</v>
          </cell>
          <cell r="C546">
            <v>1012493.3737999999</v>
          </cell>
          <cell r="D546">
            <v>1014166.2975</v>
          </cell>
          <cell r="E546" t="str">
            <v>Combinado</v>
          </cell>
          <cell r="F546" t="str">
            <v xml:space="preserve"> </v>
          </cell>
          <cell r="G546" t="str">
            <v xml:space="preserve"> </v>
          </cell>
          <cell r="H546" t="str">
            <v>Existente</v>
          </cell>
        </row>
        <row r="547">
          <cell r="A547" t="str">
            <v>1012494.49311014170.1026</v>
          </cell>
          <cell r="B547">
            <v>1148</v>
          </cell>
          <cell r="C547">
            <v>1012494.4931</v>
          </cell>
          <cell r="D547">
            <v>1014170.1026</v>
          </cell>
          <cell r="E547" t="str">
            <v>Combinado</v>
          </cell>
          <cell r="F547" t="str">
            <v xml:space="preserve"> </v>
          </cell>
          <cell r="G547" t="str">
            <v xml:space="preserve"> </v>
          </cell>
          <cell r="H547" t="str">
            <v>Existente</v>
          </cell>
        </row>
        <row r="548">
          <cell r="A548" t="str">
            <v>1012549.1921014217.2464</v>
          </cell>
          <cell r="B548">
            <v>1149</v>
          </cell>
          <cell r="C548">
            <v>1012549.192</v>
          </cell>
          <cell r="D548">
            <v>1014217.2463999999</v>
          </cell>
          <cell r="E548" t="str">
            <v>Combinado</v>
          </cell>
          <cell r="F548" t="str">
            <v xml:space="preserve"> </v>
          </cell>
          <cell r="G548" t="str">
            <v xml:space="preserve"> </v>
          </cell>
          <cell r="H548" t="str">
            <v>Existente</v>
          </cell>
        </row>
        <row r="549">
          <cell r="A549" t="str">
            <v>1012550.71811014216.4652</v>
          </cell>
          <cell r="B549">
            <v>1150</v>
          </cell>
          <cell r="C549">
            <v>1012550.7181000001</v>
          </cell>
          <cell r="D549">
            <v>1014216.4652</v>
          </cell>
          <cell r="E549" t="str">
            <v>Combinado</v>
          </cell>
          <cell r="F549" t="str">
            <v xml:space="preserve"> </v>
          </cell>
          <cell r="G549" t="str">
            <v xml:space="preserve"> </v>
          </cell>
          <cell r="H549" t="str">
            <v>Existente</v>
          </cell>
        </row>
        <row r="550">
          <cell r="A550" t="str">
            <v>1012578.67241014204.3884</v>
          </cell>
          <cell r="B550">
            <v>1151</v>
          </cell>
          <cell r="C550">
            <v>1012578.6724</v>
          </cell>
          <cell r="D550">
            <v>1014204.3884000001</v>
          </cell>
          <cell r="E550" t="str">
            <v>Combinado</v>
          </cell>
          <cell r="F550" t="str">
            <v xml:space="preserve"> </v>
          </cell>
          <cell r="G550" t="str">
            <v xml:space="preserve"> </v>
          </cell>
          <cell r="H550" t="str">
            <v>Existente</v>
          </cell>
        </row>
        <row r="551">
          <cell r="A551" t="str">
            <v>1012213.2831013888.2013</v>
          </cell>
          <cell r="B551">
            <v>1152</v>
          </cell>
          <cell r="C551">
            <v>1012213.2830000001</v>
          </cell>
          <cell r="D551">
            <v>1013888.2013</v>
          </cell>
          <cell r="E551" t="str">
            <v>Sanitario</v>
          </cell>
          <cell r="F551" t="str">
            <v xml:space="preserve"> </v>
          </cell>
          <cell r="G551" t="str">
            <v xml:space="preserve"> </v>
          </cell>
          <cell r="H551" t="str">
            <v>Existente</v>
          </cell>
        </row>
        <row r="552">
          <cell r="A552" t="str">
            <v>1012221.86461013903.7143</v>
          </cell>
          <cell r="B552">
            <v>1153</v>
          </cell>
          <cell r="C552">
            <v>1012221.8646</v>
          </cell>
          <cell r="D552">
            <v>1013903.7143</v>
          </cell>
          <cell r="E552" t="str">
            <v>Sanitario</v>
          </cell>
          <cell r="F552" t="str">
            <v xml:space="preserve"> </v>
          </cell>
          <cell r="G552" t="str">
            <v xml:space="preserve"> </v>
          </cell>
          <cell r="H552" t="str">
            <v>Existente</v>
          </cell>
        </row>
        <row r="553">
          <cell r="A553" t="str">
            <v>1012242.99151013939.4188</v>
          </cell>
          <cell r="B553">
            <v>1155</v>
          </cell>
          <cell r="C553">
            <v>1012242.9915</v>
          </cell>
          <cell r="D553">
            <v>1013939.4188</v>
          </cell>
          <cell r="E553" t="str">
            <v>Sanitario</v>
          </cell>
          <cell r="F553" t="str">
            <v xml:space="preserve"> </v>
          </cell>
          <cell r="G553" t="str">
            <v xml:space="preserve"> </v>
          </cell>
          <cell r="H553" t="str">
            <v>Existente</v>
          </cell>
        </row>
        <row r="554">
          <cell r="A554" t="str">
            <v>1011681.89611013661.4726</v>
          </cell>
          <cell r="B554">
            <v>1156</v>
          </cell>
          <cell r="C554">
            <v>1011681.8961</v>
          </cell>
          <cell r="D554">
            <v>1013661.4726</v>
          </cell>
          <cell r="E554" t="str">
            <v>Sanitario</v>
          </cell>
          <cell r="F554" t="str">
            <v xml:space="preserve"> </v>
          </cell>
          <cell r="G554" t="str">
            <v xml:space="preserve"> </v>
          </cell>
          <cell r="H554" t="str">
            <v>Existente</v>
          </cell>
        </row>
        <row r="555">
          <cell r="A555" t="str">
            <v>1011668.78241013685.772</v>
          </cell>
          <cell r="B555">
            <v>1157</v>
          </cell>
          <cell r="C555">
            <v>1011668.7824</v>
          </cell>
          <cell r="D555">
            <v>1013685.772</v>
          </cell>
          <cell r="E555" t="str">
            <v>Sanitario</v>
          </cell>
          <cell r="F555" t="str">
            <v xml:space="preserve"> </v>
          </cell>
          <cell r="G555" t="str">
            <v xml:space="preserve"> </v>
          </cell>
          <cell r="H555" t="str">
            <v>Existente</v>
          </cell>
        </row>
        <row r="556">
          <cell r="A556" t="str">
            <v>1011657.07421013702.5537</v>
          </cell>
          <cell r="B556">
            <v>1158</v>
          </cell>
          <cell r="C556">
            <v>1011657.0742</v>
          </cell>
          <cell r="D556">
            <v>1013702.5537</v>
          </cell>
          <cell r="E556" t="str">
            <v>Sanitario</v>
          </cell>
          <cell r="F556" t="str">
            <v xml:space="preserve"> </v>
          </cell>
          <cell r="G556" t="str">
            <v xml:space="preserve"> </v>
          </cell>
          <cell r="H556" t="str">
            <v>Existente</v>
          </cell>
        </row>
        <row r="557">
          <cell r="A557" t="str">
            <v>1011639.74531013733.7995</v>
          </cell>
          <cell r="B557">
            <v>1159</v>
          </cell>
          <cell r="C557">
            <v>1011639.7453</v>
          </cell>
          <cell r="D557">
            <v>1013733.7995</v>
          </cell>
          <cell r="E557" t="str">
            <v>Eliminar</v>
          </cell>
          <cell r="F557" t="str">
            <v>Eliminar</v>
          </cell>
          <cell r="G557" t="str">
            <v>No encontrado en campo</v>
          </cell>
          <cell r="H557" t="str">
            <v>Eliminar</v>
          </cell>
        </row>
        <row r="558">
          <cell r="A558" t="str">
            <v>1011639.92731013738.1749</v>
          </cell>
          <cell r="B558">
            <v>1160</v>
          </cell>
          <cell r="C558">
            <v>1011639.9273</v>
          </cell>
          <cell r="D558">
            <v>1013738.1749</v>
          </cell>
          <cell r="E558" t="str">
            <v>Sanitario</v>
          </cell>
          <cell r="F558" t="str">
            <v>Sin Catastrar</v>
          </cell>
          <cell r="G558" t="str">
            <v>No encontrado en campo</v>
          </cell>
          <cell r="H558" t="str">
            <v>Existente</v>
          </cell>
        </row>
        <row r="559">
          <cell r="A559" t="str">
            <v>1011651.67591013730.078</v>
          </cell>
          <cell r="B559">
            <v>1161</v>
          </cell>
          <cell r="C559">
            <v>1011651.6759</v>
          </cell>
          <cell r="D559">
            <v>1013730.078</v>
          </cell>
          <cell r="E559" t="str">
            <v>Pluvial</v>
          </cell>
          <cell r="F559" t="str">
            <v xml:space="preserve"> </v>
          </cell>
          <cell r="G559" t="str">
            <v xml:space="preserve"> </v>
          </cell>
          <cell r="H559" t="str">
            <v>Existente</v>
          </cell>
        </row>
        <row r="560">
          <cell r="A560" t="str">
            <v>1011578.99171013796.3231</v>
          </cell>
          <cell r="B560">
            <v>1162</v>
          </cell>
          <cell r="C560">
            <v>1011578.9917</v>
          </cell>
          <cell r="D560">
            <v>1013796.3231</v>
          </cell>
          <cell r="E560" t="str">
            <v>Pluvial</v>
          </cell>
          <cell r="F560" t="str">
            <v xml:space="preserve"> </v>
          </cell>
          <cell r="G560" t="str">
            <v xml:space="preserve"> </v>
          </cell>
          <cell r="H560" t="str">
            <v>Existente</v>
          </cell>
        </row>
        <row r="561">
          <cell r="A561" t="str">
            <v>1011571.25781013938.0152</v>
          </cell>
          <cell r="B561">
            <v>1163</v>
          </cell>
          <cell r="C561">
            <v>1011571.2578</v>
          </cell>
          <cell r="D561">
            <v>1013938.0152</v>
          </cell>
          <cell r="E561" t="str">
            <v>Sanitario</v>
          </cell>
          <cell r="F561" t="str">
            <v xml:space="preserve"> </v>
          </cell>
          <cell r="G561" t="str">
            <v xml:space="preserve"> </v>
          </cell>
          <cell r="H561" t="str">
            <v>Existente</v>
          </cell>
        </row>
        <row r="562">
          <cell r="A562" t="str">
            <v>1011574.48871013910.5751</v>
          </cell>
          <cell r="B562">
            <v>1164</v>
          </cell>
          <cell r="C562">
            <v>1011574.4887</v>
          </cell>
          <cell r="D562">
            <v>1013910.5751</v>
          </cell>
          <cell r="E562" t="str">
            <v>Sanitario</v>
          </cell>
          <cell r="F562" t="str">
            <v xml:space="preserve"> </v>
          </cell>
          <cell r="G562" t="str">
            <v xml:space="preserve"> </v>
          </cell>
          <cell r="H562" t="str">
            <v>Existente</v>
          </cell>
        </row>
        <row r="563">
          <cell r="A563" t="str">
            <v>1011649.86341013906.405</v>
          </cell>
          <cell r="B563">
            <v>1165</v>
          </cell>
          <cell r="C563">
            <v>1011649.8634</v>
          </cell>
          <cell r="D563">
            <v>1013906.405</v>
          </cell>
          <cell r="E563" t="str">
            <v>Sanitario</v>
          </cell>
          <cell r="F563" t="str">
            <v xml:space="preserve"> </v>
          </cell>
          <cell r="G563" t="str">
            <v xml:space="preserve"> </v>
          </cell>
          <cell r="H563" t="str">
            <v>Existente</v>
          </cell>
        </row>
        <row r="564">
          <cell r="A564" t="str">
            <v>1011647.71811013921.018</v>
          </cell>
          <cell r="B564">
            <v>1166</v>
          </cell>
          <cell r="C564">
            <v>1011647.7181000001</v>
          </cell>
          <cell r="D564">
            <v>1013921.018</v>
          </cell>
          <cell r="E564" t="str">
            <v>Sanitario</v>
          </cell>
          <cell r="F564" t="str">
            <v xml:space="preserve"> </v>
          </cell>
          <cell r="G564" t="str">
            <v xml:space="preserve"> </v>
          </cell>
          <cell r="H564" t="str">
            <v>Existente</v>
          </cell>
        </row>
        <row r="565">
          <cell r="A565" t="str">
            <v>1011644.00361013947.4654</v>
          </cell>
          <cell r="B565">
            <v>1167</v>
          </cell>
          <cell r="C565">
            <v>1011644.0036000001</v>
          </cell>
          <cell r="D565">
            <v>1013947.4654</v>
          </cell>
          <cell r="E565" t="str">
            <v>Sanitario</v>
          </cell>
          <cell r="F565" t="str">
            <v xml:space="preserve"> </v>
          </cell>
          <cell r="G565" t="str">
            <v xml:space="preserve"> </v>
          </cell>
          <cell r="H565" t="str">
            <v>Existente</v>
          </cell>
        </row>
        <row r="566">
          <cell r="A566" t="str">
            <v>1011677.01271013971.9985</v>
          </cell>
          <cell r="B566">
            <v>1168</v>
          </cell>
          <cell r="C566">
            <v>1011677.0127</v>
          </cell>
          <cell r="D566">
            <v>1013971.9985</v>
          </cell>
          <cell r="E566" t="str">
            <v>Sanitario</v>
          </cell>
          <cell r="F566" t="str">
            <v xml:space="preserve"> </v>
          </cell>
          <cell r="G566" t="str">
            <v xml:space="preserve"> </v>
          </cell>
          <cell r="H566" t="str">
            <v>Existente</v>
          </cell>
        </row>
        <row r="567">
          <cell r="A567" t="str">
            <v>1011696.00241013969.0499</v>
          </cell>
          <cell r="B567">
            <v>1169</v>
          </cell>
          <cell r="C567">
            <v>1011696.0024</v>
          </cell>
          <cell r="D567">
            <v>1013969.0499</v>
          </cell>
          <cell r="E567" t="str">
            <v>Sanitario</v>
          </cell>
          <cell r="F567" t="str">
            <v xml:space="preserve"> </v>
          </cell>
          <cell r="G567" t="str">
            <v xml:space="preserve"> </v>
          </cell>
          <cell r="H567" t="str">
            <v>Existente</v>
          </cell>
        </row>
        <row r="568">
          <cell r="A568" t="str">
            <v>1011703.33281013961.0124</v>
          </cell>
          <cell r="B568">
            <v>1170</v>
          </cell>
          <cell r="C568">
            <v>1011703.3328</v>
          </cell>
          <cell r="D568">
            <v>1013961.0124</v>
          </cell>
          <cell r="E568" t="str">
            <v>Sanitario</v>
          </cell>
          <cell r="F568" t="str">
            <v xml:space="preserve"> </v>
          </cell>
          <cell r="G568" t="str">
            <v xml:space="preserve"> </v>
          </cell>
          <cell r="H568" t="str">
            <v>Existente</v>
          </cell>
        </row>
        <row r="569">
          <cell r="A569" t="str">
            <v>1011931.84761013544.3781</v>
          </cell>
          <cell r="B569">
            <v>1171</v>
          </cell>
          <cell r="C569">
            <v>1011931.8476</v>
          </cell>
          <cell r="D569">
            <v>1013544.3781</v>
          </cell>
          <cell r="E569" t="str">
            <v>Sanitario</v>
          </cell>
          <cell r="F569" t="str">
            <v xml:space="preserve"> </v>
          </cell>
          <cell r="G569" t="str">
            <v xml:space="preserve"> </v>
          </cell>
          <cell r="H569" t="str">
            <v>Existente</v>
          </cell>
        </row>
        <row r="570">
          <cell r="A570" t="str">
            <v>1011906.05221013578.6928</v>
          </cell>
          <cell r="B570">
            <v>1172</v>
          </cell>
          <cell r="C570">
            <v>1011906.0522</v>
          </cell>
          <cell r="D570">
            <v>1013578.6928</v>
          </cell>
          <cell r="E570" t="str">
            <v>Sanitario</v>
          </cell>
          <cell r="F570" t="str">
            <v xml:space="preserve"> </v>
          </cell>
          <cell r="G570" t="str">
            <v xml:space="preserve"> </v>
          </cell>
          <cell r="H570" t="str">
            <v>Existente</v>
          </cell>
        </row>
        <row r="571">
          <cell r="A571" t="str">
            <v>1011897.07711013522.2778</v>
          </cell>
          <cell r="B571">
            <v>1173</v>
          </cell>
          <cell r="C571">
            <v>1011897.0771</v>
          </cell>
          <cell r="D571">
            <v>1013522.2778</v>
          </cell>
          <cell r="E571" t="str">
            <v>Sanitario</v>
          </cell>
          <cell r="F571" t="str">
            <v xml:space="preserve"> </v>
          </cell>
          <cell r="G571" t="str">
            <v xml:space="preserve"> </v>
          </cell>
          <cell r="H571" t="str">
            <v>Existente</v>
          </cell>
        </row>
        <row r="572">
          <cell r="A572" t="str">
            <v>1011847.82631013358.8087</v>
          </cell>
          <cell r="B572">
            <v>1174</v>
          </cell>
          <cell r="C572">
            <v>1011847.8263</v>
          </cell>
          <cell r="D572">
            <v>1013358.8087000001</v>
          </cell>
          <cell r="E572" t="str">
            <v>Sanitario</v>
          </cell>
          <cell r="F572" t="str">
            <v xml:space="preserve"> </v>
          </cell>
          <cell r="G572" t="str">
            <v xml:space="preserve"> </v>
          </cell>
          <cell r="H572" t="str">
            <v>Existente</v>
          </cell>
        </row>
        <row r="573">
          <cell r="A573" t="str">
            <v>1011852.65571013338.3665</v>
          </cell>
          <cell r="B573">
            <v>1175</v>
          </cell>
          <cell r="C573">
            <v>1011852.6557</v>
          </cell>
          <cell r="D573">
            <v>1013338.3665</v>
          </cell>
          <cell r="E573" t="str">
            <v>Sanitario</v>
          </cell>
          <cell r="F573" t="str">
            <v xml:space="preserve"> </v>
          </cell>
          <cell r="G573" t="str">
            <v xml:space="preserve"> </v>
          </cell>
          <cell r="H573" t="str">
            <v>Existente</v>
          </cell>
        </row>
        <row r="574">
          <cell r="A574" t="str">
            <v>1011857.95841013311.4323</v>
          </cell>
          <cell r="B574">
            <v>1176</v>
          </cell>
          <cell r="C574">
            <v>1011857.9584</v>
          </cell>
          <cell r="D574">
            <v>1013311.4323</v>
          </cell>
          <cell r="E574" t="str">
            <v>Sanitario</v>
          </cell>
          <cell r="F574" t="str">
            <v xml:space="preserve"> </v>
          </cell>
          <cell r="G574" t="str">
            <v xml:space="preserve"> </v>
          </cell>
          <cell r="H574" t="str">
            <v>Existente</v>
          </cell>
        </row>
        <row r="575">
          <cell r="A575" t="str">
            <v>1011912.96271013376.6948</v>
          </cell>
          <cell r="B575">
            <v>1177</v>
          </cell>
          <cell r="C575">
            <v>1011912.9627</v>
          </cell>
          <cell r="D575">
            <v>1013376.6948000001</v>
          </cell>
          <cell r="E575" t="str">
            <v>Sanitario</v>
          </cell>
          <cell r="F575" t="str">
            <v xml:space="preserve"> </v>
          </cell>
          <cell r="G575" t="str">
            <v xml:space="preserve"> </v>
          </cell>
          <cell r="H575" t="str">
            <v>Existente</v>
          </cell>
        </row>
        <row r="576">
          <cell r="A576" t="str">
            <v>1011963.65551013378.4599</v>
          </cell>
          <cell r="B576">
            <v>1178</v>
          </cell>
          <cell r="C576">
            <v>1011963.6555</v>
          </cell>
          <cell r="D576">
            <v>1013378.4599</v>
          </cell>
          <cell r="E576" t="str">
            <v>Sanitario</v>
          </cell>
          <cell r="F576" t="str">
            <v xml:space="preserve"> </v>
          </cell>
          <cell r="G576" t="str">
            <v xml:space="preserve"> </v>
          </cell>
          <cell r="H576" t="str">
            <v>Existente</v>
          </cell>
        </row>
        <row r="577">
          <cell r="A577" t="str">
            <v>1011983.42051013377.8464</v>
          </cell>
          <cell r="B577">
            <v>1179</v>
          </cell>
          <cell r="C577">
            <v>1011983.4205</v>
          </cell>
          <cell r="D577">
            <v>1013377.8464</v>
          </cell>
          <cell r="E577" t="str">
            <v>Sanitario</v>
          </cell>
          <cell r="F577" t="str">
            <v xml:space="preserve"> </v>
          </cell>
          <cell r="G577" t="str">
            <v xml:space="preserve"> </v>
          </cell>
          <cell r="H577" t="str">
            <v>Existente</v>
          </cell>
        </row>
        <row r="578">
          <cell r="A578" t="str">
            <v>1012199.24981014057.1236</v>
          </cell>
          <cell r="B578">
            <v>1180</v>
          </cell>
          <cell r="C578">
            <v>1012199.2498</v>
          </cell>
          <cell r="D578">
            <v>1014057.1236</v>
          </cell>
          <cell r="E578" t="str">
            <v>Sanitario</v>
          </cell>
          <cell r="F578" t="str">
            <v xml:space="preserve"> </v>
          </cell>
          <cell r="G578" t="str">
            <v xml:space="preserve"> </v>
          </cell>
          <cell r="H578" t="str">
            <v>Existente</v>
          </cell>
        </row>
        <row r="579">
          <cell r="A579" t="str">
            <v>1012186.9221014047.742</v>
          </cell>
          <cell r="B579">
            <v>1181</v>
          </cell>
          <cell r="C579">
            <v>1012186.922</v>
          </cell>
          <cell r="D579">
            <v>1014047.742</v>
          </cell>
          <cell r="E579" t="str">
            <v>Sanitario</v>
          </cell>
          <cell r="F579" t="str">
            <v xml:space="preserve"> </v>
          </cell>
          <cell r="G579" t="str">
            <v xml:space="preserve"> </v>
          </cell>
          <cell r="H579" t="str">
            <v>Existente</v>
          </cell>
        </row>
        <row r="580">
          <cell r="A580" t="str">
            <v>1012269.18011013810.8455</v>
          </cell>
          <cell r="B580">
            <v>1182</v>
          </cell>
          <cell r="C580">
            <v>1012269.1801</v>
          </cell>
          <cell r="D580">
            <v>1013810.8455000001</v>
          </cell>
          <cell r="E580" t="str">
            <v>Combinado</v>
          </cell>
          <cell r="F580" t="str">
            <v xml:space="preserve"> </v>
          </cell>
          <cell r="G580" t="str">
            <v xml:space="preserve"> </v>
          </cell>
          <cell r="H580" t="str">
            <v>Existente</v>
          </cell>
        </row>
        <row r="581">
          <cell r="A581" t="str">
            <v>1012323.26151013777.7426</v>
          </cell>
          <cell r="B581">
            <v>1183</v>
          </cell>
          <cell r="C581">
            <v>1012323.2615</v>
          </cell>
          <cell r="D581">
            <v>1013777.7426</v>
          </cell>
          <cell r="E581" t="str">
            <v>Combinado</v>
          </cell>
          <cell r="F581" t="str">
            <v xml:space="preserve"> </v>
          </cell>
          <cell r="G581" t="str">
            <v xml:space="preserve"> </v>
          </cell>
          <cell r="H581" t="str">
            <v>Existente</v>
          </cell>
        </row>
        <row r="582">
          <cell r="A582" t="str">
            <v>1012329.16911013782.249</v>
          </cell>
          <cell r="B582">
            <v>1184</v>
          </cell>
          <cell r="C582">
            <v>1012329.1691000001</v>
          </cell>
          <cell r="D582">
            <v>1013782.249</v>
          </cell>
          <cell r="E582" t="str">
            <v>Sanitario</v>
          </cell>
          <cell r="F582" t="str">
            <v xml:space="preserve"> </v>
          </cell>
          <cell r="G582" t="str">
            <v xml:space="preserve"> </v>
          </cell>
          <cell r="H582" t="str">
            <v>Existente</v>
          </cell>
        </row>
        <row r="583">
          <cell r="A583" t="str">
            <v>1012231.23731014229.1657</v>
          </cell>
          <cell r="B583">
            <v>1185</v>
          </cell>
          <cell r="C583">
            <v>1012231.2373</v>
          </cell>
          <cell r="D583">
            <v>1014229.1657</v>
          </cell>
          <cell r="E583" t="str">
            <v>Sanitario</v>
          </cell>
          <cell r="F583" t="str">
            <v xml:space="preserve"> </v>
          </cell>
          <cell r="G583" t="str">
            <v xml:space="preserve"> </v>
          </cell>
          <cell r="H583" t="str">
            <v>Existente</v>
          </cell>
        </row>
        <row r="584">
          <cell r="A584" t="str">
            <v>1012248.05141014214.959</v>
          </cell>
          <cell r="B584">
            <v>1186</v>
          </cell>
          <cell r="C584">
            <v>1012248.0514</v>
          </cell>
          <cell r="D584">
            <v>1014214.959</v>
          </cell>
          <cell r="E584" t="str">
            <v>Sanitario</v>
          </cell>
          <cell r="F584" t="str">
            <v xml:space="preserve"> </v>
          </cell>
          <cell r="G584" t="str">
            <v xml:space="preserve"> </v>
          </cell>
          <cell r="H584" t="str">
            <v>Existente</v>
          </cell>
        </row>
        <row r="585">
          <cell r="A585" t="str">
            <v>1012261.47221014207.6975</v>
          </cell>
          <cell r="B585">
            <v>1187</v>
          </cell>
          <cell r="C585">
            <v>1012261.4722</v>
          </cell>
          <cell r="D585">
            <v>1014207.6975</v>
          </cell>
          <cell r="E585" t="str">
            <v>Sanitario</v>
          </cell>
          <cell r="F585" t="str">
            <v xml:space="preserve"> </v>
          </cell>
          <cell r="G585" t="str">
            <v xml:space="preserve"> </v>
          </cell>
          <cell r="H585" t="str">
            <v>Existente</v>
          </cell>
        </row>
        <row r="586">
          <cell r="A586" t="str">
            <v>1012282.23441014196.4576</v>
          </cell>
          <cell r="B586">
            <v>1188</v>
          </cell>
          <cell r="C586">
            <v>1012282.2344</v>
          </cell>
          <cell r="D586">
            <v>1014196.4576</v>
          </cell>
          <cell r="E586" t="str">
            <v>Sanitario</v>
          </cell>
          <cell r="F586" t="str">
            <v xml:space="preserve"> </v>
          </cell>
          <cell r="G586" t="str">
            <v xml:space="preserve"> </v>
          </cell>
          <cell r="H586" t="str">
            <v>Existente</v>
          </cell>
        </row>
        <row r="587">
          <cell r="A587" t="str">
            <v>1012315.39551014181.1109</v>
          </cell>
          <cell r="B587">
            <v>1189</v>
          </cell>
          <cell r="C587">
            <v>1012315.3955</v>
          </cell>
          <cell r="D587">
            <v>1014181.1109</v>
          </cell>
          <cell r="E587" t="str">
            <v>Sanitario</v>
          </cell>
          <cell r="F587" t="str">
            <v xml:space="preserve"> </v>
          </cell>
          <cell r="G587" t="str">
            <v xml:space="preserve"> </v>
          </cell>
          <cell r="H587" t="str">
            <v>Existente</v>
          </cell>
        </row>
        <row r="588">
          <cell r="A588" t="str">
            <v>1012318.42171014183.3044</v>
          </cell>
          <cell r="B588">
            <v>1190</v>
          </cell>
          <cell r="C588">
            <v>1012318.4216999999</v>
          </cell>
          <cell r="D588">
            <v>1014183.3044</v>
          </cell>
          <cell r="E588" t="str">
            <v>Pluvial</v>
          </cell>
          <cell r="F588" t="str">
            <v xml:space="preserve"> </v>
          </cell>
          <cell r="G588" t="str">
            <v xml:space="preserve"> </v>
          </cell>
          <cell r="H588" t="str">
            <v>Existente</v>
          </cell>
        </row>
        <row r="589">
          <cell r="A589" t="str">
            <v>1012453.33481014196.3075</v>
          </cell>
          <cell r="B589">
            <v>1191</v>
          </cell>
          <cell r="C589">
            <v>1012453.3348</v>
          </cell>
          <cell r="D589">
            <v>1014196.3075</v>
          </cell>
          <cell r="E589" t="str">
            <v>Combinado</v>
          </cell>
          <cell r="F589" t="str">
            <v xml:space="preserve"> </v>
          </cell>
          <cell r="G589" t="str">
            <v xml:space="preserve"> </v>
          </cell>
          <cell r="H589" t="str">
            <v>Existente</v>
          </cell>
        </row>
        <row r="590">
          <cell r="A590" t="str">
            <v>1011972.39271013567.7713</v>
          </cell>
          <cell r="B590">
            <v>1192</v>
          </cell>
          <cell r="C590">
            <v>1011972.3927</v>
          </cell>
          <cell r="D590">
            <v>1013567.7713</v>
          </cell>
          <cell r="E590" t="str">
            <v>Sanitario</v>
          </cell>
          <cell r="F590" t="str">
            <v xml:space="preserve"> </v>
          </cell>
          <cell r="G590" t="str">
            <v xml:space="preserve"> </v>
          </cell>
          <cell r="H590" t="str">
            <v>Existente</v>
          </cell>
        </row>
        <row r="591">
          <cell r="A591" t="str">
            <v>1011982.54941013599.1291</v>
          </cell>
          <cell r="B591">
            <v>1193</v>
          </cell>
          <cell r="C591">
            <v>1011982.5494</v>
          </cell>
          <cell r="D591">
            <v>1013599.1291</v>
          </cell>
          <cell r="E591" t="str">
            <v>Sanitario</v>
          </cell>
          <cell r="F591" t="str">
            <v xml:space="preserve"> </v>
          </cell>
          <cell r="G591" t="str">
            <v xml:space="preserve"> </v>
          </cell>
          <cell r="H591" t="str">
            <v>Existente</v>
          </cell>
        </row>
        <row r="592">
          <cell r="A592" t="str">
            <v>1011964.94861013597.8226</v>
          </cell>
          <cell r="B592">
            <v>1194</v>
          </cell>
          <cell r="C592">
            <v>1011964.9486</v>
          </cell>
          <cell r="D592">
            <v>1013597.8226</v>
          </cell>
          <cell r="E592" t="str">
            <v>Sanitario</v>
          </cell>
          <cell r="F592" t="str">
            <v xml:space="preserve"> </v>
          </cell>
          <cell r="G592" t="str">
            <v xml:space="preserve"> </v>
          </cell>
          <cell r="H592" t="str">
            <v>Existente</v>
          </cell>
        </row>
        <row r="593">
          <cell r="A593" t="str">
            <v>1011690.1641013511.222</v>
          </cell>
          <cell r="B593">
            <v>1195</v>
          </cell>
          <cell r="C593">
            <v>1011690.164</v>
          </cell>
          <cell r="D593">
            <v>1013511.222</v>
          </cell>
          <cell r="E593" t="str">
            <v>Sanitario</v>
          </cell>
          <cell r="F593" t="str">
            <v xml:space="preserve"> </v>
          </cell>
          <cell r="G593" t="str">
            <v xml:space="preserve"> </v>
          </cell>
          <cell r="H593" t="str">
            <v>Existente</v>
          </cell>
        </row>
        <row r="594">
          <cell r="A594" t="str">
            <v>1011735.03711013293.1917</v>
          </cell>
          <cell r="B594">
            <v>1196</v>
          </cell>
          <cell r="C594">
            <v>1011735.0371</v>
          </cell>
          <cell r="D594">
            <v>1013293.1917</v>
          </cell>
          <cell r="E594" t="str">
            <v>Sanitario</v>
          </cell>
          <cell r="F594" t="str">
            <v xml:space="preserve"> </v>
          </cell>
          <cell r="G594" t="str">
            <v xml:space="preserve"> </v>
          </cell>
          <cell r="H594" t="str">
            <v>Existente</v>
          </cell>
        </row>
        <row r="595">
          <cell r="A595" t="str">
            <v>1011803.3961013258.8805</v>
          </cell>
          <cell r="B595">
            <v>1197</v>
          </cell>
          <cell r="C595">
            <v>1011803.3959999999</v>
          </cell>
          <cell r="D595">
            <v>1013258.8805</v>
          </cell>
          <cell r="E595" t="str">
            <v>Sanitario</v>
          </cell>
          <cell r="F595" t="str">
            <v xml:space="preserve"> </v>
          </cell>
          <cell r="G595" t="str">
            <v xml:space="preserve"> </v>
          </cell>
          <cell r="H595" t="str">
            <v>Existente</v>
          </cell>
        </row>
        <row r="596">
          <cell r="A596" t="str">
            <v>1012471.9711013900.8203</v>
          </cell>
          <cell r="B596">
            <v>1198</v>
          </cell>
          <cell r="C596">
            <v>1012471.971</v>
          </cell>
          <cell r="D596">
            <v>1013900.8203</v>
          </cell>
          <cell r="E596" t="str">
            <v>Sanitario</v>
          </cell>
          <cell r="F596" t="str">
            <v xml:space="preserve"> </v>
          </cell>
          <cell r="G596" t="str">
            <v xml:space="preserve"> </v>
          </cell>
          <cell r="H596" t="str">
            <v>Existente</v>
          </cell>
        </row>
        <row r="597">
          <cell r="A597" t="str">
            <v>1012548.88811013976.578</v>
          </cell>
          <cell r="B597">
            <v>1199</v>
          </cell>
          <cell r="C597">
            <v>1012548.8881</v>
          </cell>
          <cell r="D597">
            <v>1013976.578</v>
          </cell>
          <cell r="E597" t="str">
            <v>Sanitario</v>
          </cell>
          <cell r="F597" t="str">
            <v xml:space="preserve"> </v>
          </cell>
          <cell r="G597" t="str">
            <v xml:space="preserve"> </v>
          </cell>
          <cell r="H597" t="str">
            <v>Existente</v>
          </cell>
        </row>
        <row r="598">
          <cell r="A598" t="str">
            <v>1012574.37421014001.5336</v>
          </cell>
          <cell r="B598">
            <v>1200</v>
          </cell>
          <cell r="C598">
            <v>1012574.3742</v>
          </cell>
          <cell r="D598">
            <v>1014001.5336</v>
          </cell>
          <cell r="E598" t="str">
            <v>Sanitario</v>
          </cell>
          <cell r="F598" t="str">
            <v xml:space="preserve"> </v>
          </cell>
          <cell r="G598" t="str">
            <v xml:space="preserve"> </v>
          </cell>
          <cell r="H598" t="str">
            <v>Existente</v>
          </cell>
        </row>
        <row r="599">
          <cell r="A599" t="str">
            <v>1013023.19471014283.8917</v>
          </cell>
          <cell r="B599">
            <v>1201</v>
          </cell>
          <cell r="C599">
            <v>1013023.1947</v>
          </cell>
          <cell r="D599">
            <v>1014283.8917</v>
          </cell>
          <cell r="E599" t="str">
            <v>Combinado</v>
          </cell>
          <cell r="F599" t="str">
            <v xml:space="preserve"> </v>
          </cell>
          <cell r="G599" t="str">
            <v xml:space="preserve"> </v>
          </cell>
          <cell r="H599" t="str">
            <v>Existente</v>
          </cell>
        </row>
        <row r="600">
          <cell r="A600" t="str">
            <v>1013029.44931014289.006</v>
          </cell>
          <cell r="B600">
            <v>1202</v>
          </cell>
          <cell r="C600">
            <v>1013029.4493</v>
          </cell>
          <cell r="D600">
            <v>1014289.0060000001</v>
          </cell>
          <cell r="E600" t="str">
            <v>Indefinido</v>
          </cell>
          <cell r="F600" t="str">
            <v xml:space="preserve"> </v>
          </cell>
          <cell r="G600" t="str">
            <v xml:space="preserve"> </v>
          </cell>
          <cell r="H600" t="str">
            <v>Existente</v>
          </cell>
        </row>
        <row r="601">
          <cell r="A601" t="str">
            <v>1013030.89841014274.5827</v>
          </cell>
          <cell r="B601">
            <v>1203</v>
          </cell>
          <cell r="C601">
            <v>1013030.8983999999</v>
          </cell>
          <cell r="D601">
            <v>1014274.5827</v>
          </cell>
          <cell r="E601" t="str">
            <v>Indefinido</v>
          </cell>
          <cell r="F601" t="str">
            <v xml:space="preserve"> </v>
          </cell>
          <cell r="G601" t="str">
            <v xml:space="preserve"> </v>
          </cell>
          <cell r="H601" t="str">
            <v>Existente</v>
          </cell>
        </row>
        <row r="602">
          <cell r="A602" t="str">
            <v>1013081.8371014245.1699</v>
          </cell>
          <cell r="B602">
            <v>1204</v>
          </cell>
          <cell r="C602">
            <v>1013081.8370000001</v>
          </cell>
          <cell r="D602">
            <v>1014245.1699</v>
          </cell>
          <cell r="E602" t="str">
            <v>Sanitario</v>
          </cell>
          <cell r="F602" t="str">
            <v xml:space="preserve"> </v>
          </cell>
          <cell r="G602" t="str">
            <v xml:space="preserve"> </v>
          </cell>
          <cell r="H602" t="str">
            <v>Existente</v>
          </cell>
        </row>
        <row r="603">
          <cell r="A603" t="str">
            <v>1013093.09571014230.6842</v>
          </cell>
          <cell r="B603">
            <v>1205</v>
          </cell>
          <cell r="C603">
            <v>1013093.0956999999</v>
          </cell>
          <cell r="D603">
            <v>1014230.6842</v>
          </cell>
          <cell r="E603" t="str">
            <v>Combinado</v>
          </cell>
          <cell r="F603" t="str">
            <v xml:space="preserve"> </v>
          </cell>
          <cell r="G603" t="str">
            <v xml:space="preserve"> </v>
          </cell>
          <cell r="H603" t="str">
            <v>Existente</v>
          </cell>
        </row>
        <row r="604">
          <cell r="A604" t="str">
            <v>1013093.57811014235.5481</v>
          </cell>
          <cell r="B604">
            <v>1206</v>
          </cell>
          <cell r="C604">
            <v>1013093.5781</v>
          </cell>
          <cell r="D604">
            <v>1014235.5481</v>
          </cell>
          <cell r="E604" t="str">
            <v>Sanitario</v>
          </cell>
          <cell r="F604" t="str">
            <v xml:space="preserve"> </v>
          </cell>
          <cell r="G604" t="str">
            <v xml:space="preserve"> </v>
          </cell>
          <cell r="H604" t="str">
            <v>Existente</v>
          </cell>
        </row>
        <row r="605">
          <cell r="A605" t="str">
            <v>1013099.09521014240.4418</v>
          </cell>
          <cell r="B605">
            <v>1207</v>
          </cell>
          <cell r="C605">
            <v>1013099.0952</v>
          </cell>
          <cell r="D605">
            <v>1014240.4418</v>
          </cell>
          <cell r="E605" t="str">
            <v>Combinado</v>
          </cell>
          <cell r="F605" t="str">
            <v xml:space="preserve"> </v>
          </cell>
          <cell r="G605" t="str">
            <v xml:space="preserve"> </v>
          </cell>
          <cell r="H605" t="str">
            <v>Existente</v>
          </cell>
        </row>
        <row r="606">
          <cell r="A606" t="str">
            <v>1013030.24251014291.7866</v>
          </cell>
          <cell r="B606">
            <v>1208</v>
          </cell>
          <cell r="C606">
            <v>1013030.2425000001</v>
          </cell>
          <cell r="D606">
            <v>1014291.7866</v>
          </cell>
          <cell r="E606" t="str">
            <v>Sanitario</v>
          </cell>
          <cell r="F606" t="str">
            <v xml:space="preserve"> </v>
          </cell>
          <cell r="G606" t="str">
            <v xml:space="preserve"> </v>
          </cell>
          <cell r="H606" t="str">
            <v>Existente</v>
          </cell>
        </row>
        <row r="607">
          <cell r="A607" t="str">
            <v>1012523.30341014199.5059</v>
          </cell>
          <cell r="B607" t="str">
            <v>1002A</v>
          </cell>
          <cell r="C607">
            <v>1012523.3034</v>
          </cell>
          <cell r="D607">
            <v>1014199.5059</v>
          </cell>
          <cell r="E607" t="str">
            <v>Pluvial</v>
          </cell>
          <cell r="F607" t="str">
            <v xml:space="preserve"> </v>
          </cell>
          <cell r="G607" t="str">
            <v xml:space="preserve"> </v>
          </cell>
          <cell r="H607" t="str">
            <v>Existente</v>
          </cell>
        </row>
        <row r="608">
          <cell r="A608" t="str">
            <v>1012512.73251014186.0096</v>
          </cell>
          <cell r="B608" t="str">
            <v>1002B</v>
          </cell>
          <cell r="C608">
            <v>1012512.7325</v>
          </cell>
          <cell r="D608">
            <v>1014186.0096</v>
          </cell>
          <cell r="E608" t="str">
            <v>Combinado</v>
          </cell>
          <cell r="F608" t="str">
            <v xml:space="preserve"> </v>
          </cell>
          <cell r="G608" t="str">
            <v xml:space="preserve"> </v>
          </cell>
          <cell r="H608" t="str">
            <v>Existente</v>
          </cell>
        </row>
        <row r="609">
          <cell r="A609" t="str">
            <v>1011819.6141014150.754</v>
          </cell>
          <cell r="B609" t="str">
            <v>101A</v>
          </cell>
          <cell r="C609">
            <v>1011819.6139999999</v>
          </cell>
          <cell r="D609">
            <v>1014150.754</v>
          </cell>
          <cell r="E609" t="str">
            <v>Combinado</v>
          </cell>
          <cell r="F609" t="str">
            <v>Verificar</v>
          </cell>
          <cell r="G609" t="str">
            <v>Falta Foto</v>
          </cell>
          <cell r="H609" t="str">
            <v>Existente</v>
          </cell>
        </row>
        <row r="610">
          <cell r="A610" t="str">
            <v>1012154.45091014447.4175</v>
          </cell>
          <cell r="B610" t="str">
            <v>1082A</v>
          </cell>
          <cell r="C610">
            <v>1012154.4509000001</v>
          </cell>
          <cell r="D610">
            <v>1014447.4175</v>
          </cell>
          <cell r="E610" t="str">
            <v>Sanitario</v>
          </cell>
          <cell r="F610" t="str">
            <v xml:space="preserve"> </v>
          </cell>
          <cell r="G610" t="str">
            <v xml:space="preserve"> </v>
          </cell>
          <cell r="H610" t="str">
            <v>Existente</v>
          </cell>
        </row>
        <row r="611">
          <cell r="A611" t="str">
            <v>1012145.07841014395.2122</v>
          </cell>
          <cell r="B611" t="str">
            <v>1089A</v>
          </cell>
          <cell r="C611">
            <v>1012145.0784</v>
          </cell>
          <cell r="D611">
            <v>1014395.2122</v>
          </cell>
          <cell r="E611" t="str">
            <v>Sanitario</v>
          </cell>
          <cell r="F611" t="str">
            <v xml:space="preserve"> </v>
          </cell>
          <cell r="G611" t="str">
            <v xml:space="preserve"> </v>
          </cell>
          <cell r="H611" t="str">
            <v>Existente</v>
          </cell>
        </row>
        <row r="612">
          <cell r="A612" t="str">
            <v>1012035.39431013629.7854</v>
          </cell>
          <cell r="B612" t="str">
            <v>1109A</v>
          </cell>
          <cell r="C612">
            <v>1012035.3943</v>
          </cell>
          <cell r="D612">
            <v>1013629.7854000001</v>
          </cell>
          <cell r="E612" t="str">
            <v>Sanitario</v>
          </cell>
          <cell r="F612" t="str">
            <v>Sin Catastrar</v>
          </cell>
          <cell r="G612" t="str">
            <v>Tapa Sellada</v>
          </cell>
          <cell r="H612" t="str">
            <v>Existente</v>
          </cell>
        </row>
        <row r="613">
          <cell r="A613" t="str">
            <v>1012044.16171013644.5647</v>
          </cell>
          <cell r="B613" t="str">
            <v>1109B</v>
          </cell>
          <cell r="C613">
            <v>1012044.1617000001</v>
          </cell>
          <cell r="D613">
            <v>1013644.5647</v>
          </cell>
          <cell r="E613" t="str">
            <v>Sanitario</v>
          </cell>
          <cell r="F613" t="str">
            <v xml:space="preserve"> </v>
          </cell>
          <cell r="G613" t="str">
            <v xml:space="preserve"> </v>
          </cell>
          <cell r="H613" t="str">
            <v>Existente</v>
          </cell>
        </row>
        <row r="614">
          <cell r="A614" t="str">
            <v>1012053.20851013659.4931</v>
          </cell>
          <cell r="B614" t="str">
            <v>1109C</v>
          </cell>
          <cell r="C614">
            <v>1012053.2084999999</v>
          </cell>
          <cell r="D614">
            <v>1013659.4931</v>
          </cell>
          <cell r="E614" t="str">
            <v>Combinado</v>
          </cell>
          <cell r="F614" t="str">
            <v xml:space="preserve"> </v>
          </cell>
          <cell r="G614" t="str">
            <v xml:space="preserve"> </v>
          </cell>
          <cell r="H614" t="str">
            <v>Existente</v>
          </cell>
        </row>
        <row r="615">
          <cell r="A615" t="str">
            <v>1012086.56661013712.7791</v>
          </cell>
          <cell r="B615" t="str">
            <v>1109D</v>
          </cell>
          <cell r="C615">
            <v>1012086.5666</v>
          </cell>
          <cell r="D615">
            <v>1013712.7791</v>
          </cell>
          <cell r="E615" t="str">
            <v>Combinado</v>
          </cell>
          <cell r="F615" t="str">
            <v xml:space="preserve"> </v>
          </cell>
          <cell r="G615" t="str">
            <v xml:space="preserve"> </v>
          </cell>
          <cell r="H615" t="str">
            <v>Existente</v>
          </cell>
        </row>
        <row r="616">
          <cell r="A616" t="str">
            <v>1011938.81271013915.2932</v>
          </cell>
          <cell r="B616" t="str">
            <v>110A</v>
          </cell>
          <cell r="C616">
            <v>1011938.8127</v>
          </cell>
          <cell r="D616">
            <v>1013915.2932</v>
          </cell>
          <cell r="E616" t="str">
            <v>Sanitario</v>
          </cell>
          <cell r="F616" t="str">
            <v xml:space="preserve"> </v>
          </cell>
          <cell r="G616" t="str">
            <v xml:space="preserve"> </v>
          </cell>
          <cell r="H616" t="str">
            <v>Existente</v>
          </cell>
        </row>
        <row r="617">
          <cell r="A617" t="str">
            <v>1011936.57781013916.6915</v>
          </cell>
          <cell r="B617" t="str">
            <v>110B</v>
          </cell>
          <cell r="C617">
            <v>1011936.5778</v>
          </cell>
          <cell r="D617">
            <v>1013916.6915</v>
          </cell>
          <cell r="E617" t="str">
            <v>Sanitario</v>
          </cell>
          <cell r="F617" t="str">
            <v>Verificar</v>
          </cell>
          <cell r="G617" t="str">
            <v>Falta Foto</v>
          </cell>
          <cell r="H617" t="str">
            <v>Existente</v>
          </cell>
        </row>
        <row r="618">
          <cell r="A618" t="str">
            <v>1011952.31871013939.4283</v>
          </cell>
          <cell r="B618" t="str">
            <v>110C</v>
          </cell>
          <cell r="C618">
            <v>1011952.3186999999</v>
          </cell>
          <cell r="D618">
            <v>1013939.4283</v>
          </cell>
          <cell r="E618" t="str">
            <v>Sanitario</v>
          </cell>
          <cell r="F618" t="str">
            <v xml:space="preserve"> </v>
          </cell>
          <cell r="G618" t="str">
            <v xml:space="preserve"> </v>
          </cell>
          <cell r="H618" t="str">
            <v>Existente</v>
          </cell>
        </row>
        <row r="619">
          <cell r="A619" t="str">
            <v>1011971.43441013970.0286</v>
          </cell>
          <cell r="B619" t="str">
            <v>110D</v>
          </cell>
          <cell r="C619">
            <v>1011971.4344</v>
          </cell>
          <cell r="D619">
            <v>1013970.0286</v>
          </cell>
          <cell r="E619" t="str">
            <v>Sanitario</v>
          </cell>
          <cell r="F619" t="str">
            <v xml:space="preserve"> </v>
          </cell>
          <cell r="G619" t="str">
            <v xml:space="preserve"> </v>
          </cell>
          <cell r="H619" t="str">
            <v>Existente</v>
          </cell>
        </row>
        <row r="620">
          <cell r="A620" t="str">
            <v>1012533.12881013976.7603</v>
          </cell>
          <cell r="B620" t="str">
            <v>1113C</v>
          </cell>
          <cell r="C620">
            <v>1012533.1287999999</v>
          </cell>
          <cell r="D620">
            <v>1013976.7603</v>
          </cell>
          <cell r="E620" t="str">
            <v>Sanitario</v>
          </cell>
          <cell r="F620" t="str">
            <v xml:space="preserve"> </v>
          </cell>
          <cell r="G620" t="str">
            <v xml:space="preserve"> </v>
          </cell>
          <cell r="H620" t="str">
            <v>Existente</v>
          </cell>
        </row>
        <row r="621">
          <cell r="A621" t="str">
            <v>1013163.061014186.7026</v>
          </cell>
          <cell r="B621" t="str">
            <v>1120A</v>
          </cell>
          <cell r="C621">
            <v>1013163.06</v>
          </cell>
          <cell r="D621">
            <v>1014186.7026</v>
          </cell>
          <cell r="E621" t="str">
            <v>Sanitario</v>
          </cell>
          <cell r="F621" t="str">
            <v xml:space="preserve"> </v>
          </cell>
          <cell r="G621" t="str">
            <v xml:space="preserve"> </v>
          </cell>
          <cell r="H621" t="str">
            <v>Existente</v>
          </cell>
        </row>
        <row r="622">
          <cell r="A622" t="str">
            <v>1013239.3851014241.232</v>
          </cell>
          <cell r="B622" t="str">
            <v>1123A</v>
          </cell>
          <cell r="C622">
            <v>1013239.385</v>
          </cell>
          <cell r="D622">
            <v>1014241.232</v>
          </cell>
          <cell r="E622" t="str">
            <v>Sanitario</v>
          </cell>
          <cell r="F622" t="str">
            <v>Sin Catastrar</v>
          </cell>
          <cell r="G622" t="str">
            <v>No encontrado en campo</v>
          </cell>
          <cell r="H622" t="str">
            <v>Existente</v>
          </cell>
        </row>
        <row r="623">
          <cell r="A623" t="str">
            <v>1013134.73351014275.0999</v>
          </cell>
          <cell r="B623" t="str">
            <v>1131A</v>
          </cell>
          <cell r="C623">
            <v>1013134.7335</v>
          </cell>
          <cell r="D623">
            <v>1014275.0999</v>
          </cell>
          <cell r="E623" t="str">
            <v>Combinado</v>
          </cell>
          <cell r="F623" t="str">
            <v xml:space="preserve"> </v>
          </cell>
          <cell r="G623" t="str">
            <v xml:space="preserve"> </v>
          </cell>
          <cell r="H623" t="str">
            <v>Existente</v>
          </cell>
        </row>
        <row r="624">
          <cell r="A624" t="str">
            <v>1012673.55851014289.8953</v>
          </cell>
          <cell r="B624" t="str">
            <v>1144A</v>
          </cell>
          <cell r="C624">
            <v>1012673.5585</v>
          </cell>
          <cell r="D624">
            <v>1014289.8953</v>
          </cell>
          <cell r="E624" t="str">
            <v>Pluvial</v>
          </cell>
          <cell r="F624" t="str">
            <v xml:space="preserve"> </v>
          </cell>
          <cell r="G624" t="str">
            <v xml:space="preserve"> </v>
          </cell>
          <cell r="H624" t="str">
            <v>Existente</v>
          </cell>
        </row>
        <row r="625">
          <cell r="A625" t="str">
            <v>1012396.0105211014102.036244</v>
          </cell>
          <cell r="B625" t="str">
            <v>1145A</v>
          </cell>
          <cell r="C625">
            <v>1012396.010521</v>
          </cell>
          <cell r="D625">
            <v>1014102.036244</v>
          </cell>
          <cell r="E625" t="str">
            <v>Pluvial</v>
          </cell>
          <cell r="F625" t="str">
            <v xml:space="preserve"> </v>
          </cell>
          <cell r="G625" t="str">
            <v>Sin Topografía</v>
          </cell>
          <cell r="H625" t="str">
            <v>Existente</v>
          </cell>
        </row>
        <row r="626">
          <cell r="A626" t="str">
            <v>1012422.7225141014085.621984</v>
          </cell>
          <cell r="B626" t="str">
            <v>1145B</v>
          </cell>
          <cell r="C626">
            <v>1012422.722514</v>
          </cell>
          <cell r="D626">
            <v>1014085.621984</v>
          </cell>
          <cell r="E626" t="str">
            <v>Pluvial</v>
          </cell>
          <cell r="F626" t="str">
            <v xml:space="preserve"> </v>
          </cell>
          <cell r="G626" t="str">
            <v>Sin Topografía</v>
          </cell>
          <cell r="H626" t="str">
            <v>Existente</v>
          </cell>
        </row>
        <row r="627">
          <cell r="A627" t="str">
            <v>1012555.04491014228.9047</v>
          </cell>
          <cell r="B627" t="str">
            <v>1150A</v>
          </cell>
          <cell r="C627">
            <v>1012555.0449</v>
          </cell>
          <cell r="D627">
            <v>1014228.9047</v>
          </cell>
          <cell r="E627" t="str">
            <v>Sanitario</v>
          </cell>
          <cell r="F627" t="str">
            <v xml:space="preserve"> </v>
          </cell>
          <cell r="G627" t="str">
            <v xml:space="preserve"> </v>
          </cell>
          <cell r="H627" t="str">
            <v>Existente</v>
          </cell>
        </row>
        <row r="628">
          <cell r="A628" t="str">
            <v>1012566.37291014240.5815</v>
          </cell>
          <cell r="B628" t="str">
            <v>1150B</v>
          </cell>
          <cell r="C628">
            <v>1012566.3729</v>
          </cell>
          <cell r="D628">
            <v>1014240.5815</v>
          </cell>
          <cell r="E628" t="str">
            <v>Sanitario</v>
          </cell>
          <cell r="F628" t="str">
            <v xml:space="preserve"> </v>
          </cell>
          <cell r="G628" t="str">
            <v xml:space="preserve"> </v>
          </cell>
          <cell r="H628" t="str">
            <v>Existente</v>
          </cell>
        </row>
        <row r="629">
          <cell r="A629" t="str">
            <v>1011595.18131013773.103</v>
          </cell>
          <cell r="B629" t="str">
            <v>1162A</v>
          </cell>
          <cell r="C629">
            <v>1011595.1813000001</v>
          </cell>
          <cell r="D629">
            <v>1013773.103</v>
          </cell>
          <cell r="E629" t="str">
            <v>Pluvial</v>
          </cell>
          <cell r="F629" t="str">
            <v xml:space="preserve"> </v>
          </cell>
          <cell r="G629" t="str">
            <v xml:space="preserve"> </v>
          </cell>
          <cell r="H629" t="str">
            <v>Existente</v>
          </cell>
        </row>
        <row r="630">
          <cell r="A630" t="str">
            <v>1011576.11811013803.2356</v>
          </cell>
          <cell r="B630" t="str">
            <v>1162B</v>
          </cell>
          <cell r="C630">
            <v>1011576.1181</v>
          </cell>
          <cell r="D630">
            <v>1013803.2356</v>
          </cell>
          <cell r="E630" t="str">
            <v>Sanitario</v>
          </cell>
          <cell r="F630" t="str">
            <v xml:space="preserve"> </v>
          </cell>
          <cell r="G630" t="str">
            <v xml:space="preserve"> </v>
          </cell>
          <cell r="H630" t="str">
            <v>Existente</v>
          </cell>
        </row>
        <row r="631">
          <cell r="A631" t="str">
            <v>1011570.25841013819.7424</v>
          </cell>
          <cell r="B631" t="str">
            <v>1162C</v>
          </cell>
          <cell r="C631">
            <v>1011570.2584</v>
          </cell>
          <cell r="D631">
            <v>1013819.7424</v>
          </cell>
          <cell r="E631" t="str">
            <v>Sanitario</v>
          </cell>
          <cell r="F631" t="str">
            <v xml:space="preserve"> </v>
          </cell>
          <cell r="G631" t="str">
            <v xml:space="preserve"> </v>
          </cell>
          <cell r="H631" t="str">
            <v>Existente</v>
          </cell>
        </row>
        <row r="632">
          <cell r="A632" t="str">
            <v>1012229.84841014254.1976</v>
          </cell>
          <cell r="B632" t="str">
            <v>1183A</v>
          </cell>
          <cell r="C632">
            <v>1012229.8484</v>
          </cell>
          <cell r="D632">
            <v>1014254.1976</v>
          </cell>
          <cell r="E632" t="str">
            <v>Sanitario</v>
          </cell>
          <cell r="F632" t="str">
            <v xml:space="preserve"> </v>
          </cell>
          <cell r="G632" t="str">
            <v xml:space="preserve"> </v>
          </cell>
          <cell r="H632" t="str">
            <v>Existente</v>
          </cell>
        </row>
        <row r="633">
          <cell r="A633" t="str">
            <v>1012226.53891014272.2978</v>
          </cell>
          <cell r="B633" t="str">
            <v>1184A</v>
          </cell>
          <cell r="C633">
            <v>1012226.5389</v>
          </cell>
          <cell r="D633">
            <v>1014272.2977999999</v>
          </cell>
          <cell r="E633" t="str">
            <v>Sanitario</v>
          </cell>
          <cell r="F633" t="str">
            <v xml:space="preserve"> </v>
          </cell>
          <cell r="G633" t="str">
            <v xml:space="preserve"> </v>
          </cell>
          <cell r="H633" t="str">
            <v>Existente</v>
          </cell>
        </row>
        <row r="634">
          <cell r="A634" t="str">
            <v>1012032.57411014367.2136</v>
          </cell>
          <cell r="B634" t="str">
            <v>144A</v>
          </cell>
          <cell r="C634">
            <v>1012032.5741</v>
          </cell>
          <cell r="D634">
            <v>1014367.2136</v>
          </cell>
          <cell r="E634" t="str">
            <v>Indefinido</v>
          </cell>
          <cell r="F634" t="str">
            <v xml:space="preserve"> </v>
          </cell>
          <cell r="G634" t="str">
            <v xml:space="preserve"> </v>
          </cell>
          <cell r="H634" t="str">
            <v>Existente</v>
          </cell>
        </row>
        <row r="635">
          <cell r="A635" t="str">
            <v>1011756.85261013696.8466</v>
          </cell>
          <cell r="B635" t="str">
            <v>14D</v>
          </cell>
          <cell r="C635">
            <v>1011756.8526</v>
          </cell>
          <cell r="D635">
            <v>1013696.8466</v>
          </cell>
          <cell r="E635" t="str">
            <v>Sanitario</v>
          </cell>
          <cell r="F635" t="str">
            <v>Sin Catastrar</v>
          </cell>
          <cell r="G635" t="str">
            <v>Tapa Sellada</v>
          </cell>
          <cell r="H635" t="str">
            <v>Existente</v>
          </cell>
        </row>
        <row r="636">
          <cell r="A636" t="str">
            <v>1011705.02041013712.0818</v>
          </cell>
          <cell r="B636" t="str">
            <v>14E</v>
          </cell>
          <cell r="C636">
            <v>1011705.0204</v>
          </cell>
          <cell r="D636">
            <v>1013712.0818</v>
          </cell>
          <cell r="E636" t="str">
            <v>Sanitario</v>
          </cell>
          <cell r="F636" t="str">
            <v xml:space="preserve"> </v>
          </cell>
          <cell r="G636" t="str">
            <v xml:space="preserve"> </v>
          </cell>
          <cell r="H636" t="str">
            <v>Existente</v>
          </cell>
        </row>
        <row r="637">
          <cell r="A637" t="str">
            <v>1011701.68541013714.2465</v>
          </cell>
          <cell r="B637" t="str">
            <v>14F</v>
          </cell>
          <cell r="C637">
            <v>1011701.6854</v>
          </cell>
          <cell r="D637">
            <v>1013714.2465</v>
          </cell>
          <cell r="E637" t="str">
            <v>Pluvial</v>
          </cell>
          <cell r="F637" t="str">
            <v xml:space="preserve"> </v>
          </cell>
          <cell r="G637" t="str">
            <v xml:space="preserve"> </v>
          </cell>
          <cell r="H637" t="str">
            <v>Existente</v>
          </cell>
        </row>
        <row r="638">
          <cell r="A638" t="str">
            <v>1011919.5681014181.4083</v>
          </cell>
          <cell r="B638" t="str">
            <v>155B</v>
          </cell>
          <cell r="C638">
            <v>1011919.568</v>
          </cell>
          <cell r="D638">
            <v>1014181.4083</v>
          </cell>
          <cell r="E638" t="str">
            <v>Sanitario</v>
          </cell>
          <cell r="F638" t="str">
            <v xml:space="preserve"> </v>
          </cell>
          <cell r="G638" t="str">
            <v xml:space="preserve"> </v>
          </cell>
          <cell r="H638" t="str">
            <v>Existente</v>
          </cell>
        </row>
        <row r="639">
          <cell r="A639" t="str">
            <v>1011740.24671014122.8421</v>
          </cell>
          <cell r="B639" t="str">
            <v>163A</v>
          </cell>
          <cell r="C639">
            <v>1011740.2467</v>
          </cell>
          <cell r="D639">
            <v>1014122.8421</v>
          </cell>
          <cell r="E639" t="str">
            <v>Sanitario</v>
          </cell>
          <cell r="F639" t="str">
            <v xml:space="preserve"> </v>
          </cell>
          <cell r="G639" t="str">
            <v xml:space="preserve"> </v>
          </cell>
          <cell r="H639" t="str">
            <v>Existente</v>
          </cell>
        </row>
        <row r="640">
          <cell r="A640" t="str">
            <v>1011760.6151014025.9683</v>
          </cell>
          <cell r="B640" t="str">
            <v>175A</v>
          </cell>
          <cell r="C640">
            <v>1011760.615</v>
          </cell>
          <cell r="D640">
            <v>1014025.9682999999</v>
          </cell>
          <cell r="E640" t="str">
            <v>Sanitario</v>
          </cell>
          <cell r="F640" t="str">
            <v>Verificar</v>
          </cell>
          <cell r="G640" t="str">
            <v>Falta Foto</v>
          </cell>
          <cell r="H640" t="str">
            <v>Existente</v>
          </cell>
        </row>
        <row r="641">
          <cell r="A641" t="str">
            <v>1011897.60971013791.6174</v>
          </cell>
          <cell r="B641" t="str">
            <v>184A</v>
          </cell>
          <cell r="C641">
            <v>1011897.6097</v>
          </cell>
          <cell r="D641">
            <v>1013791.6174</v>
          </cell>
          <cell r="E641" t="str">
            <v>Sanitario</v>
          </cell>
          <cell r="F641" t="str">
            <v xml:space="preserve"> </v>
          </cell>
          <cell r="G641" t="str">
            <v xml:space="preserve"> </v>
          </cell>
          <cell r="H641" t="str">
            <v>Existente</v>
          </cell>
        </row>
        <row r="642">
          <cell r="A642" t="str">
            <v>1011893.75711013789.1773</v>
          </cell>
          <cell r="B642" t="str">
            <v>184B</v>
          </cell>
          <cell r="C642">
            <v>1011893.7571</v>
          </cell>
          <cell r="D642">
            <v>1013789.1773</v>
          </cell>
          <cell r="E642" t="str">
            <v>Pluvial</v>
          </cell>
          <cell r="F642" t="str">
            <v xml:space="preserve"> </v>
          </cell>
          <cell r="G642" t="str">
            <v xml:space="preserve"> </v>
          </cell>
          <cell r="H642" t="str">
            <v>Existente</v>
          </cell>
        </row>
        <row r="643">
          <cell r="A643" t="str">
            <v>1011907.38591013756.0023</v>
          </cell>
          <cell r="B643" t="str">
            <v>184C</v>
          </cell>
          <cell r="C643">
            <v>1011907.3859</v>
          </cell>
          <cell r="D643">
            <v>1013756.0023000001</v>
          </cell>
          <cell r="E643" t="str">
            <v>Pluvial</v>
          </cell>
          <cell r="F643" t="str">
            <v xml:space="preserve"> </v>
          </cell>
          <cell r="G643" t="str">
            <v xml:space="preserve"> </v>
          </cell>
          <cell r="H643" t="str">
            <v>Existente</v>
          </cell>
        </row>
        <row r="644">
          <cell r="A644" t="str">
            <v>1011910.26531013757.9116</v>
          </cell>
          <cell r="B644" t="str">
            <v>184D</v>
          </cell>
          <cell r="C644">
            <v>1011910.2653</v>
          </cell>
          <cell r="D644">
            <v>1013757.9116</v>
          </cell>
          <cell r="E644" t="str">
            <v>Sanitario</v>
          </cell>
          <cell r="F644" t="str">
            <v xml:space="preserve"> </v>
          </cell>
          <cell r="G644" t="str">
            <v>Tapa Sellada</v>
          </cell>
          <cell r="H644" t="str">
            <v>Existente</v>
          </cell>
        </row>
        <row r="645">
          <cell r="A645" t="str">
            <v>1011915.28331013726.0003</v>
          </cell>
          <cell r="B645" t="str">
            <v>184E</v>
          </cell>
          <cell r="C645">
            <v>1011915.2833</v>
          </cell>
          <cell r="D645">
            <v>1013726.0003</v>
          </cell>
          <cell r="E645" t="str">
            <v>Pluvial</v>
          </cell>
          <cell r="F645" t="str">
            <v xml:space="preserve"> </v>
          </cell>
          <cell r="G645" t="str">
            <v>Sin Topografía</v>
          </cell>
          <cell r="H645" t="str">
            <v>Existente</v>
          </cell>
        </row>
        <row r="646">
          <cell r="A646" t="str">
            <v>1011917.81541013726.4558</v>
          </cell>
          <cell r="B646" t="str">
            <v>184F</v>
          </cell>
          <cell r="C646">
            <v>1011917.8154</v>
          </cell>
          <cell r="D646">
            <v>1013726.4558</v>
          </cell>
          <cell r="E646" t="str">
            <v>Sanitario</v>
          </cell>
          <cell r="F646" t="str">
            <v xml:space="preserve"> </v>
          </cell>
          <cell r="G646" t="str">
            <v>Sin Topografía</v>
          </cell>
          <cell r="H646" t="str">
            <v>Existente</v>
          </cell>
        </row>
        <row r="647">
          <cell r="A647" t="str">
            <v>1011999.94321013690.9299</v>
          </cell>
          <cell r="B647" t="str">
            <v>188A</v>
          </cell>
          <cell r="C647">
            <v>1011999.9432</v>
          </cell>
          <cell r="D647">
            <v>1013690.9299</v>
          </cell>
          <cell r="E647" t="str">
            <v>Combinado</v>
          </cell>
          <cell r="F647" t="str">
            <v xml:space="preserve"> </v>
          </cell>
          <cell r="G647" t="str">
            <v xml:space="preserve"> </v>
          </cell>
          <cell r="H647" t="str">
            <v>Existente</v>
          </cell>
        </row>
        <row r="648">
          <cell r="A648" t="str">
            <v>1011952.59681013664.6909</v>
          </cell>
          <cell r="B648" t="str">
            <v>189A</v>
          </cell>
          <cell r="C648">
            <v>1011952.5968000001</v>
          </cell>
          <cell r="D648">
            <v>1013664.6909</v>
          </cell>
          <cell r="E648" t="str">
            <v>Eliminar</v>
          </cell>
          <cell r="F648" t="str">
            <v>Eliminar</v>
          </cell>
          <cell r="G648" t="str">
            <v>Telecomunicaciones</v>
          </cell>
          <cell r="H648" t="str">
            <v>Eliminar</v>
          </cell>
        </row>
        <row r="649">
          <cell r="A649" t="str">
            <v>1011949.98181013667.2069</v>
          </cell>
          <cell r="B649" t="str">
            <v>189B</v>
          </cell>
          <cell r="C649">
            <v>1011949.9818</v>
          </cell>
          <cell r="D649">
            <v>1013667.2069</v>
          </cell>
          <cell r="E649" t="str">
            <v>Pluvial</v>
          </cell>
          <cell r="F649" t="str">
            <v xml:space="preserve"> </v>
          </cell>
          <cell r="G649" t="str">
            <v xml:space="preserve"> </v>
          </cell>
          <cell r="H649" t="str">
            <v>Existente</v>
          </cell>
        </row>
        <row r="650">
          <cell r="A650" t="str">
            <v>1011945.20521013669.6062</v>
          </cell>
          <cell r="B650" t="str">
            <v>189C</v>
          </cell>
          <cell r="C650">
            <v>1011945.2052</v>
          </cell>
          <cell r="D650">
            <v>1013669.6062</v>
          </cell>
          <cell r="E650" t="str">
            <v>Pluvial</v>
          </cell>
          <cell r="F650" t="str">
            <v xml:space="preserve"> </v>
          </cell>
          <cell r="G650" t="str">
            <v xml:space="preserve"> </v>
          </cell>
          <cell r="H650" t="str">
            <v>Existente</v>
          </cell>
        </row>
        <row r="651">
          <cell r="A651" t="str">
            <v>1011945.77461013665.2137</v>
          </cell>
          <cell r="B651" t="str">
            <v>189D</v>
          </cell>
          <cell r="C651">
            <v>1011945.7746</v>
          </cell>
          <cell r="D651">
            <v>1013665.2137</v>
          </cell>
          <cell r="E651" t="str">
            <v>Combinado</v>
          </cell>
          <cell r="F651" t="str">
            <v xml:space="preserve"> </v>
          </cell>
          <cell r="G651" t="str">
            <v xml:space="preserve"> </v>
          </cell>
          <cell r="H651" t="str">
            <v>Existente</v>
          </cell>
        </row>
        <row r="652">
          <cell r="A652" t="str">
            <v>1011939.7581013663.2132</v>
          </cell>
          <cell r="B652" t="str">
            <v>189E</v>
          </cell>
          <cell r="C652">
            <v>1011939.758</v>
          </cell>
          <cell r="D652">
            <v>1013663.2132</v>
          </cell>
          <cell r="E652" t="str">
            <v>Combinado</v>
          </cell>
          <cell r="F652" t="str">
            <v xml:space="preserve"> </v>
          </cell>
          <cell r="G652" t="str">
            <v xml:space="preserve"> </v>
          </cell>
          <cell r="H652" t="str">
            <v>Existente</v>
          </cell>
        </row>
        <row r="653">
          <cell r="A653" t="str">
            <v>1011935.76881013662.8459</v>
          </cell>
          <cell r="B653" t="str">
            <v>189F</v>
          </cell>
          <cell r="C653">
            <v>1011935.7688</v>
          </cell>
          <cell r="D653">
            <v>1013662.8459</v>
          </cell>
          <cell r="E653" t="str">
            <v>Combinado</v>
          </cell>
          <cell r="F653" t="str">
            <v xml:space="preserve"> </v>
          </cell>
          <cell r="G653" t="str">
            <v xml:space="preserve"> </v>
          </cell>
          <cell r="H653" t="str">
            <v>Existente</v>
          </cell>
        </row>
        <row r="654">
          <cell r="A654" t="str">
            <v>1012250.58971014062.4978</v>
          </cell>
          <cell r="B654" t="str">
            <v>197A</v>
          </cell>
          <cell r="C654">
            <v>1012250.5897</v>
          </cell>
          <cell r="D654">
            <v>1014062.4978</v>
          </cell>
          <cell r="E654" t="str">
            <v>Sanitario</v>
          </cell>
          <cell r="F654" t="str">
            <v xml:space="preserve"> </v>
          </cell>
          <cell r="G654" t="str">
            <v xml:space="preserve"> </v>
          </cell>
          <cell r="H654" t="str">
            <v>Existente</v>
          </cell>
        </row>
        <row r="655">
          <cell r="A655" t="str">
            <v>1012350.4591013209.0587</v>
          </cell>
          <cell r="B655" t="str">
            <v>230A</v>
          </cell>
          <cell r="C655">
            <v>1012350.459</v>
          </cell>
          <cell r="D655">
            <v>1013209.0587000001</v>
          </cell>
          <cell r="E655" t="str">
            <v>Sanitario</v>
          </cell>
          <cell r="F655" t="str">
            <v xml:space="preserve"> </v>
          </cell>
          <cell r="G655" t="str">
            <v xml:space="preserve"> </v>
          </cell>
          <cell r="H655" t="str">
            <v>Existente</v>
          </cell>
        </row>
        <row r="656">
          <cell r="A656" t="str">
            <v>1012361.6421013203.124</v>
          </cell>
          <cell r="B656" t="str">
            <v>230B</v>
          </cell>
          <cell r="C656">
            <v>1012361.642</v>
          </cell>
          <cell r="D656">
            <v>1013203.124</v>
          </cell>
          <cell r="E656" t="str">
            <v>Sanitario</v>
          </cell>
          <cell r="F656" t="str">
            <v xml:space="preserve"> </v>
          </cell>
          <cell r="G656" t="str">
            <v xml:space="preserve"> </v>
          </cell>
          <cell r="H656" t="str">
            <v>Existente</v>
          </cell>
        </row>
        <row r="657">
          <cell r="A657" t="str">
            <v>1012345.12031013317.6273</v>
          </cell>
          <cell r="B657" t="str">
            <v>232A</v>
          </cell>
          <cell r="C657">
            <v>1012345.1203</v>
          </cell>
          <cell r="D657">
            <v>1013317.6273000001</v>
          </cell>
          <cell r="E657" t="str">
            <v>Sanitario</v>
          </cell>
          <cell r="F657" t="str">
            <v xml:space="preserve"> </v>
          </cell>
          <cell r="G657" t="str">
            <v xml:space="preserve"> </v>
          </cell>
          <cell r="H657" t="str">
            <v>Existente</v>
          </cell>
        </row>
        <row r="658">
          <cell r="A658" t="str">
            <v>1012362.51081013650.907</v>
          </cell>
          <cell r="B658" t="str">
            <v>263A</v>
          </cell>
          <cell r="C658">
            <v>1012362.5108</v>
          </cell>
          <cell r="D658">
            <v>1013650.907</v>
          </cell>
          <cell r="E658" t="str">
            <v>Eliminar</v>
          </cell>
          <cell r="F658" t="str">
            <v>Eliminar</v>
          </cell>
          <cell r="G658" t="str">
            <v>Electricidad</v>
          </cell>
          <cell r="H658" t="str">
            <v>Eliminar</v>
          </cell>
        </row>
        <row r="659">
          <cell r="A659" t="str">
            <v>1011751.62341014157.0723</v>
          </cell>
          <cell r="B659" t="str">
            <v>270A</v>
          </cell>
          <cell r="C659">
            <v>1011751.6234</v>
          </cell>
          <cell r="D659">
            <v>1014157.0723</v>
          </cell>
          <cell r="E659" t="str">
            <v>Pluvial</v>
          </cell>
          <cell r="F659" t="str">
            <v>Verificar</v>
          </cell>
          <cell r="G659" t="str">
            <v>Falta Foto</v>
          </cell>
          <cell r="H659" t="str">
            <v>Existente</v>
          </cell>
        </row>
        <row r="660">
          <cell r="A660" t="str">
            <v>1011706.34931014108.1323</v>
          </cell>
          <cell r="B660" t="str">
            <v>271A</v>
          </cell>
          <cell r="C660">
            <v>1011706.3493</v>
          </cell>
          <cell r="D660">
            <v>1014108.1323000001</v>
          </cell>
          <cell r="E660" t="str">
            <v>Sanitario</v>
          </cell>
          <cell r="F660" t="str">
            <v xml:space="preserve"> </v>
          </cell>
          <cell r="G660" t="str">
            <v xml:space="preserve"> </v>
          </cell>
          <cell r="H660" t="str">
            <v>Existente</v>
          </cell>
        </row>
        <row r="661">
          <cell r="A661" t="str">
            <v>1011690.88061014090.4651</v>
          </cell>
          <cell r="B661" t="str">
            <v>271B</v>
          </cell>
          <cell r="C661">
            <v>1011690.8806</v>
          </cell>
          <cell r="D661">
            <v>1014090.4651</v>
          </cell>
          <cell r="E661" t="str">
            <v>Pluvial</v>
          </cell>
          <cell r="F661" t="str">
            <v xml:space="preserve"> </v>
          </cell>
          <cell r="G661" t="str">
            <v xml:space="preserve"> </v>
          </cell>
          <cell r="H661" t="str">
            <v>Existente</v>
          </cell>
        </row>
        <row r="662">
          <cell r="A662" t="str">
            <v>1011708.79341014073.1055</v>
          </cell>
          <cell r="B662" t="str">
            <v>271C</v>
          </cell>
          <cell r="C662">
            <v>1011708.7934</v>
          </cell>
          <cell r="D662">
            <v>1014073.1054999999</v>
          </cell>
          <cell r="E662" t="str">
            <v>Pluvial</v>
          </cell>
          <cell r="F662" t="str">
            <v xml:space="preserve"> </v>
          </cell>
          <cell r="G662" t="str">
            <v xml:space="preserve"> </v>
          </cell>
          <cell r="H662" t="str">
            <v>Existente</v>
          </cell>
        </row>
        <row r="663">
          <cell r="A663" t="str">
            <v>1011712.58591014112.9212</v>
          </cell>
          <cell r="B663" t="str">
            <v>271D</v>
          </cell>
          <cell r="C663">
            <v>1011712.5858999999</v>
          </cell>
          <cell r="D663">
            <v>1014112.9212</v>
          </cell>
          <cell r="E663" t="str">
            <v>Pluvial</v>
          </cell>
          <cell r="F663" t="str">
            <v xml:space="preserve"> </v>
          </cell>
          <cell r="G663" t="str">
            <v xml:space="preserve"> </v>
          </cell>
          <cell r="H663" t="str">
            <v>Existente</v>
          </cell>
        </row>
        <row r="664">
          <cell r="A664" t="str">
            <v>1011677.32011014050.1608</v>
          </cell>
          <cell r="B664" t="str">
            <v>271E</v>
          </cell>
          <cell r="C664">
            <v>1011677.3201</v>
          </cell>
          <cell r="D664">
            <v>1014050.1608</v>
          </cell>
          <cell r="E664" t="str">
            <v>Pluvial</v>
          </cell>
          <cell r="F664" t="str">
            <v xml:space="preserve"> </v>
          </cell>
          <cell r="G664" t="str">
            <v xml:space="preserve"> </v>
          </cell>
          <cell r="H664" t="str">
            <v>Existente</v>
          </cell>
        </row>
        <row r="665">
          <cell r="A665" t="str">
            <v>1011679.8831014050.6734</v>
          </cell>
          <cell r="B665" t="str">
            <v>271F</v>
          </cell>
          <cell r="C665">
            <v>1011679.883</v>
          </cell>
          <cell r="D665">
            <v>1014050.6734</v>
          </cell>
          <cell r="E665" t="str">
            <v>Sanitario</v>
          </cell>
          <cell r="F665" t="str">
            <v xml:space="preserve"> </v>
          </cell>
          <cell r="G665" t="str">
            <v xml:space="preserve"> </v>
          </cell>
          <cell r="H665" t="str">
            <v>Existente</v>
          </cell>
        </row>
        <row r="666">
          <cell r="A666" t="str">
            <v>1011689.19431014090.9142</v>
          </cell>
          <cell r="B666" t="str">
            <v>271G</v>
          </cell>
          <cell r="C666">
            <v>1011689.1943</v>
          </cell>
          <cell r="D666">
            <v>1014090.9142</v>
          </cell>
          <cell r="E666" t="str">
            <v>Sanitario</v>
          </cell>
          <cell r="F666" t="str">
            <v xml:space="preserve"> </v>
          </cell>
          <cell r="G666" t="str">
            <v xml:space="preserve"> </v>
          </cell>
          <cell r="H666" t="str">
            <v>Existente</v>
          </cell>
        </row>
        <row r="667">
          <cell r="A667" t="str">
            <v>1011712.82011014114.7937</v>
          </cell>
          <cell r="B667" t="str">
            <v>271H</v>
          </cell>
          <cell r="C667">
            <v>1011712.8201</v>
          </cell>
          <cell r="D667">
            <v>1014114.7937</v>
          </cell>
          <cell r="E667" t="str">
            <v>Sanitario</v>
          </cell>
          <cell r="F667" t="str">
            <v xml:space="preserve"> </v>
          </cell>
          <cell r="G667" t="str">
            <v xml:space="preserve"> </v>
          </cell>
          <cell r="H667" t="str">
            <v>Existente</v>
          </cell>
        </row>
        <row r="668">
          <cell r="A668" t="str">
            <v>1011726.25171014127.622</v>
          </cell>
          <cell r="B668" t="str">
            <v>271J</v>
          </cell>
          <cell r="C668">
            <v>1011726.2517</v>
          </cell>
          <cell r="D668">
            <v>1014127.622</v>
          </cell>
          <cell r="E668" t="str">
            <v>Pluvial</v>
          </cell>
          <cell r="F668" t="str">
            <v xml:space="preserve"> </v>
          </cell>
          <cell r="G668" t="str">
            <v xml:space="preserve"> </v>
          </cell>
          <cell r="H668" t="str">
            <v>Existente</v>
          </cell>
        </row>
        <row r="669">
          <cell r="A669" t="str">
            <v>1011644.36831014206.6665</v>
          </cell>
          <cell r="B669" t="str">
            <v>271K</v>
          </cell>
          <cell r="C669">
            <v>1011644.3683</v>
          </cell>
          <cell r="D669">
            <v>1014206.6665000001</v>
          </cell>
          <cell r="E669" t="str">
            <v>Sanitario</v>
          </cell>
          <cell r="F669" t="str">
            <v xml:space="preserve"> </v>
          </cell>
          <cell r="G669" t="str">
            <v xml:space="preserve"> </v>
          </cell>
          <cell r="H669" t="str">
            <v>Existente</v>
          </cell>
        </row>
        <row r="670">
          <cell r="A670" t="str">
            <v>1011659.85951014193.6663</v>
          </cell>
          <cell r="B670" t="str">
            <v>271M</v>
          </cell>
          <cell r="C670">
            <v>1011659.8595</v>
          </cell>
          <cell r="D670">
            <v>1014193.6663</v>
          </cell>
          <cell r="E670" t="str">
            <v>Sanitario</v>
          </cell>
          <cell r="F670" t="str">
            <v xml:space="preserve"> </v>
          </cell>
          <cell r="G670" t="str">
            <v xml:space="preserve"> </v>
          </cell>
          <cell r="H670" t="str">
            <v>Existente</v>
          </cell>
        </row>
        <row r="671">
          <cell r="A671" t="str">
            <v>1011685.25661014173.0649</v>
          </cell>
          <cell r="B671" t="str">
            <v>271N</v>
          </cell>
          <cell r="C671">
            <v>1011685.2566</v>
          </cell>
          <cell r="D671">
            <v>1014173.0649</v>
          </cell>
          <cell r="E671" t="str">
            <v>Sanitario</v>
          </cell>
          <cell r="F671" t="str">
            <v xml:space="preserve"> </v>
          </cell>
          <cell r="G671" t="str">
            <v xml:space="preserve"> </v>
          </cell>
          <cell r="H671" t="str">
            <v>Existente</v>
          </cell>
        </row>
        <row r="672">
          <cell r="A672" t="str">
            <v>1011700.15221014158.3316</v>
          </cell>
          <cell r="B672" t="str">
            <v>271O</v>
          </cell>
          <cell r="C672">
            <v>1011700.1522</v>
          </cell>
          <cell r="D672">
            <v>1014158.3316</v>
          </cell>
          <cell r="E672" t="str">
            <v>Sanitario</v>
          </cell>
          <cell r="F672" t="str">
            <v xml:space="preserve"> </v>
          </cell>
          <cell r="G672" t="str">
            <v xml:space="preserve"> </v>
          </cell>
          <cell r="H672" t="str">
            <v>Existente</v>
          </cell>
        </row>
        <row r="673">
          <cell r="A673" t="str">
            <v>1011707.65951014070.9737</v>
          </cell>
          <cell r="B673" t="str">
            <v>271P</v>
          </cell>
          <cell r="C673">
            <v>1011707.6595</v>
          </cell>
          <cell r="D673">
            <v>1014070.9737</v>
          </cell>
          <cell r="E673" t="str">
            <v>Sanitario</v>
          </cell>
          <cell r="F673" t="str">
            <v xml:space="preserve"> </v>
          </cell>
          <cell r="G673" t="str">
            <v xml:space="preserve"> </v>
          </cell>
          <cell r="H673" t="str">
            <v>Existente</v>
          </cell>
        </row>
        <row r="674">
          <cell r="A674" t="str">
            <v>1012069.10991013564.2239</v>
          </cell>
          <cell r="B674" t="str">
            <v>290A</v>
          </cell>
          <cell r="C674">
            <v>1012069.1099</v>
          </cell>
          <cell r="D674">
            <v>1013564.2239</v>
          </cell>
          <cell r="E674" t="str">
            <v>Pluvial</v>
          </cell>
          <cell r="F674" t="str">
            <v xml:space="preserve"> </v>
          </cell>
          <cell r="G674" t="str">
            <v xml:space="preserve"> </v>
          </cell>
          <cell r="H674" t="str">
            <v>Existente</v>
          </cell>
        </row>
        <row r="675">
          <cell r="A675" t="str">
            <v>1012083.37861013521.4223</v>
          </cell>
          <cell r="B675" t="str">
            <v>291A</v>
          </cell>
          <cell r="C675">
            <v>1012083.3786000001</v>
          </cell>
          <cell r="D675">
            <v>1013521.4223</v>
          </cell>
          <cell r="E675" t="str">
            <v>Pluvial</v>
          </cell>
          <cell r="F675" t="str">
            <v xml:space="preserve"> </v>
          </cell>
          <cell r="G675" t="str">
            <v xml:space="preserve"> </v>
          </cell>
          <cell r="H675" t="str">
            <v>Existente</v>
          </cell>
        </row>
        <row r="676">
          <cell r="A676" t="str">
            <v>1012038.95641013300.1517</v>
          </cell>
          <cell r="B676" t="str">
            <v>296A</v>
          </cell>
          <cell r="C676">
            <v>1012038.9564</v>
          </cell>
          <cell r="D676">
            <v>1013300.1517</v>
          </cell>
          <cell r="E676" t="str">
            <v>Pluvial</v>
          </cell>
          <cell r="F676" t="str">
            <v xml:space="preserve"> </v>
          </cell>
          <cell r="G676" t="str">
            <v xml:space="preserve"> </v>
          </cell>
          <cell r="H676" t="str">
            <v>Existente</v>
          </cell>
        </row>
        <row r="677">
          <cell r="A677" t="str">
            <v>1012016.41961013357.1729</v>
          </cell>
          <cell r="B677" t="str">
            <v>298A</v>
          </cell>
          <cell r="C677">
            <v>1012016.4196</v>
          </cell>
          <cell r="D677">
            <v>1013357.1729</v>
          </cell>
          <cell r="E677" t="str">
            <v>Eliminar</v>
          </cell>
          <cell r="F677" t="str">
            <v>Eliminar</v>
          </cell>
          <cell r="G677" t="str">
            <v>No encontrado en campo</v>
          </cell>
          <cell r="H677" t="str">
            <v>Eliminar</v>
          </cell>
        </row>
        <row r="678">
          <cell r="A678" t="str">
            <v>1012030.88521013593.9106</v>
          </cell>
          <cell r="B678" t="str">
            <v>303A</v>
          </cell>
          <cell r="C678">
            <v>1012030.8852</v>
          </cell>
          <cell r="D678">
            <v>1013593.9105999999</v>
          </cell>
          <cell r="E678" t="str">
            <v>Sanitario</v>
          </cell>
          <cell r="F678" t="str">
            <v>Sin Catastrar</v>
          </cell>
          <cell r="G678" t="str">
            <v>Tapa Sellada</v>
          </cell>
          <cell r="H678" t="str">
            <v>Existente</v>
          </cell>
        </row>
        <row r="679">
          <cell r="A679" t="str">
            <v>1012042.45471013587.329</v>
          </cell>
          <cell r="B679" t="str">
            <v>303B</v>
          </cell>
          <cell r="C679">
            <v>1012042.4547</v>
          </cell>
          <cell r="D679">
            <v>1013587.329</v>
          </cell>
          <cell r="E679" t="str">
            <v>Combinado</v>
          </cell>
          <cell r="F679" t="str">
            <v xml:space="preserve"> </v>
          </cell>
          <cell r="G679" t="str">
            <v xml:space="preserve"> </v>
          </cell>
          <cell r="H679" t="str">
            <v>Existente</v>
          </cell>
        </row>
        <row r="680">
          <cell r="A680" t="str">
            <v>1012040.9299221013563.330856</v>
          </cell>
          <cell r="B680" t="str">
            <v>303C</v>
          </cell>
          <cell r="C680">
            <v>1012040.929922</v>
          </cell>
          <cell r="D680">
            <v>1013563.330856</v>
          </cell>
          <cell r="E680" t="str">
            <v>Pluvial</v>
          </cell>
          <cell r="F680" t="str">
            <v xml:space="preserve"> </v>
          </cell>
          <cell r="G680" t="str">
            <v xml:space="preserve"> </v>
          </cell>
          <cell r="H680" t="str">
            <v>Existente</v>
          </cell>
        </row>
        <row r="681">
          <cell r="A681" t="str">
            <v>1012020.10891013602.0545</v>
          </cell>
          <cell r="B681" t="str">
            <v>303D</v>
          </cell>
          <cell r="C681">
            <v>1012020.1089</v>
          </cell>
          <cell r="D681">
            <v>1013602.0545</v>
          </cell>
          <cell r="E681" t="str">
            <v>Sanitario</v>
          </cell>
          <cell r="F681" t="str">
            <v xml:space="preserve"> </v>
          </cell>
          <cell r="G681" t="str">
            <v xml:space="preserve"> </v>
          </cell>
          <cell r="H681" t="str">
            <v>Existente</v>
          </cell>
        </row>
        <row r="682">
          <cell r="A682" t="str">
            <v>1012035.78171013547.144</v>
          </cell>
          <cell r="B682" t="str">
            <v>304A</v>
          </cell>
          <cell r="C682">
            <v>1012035.7817000001</v>
          </cell>
          <cell r="D682">
            <v>1013547.144</v>
          </cell>
          <cell r="E682" t="str">
            <v>Sanitario</v>
          </cell>
          <cell r="F682" t="str">
            <v xml:space="preserve"> </v>
          </cell>
          <cell r="G682" t="str">
            <v xml:space="preserve"> </v>
          </cell>
          <cell r="H682" t="str">
            <v>Existente</v>
          </cell>
        </row>
        <row r="683">
          <cell r="A683" t="str">
            <v>1012169.44251013592.3928</v>
          </cell>
          <cell r="B683" t="str">
            <v>310A</v>
          </cell>
          <cell r="C683">
            <v>1012169.4425</v>
          </cell>
          <cell r="D683">
            <v>1013592.3928</v>
          </cell>
          <cell r="E683" t="str">
            <v>Eliminar</v>
          </cell>
          <cell r="F683" t="str">
            <v>Eliminar</v>
          </cell>
          <cell r="G683" t="str">
            <v>Telecomunicaciones</v>
          </cell>
          <cell r="H683" t="str">
            <v>Eliminar</v>
          </cell>
        </row>
        <row r="684">
          <cell r="A684" t="str">
            <v>1012030.96111013153.0017</v>
          </cell>
          <cell r="B684" t="str">
            <v>319A</v>
          </cell>
          <cell r="C684">
            <v>1012030.9611</v>
          </cell>
          <cell r="D684">
            <v>1013153.0017</v>
          </cell>
          <cell r="E684" t="str">
            <v>Sanitario</v>
          </cell>
          <cell r="F684" t="str">
            <v xml:space="preserve"> </v>
          </cell>
          <cell r="G684" t="str">
            <v xml:space="preserve"> </v>
          </cell>
          <cell r="H684" t="str">
            <v>Existente</v>
          </cell>
        </row>
        <row r="685">
          <cell r="A685" t="str">
            <v>1012034.13681013163.7333</v>
          </cell>
          <cell r="B685" t="str">
            <v>319B</v>
          </cell>
          <cell r="C685">
            <v>1012034.1368</v>
          </cell>
          <cell r="D685">
            <v>1013163.7333</v>
          </cell>
          <cell r="E685" t="str">
            <v>Sanitario</v>
          </cell>
          <cell r="F685" t="str">
            <v xml:space="preserve"> </v>
          </cell>
          <cell r="G685" t="str">
            <v xml:space="preserve"> </v>
          </cell>
          <cell r="H685" t="str">
            <v>Existente</v>
          </cell>
        </row>
        <row r="686">
          <cell r="A686" t="str">
            <v>1012035.73061013173.2497</v>
          </cell>
          <cell r="B686" t="str">
            <v>319C</v>
          </cell>
          <cell r="C686">
            <v>1012035.7306</v>
          </cell>
          <cell r="D686">
            <v>1013173.2497</v>
          </cell>
          <cell r="E686" t="str">
            <v>Sanitario</v>
          </cell>
          <cell r="F686" t="str">
            <v xml:space="preserve"> </v>
          </cell>
          <cell r="G686" t="str">
            <v xml:space="preserve"> </v>
          </cell>
          <cell r="H686" t="str">
            <v>Existente</v>
          </cell>
        </row>
        <row r="687">
          <cell r="A687" t="str">
            <v>1012032.72371013182.6199</v>
          </cell>
          <cell r="B687" t="str">
            <v>319D</v>
          </cell>
          <cell r="C687">
            <v>1012032.7237</v>
          </cell>
          <cell r="D687">
            <v>1013182.6199</v>
          </cell>
          <cell r="E687" t="str">
            <v>Sanitario</v>
          </cell>
          <cell r="F687" t="str">
            <v xml:space="preserve"> </v>
          </cell>
          <cell r="G687" t="str">
            <v xml:space="preserve"> </v>
          </cell>
          <cell r="H687" t="str">
            <v>Existente</v>
          </cell>
        </row>
        <row r="688">
          <cell r="A688" t="str">
            <v>1012024.2161013203.4355</v>
          </cell>
          <cell r="B688" t="str">
            <v>319E</v>
          </cell>
          <cell r="C688">
            <v>1012024.216</v>
          </cell>
          <cell r="D688">
            <v>1013203.4355</v>
          </cell>
          <cell r="E688" t="str">
            <v>Sanitario</v>
          </cell>
          <cell r="F688" t="str">
            <v xml:space="preserve"> </v>
          </cell>
          <cell r="G688" t="str">
            <v xml:space="preserve"> </v>
          </cell>
          <cell r="H688" t="str">
            <v>Existente</v>
          </cell>
        </row>
        <row r="689">
          <cell r="A689" t="str">
            <v>1012026.19741013203.4293</v>
          </cell>
          <cell r="B689" t="str">
            <v>319F</v>
          </cell>
          <cell r="C689">
            <v>1012026.1973999999</v>
          </cell>
          <cell r="D689">
            <v>1013203.4293</v>
          </cell>
          <cell r="E689" t="str">
            <v>Combinado</v>
          </cell>
          <cell r="F689" t="str">
            <v xml:space="preserve"> </v>
          </cell>
          <cell r="G689" t="str">
            <v xml:space="preserve"> </v>
          </cell>
          <cell r="H689" t="str">
            <v>Existente</v>
          </cell>
        </row>
        <row r="690">
          <cell r="A690" t="str">
            <v>1013984.24811014211.532</v>
          </cell>
          <cell r="B690" t="str">
            <v>356 I</v>
          </cell>
          <cell r="C690">
            <v>1013984.2481</v>
          </cell>
          <cell r="D690">
            <v>1014211.532</v>
          </cell>
          <cell r="E690" t="str">
            <v>Indefinido</v>
          </cell>
          <cell r="F690" t="str">
            <v xml:space="preserve"> </v>
          </cell>
          <cell r="G690" t="str">
            <v xml:space="preserve"> </v>
          </cell>
          <cell r="H690" t="str">
            <v>Existente</v>
          </cell>
        </row>
        <row r="691">
          <cell r="A691" t="str">
            <v>1013934.40951014267.0844</v>
          </cell>
          <cell r="B691" t="str">
            <v>356A</v>
          </cell>
          <cell r="C691">
            <v>1013934.4095</v>
          </cell>
          <cell r="D691">
            <v>1014267.0844000001</v>
          </cell>
          <cell r="E691" t="str">
            <v>Indefinido</v>
          </cell>
          <cell r="F691" t="str">
            <v xml:space="preserve"> </v>
          </cell>
          <cell r="G691" t="str">
            <v xml:space="preserve"> </v>
          </cell>
          <cell r="H691" t="str">
            <v>Existente</v>
          </cell>
        </row>
        <row r="692">
          <cell r="A692" t="str">
            <v>1013919.19271014257.6608</v>
          </cell>
          <cell r="B692" t="str">
            <v>356D</v>
          </cell>
          <cell r="C692">
            <v>1013919.1927</v>
          </cell>
          <cell r="D692">
            <v>1014257.6608</v>
          </cell>
          <cell r="E692" t="str">
            <v>Indefinido</v>
          </cell>
          <cell r="F692" t="str">
            <v xml:space="preserve"> </v>
          </cell>
          <cell r="G692" t="str">
            <v xml:space="preserve"> </v>
          </cell>
          <cell r="H692" t="str">
            <v>Existente</v>
          </cell>
        </row>
        <row r="693">
          <cell r="A693" t="str">
            <v>1013928.24141014253.8532</v>
          </cell>
          <cell r="B693" t="str">
            <v>356E aliviadero</v>
          </cell>
          <cell r="C693">
            <v>1013928.2414000001</v>
          </cell>
          <cell r="D693">
            <v>1014253.8532</v>
          </cell>
          <cell r="E693" t="str">
            <v>Indefinido</v>
          </cell>
          <cell r="F693" t="str">
            <v xml:space="preserve"> </v>
          </cell>
          <cell r="G693" t="str">
            <v xml:space="preserve"> </v>
          </cell>
          <cell r="H693" t="str">
            <v>Existente</v>
          </cell>
        </row>
        <row r="694">
          <cell r="A694" t="str">
            <v>1013904.77991014194.7263</v>
          </cell>
          <cell r="B694" t="str">
            <v>356F</v>
          </cell>
          <cell r="C694">
            <v>1013904.7799</v>
          </cell>
          <cell r="D694">
            <v>1014194.7263</v>
          </cell>
          <cell r="E694" t="str">
            <v>Indefinido</v>
          </cell>
          <cell r="F694" t="str">
            <v xml:space="preserve"> </v>
          </cell>
          <cell r="G694" t="str">
            <v xml:space="preserve"> </v>
          </cell>
          <cell r="H694" t="str">
            <v>Existente</v>
          </cell>
        </row>
        <row r="695">
          <cell r="A695" t="str">
            <v>1013996.21181014238.6425</v>
          </cell>
          <cell r="B695" t="str">
            <v>356G</v>
          </cell>
          <cell r="C695">
            <v>1013996.2118</v>
          </cell>
          <cell r="D695">
            <v>1014238.6425</v>
          </cell>
          <cell r="E695" t="str">
            <v>Indefinido</v>
          </cell>
          <cell r="F695" t="str">
            <v xml:space="preserve"> </v>
          </cell>
          <cell r="G695" t="str">
            <v xml:space="preserve"> </v>
          </cell>
          <cell r="H695" t="str">
            <v>Existente</v>
          </cell>
        </row>
        <row r="696">
          <cell r="A696" t="str">
            <v>1013976.47071014223.002</v>
          </cell>
          <cell r="B696" t="str">
            <v>356H</v>
          </cell>
          <cell r="C696">
            <v>1013976.4706999999</v>
          </cell>
          <cell r="D696">
            <v>1014223.002</v>
          </cell>
          <cell r="E696" t="str">
            <v>Indefinido</v>
          </cell>
          <cell r="F696" t="str">
            <v xml:space="preserve"> </v>
          </cell>
          <cell r="G696" t="str">
            <v xml:space="preserve"> </v>
          </cell>
          <cell r="H696" t="str">
            <v>Existente</v>
          </cell>
        </row>
        <row r="697">
          <cell r="A697" t="str">
            <v>1013977.52251014204.3711</v>
          </cell>
          <cell r="B697" t="str">
            <v>356J</v>
          </cell>
          <cell r="C697">
            <v>1013977.5225</v>
          </cell>
          <cell r="D697">
            <v>1014204.3711</v>
          </cell>
          <cell r="E697" t="str">
            <v>Indefinido</v>
          </cell>
          <cell r="F697" t="str">
            <v xml:space="preserve"> </v>
          </cell>
          <cell r="G697" t="str">
            <v xml:space="preserve"> </v>
          </cell>
          <cell r="H697" t="str">
            <v>Existente</v>
          </cell>
        </row>
        <row r="698">
          <cell r="A698" t="str">
            <v>1013969.82031014208.4181</v>
          </cell>
          <cell r="B698" t="str">
            <v>356K</v>
          </cell>
          <cell r="C698">
            <v>1013969.8203</v>
          </cell>
          <cell r="D698">
            <v>1014208.4181</v>
          </cell>
          <cell r="E698" t="str">
            <v>Indefinido</v>
          </cell>
          <cell r="F698" t="str">
            <v xml:space="preserve"> </v>
          </cell>
          <cell r="G698" t="str">
            <v xml:space="preserve"> </v>
          </cell>
          <cell r="H698" t="str">
            <v>Existente</v>
          </cell>
        </row>
        <row r="699">
          <cell r="A699" t="str">
            <v>1013944.78251014230.9121</v>
          </cell>
          <cell r="B699" t="str">
            <v>356L</v>
          </cell>
          <cell r="C699">
            <v>1013944.7825</v>
          </cell>
          <cell r="D699">
            <v>1014230.9121</v>
          </cell>
          <cell r="E699" t="str">
            <v>Indefinido</v>
          </cell>
          <cell r="F699" t="str">
            <v xml:space="preserve"> </v>
          </cell>
          <cell r="G699" t="str">
            <v xml:space="preserve"> </v>
          </cell>
          <cell r="H699" t="str">
            <v>Existente</v>
          </cell>
        </row>
        <row r="700">
          <cell r="A700" t="str">
            <v>1013434.7681014156.59</v>
          </cell>
          <cell r="B700" t="str">
            <v>366A</v>
          </cell>
          <cell r="C700">
            <v>1013434.768</v>
          </cell>
          <cell r="D700">
            <v>1014156.59</v>
          </cell>
          <cell r="E700" t="str">
            <v>Sanitario</v>
          </cell>
          <cell r="F700" t="str">
            <v>Tapa Verificar</v>
          </cell>
          <cell r="G700" t="str">
            <v>Tapa Concreto</v>
          </cell>
          <cell r="H700" t="str">
            <v>Existente</v>
          </cell>
        </row>
        <row r="701">
          <cell r="A701" t="str">
            <v>1013489.61951014132.2352</v>
          </cell>
          <cell r="B701" t="str">
            <v>366B</v>
          </cell>
          <cell r="C701">
            <v>1013489.6195</v>
          </cell>
          <cell r="D701">
            <v>1014132.2352</v>
          </cell>
          <cell r="E701" t="str">
            <v>Sanitario</v>
          </cell>
          <cell r="F701" t="str">
            <v xml:space="preserve"> </v>
          </cell>
          <cell r="G701" t="str">
            <v xml:space="preserve"> </v>
          </cell>
          <cell r="H701" t="str">
            <v>Existente</v>
          </cell>
        </row>
        <row r="702">
          <cell r="A702" t="str">
            <v>1013503.12341014104.0341</v>
          </cell>
          <cell r="B702" t="str">
            <v>366C</v>
          </cell>
          <cell r="C702">
            <v>1013503.1234</v>
          </cell>
          <cell r="D702">
            <v>1014104.0341</v>
          </cell>
          <cell r="E702" t="str">
            <v>Sanitario</v>
          </cell>
          <cell r="F702" t="str">
            <v xml:space="preserve"> </v>
          </cell>
          <cell r="G702" t="str">
            <v xml:space="preserve"> </v>
          </cell>
          <cell r="H702" t="str">
            <v>Existente</v>
          </cell>
        </row>
        <row r="703">
          <cell r="A703" t="str">
            <v>1011785.20891013696.4738</v>
          </cell>
          <cell r="B703" t="str">
            <v>371A</v>
          </cell>
          <cell r="C703">
            <v>1011785.2089</v>
          </cell>
          <cell r="D703">
            <v>1013696.4738</v>
          </cell>
          <cell r="E703" t="str">
            <v>Pluvial</v>
          </cell>
          <cell r="F703" t="str">
            <v xml:space="preserve"> </v>
          </cell>
          <cell r="G703" t="str">
            <v xml:space="preserve"> </v>
          </cell>
          <cell r="H703" t="str">
            <v>Existente</v>
          </cell>
        </row>
        <row r="704">
          <cell r="A704" t="str">
            <v>1011806.99611013697.3639</v>
          </cell>
          <cell r="B704" t="str">
            <v>372A</v>
          </cell>
          <cell r="C704">
            <v>1011806.9961</v>
          </cell>
          <cell r="D704">
            <v>1013697.3639</v>
          </cell>
          <cell r="E704" t="str">
            <v>Pluvial</v>
          </cell>
          <cell r="F704" t="str">
            <v xml:space="preserve"> </v>
          </cell>
          <cell r="G704" t="str">
            <v xml:space="preserve"> </v>
          </cell>
          <cell r="H704" t="str">
            <v>Existente</v>
          </cell>
        </row>
        <row r="705">
          <cell r="A705" t="str">
            <v>1011848.6380881013695.493225</v>
          </cell>
          <cell r="B705" t="str">
            <v>372B</v>
          </cell>
          <cell r="C705">
            <v>1011848.638088</v>
          </cell>
          <cell r="D705">
            <v>1013695.493225</v>
          </cell>
          <cell r="E705" t="str">
            <v>Sanitario</v>
          </cell>
          <cell r="F705" t="str">
            <v xml:space="preserve"> </v>
          </cell>
          <cell r="G705" t="str">
            <v>Sin Topografía</v>
          </cell>
          <cell r="H705" t="str">
            <v>Existente</v>
          </cell>
        </row>
        <row r="706">
          <cell r="A706" t="str">
            <v>1011876.384081013686.445575</v>
          </cell>
          <cell r="B706" t="str">
            <v>372C</v>
          </cell>
          <cell r="C706">
            <v>1011876.38408</v>
          </cell>
          <cell r="D706">
            <v>1013686.445575</v>
          </cell>
          <cell r="E706" t="str">
            <v>Sanitario</v>
          </cell>
          <cell r="F706" t="str">
            <v xml:space="preserve"> </v>
          </cell>
          <cell r="G706" t="str">
            <v>Sin Topografía</v>
          </cell>
          <cell r="H706" t="str">
            <v>Existente</v>
          </cell>
        </row>
        <row r="707">
          <cell r="A707" t="str">
            <v>1011856.4038091013699.357009</v>
          </cell>
          <cell r="B707" t="str">
            <v>372D</v>
          </cell>
          <cell r="C707">
            <v>1011856.403809</v>
          </cell>
          <cell r="D707">
            <v>1013699.357009</v>
          </cell>
          <cell r="E707" t="str">
            <v>Pluvial</v>
          </cell>
          <cell r="F707" t="str">
            <v xml:space="preserve"> </v>
          </cell>
          <cell r="G707" t="str">
            <v>Sin Topografía</v>
          </cell>
          <cell r="H707" t="str">
            <v>Existente</v>
          </cell>
        </row>
        <row r="708">
          <cell r="A708" t="str">
            <v>1011882.9295611013688.105312</v>
          </cell>
          <cell r="B708" t="str">
            <v>372E</v>
          </cell>
          <cell r="C708">
            <v>1011882.929561</v>
          </cell>
          <cell r="D708">
            <v>1013688.105312</v>
          </cell>
          <cell r="E708" t="str">
            <v>Pluvial</v>
          </cell>
          <cell r="F708" t="str">
            <v xml:space="preserve"> </v>
          </cell>
          <cell r="G708" t="str">
            <v>Sin Topografía</v>
          </cell>
          <cell r="H708" t="str">
            <v>Existente</v>
          </cell>
        </row>
        <row r="709">
          <cell r="A709" t="str">
            <v>1011909.8885241013691.979833</v>
          </cell>
          <cell r="B709" t="str">
            <v>372F</v>
          </cell>
          <cell r="C709">
            <v>1011909.888524</v>
          </cell>
          <cell r="D709">
            <v>1013691.979833</v>
          </cell>
          <cell r="E709" t="str">
            <v>Sanitario</v>
          </cell>
          <cell r="F709" t="str">
            <v xml:space="preserve"> </v>
          </cell>
          <cell r="G709" t="str">
            <v>Sin Topografía</v>
          </cell>
          <cell r="H709" t="str">
            <v>Existente</v>
          </cell>
        </row>
        <row r="710">
          <cell r="A710" t="str">
            <v>1011909.8877571013696.956023</v>
          </cell>
          <cell r="B710" t="str">
            <v>372G</v>
          </cell>
          <cell r="C710">
            <v>1011909.887757</v>
          </cell>
          <cell r="D710">
            <v>1013696.9560229999</v>
          </cell>
          <cell r="E710" t="str">
            <v>Pluvial</v>
          </cell>
          <cell r="F710" t="str">
            <v xml:space="preserve"> </v>
          </cell>
          <cell r="G710" t="str">
            <v>Sin Topografía</v>
          </cell>
          <cell r="H710" t="str">
            <v>Existente</v>
          </cell>
        </row>
        <row r="711">
          <cell r="A711" t="str">
            <v>1011975.11171014555.1923</v>
          </cell>
          <cell r="B711" t="str">
            <v>375A</v>
          </cell>
          <cell r="C711">
            <v>1011975.1117</v>
          </cell>
          <cell r="D711">
            <v>1014555.1923</v>
          </cell>
          <cell r="E711" t="str">
            <v>Sanitario</v>
          </cell>
          <cell r="F711" t="str">
            <v xml:space="preserve"> </v>
          </cell>
          <cell r="G711" t="str">
            <v xml:space="preserve"> </v>
          </cell>
          <cell r="H711" t="str">
            <v>Existente</v>
          </cell>
        </row>
        <row r="712">
          <cell r="A712" t="str">
            <v>1011855.03871014332.3776</v>
          </cell>
          <cell r="B712" t="str">
            <v>396C</v>
          </cell>
          <cell r="C712">
            <v>1011855.0387</v>
          </cell>
          <cell r="D712">
            <v>1014332.3776</v>
          </cell>
          <cell r="E712" t="str">
            <v>Eliminar</v>
          </cell>
          <cell r="F712" t="str">
            <v>Eliminar</v>
          </cell>
          <cell r="G712" t="str">
            <v>Registro agua</v>
          </cell>
          <cell r="H712" t="str">
            <v>Eliminar</v>
          </cell>
        </row>
        <row r="713">
          <cell r="A713" t="str">
            <v>1011860.02961014319.3683</v>
          </cell>
          <cell r="B713" t="str">
            <v>396D</v>
          </cell>
          <cell r="C713">
            <v>1011860.0296</v>
          </cell>
          <cell r="D713">
            <v>1014319.3683</v>
          </cell>
          <cell r="E713" t="str">
            <v>Eliminar</v>
          </cell>
          <cell r="F713" t="str">
            <v>Eliminar</v>
          </cell>
          <cell r="G713" t="str">
            <v>Registro agua</v>
          </cell>
          <cell r="H713" t="str">
            <v>Eliminar</v>
          </cell>
        </row>
        <row r="714">
          <cell r="A714" t="str">
            <v>1012262.48641012889.227</v>
          </cell>
          <cell r="B714" t="str">
            <v>397A</v>
          </cell>
          <cell r="C714">
            <v>1012262.4864000001</v>
          </cell>
          <cell r="D714">
            <v>1012889.227</v>
          </cell>
          <cell r="E714" t="str">
            <v>Eliminar</v>
          </cell>
          <cell r="F714" t="str">
            <v>Eliminar</v>
          </cell>
          <cell r="G714" t="str">
            <v>No encontrado en campo</v>
          </cell>
          <cell r="H714" t="str">
            <v>Eliminar</v>
          </cell>
        </row>
        <row r="715">
          <cell r="A715" t="str">
            <v>1012308.12941012875.1533</v>
          </cell>
          <cell r="B715" t="str">
            <v>397B</v>
          </cell>
          <cell r="C715">
            <v>1012308.1294</v>
          </cell>
          <cell r="D715">
            <v>1012875.1533</v>
          </cell>
          <cell r="E715" t="str">
            <v>Eliminar</v>
          </cell>
          <cell r="F715" t="str">
            <v>Eliminar</v>
          </cell>
          <cell r="G715" t="str">
            <v>No encontrado en campo</v>
          </cell>
          <cell r="H715" t="str">
            <v>Eliminar</v>
          </cell>
        </row>
        <row r="716">
          <cell r="A716" t="str">
            <v>1012324.60661012900.5693</v>
          </cell>
          <cell r="B716" t="str">
            <v>397C</v>
          </cell>
          <cell r="C716">
            <v>1012324.6066000001</v>
          </cell>
          <cell r="D716">
            <v>1012900.5693</v>
          </cell>
          <cell r="E716" t="str">
            <v>Eliminar</v>
          </cell>
          <cell r="F716" t="str">
            <v>Eliminar</v>
          </cell>
          <cell r="G716" t="str">
            <v>No encontrado en campo</v>
          </cell>
          <cell r="H716" t="str">
            <v>Eliminar</v>
          </cell>
        </row>
        <row r="717">
          <cell r="A717" t="str">
            <v>1012016.13711013616.1261</v>
          </cell>
          <cell r="B717" t="str">
            <v>410A</v>
          </cell>
          <cell r="C717">
            <v>1012016.1371000001</v>
          </cell>
          <cell r="D717">
            <v>1013616.1261</v>
          </cell>
          <cell r="E717" t="str">
            <v>Combinado</v>
          </cell>
          <cell r="F717" t="str">
            <v xml:space="preserve"> </v>
          </cell>
          <cell r="G717" t="str">
            <v xml:space="preserve"> </v>
          </cell>
          <cell r="H717" t="str">
            <v>Existente</v>
          </cell>
        </row>
        <row r="718">
          <cell r="A718" t="str">
            <v>1011621.27571014138.2173</v>
          </cell>
          <cell r="B718" t="str">
            <v>425A</v>
          </cell>
          <cell r="C718">
            <v>1011621.2757</v>
          </cell>
          <cell r="D718">
            <v>1014138.2173</v>
          </cell>
          <cell r="E718" t="str">
            <v>Sanitario</v>
          </cell>
          <cell r="F718" t="str">
            <v xml:space="preserve"> </v>
          </cell>
          <cell r="G718" t="str">
            <v xml:space="preserve"> </v>
          </cell>
          <cell r="H718" t="str">
            <v>Existente</v>
          </cell>
        </row>
        <row r="719">
          <cell r="A719" t="str">
            <v>1011596.86881014144.1923</v>
          </cell>
          <cell r="B719" t="str">
            <v>425B</v>
          </cell>
          <cell r="C719">
            <v>1011596.8688000001</v>
          </cell>
          <cell r="D719">
            <v>1014144.1923</v>
          </cell>
          <cell r="E719" t="str">
            <v>Sanitario</v>
          </cell>
          <cell r="F719" t="str">
            <v xml:space="preserve"> </v>
          </cell>
          <cell r="G719" t="str">
            <v xml:space="preserve"> </v>
          </cell>
          <cell r="H719" t="str">
            <v>Existente</v>
          </cell>
        </row>
        <row r="720">
          <cell r="A720" t="str">
            <v>1011614.305951014150.893978</v>
          </cell>
          <cell r="B720" t="str">
            <v>425C</v>
          </cell>
          <cell r="C720">
            <v>1011614.30595</v>
          </cell>
          <cell r="D720">
            <v>1014150.893978</v>
          </cell>
          <cell r="E720" t="str">
            <v>Sanitario</v>
          </cell>
          <cell r="F720" t="str">
            <v xml:space="preserve"> </v>
          </cell>
          <cell r="G720" t="str">
            <v xml:space="preserve"> </v>
          </cell>
          <cell r="H720" t="str">
            <v>Existente</v>
          </cell>
        </row>
        <row r="721">
          <cell r="A721" t="str">
            <v>1011559.64271013821.5609</v>
          </cell>
          <cell r="B721" t="str">
            <v>63A</v>
          </cell>
          <cell r="C721">
            <v>1011559.6427</v>
          </cell>
          <cell r="D721">
            <v>1013821.5609</v>
          </cell>
          <cell r="E721" t="str">
            <v>Pluvial</v>
          </cell>
          <cell r="F721" t="str">
            <v xml:space="preserve"> </v>
          </cell>
          <cell r="G721" t="str">
            <v xml:space="preserve"> </v>
          </cell>
          <cell r="H721" t="str">
            <v>Existente</v>
          </cell>
        </row>
        <row r="722">
          <cell r="A722" t="str">
            <v>1011880.20671013812.7868</v>
          </cell>
          <cell r="B722" t="str">
            <v>70A</v>
          </cell>
          <cell r="C722">
            <v>1011880.2067</v>
          </cell>
          <cell r="D722">
            <v>1013812.7868</v>
          </cell>
          <cell r="E722" t="str">
            <v>Pluvial</v>
          </cell>
          <cell r="F722" t="str">
            <v xml:space="preserve"> </v>
          </cell>
          <cell r="G722" t="str">
            <v xml:space="preserve"> </v>
          </cell>
          <cell r="H722" t="str">
            <v>Existente</v>
          </cell>
        </row>
        <row r="723">
          <cell r="A723" t="str">
            <v>1011855.88681013843.9126</v>
          </cell>
          <cell r="B723" t="str">
            <v>70B</v>
          </cell>
          <cell r="C723">
            <v>1011855.8868</v>
          </cell>
          <cell r="D723">
            <v>1013843.9126</v>
          </cell>
          <cell r="E723" t="str">
            <v>Sanitario</v>
          </cell>
          <cell r="F723" t="str">
            <v xml:space="preserve"> </v>
          </cell>
          <cell r="G723" t="str">
            <v xml:space="preserve"> </v>
          </cell>
          <cell r="H723" t="str">
            <v>Existente</v>
          </cell>
        </row>
        <row r="724">
          <cell r="A724" t="str">
            <v>1012034.9611013856.4686</v>
          </cell>
          <cell r="B724" t="str">
            <v>77A</v>
          </cell>
          <cell r="C724">
            <v>1012034.961</v>
          </cell>
          <cell r="D724">
            <v>1013856.4686</v>
          </cell>
          <cell r="E724" t="str">
            <v>Sanitario</v>
          </cell>
          <cell r="F724" t="str">
            <v xml:space="preserve"> </v>
          </cell>
          <cell r="G724" t="str">
            <v xml:space="preserve"> </v>
          </cell>
          <cell r="H724" t="str">
            <v>Existente</v>
          </cell>
        </row>
        <row r="725">
          <cell r="A725" t="str">
            <v>1012208.33971013804.3424</v>
          </cell>
          <cell r="B725" t="str">
            <v>87A</v>
          </cell>
          <cell r="C725">
            <v>1012208.3397</v>
          </cell>
          <cell r="D725">
            <v>1013804.3424</v>
          </cell>
          <cell r="E725" t="str">
            <v>Sanitario</v>
          </cell>
          <cell r="F725" t="str">
            <v xml:space="preserve"> </v>
          </cell>
          <cell r="G725" t="str">
            <v xml:space="preserve"> </v>
          </cell>
          <cell r="H725" t="str">
            <v>Existente</v>
          </cell>
        </row>
        <row r="726">
          <cell r="A726" t="str">
            <v>1011791.0731014266.0739</v>
          </cell>
          <cell r="B726" t="str">
            <v>93A</v>
          </cell>
          <cell r="C726">
            <v>1011791.073</v>
          </cell>
          <cell r="D726">
            <v>1014266.0739</v>
          </cell>
          <cell r="E726" t="str">
            <v>Sanitario</v>
          </cell>
          <cell r="F726" t="str">
            <v xml:space="preserve"> </v>
          </cell>
          <cell r="G726" t="str">
            <v xml:space="preserve"> </v>
          </cell>
          <cell r="H726" t="str">
            <v>Existente</v>
          </cell>
        </row>
        <row r="727">
          <cell r="A727" t="str">
            <v>1011776.5631014185.204</v>
          </cell>
          <cell r="B727" t="str">
            <v>96A</v>
          </cell>
          <cell r="C727">
            <v>1011776.563</v>
          </cell>
          <cell r="D727">
            <v>1014185.204</v>
          </cell>
          <cell r="E727" t="str">
            <v>Pluvial</v>
          </cell>
          <cell r="F727" t="str">
            <v xml:space="preserve"> </v>
          </cell>
          <cell r="G727" t="str">
            <v xml:space="preserve"> </v>
          </cell>
          <cell r="H727" t="str">
            <v>Existente</v>
          </cell>
        </row>
        <row r="728">
          <cell r="A728" t="str">
            <v>1011752.90861014160.0897</v>
          </cell>
          <cell r="B728" t="str">
            <v>96B</v>
          </cell>
          <cell r="C728">
            <v>1011752.9086</v>
          </cell>
          <cell r="D728">
            <v>1014160.0897</v>
          </cell>
          <cell r="E728" t="str">
            <v>Sanitario</v>
          </cell>
          <cell r="F728" t="str">
            <v xml:space="preserve"> </v>
          </cell>
          <cell r="G728" t="str">
            <v xml:space="preserve"> </v>
          </cell>
          <cell r="H728" t="str">
            <v>Existente</v>
          </cell>
        </row>
        <row r="729">
          <cell r="A729" t="str">
            <v>1012029.32271013425.618</v>
          </cell>
          <cell r="B729" t="str">
            <v>99A</v>
          </cell>
          <cell r="C729">
            <v>1012029.3227</v>
          </cell>
          <cell r="D729">
            <v>1013425.618</v>
          </cell>
          <cell r="E729" t="str">
            <v>Pluvial</v>
          </cell>
          <cell r="F729" t="str">
            <v xml:space="preserve"> </v>
          </cell>
          <cell r="G729" t="str">
            <v xml:space="preserve"> </v>
          </cell>
          <cell r="H729" t="str">
            <v>Existente</v>
          </cell>
        </row>
        <row r="730">
          <cell r="A730" t="str">
            <v>1012306.3357751014190.108986</v>
          </cell>
          <cell r="B730" t="str">
            <v>Box N°1</v>
          </cell>
          <cell r="C730">
            <v>1012306.335775</v>
          </cell>
          <cell r="D730">
            <v>1014190.1089859999</v>
          </cell>
          <cell r="E730" t="str">
            <v>Pluvial</v>
          </cell>
          <cell r="F730" t="str">
            <v xml:space="preserve"> </v>
          </cell>
          <cell r="G730" t="str">
            <v>Sin Topografía</v>
          </cell>
          <cell r="H730" t="str">
            <v>Existente</v>
          </cell>
        </row>
        <row r="731">
          <cell r="A731" t="str">
            <v>1011867.5770961013826.443047</v>
          </cell>
          <cell r="B731" t="str">
            <v>Box Q Toma</v>
          </cell>
          <cell r="C731">
            <v>1011867.577096</v>
          </cell>
          <cell r="D731">
            <v>1013826.443047</v>
          </cell>
          <cell r="E731" t="str">
            <v>Pluvial</v>
          </cell>
          <cell r="F731" t="str">
            <v xml:space="preserve"> </v>
          </cell>
          <cell r="G731" t="str">
            <v>Sin Topografía</v>
          </cell>
          <cell r="H731" t="str">
            <v>Existente</v>
          </cell>
        </row>
        <row r="732">
          <cell r="A732" t="str">
            <v>1011613.6241621013749.586124</v>
          </cell>
          <cell r="B732" t="str">
            <v>BOX3</v>
          </cell>
          <cell r="C732">
            <v>1011613.624162</v>
          </cell>
          <cell r="D732">
            <v>1013749.586124</v>
          </cell>
          <cell r="E732" t="str">
            <v>Pluvial</v>
          </cell>
          <cell r="F732" t="str">
            <v xml:space="preserve"> </v>
          </cell>
          <cell r="G732" t="str">
            <v>Sin Topografía</v>
          </cell>
          <cell r="H732" t="str">
            <v>Existente</v>
          </cell>
        </row>
        <row r="733">
          <cell r="A733" t="str">
            <v>1012072.7361013568.33</v>
          </cell>
          <cell r="B733" t="str">
            <v>D01</v>
          </cell>
          <cell r="C733">
            <v>1012072.736</v>
          </cell>
          <cell r="D733">
            <v>1013568.33</v>
          </cell>
          <cell r="E733" t="str">
            <v>Descarga</v>
          </cell>
          <cell r="F733" t="str">
            <v>Desc Catastrada</v>
          </cell>
          <cell r="G733" t="str">
            <v xml:space="preserve"> </v>
          </cell>
          <cell r="H733" t="str">
            <v>Existente</v>
          </cell>
        </row>
        <row r="734">
          <cell r="A734" t="str">
            <v>1012091.9261013529.836</v>
          </cell>
          <cell r="B734" t="str">
            <v>D02</v>
          </cell>
          <cell r="C734">
            <v>1012091.926</v>
          </cell>
          <cell r="D734">
            <v>1013529.836</v>
          </cell>
          <cell r="E734" t="str">
            <v>Descarga</v>
          </cell>
          <cell r="F734" t="str">
            <v>Desc Catastrada</v>
          </cell>
          <cell r="G734" t="str">
            <v xml:space="preserve"> </v>
          </cell>
          <cell r="H734" t="str">
            <v>Existente</v>
          </cell>
        </row>
        <row r="735">
          <cell r="A735" t="str">
            <v>1012040.8661013349.415</v>
          </cell>
          <cell r="B735" t="str">
            <v>D03</v>
          </cell>
          <cell r="C735">
            <v>1012040.866</v>
          </cell>
          <cell r="D735">
            <v>1013349.415</v>
          </cell>
          <cell r="E735" t="str">
            <v>Descarga</v>
          </cell>
          <cell r="F735" t="str">
            <v>Desc Catastrada</v>
          </cell>
          <cell r="G735" t="str">
            <v xml:space="preserve"> </v>
          </cell>
          <cell r="H735" t="str">
            <v>Existente</v>
          </cell>
        </row>
        <row r="736">
          <cell r="A736" t="str">
            <v>1012013.0791013330.395</v>
          </cell>
          <cell r="B736" t="str">
            <v>D04</v>
          </cell>
          <cell r="C736">
            <v>1012013.079</v>
          </cell>
          <cell r="D736">
            <v>1013330.395</v>
          </cell>
          <cell r="E736" t="str">
            <v>Descarga</v>
          </cell>
          <cell r="F736" t="str">
            <v>Desc Catastrada</v>
          </cell>
          <cell r="G736" t="str">
            <v xml:space="preserve"> </v>
          </cell>
          <cell r="H736" t="str">
            <v>Existente</v>
          </cell>
        </row>
        <row r="737">
          <cell r="A737" t="str">
            <v>1012043.281013360.189</v>
          </cell>
          <cell r="B737" t="str">
            <v>D06</v>
          </cell>
          <cell r="C737">
            <v>1012043.28</v>
          </cell>
          <cell r="D737">
            <v>1013360.189</v>
          </cell>
          <cell r="E737" t="str">
            <v>Descarga</v>
          </cell>
          <cell r="F737" t="str">
            <v>Desc Catastrada</v>
          </cell>
          <cell r="G737" t="str">
            <v xml:space="preserve"> </v>
          </cell>
          <cell r="H737" t="str">
            <v>Existente</v>
          </cell>
        </row>
        <row r="738">
          <cell r="A738" t="str">
            <v>1012094.0751013430.786</v>
          </cell>
          <cell r="B738" t="str">
            <v>D07</v>
          </cell>
          <cell r="C738">
            <v>1012094.075</v>
          </cell>
          <cell r="D738">
            <v>1013430.786</v>
          </cell>
          <cell r="E738" t="str">
            <v>Descarga</v>
          </cell>
          <cell r="F738" t="str">
            <v>Desc Catastrada</v>
          </cell>
          <cell r="G738" t="str">
            <v xml:space="preserve"> </v>
          </cell>
          <cell r="H738" t="str">
            <v>Existente</v>
          </cell>
        </row>
        <row r="739">
          <cell r="A739" t="str">
            <v>1012060.9491013600.986</v>
          </cell>
          <cell r="B739" t="str">
            <v>D08</v>
          </cell>
          <cell r="C739">
            <v>1012060.949</v>
          </cell>
          <cell r="D739">
            <v>1013600.986</v>
          </cell>
          <cell r="E739" t="str">
            <v>Descarga</v>
          </cell>
          <cell r="F739" t="str">
            <v>Desc Catastrada</v>
          </cell>
          <cell r="G739" t="str">
            <v xml:space="preserve"> </v>
          </cell>
          <cell r="H739" t="str">
            <v>Existente</v>
          </cell>
        </row>
        <row r="740">
          <cell r="A740" t="str">
            <v>1012226.2581013747.445</v>
          </cell>
          <cell r="B740" t="str">
            <v>D09</v>
          </cell>
          <cell r="C740">
            <v>1012226.258</v>
          </cell>
          <cell r="D740">
            <v>1013747.4449999999</v>
          </cell>
          <cell r="E740" t="str">
            <v>Descarga</v>
          </cell>
          <cell r="F740" t="str">
            <v>Desc Catastrada</v>
          </cell>
          <cell r="G740" t="str">
            <v xml:space="preserve"> </v>
          </cell>
          <cell r="H740" t="str">
            <v>Existente</v>
          </cell>
        </row>
        <row r="741">
          <cell r="A741" t="str">
            <v>1012248.9551013776.466</v>
          </cell>
          <cell r="B741" t="str">
            <v>D10</v>
          </cell>
          <cell r="C741">
            <v>1012248.955</v>
          </cell>
          <cell r="D741">
            <v>1013776.466</v>
          </cell>
          <cell r="E741" t="str">
            <v>Descarga</v>
          </cell>
          <cell r="F741" t="str">
            <v>Desc Catastrada</v>
          </cell>
          <cell r="G741" t="str">
            <v xml:space="preserve"> </v>
          </cell>
          <cell r="H741" t="str">
            <v>Existente</v>
          </cell>
        </row>
        <row r="742">
          <cell r="A742" t="str">
            <v>1012662.0521014304.44</v>
          </cell>
          <cell r="B742" t="str">
            <v>D1144A</v>
          </cell>
          <cell r="C742">
            <v>1012662.052</v>
          </cell>
          <cell r="D742">
            <v>1014304.44</v>
          </cell>
          <cell r="E742" t="str">
            <v>Descarga</v>
          </cell>
          <cell r="F742" t="str">
            <v>Desc Catastrada</v>
          </cell>
          <cell r="G742" t="str">
            <v xml:space="preserve"> </v>
          </cell>
          <cell r="H742" t="str">
            <v>Existente</v>
          </cell>
        </row>
        <row r="743">
          <cell r="A743" t="str">
            <v>1012269.7521013808.48</v>
          </cell>
          <cell r="B743" t="str">
            <v>D12</v>
          </cell>
          <cell r="C743">
            <v>1012269.752</v>
          </cell>
          <cell r="D743">
            <v>1013808.48</v>
          </cell>
          <cell r="E743" t="str">
            <v>Descarga</v>
          </cell>
          <cell r="F743" t="str">
            <v>Desc Catastrada</v>
          </cell>
          <cell r="G743" t="str">
            <v xml:space="preserve"> </v>
          </cell>
          <cell r="H743" t="str">
            <v>Existente</v>
          </cell>
        </row>
        <row r="744">
          <cell r="A744" t="str">
            <v>1012364.18061013961.936</v>
          </cell>
          <cell r="B744" t="str">
            <v>D15</v>
          </cell>
          <cell r="C744">
            <v>1012364.1806</v>
          </cell>
          <cell r="D744">
            <v>1013961.936</v>
          </cell>
          <cell r="E744" t="str">
            <v>Descarga</v>
          </cell>
          <cell r="F744" t="str">
            <v>Desc Catastrada</v>
          </cell>
          <cell r="G744" t="str">
            <v xml:space="preserve"> </v>
          </cell>
          <cell r="H744" t="str">
            <v>Existente</v>
          </cell>
        </row>
        <row r="745">
          <cell r="A745" t="str">
            <v>1012476.2991014047.226</v>
          </cell>
          <cell r="B745" t="str">
            <v>D16</v>
          </cell>
          <cell r="C745">
            <v>1012476.299</v>
          </cell>
          <cell r="D745">
            <v>1014047.226</v>
          </cell>
          <cell r="E745" t="str">
            <v>Descarga</v>
          </cell>
          <cell r="F745" t="str">
            <v>Desc Catastrada</v>
          </cell>
          <cell r="G745" t="str">
            <v xml:space="preserve"> </v>
          </cell>
          <cell r="H745" t="str">
            <v>Existente</v>
          </cell>
        </row>
        <row r="746">
          <cell r="A746" t="str">
            <v>1012532.7071014191.82</v>
          </cell>
          <cell r="B746" t="str">
            <v>D17</v>
          </cell>
          <cell r="C746">
            <v>1012532.7070000001</v>
          </cell>
          <cell r="D746">
            <v>1014191.82</v>
          </cell>
          <cell r="E746" t="str">
            <v>Descarga</v>
          </cell>
          <cell r="F746" t="str">
            <v>Desc Catastrada</v>
          </cell>
          <cell r="G746" t="str">
            <v xml:space="preserve"> </v>
          </cell>
          <cell r="H746" t="str">
            <v>Existente</v>
          </cell>
        </row>
        <row r="747">
          <cell r="A747" t="str">
            <v>1012533.9561014192.307</v>
          </cell>
          <cell r="B747" t="str">
            <v>D18</v>
          </cell>
          <cell r="C747">
            <v>1012533.956</v>
          </cell>
          <cell r="D747">
            <v>1014192.307</v>
          </cell>
          <cell r="E747" t="str">
            <v>Descarga</v>
          </cell>
          <cell r="F747" t="str">
            <v>Desc Catastrada</v>
          </cell>
          <cell r="G747" t="str">
            <v xml:space="preserve"> </v>
          </cell>
          <cell r="H747" t="str">
            <v>Existente</v>
          </cell>
        </row>
        <row r="748">
          <cell r="A748" t="str">
            <v>1012297.7721013826.908</v>
          </cell>
          <cell r="B748" t="str">
            <v>D20</v>
          </cell>
          <cell r="C748">
            <v>1012297.772</v>
          </cell>
          <cell r="D748">
            <v>1013826.9080000001</v>
          </cell>
          <cell r="E748" t="str">
            <v>Descarga</v>
          </cell>
          <cell r="F748" t="str">
            <v>Desc Catastrada</v>
          </cell>
          <cell r="G748" t="str">
            <v xml:space="preserve"> </v>
          </cell>
          <cell r="H748" t="str">
            <v>Existente</v>
          </cell>
        </row>
        <row r="749">
          <cell r="A749" t="str">
            <v>1012276.8211013819.687</v>
          </cell>
          <cell r="B749" t="str">
            <v>D21</v>
          </cell>
          <cell r="C749">
            <v>1012276.821</v>
          </cell>
          <cell r="D749">
            <v>1013819.687</v>
          </cell>
          <cell r="E749" t="str">
            <v>Descarga</v>
          </cell>
          <cell r="F749" t="str">
            <v>Desc Catastrada</v>
          </cell>
          <cell r="G749" t="str">
            <v xml:space="preserve"> </v>
          </cell>
          <cell r="H749" t="str">
            <v>Existente</v>
          </cell>
        </row>
        <row r="750">
          <cell r="A750" t="str">
            <v>1012238.3581013741.134</v>
          </cell>
          <cell r="B750" t="str">
            <v>D23</v>
          </cell>
          <cell r="C750">
            <v>1012238.358</v>
          </cell>
          <cell r="D750">
            <v>1013741.134</v>
          </cell>
          <cell r="E750" t="str">
            <v>Descarga</v>
          </cell>
          <cell r="F750" t="str">
            <v>Desc Catastrada</v>
          </cell>
          <cell r="G750" t="str">
            <v xml:space="preserve"> </v>
          </cell>
          <cell r="H750" t="str">
            <v>Existente</v>
          </cell>
        </row>
        <row r="751">
          <cell r="A751" t="str">
            <v>1012227.9981013727.799</v>
          </cell>
          <cell r="B751" t="str">
            <v>D24</v>
          </cell>
          <cell r="C751">
            <v>1012227.998</v>
          </cell>
          <cell r="D751">
            <v>1013727.799</v>
          </cell>
          <cell r="E751" t="str">
            <v>Descarga</v>
          </cell>
          <cell r="F751" t="str">
            <v>Desc Catastrada</v>
          </cell>
          <cell r="G751" t="str">
            <v xml:space="preserve"> </v>
          </cell>
          <cell r="H751" t="str">
            <v>Existente</v>
          </cell>
        </row>
        <row r="752">
          <cell r="A752" t="str">
            <v>1012226.2121013724.912</v>
          </cell>
          <cell r="B752" t="str">
            <v>D25</v>
          </cell>
          <cell r="C752">
            <v>1012226.2120000001</v>
          </cell>
          <cell r="D752">
            <v>1013724.912</v>
          </cell>
          <cell r="E752" t="str">
            <v>Descarga</v>
          </cell>
          <cell r="F752" t="str">
            <v>Desc Catastrada</v>
          </cell>
          <cell r="G752" t="str">
            <v xml:space="preserve"> </v>
          </cell>
          <cell r="H752" t="str">
            <v>Existente</v>
          </cell>
        </row>
        <row r="753">
          <cell r="A753" t="str">
            <v>1012173.3481013669.84</v>
          </cell>
          <cell r="B753" t="str">
            <v>D26</v>
          </cell>
          <cell r="C753">
            <v>1012173.348</v>
          </cell>
          <cell r="D753">
            <v>1013669.84</v>
          </cell>
          <cell r="E753" t="str">
            <v>Descarga</v>
          </cell>
          <cell r="F753" t="str">
            <v>Desc Catastrada</v>
          </cell>
          <cell r="G753" t="str">
            <v xml:space="preserve"> </v>
          </cell>
          <cell r="H753" t="str">
            <v>Existente</v>
          </cell>
        </row>
        <row r="754">
          <cell r="A754" t="str">
            <v>1012143.7651013647.148</v>
          </cell>
          <cell r="B754" t="str">
            <v>D28</v>
          </cell>
          <cell r="C754">
            <v>1012143.765</v>
          </cell>
          <cell r="D754">
            <v>1013647.148</v>
          </cell>
          <cell r="E754" t="str">
            <v>Descarga</v>
          </cell>
          <cell r="F754" t="str">
            <v>Desc Catastrada</v>
          </cell>
          <cell r="G754" t="str">
            <v xml:space="preserve"> </v>
          </cell>
          <cell r="H754" t="str">
            <v>Existente</v>
          </cell>
        </row>
        <row r="755">
          <cell r="A755" t="str">
            <v>1012123.6641013631.824</v>
          </cell>
          <cell r="B755" t="str">
            <v>D29</v>
          </cell>
          <cell r="C755">
            <v>1012123.664</v>
          </cell>
          <cell r="D755">
            <v>1013631.824</v>
          </cell>
          <cell r="E755" t="str">
            <v>Descarga</v>
          </cell>
          <cell r="F755" t="str">
            <v>Desc Catastrada</v>
          </cell>
          <cell r="G755" t="str">
            <v xml:space="preserve"> </v>
          </cell>
          <cell r="H755" t="str">
            <v>Existente</v>
          </cell>
        </row>
        <row r="756">
          <cell r="A756" t="str">
            <v>1013318.3351014113.289</v>
          </cell>
          <cell r="B756" t="str">
            <v>D30</v>
          </cell>
          <cell r="C756">
            <v>1013318.335</v>
          </cell>
          <cell r="D756">
            <v>1014113.289</v>
          </cell>
          <cell r="E756" t="str">
            <v>Descarga</v>
          </cell>
          <cell r="F756" t="str">
            <v>Desc sin Catastrar</v>
          </cell>
          <cell r="G756" t="str">
            <v xml:space="preserve"> </v>
          </cell>
          <cell r="H756" t="str">
            <v>Existente</v>
          </cell>
        </row>
        <row r="757">
          <cell r="A757" t="str">
            <v>1012064.1841013606.327</v>
          </cell>
          <cell r="B757" t="str">
            <v>D32</v>
          </cell>
          <cell r="C757">
            <v>1012064.184</v>
          </cell>
          <cell r="D757">
            <v>1013606.327</v>
          </cell>
          <cell r="E757" t="str">
            <v>Descarga</v>
          </cell>
          <cell r="F757" t="str">
            <v>Desc sin Catastrar</v>
          </cell>
          <cell r="G757" t="str">
            <v xml:space="preserve"> </v>
          </cell>
          <cell r="H757" t="str">
            <v>Existente</v>
          </cell>
        </row>
        <row r="758">
          <cell r="A758" t="str">
            <v>1012099.1941013545.031</v>
          </cell>
          <cell r="B758" t="str">
            <v>D33</v>
          </cell>
          <cell r="C758">
            <v>1012099.194</v>
          </cell>
          <cell r="D758">
            <v>1013545.031</v>
          </cell>
          <cell r="E758" t="str">
            <v>Descarga</v>
          </cell>
          <cell r="F758" t="str">
            <v>Desc sin Catastrar</v>
          </cell>
          <cell r="G758" t="str">
            <v xml:space="preserve"> </v>
          </cell>
          <cell r="H758" t="str">
            <v>Existente</v>
          </cell>
        </row>
        <row r="759">
          <cell r="A759" t="str">
            <v>1012104.9231013444.662</v>
          </cell>
          <cell r="B759" t="str">
            <v>D34</v>
          </cell>
          <cell r="C759">
            <v>1012104.923</v>
          </cell>
          <cell r="D759">
            <v>1013444.662</v>
          </cell>
          <cell r="E759" t="str">
            <v>Descarga</v>
          </cell>
          <cell r="F759" t="str">
            <v>Desc sin Catastrar</v>
          </cell>
          <cell r="G759" t="str">
            <v xml:space="preserve"> </v>
          </cell>
          <cell r="H759" t="str">
            <v>Existente</v>
          </cell>
        </row>
        <row r="760">
          <cell r="A760" t="str">
            <v>1012104.6571013432.704</v>
          </cell>
          <cell r="B760" t="str">
            <v>D35</v>
          </cell>
          <cell r="C760">
            <v>1012104.657</v>
          </cell>
          <cell r="D760">
            <v>1013432.704</v>
          </cell>
          <cell r="E760" t="str">
            <v>Descarga</v>
          </cell>
          <cell r="F760" t="str">
            <v>Desc sin Catastrar</v>
          </cell>
          <cell r="G760" t="str">
            <v xml:space="preserve"> </v>
          </cell>
          <cell r="H760" t="str">
            <v>Existente</v>
          </cell>
        </row>
        <row r="761">
          <cell r="A761" t="str">
            <v>1012076.2281013365.964</v>
          </cell>
          <cell r="B761" t="str">
            <v>D37</v>
          </cell>
          <cell r="C761">
            <v>1012076.228</v>
          </cell>
          <cell r="D761">
            <v>1013365.964</v>
          </cell>
          <cell r="E761" t="str">
            <v>Descarga</v>
          </cell>
          <cell r="F761" t="str">
            <v>Desc sin Catastrar</v>
          </cell>
          <cell r="G761" t="str">
            <v xml:space="preserve"> </v>
          </cell>
          <cell r="H761" t="str">
            <v>Existente</v>
          </cell>
        </row>
        <row r="762">
          <cell r="A762" t="str">
            <v>1011908.6771013316.8187</v>
          </cell>
          <cell r="B762" t="str">
            <v>D40</v>
          </cell>
          <cell r="C762">
            <v>1011908.677</v>
          </cell>
          <cell r="D762">
            <v>1013316.8186999999</v>
          </cell>
          <cell r="E762" t="str">
            <v>Descarga</v>
          </cell>
          <cell r="F762" t="str">
            <v>Desc sin Catastrar</v>
          </cell>
          <cell r="G762" t="str">
            <v xml:space="preserve"> </v>
          </cell>
          <cell r="H762" t="str">
            <v>Existente</v>
          </cell>
        </row>
        <row r="763">
          <cell r="A763" t="str">
            <v>1012244.70531013749.831</v>
          </cell>
          <cell r="B763" t="str">
            <v>D42</v>
          </cell>
          <cell r="C763">
            <v>1012244.7053</v>
          </cell>
          <cell r="D763">
            <v>1013749.831</v>
          </cell>
          <cell r="E763" t="str">
            <v>Descarga</v>
          </cell>
          <cell r="F763" t="str">
            <v>Desc sin Catastrar</v>
          </cell>
          <cell r="G763" t="str">
            <v xml:space="preserve"> </v>
          </cell>
          <cell r="H763" t="str">
            <v>Existente</v>
          </cell>
        </row>
        <row r="764">
          <cell r="A764" t="str">
            <v>1012244.1021013749.035</v>
          </cell>
          <cell r="B764" t="str">
            <v>D43</v>
          </cell>
          <cell r="C764">
            <v>1012244.102</v>
          </cell>
          <cell r="D764">
            <v>1013749.035</v>
          </cell>
          <cell r="E764" t="str">
            <v>Descarga</v>
          </cell>
          <cell r="F764" t="str">
            <v>Desc sin Catastrar</v>
          </cell>
          <cell r="G764" t="str">
            <v xml:space="preserve"> </v>
          </cell>
          <cell r="H764" t="str">
            <v>Existente</v>
          </cell>
        </row>
        <row r="765">
          <cell r="A765" t="str">
            <v>1012253.42841013763.401</v>
          </cell>
          <cell r="B765" t="str">
            <v>D44</v>
          </cell>
          <cell r="C765">
            <v>1012253.4284</v>
          </cell>
          <cell r="D765">
            <v>1013763.401</v>
          </cell>
          <cell r="E765" t="str">
            <v>Descarga</v>
          </cell>
          <cell r="F765" t="str">
            <v>Desc sin Catastrar</v>
          </cell>
          <cell r="G765" t="str">
            <v xml:space="preserve"> </v>
          </cell>
          <cell r="H765" t="str">
            <v>Existente</v>
          </cell>
        </row>
        <row r="766">
          <cell r="A766" t="str">
            <v>1012259.16171013797.056</v>
          </cell>
          <cell r="B766" t="str">
            <v>D45</v>
          </cell>
          <cell r="C766">
            <v>1012259.1617000001</v>
          </cell>
          <cell r="D766">
            <v>1013797.056</v>
          </cell>
          <cell r="E766" t="str">
            <v>Descarga</v>
          </cell>
          <cell r="F766" t="str">
            <v>Desc sin Catastrar</v>
          </cell>
          <cell r="G766" t="str">
            <v xml:space="preserve"> </v>
          </cell>
          <cell r="H766" t="str">
            <v>Existente</v>
          </cell>
        </row>
        <row r="767">
          <cell r="A767" t="str">
            <v>1012318.26971013901.0984</v>
          </cell>
          <cell r="B767" t="str">
            <v>D46</v>
          </cell>
          <cell r="C767">
            <v>1012318.2696999999</v>
          </cell>
          <cell r="D767">
            <v>1013901.0984</v>
          </cell>
          <cell r="E767" t="str">
            <v>Descarga</v>
          </cell>
          <cell r="F767" t="str">
            <v>Desc sin Catastrar</v>
          </cell>
          <cell r="G767" t="str">
            <v xml:space="preserve"> </v>
          </cell>
          <cell r="H767" t="str">
            <v>Existente</v>
          </cell>
        </row>
        <row r="768">
          <cell r="A768" t="str">
            <v>1012475.93751014092.9952</v>
          </cell>
          <cell r="B768" t="str">
            <v>D47</v>
          </cell>
          <cell r="C768">
            <v>1012475.9375</v>
          </cell>
          <cell r="D768">
            <v>1014092.9952</v>
          </cell>
          <cell r="E768" t="str">
            <v>Descarga</v>
          </cell>
          <cell r="F768" t="str">
            <v>Desc sin Catastrar</v>
          </cell>
          <cell r="G768" t="str">
            <v xml:space="preserve"> </v>
          </cell>
          <cell r="H768" t="str">
            <v>Existente</v>
          </cell>
        </row>
        <row r="769">
          <cell r="A769" t="str">
            <v>1012690.8951014442.359</v>
          </cell>
          <cell r="B769" t="str">
            <v>D48</v>
          </cell>
          <cell r="C769">
            <v>1012690.895</v>
          </cell>
          <cell r="D769">
            <v>1014442.3590000001</v>
          </cell>
          <cell r="E769" t="str">
            <v>Descarga</v>
          </cell>
          <cell r="F769" t="str">
            <v>Desc sin Catastrar</v>
          </cell>
          <cell r="G769" t="str">
            <v xml:space="preserve"> </v>
          </cell>
          <cell r="H769" t="str">
            <v>Existente</v>
          </cell>
        </row>
        <row r="770">
          <cell r="A770" t="str">
            <v>1012168.39891014326.2949</v>
          </cell>
          <cell r="B770" t="str">
            <v>DC1</v>
          </cell>
          <cell r="C770">
            <v>1012168.3989</v>
          </cell>
          <cell r="D770">
            <v>1014326.2949</v>
          </cell>
          <cell r="E770" t="str">
            <v>Descarga</v>
          </cell>
          <cell r="F770" t="str">
            <v>Desc Catastrada</v>
          </cell>
          <cell r="G770" t="str">
            <v xml:space="preserve"> </v>
          </cell>
          <cell r="H770" t="str">
            <v>Existente</v>
          </cell>
        </row>
        <row r="771">
          <cell r="A771" t="str">
            <v>1012565.911014226.89</v>
          </cell>
          <cell r="B771" t="str">
            <v>DE1050B</v>
          </cell>
          <cell r="C771">
            <v>1012565.91</v>
          </cell>
          <cell r="D771">
            <v>1014226.89</v>
          </cell>
          <cell r="E771" t="str">
            <v>Descarga</v>
          </cell>
          <cell r="F771" t="str">
            <v>Desc Catastrada</v>
          </cell>
          <cell r="G771" t="str">
            <v xml:space="preserve"> </v>
          </cell>
          <cell r="H771" t="str">
            <v>Existente</v>
          </cell>
        </row>
        <row r="772">
          <cell r="A772" t="str">
            <v>1013537.1284131014087.776822</v>
          </cell>
          <cell r="B772" t="str">
            <v>DENE01</v>
          </cell>
          <cell r="C772">
            <v>1013537.128413</v>
          </cell>
          <cell r="D772">
            <v>1014087.776822</v>
          </cell>
          <cell r="E772" t="str">
            <v>Descarga</v>
          </cell>
          <cell r="F772" t="str">
            <v>Descarga</v>
          </cell>
          <cell r="G772" t="str">
            <v xml:space="preserve"> </v>
          </cell>
          <cell r="H772" t="str">
            <v>Interpolado</v>
          </cell>
        </row>
        <row r="773">
          <cell r="A773" t="str">
            <v>1012671.9740111014377.787277</v>
          </cell>
          <cell r="B773" t="str">
            <v>DENE02</v>
          </cell>
          <cell r="C773">
            <v>1012671.974011</v>
          </cell>
          <cell r="D773">
            <v>1014377.787277</v>
          </cell>
          <cell r="E773" t="str">
            <v>Descarga</v>
          </cell>
          <cell r="F773" t="str">
            <v>Descarga</v>
          </cell>
          <cell r="G773" t="str">
            <v xml:space="preserve"> </v>
          </cell>
          <cell r="H773" t="str">
            <v>Interpolado</v>
          </cell>
        </row>
        <row r="774">
          <cell r="A774" t="str">
            <v>1011855.66061014255.1491</v>
          </cell>
          <cell r="B774" t="str">
            <v>E393</v>
          </cell>
          <cell r="C774">
            <v>1011855.6605999999</v>
          </cell>
          <cell r="D774">
            <v>1014255.1491</v>
          </cell>
          <cell r="E774" t="str">
            <v>Combinado</v>
          </cell>
          <cell r="F774" t="str">
            <v xml:space="preserve"> </v>
          </cell>
          <cell r="G774" t="str">
            <v xml:space="preserve"> </v>
          </cell>
          <cell r="H774" t="str">
            <v>Existente</v>
          </cell>
        </row>
        <row r="775">
          <cell r="A775" t="str">
            <v>1011835.73761014271.4379</v>
          </cell>
          <cell r="B775" t="str">
            <v>E394</v>
          </cell>
          <cell r="C775">
            <v>1011835.7376</v>
          </cell>
          <cell r="D775">
            <v>1014271.4379</v>
          </cell>
          <cell r="E775" t="str">
            <v>Combinado</v>
          </cell>
          <cell r="F775" t="str">
            <v xml:space="preserve"> </v>
          </cell>
          <cell r="G775" t="str">
            <v xml:space="preserve"> </v>
          </cell>
          <cell r="H775" t="str">
            <v>Existente</v>
          </cell>
        </row>
        <row r="776">
          <cell r="A776" t="str">
            <v>1011814.69781014288.4901</v>
          </cell>
          <cell r="B776" t="str">
            <v>E395</v>
          </cell>
          <cell r="C776">
            <v>1011814.6978</v>
          </cell>
          <cell r="D776">
            <v>1014288.4901000001</v>
          </cell>
          <cell r="E776" t="str">
            <v>Combinado</v>
          </cell>
          <cell r="F776" t="str">
            <v xml:space="preserve"> </v>
          </cell>
          <cell r="G776" t="str">
            <v xml:space="preserve"> </v>
          </cell>
          <cell r="H776" t="str">
            <v>Existente</v>
          </cell>
        </row>
        <row r="777">
          <cell r="A777" t="str">
            <v>1011868.80751014312.4616</v>
          </cell>
          <cell r="B777" t="str">
            <v>E396</v>
          </cell>
          <cell r="C777">
            <v>1011868.8075</v>
          </cell>
          <cell r="D777">
            <v>1014312.4616</v>
          </cell>
          <cell r="E777" t="str">
            <v>Sanitario</v>
          </cell>
          <cell r="F777" t="str">
            <v xml:space="preserve"> </v>
          </cell>
          <cell r="G777" t="str">
            <v xml:space="preserve"> </v>
          </cell>
          <cell r="H777" t="str">
            <v>Existente</v>
          </cell>
        </row>
        <row r="778">
          <cell r="A778" t="str">
            <v>1011575.60291014414.8261</v>
          </cell>
          <cell r="B778" t="str">
            <v>E396A</v>
          </cell>
          <cell r="C778">
            <v>1011575.6029000001</v>
          </cell>
          <cell r="D778">
            <v>1014414.8260999999</v>
          </cell>
          <cell r="E778" t="str">
            <v>Indefinido</v>
          </cell>
          <cell r="F778" t="str">
            <v xml:space="preserve"> </v>
          </cell>
          <cell r="G778" t="str">
            <v xml:space="preserve"> </v>
          </cell>
          <cell r="H778" t="str">
            <v>Existente</v>
          </cell>
        </row>
        <row r="779">
          <cell r="A779" t="str">
            <v>1011575.70731014416.5184</v>
          </cell>
          <cell r="B779" t="str">
            <v>E396B</v>
          </cell>
          <cell r="C779">
            <v>1011575.7073</v>
          </cell>
          <cell r="D779">
            <v>1014416.5183999999</v>
          </cell>
          <cell r="E779" t="str">
            <v>Sanitario</v>
          </cell>
          <cell r="F779" t="str">
            <v xml:space="preserve"> </v>
          </cell>
          <cell r="G779" t="str">
            <v xml:space="preserve"> </v>
          </cell>
          <cell r="H779" t="str">
            <v>Existente</v>
          </cell>
        </row>
        <row r="780">
          <cell r="A780" t="str">
            <v>1011856.83841014055.4394</v>
          </cell>
          <cell r="B780" t="str">
            <v>E398</v>
          </cell>
          <cell r="C780">
            <v>1011856.8384</v>
          </cell>
          <cell r="D780">
            <v>1014055.4394</v>
          </cell>
          <cell r="E780" t="str">
            <v>Combinado</v>
          </cell>
          <cell r="F780" t="str">
            <v xml:space="preserve"> </v>
          </cell>
          <cell r="G780" t="str">
            <v xml:space="preserve"> </v>
          </cell>
          <cell r="H780" t="str">
            <v>Existente</v>
          </cell>
        </row>
        <row r="781">
          <cell r="A781" t="str">
            <v>1012632.7929831014287.963055</v>
          </cell>
          <cell r="B781" t="str">
            <v>NE01</v>
          </cell>
          <cell r="C781">
            <v>1012632.7929830001</v>
          </cell>
          <cell r="D781">
            <v>1014287.9630549999</v>
          </cell>
          <cell r="E781" t="str">
            <v>Combinado</v>
          </cell>
          <cell r="F781" t="str">
            <v xml:space="preserve"> </v>
          </cell>
          <cell r="G781" t="str">
            <v xml:space="preserve"> </v>
          </cell>
          <cell r="H781" t="str">
            <v>Interpolado</v>
          </cell>
        </row>
        <row r="782">
          <cell r="A782" t="str">
            <v>1012673.6405761014373.156541</v>
          </cell>
          <cell r="B782" t="str">
            <v>NE02</v>
          </cell>
          <cell r="C782">
            <v>1012673.640576</v>
          </cell>
          <cell r="D782">
            <v>1014373.156541</v>
          </cell>
          <cell r="E782" t="str">
            <v>Combinado</v>
          </cell>
          <cell r="F782" t="str">
            <v xml:space="preserve"> </v>
          </cell>
          <cell r="G782" t="str">
            <v xml:space="preserve"> </v>
          </cell>
          <cell r="H782" t="str">
            <v>Interpolado</v>
          </cell>
        </row>
        <row r="783">
          <cell r="A783" t="str">
            <v>1013150.6788971014237.166164</v>
          </cell>
          <cell r="B783" t="str">
            <v>NE03</v>
          </cell>
          <cell r="C783">
            <v>1013150.678897</v>
          </cell>
          <cell r="D783">
            <v>1014237.1661640001</v>
          </cell>
          <cell r="E783" t="str">
            <v>Combinado</v>
          </cell>
          <cell r="F783" t="str">
            <v xml:space="preserve"> </v>
          </cell>
          <cell r="G783" t="str">
            <v xml:space="preserve"> </v>
          </cell>
          <cell r="H783" t="str">
            <v>Interpolado</v>
          </cell>
        </row>
        <row r="784">
          <cell r="A784" t="str">
            <v>1013146.7831981014256.46726</v>
          </cell>
          <cell r="B784" t="str">
            <v>NE04</v>
          </cell>
          <cell r="C784">
            <v>1013146.783198</v>
          </cell>
          <cell r="D784">
            <v>1014256.4672599999</v>
          </cell>
          <cell r="E784" t="str">
            <v>Sanitario</v>
          </cell>
          <cell r="F784" t="str">
            <v xml:space="preserve"> </v>
          </cell>
          <cell r="G784" t="str">
            <v xml:space="preserve"> </v>
          </cell>
          <cell r="H784" t="str">
            <v>Interpolado</v>
          </cell>
        </row>
        <row r="785">
          <cell r="A785" t="str">
            <v>1013179.4751721014238.864501</v>
          </cell>
          <cell r="B785" t="str">
            <v>NE05</v>
          </cell>
          <cell r="C785">
            <v>1013179.475172</v>
          </cell>
          <cell r="D785">
            <v>1014238.864501</v>
          </cell>
          <cell r="E785" t="str">
            <v>Sanitario</v>
          </cell>
          <cell r="F785" t="str">
            <v xml:space="preserve"> </v>
          </cell>
          <cell r="G785" t="str">
            <v xml:space="preserve"> </v>
          </cell>
          <cell r="H785" t="str">
            <v>Interpolado</v>
          </cell>
        </row>
        <row r="786">
          <cell r="A786" t="str">
            <v>1013159.2008961014176.441174</v>
          </cell>
          <cell r="B786" t="str">
            <v>NE06</v>
          </cell>
          <cell r="C786">
            <v>1013159.200896</v>
          </cell>
          <cell r="D786">
            <v>1014176.441174</v>
          </cell>
          <cell r="E786" t="str">
            <v>Sanitario</v>
          </cell>
          <cell r="F786" t="str">
            <v xml:space="preserve"> </v>
          </cell>
          <cell r="G786" t="str">
            <v xml:space="preserve"> </v>
          </cell>
          <cell r="H786" t="str">
            <v>Interpolado</v>
          </cell>
        </row>
        <row r="787">
          <cell r="A787" t="str">
            <v>1013161.7376961014189.251372</v>
          </cell>
          <cell r="B787" t="str">
            <v>NE07</v>
          </cell>
          <cell r="C787">
            <v>1013161.737696</v>
          </cell>
          <cell r="D787">
            <v>1014189.251372</v>
          </cell>
          <cell r="E787" t="str">
            <v>Combinado</v>
          </cell>
          <cell r="F787" t="str">
            <v xml:space="preserve"> </v>
          </cell>
          <cell r="G787" t="str">
            <v xml:space="preserve"> </v>
          </cell>
          <cell r="H787" t="str">
            <v>Interpolado</v>
          </cell>
        </row>
        <row r="788">
          <cell r="A788" t="str">
            <v>1013162.2362661014177.550492</v>
          </cell>
          <cell r="B788" t="str">
            <v>NE08</v>
          </cell>
          <cell r="C788">
            <v>1013162.236266</v>
          </cell>
          <cell r="D788">
            <v>1014177.550492</v>
          </cell>
          <cell r="E788" t="str">
            <v>Combinado</v>
          </cell>
          <cell r="F788" t="str">
            <v xml:space="preserve"> </v>
          </cell>
          <cell r="G788" t="str">
            <v xml:space="preserve"> </v>
          </cell>
          <cell r="H788" t="str">
            <v>Interpolado</v>
          </cell>
        </row>
        <row r="789">
          <cell r="A789" t="str">
            <v>1013269.5198781014158.341177</v>
          </cell>
          <cell r="B789" t="str">
            <v>NE09</v>
          </cell>
          <cell r="C789">
            <v>1013269.519878</v>
          </cell>
          <cell r="D789">
            <v>1014158.341177</v>
          </cell>
          <cell r="E789" t="str">
            <v>Sanitario</v>
          </cell>
          <cell r="F789" t="str">
            <v xml:space="preserve"> </v>
          </cell>
          <cell r="G789" t="str">
            <v xml:space="preserve"> </v>
          </cell>
          <cell r="H789" t="str">
            <v>Interpolado</v>
          </cell>
        </row>
        <row r="790">
          <cell r="A790" t="str">
            <v>1012415.3877361013597.05462</v>
          </cell>
          <cell r="B790" t="str">
            <v>NE10</v>
          </cell>
          <cell r="C790">
            <v>1012415.387736</v>
          </cell>
          <cell r="D790">
            <v>1013597.05462</v>
          </cell>
          <cell r="E790" t="str">
            <v>Sanitario</v>
          </cell>
          <cell r="F790" t="str">
            <v xml:space="preserve"> </v>
          </cell>
          <cell r="G790" t="str">
            <v xml:space="preserve"> </v>
          </cell>
          <cell r="H790" t="str">
            <v>Interpolado</v>
          </cell>
        </row>
        <row r="791">
          <cell r="A791" t="str">
            <v>1011946.4418961013808.039234</v>
          </cell>
          <cell r="B791" t="str">
            <v>NE11</v>
          </cell>
          <cell r="C791">
            <v>1011946.4418959999</v>
          </cell>
          <cell r="D791">
            <v>1013808.039234</v>
          </cell>
          <cell r="E791" t="str">
            <v>Sanitario</v>
          </cell>
          <cell r="F791" t="str">
            <v xml:space="preserve"> </v>
          </cell>
          <cell r="G791" t="str">
            <v xml:space="preserve"> </v>
          </cell>
          <cell r="H791" t="str">
            <v>Interpolado</v>
          </cell>
        </row>
        <row r="792">
          <cell r="A792" t="str">
            <v>1011965.5117381013783.971658</v>
          </cell>
          <cell r="B792" t="str">
            <v>NE12</v>
          </cell>
          <cell r="C792">
            <v>1011965.511738</v>
          </cell>
          <cell r="D792">
            <v>1013783.971658</v>
          </cell>
          <cell r="E792" t="str">
            <v>Sanitario</v>
          </cell>
          <cell r="F792" t="str">
            <v xml:space="preserve"> </v>
          </cell>
          <cell r="G792" t="str">
            <v xml:space="preserve"> </v>
          </cell>
          <cell r="H792" t="str">
            <v>Interpolado</v>
          </cell>
        </row>
        <row r="793">
          <cell r="A793" t="str">
            <v>1012008.5956511013814.810344</v>
          </cell>
          <cell r="B793" t="str">
            <v>NE13</v>
          </cell>
          <cell r="C793">
            <v>1012008.595651</v>
          </cell>
          <cell r="D793">
            <v>1013814.810344</v>
          </cell>
          <cell r="E793" t="str">
            <v>Sanitario</v>
          </cell>
          <cell r="F793" t="str">
            <v xml:space="preserve"> </v>
          </cell>
          <cell r="G793" t="str">
            <v xml:space="preserve"> </v>
          </cell>
          <cell r="H793" t="str">
            <v>Interpolado</v>
          </cell>
        </row>
        <row r="794">
          <cell r="A794" t="str">
            <v>1012047.8038791013560.203175</v>
          </cell>
          <cell r="B794" t="str">
            <v>NE14</v>
          </cell>
          <cell r="C794">
            <v>1012047.803879</v>
          </cell>
          <cell r="D794">
            <v>1013560.203175</v>
          </cell>
          <cell r="E794" t="str">
            <v>Pluvial</v>
          </cell>
          <cell r="F794" t="str">
            <v xml:space="preserve"> </v>
          </cell>
          <cell r="G794" t="str">
            <v xml:space="preserve"> </v>
          </cell>
          <cell r="H794" t="str">
            <v>Interpolado</v>
          </cell>
        </row>
        <row r="795">
          <cell r="A795" t="str">
            <v>1011621.1885371013461.375917</v>
          </cell>
          <cell r="B795" t="str">
            <v>NE15</v>
          </cell>
          <cell r="C795">
            <v>1011621.188537</v>
          </cell>
          <cell r="D795">
            <v>1013461.375917</v>
          </cell>
          <cell r="E795" t="str">
            <v>Sanitario</v>
          </cell>
          <cell r="F795" t="str">
            <v xml:space="preserve"> </v>
          </cell>
          <cell r="G795" t="str">
            <v xml:space="preserve"> </v>
          </cell>
          <cell r="H795" t="str">
            <v>Interpolado</v>
          </cell>
        </row>
        <row r="796">
          <cell r="A796" t="str">
            <v>1011684.9555811013649.146798</v>
          </cell>
          <cell r="B796" t="str">
            <v>NE16</v>
          </cell>
          <cell r="C796">
            <v>1011684.955581</v>
          </cell>
          <cell r="D796">
            <v>1013649.146798</v>
          </cell>
          <cell r="E796" t="str">
            <v>Sanitario</v>
          </cell>
          <cell r="F796" t="str">
            <v xml:space="preserve"> </v>
          </cell>
          <cell r="G796" t="str">
            <v xml:space="preserve"> </v>
          </cell>
          <cell r="H796" t="str">
            <v>Interpolado</v>
          </cell>
        </row>
        <row r="797">
          <cell r="A797" t="str">
            <v>1011639.74531013733.7995</v>
          </cell>
          <cell r="B797" t="str">
            <v>NE17</v>
          </cell>
          <cell r="C797">
            <v>1011639.7453</v>
          </cell>
          <cell r="D797">
            <v>1013733.7995</v>
          </cell>
          <cell r="E797" t="str">
            <v>Sanitario</v>
          </cell>
          <cell r="F797" t="str">
            <v xml:space="preserve"> </v>
          </cell>
          <cell r="G797" t="str">
            <v xml:space="preserve"> </v>
          </cell>
          <cell r="H797" t="str">
            <v>Interpolado</v>
          </cell>
        </row>
        <row r="798">
          <cell r="A798" t="str">
            <v>1011608.695891013754.905543</v>
          </cell>
          <cell r="B798" t="str">
            <v>NE18</v>
          </cell>
          <cell r="C798">
            <v>1011608.69589</v>
          </cell>
          <cell r="D798">
            <v>1013754.905543</v>
          </cell>
          <cell r="E798" t="str">
            <v>Pluvial</v>
          </cell>
          <cell r="F798" t="str">
            <v xml:space="preserve"> </v>
          </cell>
          <cell r="G798" t="str">
            <v xml:space="preserve"> </v>
          </cell>
          <cell r="H798" t="str">
            <v>Interpolado</v>
          </cell>
        </row>
        <row r="799">
          <cell r="A799" t="str">
            <v>1011775.2362241013523.368381</v>
          </cell>
          <cell r="B799" t="str">
            <v>NE19</v>
          </cell>
          <cell r="C799">
            <v>1011775.236224</v>
          </cell>
          <cell r="D799">
            <v>1013523.368381</v>
          </cell>
          <cell r="E799" t="str">
            <v>Sanitario</v>
          </cell>
          <cell r="F799" t="str">
            <v xml:space="preserve"> </v>
          </cell>
          <cell r="G799" t="str">
            <v xml:space="preserve"> </v>
          </cell>
          <cell r="H799" t="str">
            <v>Interpolado</v>
          </cell>
        </row>
        <row r="800">
          <cell r="A800" t="str">
            <v>1011609.6464511013959.468209</v>
          </cell>
          <cell r="B800" t="str">
            <v>NE20</v>
          </cell>
          <cell r="C800">
            <v>1011609.646451</v>
          </cell>
          <cell r="D800">
            <v>1013959.468209</v>
          </cell>
          <cell r="E800" t="str">
            <v>Sanitario</v>
          </cell>
          <cell r="F800" t="str">
            <v xml:space="preserve"> </v>
          </cell>
          <cell r="G800" t="str">
            <v xml:space="preserve"> </v>
          </cell>
          <cell r="H800" t="str">
            <v>Interpolado</v>
          </cell>
        </row>
        <row r="801">
          <cell r="A801" t="str">
            <v>1011640.5848461013977.045206</v>
          </cell>
          <cell r="B801" t="str">
            <v>NE21</v>
          </cell>
          <cell r="C801">
            <v>1011640.584846</v>
          </cell>
          <cell r="D801">
            <v>1013977.045206</v>
          </cell>
          <cell r="E801" t="str">
            <v>Sanitario</v>
          </cell>
          <cell r="F801" t="str">
            <v xml:space="preserve"> </v>
          </cell>
          <cell r="G801" t="str">
            <v xml:space="preserve"> </v>
          </cell>
          <cell r="H801" t="str">
            <v>Interpolado</v>
          </cell>
        </row>
        <row r="802">
          <cell r="A802" t="str">
            <v>1011719.9868331013971.732207</v>
          </cell>
          <cell r="B802" t="str">
            <v>NE22</v>
          </cell>
          <cell r="C802">
            <v>1011719.986833</v>
          </cell>
          <cell r="D802">
            <v>1013971.732207</v>
          </cell>
          <cell r="E802" t="str">
            <v>Sanitario</v>
          </cell>
          <cell r="F802" t="str">
            <v xml:space="preserve"> </v>
          </cell>
          <cell r="G802" t="str">
            <v xml:space="preserve"> </v>
          </cell>
          <cell r="H802" t="str">
            <v>Interpolado</v>
          </cell>
        </row>
        <row r="803">
          <cell r="A803" t="str">
            <v>1011740.0445871013965.79878</v>
          </cell>
          <cell r="B803" t="str">
            <v>NE23</v>
          </cell>
          <cell r="C803">
            <v>1011740.044587</v>
          </cell>
          <cell r="D803">
            <v>1013965.79878</v>
          </cell>
          <cell r="E803" t="str">
            <v>Sanitario</v>
          </cell>
          <cell r="F803" t="str">
            <v xml:space="preserve"> </v>
          </cell>
          <cell r="G803" t="str">
            <v xml:space="preserve"> </v>
          </cell>
          <cell r="H803" t="str">
            <v>Interpolado</v>
          </cell>
        </row>
        <row r="804">
          <cell r="A804" t="str">
            <v>1011812.7589181013942.538212</v>
          </cell>
          <cell r="B804" t="str">
            <v>NE24</v>
          </cell>
          <cell r="C804">
            <v>1011812.758918</v>
          </cell>
          <cell r="D804">
            <v>1013942.538212</v>
          </cell>
          <cell r="E804" t="str">
            <v>Sanitario</v>
          </cell>
          <cell r="F804" t="str">
            <v xml:space="preserve"> </v>
          </cell>
          <cell r="G804" t="str">
            <v xml:space="preserve"> </v>
          </cell>
          <cell r="H804" t="str">
            <v>Interpolado</v>
          </cell>
        </row>
        <row r="805">
          <cell r="A805" t="str">
            <v>1011838.3648621013862.295545</v>
          </cell>
          <cell r="B805" t="str">
            <v>NE25</v>
          </cell>
          <cell r="C805">
            <v>1011838.364862</v>
          </cell>
          <cell r="D805">
            <v>1013862.295545</v>
          </cell>
          <cell r="E805" t="str">
            <v>Sanitario</v>
          </cell>
          <cell r="F805" t="str">
            <v xml:space="preserve"> </v>
          </cell>
          <cell r="G805" t="str">
            <v xml:space="preserve"> </v>
          </cell>
          <cell r="H805" t="str">
            <v>Interpolado</v>
          </cell>
        </row>
        <row r="806">
          <cell r="A806" t="str">
            <v>1011826.1192961013929.140488</v>
          </cell>
          <cell r="B806" t="str">
            <v>NE26</v>
          </cell>
          <cell r="C806">
            <v>1011826.119296</v>
          </cell>
          <cell r="D806">
            <v>1013929.140488</v>
          </cell>
          <cell r="E806" t="str">
            <v>Sanitario</v>
          </cell>
          <cell r="F806" t="str">
            <v xml:space="preserve"> </v>
          </cell>
          <cell r="G806" t="str">
            <v xml:space="preserve"> </v>
          </cell>
          <cell r="H806" t="str">
            <v>Interpolado</v>
          </cell>
        </row>
        <row r="807">
          <cell r="A807" t="str">
            <v>1011760.1589261013861.560226</v>
          </cell>
          <cell r="B807" t="str">
            <v>NE27</v>
          </cell>
          <cell r="C807">
            <v>1011760.158926</v>
          </cell>
          <cell r="D807">
            <v>1013861.560226</v>
          </cell>
          <cell r="E807" t="str">
            <v>Sanitario</v>
          </cell>
          <cell r="F807" t="str">
            <v xml:space="preserve"> </v>
          </cell>
          <cell r="G807" t="str">
            <v xml:space="preserve"> </v>
          </cell>
          <cell r="H807" t="str">
            <v>Interpolado</v>
          </cell>
        </row>
        <row r="808">
          <cell r="A808" t="str">
            <v>1011922.9548991014158.398177</v>
          </cell>
          <cell r="B808" t="str">
            <v>NE28</v>
          </cell>
          <cell r="C808">
            <v>1011922.954899</v>
          </cell>
          <cell r="D808">
            <v>1014158.398177</v>
          </cell>
          <cell r="E808" t="str">
            <v>Sanitario</v>
          </cell>
          <cell r="F808" t="str">
            <v xml:space="preserve"> </v>
          </cell>
          <cell r="G808" t="str">
            <v xml:space="preserve"> </v>
          </cell>
          <cell r="H808" t="str">
            <v>Interpolado</v>
          </cell>
        </row>
        <row r="809">
          <cell r="A809" t="str">
            <v>1011898.7967031014208.283468</v>
          </cell>
          <cell r="B809" t="str">
            <v>NE29</v>
          </cell>
          <cell r="C809">
            <v>1011898.796703</v>
          </cell>
          <cell r="D809">
            <v>1014208.283468</v>
          </cell>
          <cell r="E809" t="str">
            <v>Sanitario</v>
          </cell>
          <cell r="F809" t="str">
            <v xml:space="preserve"> </v>
          </cell>
          <cell r="G809" t="str">
            <v xml:space="preserve"> </v>
          </cell>
          <cell r="H809" t="str">
            <v>Interpolado</v>
          </cell>
        </row>
        <row r="810">
          <cell r="A810" t="str">
            <v>1011825.3049161014238.641163</v>
          </cell>
          <cell r="B810" t="str">
            <v>NE30</v>
          </cell>
          <cell r="C810">
            <v>1011825.304916</v>
          </cell>
          <cell r="D810">
            <v>1014238.641163</v>
          </cell>
          <cell r="E810" t="str">
            <v>Sanitario</v>
          </cell>
          <cell r="F810" t="str">
            <v xml:space="preserve"> </v>
          </cell>
          <cell r="G810" t="str">
            <v xml:space="preserve"> </v>
          </cell>
          <cell r="H810" t="str">
            <v>Interpolado</v>
          </cell>
        </row>
        <row r="811">
          <cell r="A811" t="str">
            <v>1011729.6754671014298.848994</v>
          </cell>
          <cell r="B811" t="str">
            <v>NE31</v>
          </cell>
          <cell r="C811">
            <v>1011729.675467</v>
          </cell>
          <cell r="D811">
            <v>1014298.848994</v>
          </cell>
          <cell r="E811" t="str">
            <v>Sanitario</v>
          </cell>
          <cell r="F811" t="str">
            <v xml:space="preserve"> </v>
          </cell>
          <cell r="G811" t="str">
            <v xml:space="preserve"> </v>
          </cell>
          <cell r="H811" t="str">
            <v>Interpolado</v>
          </cell>
        </row>
        <row r="812">
          <cell r="A812" t="str">
            <v>1011692.6957371014282.933856</v>
          </cell>
          <cell r="B812" t="str">
            <v>NE32</v>
          </cell>
          <cell r="C812">
            <v>1011692.695737</v>
          </cell>
          <cell r="D812">
            <v>1014282.933856</v>
          </cell>
          <cell r="E812" t="str">
            <v>Sanitario</v>
          </cell>
          <cell r="F812" t="str">
            <v xml:space="preserve"> </v>
          </cell>
          <cell r="G812" t="str">
            <v xml:space="preserve"> </v>
          </cell>
          <cell r="H812" t="str">
            <v>Interpolado</v>
          </cell>
        </row>
        <row r="813">
          <cell r="A813" t="str">
            <v>1011655.4447441014121.438783</v>
          </cell>
          <cell r="B813" t="str">
            <v>NE33</v>
          </cell>
          <cell r="C813">
            <v>1011655.444744</v>
          </cell>
          <cell r="D813">
            <v>1014121.438783</v>
          </cell>
          <cell r="E813" t="str">
            <v>Sanitario</v>
          </cell>
          <cell r="F813" t="str">
            <v xml:space="preserve"> </v>
          </cell>
          <cell r="G813" t="str">
            <v xml:space="preserve"> </v>
          </cell>
          <cell r="H813" t="str">
            <v>Interpolado</v>
          </cell>
        </row>
        <row r="814">
          <cell r="A814" t="str">
            <v>1011799.516621014120.759183</v>
          </cell>
          <cell r="B814" t="str">
            <v>NE34</v>
          </cell>
          <cell r="C814">
            <v>1011799.51662</v>
          </cell>
          <cell r="D814">
            <v>1014120.759183</v>
          </cell>
          <cell r="E814" t="str">
            <v>Sanitario</v>
          </cell>
          <cell r="F814" t="str">
            <v xml:space="preserve"> </v>
          </cell>
          <cell r="G814" t="str">
            <v xml:space="preserve"> </v>
          </cell>
          <cell r="H814" t="str">
            <v>Interpolado</v>
          </cell>
        </row>
        <row r="815">
          <cell r="A815" t="str">
            <v>1012181.9222061014169.070608</v>
          </cell>
          <cell r="B815" t="str">
            <v>NE35</v>
          </cell>
          <cell r="C815">
            <v>1012181.922206</v>
          </cell>
          <cell r="D815">
            <v>1014169.070608</v>
          </cell>
          <cell r="E815" t="str">
            <v>Sanitario</v>
          </cell>
          <cell r="F815" t="str">
            <v xml:space="preserve"> </v>
          </cell>
          <cell r="G815" t="str">
            <v xml:space="preserve"> </v>
          </cell>
          <cell r="H815" t="str">
            <v>Interpolado</v>
          </cell>
        </row>
        <row r="816">
          <cell r="A816" t="str">
            <v>1012185.4865471014140.519917</v>
          </cell>
          <cell r="B816" t="str">
            <v>NE36</v>
          </cell>
          <cell r="C816">
            <v>1012185.486547</v>
          </cell>
          <cell r="D816">
            <v>1014140.519917</v>
          </cell>
          <cell r="E816" t="str">
            <v>Sanitario</v>
          </cell>
          <cell r="F816" t="str">
            <v xml:space="preserve"> </v>
          </cell>
          <cell r="G816" t="str">
            <v xml:space="preserve"> </v>
          </cell>
          <cell r="H816" t="str">
            <v>Interpolado</v>
          </cell>
        </row>
        <row r="817">
          <cell r="A817" t="str">
            <v>1012202.7575541014145.49947</v>
          </cell>
          <cell r="B817" t="str">
            <v>NE37</v>
          </cell>
          <cell r="C817">
            <v>1012202.757554</v>
          </cell>
          <cell r="D817">
            <v>1014145.49947</v>
          </cell>
          <cell r="E817" t="str">
            <v>Sanitario</v>
          </cell>
          <cell r="F817" t="str">
            <v xml:space="preserve"> </v>
          </cell>
          <cell r="G817" t="str">
            <v xml:space="preserve"> </v>
          </cell>
          <cell r="H817" t="str">
            <v>Interpolado</v>
          </cell>
        </row>
        <row r="818">
          <cell r="A818" t="str">
            <v>1012124.1268661014140.68118</v>
          </cell>
          <cell r="B818" t="str">
            <v>NE38</v>
          </cell>
          <cell r="C818">
            <v>1012124.126866</v>
          </cell>
          <cell r="D818">
            <v>1014140.68118</v>
          </cell>
          <cell r="E818" t="str">
            <v>Sanitario</v>
          </cell>
          <cell r="F818" t="str">
            <v xml:space="preserve"> </v>
          </cell>
          <cell r="G818" t="str">
            <v xml:space="preserve"> </v>
          </cell>
          <cell r="H818" t="str">
            <v>Interpolado</v>
          </cell>
        </row>
        <row r="819">
          <cell r="A819" t="str">
            <v>1011924.9743821013727.262432</v>
          </cell>
          <cell r="B819" t="str">
            <v>NE39</v>
          </cell>
          <cell r="C819">
            <v>1011924.974382</v>
          </cell>
          <cell r="D819">
            <v>1013727.262432</v>
          </cell>
          <cell r="E819" t="str">
            <v>Sanitario</v>
          </cell>
          <cell r="F819" t="str">
            <v xml:space="preserve"> </v>
          </cell>
          <cell r="G819" t="str">
            <v xml:space="preserve"> </v>
          </cell>
          <cell r="H819" t="str">
            <v>Interpolado</v>
          </cell>
        </row>
        <row r="820">
          <cell r="A820" t="str">
            <v>1011942.4980961013491.414686</v>
          </cell>
          <cell r="B820" t="str">
            <v>NE40</v>
          </cell>
          <cell r="C820">
            <v>1011942.4980960001</v>
          </cell>
          <cell r="D820">
            <v>1013491.414686</v>
          </cell>
          <cell r="E820" t="str">
            <v>Sanitario</v>
          </cell>
          <cell r="F820" t="str">
            <v xml:space="preserve"> </v>
          </cell>
          <cell r="G820" t="str">
            <v xml:space="preserve"> </v>
          </cell>
          <cell r="H820" t="str">
            <v>Interpolado</v>
          </cell>
        </row>
        <row r="821">
          <cell r="A821" t="str">
            <v>1011631.8403781014351.578921</v>
          </cell>
          <cell r="B821" t="str">
            <v>NE41</v>
          </cell>
          <cell r="C821">
            <v>1011631.8403780001</v>
          </cell>
          <cell r="D821">
            <v>1014351.578921</v>
          </cell>
          <cell r="E821" t="str">
            <v>Sanitario</v>
          </cell>
          <cell r="F821" t="str">
            <v xml:space="preserve"> </v>
          </cell>
          <cell r="G821" t="str">
            <v xml:space="preserve"> </v>
          </cell>
          <cell r="H821" t="str">
            <v>Interpolado</v>
          </cell>
        </row>
        <row r="822">
          <cell r="A822" t="str">
            <v>1011594.8778531014172.079174</v>
          </cell>
          <cell r="B822" t="str">
            <v>NE42</v>
          </cell>
          <cell r="C822">
            <v>1011594.877853</v>
          </cell>
          <cell r="D822">
            <v>1014172.079174</v>
          </cell>
          <cell r="E822" t="str">
            <v>Sanitario</v>
          </cell>
          <cell r="F822" t="str">
            <v xml:space="preserve"> </v>
          </cell>
          <cell r="G822" t="str">
            <v xml:space="preserve"> </v>
          </cell>
          <cell r="H822" t="str">
            <v>Interpolado</v>
          </cell>
        </row>
        <row r="823">
          <cell r="A823" t="str">
            <v>1012190.4054191014385.798981</v>
          </cell>
          <cell r="B823" t="str">
            <v>NE43</v>
          </cell>
          <cell r="C823">
            <v>1012190.405419</v>
          </cell>
          <cell r="D823">
            <v>1014385.798981</v>
          </cell>
          <cell r="E823" t="str">
            <v>Sanitario</v>
          </cell>
          <cell r="F823" t="str">
            <v xml:space="preserve"> </v>
          </cell>
          <cell r="G823" t="str">
            <v xml:space="preserve"> </v>
          </cell>
          <cell r="H823" t="str">
            <v>Interpolado</v>
          </cell>
        </row>
        <row r="824">
          <cell r="A824" t="str">
            <v>1012172.9992561014402.141121</v>
          </cell>
          <cell r="B824" t="str">
            <v>NE44</v>
          </cell>
          <cell r="C824">
            <v>1012172.999256</v>
          </cell>
          <cell r="D824">
            <v>1014402.1411210001</v>
          </cell>
          <cell r="E824" t="str">
            <v>Sanitario</v>
          </cell>
          <cell r="F824" t="str">
            <v xml:space="preserve"> </v>
          </cell>
          <cell r="G824" t="str">
            <v xml:space="preserve"> </v>
          </cell>
          <cell r="H824" t="str">
            <v>Interpolado</v>
          </cell>
        </row>
        <row r="825">
          <cell r="A825" t="str">
            <v>1012178.6072571014316.661051</v>
          </cell>
          <cell r="B825" t="str">
            <v>NE45</v>
          </cell>
          <cell r="C825">
            <v>1012178.6072570001</v>
          </cell>
          <cell r="D825">
            <v>1014316.661051</v>
          </cell>
          <cell r="E825" t="str">
            <v>Sanitario</v>
          </cell>
          <cell r="F825" t="str">
            <v xml:space="preserve"> </v>
          </cell>
          <cell r="G825" t="str">
            <v xml:space="preserve"> </v>
          </cell>
          <cell r="H825" t="str">
            <v>Interpolado</v>
          </cell>
        </row>
        <row r="826">
          <cell r="A826" t="str">
            <v>1012179.9240571014311.336751</v>
          </cell>
          <cell r="B826" t="str">
            <v>NE46</v>
          </cell>
          <cell r="C826">
            <v>1012179.924057</v>
          </cell>
          <cell r="D826">
            <v>1014311.336751</v>
          </cell>
          <cell r="E826" t="str">
            <v>Sanitario</v>
          </cell>
          <cell r="F826" t="str">
            <v xml:space="preserve"> </v>
          </cell>
          <cell r="G826" t="str">
            <v xml:space="preserve"> </v>
          </cell>
          <cell r="H826" t="str">
            <v>Interpolado</v>
          </cell>
        </row>
        <row r="827">
          <cell r="A827" t="str">
            <v>1012191.3684391014298.888277</v>
          </cell>
          <cell r="B827" t="str">
            <v>NE47</v>
          </cell>
          <cell r="C827">
            <v>1012191.368439</v>
          </cell>
          <cell r="D827">
            <v>1014298.888277</v>
          </cell>
          <cell r="E827" t="str">
            <v>Sanitario</v>
          </cell>
          <cell r="F827" t="str">
            <v xml:space="preserve"> </v>
          </cell>
          <cell r="G827" t="str">
            <v xml:space="preserve"> </v>
          </cell>
          <cell r="H827" t="str">
            <v>Interpolado</v>
          </cell>
        </row>
        <row r="828">
          <cell r="A828" t="str">
            <v>1012205.2927641014289.775048</v>
          </cell>
          <cell r="B828" t="str">
            <v>NE48</v>
          </cell>
          <cell r="C828">
            <v>1012205.292764</v>
          </cell>
          <cell r="D828">
            <v>1014289.775048</v>
          </cell>
          <cell r="E828" t="str">
            <v>Sanitario</v>
          </cell>
          <cell r="F828" t="str">
            <v xml:space="preserve"> </v>
          </cell>
          <cell r="G828" t="str">
            <v xml:space="preserve"> </v>
          </cell>
          <cell r="H828" t="str">
            <v>Interpolado</v>
          </cell>
        </row>
        <row r="829">
          <cell r="A829" t="str">
            <v>1012106.9078691014286.310156</v>
          </cell>
          <cell r="B829" t="str">
            <v>NE49</v>
          </cell>
          <cell r="C829">
            <v>1012106.907869</v>
          </cell>
          <cell r="D829">
            <v>1014286.310156</v>
          </cell>
          <cell r="E829" t="str">
            <v>Sanitario</v>
          </cell>
          <cell r="F829" t="str">
            <v xml:space="preserve"> </v>
          </cell>
          <cell r="G829" t="str">
            <v xml:space="preserve"> </v>
          </cell>
          <cell r="H829" t="str">
            <v>Interpolado</v>
          </cell>
        </row>
        <row r="830">
          <cell r="A830" t="str">
            <v>1012054.7321781014189.416572</v>
          </cell>
          <cell r="B830" t="str">
            <v>NE50</v>
          </cell>
          <cell r="C830">
            <v>1012054.732178</v>
          </cell>
          <cell r="D830">
            <v>1014189.416572</v>
          </cell>
          <cell r="E830" t="str">
            <v>Sanitario</v>
          </cell>
          <cell r="F830" t="str">
            <v xml:space="preserve"> </v>
          </cell>
          <cell r="G830" t="str">
            <v xml:space="preserve"> </v>
          </cell>
          <cell r="H830" t="str">
            <v>Interpolado</v>
          </cell>
        </row>
        <row r="831">
          <cell r="A831" t="str">
            <v>1012152.2230951013792.035305</v>
          </cell>
          <cell r="B831" t="str">
            <v>NE51</v>
          </cell>
          <cell r="C831">
            <v>1012152.223095</v>
          </cell>
          <cell r="D831">
            <v>1013792.035305</v>
          </cell>
          <cell r="E831" t="str">
            <v>Sanitario</v>
          </cell>
          <cell r="F831" t="str">
            <v xml:space="preserve"> </v>
          </cell>
          <cell r="G831" t="str">
            <v xml:space="preserve"> </v>
          </cell>
          <cell r="H831" t="str">
            <v>Interpolado</v>
          </cell>
        </row>
        <row r="832">
          <cell r="A832" t="str">
            <v>1012455.0574121013716.824249</v>
          </cell>
          <cell r="B832" t="str">
            <v>NE52</v>
          </cell>
          <cell r="C832">
            <v>1012455.057412</v>
          </cell>
          <cell r="D832">
            <v>1013716.8242490001</v>
          </cell>
          <cell r="E832" t="str">
            <v>Sanitario</v>
          </cell>
          <cell r="F832" t="str">
            <v xml:space="preserve"> </v>
          </cell>
          <cell r="G832" t="str">
            <v xml:space="preserve"> </v>
          </cell>
          <cell r="H832" t="str">
            <v>Interpolado</v>
          </cell>
        </row>
        <row r="833">
          <cell r="A833" t="str">
            <v>1012492.9141051013672.335702</v>
          </cell>
          <cell r="B833" t="str">
            <v>NE53</v>
          </cell>
          <cell r="C833">
            <v>1012492.914105</v>
          </cell>
          <cell r="D833">
            <v>1013672.335702</v>
          </cell>
          <cell r="E833" t="str">
            <v>Sanitario</v>
          </cell>
          <cell r="F833" t="str">
            <v xml:space="preserve"> </v>
          </cell>
          <cell r="G833" t="str">
            <v xml:space="preserve"> </v>
          </cell>
          <cell r="H833" t="str">
            <v>Interpolado</v>
          </cell>
        </row>
        <row r="834">
          <cell r="A834" t="str">
            <v>1012462.3316851013635.240086</v>
          </cell>
          <cell r="B834" t="str">
            <v>NE54</v>
          </cell>
          <cell r="C834">
            <v>1012462.331685</v>
          </cell>
          <cell r="D834">
            <v>1013635.2400859999</v>
          </cell>
          <cell r="E834" t="str">
            <v>Sanitario</v>
          </cell>
          <cell r="F834" t="str">
            <v xml:space="preserve"> </v>
          </cell>
          <cell r="G834" t="str">
            <v xml:space="preserve"> </v>
          </cell>
          <cell r="H834" t="str">
            <v>Interpolado</v>
          </cell>
        </row>
        <row r="835">
          <cell r="A835" t="str">
            <v>1012449.2452741013680.082069</v>
          </cell>
          <cell r="B835" t="str">
            <v>NE55</v>
          </cell>
          <cell r="C835">
            <v>1012449.245274</v>
          </cell>
          <cell r="D835">
            <v>1013680.082069</v>
          </cell>
          <cell r="E835" t="str">
            <v>Sanitario</v>
          </cell>
          <cell r="F835" t="str">
            <v xml:space="preserve"> </v>
          </cell>
          <cell r="G835" t="str">
            <v xml:space="preserve"> </v>
          </cell>
          <cell r="H835" t="str">
            <v>Interpolado</v>
          </cell>
        </row>
        <row r="836">
          <cell r="A836" t="str">
            <v>1012197.0703331013455.686567</v>
          </cell>
          <cell r="B836" t="str">
            <v>NE56</v>
          </cell>
          <cell r="C836">
            <v>1012197.070333</v>
          </cell>
          <cell r="D836">
            <v>1013455.686567</v>
          </cell>
          <cell r="E836" t="str">
            <v>Sanitario</v>
          </cell>
          <cell r="F836" t="str">
            <v xml:space="preserve"> </v>
          </cell>
          <cell r="G836" t="str">
            <v xml:space="preserve"> </v>
          </cell>
          <cell r="H836" t="str">
            <v>Interpolado</v>
          </cell>
        </row>
        <row r="837">
          <cell r="A837" t="str">
            <v>1011993.5078881013205.347234</v>
          </cell>
          <cell r="B837" t="str">
            <v>NE57</v>
          </cell>
          <cell r="C837">
            <v>1011993.507888</v>
          </cell>
          <cell r="D837">
            <v>1013205.347234</v>
          </cell>
          <cell r="E837" t="str">
            <v>Sanitario</v>
          </cell>
          <cell r="F837" t="str">
            <v xml:space="preserve"> </v>
          </cell>
          <cell r="G837" t="str">
            <v xml:space="preserve"> </v>
          </cell>
          <cell r="H837" t="str">
            <v>Interpolado</v>
          </cell>
        </row>
        <row r="838">
          <cell r="A838" t="str">
            <v>1012133.4429651013554.814076</v>
          </cell>
          <cell r="B838" t="str">
            <v>NE58</v>
          </cell>
          <cell r="C838">
            <v>1012133.4429650001</v>
          </cell>
          <cell r="D838">
            <v>1013554.814076</v>
          </cell>
          <cell r="E838" t="str">
            <v>Sanitario</v>
          </cell>
          <cell r="F838" t="str">
            <v xml:space="preserve"> </v>
          </cell>
          <cell r="G838" t="str">
            <v xml:space="preserve"> </v>
          </cell>
          <cell r="H838" t="str">
            <v>Interpolado</v>
          </cell>
        </row>
        <row r="839">
          <cell r="A839" t="str">
            <v>1012157.6307311013536.0754</v>
          </cell>
          <cell r="B839" t="str">
            <v>NE59</v>
          </cell>
          <cell r="C839">
            <v>1012157.630731</v>
          </cell>
          <cell r="D839">
            <v>1013536.0754</v>
          </cell>
          <cell r="E839" t="str">
            <v>Sanitario</v>
          </cell>
          <cell r="F839" t="str">
            <v xml:space="preserve"> </v>
          </cell>
          <cell r="G839" t="str">
            <v xml:space="preserve"> </v>
          </cell>
          <cell r="H839" t="str">
            <v>Interpolado</v>
          </cell>
        </row>
        <row r="840">
          <cell r="A840" t="str">
            <v>1012284.473241014064.155392</v>
          </cell>
          <cell r="B840" t="str">
            <v>NE60</v>
          </cell>
          <cell r="C840">
            <v>1012284.47324</v>
          </cell>
          <cell r="D840">
            <v>1014064.155392</v>
          </cell>
          <cell r="E840" t="str">
            <v>Sanitario</v>
          </cell>
          <cell r="F840" t="str">
            <v xml:space="preserve"> </v>
          </cell>
          <cell r="G840" t="str">
            <v xml:space="preserve"> </v>
          </cell>
          <cell r="H840" t="str">
            <v>Interpolado</v>
          </cell>
        </row>
        <row r="841">
          <cell r="A841" t="str">
            <v>1012217.1847511013756.805143</v>
          </cell>
          <cell r="B841" t="str">
            <v>NE61</v>
          </cell>
          <cell r="C841">
            <v>1012217.184751</v>
          </cell>
          <cell r="D841">
            <v>1013756.805143</v>
          </cell>
          <cell r="E841" t="str">
            <v>Sanitario</v>
          </cell>
          <cell r="F841" t="str">
            <v xml:space="preserve"> </v>
          </cell>
          <cell r="G841" t="str">
            <v xml:space="preserve"> </v>
          </cell>
          <cell r="H841" t="str">
            <v>Interpolado</v>
          </cell>
        </row>
        <row r="842">
          <cell r="A842" t="str">
            <v>1012035.8144811013580.747472</v>
          </cell>
          <cell r="B842" t="str">
            <v>NE62</v>
          </cell>
          <cell r="C842">
            <v>1012035.814481</v>
          </cell>
          <cell r="D842">
            <v>1013580.747472</v>
          </cell>
          <cell r="E842" t="str">
            <v>Sanitario</v>
          </cell>
          <cell r="F842" t="str">
            <v xml:space="preserve"> </v>
          </cell>
          <cell r="G842" t="str">
            <v xml:space="preserve"> </v>
          </cell>
          <cell r="H842" t="str">
            <v>Interpolado</v>
          </cell>
        </row>
        <row r="843">
          <cell r="A843" t="str">
            <v>1011810.385481013799.950094</v>
          </cell>
          <cell r="B843" t="str">
            <v>NE63</v>
          </cell>
          <cell r="C843">
            <v>1011810.3854800001</v>
          </cell>
          <cell r="D843">
            <v>1013799.950094</v>
          </cell>
          <cell r="E843" t="str">
            <v>Sanitario</v>
          </cell>
          <cell r="F843" t="str">
            <v xml:space="preserve"> </v>
          </cell>
          <cell r="G843" t="str">
            <v xml:space="preserve"> </v>
          </cell>
          <cell r="H843" t="str">
            <v>Interpolado</v>
          </cell>
        </row>
        <row r="844">
          <cell r="A844" t="str">
            <v>1011850.7266571013824.709531</v>
          </cell>
          <cell r="B844" t="str">
            <v>NE64</v>
          </cell>
          <cell r="C844">
            <v>1011850.726657</v>
          </cell>
          <cell r="D844">
            <v>1013824.709531</v>
          </cell>
          <cell r="E844" t="str">
            <v>Sanitario</v>
          </cell>
          <cell r="F844" t="str">
            <v xml:space="preserve"> </v>
          </cell>
          <cell r="G844" t="str">
            <v xml:space="preserve"> </v>
          </cell>
          <cell r="H844" t="str">
            <v>Interpolado</v>
          </cell>
        </row>
        <row r="845">
          <cell r="A845" t="str">
            <v>1011873.3742011013826.62131</v>
          </cell>
          <cell r="B845" t="str">
            <v>NE65</v>
          </cell>
          <cell r="C845">
            <v>1011873.374201</v>
          </cell>
          <cell r="D845">
            <v>1013826.62131</v>
          </cell>
          <cell r="E845" t="str">
            <v>Sanitario</v>
          </cell>
          <cell r="F845" t="str">
            <v xml:space="preserve"> </v>
          </cell>
          <cell r="G845" t="str">
            <v xml:space="preserve"> </v>
          </cell>
          <cell r="H845" t="str">
            <v>Interpolado</v>
          </cell>
        </row>
        <row r="846">
          <cell r="A846" t="str">
            <v>1012441.8889141014070.181191</v>
          </cell>
          <cell r="B846" t="str">
            <v>NE66</v>
          </cell>
          <cell r="C846">
            <v>1012441.888914</v>
          </cell>
          <cell r="D846">
            <v>1014070.181191</v>
          </cell>
          <cell r="E846" t="str">
            <v>Combinado</v>
          </cell>
          <cell r="F846" t="str">
            <v xml:space="preserve"> </v>
          </cell>
          <cell r="G846" t="str">
            <v xml:space="preserve"> </v>
          </cell>
          <cell r="H846" t="str">
            <v>Interpolado</v>
          </cell>
        </row>
        <row r="847">
          <cell r="A847" t="str">
            <v>1012475.2659091014125.393182</v>
          </cell>
          <cell r="B847" t="str">
            <v>NE67</v>
          </cell>
          <cell r="C847">
            <v>1012475.265909</v>
          </cell>
          <cell r="D847">
            <v>1014125.393182</v>
          </cell>
          <cell r="E847" t="str">
            <v>Combinado</v>
          </cell>
          <cell r="F847" t="str">
            <v xml:space="preserve"> </v>
          </cell>
          <cell r="G847" t="str">
            <v xml:space="preserve"> </v>
          </cell>
          <cell r="H847" t="str">
            <v>Interpolado</v>
          </cell>
        </row>
        <row r="848">
          <cell r="A848" t="str">
            <v>1012432.6579161014169.882175</v>
          </cell>
          <cell r="B848" t="str">
            <v>NE68</v>
          </cell>
          <cell r="C848">
            <v>1012432.657916</v>
          </cell>
          <cell r="D848">
            <v>1014169.882175</v>
          </cell>
          <cell r="E848" t="str">
            <v>Combinado</v>
          </cell>
          <cell r="F848" t="str">
            <v xml:space="preserve"> </v>
          </cell>
          <cell r="G848" t="str">
            <v xml:space="preserve"> </v>
          </cell>
          <cell r="H848" t="str">
            <v>Interpolado</v>
          </cell>
        </row>
        <row r="849">
          <cell r="A849" t="str">
            <v>1012075.6421381013514.036926</v>
          </cell>
          <cell r="B849" t="str">
            <v>NE69</v>
          </cell>
          <cell r="C849">
            <v>1012075.642138</v>
          </cell>
          <cell r="D849">
            <v>1013514.036926</v>
          </cell>
          <cell r="E849" t="str">
            <v>Pluvial</v>
          </cell>
          <cell r="F849" t="str">
            <v xml:space="preserve"> </v>
          </cell>
          <cell r="G849" t="str">
            <v xml:space="preserve"> </v>
          </cell>
          <cell r="H849" t="str">
            <v>Interpolado</v>
          </cell>
        </row>
        <row r="850">
          <cell r="A850" t="str">
            <v>1012245.0546461013793.061537</v>
          </cell>
          <cell r="B850" t="str">
            <v>NE70</v>
          </cell>
          <cell r="C850">
            <v>1012245.054646</v>
          </cell>
          <cell r="D850">
            <v>1013793.061537</v>
          </cell>
          <cell r="E850" t="str">
            <v>Sanitario</v>
          </cell>
          <cell r="F850" t="str">
            <v xml:space="preserve"> </v>
          </cell>
          <cell r="G850" t="str">
            <v xml:space="preserve"> </v>
          </cell>
          <cell r="H850" t="str">
            <v>Interpolado</v>
          </cell>
        </row>
        <row r="851">
          <cell r="A851" t="str">
            <v>1012800.8798551014312.841151</v>
          </cell>
          <cell r="B851" t="str">
            <v>NE71</v>
          </cell>
          <cell r="C851">
            <v>1012800.8798549999</v>
          </cell>
          <cell r="D851">
            <v>1014312.841151</v>
          </cell>
          <cell r="E851" t="str">
            <v>Pluvial</v>
          </cell>
          <cell r="F851" t="str">
            <v xml:space="preserve"> </v>
          </cell>
          <cell r="G851" t="str">
            <v xml:space="preserve"> </v>
          </cell>
          <cell r="H851" t="str">
            <v>Interpolado</v>
          </cell>
        </row>
        <row r="852">
          <cell r="A852" t="str">
            <v>1012320.3712351014341.11721</v>
          </cell>
          <cell r="B852" t="str">
            <v>NE72</v>
          </cell>
          <cell r="C852">
            <v>1012320.371235</v>
          </cell>
          <cell r="D852">
            <v>1014341.1172100001</v>
          </cell>
          <cell r="E852" t="str">
            <v>Sanitario</v>
          </cell>
          <cell r="F852" t="str">
            <v xml:space="preserve"> </v>
          </cell>
          <cell r="G852" t="str">
            <v xml:space="preserve"> </v>
          </cell>
          <cell r="H852" t="str">
            <v>Interpolado</v>
          </cell>
        </row>
        <row r="853">
          <cell r="A853" t="str">
            <v>1012326.1801331014292.921624</v>
          </cell>
          <cell r="B853" t="str">
            <v>NE73</v>
          </cell>
          <cell r="C853">
            <v>1012326.180133</v>
          </cell>
          <cell r="D853">
            <v>1014292.921624</v>
          </cell>
          <cell r="E853" t="str">
            <v>Sanitario</v>
          </cell>
          <cell r="F853" t="str">
            <v xml:space="preserve"> </v>
          </cell>
          <cell r="G853" t="str">
            <v xml:space="preserve"> </v>
          </cell>
          <cell r="H853" t="str">
            <v>Interpolado</v>
          </cell>
        </row>
        <row r="854">
          <cell r="A854" t="str">
            <v>1012359.948121013343.853332</v>
          </cell>
          <cell r="B854" t="str">
            <v>NE74</v>
          </cell>
          <cell r="C854">
            <v>1012359.94812</v>
          </cell>
          <cell r="D854">
            <v>1013343.853332</v>
          </cell>
          <cell r="E854" t="str">
            <v>Sanitario</v>
          </cell>
          <cell r="F854" t="str">
            <v xml:space="preserve"> </v>
          </cell>
          <cell r="G854" t="str">
            <v xml:space="preserve"> </v>
          </cell>
          <cell r="H854" t="str">
            <v>Interpolado</v>
          </cell>
        </row>
        <row r="855">
          <cell r="A855" t="str">
            <v>1012148.5549291013361.055525</v>
          </cell>
          <cell r="B855" t="str">
            <v>NE75</v>
          </cell>
          <cell r="C855">
            <v>1012148.554929</v>
          </cell>
          <cell r="D855">
            <v>1013361.055525</v>
          </cell>
          <cell r="E855" t="str">
            <v>Sanitario</v>
          </cell>
          <cell r="F855" t="str">
            <v xml:space="preserve"> </v>
          </cell>
          <cell r="G855" t="str">
            <v xml:space="preserve"> </v>
          </cell>
          <cell r="H855" t="str">
            <v>Interpolado</v>
          </cell>
        </row>
        <row r="856">
          <cell r="A856" t="str">
            <v>1012224.1769991013395.329292</v>
          </cell>
          <cell r="B856" t="str">
            <v>NE76</v>
          </cell>
          <cell r="C856">
            <v>1012224.176999</v>
          </cell>
          <cell r="D856">
            <v>1013395.329292</v>
          </cell>
          <cell r="E856" t="str">
            <v>Sanitario</v>
          </cell>
          <cell r="F856" t="str">
            <v xml:space="preserve"> </v>
          </cell>
          <cell r="G856" t="str">
            <v xml:space="preserve"> </v>
          </cell>
          <cell r="H856" t="str">
            <v>Interpolado</v>
          </cell>
        </row>
        <row r="857">
          <cell r="A857" t="str">
            <v>1012332.0209321014144.098179</v>
          </cell>
          <cell r="B857" t="str">
            <v>NE77</v>
          </cell>
          <cell r="C857">
            <v>1012332.020932</v>
          </cell>
          <cell r="D857">
            <v>1014144.098179</v>
          </cell>
          <cell r="E857" t="str">
            <v>Sanitario</v>
          </cell>
          <cell r="F857" t="str">
            <v xml:space="preserve"> </v>
          </cell>
          <cell r="G857" t="str">
            <v xml:space="preserve"> </v>
          </cell>
          <cell r="H857" t="str">
            <v>Interpolado</v>
          </cell>
        </row>
        <row r="858">
          <cell r="A858" t="str">
            <v>1012176.9534381013668.075795</v>
          </cell>
          <cell r="B858" t="str">
            <v>NE78</v>
          </cell>
          <cell r="C858">
            <v>1012176.9534380001</v>
          </cell>
          <cell r="D858">
            <v>1013668.075795</v>
          </cell>
          <cell r="E858" t="str">
            <v>Sanitario</v>
          </cell>
          <cell r="F858" t="str">
            <v xml:space="preserve"> </v>
          </cell>
          <cell r="G858" t="str">
            <v xml:space="preserve"> </v>
          </cell>
          <cell r="H858" t="str">
            <v>Interpolado</v>
          </cell>
        </row>
        <row r="859">
          <cell r="A859" t="str">
            <v>1012162.3217281013647.380248</v>
          </cell>
          <cell r="B859" t="str">
            <v>NE79</v>
          </cell>
          <cell r="C859">
            <v>1012162.321728</v>
          </cell>
          <cell r="D859">
            <v>1013647.380248</v>
          </cell>
          <cell r="E859" t="str">
            <v>Sanitario</v>
          </cell>
          <cell r="F859" t="str">
            <v xml:space="preserve"> </v>
          </cell>
          <cell r="G859" t="str">
            <v xml:space="preserve"> </v>
          </cell>
          <cell r="H859" t="str">
            <v>Interpolado</v>
          </cell>
        </row>
        <row r="860">
          <cell r="A860" t="str">
            <v>1011583.8772441013617.970771</v>
          </cell>
          <cell r="B860" t="str">
            <v>NE80</v>
          </cell>
          <cell r="C860">
            <v>1011583.877244</v>
          </cell>
          <cell r="D860">
            <v>1013617.970771</v>
          </cell>
          <cell r="E860" t="str">
            <v>Sanitario</v>
          </cell>
          <cell r="F860" t="str">
            <v xml:space="preserve"> </v>
          </cell>
          <cell r="G860" t="str">
            <v xml:space="preserve"> </v>
          </cell>
          <cell r="H860" t="str">
            <v>Interpolado</v>
          </cell>
        </row>
      </sheetData>
      <sheetData sheetId="1" refreshError="1"/>
      <sheetData sheetId="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itario Granada Proyectado V2"/>
      <sheetName val="Parámetros"/>
    </sheetNames>
    <sheetDataSet>
      <sheetData sheetId="0" refreshError="1"/>
      <sheetData sheetId="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Ítem"/>
      <sheetName val="Densidades"/>
      <sheetName val="Materiales"/>
      <sheetName val="Equipo"/>
      <sheetName val="Otros"/>
      <sheetName val="Fuentes materiale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 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 COMPRADA"/>
      <sheetName val="452.2"/>
      <sheetName val="452.2 COMPRADA "/>
      <sheetName val="452.3"/>
      <sheetName val="452.3 COMPRADA"/>
      <sheetName val="452.4"/>
      <sheetName val="452.4 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1 premez"/>
      <sheetName val="630.2"/>
      <sheetName val="630.2 premez"/>
      <sheetName val="630.3"/>
      <sheetName val="630.3 premez"/>
      <sheetName val="630.4"/>
      <sheetName val="630.4 premez"/>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sheetName val="650.4"/>
      <sheetName val="660.1"/>
      <sheetName val="660.2"/>
      <sheetName val="660.3"/>
      <sheetName val="661.1.1"/>
      <sheetName val="661.1.2"/>
      <sheetName val="661.1P"/>
      <sheetName val="662.1"/>
      <sheetName val="662.2"/>
      <sheetName val="670.1"/>
      <sheetName val="670.2"/>
      <sheetName val="671.1"/>
      <sheetName val="671.2"/>
      <sheetName val="672.1"/>
      <sheetName val="673.1"/>
      <sheetName val="673.2"/>
      <sheetName val="673.2P"/>
      <sheetName val="673.3"/>
      <sheetName val="674.1"/>
      <sheetName val="674.2"/>
      <sheetName val="680.1"/>
      <sheetName val="680.2"/>
      <sheetName val="680.3"/>
      <sheetName val="681.1"/>
      <sheetName val="682.1"/>
      <sheetName val="690.1"/>
      <sheetName val="700.1"/>
      <sheetName val="700.2"/>
      <sheetName val="700.3"/>
      <sheetName val="700.4"/>
      <sheetName val="701.1"/>
      <sheetName val="710.1"/>
      <sheetName val="710.2"/>
      <sheetName val="710.3"/>
      <sheetName val="710.4"/>
      <sheetName val="710.5"/>
      <sheetName val="720.1"/>
      <sheetName val="730.1"/>
      <sheetName val="730.2"/>
      <sheetName val="730.3"/>
      <sheetName val="731.1"/>
      <sheetName val="740.1"/>
      <sheetName val="741.1P1"/>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P1"/>
      <sheetName val="811.1P2"/>
      <sheetName val="811.1P3"/>
      <sheetName val="811.1P4"/>
      <sheetName val="811.1P5"/>
      <sheetName val="811.1P6"/>
      <sheetName val="811.1P7"/>
      <sheetName val="811.1P8"/>
      <sheetName val="811.1P9"/>
      <sheetName val="811.1P10"/>
      <sheetName val="811.1P11"/>
      <sheetName val="811.1P12"/>
      <sheetName val="811.1P13"/>
      <sheetName val="811.1P14"/>
      <sheetName val="812.1"/>
      <sheetName val="900.1"/>
      <sheetName val="900.2"/>
      <sheetName val="900.3"/>
      <sheetName val="concr C. A en obra"/>
      <sheetName val="concr C. B en obra"/>
      <sheetName val="concr C. C en obra"/>
      <sheetName val="concr C. D en obra"/>
      <sheetName val="concr C. E en obra"/>
      <sheetName val="concr C. F en obra"/>
      <sheetName val="mortero 1.3"/>
      <sheetName val="mortero 1.4"/>
      <sheetName val="PRECIOS ACTUALIZADOS FERRA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Otro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Returns"/>
      <sheetName val="Balance Sheet"/>
      <sheetName val="Dividends"/>
      <sheetName val="Equipment Assumptions"/>
      <sheetName val="Budget Assumptions"/>
      <sheetName val="Material Assumptions"/>
      <sheetName val="Cash Costs"/>
      <sheetName val="Loading Type RH200W - hours"/>
      <sheetName val="Loading Type RH170W - hours"/>
      <sheetName val="Loading Type RH120WC - hours"/>
      <sheetName val="Loading Type RH40C - hours"/>
      <sheetName val="Loading Type 992C - hours"/>
      <sheetName val="Drill&amp;Blast"/>
      <sheetName val="Mine Hours"/>
      <sheetName val="MineSupportCostsandContractors"/>
      <sheetName val="MineEquipmentCosts"/>
      <sheetName val="EquipDeprnReplmt~"/>
      <sheetName val="Opex~"/>
      <sheetName val="Operations La Jauga"/>
      <sheetName val="Maintenance La Jagua"/>
      <sheetName val="Dates &amp; Flags"/>
      <sheetName val="Cuentas"/>
      <sheetName val="CtaGeneral-A"/>
      <sheetName val="Fixed Assets~"/>
      <sheetName val="Resumen vlr Un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weeks"/>
      <sheetName val="Buy ins"/>
      <sheetName val="Prepmts"/>
      <sheetName val="CashFlow"/>
      <sheetName val="Report"/>
      <sheetName val="Report2"/>
    </sheetNames>
    <sheetDataSet>
      <sheetData sheetId="0"/>
      <sheetData sheetId="1"/>
      <sheetData sheetId="2"/>
      <sheetData sheetId="3"/>
      <sheetData sheetId="4"/>
      <sheetData sheetId="5"/>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ormato 5 Entrenamiento"/>
      <sheetName val="Report"/>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Caja "/>
      <sheetName val="Reporte"/>
      <sheetName val="Programa"/>
      <sheetName val="LISTAS"/>
      <sheetName val="Hoja2"/>
      <sheetName val="Sheet1"/>
    </sheetNames>
    <sheetDataSet>
      <sheetData sheetId="0"/>
      <sheetData sheetId="1" refreshError="1"/>
      <sheetData sheetId="2" refreshError="1"/>
      <sheetData sheetId="3"/>
      <sheetData sheetId="4"/>
      <sheetData sheetId="5"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ummary"/>
      <sheetName val="Project Management"/>
      <sheetName val="Project Construction"/>
      <sheetName val="Engineering"/>
      <sheetName val="Tuberia"/>
      <sheetName val="Mecanica"/>
      <sheetName val="CIVIL"/>
      <sheetName val="EPC Alt A"/>
      <sheetName val="SEG Alt A"/>
      <sheetName val="res-accide-10"/>
    </sheetNames>
    <sheetDataSet>
      <sheetData sheetId="0"/>
      <sheetData sheetId="1">
        <row r="11">
          <cell r="D11">
            <v>1</v>
          </cell>
          <cell r="E11" t="str">
            <v>MODULO DE PERSONAL</v>
          </cell>
        </row>
        <row r="13">
          <cell r="D13">
            <v>1.1000000000000001</v>
          </cell>
          <cell r="E13" t="str">
            <v>Obra</v>
          </cell>
        </row>
        <row r="15">
          <cell r="D15" t="str">
            <v>1.1.1</v>
          </cell>
          <cell r="E15" t="str">
            <v>Personal Extranjero</v>
          </cell>
          <cell r="G15" t="str">
            <v>Costo Mes US$</v>
          </cell>
          <cell r="H15" t="str">
            <v>Sal. Basico $COL</v>
          </cell>
          <cell r="I15" t="str">
            <v>Meses H</v>
          </cell>
        </row>
        <row r="17">
          <cell r="F17">
            <v>0</v>
          </cell>
          <cell r="G17">
            <v>0</v>
          </cell>
          <cell r="H17">
            <v>0</v>
          </cell>
          <cell r="I17">
            <v>0</v>
          </cell>
          <cell r="AA17">
            <v>0</v>
          </cell>
          <cell r="AD17">
            <v>0</v>
          </cell>
        </row>
        <row r="18">
          <cell r="F18">
            <v>0</v>
          </cell>
          <cell r="G18">
            <v>0</v>
          </cell>
          <cell r="H18">
            <v>0</v>
          </cell>
          <cell r="I18">
            <v>0</v>
          </cell>
          <cell r="AA18">
            <v>0</v>
          </cell>
          <cell r="AD18">
            <v>0</v>
          </cell>
        </row>
        <row r="19">
          <cell r="F19">
            <v>0</v>
          </cell>
          <cell r="G19">
            <v>0</v>
          </cell>
          <cell r="H19">
            <v>0</v>
          </cell>
          <cell r="I19">
            <v>0</v>
          </cell>
          <cell r="AA19">
            <v>0</v>
          </cell>
          <cell r="AD19">
            <v>0</v>
          </cell>
        </row>
        <row r="20">
          <cell r="F20">
            <v>0</v>
          </cell>
          <cell r="G20">
            <v>0</v>
          </cell>
          <cell r="H20">
            <v>0</v>
          </cell>
          <cell r="I20">
            <v>0</v>
          </cell>
          <cell r="AA20">
            <v>0</v>
          </cell>
          <cell r="AD20">
            <v>0</v>
          </cell>
        </row>
        <row r="21">
          <cell r="F21">
            <v>0</v>
          </cell>
          <cell r="G21">
            <v>0</v>
          </cell>
          <cell r="H21">
            <v>0</v>
          </cell>
          <cell r="I21">
            <v>0</v>
          </cell>
          <cell r="AA21">
            <v>0</v>
          </cell>
          <cell r="AD21">
            <v>0</v>
          </cell>
        </row>
        <row r="22">
          <cell r="F22">
            <v>0</v>
          </cell>
          <cell r="G22">
            <v>0</v>
          </cell>
          <cell r="H22">
            <v>0</v>
          </cell>
          <cell r="I22">
            <v>0</v>
          </cell>
          <cell r="AA22">
            <v>0</v>
          </cell>
          <cell r="AD22">
            <v>0</v>
          </cell>
        </row>
        <row r="23">
          <cell r="F23">
            <v>0</v>
          </cell>
          <cell r="G23">
            <v>0</v>
          </cell>
          <cell r="H23">
            <v>0</v>
          </cell>
          <cell r="I23">
            <v>0</v>
          </cell>
          <cell r="AA23">
            <v>0</v>
          </cell>
          <cell r="AD23">
            <v>0</v>
          </cell>
        </row>
        <row r="24">
          <cell r="F24">
            <v>0</v>
          </cell>
          <cell r="G24">
            <v>0</v>
          </cell>
          <cell r="H24">
            <v>0</v>
          </cell>
          <cell r="I24">
            <v>0</v>
          </cell>
          <cell r="AA24">
            <v>0</v>
          </cell>
          <cell r="AD24">
            <v>0</v>
          </cell>
        </row>
        <row r="25">
          <cell r="F25">
            <v>0</v>
          </cell>
          <cell r="G25">
            <v>0</v>
          </cell>
          <cell r="H25">
            <v>0</v>
          </cell>
          <cell r="I25">
            <v>0</v>
          </cell>
          <cell r="AA25">
            <v>0</v>
          </cell>
          <cell r="AD25">
            <v>0</v>
          </cell>
        </row>
        <row r="26">
          <cell r="F26">
            <v>0</v>
          </cell>
          <cell r="G26">
            <v>0</v>
          </cell>
          <cell r="H26">
            <v>0</v>
          </cell>
          <cell r="I26">
            <v>0</v>
          </cell>
          <cell r="AA26">
            <v>0</v>
          </cell>
          <cell r="AD26">
            <v>0</v>
          </cell>
        </row>
        <row r="27">
          <cell r="F27">
            <v>0</v>
          </cell>
          <cell r="G27">
            <v>0</v>
          </cell>
          <cell r="H27">
            <v>0</v>
          </cell>
          <cell r="I27">
            <v>0</v>
          </cell>
          <cell r="AA27">
            <v>0</v>
          </cell>
          <cell r="AD27">
            <v>0</v>
          </cell>
        </row>
        <row r="28">
          <cell r="F28">
            <v>0</v>
          </cell>
          <cell r="G28">
            <v>0</v>
          </cell>
          <cell r="H28">
            <v>0</v>
          </cell>
          <cell r="I28">
            <v>0</v>
          </cell>
          <cell r="AA28">
            <v>0</v>
          </cell>
          <cell r="AD28">
            <v>0</v>
          </cell>
        </row>
        <row r="29">
          <cell r="F29">
            <v>0</v>
          </cell>
          <cell r="G29">
            <v>0</v>
          </cell>
          <cell r="H29">
            <v>0</v>
          </cell>
          <cell r="I29">
            <v>0</v>
          </cell>
          <cell r="AA29">
            <v>0</v>
          </cell>
          <cell r="AD29">
            <v>0</v>
          </cell>
        </row>
        <row r="30">
          <cell r="F30">
            <v>0</v>
          </cell>
          <cell r="G30">
            <v>0</v>
          </cell>
          <cell r="H30">
            <v>0</v>
          </cell>
          <cell r="I30">
            <v>0</v>
          </cell>
          <cell r="AA30">
            <v>0</v>
          </cell>
          <cell r="AD30">
            <v>0</v>
          </cell>
        </row>
        <row r="31">
          <cell r="F31">
            <v>0</v>
          </cell>
          <cell r="G31">
            <v>0</v>
          </cell>
          <cell r="H31">
            <v>0</v>
          </cell>
          <cell r="I31">
            <v>0</v>
          </cell>
          <cell r="AA31">
            <v>0</v>
          </cell>
          <cell r="AD31">
            <v>0</v>
          </cell>
        </row>
        <row r="32">
          <cell r="F32">
            <v>0</v>
          </cell>
          <cell r="G32">
            <v>0</v>
          </cell>
          <cell r="H32">
            <v>0</v>
          </cell>
          <cell r="I32">
            <v>0</v>
          </cell>
          <cell r="AA32">
            <v>0</v>
          </cell>
          <cell r="AD32">
            <v>0</v>
          </cell>
        </row>
        <row r="33">
          <cell r="F33">
            <v>0</v>
          </cell>
          <cell r="G33">
            <v>0</v>
          </cell>
          <cell r="H33">
            <v>0</v>
          </cell>
          <cell r="I33">
            <v>0</v>
          </cell>
          <cell r="AA33">
            <v>0</v>
          </cell>
          <cell r="AD33">
            <v>0</v>
          </cell>
        </row>
        <row r="34">
          <cell r="F34">
            <v>0</v>
          </cell>
          <cell r="G34">
            <v>0</v>
          </cell>
          <cell r="H34">
            <v>0</v>
          </cell>
          <cell r="I34">
            <v>0</v>
          </cell>
          <cell r="AA34">
            <v>0</v>
          </cell>
          <cell r="AD34">
            <v>0</v>
          </cell>
        </row>
        <row r="35">
          <cell r="F35">
            <v>0</v>
          </cell>
          <cell r="G35">
            <v>0</v>
          </cell>
          <cell r="H35">
            <v>0</v>
          </cell>
          <cell r="I35">
            <v>0</v>
          </cell>
          <cell r="AA35">
            <v>0</v>
          </cell>
          <cell r="AD35">
            <v>0</v>
          </cell>
        </row>
        <row r="36">
          <cell r="F36">
            <v>0</v>
          </cell>
          <cell r="G36">
            <v>0</v>
          </cell>
          <cell r="H36">
            <v>0</v>
          </cell>
          <cell r="I36">
            <v>0</v>
          </cell>
          <cell r="AA36">
            <v>0</v>
          </cell>
        </row>
        <row r="38">
          <cell r="D38" t="str">
            <v>Histograma de Personal Extranjero Previsto</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row>
        <row r="40">
          <cell r="D40" t="str">
            <v>Total Costo</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D40">
            <v>0</v>
          </cell>
        </row>
        <row r="42">
          <cell r="D42" t="str">
            <v>1.1.2</v>
          </cell>
          <cell r="E42" t="str">
            <v>Personal Mensual Local</v>
          </cell>
          <cell r="G42" t="str">
            <v>Costo Mes US$</v>
          </cell>
          <cell r="H42" t="str">
            <v>Sal. Basico $COL</v>
          </cell>
          <cell r="I42" t="str">
            <v>Meses H</v>
          </cell>
        </row>
        <row r="44">
          <cell r="F44">
            <v>0</v>
          </cell>
          <cell r="G44">
            <v>0</v>
          </cell>
          <cell r="H44">
            <v>0</v>
          </cell>
          <cell r="I44">
            <v>0</v>
          </cell>
          <cell r="AA44">
            <v>0</v>
          </cell>
          <cell r="AC44">
            <v>0</v>
          </cell>
        </row>
        <row r="45">
          <cell r="F45">
            <v>0</v>
          </cell>
          <cell r="G45">
            <v>0</v>
          </cell>
          <cell r="H45">
            <v>0</v>
          </cell>
          <cell r="I45">
            <v>0</v>
          </cell>
          <cell r="AA45">
            <v>0</v>
          </cell>
          <cell r="AC45">
            <v>0</v>
          </cell>
        </row>
        <row r="46">
          <cell r="F46">
            <v>0</v>
          </cell>
          <cell r="G46">
            <v>0</v>
          </cell>
          <cell r="H46">
            <v>0</v>
          </cell>
          <cell r="I46">
            <v>0</v>
          </cell>
          <cell r="AA46">
            <v>0</v>
          </cell>
          <cell r="AC46">
            <v>0</v>
          </cell>
        </row>
        <row r="47">
          <cell r="F47">
            <v>0</v>
          </cell>
          <cell r="G47">
            <v>0</v>
          </cell>
          <cell r="H47">
            <v>0</v>
          </cell>
          <cell r="I47">
            <v>0</v>
          </cell>
          <cell r="AA47">
            <v>0</v>
          </cell>
          <cell r="AC47">
            <v>0</v>
          </cell>
        </row>
        <row r="48">
          <cell r="F48">
            <v>0</v>
          </cell>
          <cell r="G48">
            <v>0</v>
          </cell>
          <cell r="H48">
            <v>0</v>
          </cell>
          <cell r="I48">
            <v>0</v>
          </cell>
          <cell r="AA48">
            <v>0</v>
          </cell>
          <cell r="AC48">
            <v>0</v>
          </cell>
        </row>
        <row r="49">
          <cell r="F49">
            <v>0</v>
          </cell>
          <cell r="G49">
            <v>0</v>
          </cell>
          <cell r="H49">
            <v>0</v>
          </cell>
          <cell r="I49">
            <v>0</v>
          </cell>
          <cell r="AA49">
            <v>0</v>
          </cell>
          <cell r="AC49">
            <v>0</v>
          </cell>
        </row>
        <row r="50">
          <cell r="F50">
            <v>0</v>
          </cell>
          <cell r="G50">
            <v>0</v>
          </cell>
          <cell r="H50">
            <v>0</v>
          </cell>
          <cell r="I50">
            <v>0</v>
          </cell>
          <cell r="AA50">
            <v>0</v>
          </cell>
          <cell r="AC50">
            <v>0</v>
          </cell>
        </row>
        <row r="51">
          <cell r="F51">
            <v>0</v>
          </cell>
          <cell r="G51">
            <v>0</v>
          </cell>
          <cell r="H51">
            <v>0</v>
          </cell>
          <cell r="I51">
            <v>0</v>
          </cell>
          <cell r="AA51">
            <v>0</v>
          </cell>
          <cell r="AC51">
            <v>0</v>
          </cell>
        </row>
        <row r="52">
          <cell r="F52">
            <v>0</v>
          </cell>
          <cell r="G52">
            <v>0</v>
          </cell>
          <cell r="H52">
            <v>0</v>
          </cell>
          <cell r="I52">
            <v>0</v>
          </cell>
          <cell r="AA52">
            <v>0</v>
          </cell>
          <cell r="AC52">
            <v>0</v>
          </cell>
        </row>
        <row r="53">
          <cell r="F53">
            <v>0</v>
          </cell>
          <cell r="G53">
            <v>0</v>
          </cell>
          <cell r="H53">
            <v>0</v>
          </cell>
          <cell r="I53">
            <v>0</v>
          </cell>
          <cell r="AA53">
            <v>0</v>
          </cell>
          <cell r="AC53">
            <v>0</v>
          </cell>
        </row>
        <row r="54">
          <cell r="F54">
            <v>0</v>
          </cell>
          <cell r="G54">
            <v>0</v>
          </cell>
          <cell r="H54">
            <v>0</v>
          </cell>
          <cell r="I54">
            <v>0</v>
          </cell>
          <cell r="AA54">
            <v>0</v>
          </cell>
          <cell r="AC54">
            <v>0</v>
          </cell>
        </row>
        <row r="55">
          <cell r="F55">
            <v>0</v>
          </cell>
          <cell r="G55">
            <v>0</v>
          </cell>
          <cell r="H55">
            <v>0</v>
          </cell>
          <cell r="I55">
            <v>0</v>
          </cell>
          <cell r="AA55">
            <v>0</v>
          </cell>
        </row>
        <row r="57">
          <cell r="D57" t="str">
            <v>Histograma de Personal Mensual Local Previsto</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row>
        <row r="59">
          <cell r="D59" t="str">
            <v>Total Costo</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C59">
            <v>0</v>
          </cell>
        </row>
        <row r="61">
          <cell r="D61" t="str">
            <v>1.1.3</v>
          </cell>
          <cell r="E61" t="str">
            <v>Personal Planilla Local</v>
          </cell>
          <cell r="G61" t="str">
            <v>Costo HH</v>
          </cell>
          <cell r="H61" t="str">
            <v>Total HH</v>
          </cell>
          <cell r="I61" t="str">
            <v>Meses H</v>
          </cell>
          <cell r="J61" t="str">
            <v>HH Trabajo Mes</v>
          </cell>
          <cell r="N61" t="str">
            <v>HH Nominales Mes</v>
          </cell>
        </row>
        <row r="63">
          <cell r="F63">
            <v>0</v>
          </cell>
          <cell r="G63">
            <v>0</v>
          </cell>
          <cell r="H63">
            <v>0</v>
          </cell>
          <cell r="I63">
            <v>0</v>
          </cell>
          <cell r="AA63">
            <v>0</v>
          </cell>
        </row>
        <row r="64">
          <cell r="F64">
            <v>0</v>
          </cell>
          <cell r="G64">
            <v>0</v>
          </cell>
          <cell r="H64">
            <v>0</v>
          </cell>
          <cell r="I64">
            <v>0</v>
          </cell>
          <cell r="AA64">
            <v>0</v>
          </cell>
        </row>
        <row r="65">
          <cell r="F65">
            <v>0</v>
          </cell>
          <cell r="G65">
            <v>0</v>
          </cell>
          <cell r="H65">
            <v>0</v>
          </cell>
          <cell r="I65">
            <v>0</v>
          </cell>
          <cell r="AA65">
            <v>0</v>
          </cell>
        </row>
        <row r="66">
          <cell r="F66">
            <v>0</v>
          </cell>
          <cell r="G66">
            <v>0</v>
          </cell>
          <cell r="H66">
            <v>0</v>
          </cell>
          <cell r="I66">
            <v>0</v>
          </cell>
          <cell r="AA66">
            <v>0</v>
          </cell>
        </row>
        <row r="67">
          <cell r="F67">
            <v>0</v>
          </cell>
          <cell r="G67">
            <v>0</v>
          </cell>
          <cell r="H67">
            <v>0</v>
          </cell>
          <cell r="I67">
            <v>0</v>
          </cell>
          <cell r="AA67">
            <v>0</v>
          </cell>
        </row>
        <row r="69">
          <cell r="D69" t="str">
            <v>Histograma de Personal de Planilla  Previsto</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row>
        <row r="71">
          <cell r="D71" t="str">
            <v>Histograma Total  de HH</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row>
        <row r="73">
          <cell r="D73" t="str">
            <v>Total Costo Personal de Planilla</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row>
        <row r="75">
          <cell r="D75" t="str">
            <v>1.1.4</v>
          </cell>
          <cell r="E75" t="str">
            <v>Suministro de Personal</v>
          </cell>
          <cell r="G75" t="str">
            <v>Costo Mes US$</v>
          </cell>
          <cell r="H75" t="str">
            <v>Sal. Basico $COL</v>
          </cell>
          <cell r="I75" t="str">
            <v>Meses H</v>
          </cell>
        </row>
        <row r="77">
          <cell r="F77">
            <v>0</v>
          </cell>
          <cell r="G77">
            <v>0</v>
          </cell>
          <cell r="H77">
            <v>0</v>
          </cell>
          <cell r="I77">
            <v>0</v>
          </cell>
          <cell r="AA77">
            <v>0</v>
          </cell>
        </row>
        <row r="78">
          <cell r="F78">
            <v>0</v>
          </cell>
          <cell r="G78">
            <v>0</v>
          </cell>
          <cell r="H78">
            <v>0</v>
          </cell>
          <cell r="I78">
            <v>0</v>
          </cell>
          <cell r="AA78">
            <v>0</v>
          </cell>
        </row>
        <row r="79">
          <cell r="F79">
            <v>0</v>
          </cell>
          <cell r="G79">
            <v>0</v>
          </cell>
          <cell r="H79">
            <v>0</v>
          </cell>
          <cell r="I79">
            <v>0</v>
          </cell>
          <cell r="AA79">
            <v>0</v>
          </cell>
        </row>
        <row r="80">
          <cell r="F80">
            <v>0</v>
          </cell>
          <cell r="G80">
            <v>0</v>
          </cell>
          <cell r="H80">
            <v>0</v>
          </cell>
          <cell r="I80">
            <v>0</v>
          </cell>
          <cell r="AA80">
            <v>0</v>
          </cell>
        </row>
        <row r="81">
          <cell r="F81">
            <v>0</v>
          </cell>
          <cell r="G81">
            <v>0</v>
          </cell>
          <cell r="H81">
            <v>0</v>
          </cell>
          <cell r="I81">
            <v>0</v>
          </cell>
          <cell r="AA81">
            <v>0</v>
          </cell>
        </row>
        <row r="83">
          <cell r="D83" t="str">
            <v>Histograma Previsto</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row>
        <row r="85">
          <cell r="D85" t="str">
            <v>Total Costo</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row>
        <row r="87">
          <cell r="D87">
            <v>1.2</v>
          </cell>
          <cell r="E87" t="str">
            <v>Sede</v>
          </cell>
        </row>
        <row r="89">
          <cell r="D89" t="str">
            <v>1.2.1</v>
          </cell>
          <cell r="E89" t="str">
            <v>Personal Mensual</v>
          </cell>
          <cell r="G89" t="str">
            <v>Costo Mes US$</v>
          </cell>
          <cell r="H89" t="str">
            <v>Sal. Basico $COL</v>
          </cell>
          <cell r="I89" t="str">
            <v>Meses H</v>
          </cell>
        </row>
        <row r="91">
          <cell r="E91">
            <v>12101005</v>
          </cell>
          <cell r="F91" t="str">
            <v>PROJECT CONTROL</v>
          </cell>
          <cell r="G91">
            <v>5041.3793103448279</v>
          </cell>
          <cell r="H91">
            <v>4300000</v>
          </cell>
          <cell r="I91">
            <v>2.25</v>
          </cell>
          <cell r="J91">
            <v>0.25</v>
          </cell>
          <cell r="K91">
            <v>0.25</v>
          </cell>
          <cell r="L91">
            <v>0.25</v>
          </cell>
          <cell r="M91">
            <v>0.25</v>
          </cell>
          <cell r="N91">
            <v>0.25</v>
          </cell>
          <cell r="O91">
            <v>0.25</v>
          </cell>
          <cell r="P91">
            <v>0.25</v>
          </cell>
          <cell r="Q91">
            <v>0.25</v>
          </cell>
          <cell r="R91">
            <v>0.25</v>
          </cell>
          <cell r="AA91">
            <v>11343.103448275862</v>
          </cell>
          <cell r="AD91">
            <v>11343.103448275862</v>
          </cell>
        </row>
        <row r="92">
          <cell r="E92">
            <v>12101007</v>
          </cell>
          <cell r="F92" t="str">
            <v xml:space="preserve">QUALITY CONTROL </v>
          </cell>
          <cell r="G92">
            <v>2641.0344827586205</v>
          </cell>
          <cell r="H92">
            <v>2070000</v>
          </cell>
          <cell r="I92">
            <v>2.25</v>
          </cell>
          <cell r="J92">
            <v>0.25</v>
          </cell>
          <cell r="K92">
            <v>0.25</v>
          </cell>
          <cell r="L92">
            <v>0.25</v>
          </cell>
          <cell r="M92">
            <v>0.25</v>
          </cell>
          <cell r="N92">
            <v>0.25</v>
          </cell>
          <cell r="O92">
            <v>0.25</v>
          </cell>
          <cell r="P92">
            <v>0.25</v>
          </cell>
          <cell r="Q92">
            <v>0.25</v>
          </cell>
          <cell r="R92">
            <v>0.25</v>
          </cell>
          <cell r="AA92">
            <v>5942.3275862068958</v>
          </cell>
          <cell r="AD92">
            <v>5942.3275862068958</v>
          </cell>
        </row>
        <row r="93">
          <cell r="F93">
            <v>0</v>
          </cell>
          <cell r="G93">
            <v>0</v>
          </cell>
          <cell r="H93">
            <v>0</v>
          </cell>
          <cell r="I93">
            <v>0</v>
          </cell>
          <cell r="AA93">
            <v>0</v>
          </cell>
          <cell r="AD93">
            <v>0</v>
          </cell>
        </row>
        <row r="94">
          <cell r="F94">
            <v>0</v>
          </cell>
          <cell r="G94">
            <v>0</v>
          </cell>
          <cell r="H94">
            <v>0</v>
          </cell>
          <cell r="I94">
            <v>0</v>
          </cell>
          <cell r="AA94">
            <v>0</v>
          </cell>
          <cell r="AD94">
            <v>0</v>
          </cell>
        </row>
        <row r="95">
          <cell r="F95">
            <v>0</v>
          </cell>
          <cell r="G95">
            <v>0</v>
          </cell>
          <cell r="H95">
            <v>0</v>
          </cell>
          <cell r="I95">
            <v>0</v>
          </cell>
          <cell r="AA95">
            <v>0</v>
          </cell>
          <cell r="AD95">
            <v>0</v>
          </cell>
        </row>
        <row r="96">
          <cell r="F96">
            <v>0</v>
          </cell>
          <cell r="G96">
            <v>0</v>
          </cell>
          <cell r="H96">
            <v>0</v>
          </cell>
          <cell r="I96">
            <v>0</v>
          </cell>
          <cell r="AA96">
            <v>0</v>
          </cell>
          <cell r="AD96">
            <v>0</v>
          </cell>
        </row>
        <row r="97">
          <cell r="E97" t="str">
            <v>Personal en Obra (Gerencia)</v>
          </cell>
          <cell r="I97">
            <v>0</v>
          </cell>
        </row>
        <row r="98">
          <cell r="E98">
            <v>11101001</v>
          </cell>
          <cell r="F98" t="str">
            <v>PROJECT MANAGER</v>
          </cell>
          <cell r="G98">
            <v>4386.2068965517237</v>
          </cell>
          <cell r="H98">
            <v>8000000</v>
          </cell>
          <cell r="I98">
            <v>2.25</v>
          </cell>
          <cell r="J98">
            <v>0.25</v>
          </cell>
          <cell r="K98">
            <v>0.25</v>
          </cell>
          <cell r="L98">
            <v>0.25</v>
          </cell>
          <cell r="M98">
            <v>0.25</v>
          </cell>
          <cell r="N98">
            <v>0.25</v>
          </cell>
          <cell r="O98">
            <v>0.25</v>
          </cell>
          <cell r="P98">
            <v>0.25</v>
          </cell>
          <cell r="Q98">
            <v>0.25</v>
          </cell>
          <cell r="R98">
            <v>0.25</v>
          </cell>
          <cell r="AA98">
            <v>9868.9655172413786</v>
          </cell>
          <cell r="AD98">
            <v>9868.9655172413786</v>
          </cell>
        </row>
        <row r="99">
          <cell r="F99">
            <v>0</v>
          </cell>
          <cell r="G99">
            <v>0</v>
          </cell>
          <cell r="H99">
            <v>0</v>
          </cell>
          <cell r="I99">
            <v>0</v>
          </cell>
          <cell r="AA99">
            <v>0</v>
          </cell>
          <cell r="AD99">
            <v>0</v>
          </cell>
        </row>
        <row r="100">
          <cell r="F100">
            <v>0</v>
          </cell>
          <cell r="G100">
            <v>0</v>
          </cell>
          <cell r="H100">
            <v>0</v>
          </cell>
          <cell r="I100">
            <v>0</v>
          </cell>
          <cell r="AA100">
            <v>0</v>
          </cell>
          <cell r="AD100">
            <v>0</v>
          </cell>
        </row>
        <row r="101">
          <cell r="E101" t="str">
            <v>Personal de Compras</v>
          </cell>
          <cell r="I101">
            <v>0</v>
          </cell>
        </row>
        <row r="102">
          <cell r="E102">
            <v>12101003</v>
          </cell>
          <cell r="F102" t="str">
            <v>PURCHASE COORDINATOR</v>
          </cell>
          <cell r="G102">
            <v>9379.310344827587</v>
          </cell>
          <cell r="H102">
            <v>8000000</v>
          </cell>
          <cell r="I102">
            <v>1</v>
          </cell>
          <cell r="L102">
            <v>0.2</v>
          </cell>
          <cell r="M102">
            <v>0.2</v>
          </cell>
          <cell r="N102">
            <v>0.2</v>
          </cell>
          <cell r="O102">
            <v>0.2</v>
          </cell>
          <cell r="P102">
            <v>0.2</v>
          </cell>
          <cell r="AA102">
            <v>9379.310344827587</v>
          </cell>
          <cell r="AD102">
            <v>9379.310344827587</v>
          </cell>
        </row>
        <row r="103">
          <cell r="E103">
            <v>12101013</v>
          </cell>
          <cell r="F103" t="str">
            <v xml:space="preserve">PURCHASER </v>
          </cell>
          <cell r="G103">
            <v>3827.5862068965516</v>
          </cell>
          <cell r="H103">
            <v>3000000</v>
          </cell>
          <cell r="I103">
            <v>1.7</v>
          </cell>
          <cell r="L103">
            <v>0.25</v>
          </cell>
          <cell r="M103">
            <v>0.5</v>
          </cell>
          <cell r="N103">
            <v>0.5</v>
          </cell>
          <cell r="O103">
            <v>0.25</v>
          </cell>
          <cell r="P103">
            <v>0.2</v>
          </cell>
          <cell r="AA103">
            <v>6506.8965517241377</v>
          </cell>
          <cell r="AD103">
            <v>6506.8965517241377</v>
          </cell>
        </row>
        <row r="104">
          <cell r="F104">
            <v>0</v>
          </cell>
          <cell r="G104">
            <v>0</v>
          </cell>
          <cell r="H104">
            <v>0</v>
          </cell>
          <cell r="I104">
            <v>0</v>
          </cell>
          <cell r="AA104">
            <v>0</v>
          </cell>
          <cell r="AD104">
            <v>0</v>
          </cell>
        </row>
        <row r="105">
          <cell r="F105">
            <v>0</v>
          </cell>
          <cell r="G105">
            <v>0</v>
          </cell>
          <cell r="H105">
            <v>0</v>
          </cell>
          <cell r="I105">
            <v>0</v>
          </cell>
          <cell r="V105">
            <v>0</v>
          </cell>
          <cell r="Y105">
            <v>0</v>
          </cell>
          <cell r="AA105">
            <v>0</v>
          </cell>
          <cell r="AD105">
            <v>0</v>
          </cell>
        </row>
        <row r="106">
          <cell r="F106">
            <v>0</v>
          </cell>
          <cell r="G106">
            <v>0</v>
          </cell>
          <cell r="H106">
            <v>0</v>
          </cell>
          <cell r="I106">
            <v>0</v>
          </cell>
          <cell r="V106">
            <v>0</v>
          </cell>
          <cell r="Y106">
            <v>0</v>
          </cell>
          <cell r="AA106">
            <v>0</v>
          </cell>
          <cell r="AD106">
            <v>0</v>
          </cell>
        </row>
        <row r="107">
          <cell r="F107">
            <v>0</v>
          </cell>
          <cell r="G107">
            <v>0</v>
          </cell>
          <cell r="H107">
            <v>0</v>
          </cell>
          <cell r="I107">
            <v>0</v>
          </cell>
          <cell r="V107">
            <v>0</v>
          </cell>
          <cell r="Y107">
            <v>0</v>
          </cell>
          <cell r="AA107">
            <v>0</v>
          </cell>
          <cell r="AD107">
            <v>0</v>
          </cell>
        </row>
        <row r="108">
          <cell r="F108">
            <v>0</v>
          </cell>
          <cell r="G108">
            <v>0</v>
          </cell>
          <cell r="H108">
            <v>0</v>
          </cell>
          <cell r="I108">
            <v>0</v>
          </cell>
          <cell r="AA108">
            <v>0</v>
          </cell>
          <cell r="AD108">
            <v>0</v>
          </cell>
        </row>
        <row r="109">
          <cell r="F109">
            <v>0</v>
          </cell>
          <cell r="G109">
            <v>0</v>
          </cell>
          <cell r="H109">
            <v>0</v>
          </cell>
          <cell r="I109">
            <v>0</v>
          </cell>
          <cell r="AA109">
            <v>0</v>
          </cell>
          <cell r="AD109">
            <v>0</v>
          </cell>
        </row>
        <row r="111">
          <cell r="D111" t="str">
            <v>Histograma Previsto</v>
          </cell>
          <cell r="J111">
            <v>0.75</v>
          </cell>
          <cell r="K111">
            <v>0.75</v>
          </cell>
          <cell r="L111">
            <v>1.2</v>
          </cell>
          <cell r="M111">
            <v>1.45</v>
          </cell>
          <cell r="N111">
            <v>1.45</v>
          </cell>
          <cell r="O111">
            <v>1.2</v>
          </cell>
          <cell r="P111">
            <v>1.1499999999999999</v>
          </cell>
          <cell r="Q111">
            <v>0.75</v>
          </cell>
          <cell r="R111">
            <v>0.75</v>
          </cell>
          <cell r="S111">
            <v>0</v>
          </cell>
          <cell r="T111">
            <v>0</v>
          </cell>
          <cell r="U111">
            <v>0</v>
          </cell>
          <cell r="V111">
            <v>0</v>
          </cell>
          <cell r="W111">
            <v>0</v>
          </cell>
          <cell r="X111">
            <v>0</v>
          </cell>
          <cell r="Y111">
            <v>0</v>
          </cell>
          <cell r="Z111">
            <v>0</v>
          </cell>
        </row>
        <row r="113">
          <cell r="D113" t="str">
            <v>Total Costo</v>
          </cell>
          <cell r="J113">
            <v>3017.155172413793</v>
          </cell>
          <cell r="K113">
            <v>3017.155172413793</v>
          </cell>
          <cell r="L113">
            <v>5849.9137931034484</v>
          </cell>
          <cell r="M113">
            <v>6806.810344827587</v>
          </cell>
          <cell r="N113">
            <v>6806.810344827587</v>
          </cell>
          <cell r="O113">
            <v>5849.9137931034484</v>
          </cell>
          <cell r="P113">
            <v>5658.5344827586214</v>
          </cell>
          <cell r="Q113">
            <v>3017.155172413793</v>
          </cell>
          <cell r="R113">
            <v>3017.155172413793</v>
          </cell>
          <cell r="S113">
            <v>0</v>
          </cell>
          <cell r="T113">
            <v>0</v>
          </cell>
          <cell r="U113">
            <v>0</v>
          </cell>
          <cell r="V113">
            <v>0</v>
          </cell>
          <cell r="W113">
            <v>0</v>
          </cell>
          <cell r="X113">
            <v>0</v>
          </cell>
          <cell r="Y113">
            <v>0</v>
          </cell>
          <cell r="Z113">
            <v>0</v>
          </cell>
          <cell r="AA113">
            <v>43040.603448275862</v>
          </cell>
          <cell r="AD113">
            <v>43040.603448275862</v>
          </cell>
        </row>
        <row r="115">
          <cell r="D115" t="str">
            <v>1.2.2</v>
          </cell>
          <cell r="E115" t="str">
            <v>Personal Planilla</v>
          </cell>
          <cell r="G115" t="str">
            <v>Costo Mes US$</v>
          </cell>
          <cell r="H115" t="str">
            <v>Sal. Basico $COL</v>
          </cell>
          <cell r="I115" t="str">
            <v>Meses H</v>
          </cell>
        </row>
        <row r="117">
          <cell r="F117">
            <v>0</v>
          </cell>
          <cell r="G117">
            <v>0</v>
          </cell>
          <cell r="I117">
            <v>0</v>
          </cell>
          <cell r="AA117">
            <v>0</v>
          </cell>
        </row>
        <row r="118">
          <cell r="F118">
            <v>0</v>
          </cell>
          <cell r="G118">
            <v>0</v>
          </cell>
          <cell r="I118">
            <v>0</v>
          </cell>
          <cell r="AA118">
            <v>0</v>
          </cell>
        </row>
        <row r="119">
          <cell r="F119">
            <v>0</v>
          </cell>
          <cell r="G119">
            <v>0</v>
          </cell>
          <cell r="I119">
            <v>0</v>
          </cell>
          <cell r="AA119">
            <v>0</v>
          </cell>
        </row>
        <row r="120">
          <cell r="F120">
            <v>0</v>
          </cell>
          <cell r="G120">
            <v>0</v>
          </cell>
          <cell r="I120">
            <v>0</v>
          </cell>
          <cell r="AA120">
            <v>0</v>
          </cell>
        </row>
        <row r="121">
          <cell r="F121">
            <v>0</v>
          </cell>
          <cell r="G121">
            <v>0</v>
          </cell>
          <cell r="I121">
            <v>0</v>
          </cell>
          <cell r="AA121">
            <v>0</v>
          </cell>
        </row>
        <row r="123">
          <cell r="D123" t="str">
            <v>Histograma Previsto</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row>
        <row r="125">
          <cell r="D125" t="str">
            <v>Histograma de Horas Hombre</v>
          </cell>
          <cell r="Y125">
            <v>0</v>
          </cell>
          <cell r="Z125">
            <v>0</v>
          </cell>
        </row>
        <row r="127">
          <cell r="D127" t="str">
            <v>Total Costo</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row>
        <row r="129">
          <cell r="D129" t="str">
            <v>1.2.3</v>
          </cell>
          <cell r="E129" t="str">
            <v>Personal Honorarios</v>
          </cell>
          <cell r="G129" t="str">
            <v>Costo Mes US$</v>
          </cell>
          <cell r="H129" t="str">
            <v>Sal. Basico $COL</v>
          </cell>
          <cell r="I129" t="str">
            <v>Meses H</v>
          </cell>
        </row>
        <row r="131">
          <cell r="F131">
            <v>0</v>
          </cell>
          <cell r="G131">
            <v>0</v>
          </cell>
          <cell r="I131">
            <v>0</v>
          </cell>
          <cell r="AA131">
            <v>0</v>
          </cell>
        </row>
        <row r="132">
          <cell r="F132">
            <v>0</v>
          </cell>
          <cell r="G132">
            <v>0</v>
          </cell>
          <cell r="I132">
            <v>0</v>
          </cell>
          <cell r="AA132">
            <v>0</v>
          </cell>
        </row>
        <row r="133">
          <cell r="F133">
            <v>0</v>
          </cell>
          <cell r="G133">
            <v>0</v>
          </cell>
          <cell r="I133">
            <v>0</v>
          </cell>
          <cell r="AA133">
            <v>0</v>
          </cell>
        </row>
        <row r="134">
          <cell r="F134">
            <v>0</v>
          </cell>
          <cell r="G134">
            <v>0</v>
          </cell>
          <cell r="I134">
            <v>0</v>
          </cell>
          <cell r="AA134">
            <v>0</v>
          </cell>
        </row>
        <row r="135">
          <cell r="F135">
            <v>0</v>
          </cell>
          <cell r="G135">
            <v>0</v>
          </cell>
          <cell r="I135">
            <v>0</v>
          </cell>
          <cell r="AA135">
            <v>0</v>
          </cell>
        </row>
        <row r="137">
          <cell r="D137" t="str">
            <v>Histograma Previsto</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row>
        <row r="139">
          <cell r="D139" t="str">
            <v>Total Costo</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row>
        <row r="141">
          <cell r="D141" t="str">
            <v>Total Costo Módulo de Personal</v>
          </cell>
          <cell r="J141">
            <v>3017.155172413793</v>
          </cell>
          <cell r="K141">
            <v>3017.155172413793</v>
          </cell>
          <cell r="L141">
            <v>5849.9137931034484</v>
          </cell>
          <cell r="M141">
            <v>6806.810344827587</v>
          </cell>
          <cell r="N141">
            <v>6806.810344827587</v>
          </cell>
          <cell r="O141">
            <v>5849.9137931034484</v>
          </cell>
          <cell r="P141">
            <v>5658.5344827586214</v>
          </cell>
          <cell r="Q141">
            <v>3017.155172413793</v>
          </cell>
          <cell r="R141">
            <v>3017.155172413793</v>
          </cell>
          <cell r="S141">
            <v>0</v>
          </cell>
          <cell r="T141">
            <v>0</v>
          </cell>
          <cell r="U141">
            <v>0</v>
          </cell>
          <cell r="V141">
            <v>0</v>
          </cell>
          <cell r="W141">
            <v>0</v>
          </cell>
          <cell r="X141">
            <v>0</v>
          </cell>
          <cell r="Y141">
            <v>0</v>
          </cell>
          <cell r="Z141">
            <v>0</v>
          </cell>
          <cell r="AA141">
            <v>43040.603448275862</v>
          </cell>
          <cell r="AC141">
            <v>0</v>
          </cell>
          <cell r="AD141">
            <v>43040.603448275862</v>
          </cell>
        </row>
        <row r="143">
          <cell r="D143">
            <v>2</v>
          </cell>
          <cell r="E143" t="str">
            <v>MODULO DE EQUIPOS</v>
          </cell>
        </row>
        <row r="145">
          <cell r="D145">
            <v>2.1</v>
          </cell>
          <cell r="E145" t="str">
            <v>Construcción</v>
          </cell>
        </row>
        <row r="147">
          <cell r="D147" t="str">
            <v>2.1.1</v>
          </cell>
          <cell r="E147" t="str">
            <v>Equipos Propios</v>
          </cell>
          <cell r="G147" t="str">
            <v>Und</v>
          </cell>
          <cell r="H147" t="str">
            <v>Costo Mes US$</v>
          </cell>
          <cell r="I147" t="str">
            <v>Meses Eq.</v>
          </cell>
        </row>
        <row r="149">
          <cell r="F149">
            <v>0</v>
          </cell>
          <cell r="H149">
            <v>0</v>
          </cell>
          <cell r="I149">
            <v>0</v>
          </cell>
          <cell r="AA149">
            <v>0</v>
          </cell>
          <cell r="AC149">
            <v>0</v>
          </cell>
        </row>
        <row r="150">
          <cell r="F150">
            <v>0</v>
          </cell>
          <cell r="H150">
            <v>0</v>
          </cell>
          <cell r="I150">
            <v>0</v>
          </cell>
          <cell r="AA150">
            <v>0</v>
          </cell>
          <cell r="AC150">
            <v>0</v>
          </cell>
        </row>
        <row r="151">
          <cell r="F151">
            <v>0</v>
          </cell>
          <cell r="H151">
            <v>0</v>
          </cell>
          <cell r="I151">
            <v>0</v>
          </cell>
          <cell r="AA151">
            <v>0</v>
          </cell>
          <cell r="AC151">
            <v>0</v>
          </cell>
        </row>
        <row r="152">
          <cell r="F152">
            <v>0</v>
          </cell>
          <cell r="H152">
            <v>0</v>
          </cell>
          <cell r="I152">
            <v>0</v>
          </cell>
          <cell r="AA152">
            <v>0</v>
          </cell>
          <cell r="AC152">
            <v>0</v>
          </cell>
        </row>
        <row r="153">
          <cell r="F153">
            <v>0</v>
          </cell>
          <cell r="H153">
            <v>0</v>
          </cell>
          <cell r="I153">
            <v>0</v>
          </cell>
          <cell r="AA153">
            <v>0</v>
          </cell>
          <cell r="AC153">
            <v>0</v>
          </cell>
        </row>
        <row r="155">
          <cell r="D155" t="str">
            <v>Total Costo</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C155">
            <v>0</v>
          </cell>
        </row>
        <row r="157">
          <cell r="D157" t="str">
            <v>2.1.2</v>
          </cell>
          <cell r="E157" t="str">
            <v>Equipos de Alquiler Local</v>
          </cell>
          <cell r="G157" t="str">
            <v>Und</v>
          </cell>
          <cell r="H157" t="str">
            <v>Costo Mes US$</v>
          </cell>
          <cell r="I157" t="str">
            <v>Meses Eq.</v>
          </cell>
        </row>
        <row r="159">
          <cell r="F159">
            <v>0</v>
          </cell>
          <cell r="H159">
            <v>0</v>
          </cell>
          <cell r="I159">
            <v>0</v>
          </cell>
          <cell r="AA159">
            <v>0</v>
          </cell>
        </row>
        <row r="160">
          <cell r="F160">
            <v>0</v>
          </cell>
          <cell r="H160">
            <v>0</v>
          </cell>
          <cell r="I160">
            <v>0</v>
          </cell>
          <cell r="AA160">
            <v>0</v>
          </cell>
        </row>
        <row r="161">
          <cell r="F161">
            <v>0</v>
          </cell>
          <cell r="H161">
            <v>0</v>
          </cell>
          <cell r="I161">
            <v>0</v>
          </cell>
          <cell r="AA161">
            <v>0</v>
          </cell>
        </row>
        <row r="162">
          <cell r="F162">
            <v>0</v>
          </cell>
          <cell r="H162">
            <v>0</v>
          </cell>
          <cell r="I162">
            <v>0</v>
          </cell>
          <cell r="AA162">
            <v>0</v>
          </cell>
        </row>
        <row r="163">
          <cell r="F163">
            <v>0</v>
          </cell>
          <cell r="H163">
            <v>0</v>
          </cell>
          <cell r="I163">
            <v>0</v>
          </cell>
          <cell r="AA163">
            <v>0</v>
          </cell>
        </row>
        <row r="165">
          <cell r="D165" t="str">
            <v>Total Costo</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C165">
            <v>0</v>
          </cell>
          <cell r="AD165">
            <v>0</v>
          </cell>
        </row>
        <row r="167">
          <cell r="D167">
            <v>2.2000000000000002</v>
          </cell>
          <cell r="E167" t="str">
            <v>Herramientas</v>
          </cell>
        </row>
        <row r="169">
          <cell r="D169" t="str">
            <v>2.2.1</v>
          </cell>
          <cell r="E169" t="str">
            <v>Herramientas</v>
          </cell>
          <cell r="G169" t="str">
            <v>Und</v>
          </cell>
          <cell r="H169" t="str">
            <v>Costo Mes US$</v>
          </cell>
          <cell r="I169" t="str">
            <v>Meses Eq.</v>
          </cell>
        </row>
        <row r="171">
          <cell r="F171">
            <v>0</v>
          </cell>
          <cell r="H171">
            <v>0</v>
          </cell>
          <cell r="I171">
            <v>0</v>
          </cell>
          <cell r="AA171">
            <v>0</v>
          </cell>
          <cell r="AC171">
            <v>0</v>
          </cell>
          <cell r="AD171">
            <v>0</v>
          </cell>
        </row>
        <row r="172">
          <cell r="F172">
            <v>0</v>
          </cell>
          <cell r="H172">
            <v>0</v>
          </cell>
          <cell r="I172">
            <v>0</v>
          </cell>
          <cell r="AA172">
            <v>0</v>
          </cell>
          <cell r="AC172">
            <v>0</v>
          </cell>
          <cell r="AD172">
            <v>0</v>
          </cell>
        </row>
        <row r="173">
          <cell r="F173">
            <v>0</v>
          </cell>
          <cell r="H173">
            <v>0</v>
          </cell>
          <cell r="I173">
            <v>0</v>
          </cell>
          <cell r="AA173">
            <v>0</v>
          </cell>
          <cell r="AC173">
            <v>0</v>
          </cell>
          <cell r="AD173">
            <v>0</v>
          </cell>
        </row>
        <row r="174">
          <cell r="F174">
            <v>0</v>
          </cell>
          <cell r="H174">
            <v>0</v>
          </cell>
          <cell r="I174">
            <v>0</v>
          </cell>
          <cell r="AA174">
            <v>0</v>
          </cell>
          <cell r="AC174">
            <v>0</v>
          </cell>
          <cell r="AD174">
            <v>0</v>
          </cell>
        </row>
        <row r="175">
          <cell r="F175">
            <v>0</v>
          </cell>
          <cell r="H175">
            <v>0</v>
          </cell>
          <cell r="I175">
            <v>0</v>
          </cell>
          <cell r="AA175">
            <v>0</v>
          </cell>
          <cell r="AC175">
            <v>0</v>
          </cell>
          <cell r="AD175">
            <v>0</v>
          </cell>
        </row>
        <row r="177">
          <cell r="D177" t="str">
            <v>Total Costo</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C177">
            <v>0</v>
          </cell>
          <cell r="AD177">
            <v>0</v>
          </cell>
        </row>
        <row r="179">
          <cell r="D179" t="str">
            <v>Total Costo Módulo de Equipos</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C179">
            <v>0</v>
          </cell>
          <cell r="AD179">
            <v>0</v>
          </cell>
        </row>
        <row r="181">
          <cell r="D181">
            <v>3</v>
          </cell>
          <cell r="E181" t="str">
            <v>MODULO DE MATERIALES</v>
          </cell>
        </row>
        <row r="183">
          <cell r="D183">
            <v>3.1</v>
          </cell>
          <cell r="E183" t="str">
            <v>Instalación</v>
          </cell>
        </row>
        <row r="185">
          <cell r="D185" t="str">
            <v>3.1.1</v>
          </cell>
          <cell r="E185" t="str">
            <v>Material de Instalación</v>
          </cell>
          <cell r="G185" t="str">
            <v>Und</v>
          </cell>
          <cell r="H185" t="str">
            <v>Vr Unit US$</v>
          </cell>
          <cell r="I185" t="str">
            <v>Cant. Total</v>
          </cell>
        </row>
        <row r="187">
          <cell r="F187">
            <v>0</v>
          </cell>
          <cell r="G187">
            <v>0</v>
          </cell>
          <cell r="H187">
            <v>0</v>
          </cell>
          <cell r="I187">
            <v>0</v>
          </cell>
          <cell r="AA187">
            <v>0</v>
          </cell>
        </row>
        <row r="188">
          <cell r="F188">
            <v>0</v>
          </cell>
          <cell r="G188">
            <v>0</v>
          </cell>
          <cell r="H188">
            <v>0</v>
          </cell>
          <cell r="I188">
            <v>0</v>
          </cell>
          <cell r="AA188">
            <v>0</v>
          </cell>
        </row>
        <row r="189">
          <cell r="F189">
            <v>0</v>
          </cell>
          <cell r="G189">
            <v>0</v>
          </cell>
          <cell r="H189">
            <v>0</v>
          </cell>
          <cell r="I189">
            <v>0</v>
          </cell>
          <cell r="AA189">
            <v>0</v>
          </cell>
        </row>
        <row r="190">
          <cell r="F190">
            <v>0</v>
          </cell>
          <cell r="G190">
            <v>0</v>
          </cell>
          <cell r="H190">
            <v>0</v>
          </cell>
          <cell r="I190">
            <v>0</v>
          </cell>
          <cell r="AA190">
            <v>0</v>
          </cell>
        </row>
        <row r="191">
          <cell r="F191">
            <v>0</v>
          </cell>
          <cell r="G191">
            <v>0</v>
          </cell>
          <cell r="H191">
            <v>0</v>
          </cell>
          <cell r="I191">
            <v>0</v>
          </cell>
          <cell r="AA191">
            <v>0</v>
          </cell>
        </row>
        <row r="193">
          <cell r="D193" t="str">
            <v>Total Costo</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row>
        <row r="195">
          <cell r="D195" t="str">
            <v>3.1.2</v>
          </cell>
          <cell r="E195" t="str">
            <v>Transporte Material de Instalación</v>
          </cell>
          <cell r="G195" t="str">
            <v>Und</v>
          </cell>
          <cell r="H195" t="str">
            <v>Vr Unit US$</v>
          </cell>
          <cell r="I195" t="str">
            <v>Cant. Total</v>
          </cell>
        </row>
        <row r="197">
          <cell r="F197">
            <v>0</v>
          </cell>
          <cell r="G197">
            <v>0</v>
          </cell>
          <cell r="H197">
            <v>0</v>
          </cell>
          <cell r="I197">
            <v>0</v>
          </cell>
          <cell r="AA197">
            <v>0</v>
          </cell>
        </row>
        <row r="198">
          <cell r="F198">
            <v>0</v>
          </cell>
          <cell r="G198">
            <v>0</v>
          </cell>
          <cell r="H198">
            <v>0</v>
          </cell>
          <cell r="I198">
            <v>0</v>
          </cell>
          <cell r="AA198">
            <v>0</v>
          </cell>
        </row>
        <row r="199">
          <cell r="F199">
            <v>0</v>
          </cell>
          <cell r="G199">
            <v>0</v>
          </cell>
          <cell r="H199">
            <v>0</v>
          </cell>
          <cell r="I199">
            <v>0</v>
          </cell>
          <cell r="AA199">
            <v>0</v>
          </cell>
        </row>
        <row r="200">
          <cell r="F200">
            <v>0</v>
          </cell>
          <cell r="G200">
            <v>0</v>
          </cell>
          <cell r="H200">
            <v>0</v>
          </cell>
          <cell r="I200">
            <v>0</v>
          </cell>
          <cell r="AA200">
            <v>0</v>
          </cell>
        </row>
        <row r="201">
          <cell r="F201">
            <v>0</v>
          </cell>
          <cell r="G201">
            <v>0</v>
          </cell>
          <cell r="H201">
            <v>0</v>
          </cell>
          <cell r="I201">
            <v>0</v>
          </cell>
          <cell r="AA201">
            <v>0</v>
          </cell>
        </row>
        <row r="203">
          <cell r="D203" t="str">
            <v>Total Costo</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row>
        <row r="205">
          <cell r="D205" t="str">
            <v>3.1.3</v>
          </cell>
          <cell r="E205" t="str">
            <v>Aduanas, Impuestos Seguros &amp; Otros</v>
          </cell>
          <cell r="G205" t="str">
            <v>Und</v>
          </cell>
          <cell r="H205" t="str">
            <v>Vr Unit US$</v>
          </cell>
          <cell r="I205" t="str">
            <v>Cant. Total</v>
          </cell>
        </row>
        <row r="207">
          <cell r="F207">
            <v>0</v>
          </cell>
          <cell r="G207">
            <v>0</v>
          </cell>
          <cell r="H207">
            <v>0</v>
          </cell>
          <cell r="I207">
            <v>0</v>
          </cell>
          <cell r="AA207">
            <v>0</v>
          </cell>
        </row>
        <row r="208">
          <cell r="F208">
            <v>0</v>
          </cell>
          <cell r="G208">
            <v>0</v>
          </cell>
          <cell r="H208">
            <v>0</v>
          </cell>
          <cell r="I208">
            <v>0</v>
          </cell>
          <cell r="AA208">
            <v>0</v>
          </cell>
        </row>
        <row r="209">
          <cell r="F209">
            <v>0</v>
          </cell>
          <cell r="G209">
            <v>0</v>
          </cell>
          <cell r="H209">
            <v>0</v>
          </cell>
          <cell r="I209">
            <v>0</v>
          </cell>
          <cell r="AA209">
            <v>0</v>
          </cell>
        </row>
        <row r="210">
          <cell r="F210">
            <v>0</v>
          </cell>
          <cell r="G210">
            <v>0</v>
          </cell>
          <cell r="H210">
            <v>0</v>
          </cell>
          <cell r="I210">
            <v>0</v>
          </cell>
          <cell r="AA210">
            <v>0</v>
          </cell>
        </row>
        <row r="211">
          <cell r="F211">
            <v>0</v>
          </cell>
          <cell r="G211">
            <v>0</v>
          </cell>
          <cell r="H211">
            <v>0</v>
          </cell>
          <cell r="I211">
            <v>0</v>
          </cell>
          <cell r="AA211">
            <v>0</v>
          </cell>
        </row>
        <row r="213">
          <cell r="D213" t="str">
            <v>Total Costo</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row>
        <row r="215">
          <cell r="D215">
            <v>3.2</v>
          </cell>
          <cell r="E215" t="str">
            <v>Material de Consumo</v>
          </cell>
        </row>
        <row r="217">
          <cell r="D217" t="str">
            <v>3.2.1</v>
          </cell>
          <cell r="E217" t="str">
            <v>Consumibles</v>
          </cell>
          <cell r="G217" t="str">
            <v>Und</v>
          </cell>
          <cell r="H217" t="str">
            <v>Vr Unit US$</v>
          </cell>
          <cell r="I217" t="str">
            <v>Cant. Total</v>
          </cell>
        </row>
        <row r="219">
          <cell r="F219">
            <v>0</v>
          </cell>
          <cell r="G219">
            <v>0</v>
          </cell>
          <cell r="H219">
            <v>0</v>
          </cell>
          <cell r="I219">
            <v>0</v>
          </cell>
          <cell r="AA219">
            <v>0</v>
          </cell>
          <cell r="AC219">
            <v>0</v>
          </cell>
        </row>
        <row r="220">
          <cell r="F220">
            <v>0</v>
          </cell>
          <cell r="G220">
            <v>0</v>
          </cell>
          <cell r="H220">
            <v>0</v>
          </cell>
          <cell r="I220">
            <v>0</v>
          </cell>
          <cell r="AA220">
            <v>0</v>
          </cell>
          <cell r="AC220">
            <v>0</v>
          </cell>
        </row>
        <row r="221">
          <cell r="F221">
            <v>0</v>
          </cell>
          <cell r="G221">
            <v>0</v>
          </cell>
          <cell r="H221">
            <v>0</v>
          </cell>
          <cell r="I221">
            <v>0</v>
          </cell>
          <cell r="AA221">
            <v>0</v>
          </cell>
          <cell r="AC221">
            <v>0</v>
          </cell>
        </row>
        <row r="222">
          <cell r="F222">
            <v>0</v>
          </cell>
          <cell r="G222">
            <v>0</v>
          </cell>
          <cell r="H222">
            <v>0</v>
          </cell>
          <cell r="I222">
            <v>0</v>
          </cell>
          <cell r="AA222">
            <v>0</v>
          </cell>
          <cell r="AC222">
            <v>0</v>
          </cell>
        </row>
        <row r="223">
          <cell r="F223">
            <v>0</v>
          </cell>
          <cell r="G223">
            <v>0</v>
          </cell>
          <cell r="H223">
            <v>0</v>
          </cell>
          <cell r="I223">
            <v>0</v>
          </cell>
          <cell r="AA223">
            <v>0</v>
          </cell>
          <cell r="AC223">
            <v>0</v>
          </cell>
        </row>
        <row r="224">
          <cell r="F224">
            <v>0</v>
          </cell>
          <cell r="G224">
            <v>0</v>
          </cell>
          <cell r="H224">
            <v>0</v>
          </cell>
          <cell r="I224">
            <v>0</v>
          </cell>
          <cell r="J224">
            <v>0</v>
          </cell>
          <cell r="K224">
            <v>0</v>
          </cell>
          <cell r="AA224">
            <v>0</v>
          </cell>
          <cell r="AC224">
            <v>0</v>
          </cell>
        </row>
        <row r="225">
          <cell r="F225">
            <v>0</v>
          </cell>
          <cell r="G225">
            <v>0</v>
          </cell>
          <cell r="H225">
            <v>0</v>
          </cell>
          <cell r="I225">
            <v>0</v>
          </cell>
          <cell r="J225">
            <v>0</v>
          </cell>
          <cell r="K225">
            <v>0</v>
          </cell>
          <cell r="AA225">
            <v>0</v>
          </cell>
          <cell r="AC225">
            <v>0</v>
          </cell>
        </row>
        <row r="226">
          <cell r="F226">
            <v>0</v>
          </cell>
          <cell r="G226">
            <v>0</v>
          </cell>
          <cell r="H226">
            <v>0</v>
          </cell>
          <cell r="I226">
            <v>0</v>
          </cell>
          <cell r="J226">
            <v>0</v>
          </cell>
          <cell r="K226">
            <v>0</v>
          </cell>
          <cell r="AA226">
            <v>0</v>
          </cell>
          <cell r="AC226">
            <v>0</v>
          </cell>
        </row>
        <row r="227">
          <cell r="G227">
            <v>0</v>
          </cell>
          <cell r="H227">
            <v>0</v>
          </cell>
          <cell r="I227">
            <v>0</v>
          </cell>
          <cell r="AA227">
            <v>0</v>
          </cell>
          <cell r="AC227">
            <v>0</v>
          </cell>
        </row>
        <row r="229">
          <cell r="D229" t="str">
            <v>Total Costo</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C229">
            <v>0</v>
          </cell>
          <cell r="AD229">
            <v>0</v>
          </cell>
        </row>
        <row r="231">
          <cell r="D231" t="str">
            <v>Total Costo Módulo de Materiales</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C231">
            <v>0</v>
          </cell>
          <cell r="AD231">
            <v>0</v>
          </cell>
        </row>
        <row r="233">
          <cell r="D233">
            <v>4</v>
          </cell>
          <cell r="E233" t="str">
            <v>MODULO DE SERVICIOS OPERATIVOS</v>
          </cell>
        </row>
        <row r="235">
          <cell r="D235">
            <v>4.0999999999999996</v>
          </cell>
          <cell r="E235" t="str">
            <v>Subcontratos</v>
          </cell>
        </row>
        <row r="237">
          <cell r="D237" t="str">
            <v>4.1.1</v>
          </cell>
          <cell r="E237" t="str">
            <v>Técnicos</v>
          </cell>
          <cell r="G237" t="str">
            <v>Und</v>
          </cell>
          <cell r="H237" t="str">
            <v>Vr Unit US$</v>
          </cell>
          <cell r="I237" t="str">
            <v>Cant. Total</v>
          </cell>
        </row>
        <row r="239">
          <cell r="F239">
            <v>0</v>
          </cell>
          <cell r="G239">
            <v>0</v>
          </cell>
          <cell r="H239">
            <v>0</v>
          </cell>
          <cell r="I239">
            <v>0</v>
          </cell>
          <cell r="AA239">
            <v>0</v>
          </cell>
          <cell r="AC239">
            <v>0</v>
          </cell>
        </row>
        <row r="240">
          <cell r="F240">
            <v>0</v>
          </cell>
          <cell r="G240">
            <v>0</v>
          </cell>
          <cell r="H240">
            <v>0</v>
          </cell>
          <cell r="I240">
            <v>0</v>
          </cell>
          <cell r="AA240">
            <v>0</v>
          </cell>
          <cell r="AC240">
            <v>0</v>
          </cell>
        </row>
        <row r="241">
          <cell r="F241">
            <v>0</v>
          </cell>
          <cell r="G241">
            <v>0</v>
          </cell>
          <cell r="H241">
            <v>0</v>
          </cell>
          <cell r="I241">
            <v>0</v>
          </cell>
          <cell r="AA241">
            <v>0</v>
          </cell>
          <cell r="AC241">
            <v>0</v>
          </cell>
        </row>
        <row r="242">
          <cell r="F242">
            <v>0</v>
          </cell>
          <cell r="G242">
            <v>0</v>
          </cell>
          <cell r="H242">
            <v>0</v>
          </cell>
          <cell r="I242">
            <v>0</v>
          </cell>
          <cell r="AA242">
            <v>0</v>
          </cell>
          <cell r="AC242">
            <v>0</v>
          </cell>
        </row>
        <row r="243">
          <cell r="F243">
            <v>0</v>
          </cell>
          <cell r="G243">
            <v>0</v>
          </cell>
          <cell r="H243">
            <v>0</v>
          </cell>
          <cell r="I243">
            <v>0</v>
          </cell>
          <cell r="AA243">
            <v>0</v>
          </cell>
          <cell r="AC243">
            <v>0</v>
          </cell>
        </row>
        <row r="244">
          <cell r="F244">
            <v>0</v>
          </cell>
          <cell r="G244">
            <v>0</v>
          </cell>
          <cell r="H244">
            <v>0</v>
          </cell>
          <cell r="I244">
            <v>0</v>
          </cell>
          <cell r="AA244">
            <v>0</v>
          </cell>
          <cell r="AC244">
            <v>0</v>
          </cell>
        </row>
        <row r="245">
          <cell r="F245">
            <v>0</v>
          </cell>
          <cell r="G245">
            <v>0</v>
          </cell>
          <cell r="H245">
            <v>0</v>
          </cell>
          <cell r="I245">
            <v>0</v>
          </cell>
          <cell r="AA245">
            <v>0</v>
          </cell>
          <cell r="AC245">
            <v>0</v>
          </cell>
        </row>
        <row r="246">
          <cell r="F246">
            <v>0</v>
          </cell>
          <cell r="G246">
            <v>0</v>
          </cell>
          <cell r="H246">
            <v>0</v>
          </cell>
          <cell r="I246">
            <v>0</v>
          </cell>
          <cell r="AA246">
            <v>0</v>
          </cell>
          <cell r="AC246">
            <v>0</v>
          </cell>
        </row>
        <row r="247">
          <cell r="F247">
            <v>0</v>
          </cell>
          <cell r="G247">
            <v>0</v>
          </cell>
          <cell r="H247">
            <v>0</v>
          </cell>
          <cell r="I247">
            <v>0</v>
          </cell>
          <cell r="AA247">
            <v>0</v>
          </cell>
          <cell r="AC247">
            <v>0</v>
          </cell>
        </row>
        <row r="248">
          <cell r="F248">
            <v>0</v>
          </cell>
          <cell r="G248">
            <v>0</v>
          </cell>
          <cell r="H248">
            <v>0</v>
          </cell>
          <cell r="I248">
            <v>0</v>
          </cell>
          <cell r="AA248">
            <v>0</v>
          </cell>
          <cell r="AC248">
            <v>0</v>
          </cell>
        </row>
        <row r="250">
          <cell r="D250" t="str">
            <v>Total Costo</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C250">
            <v>0</v>
          </cell>
          <cell r="AD250">
            <v>0</v>
          </cell>
        </row>
        <row r="252">
          <cell r="D252" t="str">
            <v>4.1.2</v>
          </cell>
          <cell r="E252" t="str">
            <v>Servicios</v>
          </cell>
          <cell r="G252" t="str">
            <v>Und</v>
          </cell>
          <cell r="H252" t="str">
            <v>Vr Unit US$</v>
          </cell>
          <cell r="I252" t="str">
            <v>Cant. Total</v>
          </cell>
        </row>
        <row r="254">
          <cell r="F254">
            <v>0</v>
          </cell>
          <cell r="G254">
            <v>0</v>
          </cell>
          <cell r="H254">
            <v>0</v>
          </cell>
          <cell r="I254">
            <v>0</v>
          </cell>
          <cell r="AA254">
            <v>0</v>
          </cell>
          <cell r="AD254">
            <v>0</v>
          </cell>
        </row>
        <row r="255">
          <cell r="F255">
            <v>0</v>
          </cell>
          <cell r="G255">
            <v>0</v>
          </cell>
          <cell r="H255">
            <v>0</v>
          </cell>
          <cell r="I255">
            <v>0</v>
          </cell>
          <cell r="AA255">
            <v>0</v>
          </cell>
          <cell r="AD255">
            <v>0</v>
          </cell>
        </row>
        <row r="256">
          <cell r="F256">
            <v>0</v>
          </cell>
          <cell r="G256">
            <v>0</v>
          </cell>
          <cell r="H256">
            <v>0</v>
          </cell>
          <cell r="I256">
            <v>0</v>
          </cell>
          <cell r="AA256">
            <v>0</v>
          </cell>
          <cell r="AD256">
            <v>0</v>
          </cell>
        </row>
        <row r="257">
          <cell r="F257">
            <v>0</v>
          </cell>
          <cell r="G257">
            <v>0</v>
          </cell>
          <cell r="H257">
            <v>0</v>
          </cell>
          <cell r="I257">
            <v>0</v>
          </cell>
          <cell r="AA257">
            <v>0</v>
          </cell>
          <cell r="AD257">
            <v>0</v>
          </cell>
        </row>
        <row r="258">
          <cell r="F258">
            <v>0</v>
          </cell>
          <cell r="G258">
            <v>0</v>
          </cell>
          <cell r="H258">
            <v>0</v>
          </cell>
          <cell r="I258">
            <v>0</v>
          </cell>
          <cell r="AA258">
            <v>0</v>
          </cell>
          <cell r="AC258">
            <v>0</v>
          </cell>
        </row>
        <row r="260">
          <cell r="D260" t="str">
            <v>Total Costo</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C260">
            <v>0</v>
          </cell>
          <cell r="AD260">
            <v>0</v>
          </cell>
        </row>
        <row r="262">
          <cell r="D262">
            <v>4.2</v>
          </cell>
          <cell r="E262" t="str">
            <v>Transportes</v>
          </cell>
        </row>
        <row r="264">
          <cell r="D264" t="str">
            <v>4.2.1</v>
          </cell>
          <cell r="E264" t="str">
            <v>Equipos de Construcción</v>
          </cell>
          <cell r="G264" t="str">
            <v>Und</v>
          </cell>
          <cell r="H264" t="str">
            <v>Vr Unit US$</v>
          </cell>
          <cell r="I264" t="str">
            <v>Cant. Total</v>
          </cell>
        </row>
        <row r="266">
          <cell r="F266">
            <v>0</v>
          </cell>
          <cell r="G266">
            <v>0</v>
          </cell>
          <cell r="H266">
            <v>0</v>
          </cell>
          <cell r="I266">
            <v>0</v>
          </cell>
          <cell r="AA266">
            <v>0</v>
          </cell>
        </row>
        <row r="267">
          <cell r="F267">
            <v>0</v>
          </cell>
          <cell r="G267">
            <v>0</v>
          </cell>
          <cell r="H267">
            <v>0</v>
          </cell>
          <cell r="I267">
            <v>0</v>
          </cell>
          <cell r="AA267">
            <v>0</v>
          </cell>
        </row>
        <row r="268">
          <cell r="F268">
            <v>0</v>
          </cell>
          <cell r="G268">
            <v>0</v>
          </cell>
          <cell r="H268">
            <v>0</v>
          </cell>
          <cell r="I268">
            <v>0</v>
          </cell>
          <cell r="AA268">
            <v>0</v>
          </cell>
        </row>
        <row r="269">
          <cell r="F269">
            <v>0</v>
          </cell>
          <cell r="G269">
            <v>0</v>
          </cell>
          <cell r="H269">
            <v>0</v>
          </cell>
          <cell r="I269">
            <v>0</v>
          </cell>
          <cell r="AA269">
            <v>0</v>
          </cell>
        </row>
        <row r="270">
          <cell r="F270">
            <v>0</v>
          </cell>
          <cell r="G270">
            <v>0</v>
          </cell>
          <cell r="H270">
            <v>0</v>
          </cell>
          <cell r="I270">
            <v>0</v>
          </cell>
          <cell r="AA270">
            <v>0</v>
          </cell>
        </row>
        <row r="272">
          <cell r="D272" t="str">
            <v>Total Costo</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row>
        <row r="274">
          <cell r="D274" t="str">
            <v>4.2.2</v>
          </cell>
          <cell r="E274" t="str">
            <v>Personal</v>
          </cell>
          <cell r="G274" t="str">
            <v>Und</v>
          </cell>
          <cell r="H274" t="str">
            <v>Vr Unit US$</v>
          </cell>
          <cell r="I274" t="str">
            <v>Cant. Total</v>
          </cell>
        </row>
        <row r="276">
          <cell r="E276">
            <v>42201001</v>
          </cell>
          <cell r="F276" t="str">
            <v>Pasajes Directivos (COL - ECU - COL) (Incluye Estadía)</v>
          </cell>
          <cell r="G276" t="str">
            <v>Und</v>
          </cell>
          <cell r="H276">
            <v>940</v>
          </cell>
          <cell r="I276">
            <v>18</v>
          </cell>
          <cell r="J276">
            <v>2</v>
          </cell>
          <cell r="K276">
            <v>2</v>
          </cell>
          <cell r="L276">
            <v>2</v>
          </cell>
          <cell r="M276">
            <v>2</v>
          </cell>
          <cell r="N276">
            <v>2</v>
          </cell>
          <cell r="O276">
            <v>2</v>
          </cell>
          <cell r="P276">
            <v>2</v>
          </cell>
          <cell r="Q276">
            <v>2</v>
          </cell>
          <cell r="R276">
            <v>2</v>
          </cell>
          <cell r="AA276">
            <v>16920</v>
          </cell>
          <cell r="AD276">
            <v>16920</v>
          </cell>
        </row>
        <row r="277">
          <cell r="E277">
            <v>42201003</v>
          </cell>
          <cell r="F277" t="str">
            <v>Viajes Alemania Directivos (COL - ALE - COL) (Incluye Estadía)</v>
          </cell>
          <cell r="G277" t="str">
            <v>Und</v>
          </cell>
          <cell r="H277">
            <v>3000</v>
          </cell>
          <cell r="I277">
            <v>2</v>
          </cell>
          <cell r="J277">
            <v>2</v>
          </cell>
          <cell r="AA277">
            <v>6000</v>
          </cell>
          <cell r="AD277">
            <v>6000</v>
          </cell>
        </row>
        <row r="278">
          <cell r="F278">
            <v>0</v>
          </cell>
          <cell r="G278">
            <v>0</v>
          </cell>
          <cell r="H278">
            <v>0</v>
          </cell>
          <cell r="I278">
            <v>0</v>
          </cell>
          <cell r="AA278">
            <v>0</v>
          </cell>
          <cell r="AD278">
            <v>0</v>
          </cell>
        </row>
        <row r="279">
          <cell r="F279">
            <v>0</v>
          </cell>
          <cell r="G279">
            <v>0</v>
          </cell>
          <cell r="H279">
            <v>0</v>
          </cell>
          <cell r="I279">
            <v>0</v>
          </cell>
          <cell r="AA279">
            <v>0</v>
          </cell>
        </row>
        <row r="280">
          <cell r="F280">
            <v>0</v>
          </cell>
          <cell r="G280">
            <v>0</v>
          </cell>
          <cell r="H280">
            <v>0</v>
          </cell>
          <cell r="I280">
            <v>0</v>
          </cell>
          <cell r="AA280">
            <v>0</v>
          </cell>
        </row>
        <row r="282">
          <cell r="D282" t="str">
            <v>Total Costo</v>
          </cell>
          <cell r="J282">
            <v>7880</v>
          </cell>
          <cell r="K282">
            <v>1880</v>
          </cell>
          <cell r="L282">
            <v>1880</v>
          </cell>
          <cell r="M282">
            <v>1880</v>
          </cell>
          <cell r="N282">
            <v>1880</v>
          </cell>
          <cell r="O282">
            <v>1880</v>
          </cell>
          <cell r="P282">
            <v>1880</v>
          </cell>
          <cell r="Q282">
            <v>1880</v>
          </cell>
          <cell r="R282">
            <v>1880</v>
          </cell>
          <cell r="S282">
            <v>0</v>
          </cell>
          <cell r="T282">
            <v>0</v>
          </cell>
          <cell r="U282">
            <v>0</v>
          </cell>
          <cell r="V282">
            <v>0</v>
          </cell>
          <cell r="W282">
            <v>0</v>
          </cell>
          <cell r="X282">
            <v>0</v>
          </cell>
          <cell r="Y282">
            <v>0</v>
          </cell>
          <cell r="Z282">
            <v>0</v>
          </cell>
          <cell r="AA282">
            <v>22920</v>
          </cell>
          <cell r="AC282">
            <v>0</v>
          </cell>
          <cell r="AD282">
            <v>22920</v>
          </cell>
        </row>
        <row r="284">
          <cell r="D284" t="str">
            <v>Total Costo Módulo de Servicios Operativos</v>
          </cell>
          <cell r="J284">
            <v>7880</v>
          </cell>
          <cell r="K284">
            <v>1880</v>
          </cell>
          <cell r="L284">
            <v>1880</v>
          </cell>
          <cell r="M284">
            <v>1880</v>
          </cell>
          <cell r="N284">
            <v>1880</v>
          </cell>
          <cell r="O284">
            <v>1880</v>
          </cell>
          <cell r="P284">
            <v>1880</v>
          </cell>
          <cell r="Q284">
            <v>1880</v>
          </cell>
          <cell r="R284">
            <v>1880</v>
          </cell>
          <cell r="S284">
            <v>0</v>
          </cell>
          <cell r="T284">
            <v>0</v>
          </cell>
          <cell r="U284">
            <v>0</v>
          </cell>
          <cell r="V284">
            <v>0</v>
          </cell>
          <cell r="W284">
            <v>0</v>
          </cell>
          <cell r="X284">
            <v>0</v>
          </cell>
          <cell r="Y284">
            <v>0</v>
          </cell>
          <cell r="Z284">
            <v>0</v>
          </cell>
          <cell r="AA284">
            <v>22920</v>
          </cell>
          <cell r="AC284">
            <v>0</v>
          </cell>
          <cell r="AD284">
            <v>22920</v>
          </cell>
        </row>
        <row r="286">
          <cell r="D286">
            <v>5</v>
          </cell>
          <cell r="E286" t="str">
            <v>MODULO DE ADMINISTRATIVOS Y GENERALES</v>
          </cell>
        </row>
        <row r="288">
          <cell r="D288">
            <v>5.0999999999999996</v>
          </cell>
          <cell r="E288" t="str">
            <v>Gastos Varios</v>
          </cell>
        </row>
        <row r="290">
          <cell r="D290" t="str">
            <v>5.1.1</v>
          </cell>
          <cell r="E290" t="str">
            <v>Obra</v>
          </cell>
          <cell r="G290" t="str">
            <v>Und</v>
          </cell>
          <cell r="H290" t="str">
            <v>Vr Unit US$</v>
          </cell>
          <cell r="I290" t="str">
            <v>Cant. Total</v>
          </cell>
        </row>
        <row r="292">
          <cell r="E292" t="str">
            <v>Dotación Oficinas Obra</v>
          </cell>
        </row>
        <row r="293">
          <cell r="F293">
            <v>0</v>
          </cell>
          <cell r="G293">
            <v>0</v>
          </cell>
          <cell r="H293">
            <v>0</v>
          </cell>
          <cell r="I293">
            <v>0</v>
          </cell>
          <cell r="AA293">
            <v>0</v>
          </cell>
          <cell r="AC293">
            <v>0</v>
          </cell>
        </row>
        <row r="294">
          <cell r="F294">
            <v>0</v>
          </cell>
          <cell r="G294">
            <v>0</v>
          </cell>
          <cell r="H294">
            <v>0</v>
          </cell>
          <cell r="I294">
            <v>0</v>
          </cell>
          <cell r="AA294">
            <v>0</v>
          </cell>
          <cell r="AC294">
            <v>0</v>
          </cell>
        </row>
        <row r="295">
          <cell r="F295">
            <v>0</v>
          </cell>
          <cell r="G295">
            <v>0</v>
          </cell>
          <cell r="H295">
            <v>0</v>
          </cell>
          <cell r="I295">
            <v>0</v>
          </cell>
          <cell r="AA295">
            <v>0</v>
          </cell>
          <cell r="AC295">
            <v>0</v>
          </cell>
        </row>
        <row r="296">
          <cell r="F296">
            <v>0</v>
          </cell>
          <cell r="G296">
            <v>0</v>
          </cell>
          <cell r="H296">
            <v>0</v>
          </cell>
          <cell r="I296">
            <v>0</v>
          </cell>
          <cell r="AA296">
            <v>0</v>
          </cell>
          <cell r="AC296">
            <v>0</v>
          </cell>
        </row>
        <row r="297">
          <cell r="F297">
            <v>0</v>
          </cell>
          <cell r="G297">
            <v>0</v>
          </cell>
          <cell r="H297">
            <v>0</v>
          </cell>
          <cell r="I297">
            <v>0</v>
          </cell>
          <cell r="AA297">
            <v>0</v>
          </cell>
          <cell r="AC297">
            <v>0</v>
          </cell>
        </row>
        <row r="298">
          <cell r="F298">
            <v>0</v>
          </cell>
          <cell r="G298">
            <v>0</v>
          </cell>
          <cell r="H298">
            <v>0</v>
          </cell>
          <cell r="I298">
            <v>0</v>
          </cell>
          <cell r="AA298">
            <v>0</v>
          </cell>
          <cell r="AC298">
            <v>0</v>
          </cell>
        </row>
        <row r="299">
          <cell r="F299">
            <v>0</v>
          </cell>
          <cell r="G299">
            <v>0</v>
          </cell>
          <cell r="H299">
            <v>0</v>
          </cell>
          <cell r="I299">
            <v>0</v>
          </cell>
          <cell r="AA299">
            <v>0</v>
          </cell>
          <cell r="AC299">
            <v>0</v>
          </cell>
        </row>
        <row r="300">
          <cell r="F300">
            <v>0</v>
          </cell>
          <cell r="G300">
            <v>0</v>
          </cell>
          <cell r="H300">
            <v>0</v>
          </cell>
          <cell r="I300">
            <v>0</v>
          </cell>
          <cell r="AA300">
            <v>0</v>
          </cell>
          <cell r="AC300">
            <v>0</v>
          </cell>
        </row>
        <row r="301">
          <cell r="E301" t="str">
            <v>Construcción Instalaciones Provisionales</v>
          </cell>
          <cell r="AC301">
            <v>0</v>
          </cell>
        </row>
        <row r="302">
          <cell r="F302">
            <v>0</v>
          </cell>
          <cell r="G302">
            <v>0</v>
          </cell>
          <cell r="H302">
            <v>0</v>
          </cell>
          <cell r="I302">
            <v>0</v>
          </cell>
          <cell r="AA302">
            <v>0</v>
          </cell>
          <cell r="AC302">
            <v>0</v>
          </cell>
        </row>
        <row r="303">
          <cell r="F303">
            <v>0</v>
          </cell>
          <cell r="G303">
            <v>0</v>
          </cell>
          <cell r="H303">
            <v>0</v>
          </cell>
          <cell r="I303">
            <v>0</v>
          </cell>
          <cell r="AA303">
            <v>0</v>
          </cell>
          <cell r="AC303">
            <v>0</v>
          </cell>
        </row>
        <row r="304">
          <cell r="F304">
            <v>0</v>
          </cell>
          <cell r="G304">
            <v>0</v>
          </cell>
          <cell r="H304">
            <v>0</v>
          </cell>
          <cell r="I304">
            <v>0</v>
          </cell>
          <cell r="AA304">
            <v>0</v>
          </cell>
          <cell r="AC304">
            <v>0</v>
          </cell>
        </row>
        <row r="305">
          <cell r="F305">
            <v>0</v>
          </cell>
          <cell r="G305">
            <v>0</v>
          </cell>
          <cell r="H305">
            <v>0</v>
          </cell>
          <cell r="I305">
            <v>0</v>
          </cell>
          <cell r="AA305">
            <v>0</v>
          </cell>
          <cell r="AC305">
            <v>0</v>
          </cell>
        </row>
        <row r="306">
          <cell r="F306">
            <v>0</v>
          </cell>
          <cell r="G306">
            <v>0</v>
          </cell>
          <cell r="H306">
            <v>0</v>
          </cell>
          <cell r="I306">
            <v>0</v>
          </cell>
          <cell r="AA306">
            <v>0</v>
          </cell>
          <cell r="AC306">
            <v>0</v>
          </cell>
        </row>
        <row r="307">
          <cell r="F307">
            <v>0</v>
          </cell>
          <cell r="G307">
            <v>0</v>
          </cell>
          <cell r="H307">
            <v>0</v>
          </cell>
          <cell r="I307">
            <v>0</v>
          </cell>
          <cell r="AA307">
            <v>0</v>
          </cell>
          <cell r="AC307">
            <v>0</v>
          </cell>
        </row>
        <row r="308">
          <cell r="F308">
            <v>0</v>
          </cell>
          <cell r="G308">
            <v>0</v>
          </cell>
          <cell r="H308">
            <v>0</v>
          </cell>
          <cell r="I308">
            <v>0</v>
          </cell>
          <cell r="AA308">
            <v>0</v>
          </cell>
          <cell r="AC308">
            <v>0</v>
          </cell>
        </row>
        <row r="309">
          <cell r="F309">
            <v>0</v>
          </cell>
          <cell r="G309">
            <v>0</v>
          </cell>
          <cell r="H309">
            <v>0</v>
          </cell>
          <cell r="I309">
            <v>0</v>
          </cell>
          <cell r="AA309">
            <v>0</v>
          </cell>
          <cell r="AC309">
            <v>0</v>
          </cell>
        </row>
        <row r="310">
          <cell r="E310" t="str">
            <v>Gastos de Funcionamiento  Oficinas Obra</v>
          </cell>
          <cell r="AC310">
            <v>0</v>
          </cell>
        </row>
        <row r="311">
          <cell r="F311">
            <v>0</v>
          </cell>
          <cell r="G311">
            <v>0</v>
          </cell>
          <cell r="H311">
            <v>0</v>
          </cell>
          <cell r="I311">
            <v>0</v>
          </cell>
          <cell r="AA311">
            <v>0</v>
          </cell>
          <cell r="AC311">
            <v>0</v>
          </cell>
        </row>
        <row r="312">
          <cell r="F312">
            <v>0</v>
          </cell>
          <cell r="G312">
            <v>0</v>
          </cell>
          <cell r="H312">
            <v>0</v>
          </cell>
          <cell r="I312">
            <v>0</v>
          </cell>
          <cell r="AA312">
            <v>0</v>
          </cell>
          <cell r="AC312">
            <v>0</v>
          </cell>
        </row>
        <row r="313">
          <cell r="F313">
            <v>0</v>
          </cell>
          <cell r="G313">
            <v>0</v>
          </cell>
          <cell r="H313">
            <v>0</v>
          </cell>
          <cell r="I313">
            <v>0</v>
          </cell>
          <cell r="AA313">
            <v>0</v>
          </cell>
          <cell r="AC313">
            <v>0</v>
          </cell>
        </row>
        <row r="314">
          <cell r="F314">
            <v>0</v>
          </cell>
          <cell r="G314">
            <v>0</v>
          </cell>
          <cell r="H314">
            <v>0</v>
          </cell>
          <cell r="I314">
            <v>0</v>
          </cell>
          <cell r="AA314">
            <v>0</v>
          </cell>
          <cell r="AC314">
            <v>0</v>
          </cell>
        </row>
        <row r="315">
          <cell r="F315">
            <v>0</v>
          </cell>
          <cell r="G315">
            <v>0</v>
          </cell>
          <cell r="H315">
            <v>0</v>
          </cell>
          <cell r="I315">
            <v>0</v>
          </cell>
          <cell r="AA315">
            <v>0</v>
          </cell>
          <cell r="AC315">
            <v>0</v>
          </cell>
        </row>
        <row r="316">
          <cell r="F316">
            <v>0</v>
          </cell>
          <cell r="G316">
            <v>0</v>
          </cell>
          <cell r="H316">
            <v>0</v>
          </cell>
          <cell r="I316">
            <v>0</v>
          </cell>
          <cell r="AA316">
            <v>0</v>
          </cell>
          <cell r="AC316">
            <v>0</v>
          </cell>
        </row>
        <row r="317">
          <cell r="F317">
            <v>0</v>
          </cell>
          <cell r="G317">
            <v>0</v>
          </cell>
          <cell r="H317">
            <v>0</v>
          </cell>
          <cell r="I317">
            <v>0</v>
          </cell>
          <cell r="AA317">
            <v>0</v>
          </cell>
          <cell r="AC317">
            <v>0</v>
          </cell>
        </row>
        <row r="318">
          <cell r="F318">
            <v>0</v>
          </cell>
          <cell r="G318">
            <v>0</v>
          </cell>
          <cell r="H318">
            <v>0</v>
          </cell>
          <cell r="I318">
            <v>0</v>
          </cell>
          <cell r="AA318">
            <v>0</v>
          </cell>
          <cell r="AC318">
            <v>0</v>
          </cell>
        </row>
        <row r="319">
          <cell r="F319">
            <v>0</v>
          </cell>
          <cell r="G319">
            <v>0</v>
          </cell>
          <cell r="H319">
            <v>0</v>
          </cell>
          <cell r="I319">
            <v>0</v>
          </cell>
          <cell r="AA319">
            <v>0</v>
          </cell>
          <cell r="AC319">
            <v>0</v>
          </cell>
        </row>
        <row r="320">
          <cell r="F320">
            <v>0</v>
          </cell>
          <cell r="G320">
            <v>0</v>
          </cell>
          <cell r="H320">
            <v>0</v>
          </cell>
          <cell r="I320">
            <v>0</v>
          </cell>
          <cell r="AA320">
            <v>0</v>
          </cell>
          <cell r="AC320">
            <v>0</v>
          </cell>
        </row>
        <row r="321">
          <cell r="F321">
            <v>0</v>
          </cell>
          <cell r="G321">
            <v>0</v>
          </cell>
          <cell r="H321">
            <v>0</v>
          </cell>
          <cell r="I321">
            <v>0</v>
          </cell>
          <cell r="AA321">
            <v>0</v>
          </cell>
          <cell r="AC321">
            <v>0</v>
          </cell>
        </row>
        <row r="322">
          <cell r="F322">
            <v>0</v>
          </cell>
          <cell r="G322">
            <v>0</v>
          </cell>
          <cell r="H322">
            <v>0</v>
          </cell>
          <cell r="I322">
            <v>0</v>
          </cell>
          <cell r="AA322">
            <v>0</v>
          </cell>
          <cell r="AC322">
            <v>0</v>
          </cell>
        </row>
        <row r="323">
          <cell r="F323">
            <v>0</v>
          </cell>
          <cell r="G323">
            <v>0</v>
          </cell>
          <cell r="H323">
            <v>0</v>
          </cell>
          <cell r="I323">
            <v>0</v>
          </cell>
          <cell r="AA323">
            <v>0</v>
          </cell>
          <cell r="AC323">
            <v>0</v>
          </cell>
        </row>
        <row r="324">
          <cell r="E324" t="str">
            <v>Estadía de Personal</v>
          </cell>
          <cell r="AC324">
            <v>0</v>
          </cell>
        </row>
        <row r="325">
          <cell r="F325">
            <v>0</v>
          </cell>
          <cell r="G325">
            <v>0</v>
          </cell>
          <cell r="H325">
            <v>0</v>
          </cell>
          <cell r="I325">
            <v>0</v>
          </cell>
          <cell r="AA325">
            <v>0</v>
          </cell>
          <cell r="AC325">
            <v>0</v>
          </cell>
        </row>
        <row r="326">
          <cell r="F326">
            <v>0</v>
          </cell>
          <cell r="G326">
            <v>0</v>
          </cell>
          <cell r="H326">
            <v>0</v>
          </cell>
          <cell r="I326">
            <v>0</v>
          </cell>
          <cell r="AA326">
            <v>0</v>
          </cell>
          <cell r="AC326">
            <v>0</v>
          </cell>
        </row>
        <row r="327">
          <cell r="F327">
            <v>0</v>
          </cell>
          <cell r="G327">
            <v>0</v>
          </cell>
          <cell r="H327">
            <v>0</v>
          </cell>
          <cell r="I327">
            <v>0</v>
          </cell>
          <cell r="AA327">
            <v>0</v>
          </cell>
          <cell r="AC327">
            <v>0</v>
          </cell>
        </row>
        <row r="328">
          <cell r="F328">
            <v>0</v>
          </cell>
          <cell r="G328">
            <v>0</v>
          </cell>
          <cell r="H328">
            <v>0</v>
          </cell>
          <cell r="I328">
            <v>0</v>
          </cell>
          <cell r="AA328">
            <v>0</v>
          </cell>
          <cell r="AC328">
            <v>0</v>
          </cell>
        </row>
        <row r="329">
          <cell r="F329">
            <v>0</v>
          </cell>
          <cell r="G329">
            <v>0</v>
          </cell>
          <cell r="H329">
            <v>0</v>
          </cell>
          <cell r="I329">
            <v>0</v>
          </cell>
          <cell r="AA329">
            <v>0</v>
          </cell>
          <cell r="AC329">
            <v>0</v>
          </cell>
        </row>
        <row r="330">
          <cell r="F330">
            <v>0</v>
          </cell>
          <cell r="G330">
            <v>0</v>
          </cell>
          <cell r="H330">
            <v>0</v>
          </cell>
          <cell r="I330">
            <v>0</v>
          </cell>
          <cell r="AA330">
            <v>0</v>
          </cell>
          <cell r="AC330">
            <v>0</v>
          </cell>
        </row>
        <row r="331">
          <cell r="F331">
            <v>0</v>
          </cell>
          <cell r="G331">
            <v>0</v>
          </cell>
          <cell r="H331">
            <v>0</v>
          </cell>
          <cell r="I331">
            <v>0</v>
          </cell>
          <cell r="AA331">
            <v>0</v>
          </cell>
          <cell r="AC331">
            <v>0</v>
          </cell>
        </row>
        <row r="332">
          <cell r="F332">
            <v>0</v>
          </cell>
          <cell r="G332">
            <v>0</v>
          </cell>
          <cell r="H332">
            <v>0</v>
          </cell>
          <cell r="I332">
            <v>0</v>
          </cell>
          <cell r="AA332">
            <v>0</v>
          </cell>
          <cell r="AC332">
            <v>0</v>
          </cell>
        </row>
        <row r="333">
          <cell r="F333">
            <v>0</v>
          </cell>
          <cell r="G333">
            <v>0</v>
          </cell>
          <cell r="H333">
            <v>0</v>
          </cell>
          <cell r="I333">
            <v>0</v>
          </cell>
          <cell r="AA333">
            <v>0</v>
          </cell>
          <cell r="AC333">
            <v>0</v>
          </cell>
        </row>
        <row r="335">
          <cell r="D335" t="str">
            <v>Total Costo</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C335">
            <v>0</v>
          </cell>
          <cell r="AD335">
            <v>0</v>
          </cell>
        </row>
        <row r="337">
          <cell r="D337" t="str">
            <v>5.1.2</v>
          </cell>
          <cell r="E337" t="str">
            <v>Sede</v>
          </cell>
          <cell r="G337" t="str">
            <v>Und</v>
          </cell>
          <cell r="H337" t="str">
            <v>Vr Unit US$</v>
          </cell>
          <cell r="I337" t="str">
            <v>Cant. Total</v>
          </cell>
        </row>
        <row r="339">
          <cell r="E339">
            <v>51204001</v>
          </cell>
          <cell r="F339" t="str">
            <v xml:space="preserve">Costo Preparación Oferta </v>
          </cell>
          <cell r="G339" t="str">
            <v>Gbl</v>
          </cell>
          <cell r="H339">
            <v>10000</v>
          </cell>
          <cell r="I339">
            <v>1</v>
          </cell>
          <cell r="J339">
            <v>1</v>
          </cell>
          <cell r="AA339">
            <v>10000</v>
          </cell>
          <cell r="AD339">
            <v>10000</v>
          </cell>
        </row>
        <row r="340">
          <cell r="F340">
            <v>0</v>
          </cell>
          <cell r="G340">
            <v>0</v>
          </cell>
          <cell r="H340">
            <v>0</v>
          </cell>
          <cell r="I340">
            <v>0</v>
          </cell>
          <cell r="AA340">
            <v>0</v>
          </cell>
        </row>
        <row r="341">
          <cell r="F341">
            <v>0</v>
          </cell>
          <cell r="G341">
            <v>0</v>
          </cell>
          <cell r="H341">
            <v>0</v>
          </cell>
          <cell r="I341">
            <v>0</v>
          </cell>
          <cell r="AA341">
            <v>0</v>
          </cell>
        </row>
        <row r="343">
          <cell r="D343" t="str">
            <v>Total Costo</v>
          </cell>
          <cell r="J343">
            <v>10000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10000</v>
          </cell>
          <cell r="AC343">
            <v>0</v>
          </cell>
          <cell r="AD343">
            <v>10000</v>
          </cell>
        </row>
        <row r="345">
          <cell r="D345">
            <v>5.2</v>
          </cell>
          <cell r="E345" t="str">
            <v>Gastos de Contrato</v>
          </cell>
        </row>
        <row r="347">
          <cell r="D347" t="str">
            <v>5.2.1</v>
          </cell>
          <cell r="E347" t="str">
            <v>Gastos de Contrato</v>
          </cell>
          <cell r="G347" t="str">
            <v>Und</v>
          </cell>
          <cell r="H347" t="str">
            <v>Vr Unit US$</v>
          </cell>
          <cell r="I347" t="str">
            <v>Cant. Total</v>
          </cell>
        </row>
        <row r="349">
          <cell r="F349">
            <v>0</v>
          </cell>
          <cell r="G349">
            <v>0</v>
          </cell>
          <cell r="H349">
            <v>0</v>
          </cell>
          <cell r="I349">
            <v>0</v>
          </cell>
          <cell r="AA349">
            <v>0</v>
          </cell>
          <cell r="AC349">
            <v>0</v>
          </cell>
        </row>
        <row r="350">
          <cell r="F350">
            <v>0</v>
          </cell>
          <cell r="G350">
            <v>0</v>
          </cell>
          <cell r="H350">
            <v>0</v>
          </cell>
          <cell r="I350">
            <v>0</v>
          </cell>
          <cell r="AA350">
            <v>0</v>
          </cell>
          <cell r="AC350">
            <v>0</v>
          </cell>
        </row>
        <row r="351">
          <cell r="F351">
            <v>0</v>
          </cell>
          <cell r="G351">
            <v>0</v>
          </cell>
          <cell r="H351">
            <v>0</v>
          </cell>
          <cell r="I351">
            <v>0</v>
          </cell>
          <cell r="AA351">
            <v>0</v>
          </cell>
          <cell r="AC351">
            <v>0</v>
          </cell>
        </row>
        <row r="352">
          <cell r="F352">
            <v>0</v>
          </cell>
          <cell r="G352">
            <v>0</v>
          </cell>
          <cell r="H352">
            <v>0</v>
          </cell>
          <cell r="I352">
            <v>0</v>
          </cell>
          <cell r="AA352">
            <v>0</v>
          </cell>
          <cell r="AC352">
            <v>0</v>
          </cell>
        </row>
        <row r="353">
          <cell r="F353">
            <v>0</v>
          </cell>
          <cell r="G353">
            <v>0</v>
          </cell>
          <cell r="H353">
            <v>0</v>
          </cell>
          <cell r="I353">
            <v>0</v>
          </cell>
          <cell r="AA353">
            <v>0</v>
          </cell>
          <cell r="AC353">
            <v>0</v>
          </cell>
        </row>
        <row r="354">
          <cell r="F354">
            <v>0</v>
          </cell>
          <cell r="G354">
            <v>0</v>
          </cell>
          <cell r="H354">
            <v>0</v>
          </cell>
          <cell r="I354">
            <v>0</v>
          </cell>
          <cell r="AA354">
            <v>0</v>
          </cell>
        </row>
        <row r="356">
          <cell r="D356" t="str">
            <v>Total Costo</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C356">
            <v>0</v>
          </cell>
          <cell r="AD356">
            <v>0</v>
          </cell>
        </row>
        <row r="358">
          <cell r="D358" t="str">
            <v>Total Costo Módulo de Administrativos &amp; Generales</v>
          </cell>
          <cell r="J358">
            <v>10000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10000</v>
          </cell>
          <cell r="AC358">
            <v>0</v>
          </cell>
          <cell r="AD358">
            <v>10000</v>
          </cell>
        </row>
        <row r="360">
          <cell r="D360" t="str">
            <v>Total Ppto Mes</v>
          </cell>
          <cell r="J360">
            <v>20897.155172413793</v>
          </cell>
          <cell r="K360">
            <v>4897.1551724137935</v>
          </cell>
          <cell r="L360">
            <v>7729.9137931034484</v>
          </cell>
          <cell r="M360">
            <v>8686.810344827587</v>
          </cell>
          <cell r="N360">
            <v>8686.810344827587</v>
          </cell>
          <cell r="O360">
            <v>7729.9137931034484</v>
          </cell>
          <cell r="P360">
            <v>7538.5344827586214</v>
          </cell>
          <cell r="Q360">
            <v>4897.1551724137935</v>
          </cell>
          <cell r="R360">
            <v>4897.1551724137935</v>
          </cell>
          <cell r="S360">
            <v>0</v>
          </cell>
          <cell r="T360">
            <v>0</v>
          </cell>
          <cell r="U360">
            <v>0</v>
          </cell>
          <cell r="V360">
            <v>0</v>
          </cell>
          <cell r="W360">
            <v>0</v>
          </cell>
          <cell r="X360">
            <v>0</v>
          </cell>
          <cell r="AA360">
            <v>75960.60344827587</v>
          </cell>
          <cell r="AC360">
            <v>0</v>
          </cell>
          <cell r="AD360">
            <v>75960.603448275855</v>
          </cell>
        </row>
        <row r="362">
          <cell r="D362" t="str">
            <v>Total Ppto Acumulado</v>
          </cell>
          <cell r="J362">
            <v>20897.155172413793</v>
          </cell>
          <cell r="K362">
            <v>25794.310344827587</v>
          </cell>
          <cell r="L362">
            <v>33524.224137931036</v>
          </cell>
          <cell r="M362">
            <v>42211.034482758623</v>
          </cell>
          <cell r="N362">
            <v>50897.84482758621</v>
          </cell>
          <cell r="O362">
            <v>58627.758620689659</v>
          </cell>
          <cell r="P362">
            <v>66166.293103448275</v>
          </cell>
          <cell r="Q362">
            <v>71063.448275862072</v>
          </cell>
          <cell r="R362">
            <v>75960.60344827587</v>
          </cell>
          <cell r="S362">
            <v>75960.60344827587</v>
          </cell>
          <cell r="T362">
            <v>75960.60344827587</v>
          </cell>
          <cell r="U362">
            <v>75960.60344827587</v>
          </cell>
          <cell r="V362">
            <v>75960.60344827587</v>
          </cell>
          <cell r="W362">
            <v>75960.60344827587</v>
          </cell>
          <cell r="X362">
            <v>75960.60344827587</v>
          </cell>
        </row>
        <row r="366">
          <cell r="D366" t="str">
            <v>RESUMEN GENERAL</v>
          </cell>
        </row>
        <row r="368">
          <cell r="D368">
            <v>1</v>
          </cell>
          <cell r="E368" t="str">
            <v>MODULO DE PERSONAL</v>
          </cell>
          <cell r="H368" t="str">
            <v>% Relativo</v>
          </cell>
          <cell r="I368" t="str">
            <v>% Absoluto</v>
          </cell>
        </row>
        <row r="370">
          <cell r="D370" t="str">
            <v>1.1.1</v>
          </cell>
          <cell r="E370" t="str">
            <v>Personal Extranjero</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C370">
            <v>0</v>
          </cell>
          <cell r="AD370">
            <v>0</v>
          </cell>
        </row>
        <row r="371">
          <cell r="D371" t="str">
            <v>1.1.2</v>
          </cell>
          <cell r="E371" t="str">
            <v>Personal Mensual Local</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C371">
            <v>0</v>
          </cell>
          <cell r="AD371">
            <v>0</v>
          </cell>
        </row>
        <row r="372">
          <cell r="D372" t="str">
            <v>1.1.3</v>
          </cell>
          <cell r="E372" t="str">
            <v>Personal Planilla Local</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C372">
            <v>0</v>
          </cell>
          <cell r="AD372">
            <v>0</v>
          </cell>
        </row>
        <row r="373">
          <cell r="D373" t="str">
            <v>1.1.4</v>
          </cell>
          <cell r="E373" t="str">
            <v>Suministro de Personal</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row>
        <row r="374">
          <cell r="D374" t="str">
            <v>1,2,1</v>
          </cell>
          <cell r="E374" t="str">
            <v>Personal Mensual</v>
          </cell>
          <cell r="H374">
            <v>1</v>
          </cell>
          <cell r="I374">
            <v>0.56661745028899957</v>
          </cell>
          <cell r="J374">
            <v>3017.155172413793</v>
          </cell>
          <cell r="K374">
            <v>3017.155172413793</v>
          </cell>
          <cell r="L374">
            <v>5849.9137931034484</v>
          </cell>
          <cell r="M374">
            <v>6806.810344827587</v>
          </cell>
          <cell r="N374">
            <v>6806.810344827587</v>
          </cell>
          <cell r="O374">
            <v>5849.9137931034484</v>
          </cell>
          <cell r="P374">
            <v>5658.5344827586214</v>
          </cell>
          <cell r="Q374">
            <v>3017.155172413793</v>
          </cell>
          <cell r="R374">
            <v>3017.155172413793</v>
          </cell>
          <cell r="S374">
            <v>0</v>
          </cell>
          <cell r="T374">
            <v>0</v>
          </cell>
          <cell r="U374">
            <v>0</v>
          </cell>
          <cell r="V374">
            <v>0</v>
          </cell>
          <cell r="W374">
            <v>0</v>
          </cell>
          <cell r="X374">
            <v>0</v>
          </cell>
          <cell r="Y374">
            <v>0</v>
          </cell>
          <cell r="Z374">
            <v>0</v>
          </cell>
          <cell r="AA374">
            <v>43040.603448275862</v>
          </cell>
          <cell r="AC374">
            <v>0</v>
          </cell>
          <cell r="AD374">
            <v>43040.603448275862</v>
          </cell>
        </row>
        <row r="375">
          <cell r="D375" t="str">
            <v>1,2,2</v>
          </cell>
          <cell r="E375" t="str">
            <v>Personal Planilla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C375">
            <v>0</v>
          </cell>
          <cell r="AD375">
            <v>0</v>
          </cell>
        </row>
        <row r="376">
          <cell r="D376" t="str">
            <v>1,2,3</v>
          </cell>
          <cell r="E376" t="str">
            <v>Personal Honorarios</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C376">
            <v>0</v>
          </cell>
          <cell r="AD376">
            <v>0</v>
          </cell>
        </row>
        <row r="378">
          <cell r="D378" t="str">
            <v>Total Costo Módulo de Personal</v>
          </cell>
          <cell r="H378">
            <v>1</v>
          </cell>
          <cell r="I378">
            <v>0.56661745028899957</v>
          </cell>
          <cell r="J378">
            <v>3017.155172413793</v>
          </cell>
          <cell r="K378">
            <v>3017.155172413793</v>
          </cell>
          <cell r="L378">
            <v>5849.9137931034484</v>
          </cell>
          <cell r="M378">
            <v>6806.810344827587</v>
          </cell>
          <cell r="N378">
            <v>6806.810344827587</v>
          </cell>
          <cell r="O378">
            <v>5849.9137931034484</v>
          </cell>
          <cell r="P378">
            <v>5658.5344827586214</v>
          </cell>
          <cell r="Q378">
            <v>3017.155172413793</v>
          </cell>
          <cell r="R378">
            <v>3017.155172413793</v>
          </cell>
          <cell r="S378">
            <v>0</v>
          </cell>
          <cell r="T378">
            <v>0</v>
          </cell>
          <cell r="U378">
            <v>0</v>
          </cell>
          <cell r="V378">
            <v>0</v>
          </cell>
          <cell r="W378">
            <v>0</v>
          </cell>
          <cell r="X378">
            <v>0</v>
          </cell>
          <cell r="Y378">
            <v>0</v>
          </cell>
          <cell r="Z378">
            <v>0</v>
          </cell>
          <cell r="AA378">
            <v>43040.603448275862</v>
          </cell>
          <cell r="AC378">
            <v>0</v>
          </cell>
          <cell r="AD378">
            <v>43040.603448275862</v>
          </cell>
        </row>
        <row r="380">
          <cell r="D380">
            <v>2</v>
          </cell>
          <cell r="E380" t="str">
            <v>MODULO DE EQUIPOS</v>
          </cell>
          <cell r="H380" t="str">
            <v>% Relativo</v>
          </cell>
          <cell r="I380" t="str">
            <v>% Absoluto</v>
          </cell>
        </row>
        <row r="382">
          <cell r="D382" t="str">
            <v>2.1.1</v>
          </cell>
          <cell r="E382" t="str">
            <v>Equipos Propios</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C382">
            <v>0</v>
          </cell>
          <cell r="AD382">
            <v>0</v>
          </cell>
        </row>
        <row r="383">
          <cell r="D383" t="str">
            <v>2.1.2</v>
          </cell>
          <cell r="E383" t="str">
            <v>Equipos de Alquiler Local</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row>
        <row r="384">
          <cell r="D384" t="str">
            <v>2.2.1</v>
          </cell>
          <cell r="E384" t="str">
            <v>Herramientas</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C384">
            <v>0</v>
          </cell>
          <cell r="AD384">
            <v>0</v>
          </cell>
        </row>
        <row r="386">
          <cell r="D386" t="str">
            <v>Total Costo Módulo de Personal</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C386">
            <v>0</v>
          </cell>
          <cell r="AD386">
            <v>0</v>
          </cell>
        </row>
        <row r="388">
          <cell r="D388">
            <v>3</v>
          </cell>
          <cell r="E388" t="str">
            <v>MODULO DE MATERIALES</v>
          </cell>
          <cell r="H388" t="str">
            <v>% Relativo</v>
          </cell>
          <cell r="I388" t="str">
            <v>% Absoluto</v>
          </cell>
        </row>
        <row r="390">
          <cell r="D390" t="str">
            <v>3.1.1</v>
          </cell>
          <cell r="E390" t="str">
            <v>Material de Instalación</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C390">
            <v>0</v>
          </cell>
          <cell r="AD390">
            <v>0</v>
          </cell>
        </row>
        <row r="391">
          <cell r="D391" t="str">
            <v>3.1.2</v>
          </cell>
          <cell r="E391" t="str">
            <v>Transporte Material de Instalación</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C391">
            <v>0</v>
          </cell>
          <cell r="AD391">
            <v>0</v>
          </cell>
        </row>
        <row r="392">
          <cell r="D392" t="str">
            <v>3.1.3</v>
          </cell>
          <cell r="E392" t="str">
            <v>Aduanas, Impuestos Seguros &amp; Otros</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C392">
            <v>0</v>
          </cell>
          <cell r="AD392">
            <v>0</v>
          </cell>
        </row>
        <row r="393">
          <cell r="D393" t="str">
            <v>3.2.1</v>
          </cell>
          <cell r="E393" t="str">
            <v>Consumibles</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C393">
            <v>0</v>
          </cell>
          <cell r="AD393">
            <v>0</v>
          </cell>
        </row>
        <row r="395">
          <cell r="D395" t="str">
            <v>Total Costo Módulo de Personal</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C395">
            <v>0</v>
          </cell>
          <cell r="AD395">
            <v>0</v>
          </cell>
        </row>
        <row r="397">
          <cell r="D397">
            <v>4</v>
          </cell>
          <cell r="E397" t="str">
            <v>MODULO DE SERVICIOS OPERATIVOS</v>
          </cell>
          <cell r="H397" t="str">
            <v>% Relativo</v>
          </cell>
          <cell r="I397" t="str">
            <v>% Absoluto</v>
          </cell>
        </row>
        <row r="399">
          <cell r="D399" t="str">
            <v>4.1.1</v>
          </cell>
          <cell r="E399" t="str">
            <v>Técnicos</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row>
        <row r="400">
          <cell r="D400" t="str">
            <v>4.1.2</v>
          </cell>
          <cell r="E400" t="str">
            <v>Servicios</v>
          </cell>
          <cell r="H400">
            <v>0</v>
          </cell>
          <cell r="I400">
            <v>0</v>
          </cell>
          <cell r="J400">
            <v>0</v>
          </cell>
          <cell r="K400">
            <v>0</v>
          </cell>
          <cell r="S400">
            <v>0</v>
          </cell>
          <cell r="T400">
            <v>0</v>
          </cell>
          <cell r="U400">
            <v>0</v>
          </cell>
          <cell r="V400">
            <v>0</v>
          </cell>
          <cell r="W400">
            <v>0</v>
          </cell>
          <cell r="X400">
            <v>0</v>
          </cell>
          <cell r="Y400">
            <v>0</v>
          </cell>
          <cell r="Z400">
            <v>0</v>
          </cell>
          <cell r="AA400">
            <v>0</v>
          </cell>
          <cell r="AC400">
            <v>0</v>
          </cell>
          <cell r="AD400">
            <v>0</v>
          </cell>
        </row>
        <row r="401">
          <cell r="D401" t="str">
            <v>4.2.1</v>
          </cell>
          <cell r="E401" t="str">
            <v>Equipos de Construcción</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row>
        <row r="402">
          <cell r="D402" t="str">
            <v>4.2.2</v>
          </cell>
          <cell r="E402" t="str">
            <v>Personal</v>
          </cell>
          <cell r="H402">
            <v>1</v>
          </cell>
          <cell r="I402">
            <v>0.30173535964083009</v>
          </cell>
          <cell r="J402">
            <v>7880</v>
          </cell>
          <cell r="K402">
            <v>1880</v>
          </cell>
          <cell r="L402">
            <v>1880</v>
          </cell>
          <cell r="M402">
            <v>1880</v>
          </cell>
          <cell r="N402">
            <v>1880</v>
          </cell>
          <cell r="O402">
            <v>1880</v>
          </cell>
          <cell r="P402">
            <v>1880</v>
          </cell>
          <cell r="Q402">
            <v>1880</v>
          </cell>
          <cell r="R402">
            <v>1880</v>
          </cell>
          <cell r="S402">
            <v>0</v>
          </cell>
          <cell r="T402">
            <v>0</v>
          </cell>
          <cell r="U402">
            <v>0</v>
          </cell>
          <cell r="V402">
            <v>0</v>
          </cell>
          <cell r="W402">
            <v>0</v>
          </cell>
          <cell r="X402">
            <v>0</v>
          </cell>
          <cell r="Y402">
            <v>0</v>
          </cell>
          <cell r="Z402">
            <v>0</v>
          </cell>
          <cell r="AA402">
            <v>22920</v>
          </cell>
          <cell r="AC402">
            <v>0</v>
          </cell>
          <cell r="AD402">
            <v>22920</v>
          </cell>
        </row>
        <row r="404">
          <cell r="D404" t="str">
            <v>Total Costo Módulo de Personal</v>
          </cell>
          <cell r="H404">
            <v>1</v>
          </cell>
          <cell r="I404">
            <v>0.30173535964083009</v>
          </cell>
          <cell r="J404">
            <v>7880</v>
          </cell>
          <cell r="K404">
            <v>1880</v>
          </cell>
          <cell r="L404">
            <v>1880</v>
          </cell>
          <cell r="M404">
            <v>1880</v>
          </cell>
          <cell r="N404">
            <v>1880</v>
          </cell>
          <cell r="O404">
            <v>1880</v>
          </cell>
          <cell r="P404">
            <v>1880</v>
          </cell>
          <cell r="Q404">
            <v>1880</v>
          </cell>
          <cell r="R404">
            <v>1880</v>
          </cell>
          <cell r="S404">
            <v>0</v>
          </cell>
          <cell r="T404">
            <v>0</v>
          </cell>
          <cell r="U404">
            <v>0</v>
          </cell>
          <cell r="V404">
            <v>0</v>
          </cell>
          <cell r="W404">
            <v>0</v>
          </cell>
          <cell r="X404">
            <v>0</v>
          </cell>
          <cell r="Y404">
            <v>0</v>
          </cell>
          <cell r="Z404">
            <v>0</v>
          </cell>
          <cell r="AA404">
            <v>22920</v>
          </cell>
          <cell r="AC404">
            <v>0</v>
          </cell>
          <cell r="AD404">
            <v>22920</v>
          </cell>
        </row>
        <row r="406">
          <cell r="D406">
            <v>5</v>
          </cell>
          <cell r="E406" t="str">
            <v>MODULO DE ADMINISTRATIVOS Y GENERALES</v>
          </cell>
          <cell r="H406" t="str">
            <v>% Relativo</v>
          </cell>
          <cell r="I406" t="str">
            <v>% Absoluto</v>
          </cell>
        </row>
        <row r="408">
          <cell r="D408" t="str">
            <v>5.1.1</v>
          </cell>
          <cell r="E408" t="str">
            <v>Obra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C408">
            <v>0</v>
          </cell>
          <cell r="AD408">
            <v>0</v>
          </cell>
        </row>
        <row r="409">
          <cell r="D409" t="str">
            <v>5.1.2</v>
          </cell>
          <cell r="E409" t="str">
            <v>Sede</v>
          </cell>
          <cell r="H409">
            <v>1</v>
          </cell>
          <cell r="I409">
            <v>0.1316471900701702</v>
          </cell>
          <cell r="J409">
            <v>10000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10000</v>
          </cell>
          <cell r="AC409">
            <v>0</v>
          </cell>
          <cell r="AD409">
            <v>10000</v>
          </cell>
        </row>
        <row r="410">
          <cell r="D410" t="str">
            <v>5.2.1</v>
          </cell>
          <cell r="E410" t="str">
            <v>Gastos de Contrato</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C410">
            <v>0</v>
          </cell>
          <cell r="AD410">
            <v>0</v>
          </cell>
        </row>
        <row r="412">
          <cell r="D412" t="str">
            <v>Total Costo Módulo de Personal</v>
          </cell>
          <cell r="H412">
            <v>1</v>
          </cell>
          <cell r="I412">
            <v>0.1316471900701702</v>
          </cell>
          <cell r="J412">
            <v>10000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10000</v>
          </cell>
          <cell r="AC412">
            <v>0</v>
          </cell>
          <cell r="AD412">
            <v>10000</v>
          </cell>
        </row>
        <row r="414">
          <cell r="D414" t="str">
            <v>Total Ppto Mes</v>
          </cell>
          <cell r="I414">
            <v>0.99999999999999989</v>
          </cell>
          <cell r="J414">
            <v>20897.155172413793</v>
          </cell>
          <cell r="K414">
            <v>4897.1551724137935</v>
          </cell>
          <cell r="L414">
            <v>7729.9137931034484</v>
          </cell>
          <cell r="M414">
            <v>8686.810344827587</v>
          </cell>
          <cell r="N414">
            <v>8686.810344827587</v>
          </cell>
          <cell r="O414">
            <v>7729.9137931034484</v>
          </cell>
          <cell r="P414">
            <v>7538.5344827586214</v>
          </cell>
          <cell r="Q414">
            <v>4897.1551724137935</v>
          </cell>
          <cell r="R414">
            <v>4897.1551724137935</v>
          </cell>
          <cell r="S414">
            <v>0</v>
          </cell>
          <cell r="T414">
            <v>0</v>
          </cell>
          <cell r="U414">
            <v>0</v>
          </cell>
          <cell r="V414">
            <v>0</v>
          </cell>
          <cell r="W414">
            <v>0</v>
          </cell>
          <cell r="X414">
            <v>0</v>
          </cell>
          <cell r="AA414">
            <v>75960.60344827587</v>
          </cell>
          <cell r="AC414">
            <v>0</v>
          </cell>
          <cell r="AD414">
            <v>75960.603448275855</v>
          </cell>
        </row>
        <row r="416">
          <cell r="D416" t="str">
            <v>Total Ppto Acumulado</v>
          </cell>
          <cell r="J416">
            <v>20897.155172413793</v>
          </cell>
          <cell r="K416">
            <v>25794.310344827587</v>
          </cell>
          <cell r="L416">
            <v>33524.224137931036</v>
          </cell>
          <cell r="M416">
            <v>42211.034482758623</v>
          </cell>
          <cell r="N416">
            <v>50897.84482758621</v>
          </cell>
          <cell r="O416">
            <v>58627.758620689659</v>
          </cell>
          <cell r="P416">
            <v>66166.293103448275</v>
          </cell>
          <cell r="Q416">
            <v>71063.448275862072</v>
          </cell>
          <cell r="R416">
            <v>75960.60344827587</v>
          </cell>
          <cell r="S416">
            <v>75960.60344827587</v>
          </cell>
          <cell r="T416">
            <v>75960.60344827587</v>
          </cell>
          <cell r="U416">
            <v>75960.60344827587</v>
          </cell>
          <cell r="V416">
            <v>75960.60344827587</v>
          </cell>
          <cell r="W416">
            <v>75960.60344827587</v>
          </cell>
          <cell r="X416">
            <v>75960.60344827587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UNITARIOS PARA 241201 2S"/>
      <sheetName val="PR 1"/>
      <sheetName val="Hoja1"/>
      <sheetName val="items"/>
      <sheetName val="ESTADO RED TEC"/>
      <sheetName val="A-HOR"/>
      <sheetName val="INSUMOS"/>
      <sheetName val="BANCOS"/>
      <sheetName val="CARGOS"/>
      <sheetName val="EPS"/>
      <sheetName val="PENSIONES"/>
      <sheetName val="PREACTA 10"/>
      <sheetName val="DATOS"/>
      <sheetName val="PREACTA 9"/>
      <sheetName val="Bajadas"/>
      <sheetName val="Res-Accide-10"/>
      <sheetName val="TARIFAS"/>
      <sheetName val="TRANSPORTE"/>
      <sheetName val="NARIÑO"/>
      <sheetName val="PUNITARIOS%20PARA%20241201%202S"/>
      <sheetName val="ESTADO VÍA-CRIT.TECNICO"/>
      <sheetName val="SUB APU"/>
      <sheetName val="PRECIOS"/>
      <sheetName val="PREACTA 6"/>
      <sheetName val="TABLA 2008"/>
      <sheetName val="CLASIFICACION"/>
      <sheetName val="PRESUPUESTO"/>
      <sheetName val="base"/>
      <sheetName val="base ctos"/>
      <sheetName val="PUNITARIOS_PARA_241201_2S"/>
      <sheetName val="PR_1"/>
      <sheetName val="ESTADO_RED_TEC"/>
      <sheetName val="PREACTA_10"/>
      <sheetName val="PREACTA_9"/>
      <sheetName val="Presup_Cancha"/>
      <sheetName val="062"/>
      <sheetName val="Listas"/>
      <sheetName val="Excavación Mat. Común Estacione"/>
      <sheetName val="Demolición Pavimento"/>
      <sheetName val="Insum"/>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Equipo"/>
      <sheetName val="RELACION MES"/>
      <sheetName val="GCB2000"/>
      <sheetName val="A. P. U."/>
      <sheetName val="FORMULA"/>
      <sheetName val="A.P.U"/>
      <sheetName val="LISTA DE PRECIOS"/>
      <sheetName val="Listado"/>
      <sheetName val="CRA.MODI"/>
      <sheetName val="K16+000 AL K18+500"/>
      <sheetName val="K23+200 AL K24+700"/>
      <sheetName val="k18+500 AL K23+050"/>
      <sheetName val="Presupuesto PUENTE"/>
      <sheetName val="VOLUMENES (4)"/>
      <sheetName val="VOLUMENES (4SA)"/>
      <sheetName val="c2.5y2.6"/>
      <sheetName val=" Liquidacion de Obra por Tramos"/>
      <sheetName val="REC-COD,"/>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Poblacion"/>
      <sheetName val="OBRAS SES"/>
      <sheetName val="2,2,6,1 Pilotes 0,30"/>
      <sheetName val="5. ELECTRICO"/>
      <sheetName val="Requisición1"/>
      <sheetName val="skj452"/>
      <sheetName val="ita878"/>
      <sheetName val="aea-944"/>
      <sheetName val="dub-823"/>
      <sheetName val="gpi 526"/>
      <sheetName val="xxj617"/>
      <sheetName val="sng_855"/>
      <sheetName val="vea 374"/>
      <sheetName val="hfb024"/>
      <sheetName val="paj825"/>
      <sheetName val="SALARIOS"/>
      <sheetName val="APU NO PREVISTO"/>
      <sheetName val="PPTA (3)"/>
      <sheetName val="PPTA (2)"/>
      <sheetName val="PPTA"/>
      <sheetName val="UNITARIOS"/>
      <sheetName val="THE"/>
      <sheetName val="ATHE"/>
      <sheetName val="PUNITARIOS_PARA_241201_2S13"/>
      <sheetName val="PR_113"/>
      <sheetName val="ESTADO_RED_TEC13"/>
      <sheetName val="PREACTA_1013"/>
      <sheetName val="PREACTA_913"/>
      <sheetName val="ESTADO_RED_TEC11"/>
      <sheetName val="PR_111"/>
      <sheetName val="PUNITARIOS_PARA_241201_2S11"/>
      <sheetName val="PREACTA_1011"/>
      <sheetName val="PREACTA_911"/>
      <sheetName val="PUNITARIOS_PARA_241201_2S12"/>
      <sheetName val="PR_112"/>
      <sheetName val="ESTADO_RED_TEC12"/>
      <sheetName val="PREACTA_1012"/>
      <sheetName val="PREACTA_912"/>
      <sheetName val="PREACTA_6"/>
      <sheetName val="CONT_ADI"/>
      <sheetName val="otros"/>
      <sheetName val="TABLA_2008"/>
      <sheetName val="ESTADO_VÍA-CRIT_TECNICO"/>
      <sheetName val="SUB_APU"/>
      <sheetName val="Excavación_Mat__Común_Estacione"/>
      <sheetName val="Demolición_Pavimento"/>
      <sheetName val="RELACION_MES"/>
      <sheetName val="A__P__U_"/>
      <sheetName val="CRA_MODI"/>
      <sheetName val="K16+000_AL_K18+500"/>
      <sheetName val="K23+200_AL_K24+700"/>
      <sheetName val="k18+500_AL_K23+050"/>
      <sheetName val="Presupuesto_PUENTE"/>
      <sheetName val="VOLUMENES_(4)"/>
      <sheetName val="VOLUMENES_(4SA)"/>
      <sheetName val="A_P_U"/>
      <sheetName val="OCTUBRE"/>
      <sheetName val="Summary"/>
      <sheetName val="CODCONST"/>
      <sheetName val="BALANCE"/>
      <sheetName val="ITEMS NO REVISTOS"/>
      <sheetName val="APU ELECTRICOS"/>
      <sheetName val="inst"/>
      <sheetName val="Hoja2"/>
      <sheetName val="Cuadr."/>
      <sheetName val="PUNITARIOS PARA 241201 2S.xls"/>
      <sheetName val="PREACTA_61"/>
      <sheetName val="A_P_U1"/>
      <sheetName val="PERSONAL"/>
      <sheetName val="Tarifa MT"/>
      <sheetName val="7.1.8.1.1"/>
    </sheetNames>
    <definedNames>
      <definedName name="absc"/>
    </defined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sheetData sheetId="107"/>
      <sheetData sheetId="108"/>
      <sheetData sheetId="109"/>
      <sheetData sheetId="110"/>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ow r="48">
          <cell r="E48">
            <v>0</v>
          </cell>
        </row>
      </sheetData>
      <sheetData sheetId="143"/>
      <sheetData sheetId="144"/>
      <sheetData sheetId="145" refreshError="1"/>
      <sheetData sheetId="146" refreshError="1"/>
      <sheetData sheetId="147" refreshError="1"/>
      <sheetData sheetId="148" refreshError="1"/>
      <sheetData sheetId="149"/>
      <sheetData sheetId="150"/>
      <sheetData sheetId="151"/>
      <sheetData sheetId="152"/>
      <sheetData sheetId="153"/>
      <sheetData sheetId="154" refreshError="1"/>
      <sheetData sheetId="155"/>
      <sheetData sheetId="156" refreshError="1"/>
      <sheetData sheetId="157"/>
      <sheetData sheetId="158"/>
      <sheetData sheetId="159"/>
      <sheetData sheetId="160"/>
      <sheetData sheetId="16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ow r="48">
          <cell r="E48">
            <v>0</v>
          </cell>
        </row>
      </sheetData>
      <sheetData sheetId="185"/>
      <sheetData sheetId="186"/>
      <sheetData sheetId="187" refreshError="1"/>
      <sheetData sheetId="188" refreshError="1"/>
      <sheetData sheetId="189" refreshError="1"/>
      <sheetData sheetId="190" refreshError="1"/>
      <sheetData sheetId="191"/>
      <sheetData sheetId="192"/>
      <sheetData sheetId="193" refreshError="1"/>
      <sheetData sheetId="194" refreshError="1"/>
      <sheetData sheetId="195"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
      <sheetName val="Evolución"/>
      <sheetName val="TARIF2002"/>
      <sheetName val="Produccion"/>
      <sheetName val="Transporte"/>
      <sheetName val="Z mantto"/>
      <sheetName val="Aviso 1"/>
      <sheetName val="Aviso 2"/>
      <sheetName val="Factor A"/>
      <sheetName val="San Andrés"/>
      <sheetName val="LISTAS"/>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
      <sheetName val="DISEÑO ALL"/>
      <sheetName val="CANTIDADES"/>
    </sheetNames>
    <sheetDataSet>
      <sheetData sheetId="0">
        <row r="2">
          <cell r="A2" t="str">
            <v>0.010</v>
          </cell>
          <cell r="B2">
            <v>0.29199999999999998</v>
          </cell>
          <cell r="C2">
            <v>9.1999999999999998E-2</v>
          </cell>
          <cell r="D2">
            <v>4.1000000000000002E-2</v>
          </cell>
        </row>
        <row r="3">
          <cell r="A3">
            <v>1.0999999999999999E-2</v>
          </cell>
          <cell r="B3">
            <v>0.29899999999999999</v>
          </cell>
          <cell r="C3">
            <v>9.5199999999999993E-2</v>
          </cell>
          <cell r="D3">
            <v>4.36E-2</v>
          </cell>
        </row>
        <row r="4">
          <cell r="A4">
            <v>1.2E-2</v>
          </cell>
          <cell r="B4">
            <v>0.30599999999999999</v>
          </cell>
          <cell r="C4">
            <v>9.8400000000000001E-2</v>
          </cell>
          <cell r="D4">
            <v>4.6200000000000005E-2</v>
          </cell>
        </row>
        <row r="5">
          <cell r="A5">
            <v>1.2999999999999999E-2</v>
          </cell>
          <cell r="B5">
            <v>0.313</v>
          </cell>
          <cell r="C5">
            <v>0.1016</v>
          </cell>
          <cell r="D5">
            <v>4.8800000000000003E-2</v>
          </cell>
        </row>
        <row r="6">
          <cell r="A6">
            <v>1.4E-2</v>
          </cell>
          <cell r="B6">
            <v>0.32</v>
          </cell>
          <cell r="C6">
            <v>0.1048</v>
          </cell>
          <cell r="D6">
            <v>5.1400000000000001E-2</v>
          </cell>
        </row>
        <row r="7">
          <cell r="A7">
            <v>1.4999999999999999E-2</v>
          </cell>
          <cell r="B7">
            <v>0.32699999999999996</v>
          </cell>
          <cell r="C7">
            <v>0.108</v>
          </cell>
          <cell r="D7">
            <v>5.4000000000000006E-2</v>
          </cell>
        </row>
        <row r="8">
          <cell r="A8">
            <v>1.6E-2</v>
          </cell>
          <cell r="B8">
            <v>0.33399999999999996</v>
          </cell>
          <cell r="C8">
            <v>0.11119999999999999</v>
          </cell>
          <cell r="D8">
            <v>5.6600000000000004E-2</v>
          </cell>
        </row>
        <row r="9">
          <cell r="A9">
            <v>1.7000000000000001E-2</v>
          </cell>
          <cell r="B9">
            <v>0.34099999999999997</v>
          </cell>
          <cell r="C9">
            <v>0.1144</v>
          </cell>
          <cell r="D9">
            <v>5.9200000000000003E-2</v>
          </cell>
        </row>
        <row r="10">
          <cell r="A10">
            <v>1.7999999999999999E-2</v>
          </cell>
          <cell r="B10">
            <v>0.34799999999999998</v>
          </cell>
          <cell r="C10">
            <v>0.1176</v>
          </cell>
          <cell r="D10">
            <v>6.1800000000000008E-2</v>
          </cell>
        </row>
        <row r="11">
          <cell r="A11">
            <v>1.9E-2</v>
          </cell>
          <cell r="B11">
            <v>0.35499999999999998</v>
          </cell>
          <cell r="C11">
            <v>0.1208</v>
          </cell>
          <cell r="D11">
            <v>6.4400000000000013E-2</v>
          </cell>
        </row>
        <row r="12">
          <cell r="A12">
            <v>0.02</v>
          </cell>
          <cell r="B12">
            <v>0.36199999999999999</v>
          </cell>
          <cell r="C12">
            <v>0.124</v>
          </cell>
          <cell r="D12">
            <v>6.7000000000000004E-2</v>
          </cell>
        </row>
        <row r="13">
          <cell r="A13">
            <v>2.1000000000000001E-2</v>
          </cell>
          <cell r="B13">
            <v>0.36580000000000001</v>
          </cell>
          <cell r="C13">
            <v>0.12640000000000001</v>
          </cell>
          <cell r="D13">
            <v>6.8900000000000003E-2</v>
          </cell>
        </row>
        <row r="14">
          <cell r="A14">
            <v>2.1999999999999999E-2</v>
          </cell>
          <cell r="B14">
            <v>0.36959999999999998</v>
          </cell>
          <cell r="C14">
            <v>0.1288</v>
          </cell>
          <cell r="D14">
            <v>7.0800000000000002E-2</v>
          </cell>
        </row>
        <row r="15">
          <cell r="A15">
            <v>2.3E-2</v>
          </cell>
          <cell r="B15">
            <v>0.37340000000000001</v>
          </cell>
          <cell r="C15">
            <v>0.13119999999999998</v>
          </cell>
          <cell r="D15">
            <v>7.2700000000000001E-2</v>
          </cell>
        </row>
        <row r="16">
          <cell r="A16">
            <v>2.4E-2</v>
          </cell>
          <cell r="B16">
            <v>0.37719999999999998</v>
          </cell>
          <cell r="C16">
            <v>0.1336</v>
          </cell>
          <cell r="D16">
            <v>7.46E-2</v>
          </cell>
        </row>
        <row r="17">
          <cell r="A17">
            <v>2.5000000000000001E-2</v>
          </cell>
          <cell r="B17">
            <v>0.38100000000000001</v>
          </cell>
          <cell r="C17">
            <v>0.13600000000000001</v>
          </cell>
          <cell r="D17">
            <v>7.6499999999999999E-2</v>
          </cell>
        </row>
        <row r="18">
          <cell r="A18">
            <v>2.5999999999999999E-2</v>
          </cell>
          <cell r="B18">
            <v>0.38480000000000003</v>
          </cell>
          <cell r="C18">
            <v>0.1384</v>
          </cell>
          <cell r="D18">
            <v>7.8399999999999997E-2</v>
          </cell>
        </row>
        <row r="19">
          <cell r="A19">
            <v>2.7E-2</v>
          </cell>
          <cell r="B19">
            <v>0.3886</v>
          </cell>
          <cell r="C19">
            <v>0.14079999999999998</v>
          </cell>
          <cell r="D19">
            <v>8.0299999999999996E-2</v>
          </cell>
        </row>
        <row r="20">
          <cell r="A20">
            <v>2.8000000000000001E-2</v>
          </cell>
          <cell r="B20">
            <v>0.39240000000000003</v>
          </cell>
          <cell r="C20">
            <v>0.14319999999999999</v>
          </cell>
          <cell r="D20">
            <v>8.2199999999999995E-2</v>
          </cell>
        </row>
        <row r="21">
          <cell r="A21">
            <v>2.9000000000000001E-2</v>
          </cell>
          <cell r="B21">
            <v>0.3962</v>
          </cell>
          <cell r="C21">
            <v>0.14560000000000001</v>
          </cell>
          <cell r="D21">
            <v>8.4099999999999994E-2</v>
          </cell>
        </row>
        <row r="22">
          <cell r="A22">
            <v>0.03</v>
          </cell>
          <cell r="B22">
            <v>0.4</v>
          </cell>
          <cell r="C22">
            <v>0.14799999999999999</v>
          </cell>
          <cell r="D22">
            <v>8.5999999999999993E-2</v>
          </cell>
        </row>
        <row r="23">
          <cell r="A23">
            <v>3.1E-2</v>
          </cell>
          <cell r="B23">
            <v>0.4027</v>
          </cell>
          <cell r="C23">
            <v>0.1497</v>
          </cell>
          <cell r="D23">
            <v>8.7599999999999997E-2</v>
          </cell>
        </row>
        <row r="24">
          <cell r="A24">
            <v>3.2000000000000001E-2</v>
          </cell>
          <cell r="B24">
            <v>0.40540000000000004</v>
          </cell>
          <cell r="C24">
            <v>0.15140000000000001</v>
          </cell>
          <cell r="D24">
            <v>8.9199999999999988E-2</v>
          </cell>
        </row>
        <row r="25">
          <cell r="A25">
            <v>3.3000000000000002E-2</v>
          </cell>
          <cell r="B25">
            <v>0.40810000000000002</v>
          </cell>
          <cell r="C25">
            <v>0.15309999999999999</v>
          </cell>
          <cell r="D25">
            <v>9.0799999999999992E-2</v>
          </cell>
        </row>
        <row r="26">
          <cell r="A26">
            <v>3.4000000000000002E-2</v>
          </cell>
          <cell r="B26">
            <v>0.4108</v>
          </cell>
          <cell r="C26">
            <v>0.15479999999999999</v>
          </cell>
          <cell r="D26">
            <v>9.2399999999999996E-2</v>
          </cell>
        </row>
        <row r="27">
          <cell r="A27">
            <v>3.5000000000000003E-2</v>
          </cell>
          <cell r="B27">
            <v>0.41349999999999998</v>
          </cell>
          <cell r="C27">
            <v>0.1565</v>
          </cell>
          <cell r="D27">
            <v>9.4E-2</v>
          </cell>
        </row>
        <row r="28">
          <cell r="A28">
            <v>3.5999999999999997E-2</v>
          </cell>
          <cell r="B28">
            <v>0.41620000000000001</v>
          </cell>
          <cell r="C28">
            <v>0.15820000000000001</v>
          </cell>
          <cell r="D28">
            <v>9.5599999999999991E-2</v>
          </cell>
        </row>
        <row r="29">
          <cell r="A29">
            <v>3.6999999999999998E-2</v>
          </cell>
          <cell r="B29">
            <v>0.41889999999999999</v>
          </cell>
          <cell r="C29">
            <v>0.15990000000000001</v>
          </cell>
          <cell r="D29">
            <v>9.7199999999999995E-2</v>
          </cell>
        </row>
        <row r="30">
          <cell r="A30">
            <v>3.7999999999999999E-2</v>
          </cell>
          <cell r="B30">
            <v>0.42159999999999997</v>
          </cell>
          <cell r="C30">
            <v>0.16159999999999999</v>
          </cell>
          <cell r="D30">
            <v>9.8799999999999999E-2</v>
          </cell>
        </row>
        <row r="31">
          <cell r="A31">
            <v>3.9E-2</v>
          </cell>
          <cell r="B31">
            <v>0.42430000000000001</v>
          </cell>
          <cell r="C31">
            <v>0.1633</v>
          </cell>
          <cell r="D31">
            <v>0.10039999999999999</v>
          </cell>
        </row>
        <row r="32">
          <cell r="A32">
            <v>0.04</v>
          </cell>
          <cell r="B32">
            <v>0.42699999999999999</v>
          </cell>
          <cell r="C32">
            <v>0.16500000000000001</v>
          </cell>
          <cell r="D32">
            <v>0.10199999999999999</v>
          </cell>
        </row>
        <row r="33">
          <cell r="A33">
            <v>4.1000000000000002E-2</v>
          </cell>
          <cell r="B33">
            <v>0.42959999999999998</v>
          </cell>
          <cell r="C33">
            <v>0.16670000000000001</v>
          </cell>
          <cell r="D33">
            <v>0.10339999999999999</v>
          </cell>
        </row>
        <row r="34">
          <cell r="A34">
            <v>4.2000000000000003E-2</v>
          </cell>
          <cell r="B34">
            <v>0.43219999999999997</v>
          </cell>
          <cell r="C34">
            <v>0.16839999999999999</v>
          </cell>
          <cell r="D34">
            <v>0.10479999999999999</v>
          </cell>
        </row>
        <row r="35">
          <cell r="A35">
            <v>4.2999999999999997E-2</v>
          </cell>
          <cell r="B35">
            <v>0.43480000000000002</v>
          </cell>
          <cell r="C35">
            <v>0.1701</v>
          </cell>
          <cell r="D35">
            <v>0.1062</v>
          </cell>
        </row>
        <row r="36">
          <cell r="A36">
            <v>4.3999999999999997E-2</v>
          </cell>
          <cell r="B36">
            <v>0.43740000000000001</v>
          </cell>
          <cell r="C36">
            <v>0.17180000000000001</v>
          </cell>
          <cell r="D36">
            <v>0.1076</v>
          </cell>
        </row>
        <row r="37">
          <cell r="A37">
            <v>4.4999999999999998E-2</v>
          </cell>
          <cell r="B37">
            <v>0.44</v>
          </cell>
          <cell r="C37">
            <v>0.17349999999999999</v>
          </cell>
          <cell r="D37">
            <v>0.109</v>
          </cell>
        </row>
        <row r="38">
          <cell r="A38">
            <v>4.5999999999999999E-2</v>
          </cell>
          <cell r="B38">
            <v>0.44259999999999999</v>
          </cell>
          <cell r="C38">
            <v>0.17519999999999999</v>
          </cell>
          <cell r="D38">
            <v>0.1104</v>
          </cell>
        </row>
        <row r="39">
          <cell r="A39">
            <v>4.7E-2</v>
          </cell>
          <cell r="B39">
            <v>0.44519999999999998</v>
          </cell>
          <cell r="C39">
            <v>0.1769</v>
          </cell>
          <cell r="D39">
            <v>0.1118</v>
          </cell>
        </row>
        <row r="40">
          <cell r="A40">
            <v>4.8000000000000001E-2</v>
          </cell>
          <cell r="B40">
            <v>0.44780000000000003</v>
          </cell>
          <cell r="C40">
            <v>0.17860000000000001</v>
          </cell>
          <cell r="D40">
            <v>0.11320000000000001</v>
          </cell>
        </row>
        <row r="41">
          <cell r="A41">
            <v>4.9000000000000002E-2</v>
          </cell>
          <cell r="B41">
            <v>0.45040000000000002</v>
          </cell>
          <cell r="C41">
            <v>0.18029999999999999</v>
          </cell>
          <cell r="D41">
            <v>0.11460000000000001</v>
          </cell>
        </row>
        <row r="42">
          <cell r="A42">
            <v>0.05</v>
          </cell>
          <cell r="B42">
            <v>0.45300000000000001</v>
          </cell>
          <cell r="C42">
            <v>0.182</v>
          </cell>
          <cell r="D42">
            <v>0.11600000000000001</v>
          </cell>
        </row>
        <row r="43">
          <cell r="A43">
            <v>5.0999999999999997E-2</v>
          </cell>
          <cell r="B43">
            <v>0.45500000000000002</v>
          </cell>
          <cell r="C43">
            <v>0.18340000000000001</v>
          </cell>
          <cell r="D43">
            <v>0.1172</v>
          </cell>
        </row>
        <row r="44">
          <cell r="A44">
            <v>5.1999999999999998E-2</v>
          </cell>
          <cell r="B44">
            <v>0.45700000000000002</v>
          </cell>
          <cell r="C44">
            <v>0.18479999999999999</v>
          </cell>
          <cell r="D44">
            <v>0.11840000000000001</v>
          </cell>
        </row>
        <row r="45">
          <cell r="A45">
            <v>5.2999999999999999E-2</v>
          </cell>
          <cell r="B45">
            <v>0.45900000000000002</v>
          </cell>
          <cell r="C45">
            <v>0.1862</v>
          </cell>
          <cell r="D45">
            <v>0.11960000000000001</v>
          </cell>
        </row>
        <row r="46">
          <cell r="A46">
            <v>5.3999999999999999E-2</v>
          </cell>
          <cell r="B46">
            <v>0.46100000000000002</v>
          </cell>
          <cell r="C46">
            <v>0.18759999999999999</v>
          </cell>
          <cell r="D46">
            <v>0.1208</v>
          </cell>
        </row>
        <row r="47">
          <cell r="A47">
            <v>5.5E-2</v>
          </cell>
          <cell r="B47">
            <v>0.46299999999999997</v>
          </cell>
          <cell r="C47">
            <v>0.189</v>
          </cell>
          <cell r="D47">
            <v>0.122</v>
          </cell>
        </row>
        <row r="48">
          <cell r="A48">
            <v>5.6000000000000001E-2</v>
          </cell>
          <cell r="B48">
            <v>0.46499999999999997</v>
          </cell>
          <cell r="C48">
            <v>0.19040000000000001</v>
          </cell>
          <cell r="D48">
            <v>0.1232</v>
          </cell>
        </row>
        <row r="49">
          <cell r="A49">
            <v>5.7000000000000002E-2</v>
          </cell>
          <cell r="B49">
            <v>0.46699999999999997</v>
          </cell>
          <cell r="C49">
            <v>0.1918</v>
          </cell>
          <cell r="D49">
            <v>0.12440000000000001</v>
          </cell>
        </row>
        <row r="50">
          <cell r="A50">
            <v>5.8000000000000003E-2</v>
          </cell>
          <cell r="B50">
            <v>0.46899999999999997</v>
          </cell>
          <cell r="C50">
            <v>0.19320000000000001</v>
          </cell>
          <cell r="D50">
            <v>0.12559999999999999</v>
          </cell>
        </row>
        <row r="51">
          <cell r="A51">
            <v>5.8999999999999997E-2</v>
          </cell>
          <cell r="B51">
            <v>0.47099999999999997</v>
          </cell>
          <cell r="C51">
            <v>0.1946</v>
          </cell>
          <cell r="D51">
            <v>0.1268</v>
          </cell>
        </row>
        <row r="52">
          <cell r="A52">
            <v>0.06</v>
          </cell>
          <cell r="B52">
            <v>0.47299999999999998</v>
          </cell>
          <cell r="C52">
            <v>0.19600000000000001</v>
          </cell>
          <cell r="D52">
            <v>0.128</v>
          </cell>
        </row>
        <row r="53">
          <cell r="A53">
            <v>6.0999999999999999E-2</v>
          </cell>
          <cell r="B53">
            <v>0.47489999999999999</v>
          </cell>
          <cell r="C53">
            <v>0.19740000000000002</v>
          </cell>
          <cell r="D53">
            <v>0.12920000000000001</v>
          </cell>
        </row>
        <row r="54">
          <cell r="A54">
            <v>6.2E-2</v>
          </cell>
          <cell r="B54">
            <v>0.4768</v>
          </cell>
          <cell r="C54">
            <v>0.1988</v>
          </cell>
          <cell r="D54">
            <v>0.13040000000000002</v>
          </cell>
        </row>
        <row r="55">
          <cell r="A55">
            <v>6.3E-2</v>
          </cell>
          <cell r="B55">
            <v>0.47869999999999996</v>
          </cell>
          <cell r="C55">
            <v>0.20019999999999999</v>
          </cell>
          <cell r="D55">
            <v>0.13159999999999999</v>
          </cell>
        </row>
        <row r="56">
          <cell r="A56">
            <v>6.4000000000000001E-2</v>
          </cell>
          <cell r="B56">
            <v>0.48059999999999997</v>
          </cell>
          <cell r="C56">
            <v>0.2016</v>
          </cell>
          <cell r="D56">
            <v>0.1328</v>
          </cell>
        </row>
        <row r="57">
          <cell r="A57">
            <v>6.5000000000000002E-2</v>
          </cell>
          <cell r="B57">
            <v>0.48249999999999998</v>
          </cell>
          <cell r="C57">
            <v>0.20300000000000001</v>
          </cell>
          <cell r="D57">
            <v>0.13400000000000001</v>
          </cell>
        </row>
        <row r="58">
          <cell r="A58">
            <v>6.6000000000000003E-2</v>
          </cell>
          <cell r="B58">
            <v>0.4844</v>
          </cell>
          <cell r="C58">
            <v>0.2044</v>
          </cell>
          <cell r="D58">
            <v>0.13520000000000001</v>
          </cell>
        </row>
        <row r="59">
          <cell r="A59">
            <v>6.7000000000000004E-2</v>
          </cell>
          <cell r="B59">
            <v>0.48630000000000001</v>
          </cell>
          <cell r="C59">
            <v>0.20579999999999998</v>
          </cell>
          <cell r="D59">
            <v>0.13640000000000002</v>
          </cell>
        </row>
        <row r="60">
          <cell r="A60">
            <v>6.8000000000000005E-2</v>
          </cell>
          <cell r="B60">
            <v>0.48819999999999997</v>
          </cell>
          <cell r="C60">
            <v>0.2072</v>
          </cell>
          <cell r="D60">
            <v>0.1376</v>
          </cell>
        </row>
        <row r="61">
          <cell r="A61">
            <v>6.9000000000000006E-2</v>
          </cell>
          <cell r="B61">
            <v>0.49009999999999998</v>
          </cell>
          <cell r="C61">
            <v>0.20860000000000001</v>
          </cell>
          <cell r="D61">
            <v>0.13880000000000001</v>
          </cell>
        </row>
        <row r="62">
          <cell r="A62">
            <v>7.0000000000000007E-2</v>
          </cell>
          <cell r="B62">
            <v>0.49199999999999999</v>
          </cell>
          <cell r="C62">
            <v>0.21</v>
          </cell>
          <cell r="D62">
            <v>0.14000000000000001</v>
          </cell>
        </row>
        <row r="63">
          <cell r="A63">
            <v>7.0999999999999994E-2</v>
          </cell>
          <cell r="B63">
            <v>0.49330000000000002</v>
          </cell>
          <cell r="C63">
            <v>0.21099999999999999</v>
          </cell>
          <cell r="D63">
            <v>0.1411</v>
          </cell>
        </row>
        <row r="64">
          <cell r="A64">
            <v>7.1999999999999995E-2</v>
          </cell>
          <cell r="B64">
            <v>0.49459999999999998</v>
          </cell>
          <cell r="C64">
            <v>0.21199999999999999</v>
          </cell>
          <cell r="D64">
            <v>0.14220000000000002</v>
          </cell>
        </row>
        <row r="65">
          <cell r="A65">
            <v>7.2999999999999995E-2</v>
          </cell>
          <cell r="B65">
            <v>0.49590000000000001</v>
          </cell>
          <cell r="C65">
            <v>0.21299999999999999</v>
          </cell>
          <cell r="D65">
            <v>0.14330000000000001</v>
          </cell>
        </row>
        <row r="66">
          <cell r="A66">
            <v>7.3999999999999996E-2</v>
          </cell>
          <cell r="B66">
            <v>0.49719999999999998</v>
          </cell>
          <cell r="C66">
            <v>0.214</v>
          </cell>
          <cell r="D66">
            <v>0.1444</v>
          </cell>
        </row>
        <row r="67">
          <cell r="A67">
            <v>7.4999999999999997E-2</v>
          </cell>
          <cell r="B67">
            <v>0.4985</v>
          </cell>
          <cell r="C67">
            <v>0.215</v>
          </cell>
          <cell r="D67">
            <v>0.14550000000000002</v>
          </cell>
        </row>
        <row r="68">
          <cell r="A68">
            <v>7.5999999999999998E-2</v>
          </cell>
          <cell r="B68">
            <v>0.49980000000000002</v>
          </cell>
          <cell r="C68">
            <v>0.216</v>
          </cell>
          <cell r="D68">
            <v>0.14660000000000001</v>
          </cell>
        </row>
        <row r="69">
          <cell r="A69">
            <v>7.6999999999999999E-2</v>
          </cell>
          <cell r="B69">
            <v>0.50109999999999999</v>
          </cell>
          <cell r="C69">
            <v>0.217</v>
          </cell>
          <cell r="D69">
            <v>0.1477</v>
          </cell>
        </row>
        <row r="70">
          <cell r="A70">
            <v>7.8E-2</v>
          </cell>
          <cell r="B70">
            <v>0.50239999999999996</v>
          </cell>
          <cell r="C70">
            <v>0.218</v>
          </cell>
          <cell r="D70">
            <v>0.14879999999999999</v>
          </cell>
        </row>
        <row r="71">
          <cell r="A71">
            <v>7.9000000000000001E-2</v>
          </cell>
          <cell r="B71">
            <v>0.50370000000000004</v>
          </cell>
          <cell r="C71">
            <v>0.219</v>
          </cell>
          <cell r="D71">
            <v>0.14990000000000001</v>
          </cell>
        </row>
        <row r="72">
          <cell r="A72">
            <v>0.08</v>
          </cell>
          <cell r="B72">
            <v>0.505</v>
          </cell>
          <cell r="C72">
            <v>0.22</v>
          </cell>
          <cell r="D72">
            <v>0.151</v>
          </cell>
        </row>
        <row r="73">
          <cell r="A73">
            <v>8.1000000000000003E-2</v>
          </cell>
          <cell r="B73">
            <v>0.50649999999999995</v>
          </cell>
          <cell r="C73">
            <v>0.22120000000000001</v>
          </cell>
          <cell r="D73">
            <v>0.152</v>
          </cell>
        </row>
        <row r="74">
          <cell r="A74">
            <v>8.2000000000000003E-2</v>
          </cell>
          <cell r="B74">
            <v>0.50800000000000001</v>
          </cell>
          <cell r="C74">
            <v>0.22240000000000001</v>
          </cell>
          <cell r="D74">
            <v>0.153</v>
          </cell>
        </row>
        <row r="75">
          <cell r="A75">
            <v>8.3000000000000004E-2</v>
          </cell>
          <cell r="B75">
            <v>0.50950000000000006</v>
          </cell>
          <cell r="C75">
            <v>0.22359999999999999</v>
          </cell>
          <cell r="D75">
            <v>0.154</v>
          </cell>
        </row>
        <row r="76">
          <cell r="A76">
            <v>8.4000000000000005E-2</v>
          </cell>
          <cell r="B76">
            <v>0.51100000000000001</v>
          </cell>
          <cell r="C76">
            <v>0.2248</v>
          </cell>
          <cell r="D76">
            <v>0.155</v>
          </cell>
        </row>
        <row r="77">
          <cell r="A77">
            <v>8.5000000000000006E-2</v>
          </cell>
          <cell r="B77">
            <v>0.51249999999999996</v>
          </cell>
          <cell r="C77">
            <v>0.22600000000000001</v>
          </cell>
          <cell r="D77">
            <v>0.156</v>
          </cell>
        </row>
        <row r="78">
          <cell r="A78">
            <v>8.5999999999999993E-2</v>
          </cell>
          <cell r="B78">
            <v>0.51400000000000001</v>
          </cell>
          <cell r="C78">
            <v>0.22720000000000001</v>
          </cell>
          <cell r="D78">
            <v>0.157</v>
          </cell>
        </row>
        <row r="79">
          <cell r="A79">
            <v>8.6999999999999994E-2</v>
          </cell>
          <cell r="B79">
            <v>0.51550000000000007</v>
          </cell>
          <cell r="C79">
            <v>0.22840000000000002</v>
          </cell>
          <cell r="D79">
            <v>0.158</v>
          </cell>
        </row>
        <row r="80">
          <cell r="A80">
            <v>8.7999999999999995E-2</v>
          </cell>
          <cell r="B80">
            <v>0.51700000000000002</v>
          </cell>
          <cell r="C80">
            <v>0.2296</v>
          </cell>
          <cell r="D80">
            <v>0.159</v>
          </cell>
        </row>
        <row r="81">
          <cell r="A81">
            <v>8.8999999999999996E-2</v>
          </cell>
          <cell r="B81">
            <v>0.51849999999999996</v>
          </cell>
          <cell r="C81">
            <v>0.23080000000000001</v>
          </cell>
          <cell r="D81">
            <v>0.16</v>
          </cell>
        </row>
        <row r="82">
          <cell r="A82">
            <v>0.09</v>
          </cell>
          <cell r="B82">
            <v>0.52</v>
          </cell>
          <cell r="C82">
            <v>0.23200000000000001</v>
          </cell>
          <cell r="D82">
            <v>0.161</v>
          </cell>
        </row>
        <row r="83">
          <cell r="A83">
            <v>9.0999999999999998E-2</v>
          </cell>
          <cell r="B83">
            <v>0.52200000000000002</v>
          </cell>
          <cell r="C83">
            <v>0.2336</v>
          </cell>
          <cell r="D83">
            <v>0.16190000000000002</v>
          </cell>
        </row>
        <row r="84">
          <cell r="A84">
            <v>9.1999999999999998E-2</v>
          </cell>
          <cell r="B84">
            <v>0.52400000000000002</v>
          </cell>
          <cell r="C84">
            <v>0.23520000000000002</v>
          </cell>
          <cell r="D84">
            <v>0.1628</v>
          </cell>
        </row>
        <row r="85">
          <cell r="A85">
            <v>9.2999999999999999E-2</v>
          </cell>
          <cell r="B85">
            <v>0.52600000000000002</v>
          </cell>
          <cell r="C85">
            <v>0.23680000000000001</v>
          </cell>
          <cell r="D85">
            <v>0.16370000000000001</v>
          </cell>
        </row>
        <row r="86">
          <cell r="A86">
            <v>9.4E-2</v>
          </cell>
          <cell r="B86">
            <v>0.52800000000000002</v>
          </cell>
          <cell r="C86">
            <v>0.2384</v>
          </cell>
          <cell r="D86">
            <v>0.1646</v>
          </cell>
        </row>
        <row r="87">
          <cell r="A87">
            <v>9.5000000000000001E-2</v>
          </cell>
          <cell r="B87">
            <v>0.53</v>
          </cell>
          <cell r="C87">
            <v>0.24</v>
          </cell>
          <cell r="D87">
            <v>0.16550000000000001</v>
          </cell>
        </row>
        <row r="88">
          <cell r="A88">
            <v>9.6000000000000002E-2</v>
          </cell>
          <cell r="B88">
            <v>0.53200000000000003</v>
          </cell>
          <cell r="C88">
            <v>0.24160000000000001</v>
          </cell>
          <cell r="D88">
            <v>0.16640000000000002</v>
          </cell>
        </row>
        <row r="89">
          <cell r="A89">
            <v>9.7000000000000003E-2</v>
          </cell>
          <cell r="B89">
            <v>0.53400000000000003</v>
          </cell>
          <cell r="C89">
            <v>0.2432</v>
          </cell>
          <cell r="D89">
            <v>0.1673</v>
          </cell>
        </row>
        <row r="90">
          <cell r="A90">
            <v>9.8000000000000004E-2</v>
          </cell>
          <cell r="B90">
            <v>0.53600000000000003</v>
          </cell>
          <cell r="C90">
            <v>0.24479999999999999</v>
          </cell>
          <cell r="D90">
            <v>0.16820000000000002</v>
          </cell>
        </row>
        <row r="91">
          <cell r="A91">
            <v>9.9000000000000005E-2</v>
          </cell>
          <cell r="B91">
            <v>0.53800000000000003</v>
          </cell>
          <cell r="C91">
            <v>0.24640000000000001</v>
          </cell>
          <cell r="D91">
            <v>0.1691</v>
          </cell>
        </row>
        <row r="92">
          <cell r="A92">
            <v>0.1</v>
          </cell>
          <cell r="B92">
            <v>0.54</v>
          </cell>
          <cell r="C92">
            <v>0.248</v>
          </cell>
          <cell r="D92">
            <v>0.17</v>
          </cell>
        </row>
        <row r="93">
          <cell r="A93">
            <v>0.10100000000000001</v>
          </cell>
          <cell r="B93">
            <v>0.5413</v>
          </cell>
          <cell r="C93">
            <v>0.249</v>
          </cell>
          <cell r="D93">
            <v>0.1709</v>
          </cell>
        </row>
        <row r="94">
          <cell r="A94">
            <v>0.10199999999999999</v>
          </cell>
          <cell r="B94">
            <v>0.54260000000000008</v>
          </cell>
          <cell r="C94">
            <v>0.25</v>
          </cell>
          <cell r="D94">
            <v>0.17180000000000001</v>
          </cell>
        </row>
        <row r="95">
          <cell r="A95">
            <v>0.10299999999999999</v>
          </cell>
          <cell r="B95">
            <v>0.54390000000000005</v>
          </cell>
          <cell r="C95">
            <v>0.251</v>
          </cell>
          <cell r="D95">
            <v>0.17270000000000002</v>
          </cell>
        </row>
        <row r="96">
          <cell r="A96">
            <v>0.104</v>
          </cell>
          <cell r="B96">
            <v>0.54520000000000002</v>
          </cell>
          <cell r="C96">
            <v>0.252</v>
          </cell>
          <cell r="D96">
            <v>0.1736</v>
          </cell>
        </row>
        <row r="97">
          <cell r="A97">
            <v>0.105</v>
          </cell>
          <cell r="B97">
            <v>0.54649999999999999</v>
          </cell>
          <cell r="C97">
            <v>0.253</v>
          </cell>
          <cell r="D97">
            <v>0.17449999999999999</v>
          </cell>
        </row>
        <row r="98">
          <cell r="A98">
            <v>0.106</v>
          </cell>
          <cell r="B98">
            <v>0.54780000000000006</v>
          </cell>
          <cell r="C98">
            <v>0.254</v>
          </cell>
          <cell r="D98">
            <v>0.1754</v>
          </cell>
        </row>
        <row r="99">
          <cell r="A99">
            <v>0.107</v>
          </cell>
          <cell r="B99">
            <v>0.54910000000000003</v>
          </cell>
          <cell r="C99">
            <v>0.255</v>
          </cell>
          <cell r="D99">
            <v>0.17630000000000001</v>
          </cell>
        </row>
        <row r="100">
          <cell r="A100">
            <v>0.108</v>
          </cell>
          <cell r="B100">
            <v>0.5504</v>
          </cell>
          <cell r="C100">
            <v>0.25600000000000001</v>
          </cell>
          <cell r="D100">
            <v>0.1772</v>
          </cell>
        </row>
        <row r="101">
          <cell r="A101">
            <v>0.109</v>
          </cell>
          <cell r="B101">
            <v>0.55170000000000008</v>
          </cell>
          <cell r="C101">
            <v>0.25700000000000001</v>
          </cell>
          <cell r="D101">
            <v>0.17809999999999998</v>
          </cell>
        </row>
        <row r="102">
          <cell r="A102">
            <v>0.11</v>
          </cell>
          <cell r="B102">
            <v>0.55300000000000005</v>
          </cell>
          <cell r="C102">
            <v>0.25800000000000001</v>
          </cell>
          <cell r="D102">
            <v>0.17899999999999999</v>
          </cell>
        </row>
        <row r="103">
          <cell r="A103">
            <v>0.111</v>
          </cell>
          <cell r="B103">
            <v>0.55470000000000008</v>
          </cell>
          <cell r="C103">
            <v>0.25919999999999999</v>
          </cell>
          <cell r="D103">
            <v>0.1799</v>
          </cell>
        </row>
        <row r="104">
          <cell r="A104">
            <v>0.112</v>
          </cell>
          <cell r="B104">
            <v>0.55640000000000001</v>
          </cell>
          <cell r="C104">
            <v>0.26040000000000002</v>
          </cell>
          <cell r="D104">
            <v>0.18079999999999999</v>
          </cell>
        </row>
        <row r="105">
          <cell r="A105">
            <v>0.113</v>
          </cell>
          <cell r="B105">
            <v>0.55810000000000004</v>
          </cell>
          <cell r="C105">
            <v>0.2616</v>
          </cell>
          <cell r="D105">
            <v>0.1817</v>
          </cell>
        </row>
        <row r="106">
          <cell r="A106">
            <v>0.114</v>
          </cell>
          <cell r="B106">
            <v>0.55979999999999996</v>
          </cell>
          <cell r="C106">
            <v>0.26280000000000003</v>
          </cell>
          <cell r="D106">
            <v>0.18259999999999998</v>
          </cell>
        </row>
        <row r="107">
          <cell r="A107">
            <v>0.115</v>
          </cell>
          <cell r="B107">
            <v>0.5615</v>
          </cell>
          <cell r="C107">
            <v>0.26400000000000001</v>
          </cell>
          <cell r="D107">
            <v>0.1835</v>
          </cell>
        </row>
        <row r="108">
          <cell r="A108">
            <v>0.11600000000000001</v>
          </cell>
          <cell r="B108">
            <v>0.56320000000000003</v>
          </cell>
          <cell r="C108">
            <v>0.26519999999999999</v>
          </cell>
          <cell r="D108">
            <v>0.18440000000000001</v>
          </cell>
        </row>
        <row r="109">
          <cell r="A109">
            <v>0.11700000000000001</v>
          </cell>
          <cell r="B109">
            <v>0.56489999999999996</v>
          </cell>
          <cell r="C109">
            <v>0.26640000000000003</v>
          </cell>
          <cell r="D109">
            <v>0.18529999999999999</v>
          </cell>
        </row>
        <row r="110">
          <cell r="A110">
            <v>0.11799999999999999</v>
          </cell>
          <cell r="B110">
            <v>0.56659999999999999</v>
          </cell>
          <cell r="C110">
            <v>0.2676</v>
          </cell>
          <cell r="D110">
            <v>0.1862</v>
          </cell>
        </row>
        <row r="111">
          <cell r="A111">
            <v>0.11899999999999999</v>
          </cell>
          <cell r="B111">
            <v>0.56829999999999992</v>
          </cell>
          <cell r="C111">
            <v>0.26880000000000004</v>
          </cell>
          <cell r="D111">
            <v>0.18709999999999999</v>
          </cell>
        </row>
        <row r="112">
          <cell r="A112">
            <v>0.12</v>
          </cell>
          <cell r="B112">
            <v>0.56999999999999995</v>
          </cell>
          <cell r="C112">
            <v>0.27</v>
          </cell>
          <cell r="D112">
            <v>0.188</v>
          </cell>
        </row>
        <row r="113">
          <cell r="A113">
            <v>0.121</v>
          </cell>
          <cell r="B113">
            <v>0.57099999999999995</v>
          </cell>
          <cell r="C113">
            <v>0.27100000000000002</v>
          </cell>
          <cell r="D113">
            <v>0.18890000000000001</v>
          </cell>
        </row>
        <row r="114">
          <cell r="A114">
            <v>0.122</v>
          </cell>
          <cell r="B114">
            <v>0.57199999999999995</v>
          </cell>
          <cell r="C114">
            <v>0.27200000000000002</v>
          </cell>
          <cell r="D114">
            <v>0.1898</v>
          </cell>
        </row>
        <row r="115">
          <cell r="A115">
            <v>0.123</v>
          </cell>
          <cell r="B115">
            <v>0.57299999999999995</v>
          </cell>
          <cell r="C115">
            <v>0.27300000000000002</v>
          </cell>
          <cell r="D115">
            <v>0.19070000000000001</v>
          </cell>
        </row>
        <row r="116">
          <cell r="A116">
            <v>0.124</v>
          </cell>
          <cell r="B116">
            <v>0.57399999999999995</v>
          </cell>
          <cell r="C116">
            <v>0.27400000000000002</v>
          </cell>
          <cell r="D116">
            <v>0.19159999999999999</v>
          </cell>
        </row>
        <row r="117">
          <cell r="A117">
            <v>0.125</v>
          </cell>
          <cell r="B117">
            <v>0.57499999999999996</v>
          </cell>
          <cell r="C117">
            <v>0.27500000000000002</v>
          </cell>
          <cell r="D117">
            <v>0.1925</v>
          </cell>
        </row>
        <row r="118">
          <cell r="A118">
            <v>0.126</v>
          </cell>
          <cell r="B118">
            <v>0.57599999999999996</v>
          </cell>
          <cell r="C118">
            <v>0.27600000000000002</v>
          </cell>
          <cell r="D118">
            <v>0.19340000000000002</v>
          </cell>
        </row>
        <row r="119">
          <cell r="A119">
            <v>0.127</v>
          </cell>
          <cell r="B119">
            <v>0.57699999999999996</v>
          </cell>
          <cell r="C119">
            <v>0.27700000000000002</v>
          </cell>
          <cell r="D119">
            <v>0.1943</v>
          </cell>
        </row>
        <row r="120">
          <cell r="A120">
            <v>0.128</v>
          </cell>
          <cell r="B120">
            <v>0.57799999999999996</v>
          </cell>
          <cell r="C120">
            <v>0.27800000000000002</v>
          </cell>
          <cell r="D120">
            <v>0.19520000000000001</v>
          </cell>
        </row>
        <row r="121">
          <cell r="A121">
            <v>0.129</v>
          </cell>
          <cell r="B121">
            <v>0.57899999999999996</v>
          </cell>
          <cell r="C121">
            <v>0.27900000000000003</v>
          </cell>
          <cell r="D121">
            <v>0.1961</v>
          </cell>
        </row>
        <row r="122">
          <cell r="A122">
            <v>0.13</v>
          </cell>
          <cell r="B122">
            <v>0.57999999999999996</v>
          </cell>
          <cell r="C122">
            <v>0.28000000000000003</v>
          </cell>
          <cell r="D122">
            <v>0.19700000000000001</v>
          </cell>
        </row>
        <row r="123">
          <cell r="A123">
            <v>0.13100000000000001</v>
          </cell>
          <cell r="B123">
            <v>0.58099999999999996</v>
          </cell>
          <cell r="C123">
            <v>0.28090000000000004</v>
          </cell>
          <cell r="D123">
            <v>0.1978</v>
          </cell>
        </row>
        <row r="124">
          <cell r="A124">
            <v>0.13200000000000001</v>
          </cell>
          <cell r="B124">
            <v>0.58199999999999996</v>
          </cell>
          <cell r="C124">
            <v>0.28179999999999999</v>
          </cell>
          <cell r="D124">
            <v>0.1986</v>
          </cell>
        </row>
        <row r="125">
          <cell r="A125">
            <v>0.13300000000000001</v>
          </cell>
          <cell r="B125">
            <v>0.58299999999999996</v>
          </cell>
          <cell r="C125">
            <v>0.28270000000000001</v>
          </cell>
          <cell r="D125">
            <v>0.19939999999999999</v>
          </cell>
        </row>
        <row r="126">
          <cell r="A126">
            <v>0.13400000000000001</v>
          </cell>
          <cell r="B126">
            <v>0.58399999999999996</v>
          </cell>
          <cell r="C126">
            <v>0.28360000000000002</v>
          </cell>
          <cell r="D126">
            <v>0.20019999999999999</v>
          </cell>
        </row>
        <row r="127">
          <cell r="A127">
            <v>0.13500000000000001</v>
          </cell>
          <cell r="B127">
            <v>0.58499999999999996</v>
          </cell>
          <cell r="C127">
            <v>0.28449999999999998</v>
          </cell>
          <cell r="D127">
            <v>0.20100000000000001</v>
          </cell>
        </row>
        <row r="128">
          <cell r="A128">
            <v>0.13600000000000001</v>
          </cell>
          <cell r="B128">
            <v>0.58599999999999997</v>
          </cell>
          <cell r="C128">
            <v>0.28539999999999999</v>
          </cell>
          <cell r="D128">
            <v>0.20180000000000001</v>
          </cell>
        </row>
        <row r="129">
          <cell r="A129">
            <v>0.13700000000000001</v>
          </cell>
          <cell r="B129">
            <v>0.58699999999999997</v>
          </cell>
          <cell r="C129">
            <v>0.2863</v>
          </cell>
          <cell r="D129">
            <v>0.2026</v>
          </cell>
        </row>
        <row r="130">
          <cell r="A130">
            <v>0.13800000000000001</v>
          </cell>
          <cell r="B130">
            <v>0.58799999999999997</v>
          </cell>
          <cell r="C130">
            <v>0.28720000000000001</v>
          </cell>
          <cell r="D130">
            <v>0.2034</v>
          </cell>
        </row>
        <row r="131">
          <cell r="A131">
            <v>0.13900000000000001</v>
          </cell>
          <cell r="B131">
            <v>0.58899999999999997</v>
          </cell>
          <cell r="C131">
            <v>0.28809999999999997</v>
          </cell>
          <cell r="D131">
            <v>0.20419999999999999</v>
          </cell>
        </row>
        <row r="132">
          <cell r="A132">
            <v>0.14000000000000001</v>
          </cell>
          <cell r="B132">
            <v>0.59</v>
          </cell>
          <cell r="C132">
            <v>0.28899999999999998</v>
          </cell>
          <cell r="D132">
            <v>0.20499999999999999</v>
          </cell>
        </row>
        <row r="133">
          <cell r="A133">
            <v>0.14099999999999999</v>
          </cell>
          <cell r="B133">
            <v>0.59099999999999997</v>
          </cell>
          <cell r="C133">
            <v>0.28989999999999999</v>
          </cell>
          <cell r="D133">
            <v>0.20579999999999998</v>
          </cell>
        </row>
        <row r="134">
          <cell r="A134">
            <v>0.14199999999999999</v>
          </cell>
          <cell r="B134">
            <v>0.59199999999999997</v>
          </cell>
          <cell r="C134">
            <v>0.2908</v>
          </cell>
          <cell r="D134">
            <v>0.20659999999999998</v>
          </cell>
        </row>
        <row r="135">
          <cell r="A135">
            <v>0.14299999999999999</v>
          </cell>
          <cell r="B135">
            <v>0.59299999999999997</v>
          </cell>
          <cell r="C135">
            <v>0.29169999999999996</v>
          </cell>
          <cell r="D135">
            <v>0.2074</v>
          </cell>
        </row>
        <row r="136">
          <cell r="A136">
            <v>0.14399999999999999</v>
          </cell>
          <cell r="B136">
            <v>0.59399999999999997</v>
          </cell>
          <cell r="C136">
            <v>0.29259999999999997</v>
          </cell>
          <cell r="D136">
            <v>0.2082</v>
          </cell>
        </row>
        <row r="137">
          <cell r="A137">
            <v>0.14499999999999999</v>
          </cell>
          <cell r="B137">
            <v>0.59499999999999997</v>
          </cell>
          <cell r="C137">
            <v>0.29349999999999998</v>
          </cell>
          <cell r="D137">
            <v>0.20899999999999999</v>
          </cell>
        </row>
        <row r="138">
          <cell r="A138">
            <v>0.14599999999999999</v>
          </cell>
          <cell r="B138">
            <v>0.59599999999999997</v>
          </cell>
          <cell r="C138">
            <v>0.2944</v>
          </cell>
          <cell r="D138">
            <v>0.20979999999999999</v>
          </cell>
        </row>
        <row r="139">
          <cell r="A139">
            <v>0.14699999999999999</v>
          </cell>
          <cell r="B139">
            <v>0.59699999999999998</v>
          </cell>
          <cell r="C139">
            <v>0.29530000000000001</v>
          </cell>
          <cell r="D139">
            <v>0.21059999999999998</v>
          </cell>
        </row>
        <row r="140">
          <cell r="A140">
            <v>0.14799999999999999</v>
          </cell>
          <cell r="B140">
            <v>0.59799999999999998</v>
          </cell>
          <cell r="C140">
            <v>0.29619999999999996</v>
          </cell>
          <cell r="D140">
            <v>0.2114</v>
          </cell>
        </row>
        <row r="141">
          <cell r="A141">
            <v>0.14899999999999999</v>
          </cell>
          <cell r="B141">
            <v>0.59899999999999998</v>
          </cell>
          <cell r="C141">
            <v>0.29709999999999998</v>
          </cell>
          <cell r="D141">
            <v>0.2122</v>
          </cell>
        </row>
        <row r="142">
          <cell r="A142">
            <v>0.15</v>
          </cell>
          <cell r="B142">
            <v>0.6</v>
          </cell>
          <cell r="C142">
            <v>0.29799999999999999</v>
          </cell>
          <cell r="D142">
            <v>0.21299999999999999</v>
          </cell>
        </row>
        <row r="143">
          <cell r="A143">
            <v>0.151</v>
          </cell>
          <cell r="B143">
            <v>0.60129999999999995</v>
          </cell>
          <cell r="C143">
            <v>0.29899999999999999</v>
          </cell>
          <cell r="D143">
            <v>0.21379999999999999</v>
          </cell>
        </row>
        <row r="144">
          <cell r="A144">
            <v>0.152</v>
          </cell>
          <cell r="B144">
            <v>0.60260000000000002</v>
          </cell>
          <cell r="C144">
            <v>0.3</v>
          </cell>
          <cell r="D144">
            <v>0.21459999999999999</v>
          </cell>
        </row>
        <row r="145">
          <cell r="A145">
            <v>0.153</v>
          </cell>
          <cell r="B145">
            <v>0.60389999999999999</v>
          </cell>
          <cell r="C145">
            <v>0.30099999999999999</v>
          </cell>
          <cell r="D145">
            <v>0.21540000000000001</v>
          </cell>
        </row>
        <row r="146">
          <cell r="A146">
            <v>0.154</v>
          </cell>
          <cell r="B146">
            <v>0.60519999999999996</v>
          </cell>
          <cell r="C146">
            <v>0.30199999999999999</v>
          </cell>
          <cell r="D146">
            <v>0.2162</v>
          </cell>
        </row>
        <row r="147">
          <cell r="A147">
            <v>0.155</v>
          </cell>
          <cell r="B147">
            <v>0.60650000000000004</v>
          </cell>
          <cell r="C147">
            <v>0.30299999999999999</v>
          </cell>
          <cell r="D147">
            <v>0.217</v>
          </cell>
        </row>
        <row r="148">
          <cell r="A148">
            <v>0.156</v>
          </cell>
          <cell r="B148">
            <v>0.60780000000000001</v>
          </cell>
          <cell r="C148">
            <v>0.30399999999999999</v>
          </cell>
          <cell r="D148">
            <v>0.21779999999999999</v>
          </cell>
        </row>
        <row r="149">
          <cell r="A149">
            <v>0.157</v>
          </cell>
          <cell r="B149">
            <v>0.60909999999999997</v>
          </cell>
          <cell r="C149">
            <v>0.30499999999999999</v>
          </cell>
          <cell r="D149">
            <v>0.21859999999999999</v>
          </cell>
        </row>
        <row r="150">
          <cell r="A150">
            <v>0.158</v>
          </cell>
          <cell r="B150">
            <v>0.61039999999999994</v>
          </cell>
          <cell r="C150">
            <v>0.30599999999999999</v>
          </cell>
          <cell r="D150">
            <v>0.21940000000000001</v>
          </cell>
        </row>
        <row r="151">
          <cell r="A151">
            <v>0.159</v>
          </cell>
          <cell r="B151">
            <v>0.61170000000000002</v>
          </cell>
          <cell r="C151">
            <v>0.307</v>
          </cell>
          <cell r="D151">
            <v>0.22020000000000001</v>
          </cell>
        </row>
        <row r="152">
          <cell r="A152">
            <v>0.16</v>
          </cell>
          <cell r="B152">
            <v>0.61299999999999999</v>
          </cell>
          <cell r="C152">
            <v>0.308</v>
          </cell>
          <cell r="D152">
            <v>0.221</v>
          </cell>
        </row>
        <row r="153">
          <cell r="A153">
            <v>0.161</v>
          </cell>
          <cell r="B153">
            <v>0.61409999999999998</v>
          </cell>
          <cell r="C153">
            <v>0.30869999999999997</v>
          </cell>
          <cell r="D153">
            <v>0.2218</v>
          </cell>
        </row>
        <row r="154">
          <cell r="A154">
            <v>0.16200000000000001</v>
          </cell>
          <cell r="B154">
            <v>0.61519999999999997</v>
          </cell>
          <cell r="C154">
            <v>0.30940000000000001</v>
          </cell>
          <cell r="D154">
            <v>0.22259999999999999</v>
          </cell>
        </row>
        <row r="155">
          <cell r="A155">
            <v>0.16300000000000001</v>
          </cell>
          <cell r="B155">
            <v>0.61629999999999996</v>
          </cell>
          <cell r="C155">
            <v>0.31009999999999999</v>
          </cell>
          <cell r="D155">
            <v>0.22340000000000002</v>
          </cell>
        </row>
        <row r="156">
          <cell r="A156">
            <v>0.16400000000000001</v>
          </cell>
          <cell r="B156">
            <v>0.61739999999999995</v>
          </cell>
          <cell r="C156">
            <v>0.31080000000000002</v>
          </cell>
          <cell r="D156">
            <v>0.22420000000000001</v>
          </cell>
        </row>
        <row r="157">
          <cell r="A157">
            <v>0.16500000000000001</v>
          </cell>
          <cell r="B157">
            <v>0.61850000000000005</v>
          </cell>
          <cell r="C157">
            <v>0.3115</v>
          </cell>
          <cell r="D157">
            <v>0.22500000000000001</v>
          </cell>
        </row>
        <row r="158">
          <cell r="A158">
            <v>0.16600000000000001</v>
          </cell>
          <cell r="B158">
            <v>0.61960000000000004</v>
          </cell>
          <cell r="C158">
            <v>0.31219999999999998</v>
          </cell>
          <cell r="D158">
            <v>0.2258</v>
          </cell>
        </row>
        <row r="159">
          <cell r="A159">
            <v>0.16700000000000001</v>
          </cell>
          <cell r="B159">
            <v>0.62070000000000003</v>
          </cell>
          <cell r="C159">
            <v>0.31290000000000001</v>
          </cell>
          <cell r="D159">
            <v>0.2266</v>
          </cell>
        </row>
        <row r="160">
          <cell r="A160">
            <v>0.16800000000000001</v>
          </cell>
          <cell r="B160">
            <v>0.62180000000000002</v>
          </cell>
          <cell r="C160">
            <v>0.31359999999999999</v>
          </cell>
          <cell r="D160">
            <v>0.22740000000000002</v>
          </cell>
        </row>
        <row r="161">
          <cell r="A161">
            <v>0.16900000000000001</v>
          </cell>
          <cell r="B161">
            <v>0.62290000000000001</v>
          </cell>
          <cell r="C161">
            <v>0.31430000000000002</v>
          </cell>
          <cell r="D161">
            <v>0.22820000000000001</v>
          </cell>
        </row>
        <row r="162">
          <cell r="A162">
            <v>0.17</v>
          </cell>
          <cell r="B162">
            <v>0.624</v>
          </cell>
          <cell r="C162">
            <v>0.315</v>
          </cell>
          <cell r="D162">
            <v>0.22900000000000001</v>
          </cell>
        </row>
        <row r="163">
          <cell r="A163">
            <v>0.17100000000000001</v>
          </cell>
          <cell r="B163">
            <v>0.625</v>
          </cell>
          <cell r="C163">
            <v>0.31580000000000003</v>
          </cell>
          <cell r="D163">
            <v>0.22970000000000002</v>
          </cell>
        </row>
        <row r="164">
          <cell r="A164">
            <v>0.17199999999999999</v>
          </cell>
          <cell r="B164">
            <v>0.626</v>
          </cell>
          <cell r="C164">
            <v>0.31659999999999999</v>
          </cell>
          <cell r="D164">
            <v>0.23039999999999999</v>
          </cell>
        </row>
        <row r="165">
          <cell r="A165">
            <v>0.17299999999999999</v>
          </cell>
          <cell r="B165">
            <v>0.627</v>
          </cell>
          <cell r="C165">
            <v>0.31740000000000002</v>
          </cell>
          <cell r="D165">
            <v>0.2311</v>
          </cell>
        </row>
        <row r="166">
          <cell r="A166">
            <v>0.17399999999999999</v>
          </cell>
          <cell r="B166">
            <v>0.628</v>
          </cell>
          <cell r="C166">
            <v>0.31819999999999998</v>
          </cell>
          <cell r="D166">
            <v>0.23180000000000001</v>
          </cell>
        </row>
        <row r="167">
          <cell r="A167">
            <v>0.17499999999999999</v>
          </cell>
          <cell r="B167">
            <v>0.629</v>
          </cell>
          <cell r="C167">
            <v>0.31900000000000001</v>
          </cell>
          <cell r="D167">
            <v>0.23249999999999998</v>
          </cell>
        </row>
        <row r="168">
          <cell r="A168">
            <v>0.17599999999999999</v>
          </cell>
          <cell r="B168">
            <v>0.63</v>
          </cell>
          <cell r="C168">
            <v>0.31980000000000003</v>
          </cell>
          <cell r="D168">
            <v>0.23319999999999999</v>
          </cell>
        </row>
        <row r="169">
          <cell r="A169">
            <v>0.17699999999999999</v>
          </cell>
          <cell r="B169">
            <v>0.63100000000000001</v>
          </cell>
          <cell r="C169">
            <v>0.3206</v>
          </cell>
          <cell r="D169">
            <v>0.2339</v>
          </cell>
        </row>
        <row r="170">
          <cell r="A170">
            <v>0.17799999999999999</v>
          </cell>
          <cell r="B170">
            <v>0.63200000000000001</v>
          </cell>
          <cell r="C170">
            <v>0.32140000000000002</v>
          </cell>
          <cell r="D170">
            <v>0.2346</v>
          </cell>
        </row>
        <row r="171">
          <cell r="A171">
            <v>0.17899999999999999</v>
          </cell>
          <cell r="B171">
            <v>0.63300000000000001</v>
          </cell>
          <cell r="C171">
            <v>0.32219999999999999</v>
          </cell>
          <cell r="D171">
            <v>0.23529999999999998</v>
          </cell>
        </row>
        <row r="172">
          <cell r="A172">
            <v>0.18</v>
          </cell>
          <cell r="B172">
            <v>0.63400000000000001</v>
          </cell>
          <cell r="C172">
            <v>0.32300000000000001</v>
          </cell>
          <cell r="D172">
            <v>0.23599999999999999</v>
          </cell>
        </row>
        <row r="173">
          <cell r="A173">
            <v>0.18099999999999999</v>
          </cell>
          <cell r="B173">
            <v>0.6351</v>
          </cell>
          <cell r="C173">
            <v>0.3241</v>
          </cell>
          <cell r="D173">
            <v>0.23679999999999998</v>
          </cell>
        </row>
        <row r="174">
          <cell r="A174">
            <v>0.182</v>
          </cell>
          <cell r="B174">
            <v>0.63619999999999999</v>
          </cell>
          <cell r="C174">
            <v>0.32519999999999999</v>
          </cell>
          <cell r="D174">
            <v>0.23759999999999998</v>
          </cell>
        </row>
        <row r="175">
          <cell r="A175">
            <v>0.183</v>
          </cell>
          <cell r="B175">
            <v>0.63729999999999998</v>
          </cell>
          <cell r="C175">
            <v>0.32630000000000003</v>
          </cell>
          <cell r="D175">
            <v>0.2384</v>
          </cell>
        </row>
        <row r="176">
          <cell r="A176">
            <v>0.184</v>
          </cell>
          <cell r="B176">
            <v>0.63839999999999997</v>
          </cell>
          <cell r="C176">
            <v>0.32740000000000002</v>
          </cell>
          <cell r="D176">
            <v>0.2392</v>
          </cell>
        </row>
        <row r="177">
          <cell r="A177">
            <v>0.185</v>
          </cell>
          <cell r="B177">
            <v>0.63949999999999996</v>
          </cell>
          <cell r="C177">
            <v>0.32850000000000001</v>
          </cell>
          <cell r="D177">
            <v>0.24</v>
          </cell>
        </row>
        <row r="178">
          <cell r="A178">
            <v>0.186</v>
          </cell>
          <cell r="B178">
            <v>0.64060000000000006</v>
          </cell>
          <cell r="C178">
            <v>0.3296</v>
          </cell>
          <cell r="D178">
            <v>0.24079999999999999</v>
          </cell>
        </row>
        <row r="179">
          <cell r="A179">
            <v>0.187</v>
          </cell>
          <cell r="B179">
            <v>0.64170000000000005</v>
          </cell>
          <cell r="C179">
            <v>0.33069999999999999</v>
          </cell>
          <cell r="D179">
            <v>0.24159999999999998</v>
          </cell>
        </row>
        <row r="180">
          <cell r="A180">
            <v>0.188</v>
          </cell>
          <cell r="B180">
            <v>0.64280000000000004</v>
          </cell>
          <cell r="C180">
            <v>0.33180000000000004</v>
          </cell>
          <cell r="D180">
            <v>0.2424</v>
          </cell>
        </row>
        <row r="181">
          <cell r="A181">
            <v>0.189</v>
          </cell>
          <cell r="B181">
            <v>0.64390000000000003</v>
          </cell>
          <cell r="C181">
            <v>0.33290000000000003</v>
          </cell>
          <cell r="D181">
            <v>0.2432</v>
          </cell>
        </row>
        <row r="182">
          <cell r="A182">
            <v>0.19</v>
          </cell>
          <cell r="B182">
            <v>0.64500000000000002</v>
          </cell>
          <cell r="C182">
            <v>0.33400000000000002</v>
          </cell>
          <cell r="D182">
            <v>0.24399999999999999</v>
          </cell>
        </row>
        <row r="183">
          <cell r="A183">
            <v>0.191</v>
          </cell>
          <cell r="B183">
            <v>0.64610000000000001</v>
          </cell>
          <cell r="C183">
            <v>0.3352</v>
          </cell>
          <cell r="D183">
            <v>0.2447</v>
          </cell>
        </row>
        <row r="184">
          <cell r="A184">
            <v>0.192</v>
          </cell>
          <cell r="B184">
            <v>0.6472</v>
          </cell>
          <cell r="C184">
            <v>0.33640000000000003</v>
          </cell>
          <cell r="D184">
            <v>0.24540000000000001</v>
          </cell>
        </row>
        <row r="185">
          <cell r="A185">
            <v>0.193</v>
          </cell>
          <cell r="B185">
            <v>0.64829999999999999</v>
          </cell>
          <cell r="C185">
            <v>0.33760000000000001</v>
          </cell>
          <cell r="D185">
            <v>0.24609999999999999</v>
          </cell>
        </row>
        <row r="186">
          <cell r="A186">
            <v>0.19400000000000001</v>
          </cell>
          <cell r="B186">
            <v>0.64939999999999998</v>
          </cell>
          <cell r="C186">
            <v>0.33879999999999999</v>
          </cell>
          <cell r="D186">
            <v>0.24679999999999999</v>
          </cell>
        </row>
        <row r="187">
          <cell r="A187">
            <v>0.19500000000000001</v>
          </cell>
          <cell r="B187">
            <v>0.65050000000000008</v>
          </cell>
          <cell r="C187">
            <v>0.33999999999999997</v>
          </cell>
          <cell r="D187">
            <v>0.2475</v>
          </cell>
        </row>
        <row r="188">
          <cell r="A188">
            <v>0.19600000000000001</v>
          </cell>
          <cell r="B188">
            <v>0.65160000000000007</v>
          </cell>
          <cell r="C188">
            <v>0.3412</v>
          </cell>
          <cell r="D188">
            <v>0.2482</v>
          </cell>
        </row>
        <row r="189">
          <cell r="A189">
            <v>0.19700000000000001</v>
          </cell>
          <cell r="B189">
            <v>0.65270000000000006</v>
          </cell>
          <cell r="C189">
            <v>0.34239999999999998</v>
          </cell>
          <cell r="D189">
            <v>0.24890000000000001</v>
          </cell>
        </row>
        <row r="190">
          <cell r="A190">
            <v>0.19800000000000001</v>
          </cell>
          <cell r="B190">
            <v>0.65380000000000005</v>
          </cell>
          <cell r="C190">
            <v>0.34359999999999996</v>
          </cell>
          <cell r="D190">
            <v>0.24959999999999999</v>
          </cell>
        </row>
        <row r="191">
          <cell r="A191">
            <v>0.19900000000000001</v>
          </cell>
          <cell r="B191">
            <v>0.65490000000000004</v>
          </cell>
          <cell r="C191">
            <v>0.3448</v>
          </cell>
          <cell r="D191">
            <v>0.25030000000000002</v>
          </cell>
        </row>
        <row r="192">
          <cell r="A192">
            <v>0.2</v>
          </cell>
          <cell r="B192">
            <v>0.65600000000000003</v>
          </cell>
          <cell r="C192">
            <v>0.34599999999999997</v>
          </cell>
          <cell r="D192">
            <v>0.251</v>
          </cell>
        </row>
        <row r="193">
          <cell r="A193">
            <v>0.20100000000000001</v>
          </cell>
          <cell r="B193">
            <v>0.65680000000000005</v>
          </cell>
          <cell r="C193">
            <v>0.34669999999999995</v>
          </cell>
          <cell r="D193">
            <v>0.25169999999999998</v>
          </cell>
        </row>
        <row r="194">
          <cell r="A194">
            <v>0.20200000000000001</v>
          </cell>
          <cell r="B194">
            <v>0.65760000000000007</v>
          </cell>
          <cell r="C194">
            <v>0.34739999999999999</v>
          </cell>
          <cell r="D194">
            <v>0.25240000000000001</v>
          </cell>
        </row>
        <row r="195">
          <cell r="A195">
            <v>0.20300000000000001</v>
          </cell>
          <cell r="B195">
            <v>0.65839999999999999</v>
          </cell>
          <cell r="C195">
            <v>0.34809999999999997</v>
          </cell>
          <cell r="D195">
            <v>0.25309999999999999</v>
          </cell>
        </row>
        <row r="196">
          <cell r="A196">
            <v>0.20399999999999999</v>
          </cell>
          <cell r="B196">
            <v>0.65920000000000001</v>
          </cell>
          <cell r="C196">
            <v>0.3488</v>
          </cell>
          <cell r="D196">
            <v>0.25380000000000003</v>
          </cell>
        </row>
        <row r="197">
          <cell r="A197">
            <v>0.20499999999999999</v>
          </cell>
          <cell r="B197">
            <v>0.66</v>
          </cell>
          <cell r="C197">
            <v>0.34949999999999998</v>
          </cell>
          <cell r="D197">
            <v>0.2545</v>
          </cell>
        </row>
        <row r="198">
          <cell r="A198">
            <v>0.20599999999999999</v>
          </cell>
          <cell r="B198">
            <v>0.66080000000000005</v>
          </cell>
          <cell r="C198">
            <v>0.35019999999999996</v>
          </cell>
          <cell r="D198">
            <v>0.25519999999999998</v>
          </cell>
        </row>
        <row r="199">
          <cell r="A199">
            <v>0.20699999999999999</v>
          </cell>
          <cell r="B199">
            <v>0.66160000000000008</v>
          </cell>
          <cell r="C199">
            <v>0.35089999999999999</v>
          </cell>
          <cell r="D199">
            <v>0.25590000000000002</v>
          </cell>
        </row>
        <row r="200">
          <cell r="A200">
            <v>0.20799999999999999</v>
          </cell>
          <cell r="B200">
            <v>0.66239999999999999</v>
          </cell>
          <cell r="C200">
            <v>0.35159999999999997</v>
          </cell>
          <cell r="D200">
            <v>0.25659999999999999</v>
          </cell>
        </row>
        <row r="201">
          <cell r="A201">
            <v>0.20899999999999999</v>
          </cell>
          <cell r="B201">
            <v>0.66320000000000001</v>
          </cell>
          <cell r="C201">
            <v>0.3523</v>
          </cell>
          <cell r="D201">
            <v>0.25730000000000003</v>
          </cell>
        </row>
        <row r="202">
          <cell r="A202">
            <v>0.21</v>
          </cell>
          <cell r="B202">
            <v>0.66400000000000003</v>
          </cell>
          <cell r="C202">
            <v>0.35299999999999998</v>
          </cell>
          <cell r="D202">
            <v>0.25800000000000001</v>
          </cell>
        </row>
        <row r="203">
          <cell r="A203">
            <v>0.21099999999999999</v>
          </cell>
          <cell r="B203">
            <v>0.66480000000000006</v>
          </cell>
          <cell r="C203">
            <v>0.35389999999999999</v>
          </cell>
          <cell r="D203">
            <v>0.25880000000000003</v>
          </cell>
        </row>
        <row r="204">
          <cell r="A204">
            <v>0.21199999999999999</v>
          </cell>
          <cell r="B204">
            <v>0.66560000000000008</v>
          </cell>
          <cell r="C204">
            <v>0.3548</v>
          </cell>
          <cell r="D204">
            <v>0.2596</v>
          </cell>
        </row>
        <row r="205">
          <cell r="A205">
            <v>0.21299999999999999</v>
          </cell>
          <cell r="B205">
            <v>0.66639999999999999</v>
          </cell>
          <cell r="C205">
            <v>0.35569999999999996</v>
          </cell>
          <cell r="D205">
            <v>0.26040000000000002</v>
          </cell>
        </row>
        <row r="206">
          <cell r="A206">
            <v>0.214</v>
          </cell>
          <cell r="B206">
            <v>0.66720000000000002</v>
          </cell>
          <cell r="C206">
            <v>0.35659999999999997</v>
          </cell>
          <cell r="D206">
            <v>0.26119999999999999</v>
          </cell>
        </row>
        <row r="207">
          <cell r="A207">
            <v>0.215</v>
          </cell>
          <cell r="B207">
            <v>0.66800000000000004</v>
          </cell>
          <cell r="C207">
            <v>0.35749999999999998</v>
          </cell>
          <cell r="D207">
            <v>0.26200000000000001</v>
          </cell>
        </row>
        <row r="208">
          <cell r="A208">
            <v>0.216</v>
          </cell>
          <cell r="B208">
            <v>0.66880000000000006</v>
          </cell>
          <cell r="C208">
            <v>0.3584</v>
          </cell>
          <cell r="D208">
            <v>0.26280000000000003</v>
          </cell>
        </row>
        <row r="209">
          <cell r="A209">
            <v>0.217</v>
          </cell>
          <cell r="B209">
            <v>0.66960000000000008</v>
          </cell>
          <cell r="C209">
            <v>0.35930000000000001</v>
          </cell>
          <cell r="D209">
            <v>0.2636</v>
          </cell>
        </row>
        <row r="210">
          <cell r="A210">
            <v>0.218</v>
          </cell>
          <cell r="B210">
            <v>0.6704</v>
          </cell>
          <cell r="C210">
            <v>0.36019999999999996</v>
          </cell>
          <cell r="D210">
            <v>0.26440000000000002</v>
          </cell>
        </row>
        <row r="211">
          <cell r="A211">
            <v>0.219</v>
          </cell>
          <cell r="B211">
            <v>0.67120000000000002</v>
          </cell>
          <cell r="C211">
            <v>0.36109999999999998</v>
          </cell>
          <cell r="D211">
            <v>0.26519999999999999</v>
          </cell>
        </row>
        <row r="212">
          <cell r="A212">
            <v>0.22</v>
          </cell>
          <cell r="B212">
            <v>0.67200000000000004</v>
          </cell>
          <cell r="C212">
            <v>0.36199999999999999</v>
          </cell>
          <cell r="D212">
            <v>0.26600000000000001</v>
          </cell>
        </row>
        <row r="213">
          <cell r="A213">
            <v>0.221</v>
          </cell>
          <cell r="B213">
            <v>0.67280000000000006</v>
          </cell>
          <cell r="C213">
            <v>0.36280000000000001</v>
          </cell>
          <cell r="D213">
            <v>0.26669999999999999</v>
          </cell>
        </row>
        <row r="214">
          <cell r="A214">
            <v>0.222</v>
          </cell>
          <cell r="B214">
            <v>0.67360000000000009</v>
          </cell>
          <cell r="C214">
            <v>0.36359999999999998</v>
          </cell>
          <cell r="D214">
            <v>0.26740000000000003</v>
          </cell>
        </row>
        <row r="215">
          <cell r="A215">
            <v>0.223</v>
          </cell>
          <cell r="B215">
            <v>0.6744</v>
          </cell>
          <cell r="C215">
            <v>0.3644</v>
          </cell>
          <cell r="D215">
            <v>0.2681</v>
          </cell>
        </row>
        <row r="216">
          <cell r="A216">
            <v>0.224</v>
          </cell>
          <cell r="B216">
            <v>0.67520000000000002</v>
          </cell>
          <cell r="C216">
            <v>0.36519999999999997</v>
          </cell>
          <cell r="D216">
            <v>0.26880000000000004</v>
          </cell>
        </row>
        <row r="217">
          <cell r="A217">
            <v>0.22500000000000001</v>
          </cell>
          <cell r="B217">
            <v>0.67600000000000005</v>
          </cell>
          <cell r="C217">
            <v>0.36599999999999999</v>
          </cell>
          <cell r="D217">
            <v>0.26950000000000002</v>
          </cell>
        </row>
        <row r="218">
          <cell r="A218">
            <v>0.22600000000000001</v>
          </cell>
          <cell r="B218">
            <v>0.67680000000000007</v>
          </cell>
          <cell r="C218">
            <v>0.36680000000000001</v>
          </cell>
          <cell r="D218">
            <v>0.2702</v>
          </cell>
        </row>
        <row r="219">
          <cell r="A219">
            <v>0.22700000000000001</v>
          </cell>
          <cell r="B219">
            <v>0.67760000000000009</v>
          </cell>
          <cell r="C219">
            <v>0.36759999999999998</v>
          </cell>
          <cell r="D219">
            <v>0.27090000000000003</v>
          </cell>
        </row>
        <row r="220">
          <cell r="A220">
            <v>0.22800000000000001</v>
          </cell>
          <cell r="B220">
            <v>0.6784</v>
          </cell>
          <cell r="C220">
            <v>0.36840000000000001</v>
          </cell>
          <cell r="D220">
            <v>0.27160000000000001</v>
          </cell>
        </row>
        <row r="221">
          <cell r="A221">
            <v>0.22900000000000001</v>
          </cell>
          <cell r="B221">
            <v>0.67920000000000003</v>
          </cell>
          <cell r="C221">
            <v>0.36919999999999997</v>
          </cell>
          <cell r="D221">
            <v>0.27230000000000004</v>
          </cell>
        </row>
        <row r="222">
          <cell r="A222">
            <v>0.23</v>
          </cell>
          <cell r="B222">
            <v>0.68</v>
          </cell>
          <cell r="C222">
            <v>0.37</v>
          </cell>
          <cell r="D222">
            <v>0.27300000000000002</v>
          </cell>
        </row>
        <row r="223">
          <cell r="A223">
            <v>0.23100000000000001</v>
          </cell>
          <cell r="B223">
            <v>0.68070000000000008</v>
          </cell>
          <cell r="C223">
            <v>0.37090000000000001</v>
          </cell>
          <cell r="D223">
            <v>0.2737</v>
          </cell>
        </row>
        <row r="224">
          <cell r="A224">
            <v>0.23200000000000001</v>
          </cell>
          <cell r="B224">
            <v>0.68140000000000001</v>
          </cell>
          <cell r="C224">
            <v>0.37180000000000002</v>
          </cell>
          <cell r="D224">
            <v>0.27440000000000003</v>
          </cell>
        </row>
        <row r="225">
          <cell r="A225">
            <v>0.23300000000000001</v>
          </cell>
          <cell r="B225">
            <v>0.68210000000000004</v>
          </cell>
          <cell r="C225">
            <v>0.37269999999999998</v>
          </cell>
          <cell r="D225">
            <v>0.27510000000000001</v>
          </cell>
        </row>
        <row r="226">
          <cell r="A226">
            <v>0.23400000000000001</v>
          </cell>
          <cell r="B226">
            <v>0.68280000000000007</v>
          </cell>
          <cell r="C226">
            <v>0.37359999999999999</v>
          </cell>
          <cell r="D226">
            <v>0.27580000000000005</v>
          </cell>
        </row>
        <row r="227">
          <cell r="A227">
            <v>0.23499999999999999</v>
          </cell>
          <cell r="B227">
            <v>0.6835</v>
          </cell>
          <cell r="C227">
            <v>0.3745</v>
          </cell>
          <cell r="D227">
            <v>0.27650000000000002</v>
          </cell>
        </row>
        <row r="228">
          <cell r="A228">
            <v>0.23599999999999999</v>
          </cell>
          <cell r="B228">
            <v>0.68420000000000003</v>
          </cell>
          <cell r="C228">
            <v>0.37540000000000001</v>
          </cell>
          <cell r="D228">
            <v>0.2772</v>
          </cell>
        </row>
        <row r="229">
          <cell r="A229">
            <v>0.23699999999999999</v>
          </cell>
          <cell r="B229">
            <v>0.68490000000000006</v>
          </cell>
          <cell r="C229">
            <v>0.37630000000000002</v>
          </cell>
          <cell r="D229">
            <v>0.27790000000000004</v>
          </cell>
        </row>
        <row r="230">
          <cell r="A230">
            <v>0.23799999999999999</v>
          </cell>
          <cell r="B230">
            <v>0.6856000000000001</v>
          </cell>
          <cell r="C230">
            <v>0.37719999999999998</v>
          </cell>
          <cell r="D230">
            <v>0.27860000000000001</v>
          </cell>
        </row>
        <row r="231">
          <cell r="A231">
            <v>0.23899999999999999</v>
          </cell>
          <cell r="B231">
            <v>0.68630000000000002</v>
          </cell>
          <cell r="C231">
            <v>0.37809999999999999</v>
          </cell>
          <cell r="D231">
            <v>0.27930000000000005</v>
          </cell>
        </row>
        <row r="232">
          <cell r="A232">
            <v>0.24</v>
          </cell>
          <cell r="B232">
            <v>0.68700000000000006</v>
          </cell>
          <cell r="C232">
            <v>0.379</v>
          </cell>
          <cell r="D232">
            <v>0.28000000000000003</v>
          </cell>
        </row>
        <row r="233">
          <cell r="A233">
            <v>0.24099999999999999</v>
          </cell>
          <cell r="B233">
            <v>0.68780000000000008</v>
          </cell>
          <cell r="C233">
            <v>0.37969999999999998</v>
          </cell>
          <cell r="D233">
            <v>0.28070000000000001</v>
          </cell>
        </row>
        <row r="234">
          <cell r="A234">
            <v>0.24199999999999999</v>
          </cell>
          <cell r="B234">
            <v>0.68859999999999999</v>
          </cell>
          <cell r="C234">
            <v>0.38040000000000002</v>
          </cell>
          <cell r="D234">
            <v>0.28140000000000004</v>
          </cell>
        </row>
        <row r="235">
          <cell r="A235">
            <v>0.24299999999999999</v>
          </cell>
          <cell r="B235">
            <v>0.68940000000000001</v>
          </cell>
          <cell r="C235">
            <v>0.38109999999999999</v>
          </cell>
          <cell r="D235">
            <v>0.28210000000000002</v>
          </cell>
        </row>
        <row r="236">
          <cell r="A236">
            <v>0.24399999999999999</v>
          </cell>
          <cell r="B236">
            <v>0.69020000000000004</v>
          </cell>
          <cell r="C236">
            <v>0.38180000000000003</v>
          </cell>
          <cell r="D236">
            <v>0.2828</v>
          </cell>
        </row>
        <row r="237">
          <cell r="A237">
            <v>0.245</v>
          </cell>
          <cell r="B237">
            <v>0.69100000000000006</v>
          </cell>
          <cell r="C237">
            <v>0.38250000000000001</v>
          </cell>
          <cell r="D237">
            <v>0.28349999999999997</v>
          </cell>
        </row>
        <row r="238">
          <cell r="A238">
            <v>0.246</v>
          </cell>
          <cell r="B238">
            <v>0.69179999999999997</v>
          </cell>
          <cell r="C238">
            <v>0.38319999999999999</v>
          </cell>
          <cell r="D238">
            <v>0.28420000000000001</v>
          </cell>
        </row>
        <row r="239">
          <cell r="A239">
            <v>0.247</v>
          </cell>
          <cell r="B239">
            <v>0.69259999999999999</v>
          </cell>
          <cell r="C239">
            <v>0.38390000000000002</v>
          </cell>
          <cell r="D239">
            <v>0.28489999999999999</v>
          </cell>
        </row>
        <row r="240">
          <cell r="A240">
            <v>0.248</v>
          </cell>
          <cell r="B240">
            <v>0.69340000000000002</v>
          </cell>
          <cell r="C240">
            <v>0.3846</v>
          </cell>
          <cell r="D240">
            <v>0.28559999999999997</v>
          </cell>
        </row>
        <row r="241">
          <cell r="A241">
            <v>0.249</v>
          </cell>
          <cell r="B241">
            <v>0.69419999999999993</v>
          </cell>
          <cell r="C241">
            <v>0.38530000000000003</v>
          </cell>
          <cell r="D241">
            <v>0.2863</v>
          </cell>
        </row>
        <row r="242">
          <cell r="A242">
            <v>0.25</v>
          </cell>
          <cell r="B242">
            <v>0.69499999999999995</v>
          </cell>
          <cell r="C242">
            <v>0.38600000000000001</v>
          </cell>
          <cell r="D242">
            <v>0.28699999999999998</v>
          </cell>
        </row>
        <row r="243">
          <cell r="A243">
            <v>0.251</v>
          </cell>
          <cell r="B243">
            <v>0.69550000000000001</v>
          </cell>
          <cell r="C243">
            <v>0.38669999999999999</v>
          </cell>
          <cell r="D243">
            <v>0.28769999999999996</v>
          </cell>
        </row>
        <row r="244">
          <cell r="A244">
            <v>0.252</v>
          </cell>
          <cell r="B244">
            <v>0.69599999999999995</v>
          </cell>
          <cell r="C244">
            <v>0.38740000000000002</v>
          </cell>
          <cell r="D244">
            <v>0.28839999999999999</v>
          </cell>
        </row>
        <row r="245">
          <cell r="A245">
            <v>0.253</v>
          </cell>
          <cell r="B245">
            <v>0.6964999999999999</v>
          </cell>
          <cell r="C245">
            <v>0.3881</v>
          </cell>
          <cell r="D245">
            <v>0.28909999999999997</v>
          </cell>
        </row>
        <row r="246">
          <cell r="A246">
            <v>0.254</v>
          </cell>
          <cell r="B246">
            <v>0.69699999999999995</v>
          </cell>
          <cell r="C246">
            <v>0.38880000000000003</v>
          </cell>
          <cell r="D246">
            <v>0.2898</v>
          </cell>
        </row>
        <row r="247">
          <cell r="A247">
            <v>0.255</v>
          </cell>
          <cell r="B247">
            <v>0.69750000000000001</v>
          </cell>
          <cell r="C247">
            <v>0.38950000000000001</v>
          </cell>
          <cell r="D247">
            <v>0.29049999999999998</v>
          </cell>
        </row>
        <row r="248">
          <cell r="A248">
            <v>0.25600000000000001</v>
          </cell>
          <cell r="B248">
            <v>0.69799999999999995</v>
          </cell>
          <cell r="C248">
            <v>0.39019999999999999</v>
          </cell>
          <cell r="D248">
            <v>0.29119999999999996</v>
          </cell>
        </row>
        <row r="249">
          <cell r="A249">
            <v>0.25700000000000001</v>
          </cell>
          <cell r="B249">
            <v>0.6984999999999999</v>
          </cell>
          <cell r="C249">
            <v>0.39090000000000003</v>
          </cell>
          <cell r="D249">
            <v>0.29189999999999999</v>
          </cell>
        </row>
        <row r="250">
          <cell r="A250">
            <v>0.25800000000000001</v>
          </cell>
          <cell r="B250">
            <v>0.69899999999999995</v>
          </cell>
          <cell r="C250">
            <v>0.3916</v>
          </cell>
          <cell r="D250">
            <v>0.29259999999999997</v>
          </cell>
        </row>
        <row r="251">
          <cell r="A251">
            <v>0.25900000000000001</v>
          </cell>
          <cell r="B251">
            <v>0.69950000000000001</v>
          </cell>
          <cell r="C251">
            <v>0.39230000000000004</v>
          </cell>
          <cell r="D251">
            <v>0.29330000000000001</v>
          </cell>
        </row>
        <row r="252">
          <cell r="A252">
            <v>0.26</v>
          </cell>
          <cell r="B252">
            <v>0.7</v>
          </cell>
          <cell r="C252">
            <v>0.39300000000000002</v>
          </cell>
          <cell r="D252">
            <v>0.29399999999999998</v>
          </cell>
        </row>
        <row r="253">
          <cell r="A253">
            <v>0.26100000000000001</v>
          </cell>
          <cell r="B253">
            <v>0.7006</v>
          </cell>
          <cell r="C253">
            <v>0.39369999999999999</v>
          </cell>
          <cell r="D253">
            <v>0.29459999999999997</v>
          </cell>
        </row>
        <row r="254">
          <cell r="A254">
            <v>0.26200000000000001</v>
          </cell>
          <cell r="B254">
            <v>0.70119999999999993</v>
          </cell>
          <cell r="C254">
            <v>0.39440000000000003</v>
          </cell>
          <cell r="D254">
            <v>0.29519999999999996</v>
          </cell>
        </row>
        <row r="255">
          <cell r="A255">
            <v>0.26300000000000001</v>
          </cell>
          <cell r="B255">
            <v>0.70179999999999998</v>
          </cell>
          <cell r="C255">
            <v>0.39510000000000001</v>
          </cell>
          <cell r="D255">
            <v>0.29580000000000001</v>
          </cell>
        </row>
        <row r="256">
          <cell r="A256">
            <v>0.26400000000000001</v>
          </cell>
          <cell r="B256">
            <v>0.70239999999999991</v>
          </cell>
          <cell r="C256">
            <v>0.39580000000000004</v>
          </cell>
          <cell r="D256">
            <v>0.2964</v>
          </cell>
        </row>
        <row r="257">
          <cell r="A257">
            <v>0.26500000000000001</v>
          </cell>
          <cell r="B257">
            <v>0.70299999999999996</v>
          </cell>
          <cell r="C257">
            <v>0.39650000000000002</v>
          </cell>
          <cell r="D257">
            <v>0.29699999999999999</v>
          </cell>
        </row>
        <row r="258">
          <cell r="A258">
            <v>0.26600000000000001</v>
          </cell>
          <cell r="B258">
            <v>0.7036</v>
          </cell>
          <cell r="C258">
            <v>0.3972</v>
          </cell>
          <cell r="D258">
            <v>0.29759999999999998</v>
          </cell>
        </row>
        <row r="259">
          <cell r="A259">
            <v>0.26700000000000002</v>
          </cell>
          <cell r="B259">
            <v>0.70419999999999994</v>
          </cell>
          <cell r="C259">
            <v>0.39790000000000003</v>
          </cell>
          <cell r="D259">
            <v>0.29819999999999997</v>
          </cell>
        </row>
        <row r="260">
          <cell r="A260">
            <v>0.26800000000000002</v>
          </cell>
          <cell r="B260">
            <v>0.70479999999999998</v>
          </cell>
          <cell r="C260">
            <v>0.39860000000000001</v>
          </cell>
          <cell r="D260">
            <v>0.29880000000000001</v>
          </cell>
        </row>
        <row r="261">
          <cell r="A261">
            <v>0.26900000000000002</v>
          </cell>
          <cell r="B261">
            <v>0.70539999999999992</v>
          </cell>
          <cell r="C261">
            <v>0.39930000000000004</v>
          </cell>
          <cell r="D261">
            <v>0.2994</v>
          </cell>
        </row>
        <row r="262">
          <cell r="A262">
            <v>0.27</v>
          </cell>
          <cell r="B262">
            <v>0.70599999999999996</v>
          </cell>
          <cell r="C262">
            <v>0.4</v>
          </cell>
          <cell r="D262">
            <v>0.3</v>
          </cell>
        </row>
        <row r="263">
          <cell r="A263">
            <v>0.27100000000000002</v>
          </cell>
          <cell r="B263">
            <v>0.70669999999999999</v>
          </cell>
          <cell r="C263">
            <v>0.40090000000000003</v>
          </cell>
          <cell r="D263">
            <v>0.30069999999999997</v>
          </cell>
        </row>
        <row r="264">
          <cell r="A264">
            <v>0.27200000000000002</v>
          </cell>
          <cell r="B264">
            <v>0.70739999999999992</v>
          </cell>
          <cell r="C264">
            <v>0.40179999999999999</v>
          </cell>
          <cell r="D264">
            <v>0.3014</v>
          </cell>
        </row>
        <row r="265">
          <cell r="A265">
            <v>0.27300000000000002</v>
          </cell>
          <cell r="B265">
            <v>0.70809999999999995</v>
          </cell>
          <cell r="C265">
            <v>0.4027</v>
          </cell>
          <cell r="D265">
            <v>0.30209999999999998</v>
          </cell>
        </row>
        <row r="266">
          <cell r="A266">
            <v>0.27400000000000002</v>
          </cell>
          <cell r="B266">
            <v>0.70879999999999999</v>
          </cell>
          <cell r="C266">
            <v>0.40360000000000001</v>
          </cell>
          <cell r="D266">
            <v>0.30280000000000001</v>
          </cell>
        </row>
        <row r="267">
          <cell r="A267">
            <v>0.27500000000000002</v>
          </cell>
          <cell r="B267">
            <v>0.70950000000000002</v>
          </cell>
          <cell r="C267">
            <v>0.40449999999999997</v>
          </cell>
          <cell r="D267">
            <v>0.30349999999999999</v>
          </cell>
        </row>
        <row r="268">
          <cell r="A268">
            <v>0.27600000000000002</v>
          </cell>
          <cell r="B268">
            <v>0.71019999999999994</v>
          </cell>
          <cell r="C268">
            <v>0.40539999999999998</v>
          </cell>
          <cell r="D268">
            <v>0.30419999999999997</v>
          </cell>
        </row>
        <row r="269">
          <cell r="A269">
            <v>0.27700000000000002</v>
          </cell>
          <cell r="B269">
            <v>0.71089999999999998</v>
          </cell>
          <cell r="C269">
            <v>0.40629999999999999</v>
          </cell>
          <cell r="D269">
            <v>0.3049</v>
          </cell>
        </row>
        <row r="270">
          <cell r="A270">
            <v>0.27800000000000002</v>
          </cell>
          <cell r="B270">
            <v>0.71160000000000001</v>
          </cell>
          <cell r="C270">
            <v>0.40720000000000001</v>
          </cell>
          <cell r="D270">
            <v>0.30559999999999998</v>
          </cell>
        </row>
        <row r="271">
          <cell r="A271">
            <v>0.27900000000000003</v>
          </cell>
          <cell r="B271">
            <v>0.71229999999999993</v>
          </cell>
          <cell r="C271">
            <v>0.40809999999999996</v>
          </cell>
          <cell r="D271">
            <v>0.30630000000000002</v>
          </cell>
        </row>
        <row r="272">
          <cell r="A272">
            <v>0.28000000000000003</v>
          </cell>
          <cell r="B272">
            <v>0.71299999999999997</v>
          </cell>
          <cell r="C272">
            <v>0.40899999999999997</v>
          </cell>
          <cell r="D272">
            <v>0.307</v>
          </cell>
        </row>
        <row r="273">
          <cell r="A273">
            <v>0.28100000000000003</v>
          </cell>
          <cell r="B273">
            <v>0.7137</v>
          </cell>
          <cell r="C273">
            <v>0.4098</v>
          </cell>
          <cell r="D273">
            <v>0.30769999999999997</v>
          </cell>
        </row>
        <row r="274">
          <cell r="A274">
            <v>0.28199999999999997</v>
          </cell>
          <cell r="B274">
            <v>0.71439999999999992</v>
          </cell>
          <cell r="C274">
            <v>0.41059999999999997</v>
          </cell>
          <cell r="D274">
            <v>0.30840000000000001</v>
          </cell>
        </row>
        <row r="275">
          <cell r="A275">
            <v>0.28299999999999997</v>
          </cell>
          <cell r="B275">
            <v>0.71509999999999996</v>
          </cell>
          <cell r="C275">
            <v>0.41139999999999999</v>
          </cell>
          <cell r="D275">
            <v>0.30909999999999999</v>
          </cell>
        </row>
        <row r="276">
          <cell r="A276">
            <v>0.28399999999999997</v>
          </cell>
          <cell r="B276">
            <v>0.71579999999999999</v>
          </cell>
          <cell r="C276">
            <v>0.41219999999999996</v>
          </cell>
          <cell r="D276">
            <v>0.30980000000000002</v>
          </cell>
        </row>
        <row r="277">
          <cell r="A277">
            <v>0.28499999999999998</v>
          </cell>
          <cell r="B277">
            <v>0.71649999999999991</v>
          </cell>
          <cell r="C277">
            <v>0.41299999999999998</v>
          </cell>
          <cell r="D277">
            <v>0.3105</v>
          </cell>
        </row>
        <row r="278">
          <cell r="A278">
            <v>0.28599999999999998</v>
          </cell>
          <cell r="B278">
            <v>0.71719999999999995</v>
          </cell>
          <cell r="C278">
            <v>0.4138</v>
          </cell>
          <cell r="D278">
            <v>0.31119999999999998</v>
          </cell>
        </row>
        <row r="279">
          <cell r="A279">
            <v>0.28699999999999998</v>
          </cell>
          <cell r="B279">
            <v>0.71789999999999998</v>
          </cell>
          <cell r="C279">
            <v>0.41459999999999997</v>
          </cell>
          <cell r="D279">
            <v>0.31190000000000001</v>
          </cell>
        </row>
        <row r="280">
          <cell r="A280">
            <v>0.28799999999999998</v>
          </cell>
          <cell r="B280">
            <v>0.71860000000000002</v>
          </cell>
          <cell r="C280">
            <v>0.41539999999999999</v>
          </cell>
          <cell r="D280">
            <v>0.31259999999999999</v>
          </cell>
        </row>
        <row r="281">
          <cell r="A281">
            <v>0.28899999999999998</v>
          </cell>
          <cell r="B281">
            <v>0.71929999999999994</v>
          </cell>
          <cell r="C281">
            <v>0.41619999999999996</v>
          </cell>
          <cell r="D281">
            <v>0.31330000000000002</v>
          </cell>
        </row>
        <row r="282">
          <cell r="A282">
            <v>0.28999999999999998</v>
          </cell>
          <cell r="B282">
            <v>0.72</v>
          </cell>
          <cell r="C282">
            <v>0.41699999999999998</v>
          </cell>
          <cell r="D282">
            <v>0.314</v>
          </cell>
        </row>
        <row r="283">
          <cell r="A283">
            <v>0.29099999999999998</v>
          </cell>
          <cell r="B283">
            <v>0.72089999999999999</v>
          </cell>
          <cell r="C283">
            <v>0.41769999999999996</v>
          </cell>
          <cell r="D283">
            <v>0.31469999999999998</v>
          </cell>
        </row>
        <row r="284">
          <cell r="A284">
            <v>0.29199999999999998</v>
          </cell>
          <cell r="B284">
            <v>0.7218</v>
          </cell>
          <cell r="C284">
            <v>0.41839999999999999</v>
          </cell>
          <cell r="D284">
            <v>0.31540000000000001</v>
          </cell>
        </row>
        <row r="285">
          <cell r="A285">
            <v>0.29299999999999998</v>
          </cell>
          <cell r="B285">
            <v>0.72270000000000001</v>
          </cell>
          <cell r="C285">
            <v>0.41909999999999997</v>
          </cell>
          <cell r="D285">
            <v>0.31609999999999999</v>
          </cell>
        </row>
        <row r="286">
          <cell r="A286">
            <v>0.29399999999999998</v>
          </cell>
          <cell r="B286">
            <v>0.72360000000000002</v>
          </cell>
          <cell r="C286">
            <v>0.41980000000000001</v>
          </cell>
          <cell r="D286">
            <v>0.31680000000000003</v>
          </cell>
        </row>
        <row r="287">
          <cell r="A287">
            <v>0.29499999999999998</v>
          </cell>
          <cell r="B287">
            <v>0.72449999999999992</v>
          </cell>
          <cell r="C287">
            <v>0.42049999999999998</v>
          </cell>
          <cell r="D287">
            <v>0.3175</v>
          </cell>
        </row>
        <row r="288">
          <cell r="A288">
            <v>0.29599999999999999</v>
          </cell>
          <cell r="B288">
            <v>0.72539999999999993</v>
          </cell>
          <cell r="C288">
            <v>0.42119999999999996</v>
          </cell>
          <cell r="D288">
            <v>0.31819999999999998</v>
          </cell>
        </row>
        <row r="289">
          <cell r="A289">
            <v>0.29699999999999999</v>
          </cell>
          <cell r="B289">
            <v>0.72629999999999995</v>
          </cell>
          <cell r="C289">
            <v>0.4219</v>
          </cell>
          <cell r="D289">
            <v>0.31890000000000002</v>
          </cell>
        </row>
        <row r="290">
          <cell r="A290">
            <v>0.29799999999999999</v>
          </cell>
          <cell r="B290">
            <v>0.72719999999999996</v>
          </cell>
          <cell r="C290">
            <v>0.42259999999999998</v>
          </cell>
          <cell r="D290">
            <v>0.3196</v>
          </cell>
        </row>
        <row r="291">
          <cell r="A291">
            <v>0.29899999999999999</v>
          </cell>
          <cell r="B291">
            <v>0.72809999999999997</v>
          </cell>
          <cell r="C291">
            <v>0.42330000000000001</v>
          </cell>
          <cell r="D291">
            <v>0.32030000000000003</v>
          </cell>
        </row>
        <row r="292">
          <cell r="A292">
            <v>0.3</v>
          </cell>
          <cell r="B292">
            <v>0.72899999999999998</v>
          </cell>
          <cell r="C292">
            <v>0.42399999999999999</v>
          </cell>
          <cell r="D292">
            <v>0.32100000000000001</v>
          </cell>
        </row>
        <row r="293">
          <cell r="A293">
            <v>0.30099999999999999</v>
          </cell>
          <cell r="B293">
            <v>0.72929999999999995</v>
          </cell>
          <cell r="C293">
            <v>0.42469999999999997</v>
          </cell>
          <cell r="D293">
            <v>0.32169999999999999</v>
          </cell>
        </row>
        <row r="294">
          <cell r="A294">
            <v>0.30199999999999999</v>
          </cell>
          <cell r="B294">
            <v>0.72960000000000003</v>
          </cell>
          <cell r="C294">
            <v>0.4254</v>
          </cell>
          <cell r="D294">
            <v>0.32240000000000002</v>
          </cell>
        </row>
        <row r="295">
          <cell r="A295">
            <v>0.30299999999999999</v>
          </cell>
          <cell r="B295">
            <v>0.72989999999999999</v>
          </cell>
          <cell r="C295">
            <v>0.42609999999999998</v>
          </cell>
          <cell r="D295">
            <v>0.3231</v>
          </cell>
        </row>
        <row r="296">
          <cell r="A296">
            <v>0.30399999999999999</v>
          </cell>
          <cell r="B296">
            <v>0.73019999999999996</v>
          </cell>
          <cell r="C296">
            <v>0.42680000000000001</v>
          </cell>
          <cell r="D296">
            <v>0.32380000000000003</v>
          </cell>
        </row>
        <row r="297">
          <cell r="A297">
            <v>0.30499999999999999</v>
          </cell>
          <cell r="B297">
            <v>0.73049999999999993</v>
          </cell>
          <cell r="C297">
            <v>0.42749999999999999</v>
          </cell>
          <cell r="D297">
            <v>0.32450000000000001</v>
          </cell>
        </row>
        <row r="298">
          <cell r="A298">
            <v>0.30599999999999999</v>
          </cell>
          <cell r="B298">
            <v>0.73080000000000001</v>
          </cell>
          <cell r="C298">
            <v>0.42819999999999997</v>
          </cell>
          <cell r="D298">
            <v>0.32519999999999999</v>
          </cell>
        </row>
        <row r="299">
          <cell r="A299">
            <v>0.307</v>
          </cell>
          <cell r="B299">
            <v>0.73109999999999997</v>
          </cell>
          <cell r="C299">
            <v>0.4289</v>
          </cell>
          <cell r="D299">
            <v>0.32590000000000002</v>
          </cell>
        </row>
        <row r="300">
          <cell r="A300">
            <v>0.308</v>
          </cell>
          <cell r="B300">
            <v>0.73139999999999994</v>
          </cell>
          <cell r="C300">
            <v>0.42959999999999998</v>
          </cell>
          <cell r="D300">
            <v>0.3266</v>
          </cell>
        </row>
        <row r="301">
          <cell r="A301">
            <v>0.309</v>
          </cell>
          <cell r="B301">
            <v>0.73170000000000002</v>
          </cell>
          <cell r="C301">
            <v>0.43030000000000002</v>
          </cell>
          <cell r="D301">
            <v>0.32730000000000004</v>
          </cell>
        </row>
        <row r="302">
          <cell r="A302">
            <v>0.31</v>
          </cell>
          <cell r="B302">
            <v>0.73199999999999998</v>
          </cell>
          <cell r="C302">
            <v>0.43099999999999999</v>
          </cell>
          <cell r="D302">
            <v>0.32800000000000001</v>
          </cell>
        </row>
        <row r="303">
          <cell r="A303">
            <v>0.311</v>
          </cell>
          <cell r="B303">
            <v>0.73280000000000001</v>
          </cell>
          <cell r="C303">
            <v>0.43180000000000002</v>
          </cell>
          <cell r="D303">
            <v>0.3286</v>
          </cell>
        </row>
        <row r="304">
          <cell r="A304">
            <v>0.312</v>
          </cell>
          <cell r="B304">
            <v>0.73360000000000003</v>
          </cell>
          <cell r="C304">
            <v>0.43259999999999998</v>
          </cell>
          <cell r="D304">
            <v>0.32919999999999999</v>
          </cell>
        </row>
        <row r="305">
          <cell r="A305">
            <v>0.313</v>
          </cell>
          <cell r="B305">
            <v>0.73439999999999994</v>
          </cell>
          <cell r="C305">
            <v>0.43340000000000001</v>
          </cell>
          <cell r="D305">
            <v>0.32980000000000004</v>
          </cell>
        </row>
        <row r="306">
          <cell r="A306">
            <v>0.314</v>
          </cell>
          <cell r="B306">
            <v>0.73519999999999996</v>
          </cell>
          <cell r="C306">
            <v>0.43419999999999997</v>
          </cell>
          <cell r="D306">
            <v>0.33040000000000003</v>
          </cell>
        </row>
        <row r="307">
          <cell r="A307">
            <v>0.315</v>
          </cell>
          <cell r="B307">
            <v>0.73599999999999999</v>
          </cell>
          <cell r="C307">
            <v>0.435</v>
          </cell>
          <cell r="D307">
            <v>0.33100000000000002</v>
          </cell>
        </row>
        <row r="308">
          <cell r="A308">
            <v>0.316</v>
          </cell>
          <cell r="B308">
            <v>0.73680000000000001</v>
          </cell>
          <cell r="C308">
            <v>0.43580000000000002</v>
          </cell>
          <cell r="D308">
            <v>0.33160000000000001</v>
          </cell>
        </row>
        <row r="309">
          <cell r="A309">
            <v>0.317</v>
          </cell>
          <cell r="B309">
            <v>0.73760000000000003</v>
          </cell>
          <cell r="C309">
            <v>0.43659999999999999</v>
          </cell>
          <cell r="D309">
            <v>0.3322</v>
          </cell>
        </row>
        <row r="310">
          <cell r="A310">
            <v>0.318</v>
          </cell>
          <cell r="B310">
            <v>0.73839999999999995</v>
          </cell>
          <cell r="C310">
            <v>0.43740000000000001</v>
          </cell>
          <cell r="D310">
            <v>0.33280000000000004</v>
          </cell>
        </row>
        <row r="311">
          <cell r="A311">
            <v>0.31900000000000001</v>
          </cell>
          <cell r="B311">
            <v>0.73919999999999997</v>
          </cell>
          <cell r="C311">
            <v>0.43819999999999998</v>
          </cell>
          <cell r="D311">
            <v>0.33340000000000003</v>
          </cell>
        </row>
        <row r="312">
          <cell r="A312">
            <v>0.32</v>
          </cell>
          <cell r="B312">
            <v>0.74</v>
          </cell>
          <cell r="C312">
            <v>0.439</v>
          </cell>
          <cell r="D312">
            <v>0.33400000000000002</v>
          </cell>
        </row>
        <row r="313">
          <cell r="A313">
            <v>0.32100000000000001</v>
          </cell>
          <cell r="B313">
            <v>0.74099999999999999</v>
          </cell>
          <cell r="C313">
            <v>0.43980000000000002</v>
          </cell>
          <cell r="D313">
            <v>0.3347</v>
          </cell>
        </row>
        <row r="314">
          <cell r="A314">
            <v>0.32200000000000001</v>
          </cell>
          <cell r="B314">
            <v>0.74199999999999999</v>
          </cell>
          <cell r="C314">
            <v>0.44059999999999999</v>
          </cell>
          <cell r="D314">
            <v>0.33540000000000003</v>
          </cell>
        </row>
        <row r="315">
          <cell r="A315">
            <v>0.32300000000000001</v>
          </cell>
          <cell r="B315">
            <v>0.74299999999999999</v>
          </cell>
          <cell r="C315">
            <v>0.44140000000000001</v>
          </cell>
          <cell r="D315">
            <v>0.33610000000000001</v>
          </cell>
        </row>
        <row r="316">
          <cell r="A316">
            <v>0.32400000000000001</v>
          </cell>
          <cell r="B316">
            <v>0.74399999999999999</v>
          </cell>
          <cell r="C316">
            <v>0.44219999999999998</v>
          </cell>
          <cell r="D316">
            <v>0.33680000000000004</v>
          </cell>
        </row>
        <row r="317">
          <cell r="A317">
            <v>0.32500000000000001</v>
          </cell>
          <cell r="B317">
            <v>0.745</v>
          </cell>
          <cell r="C317">
            <v>0.443</v>
          </cell>
          <cell r="D317">
            <v>0.33750000000000002</v>
          </cell>
        </row>
        <row r="318">
          <cell r="A318">
            <v>0.32600000000000001</v>
          </cell>
          <cell r="B318">
            <v>0.746</v>
          </cell>
          <cell r="C318">
            <v>0.44380000000000003</v>
          </cell>
          <cell r="D318">
            <v>0.3382</v>
          </cell>
        </row>
        <row r="319">
          <cell r="A319">
            <v>0.32700000000000001</v>
          </cell>
          <cell r="B319">
            <v>0.747</v>
          </cell>
          <cell r="C319">
            <v>0.4446</v>
          </cell>
          <cell r="D319">
            <v>0.33890000000000003</v>
          </cell>
        </row>
        <row r="320">
          <cell r="A320">
            <v>0.32800000000000001</v>
          </cell>
          <cell r="B320">
            <v>0.748</v>
          </cell>
          <cell r="C320">
            <v>0.44540000000000002</v>
          </cell>
          <cell r="D320">
            <v>0.33960000000000001</v>
          </cell>
        </row>
        <row r="321">
          <cell r="A321">
            <v>0.32900000000000001</v>
          </cell>
          <cell r="B321">
            <v>0.749</v>
          </cell>
          <cell r="C321">
            <v>0.44619999999999999</v>
          </cell>
          <cell r="D321">
            <v>0.34030000000000005</v>
          </cell>
        </row>
        <row r="322">
          <cell r="A322">
            <v>0.33</v>
          </cell>
          <cell r="B322">
            <v>0.75</v>
          </cell>
          <cell r="C322">
            <v>0.44700000000000001</v>
          </cell>
          <cell r="D322">
            <v>0.34100000000000003</v>
          </cell>
        </row>
        <row r="323">
          <cell r="A323">
            <v>0.33100000000000002</v>
          </cell>
          <cell r="B323">
            <v>0.75049999999999994</v>
          </cell>
          <cell r="C323">
            <v>0.44750000000000001</v>
          </cell>
          <cell r="D323">
            <v>0.3417</v>
          </cell>
        </row>
        <row r="324">
          <cell r="A324">
            <v>0.33200000000000002</v>
          </cell>
          <cell r="B324">
            <v>0.751</v>
          </cell>
          <cell r="C324">
            <v>0.44800000000000001</v>
          </cell>
          <cell r="D324">
            <v>0.34240000000000004</v>
          </cell>
        </row>
        <row r="325">
          <cell r="A325">
            <v>0.33300000000000002</v>
          </cell>
          <cell r="B325">
            <v>0.75150000000000006</v>
          </cell>
          <cell r="C325">
            <v>0.44850000000000001</v>
          </cell>
          <cell r="D325">
            <v>0.34310000000000002</v>
          </cell>
        </row>
        <row r="326">
          <cell r="A326">
            <v>0.33400000000000002</v>
          </cell>
          <cell r="B326">
            <v>0.752</v>
          </cell>
          <cell r="C326">
            <v>0.44900000000000001</v>
          </cell>
          <cell r="D326">
            <v>0.34379999999999999</v>
          </cell>
        </row>
        <row r="327">
          <cell r="A327">
            <v>0.33500000000000002</v>
          </cell>
          <cell r="B327">
            <v>0.75249999999999995</v>
          </cell>
          <cell r="C327">
            <v>0.44950000000000001</v>
          </cell>
          <cell r="D327">
            <v>0.34450000000000003</v>
          </cell>
        </row>
        <row r="328">
          <cell r="A328">
            <v>0.33600000000000002</v>
          </cell>
          <cell r="B328">
            <v>0.753</v>
          </cell>
          <cell r="C328">
            <v>0.45</v>
          </cell>
          <cell r="D328">
            <v>0.34520000000000001</v>
          </cell>
        </row>
        <row r="329">
          <cell r="A329">
            <v>0.33700000000000002</v>
          </cell>
          <cell r="B329">
            <v>0.75350000000000006</v>
          </cell>
          <cell r="C329">
            <v>0.45050000000000001</v>
          </cell>
          <cell r="D329">
            <v>0.34589999999999999</v>
          </cell>
        </row>
        <row r="330">
          <cell r="A330">
            <v>0.33800000000000002</v>
          </cell>
          <cell r="B330">
            <v>0.754</v>
          </cell>
          <cell r="C330">
            <v>0.45100000000000001</v>
          </cell>
          <cell r="D330">
            <v>0.34659999999999996</v>
          </cell>
        </row>
        <row r="331">
          <cell r="A331">
            <v>0.33900000000000002</v>
          </cell>
          <cell r="B331">
            <v>0.75449999999999995</v>
          </cell>
          <cell r="C331">
            <v>0.45150000000000001</v>
          </cell>
          <cell r="D331">
            <v>0.3473</v>
          </cell>
        </row>
        <row r="332">
          <cell r="A332">
            <v>0.34</v>
          </cell>
          <cell r="B332">
            <v>0.755</v>
          </cell>
          <cell r="C332">
            <v>0.45200000000000001</v>
          </cell>
          <cell r="D332">
            <v>0.34799999999999998</v>
          </cell>
        </row>
        <row r="333">
          <cell r="A333">
            <v>0.34100000000000003</v>
          </cell>
          <cell r="B333">
            <v>0.75550000000000006</v>
          </cell>
          <cell r="C333">
            <v>0.45280000000000004</v>
          </cell>
          <cell r="D333">
            <v>0.34859999999999997</v>
          </cell>
        </row>
        <row r="334">
          <cell r="A334">
            <v>0.34200000000000003</v>
          </cell>
          <cell r="B334">
            <v>0.75600000000000001</v>
          </cell>
          <cell r="C334">
            <v>0.4536</v>
          </cell>
          <cell r="D334">
            <v>0.34919999999999995</v>
          </cell>
        </row>
        <row r="335">
          <cell r="A335">
            <v>0.34300000000000003</v>
          </cell>
          <cell r="B335">
            <v>0.75649999999999995</v>
          </cell>
          <cell r="C335">
            <v>0.45440000000000003</v>
          </cell>
          <cell r="D335">
            <v>0.3498</v>
          </cell>
        </row>
        <row r="336">
          <cell r="A336">
            <v>0.34399999999999997</v>
          </cell>
          <cell r="B336">
            <v>0.75700000000000001</v>
          </cell>
          <cell r="C336">
            <v>0.45519999999999999</v>
          </cell>
          <cell r="D336">
            <v>0.35039999999999999</v>
          </cell>
        </row>
        <row r="337">
          <cell r="A337">
            <v>0.34499999999999997</v>
          </cell>
          <cell r="B337">
            <v>0.75750000000000006</v>
          </cell>
          <cell r="C337">
            <v>0.45600000000000002</v>
          </cell>
          <cell r="D337">
            <v>0.35099999999999998</v>
          </cell>
        </row>
        <row r="338">
          <cell r="A338">
            <v>0.34599999999999997</v>
          </cell>
          <cell r="B338">
            <v>0.75800000000000001</v>
          </cell>
          <cell r="C338">
            <v>0.45680000000000004</v>
          </cell>
          <cell r="D338">
            <v>0.35159999999999997</v>
          </cell>
        </row>
        <row r="339">
          <cell r="A339">
            <v>0.34699999999999998</v>
          </cell>
          <cell r="B339">
            <v>0.75849999999999995</v>
          </cell>
          <cell r="C339">
            <v>0.45760000000000001</v>
          </cell>
          <cell r="D339">
            <v>0.35219999999999996</v>
          </cell>
        </row>
        <row r="340">
          <cell r="A340">
            <v>0.34799999999999998</v>
          </cell>
          <cell r="B340">
            <v>0.75900000000000001</v>
          </cell>
          <cell r="C340">
            <v>0.45840000000000003</v>
          </cell>
          <cell r="D340">
            <v>0.3528</v>
          </cell>
        </row>
        <row r="341">
          <cell r="A341">
            <v>0.34899999999999998</v>
          </cell>
          <cell r="B341">
            <v>0.75950000000000006</v>
          </cell>
          <cell r="C341">
            <v>0.4592</v>
          </cell>
          <cell r="D341">
            <v>0.35339999999999999</v>
          </cell>
        </row>
        <row r="342">
          <cell r="A342">
            <v>0.35</v>
          </cell>
          <cell r="B342">
            <v>0.76</v>
          </cell>
          <cell r="C342">
            <v>0.46</v>
          </cell>
          <cell r="D342">
            <v>0.35399999999999998</v>
          </cell>
        </row>
        <row r="343">
          <cell r="A343">
            <v>0.35099999999999998</v>
          </cell>
          <cell r="B343">
            <v>0.76080000000000003</v>
          </cell>
          <cell r="C343">
            <v>0.46080000000000004</v>
          </cell>
          <cell r="D343">
            <v>0.35469999999999996</v>
          </cell>
        </row>
        <row r="344">
          <cell r="A344">
            <v>0.35199999999999998</v>
          </cell>
          <cell r="B344">
            <v>0.76160000000000005</v>
          </cell>
          <cell r="C344">
            <v>0.46160000000000001</v>
          </cell>
          <cell r="D344">
            <v>0.35539999999999999</v>
          </cell>
        </row>
        <row r="345">
          <cell r="A345">
            <v>0.35299999999999998</v>
          </cell>
          <cell r="B345">
            <v>0.76239999999999997</v>
          </cell>
          <cell r="C345">
            <v>0.46240000000000003</v>
          </cell>
          <cell r="D345">
            <v>0.35609999999999997</v>
          </cell>
        </row>
        <row r="346">
          <cell r="A346">
            <v>0.35399999999999998</v>
          </cell>
          <cell r="B346">
            <v>0.76319999999999999</v>
          </cell>
          <cell r="C346">
            <v>0.4632</v>
          </cell>
          <cell r="D346">
            <v>0.35680000000000001</v>
          </cell>
        </row>
        <row r="347">
          <cell r="A347">
            <v>0.35499999999999998</v>
          </cell>
          <cell r="B347">
            <v>0.76400000000000001</v>
          </cell>
          <cell r="C347">
            <v>0.46400000000000002</v>
          </cell>
          <cell r="D347">
            <v>0.35749999999999998</v>
          </cell>
        </row>
        <row r="348">
          <cell r="A348">
            <v>0.35599999999999998</v>
          </cell>
          <cell r="B348">
            <v>0.76480000000000004</v>
          </cell>
          <cell r="C348">
            <v>0.46480000000000005</v>
          </cell>
          <cell r="D348">
            <v>0.35819999999999996</v>
          </cell>
        </row>
        <row r="349">
          <cell r="A349">
            <v>0.35699999999999998</v>
          </cell>
          <cell r="B349">
            <v>0.76560000000000006</v>
          </cell>
          <cell r="C349">
            <v>0.46560000000000001</v>
          </cell>
          <cell r="D349">
            <v>0.3589</v>
          </cell>
        </row>
        <row r="350">
          <cell r="A350">
            <v>0.35799999999999998</v>
          </cell>
          <cell r="B350">
            <v>0.76639999999999997</v>
          </cell>
          <cell r="C350">
            <v>0.46640000000000004</v>
          </cell>
          <cell r="D350">
            <v>0.35959999999999998</v>
          </cell>
        </row>
        <row r="351">
          <cell r="A351">
            <v>0.35899999999999999</v>
          </cell>
          <cell r="B351">
            <v>0.76719999999999999</v>
          </cell>
          <cell r="C351">
            <v>0.4672</v>
          </cell>
          <cell r="D351">
            <v>0.36030000000000001</v>
          </cell>
        </row>
        <row r="352">
          <cell r="A352">
            <v>0.36</v>
          </cell>
          <cell r="B352">
            <v>0.76800000000000002</v>
          </cell>
          <cell r="C352">
            <v>0.46800000000000003</v>
          </cell>
          <cell r="D352">
            <v>0.36099999999999999</v>
          </cell>
        </row>
        <row r="353">
          <cell r="A353">
            <v>0.36099999999999999</v>
          </cell>
          <cell r="B353">
            <v>0.76880000000000004</v>
          </cell>
          <cell r="C353">
            <v>0.46879999999999999</v>
          </cell>
          <cell r="D353">
            <v>0.36169999999999997</v>
          </cell>
        </row>
        <row r="354">
          <cell r="A354">
            <v>0.36199999999999999</v>
          </cell>
          <cell r="B354">
            <v>0.76960000000000006</v>
          </cell>
          <cell r="C354">
            <v>0.46960000000000002</v>
          </cell>
          <cell r="D354">
            <v>0.3624</v>
          </cell>
        </row>
        <row r="355">
          <cell r="A355">
            <v>0.36299999999999999</v>
          </cell>
          <cell r="B355">
            <v>0.77039999999999997</v>
          </cell>
          <cell r="C355">
            <v>0.47040000000000004</v>
          </cell>
          <cell r="D355">
            <v>0.36309999999999998</v>
          </cell>
        </row>
        <row r="356">
          <cell r="A356">
            <v>0.36399999999999999</v>
          </cell>
          <cell r="B356">
            <v>0.7712</v>
          </cell>
          <cell r="C356">
            <v>0.47120000000000001</v>
          </cell>
          <cell r="D356">
            <v>0.36380000000000001</v>
          </cell>
        </row>
        <row r="357">
          <cell r="A357">
            <v>0.36499999999999999</v>
          </cell>
          <cell r="B357">
            <v>0.77200000000000002</v>
          </cell>
          <cell r="C357">
            <v>0.47199999999999998</v>
          </cell>
          <cell r="D357">
            <v>0.36449999999999999</v>
          </cell>
        </row>
        <row r="358">
          <cell r="A358">
            <v>0.36599999999999999</v>
          </cell>
          <cell r="B358">
            <v>0.77280000000000004</v>
          </cell>
          <cell r="C358">
            <v>0.4728</v>
          </cell>
          <cell r="D358">
            <v>0.36519999999999997</v>
          </cell>
        </row>
        <row r="359">
          <cell r="A359">
            <v>0.36699999999999999</v>
          </cell>
          <cell r="B359">
            <v>0.77360000000000007</v>
          </cell>
          <cell r="C359">
            <v>0.47360000000000002</v>
          </cell>
          <cell r="D359">
            <v>0.3659</v>
          </cell>
        </row>
        <row r="360">
          <cell r="A360">
            <v>0.36799999999999999</v>
          </cell>
          <cell r="B360">
            <v>0.77439999999999998</v>
          </cell>
          <cell r="C360">
            <v>0.47439999999999999</v>
          </cell>
          <cell r="D360">
            <v>0.36659999999999998</v>
          </cell>
        </row>
        <row r="361">
          <cell r="A361">
            <v>0.36899999999999999</v>
          </cell>
          <cell r="B361">
            <v>0.7752</v>
          </cell>
          <cell r="C361">
            <v>0.47519999999999996</v>
          </cell>
          <cell r="D361">
            <v>0.36730000000000002</v>
          </cell>
        </row>
        <row r="362">
          <cell r="A362">
            <v>0.37</v>
          </cell>
          <cell r="B362">
            <v>0.77600000000000002</v>
          </cell>
          <cell r="C362">
            <v>0.47599999999999998</v>
          </cell>
          <cell r="D362">
            <v>0.36799999999999999</v>
          </cell>
        </row>
        <row r="363">
          <cell r="A363">
            <v>0.371</v>
          </cell>
          <cell r="B363">
            <v>0.77649999999999997</v>
          </cell>
          <cell r="C363">
            <v>0.47659999999999997</v>
          </cell>
          <cell r="D363">
            <v>0.36859999999999998</v>
          </cell>
        </row>
        <row r="364">
          <cell r="A364">
            <v>0.372</v>
          </cell>
          <cell r="B364">
            <v>0.77700000000000002</v>
          </cell>
          <cell r="C364">
            <v>0.47719999999999996</v>
          </cell>
          <cell r="D364">
            <v>0.36919999999999997</v>
          </cell>
        </row>
        <row r="365">
          <cell r="A365">
            <v>0.373</v>
          </cell>
          <cell r="B365">
            <v>0.77750000000000008</v>
          </cell>
          <cell r="C365">
            <v>0.4778</v>
          </cell>
          <cell r="D365">
            <v>0.36980000000000002</v>
          </cell>
        </row>
        <row r="366">
          <cell r="A366">
            <v>0.374</v>
          </cell>
          <cell r="B366">
            <v>0.77800000000000002</v>
          </cell>
          <cell r="C366">
            <v>0.47839999999999999</v>
          </cell>
          <cell r="D366">
            <v>0.37040000000000001</v>
          </cell>
        </row>
        <row r="367">
          <cell r="A367">
            <v>0.375</v>
          </cell>
          <cell r="B367">
            <v>0.77849999999999997</v>
          </cell>
          <cell r="C367">
            <v>0.47899999999999998</v>
          </cell>
          <cell r="D367">
            <v>0.371</v>
          </cell>
        </row>
        <row r="368">
          <cell r="A368">
            <v>0.376</v>
          </cell>
          <cell r="B368">
            <v>0.77900000000000003</v>
          </cell>
          <cell r="C368">
            <v>0.47959999999999997</v>
          </cell>
          <cell r="D368">
            <v>0.37159999999999999</v>
          </cell>
        </row>
        <row r="369">
          <cell r="A369">
            <v>0.377</v>
          </cell>
          <cell r="B369">
            <v>0.77950000000000008</v>
          </cell>
          <cell r="C369">
            <v>0.48019999999999996</v>
          </cell>
          <cell r="D369">
            <v>0.37219999999999998</v>
          </cell>
        </row>
        <row r="370">
          <cell r="A370">
            <v>0.378</v>
          </cell>
          <cell r="B370">
            <v>0.78</v>
          </cell>
          <cell r="C370">
            <v>0.48080000000000001</v>
          </cell>
          <cell r="D370">
            <v>0.37280000000000002</v>
          </cell>
        </row>
        <row r="371">
          <cell r="A371">
            <v>0.379</v>
          </cell>
          <cell r="B371">
            <v>0.78049999999999997</v>
          </cell>
          <cell r="C371">
            <v>0.48139999999999999</v>
          </cell>
          <cell r="D371">
            <v>0.37340000000000001</v>
          </cell>
        </row>
        <row r="372">
          <cell r="A372">
            <v>0.38</v>
          </cell>
          <cell r="B372">
            <v>0.78100000000000003</v>
          </cell>
          <cell r="C372">
            <v>0.48199999999999998</v>
          </cell>
          <cell r="D372">
            <v>0.374</v>
          </cell>
        </row>
        <row r="373">
          <cell r="A373">
            <v>0.38100000000000001</v>
          </cell>
          <cell r="B373">
            <v>0.78160000000000007</v>
          </cell>
          <cell r="C373">
            <v>0.48259999999999997</v>
          </cell>
          <cell r="D373">
            <v>0.37469999999999998</v>
          </cell>
        </row>
        <row r="374">
          <cell r="A374">
            <v>0.38200000000000001</v>
          </cell>
          <cell r="B374">
            <v>0.78220000000000001</v>
          </cell>
          <cell r="C374">
            <v>0.48319999999999996</v>
          </cell>
          <cell r="D374">
            <v>0.37540000000000001</v>
          </cell>
        </row>
        <row r="375">
          <cell r="A375">
            <v>0.38300000000000001</v>
          </cell>
          <cell r="B375">
            <v>0.78280000000000005</v>
          </cell>
          <cell r="C375">
            <v>0.48380000000000001</v>
          </cell>
          <cell r="D375">
            <v>0.37609999999999999</v>
          </cell>
        </row>
        <row r="376">
          <cell r="A376">
            <v>0.38400000000000001</v>
          </cell>
          <cell r="B376">
            <v>0.78339999999999999</v>
          </cell>
          <cell r="C376">
            <v>0.4844</v>
          </cell>
          <cell r="D376">
            <v>0.37680000000000002</v>
          </cell>
        </row>
        <row r="377">
          <cell r="A377">
            <v>0.38500000000000001</v>
          </cell>
          <cell r="B377">
            <v>0.78400000000000003</v>
          </cell>
          <cell r="C377">
            <v>0.48499999999999999</v>
          </cell>
          <cell r="D377">
            <v>0.3775</v>
          </cell>
        </row>
        <row r="378">
          <cell r="A378">
            <v>0.38600000000000001</v>
          </cell>
          <cell r="B378">
            <v>0.78460000000000008</v>
          </cell>
          <cell r="C378">
            <v>0.48559999999999998</v>
          </cell>
          <cell r="D378">
            <v>0.37819999999999998</v>
          </cell>
        </row>
        <row r="379">
          <cell r="A379">
            <v>0.38700000000000001</v>
          </cell>
          <cell r="B379">
            <v>0.78520000000000001</v>
          </cell>
          <cell r="C379">
            <v>0.48619999999999997</v>
          </cell>
          <cell r="D379">
            <v>0.37890000000000001</v>
          </cell>
        </row>
        <row r="380">
          <cell r="A380">
            <v>0.38800000000000001</v>
          </cell>
          <cell r="B380">
            <v>0.78580000000000005</v>
          </cell>
          <cell r="C380">
            <v>0.48680000000000001</v>
          </cell>
          <cell r="D380">
            <v>0.37959999999999999</v>
          </cell>
        </row>
        <row r="381">
          <cell r="A381">
            <v>0.38900000000000001</v>
          </cell>
          <cell r="B381">
            <v>0.78639999999999999</v>
          </cell>
          <cell r="C381">
            <v>0.4874</v>
          </cell>
          <cell r="D381">
            <v>0.38030000000000003</v>
          </cell>
        </row>
        <row r="382">
          <cell r="A382">
            <v>0.39</v>
          </cell>
          <cell r="B382">
            <v>0.78700000000000003</v>
          </cell>
          <cell r="C382">
            <v>0.48799999999999999</v>
          </cell>
          <cell r="D382">
            <v>0.38100000000000001</v>
          </cell>
        </row>
        <row r="383">
          <cell r="A383">
            <v>0.39100000000000001</v>
          </cell>
          <cell r="B383">
            <v>0.78790000000000004</v>
          </cell>
          <cell r="C383">
            <v>0.48899999999999999</v>
          </cell>
          <cell r="D383">
            <v>0.38169999999999998</v>
          </cell>
        </row>
        <row r="384">
          <cell r="A384">
            <v>0.39200000000000002</v>
          </cell>
          <cell r="B384">
            <v>0.78880000000000006</v>
          </cell>
          <cell r="C384">
            <v>0.49</v>
          </cell>
          <cell r="D384">
            <v>0.38240000000000002</v>
          </cell>
        </row>
        <row r="385">
          <cell r="A385">
            <v>0.39300000000000002</v>
          </cell>
          <cell r="B385">
            <v>0.78970000000000007</v>
          </cell>
          <cell r="C385">
            <v>0.49099999999999999</v>
          </cell>
          <cell r="D385">
            <v>0.3831</v>
          </cell>
        </row>
        <row r="386">
          <cell r="A386">
            <v>0.39400000000000002</v>
          </cell>
          <cell r="B386">
            <v>0.79060000000000008</v>
          </cell>
          <cell r="C386">
            <v>0.49199999999999999</v>
          </cell>
          <cell r="D386">
            <v>0.38380000000000003</v>
          </cell>
        </row>
        <row r="387">
          <cell r="A387">
            <v>0.39500000000000002</v>
          </cell>
          <cell r="B387">
            <v>0.79150000000000009</v>
          </cell>
          <cell r="C387">
            <v>0.49299999999999999</v>
          </cell>
          <cell r="D387">
            <v>0.38450000000000001</v>
          </cell>
        </row>
        <row r="388">
          <cell r="A388">
            <v>0.39600000000000002</v>
          </cell>
          <cell r="B388">
            <v>0.79239999999999999</v>
          </cell>
          <cell r="C388">
            <v>0.49399999999999999</v>
          </cell>
          <cell r="D388">
            <v>0.38519999999999999</v>
          </cell>
        </row>
        <row r="389">
          <cell r="A389">
            <v>0.39700000000000002</v>
          </cell>
          <cell r="B389">
            <v>0.79330000000000001</v>
          </cell>
          <cell r="C389">
            <v>0.495</v>
          </cell>
          <cell r="D389">
            <v>0.38590000000000002</v>
          </cell>
        </row>
        <row r="390">
          <cell r="A390">
            <v>0.39800000000000002</v>
          </cell>
          <cell r="B390">
            <v>0.79420000000000002</v>
          </cell>
          <cell r="C390">
            <v>0.496</v>
          </cell>
          <cell r="D390">
            <v>0.3866</v>
          </cell>
        </row>
        <row r="391">
          <cell r="A391">
            <v>0.39900000000000002</v>
          </cell>
          <cell r="B391">
            <v>0.79510000000000003</v>
          </cell>
          <cell r="C391">
            <v>0.497</v>
          </cell>
          <cell r="D391">
            <v>0.38730000000000003</v>
          </cell>
        </row>
        <row r="392">
          <cell r="A392">
            <v>0.4</v>
          </cell>
          <cell r="B392">
            <v>0.79600000000000004</v>
          </cell>
          <cell r="C392">
            <v>0.498</v>
          </cell>
          <cell r="D392">
            <v>0.38800000000000001</v>
          </cell>
        </row>
        <row r="393">
          <cell r="A393">
            <v>0.40100000000000002</v>
          </cell>
          <cell r="B393">
            <v>0.79660000000000009</v>
          </cell>
          <cell r="C393">
            <v>0.49859999999999999</v>
          </cell>
          <cell r="D393">
            <v>0.38869999999999999</v>
          </cell>
        </row>
        <row r="394">
          <cell r="A394">
            <v>0.40200000000000002</v>
          </cell>
          <cell r="B394">
            <v>0.79720000000000002</v>
          </cell>
          <cell r="C394">
            <v>0.49919999999999998</v>
          </cell>
          <cell r="D394">
            <v>0.38940000000000002</v>
          </cell>
        </row>
        <row r="395">
          <cell r="A395">
            <v>0.40300000000000002</v>
          </cell>
          <cell r="B395">
            <v>0.79780000000000006</v>
          </cell>
          <cell r="C395">
            <v>0.49980000000000002</v>
          </cell>
          <cell r="D395">
            <v>0.3901</v>
          </cell>
        </row>
        <row r="396">
          <cell r="A396">
            <v>0.40400000000000003</v>
          </cell>
          <cell r="B396">
            <v>0.7984</v>
          </cell>
          <cell r="C396">
            <v>0.50039999999999996</v>
          </cell>
          <cell r="D396">
            <v>0.39080000000000004</v>
          </cell>
        </row>
        <row r="397">
          <cell r="A397">
            <v>0.40500000000000003</v>
          </cell>
          <cell r="B397">
            <v>0.79900000000000004</v>
          </cell>
          <cell r="C397">
            <v>0.501</v>
          </cell>
          <cell r="D397">
            <v>0.39150000000000001</v>
          </cell>
        </row>
        <row r="398">
          <cell r="A398">
            <v>0.40600000000000003</v>
          </cell>
          <cell r="B398">
            <v>0.79960000000000009</v>
          </cell>
          <cell r="C398">
            <v>0.50160000000000005</v>
          </cell>
          <cell r="D398">
            <v>0.39219999999999999</v>
          </cell>
        </row>
        <row r="399">
          <cell r="A399">
            <v>0.40699999999999997</v>
          </cell>
          <cell r="B399">
            <v>0.80020000000000002</v>
          </cell>
          <cell r="C399">
            <v>0.50219999999999998</v>
          </cell>
          <cell r="D399">
            <v>0.39290000000000003</v>
          </cell>
        </row>
        <row r="400">
          <cell r="A400">
            <v>0.40799999999999997</v>
          </cell>
          <cell r="B400">
            <v>0.80080000000000007</v>
          </cell>
          <cell r="C400">
            <v>0.50280000000000002</v>
          </cell>
          <cell r="D400">
            <v>0.39360000000000001</v>
          </cell>
        </row>
        <row r="401">
          <cell r="A401">
            <v>0.40899999999999997</v>
          </cell>
          <cell r="B401">
            <v>0.8014</v>
          </cell>
          <cell r="C401">
            <v>0.50339999999999996</v>
          </cell>
          <cell r="D401">
            <v>0.39430000000000004</v>
          </cell>
        </row>
        <row r="402">
          <cell r="A402">
            <v>0.41</v>
          </cell>
          <cell r="B402">
            <v>0.80200000000000005</v>
          </cell>
          <cell r="C402">
            <v>0.504</v>
          </cell>
          <cell r="D402">
            <v>0.39500000000000002</v>
          </cell>
        </row>
        <row r="403">
          <cell r="A403">
            <v>0.41099999999999998</v>
          </cell>
          <cell r="B403">
            <v>0.8024</v>
          </cell>
          <cell r="C403">
            <v>0.50460000000000005</v>
          </cell>
          <cell r="D403">
            <v>0.3957</v>
          </cell>
        </row>
        <row r="404">
          <cell r="A404">
            <v>0.41199999999999998</v>
          </cell>
          <cell r="B404">
            <v>0.80280000000000007</v>
          </cell>
          <cell r="C404">
            <v>0.50519999999999998</v>
          </cell>
          <cell r="D404">
            <v>0.39640000000000003</v>
          </cell>
        </row>
        <row r="405">
          <cell r="A405">
            <v>0.41299999999999998</v>
          </cell>
          <cell r="B405">
            <v>0.80320000000000003</v>
          </cell>
          <cell r="C405">
            <v>0.50580000000000003</v>
          </cell>
          <cell r="D405">
            <v>0.39710000000000001</v>
          </cell>
        </row>
        <row r="406">
          <cell r="A406">
            <v>0.41399999999999998</v>
          </cell>
          <cell r="B406">
            <v>0.80360000000000009</v>
          </cell>
          <cell r="C406">
            <v>0.50639999999999996</v>
          </cell>
          <cell r="D406">
            <v>0.39780000000000004</v>
          </cell>
        </row>
        <row r="407">
          <cell r="A407">
            <v>0.41499999999999998</v>
          </cell>
          <cell r="B407">
            <v>0.80400000000000005</v>
          </cell>
          <cell r="C407">
            <v>0.50700000000000001</v>
          </cell>
          <cell r="D407">
            <v>0.39850000000000002</v>
          </cell>
        </row>
        <row r="408">
          <cell r="A408">
            <v>0.41599999999999998</v>
          </cell>
          <cell r="B408">
            <v>0.8044</v>
          </cell>
          <cell r="C408">
            <v>0.50760000000000005</v>
          </cell>
          <cell r="D408">
            <v>0.3992</v>
          </cell>
        </row>
        <row r="409">
          <cell r="A409">
            <v>0.41699999999999998</v>
          </cell>
          <cell r="B409">
            <v>0.80480000000000007</v>
          </cell>
          <cell r="C409">
            <v>0.50819999999999999</v>
          </cell>
          <cell r="D409">
            <v>0.39990000000000003</v>
          </cell>
        </row>
        <row r="410">
          <cell r="A410">
            <v>0.41799999999999998</v>
          </cell>
          <cell r="B410">
            <v>0.80520000000000003</v>
          </cell>
          <cell r="C410">
            <v>0.50880000000000003</v>
          </cell>
          <cell r="D410">
            <v>0.40060000000000001</v>
          </cell>
        </row>
        <row r="411">
          <cell r="A411">
            <v>0.41899999999999998</v>
          </cell>
          <cell r="B411">
            <v>0.80560000000000009</v>
          </cell>
          <cell r="C411">
            <v>0.50939999999999996</v>
          </cell>
          <cell r="D411">
            <v>0.40130000000000005</v>
          </cell>
        </row>
        <row r="412">
          <cell r="A412">
            <v>0.42</v>
          </cell>
          <cell r="B412">
            <v>0.80600000000000005</v>
          </cell>
          <cell r="C412">
            <v>0.51</v>
          </cell>
          <cell r="D412">
            <v>0.40200000000000002</v>
          </cell>
        </row>
        <row r="413">
          <cell r="A413">
            <v>0.42099999999999999</v>
          </cell>
          <cell r="B413">
            <v>0.80640000000000001</v>
          </cell>
          <cell r="C413">
            <v>0.51060000000000005</v>
          </cell>
          <cell r="D413">
            <v>0.40260000000000001</v>
          </cell>
        </row>
        <row r="414">
          <cell r="A414">
            <v>0.42199999999999999</v>
          </cell>
          <cell r="B414">
            <v>0.80680000000000007</v>
          </cell>
          <cell r="C414">
            <v>0.51119999999999999</v>
          </cell>
          <cell r="D414">
            <v>0.4032</v>
          </cell>
        </row>
        <row r="415">
          <cell r="A415">
            <v>0.42299999999999999</v>
          </cell>
          <cell r="B415">
            <v>0.80720000000000003</v>
          </cell>
          <cell r="C415">
            <v>0.51180000000000003</v>
          </cell>
          <cell r="D415">
            <v>0.40379999999999999</v>
          </cell>
        </row>
        <row r="416">
          <cell r="A416">
            <v>0.42399999999999999</v>
          </cell>
          <cell r="B416">
            <v>0.8076000000000001</v>
          </cell>
          <cell r="C416">
            <v>0.51239999999999997</v>
          </cell>
          <cell r="D416">
            <v>0.40439999999999998</v>
          </cell>
        </row>
        <row r="417">
          <cell r="A417">
            <v>0.42499999999999999</v>
          </cell>
          <cell r="B417">
            <v>0.80800000000000005</v>
          </cell>
          <cell r="C417">
            <v>0.51300000000000001</v>
          </cell>
          <cell r="D417">
            <v>0.40500000000000003</v>
          </cell>
        </row>
        <row r="418">
          <cell r="A418">
            <v>0.42599999999999999</v>
          </cell>
          <cell r="B418">
            <v>0.80840000000000001</v>
          </cell>
          <cell r="C418">
            <v>0.51360000000000006</v>
          </cell>
          <cell r="D418">
            <v>0.40560000000000002</v>
          </cell>
        </row>
        <row r="419">
          <cell r="A419">
            <v>0.42699999999999999</v>
          </cell>
          <cell r="B419">
            <v>0.80880000000000007</v>
          </cell>
          <cell r="C419">
            <v>0.51419999999999999</v>
          </cell>
          <cell r="D419">
            <v>0.40620000000000001</v>
          </cell>
        </row>
        <row r="420">
          <cell r="A420">
            <v>0.42799999999999999</v>
          </cell>
          <cell r="B420">
            <v>0.80920000000000003</v>
          </cell>
          <cell r="C420">
            <v>0.51480000000000004</v>
          </cell>
          <cell r="D420">
            <v>0.40679999999999999</v>
          </cell>
        </row>
        <row r="421">
          <cell r="A421">
            <v>0.42899999999999999</v>
          </cell>
          <cell r="B421">
            <v>0.8096000000000001</v>
          </cell>
          <cell r="C421">
            <v>0.51539999999999997</v>
          </cell>
          <cell r="D421">
            <v>0.40739999999999998</v>
          </cell>
        </row>
        <row r="422">
          <cell r="A422">
            <v>0.43</v>
          </cell>
          <cell r="B422">
            <v>0.81</v>
          </cell>
          <cell r="C422">
            <v>0.51600000000000001</v>
          </cell>
          <cell r="D422">
            <v>0.40799999999999997</v>
          </cell>
        </row>
        <row r="423">
          <cell r="A423">
            <v>0.43099999999999999</v>
          </cell>
          <cell r="B423">
            <v>0.81059999999999999</v>
          </cell>
          <cell r="C423">
            <v>0.51670000000000005</v>
          </cell>
          <cell r="D423">
            <v>0.40869999999999995</v>
          </cell>
        </row>
        <row r="424">
          <cell r="A424">
            <v>0.432</v>
          </cell>
          <cell r="B424">
            <v>0.81120000000000003</v>
          </cell>
          <cell r="C424">
            <v>0.51739999999999997</v>
          </cell>
          <cell r="D424">
            <v>0.40939999999999999</v>
          </cell>
        </row>
        <row r="425">
          <cell r="A425">
            <v>0.433</v>
          </cell>
          <cell r="B425">
            <v>0.81180000000000008</v>
          </cell>
          <cell r="C425">
            <v>0.5181</v>
          </cell>
          <cell r="D425">
            <v>0.41009999999999996</v>
          </cell>
        </row>
        <row r="426">
          <cell r="A426">
            <v>0.434</v>
          </cell>
          <cell r="B426">
            <v>0.81240000000000001</v>
          </cell>
          <cell r="C426">
            <v>0.51880000000000004</v>
          </cell>
          <cell r="D426">
            <v>0.4108</v>
          </cell>
        </row>
        <row r="427">
          <cell r="A427">
            <v>0.435</v>
          </cell>
          <cell r="B427">
            <v>0.81299999999999994</v>
          </cell>
          <cell r="C427">
            <v>0.51950000000000007</v>
          </cell>
          <cell r="D427">
            <v>0.41149999999999998</v>
          </cell>
        </row>
        <row r="428">
          <cell r="A428">
            <v>0.436</v>
          </cell>
          <cell r="B428">
            <v>0.81359999999999999</v>
          </cell>
          <cell r="C428">
            <v>0.5202</v>
          </cell>
          <cell r="D428">
            <v>0.41219999999999996</v>
          </cell>
        </row>
        <row r="429">
          <cell r="A429">
            <v>0.437</v>
          </cell>
          <cell r="B429">
            <v>0.81420000000000003</v>
          </cell>
          <cell r="C429">
            <v>0.52090000000000003</v>
          </cell>
          <cell r="D429">
            <v>0.41289999999999999</v>
          </cell>
        </row>
        <row r="430">
          <cell r="A430">
            <v>0.438</v>
          </cell>
          <cell r="B430">
            <v>0.81479999999999997</v>
          </cell>
          <cell r="C430">
            <v>0.52160000000000006</v>
          </cell>
          <cell r="D430">
            <v>0.41359999999999997</v>
          </cell>
        </row>
        <row r="431">
          <cell r="A431">
            <v>0.439</v>
          </cell>
          <cell r="B431">
            <v>0.8153999999999999</v>
          </cell>
          <cell r="C431">
            <v>0.52229999999999999</v>
          </cell>
          <cell r="D431">
            <v>0.4143</v>
          </cell>
        </row>
        <row r="432">
          <cell r="A432">
            <v>0.44</v>
          </cell>
          <cell r="B432">
            <v>0.81599999999999995</v>
          </cell>
          <cell r="C432">
            <v>0.52300000000000002</v>
          </cell>
          <cell r="D432">
            <v>0.41499999999999998</v>
          </cell>
        </row>
        <row r="433">
          <cell r="A433">
            <v>0.441</v>
          </cell>
          <cell r="B433">
            <v>0.81659999999999999</v>
          </cell>
          <cell r="C433">
            <v>0.52370000000000005</v>
          </cell>
          <cell r="D433">
            <v>0.41569999999999996</v>
          </cell>
        </row>
        <row r="434">
          <cell r="A434">
            <v>0.442</v>
          </cell>
          <cell r="B434">
            <v>0.81719999999999993</v>
          </cell>
          <cell r="C434">
            <v>0.52439999999999998</v>
          </cell>
          <cell r="D434">
            <v>0.41639999999999999</v>
          </cell>
        </row>
        <row r="435">
          <cell r="A435">
            <v>0.443</v>
          </cell>
          <cell r="B435">
            <v>0.81779999999999997</v>
          </cell>
          <cell r="C435">
            <v>0.52510000000000001</v>
          </cell>
          <cell r="D435">
            <v>0.41709999999999997</v>
          </cell>
        </row>
        <row r="436">
          <cell r="A436">
            <v>0.44400000000000001</v>
          </cell>
          <cell r="B436">
            <v>0.81839999999999991</v>
          </cell>
          <cell r="C436">
            <v>0.52580000000000005</v>
          </cell>
          <cell r="D436">
            <v>0.4178</v>
          </cell>
        </row>
        <row r="437">
          <cell r="A437">
            <v>0.44500000000000001</v>
          </cell>
          <cell r="B437">
            <v>0.81899999999999995</v>
          </cell>
          <cell r="C437">
            <v>0.52649999999999997</v>
          </cell>
          <cell r="D437">
            <v>0.41849999999999998</v>
          </cell>
        </row>
        <row r="438">
          <cell r="A438">
            <v>0.44600000000000001</v>
          </cell>
          <cell r="B438">
            <v>0.8196</v>
          </cell>
          <cell r="C438">
            <v>0.5272</v>
          </cell>
          <cell r="D438">
            <v>0.41919999999999996</v>
          </cell>
        </row>
        <row r="439">
          <cell r="A439">
            <v>0.44700000000000001</v>
          </cell>
          <cell r="B439">
            <v>0.82019999999999993</v>
          </cell>
          <cell r="C439">
            <v>0.52790000000000004</v>
          </cell>
          <cell r="D439">
            <v>0.4199</v>
          </cell>
        </row>
        <row r="440">
          <cell r="A440">
            <v>0.44800000000000001</v>
          </cell>
          <cell r="B440">
            <v>0.82079999999999997</v>
          </cell>
          <cell r="C440">
            <v>0.52860000000000007</v>
          </cell>
          <cell r="D440">
            <v>0.42059999999999997</v>
          </cell>
        </row>
        <row r="441">
          <cell r="A441">
            <v>0.44900000000000001</v>
          </cell>
          <cell r="B441">
            <v>0.82139999999999991</v>
          </cell>
          <cell r="C441">
            <v>0.52929999999999999</v>
          </cell>
          <cell r="D441">
            <v>0.42130000000000001</v>
          </cell>
        </row>
        <row r="442">
          <cell r="A442">
            <v>0.45</v>
          </cell>
          <cell r="B442">
            <v>0.82199999999999995</v>
          </cell>
          <cell r="C442">
            <v>0.53</v>
          </cell>
          <cell r="D442">
            <v>0.42199999999999999</v>
          </cell>
        </row>
        <row r="443">
          <cell r="A443">
            <v>0.45100000000000001</v>
          </cell>
          <cell r="B443">
            <v>0.82279999999999998</v>
          </cell>
          <cell r="C443">
            <v>0.53060000000000007</v>
          </cell>
          <cell r="D443">
            <v>0.42269999999999996</v>
          </cell>
        </row>
        <row r="444">
          <cell r="A444">
            <v>0.45200000000000001</v>
          </cell>
          <cell r="B444">
            <v>0.8236</v>
          </cell>
          <cell r="C444">
            <v>0.53120000000000001</v>
          </cell>
          <cell r="D444">
            <v>0.4234</v>
          </cell>
        </row>
        <row r="445">
          <cell r="A445">
            <v>0.45300000000000001</v>
          </cell>
          <cell r="B445">
            <v>0.82439999999999991</v>
          </cell>
          <cell r="C445">
            <v>0.53180000000000005</v>
          </cell>
          <cell r="D445">
            <v>0.42409999999999998</v>
          </cell>
        </row>
        <row r="446">
          <cell r="A446">
            <v>0.45400000000000001</v>
          </cell>
          <cell r="B446">
            <v>0.82519999999999993</v>
          </cell>
          <cell r="C446">
            <v>0.53239999999999998</v>
          </cell>
          <cell r="D446">
            <v>0.42480000000000001</v>
          </cell>
        </row>
        <row r="447">
          <cell r="A447">
            <v>0.45500000000000002</v>
          </cell>
          <cell r="B447">
            <v>0.82599999999999996</v>
          </cell>
          <cell r="C447">
            <v>0.53300000000000003</v>
          </cell>
          <cell r="D447">
            <v>0.42549999999999999</v>
          </cell>
        </row>
        <row r="448">
          <cell r="A448">
            <v>0.45600000000000002</v>
          </cell>
          <cell r="B448">
            <v>0.82679999999999998</v>
          </cell>
          <cell r="C448">
            <v>0.53360000000000007</v>
          </cell>
          <cell r="D448">
            <v>0.42619999999999997</v>
          </cell>
        </row>
        <row r="449">
          <cell r="A449">
            <v>0.45700000000000002</v>
          </cell>
          <cell r="B449">
            <v>0.8276</v>
          </cell>
          <cell r="C449">
            <v>0.53420000000000001</v>
          </cell>
          <cell r="D449">
            <v>0.4269</v>
          </cell>
        </row>
        <row r="450">
          <cell r="A450">
            <v>0.45800000000000002</v>
          </cell>
          <cell r="B450">
            <v>0.82839999999999991</v>
          </cell>
          <cell r="C450">
            <v>0.53480000000000005</v>
          </cell>
          <cell r="D450">
            <v>0.42759999999999998</v>
          </cell>
        </row>
        <row r="451">
          <cell r="A451">
            <v>0.45900000000000002</v>
          </cell>
          <cell r="B451">
            <v>0.82919999999999994</v>
          </cell>
          <cell r="C451">
            <v>0.53539999999999999</v>
          </cell>
          <cell r="D451">
            <v>0.42830000000000001</v>
          </cell>
        </row>
        <row r="452">
          <cell r="A452">
            <v>0.46</v>
          </cell>
          <cell r="B452">
            <v>0.83</v>
          </cell>
          <cell r="C452">
            <v>0.53600000000000003</v>
          </cell>
          <cell r="D452">
            <v>0.42899999999999999</v>
          </cell>
        </row>
        <row r="453">
          <cell r="A453">
            <v>0.46100000000000002</v>
          </cell>
          <cell r="B453">
            <v>0.83039999999999992</v>
          </cell>
          <cell r="C453">
            <v>0.53660000000000008</v>
          </cell>
          <cell r="D453">
            <v>0.42969999999999997</v>
          </cell>
        </row>
        <row r="454">
          <cell r="A454">
            <v>0.46200000000000002</v>
          </cell>
          <cell r="B454">
            <v>0.83079999999999998</v>
          </cell>
          <cell r="C454">
            <v>0.53720000000000001</v>
          </cell>
          <cell r="D454">
            <v>0.4304</v>
          </cell>
        </row>
        <row r="455">
          <cell r="A455">
            <v>0.46300000000000002</v>
          </cell>
          <cell r="B455">
            <v>0.83119999999999994</v>
          </cell>
          <cell r="C455">
            <v>0.53780000000000006</v>
          </cell>
          <cell r="D455">
            <v>0.43109999999999998</v>
          </cell>
        </row>
        <row r="456">
          <cell r="A456">
            <v>0.46400000000000002</v>
          </cell>
          <cell r="B456">
            <v>0.83160000000000001</v>
          </cell>
          <cell r="C456">
            <v>0.53839999999999999</v>
          </cell>
          <cell r="D456">
            <v>0.43180000000000002</v>
          </cell>
        </row>
        <row r="457">
          <cell r="A457">
            <v>0.46500000000000002</v>
          </cell>
          <cell r="B457">
            <v>0.83199999999999996</v>
          </cell>
          <cell r="C457">
            <v>0.53900000000000003</v>
          </cell>
          <cell r="D457">
            <v>0.4325</v>
          </cell>
        </row>
        <row r="458">
          <cell r="A458">
            <v>0.46600000000000003</v>
          </cell>
          <cell r="B458">
            <v>0.83239999999999992</v>
          </cell>
          <cell r="C458">
            <v>0.53960000000000008</v>
          </cell>
          <cell r="D458">
            <v>0.43319999999999997</v>
          </cell>
        </row>
        <row r="459">
          <cell r="A459">
            <v>0.46700000000000003</v>
          </cell>
          <cell r="B459">
            <v>0.83279999999999998</v>
          </cell>
          <cell r="C459">
            <v>0.54020000000000001</v>
          </cell>
          <cell r="D459">
            <v>0.43390000000000001</v>
          </cell>
        </row>
        <row r="460">
          <cell r="A460">
            <v>0.46800000000000003</v>
          </cell>
          <cell r="B460">
            <v>0.83319999999999994</v>
          </cell>
          <cell r="C460">
            <v>0.54080000000000006</v>
          </cell>
          <cell r="D460">
            <v>0.43459999999999999</v>
          </cell>
        </row>
        <row r="461">
          <cell r="A461">
            <v>0.46899999999999997</v>
          </cell>
          <cell r="B461">
            <v>0.83360000000000001</v>
          </cell>
          <cell r="C461">
            <v>0.54139999999999999</v>
          </cell>
          <cell r="D461">
            <v>0.43530000000000002</v>
          </cell>
        </row>
        <row r="462">
          <cell r="A462">
            <v>0.47</v>
          </cell>
          <cell r="B462">
            <v>0.83399999999999996</v>
          </cell>
          <cell r="C462">
            <v>0.54200000000000004</v>
          </cell>
          <cell r="D462">
            <v>0.436</v>
          </cell>
        </row>
        <row r="463">
          <cell r="A463">
            <v>0.47099999999999997</v>
          </cell>
          <cell r="B463">
            <v>0.83460000000000001</v>
          </cell>
          <cell r="C463">
            <v>0.54280000000000006</v>
          </cell>
          <cell r="D463">
            <v>0.43669999999999998</v>
          </cell>
        </row>
        <row r="464">
          <cell r="A464">
            <v>0.47199999999999998</v>
          </cell>
          <cell r="B464">
            <v>0.83519999999999994</v>
          </cell>
          <cell r="C464">
            <v>0.54360000000000008</v>
          </cell>
          <cell r="D464">
            <v>0.43740000000000001</v>
          </cell>
        </row>
        <row r="465">
          <cell r="A465">
            <v>0.47299999999999998</v>
          </cell>
          <cell r="B465">
            <v>0.83579999999999999</v>
          </cell>
          <cell r="C465">
            <v>0.5444</v>
          </cell>
          <cell r="D465">
            <v>0.43809999999999999</v>
          </cell>
        </row>
        <row r="466">
          <cell r="A466">
            <v>0.47399999999999998</v>
          </cell>
          <cell r="B466">
            <v>0.83639999999999992</v>
          </cell>
          <cell r="C466">
            <v>0.54520000000000002</v>
          </cell>
          <cell r="D466">
            <v>0.43880000000000002</v>
          </cell>
        </row>
        <row r="467">
          <cell r="A467">
            <v>0.47499999999999998</v>
          </cell>
          <cell r="B467">
            <v>0.83699999999999997</v>
          </cell>
          <cell r="C467">
            <v>0.54600000000000004</v>
          </cell>
          <cell r="D467">
            <v>0.4395</v>
          </cell>
        </row>
        <row r="468">
          <cell r="A468">
            <v>0.47599999999999998</v>
          </cell>
          <cell r="B468">
            <v>0.83760000000000001</v>
          </cell>
          <cell r="C468">
            <v>0.54680000000000006</v>
          </cell>
          <cell r="D468">
            <v>0.44019999999999998</v>
          </cell>
        </row>
        <row r="469">
          <cell r="A469">
            <v>0.47699999999999998</v>
          </cell>
          <cell r="B469">
            <v>0.83819999999999995</v>
          </cell>
          <cell r="C469">
            <v>0.54760000000000009</v>
          </cell>
          <cell r="D469">
            <v>0.44090000000000001</v>
          </cell>
        </row>
        <row r="470">
          <cell r="A470">
            <v>0.47799999999999998</v>
          </cell>
          <cell r="B470">
            <v>0.83879999999999999</v>
          </cell>
          <cell r="C470">
            <v>0.5484</v>
          </cell>
          <cell r="D470">
            <v>0.44159999999999999</v>
          </cell>
        </row>
        <row r="471">
          <cell r="A471">
            <v>0.47899999999999998</v>
          </cell>
          <cell r="B471">
            <v>0.83939999999999992</v>
          </cell>
          <cell r="C471">
            <v>0.54920000000000002</v>
          </cell>
          <cell r="D471">
            <v>0.44230000000000003</v>
          </cell>
        </row>
        <row r="472">
          <cell r="A472">
            <v>0.48</v>
          </cell>
          <cell r="B472">
            <v>0.84</v>
          </cell>
          <cell r="C472">
            <v>0.55000000000000004</v>
          </cell>
          <cell r="D472">
            <v>0.443</v>
          </cell>
        </row>
        <row r="473">
          <cell r="A473">
            <v>0.48099999999999998</v>
          </cell>
          <cell r="B473">
            <v>0.84050000000000002</v>
          </cell>
          <cell r="C473">
            <v>0.55070000000000008</v>
          </cell>
          <cell r="D473">
            <v>0.44369999999999998</v>
          </cell>
        </row>
        <row r="474">
          <cell r="A474">
            <v>0.48199999999999998</v>
          </cell>
          <cell r="B474">
            <v>0.84099999999999997</v>
          </cell>
          <cell r="C474">
            <v>0.5514</v>
          </cell>
          <cell r="D474">
            <v>0.44440000000000002</v>
          </cell>
        </row>
        <row r="475">
          <cell r="A475">
            <v>0.48299999999999998</v>
          </cell>
          <cell r="B475">
            <v>0.84149999999999991</v>
          </cell>
          <cell r="C475">
            <v>0.55210000000000004</v>
          </cell>
          <cell r="D475">
            <v>0.4451</v>
          </cell>
        </row>
        <row r="476">
          <cell r="A476">
            <v>0.48399999999999999</v>
          </cell>
          <cell r="B476">
            <v>0.84199999999999997</v>
          </cell>
          <cell r="C476">
            <v>0.55280000000000007</v>
          </cell>
          <cell r="D476">
            <v>0.44580000000000003</v>
          </cell>
        </row>
        <row r="477">
          <cell r="A477">
            <v>0.48499999999999999</v>
          </cell>
          <cell r="B477">
            <v>0.84250000000000003</v>
          </cell>
          <cell r="C477">
            <v>0.5535000000000001</v>
          </cell>
          <cell r="D477">
            <v>0.44650000000000001</v>
          </cell>
        </row>
        <row r="478">
          <cell r="A478">
            <v>0.48599999999999999</v>
          </cell>
          <cell r="B478">
            <v>0.84299999999999997</v>
          </cell>
          <cell r="C478">
            <v>0.55420000000000003</v>
          </cell>
          <cell r="D478">
            <v>0.44719999999999999</v>
          </cell>
        </row>
        <row r="479">
          <cell r="A479">
            <v>0.48699999999999999</v>
          </cell>
          <cell r="B479">
            <v>0.84349999999999992</v>
          </cell>
          <cell r="C479">
            <v>0.55490000000000006</v>
          </cell>
          <cell r="D479">
            <v>0.44790000000000002</v>
          </cell>
        </row>
        <row r="480">
          <cell r="A480">
            <v>0.48799999999999999</v>
          </cell>
          <cell r="B480">
            <v>0.84399999999999997</v>
          </cell>
          <cell r="C480">
            <v>0.55560000000000009</v>
          </cell>
          <cell r="D480">
            <v>0.4486</v>
          </cell>
        </row>
        <row r="481">
          <cell r="A481">
            <v>0.48899999999999999</v>
          </cell>
          <cell r="B481">
            <v>0.84450000000000003</v>
          </cell>
          <cell r="C481">
            <v>0.55630000000000002</v>
          </cell>
          <cell r="D481">
            <v>0.44930000000000003</v>
          </cell>
        </row>
        <row r="482">
          <cell r="A482">
            <v>0.49</v>
          </cell>
          <cell r="B482">
            <v>0.84499999999999997</v>
          </cell>
          <cell r="C482">
            <v>0.55700000000000005</v>
          </cell>
          <cell r="D482">
            <v>0.45</v>
          </cell>
        </row>
        <row r="483">
          <cell r="A483">
            <v>0.49099999999999999</v>
          </cell>
          <cell r="B483">
            <v>0.84549999999999992</v>
          </cell>
          <cell r="C483">
            <v>0.5576000000000001</v>
          </cell>
          <cell r="D483">
            <v>0.45080000000000003</v>
          </cell>
        </row>
        <row r="484">
          <cell r="A484">
            <v>0.49199999999999999</v>
          </cell>
          <cell r="B484">
            <v>0.84599999999999997</v>
          </cell>
          <cell r="C484">
            <v>0.55820000000000003</v>
          </cell>
          <cell r="D484">
            <v>0.4516</v>
          </cell>
        </row>
        <row r="485">
          <cell r="A485">
            <v>0.49299999999999999</v>
          </cell>
          <cell r="B485">
            <v>0.84650000000000003</v>
          </cell>
          <cell r="C485">
            <v>0.55879999999999996</v>
          </cell>
          <cell r="D485">
            <v>0.45240000000000002</v>
          </cell>
        </row>
        <row r="486">
          <cell r="A486">
            <v>0.49399999999999999</v>
          </cell>
          <cell r="B486">
            <v>0.84699999999999998</v>
          </cell>
          <cell r="C486">
            <v>0.55940000000000001</v>
          </cell>
          <cell r="D486">
            <v>0.45319999999999999</v>
          </cell>
        </row>
        <row r="487">
          <cell r="A487">
            <v>0.495</v>
          </cell>
          <cell r="B487">
            <v>0.84749999999999992</v>
          </cell>
          <cell r="C487">
            <v>0.56000000000000005</v>
          </cell>
          <cell r="D487">
            <v>0.45400000000000001</v>
          </cell>
        </row>
        <row r="488">
          <cell r="A488">
            <v>0.496</v>
          </cell>
          <cell r="B488">
            <v>0.84799999999999998</v>
          </cell>
          <cell r="C488">
            <v>0.56059999999999999</v>
          </cell>
          <cell r="D488">
            <v>0.45480000000000004</v>
          </cell>
        </row>
        <row r="489">
          <cell r="A489">
            <v>0.497</v>
          </cell>
          <cell r="B489">
            <v>0.84850000000000003</v>
          </cell>
          <cell r="C489">
            <v>0.56119999999999992</v>
          </cell>
          <cell r="D489">
            <v>0.4556</v>
          </cell>
        </row>
        <row r="490">
          <cell r="A490">
            <v>0.498</v>
          </cell>
          <cell r="B490">
            <v>0.84899999999999998</v>
          </cell>
          <cell r="C490">
            <v>0.56179999999999997</v>
          </cell>
          <cell r="D490">
            <v>0.45640000000000003</v>
          </cell>
        </row>
        <row r="491">
          <cell r="A491">
            <v>0.499</v>
          </cell>
          <cell r="B491">
            <v>0.84949999999999992</v>
          </cell>
          <cell r="C491">
            <v>0.56240000000000001</v>
          </cell>
          <cell r="D491">
            <v>0.4572</v>
          </cell>
        </row>
        <row r="492">
          <cell r="A492">
            <v>0.5</v>
          </cell>
          <cell r="B492">
            <v>0.85</v>
          </cell>
          <cell r="C492">
            <v>0.56299999999999994</v>
          </cell>
          <cell r="D492">
            <v>0.45800000000000002</v>
          </cell>
        </row>
        <row r="493">
          <cell r="A493">
            <v>0.501</v>
          </cell>
          <cell r="B493">
            <v>0.85050000000000003</v>
          </cell>
          <cell r="C493">
            <v>0.56369999999999998</v>
          </cell>
          <cell r="D493">
            <v>0.4587</v>
          </cell>
        </row>
        <row r="494">
          <cell r="A494">
            <v>0.502</v>
          </cell>
          <cell r="B494">
            <v>0.85099999999999998</v>
          </cell>
          <cell r="C494">
            <v>0.5643999999999999</v>
          </cell>
          <cell r="D494">
            <v>0.45940000000000003</v>
          </cell>
        </row>
        <row r="495">
          <cell r="A495">
            <v>0.503</v>
          </cell>
          <cell r="B495">
            <v>0.85149999999999992</v>
          </cell>
          <cell r="C495">
            <v>0.56509999999999994</v>
          </cell>
          <cell r="D495">
            <v>0.46010000000000001</v>
          </cell>
        </row>
        <row r="496">
          <cell r="A496">
            <v>0.504</v>
          </cell>
          <cell r="B496">
            <v>0.85199999999999998</v>
          </cell>
          <cell r="C496">
            <v>0.56579999999999997</v>
          </cell>
          <cell r="D496">
            <v>0.46080000000000004</v>
          </cell>
        </row>
        <row r="497">
          <cell r="A497">
            <v>0.505</v>
          </cell>
          <cell r="B497">
            <v>0.85250000000000004</v>
          </cell>
          <cell r="C497">
            <v>0.5665</v>
          </cell>
          <cell r="D497">
            <v>0.46150000000000002</v>
          </cell>
        </row>
        <row r="498">
          <cell r="A498">
            <v>0.50600000000000001</v>
          </cell>
          <cell r="B498">
            <v>0.85299999999999998</v>
          </cell>
          <cell r="C498">
            <v>0.56719999999999993</v>
          </cell>
          <cell r="D498">
            <v>0.4622</v>
          </cell>
        </row>
        <row r="499">
          <cell r="A499">
            <v>0.50700000000000001</v>
          </cell>
          <cell r="B499">
            <v>0.85349999999999993</v>
          </cell>
          <cell r="C499">
            <v>0.56789999999999996</v>
          </cell>
          <cell r="D499">
            <v>0.46290000000000003</v>
          </cell>
        </row>
        <row r="500">
          <cell r="A500">
            <v>0.50800000000000001</v>
          </cell>
          <cell r="B500">
            <v>0.85399999999999998</v>
          </cell>
          <cell r="C500">
            <v>0.56859999999999999</v>
          </cell>
          <cell r="D500">
            <v>0.46360000000000001</v>
          </cell>
        </row>
        <row r="501">
          <cell r="A501">
            <v>0.50900000000000001</v>
          </cell>
          <cell r="B501">
            <v>0.85450000000000004</v>
          </cell>
          <cell r="C501">
            <v>0.56929999999999992</v>
          </cell>
          <cell r="D501">
            <v>0.46430000000000005</v>
          </cell>
        </row>
        <row r="502">
          <cell r="A502">
            <v>0.51</v>
          </cell>
          <cell r="B502">
            <v>0.85499999999999998</v>
          </cell>
          <cell r="C502">
            <v>0.56999999999999995</v>
          </cell>
          <cell r="D502">
            <v>0.46500000000000002</v>
          </cell>
        </row>
        <row r="503">
          <cell r="A503">
            <v>0.51100000000000001</v>
          </cell>
          <cell r="B503">
            <v>0.85549999999999993</v>
          </cell>
          <cell r="C503">
            <v>0.5706</v>
          </cell>
          <cell r="D503">
            <v>0.4657</v>
          </cell>
        </row>
        <row r="504">
          <cell r="A504">
            <v>0.51200000000000001</v>
          </cell>
          <cell r="B504">
            <v>0.85599999999999998</v>
          </cell>
          <cell r="C504">
            <v>0.57119999999999993</v>
          </cell>
          <cell r="D504">
            <v>0.46640000000000004</v>
          </cell>
        </row>
        <row r="505">
          <cell r="A505">
            <v>0.51300000000000001</v>
          </cell>
          <cell r="B505">
            <v>0.85650000000000004</v>
          </cell>
          <cell r="C505">
            <v>0.57179999999999997</v>
          </cell>
          <cell r="D505">
            <v>0.46710000000000002</v>
          </cell>
        </row>
        <row r="506">
          <cell r="A506">
            <v>0.51400000000000001</v>
          </cell>
          <cell r="B506">
            <v>0.85699999999999998</v>
          </cell>
          <cell r="C506">
            <v>0.57239999999999991</v>
          </cell>
          <cell r="D506">
            <v>0.46779999999999999</v>
          </cell>
        </row>
        <row r="507">
          <cell r="A507">
            <v>0.51500000000000001</v>
          </cell>
          <cell r="B507">
            <v>0.85749999999999993</v>
          </cell>
          <cell r="C507">
            <v>0.57299999999999995</v>
          </cell>
          <cell r="D507">
            <v>0.46850000000000003</v>
          </cell>
        </row>
        <row r="508">
          <cell r="A508">
            <v>0.51600000000000001</v>
          </cell>
          <cell r="B508">
            <v>0.85799999999999998</v>
          </cell>
          <cell r="C508">
            <v>0.5736</v>
          </cell>
          <cell r="D508">
            <v>0.46920000000000001</v>
          </cell>
        </row>
        <row r="509">
          <cell r="A509">
            <v>0.51700000000000002</v>
          </cell>
          <cell r="B509">
            <v>0.85850000000000004</v>
          </cell>
          <cell r="C509">
            <v>0.57419999999999993</v>
          </cell>
          <cell r="D509">
            <v>0.46989999999999998</v>
          </cell>
        </row>
        <row r="510">
          <cell r="A510">
            <v>0.51800000000000002</v>
          </cell>
          <cell r="B510">
            <v>0.85899999999999999</v>
          </cell>
          <cell r="C510">
            <v>0.57479999999999998</v>
          </cell>
          <cell r="D510">
            <v>0.47059999999999996</v>
          </cell>
        </row>
        <row r="511">
          <cell r="A511">
            <v>0.51900000000000002</v>
          </cell>
          <cell r="B511">
            <v>0.85949999999999993</v>
          </cell>
          <cell r="C511">
            <v>0.57539999999999991</v>
          </cell>
          <cell r="D511">
            <v>0.4713</v>
          </cell>
        </row>
        <row r="512">
          <cell r="A512">
            <v>0.52</v>
          </cell>
          <cell r="B512">
            <v>0.86</v>
          </cell>
          <cell r="C512">
            <v>0.57599999999999996</v>
          </cell>
          <cell r="D512">
            <v>0.47199999999999998</v>
          </cell>
        </row>
        <row r="513">
          <cell r="A513">
            <v>0.52100000000000002</v>
          </cell>
          <cell r="B513">
            <v>0.86050000000000004</v>
          </cell>
          <cell r="C513">
            <v>0.5766</v>
          </cell>
          <cell r="D513">
            <v>0.47269999999999995</v>
          </cell>
        </row>
        <row r="514">
          <cell r="A514">
            <v>0.52200000000000002</v>
          </cell>
          <cell r="B514">
            <v>0.86099999999999999</v>
          </cell>
          <cell r="C514">
            <v>0.57719999999999994</v>
          </cell>
          <cell r="D514">
            <v>0.47339999999999999</v>
          </cell>
        </row>
        <row r="515">
          <cell r="A515">
            <v>0.52300000000000002</v>
          </cell>
          <cell r="B515">
            <v>0.86149999999999993</v>
          </cell>
          <cell r="C515">
            <v>0.57779999999999998</v>
          </cell>
          <cell r="D515">
            <v>0.47409999999999997</v>
          </cell>
        </row>
        <row r="516">
          <cell r="A516">
            <v>0.52400000000000002</v>
          </cell>
          <cell r="B516">
            <v>0.86199999999999999</v>
          </cell>
          <cell r="C516">
            <v>0.57839999999999991</v>
          </cell>
          <cell r="D516">
            <v>0.4748</v>
          </cell>
        </row>
        <row r="517">
          <cell r="A517">
            <v>0.52500000000000002</v>
          </cell>
          <cell r="B517">
            <v>0.86250000000000004</v>
          </cell>
          <cell r="C517">
            <v>0.57899999999999996</v>
          </cell>
          <cell r="D517">
            <v>0.47549999999999998</v>
          </cell>
        </row>
        <row r="518">
          <cell r="A518">
            <v>0.52600000000000002</v>
          </cell>
          <cell r="B518">
            <v>0.86299999999999999</v>
          </cell>
          <cell r="C518">
            <v>0.5796</v>
          </cell>
          <cell r="D518">
            <v>0.47619999999999996</v>
          </cell>
        </row>
        <row r="519">
          <cell r="A519">
            <v>0.52700000000000002</v>
          </cell>
          <cell r="B519">
            <v>0.86349999999999993</v>
          </cell>
          <cell r="C519">
            <v>0.58019999999999994</v>
          </cell>
          <cell r="D519">
            <v>0.47689999999999999</v>
          </cell>
        </row>
        <row r="520">
          <cell r="A520">
            <v>0.52800000000000002</v>
          </cell>
          <cell r="B520">
            <v>0.86399999999999999</v>
          </cell>
          <cell r="C520">
            <v>0.58079999999999998</v>
          </cell>
          <cell r="D520">
            <v>0.47759999999999997</v>
          </cell>
        </row>
        <row r="521">
          <cell r="A521">
            <v>0.52900000000000003</v>
          </cell>
          <cell r="B521">
            <v>0.86450000000000005</v>
          </cell>
          <cell r="C521">
            <v>0.58139999999999992</v>
          </cell>
          <cell r="D521">
            <v>0.4783</v>
          </cell>
        </row>
        <row r="522">
          <cell r="A522">
            <v>0.53</v>
          </cell>
          <cell r="B522">
            <v>0.86499999999999999</v>
          </cell>
          <cell r="C522">
            <v>0.58199999999999996</v>
          </cell>
          <cell r="D522">
            <v>0.47899999999999998</v>
          </cell>
        </row>
        <row r="523">
          <cell r="A523">
            <v>0.53100000000000003</v>
          </cell>
          <cell r="B523">
            <v>0.86549999999999994</v>
          </cell>
          <cell r="C523">
            <v>0.58260000000000001</v>
          </cell>
          <cell r="D523">
            <v>0.4798</v>
          </cell>
        </row>
        <row r="524">
          <cell r="A524">
            <v>0.53200000000000003</v>
          </cell>
          <cell r="B524">
            <v>0.86599999999999999</v>
          </cell>
          <cell r="C524">
            <v>0.58319999999999994</v>
          </cell>
          <cell r="D524">
            <v>0.48059999999999997</v>
          </cell>
        </row>
        <row r="525">
          <cell r="A525">
            <v>0.53300000000000003</v>
          </cell>
          <cell r="B525">
            <v>0.86650000000000005</v>
          </cell>
          <cell r="C525">
            <v>0.58379999999999999</v>
          </cell>
          <cell r="D525">
            <v>0.48139999999999999</v>
          </cell>
        </row>
        <row r="526">
          <cell r="A526">
            <v>0.53400000000000003</v>
          </cell>
          <cell r="B526">
            <v>0.86699999999999999</v>
          </cell>
          <cell r="C526">
            <v>0.58439999999999992</v>
          </cell>
          <cell r="D526">
            <v>0.48219999999999996</v>
          </cell>
        </row>
        <row r="527">
          <cell r="A527">
            <v>0.53500000000000003</v>
          </cell>
          <cell r="B527">
            <v>0.86749999999999994</v>
          </cell>
          <cell r="C527">
            <v>0.58499999999999996</v>
          </cell>
          <cell r="D527">
            <v>0.48299999999999998</v>
          </cell>
        </row>
        <row r="528">
          <cell r="A528">
            <v>0.53600000000000003</v>
          </cell>
          <cell r="B528">
            <v>0.86799999999999999</v>
          </cell>
          <cell r="C528">
            <v>0.58560000000000001</v>
          </cell>
          <cell r="D528">
            <v>0.48380000000000001</v>
          </cell>
        </row>
        <row r="529">
          <cell r="A529">
            <v>0.53700000000000003</v>
          </cell>
          <cell r="B529">
            <v>0.86850000000000005</v>
          </cell>
          <cell r="C529">
            <v>0.58619999999999994</v>
          </cell>
          <cell r="D529">
            <v>0.48459999999999998</v>
          </cell>
        </row>
        <row r="530">
          <cell r="A530">
            <v>0.53800000000000003</v>
          </cell>
          <cell r="B530">
            <v>0.86899999999999999</v>
          </cell>
          <cell r="C530">
            <v>0.58679999999999999</v>
          </cell>
          <cell r="D530">
            <v>0.4854</v>
          </cell>
        </row>
        <row r="531">
          <cell r="A531">
            <v>0.53900000000000003</v>
          </cell>
          <cell r="B531">
            <v>0.86949999999999994</v>
          </cell>
          <cell r="C531">
            <v>0.58739999999999992</v>
          </cell>
          <cell r="D531">
            <v>0.48619999999999997</v>
          </cell>
        </row>
        <row r="532">
          <cell r="A532">
            <v>0.54</v>
          </cell>
          <cell r="B532">
            <v>0.87</v>
          </cell>
          <cell r="C532">
            <v>0.58799999999999997</v>
          </cell>
          <cell r="D532">
            <v>0.48699999999999999</v>
          </cell>
        </row>
        <row r="533">
          <cell r="A533">
            <v>0.54100000000000004</v>
          </cell>
          <cell r="B533">
            <v>0.87050000000000005</v>
          </cell>
          <cell r="C533">
            <v>0.58860000000000001</v>
          </cell>
          <cell r="D533">
            <v>0.48769999999999997</v>
          </cell>
        </row>
        <row r="534">
          <cell r="A534">
            <v>0.54200000000000004</v>
          </cell>
          <cell r="B534">
            <v>0.871</v>
          </cell>
          <cell r="C534">
            <v>0.58919999999999995</v>
          </cell>
          <cell r="D534">
            <v>0.4884</v>
          </cell>
        </row>
        <row r="535">
          <cell r="A535">
            <v>0.54300000000000004</v>
          </cell>
          <cell r="B535">
            <v>0.87149999999999994</v>
          </cell>
          <cell r="C535">
            <v>0.58979999999999999</v>
          </cell>
          <cell r="D535">
            <v>0.48909999999999998</v>
          </cell>
        </row>
        <row r="536">
          <cell r="A536">
            <v>0.54400000000000004</v>
          </cell>
          <cell r="B536">
            <v>0.872</v>
          </cell>
          <cell r="C536">
            <v>0.59039999999999992</v>
          </cell>
          <cell r="D536">
            <v>0.48980000000000001</v>
          </cell>
        </row>
        <row r="537">
          <cell r="A537">
            <v>0.54500000000000004</v>
          </cell>
          <cell r="B537">
            <v>0.87250000000000005</v>
          </cell>
          <cell r="C537">
            <v>0.59099999999999997</v>
          </cell>
          <cell r="D537">
            <v>0.49049999999999999</v>
          </cell>
        </row>
        <row r="538">
          <cell r="A538">
            <v>0.54600000000000004</v>
          </cell>
          <cell r="B538">
            <v>0.873</v>
          </cell>
          <cell r="C538">
            <v>0.59160000000000001</v>
          </cell>
          <cell r="D538">
            <v>0.49119999999999997</v>
          </cell>
        </row>
        <row r="539">
          <cell r="A539">
            <v>0.54700000000000004</v>
          </cell>
          <cell r="B539">
            <v>0.87349999999999994</v>
          </cell>
          <cell r="C539">
            <v>0.59219999999999995</v>
          </cell>
          <cell r="D539">
            <v>0.4919</v>
          </cell>
        </row>
        <row r="540">
          <cell r="A540">
            <v>0.54800000000000004</v>
          </cell>
          <cell r="B540">
            <v>0.874</v>
          </cell>
          <cell r="C540">
            <v>0.59279999999999999</v>
          </cell>
          <cell r="D540">
            <v>0.49259999999999998</v>
          </cell>
        </row>
        <row r="541">
          <cell r="A541">
            <v>0.54900000000000004</v>
          </cell>
          <cell r="B541">
            <v>0.87450000000000006</v>
          </cell>
          <cell r="C541">
            <v>0.59339999999999993</v>
          </cell>
          <cell r="D541">
            <v>0.49330000000000002</v>
          </cell>
        </row>
        <row r="542">
          <cell r="A542">
            <v>0.55000000000000004</v>
          </cell>
          <cell r="B542">
            <v>0.875</v>
          </cell>
          <cell r="C542">
            <v>0.59399999999999997</v>
          </cell>
          <cell r="D542">
            <v>0.49399999999999999</v>
          </cell>
        </row>
        <row r="543">
          <cell r="A543">
            <v>0.55100000000000005</v>
          </cell>
          <cell r="B543">
            <v>0.87549999999999994</v>
          </cell>
          <cell r="C543">
            <v>0.59470000000000001</v>
          </cell>
          <cell r="D543">
            <v>0.49480000000000002</v>
          </cell>
        </row>
        <row r="544">
          <cell r="A544">
            <v>0.55200000000000005</v>
          </cell>
          <cell r="B544">
            <v>0.876</v>
          </cell>
          <cell r="C544">
            <v>0.59539999999999993</v>
          </cell>
          <cell r="D544">
            <v>0.49559999999999998</v>
          </cell>
        </row>
        <row r="545">
          <cell r="A545">
            <v>0.55300000000000005</v>
          </cell>
          <cell r="B545">
            <v>0.87650000000000006</v>
          </cell>
          <cell r="C545">
            <v>0.59609999999999996</v>
          </cell>
          <cell r="D545">
            <v>0.49640000000000001</v>
          </cell>
        </row>
        <row r="546">
          <cell r="A546">
            <v>0.55400000000000005</v>
          </cell>
          <cell r="B546">
            <v>0.877</v>
          </cell>
          <cell r="C546">
            <v>0.5968</v>
          </cell>
          <cell r="D546">
            <v>0.49719999999999998</v>
          </cell>
        </row>
        <row r="547">
          <cell r="A547">
            <v>0.55500000000000005</v>
          </cell>
          <cell r="B547">
            <v>0.87749999999999995</v>
          </cell>
          <cell r="C547">
            <v>0.59749999999999992</v>
          </cell>
          <cell r="D547">
            <v>0.498</v>
          </cell>
        </row>
        <row r="548">
          <cell r="A548">
            <v>0.55600000000000005</v>
          </cell>
          <cell r="B548">
            <v>0.878</v>
          </cell>
          <cell r="C548">
            <v>0.59819999999999995</v>
          </cell>
          <cell r="D548">
            <v>0.49880000000000002</v>
          </cell>
        </row>
        <row r="549">
          <cell r="A549">
            <v>0.55700000000000005</v>
          </cell>
          <cell r="B549">
            <v>0.87850000000000006</v>
          </cell>
          <cell r="C549">
            <v>0.59889999999999999</v>
          </cell>
          <cell r="D549">
            <v>0.49959999999999999</v>
          </cell>
        </row>
        <row r="550">
          <cell r="A550">
            <v>0.55800000000000005</v>
          </cell>
          <cell r="B550">
            <v>0.879</v>
          </cell>
          <cell r="C550">
            <v>0.59960000000000002</v>
          </cell>
          <cell r="D550">
            <v>0.50039999999999996</v>
          </cell>
        </row>
        <row r="551">
          <cell r="A551">
            <v>0.55900000000000005</v>
          </cell>
          <cell r="B551">
            <v>0.87949999999999995</v>
          </cell>
          <cell r="C551">
            <v>0.60029999999999994</v>
          </cell>
          <cell r="D551">
            <v>0.50119999999999998</v>
          </cell>
        </row>
        <row r="552">
          <cell r="A552">
            <v>0.56000000000000005</v>
          </cell>
          <cell r="B552">
            <v>0.88</v>
          </cell>
          <cell r="C552">
            <v>0.60099999999999998</v>
          </cell>
          <cell r="D552">
            <v>0.502</v>
          </cell>
        </row>
        <row r="553">
          <cell r="A553">
            <v>0.56100000000000005</v>
          </cell>
          <cell r="B553">
            <v>0.88050000000000006</v>
          </cell>
          <cell r="C553">
            <v>0.60170000000000001</v>
          </cell>
          <cell r="D553">
            <v>0.50280000000000002</v>
          </cell>
        </row>
        <row r="554">
          <cell r="A554">
            <v>0.56200000000000006</v>
          </cell>
          <cell r="B554">
            <v>0.88100000000000001</v>
          </cell>
          <cell r="C554">
            <v>0.60239999999999994</v>
          </cell>
          <cell r="D554">
            <v>0.50360000000000005</v>
          </cell>
        </row>
        <row r="555">
          <cell r="A555">
            <v>0.56299999999999994</v>
          </cell>
          <cell r="B555">
            <v>0.88149999999999995</v>
          </cell>
          <cell r="C555">
            <v>0.60309999999999997</v>
          </cell>
          <cell r="D555">
            <v>0.50439999999999996</v>
          </cell>
        </row>
        <row r="556">
          <cell r="A556">
            <v>0.56399999999999995</v>
          </cell>
          <cell r="B556">
            <v>0.88200000000000001</v>
          </cell>
          <cell r="C556">
            <v>0.6038</v>
          </cell>
          <cell r="D556">
            <v>0.50519999999999998</v>
          </cell>
        </row>
        <row r="557">
          <cell r="A557">
            <v>0.56499999999999995</v>
          </cell>
          <cell r="B557">
            <v>0.88250000000000006</v>
          </cell>
          <cell r="C557">
            <v>0.60450000000000004</v>
          </cell>
          <cell r="D557">
            <v>0.50600000000000001</v>
          </cell>
        </row>
        <row r="558">
          <cell r="A558">
            <v>0.56599999999999995</v>
          </cell>
          <cell r="B558">
            <v>0.88300000000000001</v>
          </cell>
          <cell r="C558">
            <v>0.60519999999999996</v>
          </cell>
          <cell r="D558">
            <v>0.50680000000000003</v>
          </cell>
        </row>
        <row r="559">
          <cell r="A559">
            <v>0.56699999999999995</v>
          </cell>
          <cell r="B559">
            <v>0.88349999999999995</v>
          </cell>
          <cell r="C559">
            <v>0.60589999999999999</v>
          </cell>
          <cell r="D559">
            <v>0.50760000000000005</v>
          </cell>
        </row>
        <row r="560">
          <cell r="A560">
            <v>0.56799999999999995</v>
          </cell>
          <cell r="B560">
            <v>0.88400000000000001</v>
          </cell>
          <cell r="C560">
            <v>0.60660000000000003</v>
          </cell>
          <cell r="D560">
            <v>0.50839999999999996</v>
          </cell>
        </row>
        <row r="561">
          <cell r="A561">
            <v>0.56899999999999995</v>
          </cell>
          <cell r="B561">
            <v>0.88450000000000006</v>
          </cell>
          <cell r="C561">
            <v>0.60729999999999995</v>
          </cell>
          <cell r="D561">
            <v>0.50919999999999999</v>
          </cell>
        </row>
        <row r="562">
          <cell r="A562">
            <v>0.56999999999999995</v>
          </cell>
          <cell r="B562">
            <v>0.88500000000000001</v>
          </cell>
          <cell r="C562">
            <v>0.60799999999999998</v>
          </cell>
          <cell r="D562">
            <v>0.51</v>
          </cell>
        </row>
        <row r="563">
          <cell r="A563">
            <v>0.57099999999999995</v>
          </cell>
          <cell r="B563">
            <v>0.88549999999999995</v>
          </cell>
          <cell r="C563">
            <v>0.60870000000000002</v>
          </cell>
          <cell r="D563">
            <v>0.51080000000000003</v>
          </cell>
        </row>
        <row r="564">
          <cell r="A564">
            <v>0.57199999999999995</v>
          </cell>
          <cell r="B564">
            <v>0.88600000000000001</v>
          </cell>
          <cell r="C564">
            <v>0.60939999999999994</v>
          </cell>
          <cell r="D564">
            <v>0.51160000000000005</v>
          </cell>
        </row>
        <row r="565">
          <cell r="A565">
            <v>0.57299999999999995</v>
          </cell>
          <cell r="B565">
            <v>0.88650000000000007</v>
          </cell>
          <cell r="C565">
            <v>0.61009999999999998</v>
          </cell>
          <cell r="D565">
            <v>0.51239999999999997</v>
          </cell>
        </row>
        <row r="566">
          <cell r="A566">
            <v>0.57399999999999995</v>
          </cell>
          <cell r="B566">
            <v>0.88700000000000001</v>
          </cell>
          <cell r="C566">
            <v>0.61080000000000001</v>
          </cell>
          <cell r="D566">
            <v>0.51319999999999999</v>
          </cell>
        </row>
        <row r="567">
          <cell r="A567">
            <v>0.57499999999999996</v>
          </cell>
          <cell r="B567">
            <v>0.88749999999999996</v>
          </cell>
          <cell r="C567">
            <v>0.61149999999999993</v>
          </cell>
          <cell r="D567">
            <v>0.51400000000000001</v>
          </cell>
        </row>
        <row r="568">
          <cell r="A568">
            <v>0.57599999999999996</v>
          </cell>
          <cell r="B568">
            <v>0.88800000000000001</v>
          </cell>
          <cell r="C568">
            <v>0.61219999999999997</v>
          </cell>
          <cell r="D568">
            <v>0.51480000000000004</v>
          </cell>
        </row>
        <row r="569">
          <cell r="A569">
            <v>0.57699999999999996</v>
          </cell>
          <cell r="B569">
            <v>0.88850000000000007</v>
          </cell>
          <cell r="C569">
            <v>0.6129</v>
          </cell>
          <cell r="D569">
            <v>0.51560000000000006</v>
          </cell>
        </row>
        <row r="570">
          <cell r="A570">
            <v>0.57799999999999996</v>
          </cell>
          <cell r="B570">
            <v>0.88900000000000001</v>
          </cell>
          <cell r="C570">
            <v>0.61360000000000003</v>
          </cell>
          <cell r="D570">
            <v>0.51639999999999997</v>
          </cell>
        </row>
        <row r="571">
          <cell r="A571">
            <v>0.57899999999999996</v>
          </cell>
          <cell r="B571">
            <v>0.88949999999999996</v>
          </cell>
          <cell r="C571">
            <v>0.61429999999999996</v>
          </cell>
          <cell r="D571">
            <v>0.51719999999999999</v>
          </cell>
        </row>
        <row r="572">
          <cell r="A572">
            <v>0.57999999999999996</v>
          </cell>
          <cell r="B572">
            <v>0.89</v>
          </cell>
          <cell r="C572">
            <v>0.61499999999999999</v>
          </cell>
          <cell r="D572">
            <v>0.51800000000000002</v>
          </cell>
        </row>
        <row r="573">
          <cell r="A573">
            <v>0.58099999999999996</v>
          </cell>
          <cell r="B573">
            <v>0.89050000000000007</v>
          </cell>
          <cell r="C573">
            <v>0.61549999999999994</v>
          </cell>
          <cell r="D573">
            <v>0.51880000000000004</v>
          </cell>
        </row>
        <row r="574">
          <cell r="A574">
            <v>0.58199999999999996</v>
          </cell>
          <cell r="B574">
            <v>0.89100000000000001</v>
          </cell>
          <cell r="C574">
            <v>0.61599999999999999</v>
          </cell>
          <cell r="D574">
            <v>0.51960000000000006</v>
          </cell>
        </row>
        <row r="575">
          <cell r="A575">
            <v>0.58299999999999996</v>
          </cell>
          <cell r="B575">
            <v>0.89149999999999996</v>
          </cell>
          <cell r="C575">
            <v>0.61650000000000005</v>
          </cell>
          <cell r="D575">
            <v>0.52039999999999997</v>
          </cell>
        </row>
        <row r="576">
          <cell r="A576">
            <v>0.58399999999999996</v>
          </cell>
          <cell r="B576">
            <v>0.89200000000000002</v>
          </cell>
          <cell r="C576">
            <v>0.61699999999999999</v>
          </cell>
          <cell r="D576">
            <v>0.5212</v>
          </cell>
        </row>
        <row r="577">
          <cell r="A577">
            <v>0.58499999999999996</v>
          </cell>
          <cell r="B577">
            <v>0.89250000000000007</v>
          </cell>
          <cell r="C577">
            <v>0.61749999999999994</v>
          </cell>
          <cell r="D577">
            <v>0.52200000000000002</v>
          </cell>
        </row>
        <row r="578">
          <cell r="A578">
            <v>0.58599999999999997</v>
          </cell>
          <cell r="B578">
            <v>0.89300000000000002</v>
          </cell>
          <cell r="C578">
            <v>0.61799999999999999</v>
          </cell>
          <cell r="D578">
            <v>0.52280000000000004</v>
          </cell>
        </row>
        <row r="579">
          <cell r="A579">
            <v>0.58699999999999997</v>
          </cell>
          <cell r="B579">
            <v>0.89349999999999996</v>
          </cell>
          <cell r="C579">
            <v>0.61850000000000005</v>
          </cell>
          <cell r="D579">
            <v>0.52360000000000007</v>
          </cell>
        </row>
        <row r="580">
          <cell r="A580">
            <v>0.58799999999999997</v>
          </cell>
          <cell r="B580">
            <v>0.89400000000000002</v>
          </cell>
          <cell r="C580">
            <v>0.61899999999999999</v>
          </cell>
          <cell r="D580">
            <v>0.52439999999999998</v>
          </cell>
        </row>
        <row r="581">
          <cell r="A581">
            <v>0.58899999999999997</v>
          </cell>
          <cell r="B581">
            <v>0.89450000000000007</v>
          </cell>
          <cell r="C581">
            <v>0.61949999999999994</v>
          </cell>
          <cell r="D581">
            <v>0.5252</v>
          </cell>
        </row>
        <row r="582">
          <cell r="A582">
            <v>0.59</v>
          </cell>
          <cell r="B582">
            <v>0.89500000000000002</v>
          </cell>
          <cell r="C582">
            <v>0.62</v>
          </cell>
          <cell r="D582">
            <v>0.52600000000000002</v>
          </cell>
        </row>
        <row r="583">
          <cell r="A583">
            <v>0.59099999999999997</v>
          </cell>
          <cell r="B583">
            <v>0.89549999999999996</v>
          </cell>
          <cell r="C583">
            <v>0.62060000000000004</v>
          </cell>
          <cell r="D583">
            <v>0.52680000000000005</v>
          </cell>
        </row>
        <row r="584">
          <cell r="A584">
            <v>0.59199999999999997</v>
          </cell>
          <cell r="B584">
            <v>0.89600000000000002</v>
          </cell>
          <cell r="C584">
            <v>0.62119999999999997</v>
          </cell>
          <cell r="D584">
            <v>0.52760000000000007</v>
          </cell>
        </row>
        <row r="585">
          <cell r="A585">
            <v>0.59299999999999997</v>
          </cell>
          <cell r="B585">
            <v>0.89650000000000007</v>
          </cell>
          <cell r="C585">
            <v>0.62180000000000002</v>
          </cell>
          <cell r="D585">
            <v>0.52839999999999998</v>
          </cell>
        </row>
        <row r="586">
          <cell r="A586">
            <v>0.59399999999999997</v>
          </cell>
          <cell r="B586">
            <v>0.89700000000000002</v>
          </cell>
          <cell r="C586">
            <v>0.62239999999999995</v>
          </cell>
          <cell r="D586">
            <v>0.5292</v>
          </cell>
        </row>
        <row r="587">
          <cell r="A587">
            <v>0.59499999999999997</v>
          </cell>
          <cell r="B587">
            <v>0.89749999999999996</v>
          </cell>
          <cell r="C587">
            <v>0.623</v>
          </cell>
          <cell r="D587">
            <v>0.53</v>
          </cell>
        </row>
        <row r="588">
          <cell r="A588">
            <v>0.59599999999999997</v>
          </cell>
          <cell r="B588">
            <v>0.89800000000000002</v>
          </cell>
          <cell r="C588">
            <v>0.62360000000000004</v>
          </cell>
          <cell r="D588">
            <v>0.53080000000000005</v>
          </cell>
        </row>
        <row r="589">
          <cell r="A589">
            <v>0.59699999999999998</v>
          </cell>
          <cell r="B589">
            <v>0.89850000000000008</v>
          </cell>
          <cell r="C589">
            <v>0.62419999999999998</v>
          </cell>
          <cell r="D589">
            <v>0.53160000000000007</v>
          </cell>
        </row>
        <row r="590">
          <cell r="A590">
            <v>0.59799999999999998</v>
          </cell>
          <cell r="B590">
            <v>0.89900000000000002</v>
          </cell>
          <cell r="C590">
            <v>0.62480000000000002</v>
          </cell>
          <cell r="D590">
            <v>0.53239999999999998</v>
          </cell>
        </row>
        <row r="591">
          <cell r="A591">
            <v>0.59899999999999998</v>
          </cell>
          <cell r="B591">
            <v>0.89949999999999997</v>
          </cell>
          <cell r="C591">
            <v>0.62539999999999996</v>
          </cell>
          <cell r="D591">
            <v>0.53320000000000001</v>
          </cell>
        </row>
        <row r="592">
          <cell r="A592">
            <v>0.6</v>
          </cell>
          <cell r="B592">
            <v>0.9</v>
          </cell>
          <cell r="C592">
            <v>0.626</v>
          </cell>
          <cell r="D592">
            <v>0.53400000000000003</v>
          </cell>
        </row>
        <row r="593">
          <cell r="A593">
            <v>0.60099999999999998</v>
          </cell>
          <cell r="B593">
            <v>0.90029999999999999</v>
          </cell>
          <cell r="C593">
            <v>0.62660000000000005</v>
          </cell>
          <cell r="D593">
            <v>0.53480000000000005</v>
          </cell>
        </row>
        <row r="594">
          <cell r="A594">
            <v>0.60199999999999998</v>
          </cell>
          <cell r="B594">
            <v>0.90060000000000007</v>
          </cell>
          <cell r="C594">
            <v>0.62719999999999998</v>
          </cell>
          <cell r="D594">
            <v>0.53560000000000008</v>
          </cell>
        </row>
        <row r="595">
          <cell r="A595">
            <v>0.60299999999999998</v>
          </cell>
          <cell r="B595">
            <v>0.90090000000000003</v>
          </cell>
          <cell r="C595">
            <v>0.62780000000000002</v>
          </cell>
          <cell r="D595">
            <v>0.53639999999999999</v>
          </cell>
        </row>
        <row r="596">
          <cell r="A596">
            <v>0.60399999999999998</v>
          </cell>
          <cell r="B596">
            <v>0.9012</v>
          </cell>
          <cell r="C596">
            <v>0.62839999999999996</v>
          </cell>
          <cell r="D596">
            <v>0.53720000000000001</v>
          </cell>
        </row>
        <row r="597">
          <cell r="A597">
            <v>0.60499999999999998</v>
          </cell>
          <cell r="B597">
            <v>0.90149999999999997</v>
          </cell>
          <cell r="C597">
            <v>0.629</v>
          </cell>
          <cell r="D597">
            <v>0.53800000000000003</v>
          </cell>
        </row>
        <row r="598">
          <cell r="A598">
            <v>0.60599999999999998</v>
          </cell>
          <cell r="B598">
            <v>0.90180000000000005</v>
          </cell>
          <cell r="C598">
            <v>0.62960000000000005</v>
          </cell>
          <cell r="D598">
            <v>0.53880000000000006</v>
          </cell>
        </row>
        <row r="599">
          <cell r="A599">
            <v>0.60699999999999998</v>
          </cell>
          <cell r="B599">
            <v>0.90210000000000001</v>
          </cell>
          <cell r="C599">
            <v>0.63019999999999998</v>
          </cell>
          <cell r="D599">
            <v>0.53960000000000008</v>
          </cell>
        </row>
        <row r="600">
          <cell r="A600">
            <v>0.60799999999999998</v>
          </cell>
          <cell r="B600">
            <v>0.90239999999999998</v>
          </cell>
          <cell r="C600">
            <v>0.63080000000000003</v>
          </cell>
          <cell r="D600">
            <v>0.54039999999999999</v>
          </cell>
        </row>
        <row r="601">
          <cell r="A601">
            <v>0.60899999999999999</v>
          </cell>
          <cell r="B601">
            <v>0.90270000000000006</v>
          </cell>
          <cell r="C601">
            <v>0.63139999999999996</v>
          </cell>
          <cell r="D601">
            <v>0.54120000000000001</v>
          </cell>
        </row>
        <row r="602">
          <cell r="A602">
            <v>0.61</v>
          </cell>
          <cell r="B602">
            <v>0.90300000000000002</v>
          </cell>
          <cell r="C602">
            <v>0.63200000000000001</v>
          </cell>
          <cell r="D602">
            <v>0.54200000000000004</v>
          </cell>
        </row>
        <row r="603">
          <cell r="A603">
            <v>0.61099999999999999</v>
          </cell>
          <cell r="B603">
            <v>0.90349999999999997</v>
          </cell>
          <cell r="C603">
            <v>0.63270000000000004</v>
          </cell>
          <cell r="D603">
            <v>0.54280000000000006</v>
          </cell>
        </row>
        <row r="604">
          <cell r="A604">
            <v>0.61199999999999999</v>
          </cell>
          <cell r="B604">
            <v>0.90400000000000003</v>
          </cell>
          <cell r="C604">
            <v>0.63339999999999996</v>
          </cell>
          <cell r="D604">
            <v>0.54360000000000008</v>
          </cell>
        </row>
        <row r="605">
          <cell r="A605">
            <v>0.61299999999999999</v>
          </cell>
          <cell r="B605">
            <v>0.90450000000000008</v>
          </cell>
          <cell r="C605">
            <v>0.6341</v>
          </cell>
          <cell r="D605">
            <v>0.5444</v>
          </cell>
        </row>
        <row r="606">
          <cell r="A606">
            <v>0.61399999999999999</v>
          </cell>
          <cell r="B606">
            <v>0.90500000000000003</v>
          </cell>
          <cell r="C606">
            <v>0.63480000000000003</v>
          </cell>
          <cell r="D606">
            <v>0.54520000000000002</v>
          </cell>
        </row>
        <row r="607">
          <cell r="A607">
            <v>0.61499999999999999</v>
          </cell>
          <cell r="B607">
            <v>0.90549999999999997</v>
          </cell>
          <cell r="C607">
            <v>0.63549999999999995</v>
          </cell>
          <cell r="D607">
            <v>0.54600000000000004</v>
          </cell>
        </row>
        <row r="608">
          <cell r="A608">
            <v>0.61599999999999999</v>
          </cell>
          <cell r="B608">
            <v>0.90600000000000003</v>
          </cell>
          <cell r="C608">
            <v>0.63619999999999999</v>
          </cell>
          <cell r="D608">
            <v>0.54680000000000006</v>
          </cell>
        </row>
        <row r="609">
          <cell r="A609">
            <v>0.61699999999999999</v>
          </cell>
          <cell r="B609">
            <v>0.90650000000000008</v>
          </cell>
          <cell r="C609">
            <v>0.63690000000000002</v>
          </cell>
          <cell r="D609">
            <v>0.54760000000000009</v>
          </cell>
        </row>
        <row r="610">
          <cell r="A610">
            <v>0.61799999999999999</v>
          </cell>
          <cell r="B610">
            <v>0.90700000000000003</v>
          </cell>
          <cell r="C610">
            <v>0.63760000000000006</v>
          </cell>
          <cell r="D610">
            <v>0.5484</v>
          </cell>
        </row>
        <row r="611">
          <cell r="A611">
            <v>0.61899999999999999</v>
          </cell>
          <cell r="B611">
            <v>0.90749999999999997</v>
          </cell>
          <cell r="C611">
            <v>0.63829999999999998</v>
          </cell>
          <cell r="D611">
            <v>0.54920000000000002</v>
          </cell>
        </row>
        <row r="612">
          <cell r="A612">
            <v>0.62</v>
          </cell>
          <cell r="B612">
            <v>0.90800000000000003</v>
          </cell>
          <cell r="C612">
            <v>0.63900000000000001</v>
          </cell>
          <cell r="D612">
            <v>0.55000000000000004</v>
          </cell>
        </row>
        <row r="613">
          <cell r="A613">
            <v>0.621</v>
          </cell>
          <cell r="B613">
            <v>0.90850000000000009</v>
          </cell>
          <cell r="C613">
            <v>0.63960000000000006</v>
          </cell>
          <cell r="D613">
            <v>0.55090000000000006</v>
          </cell>
        </row>
        <row r="614">
          <cell r="A614">
            <v>0.622</v>
          </cell>
          <cell r="B614">
            <v>0.90900000000000003</v>
          </cell>
          <cell r="C614">
            <v>0.64019999999999999</v>
          </cell>
          <cell r="D614">
            <v>0.55180000000000007</v>
          </cell>
        </row>
        <row r="615">
          <cell r="A615">
            <v>0.623</v>
          </cell>
          <cell r="B615">
            <v>0.90949999999999998</v>
          </cell>
          <cell r="C615">
            <v>0.64080000000000004</v>
          </cell>
          <cell r="D615">
            <v>0.55270000000000008</v>
          </cell>
        </row>
        <row r="616">
          <cell r="A616">
            <v>0.624</v>
          </cell>
          <cell r="B616">
            <v>0.91</v>
          </cell>
          <cell r="C616">
            <v>0.64139999999999997</v>
          </cell>
          <cell r="D616">
            <v>0.55360000000000009</v>
          </cell>
        </row>
        <row r="617">
          <cell r="A617">
            <v>0.625</v>
          </cell>
          <cell r="B617">
            <v>0.91050000000000009</v>
          </cell>
          <cell r="C617">
            <v>0.64200000000000002</v>
          </cell>
          <cell r="D617">
            <v>0.55449999999999999</v>
          </cell>
        </row>
        <row r="618">
          <cell r="A618">
            <v>0.626</v>
          </cell>
          <cell r="B618">
            <v>0.91100000000000003</v>
          </cell>
          <cell r="C618">
            <v>0.64260000000000006</v>
          </cell>
          <cell r="D618">
            <v>0.5554</v>
          </cell>
        </row>
        <row r="619">
          <cell r="A619">
            <v>0.627</v>
          </cell>
          <cell r="B619">
            <v>0.91149999999999998</v>
          </cell>
          <cell r="C619">
            <v>0.64319999999999999</v>
          </cell>
          <cell r="D619">
            <v>0.55630000000000002</v>
          </cell>
        </row>
        <row r="620">
          <cell r="A620">
            <v>0.628</v>
          </cell>
          <cell r="B620">
            <v>0.91200000000000003</v>
          </cell>
          <cell r="C620">
            <v>0.64380000000000004</v>
          </cell>
          <cell r="D620">
            <v>0.55720000000000003</v>
          </cell>
        </row>
        <row r="621">
          <cell r="A621">
            <v>0.629</v>
          </cell>
          <cell r="B621">
            <v>0.91250000000000009</v>
          </cell>
          <cell r="C621">
            <v>0.64439999999999997</v>
          </cell>
          <cell r="D621">
            <v>0.55810000000000004</v>
          </cell>
        </row>
        <row r="622">
          <cell r="A622">
            <v>0.63</v>
          </cell>
          <cell r="B622">
            <v>0.91300000000000003</v>
          </cell>
          <cell r="C622">
            <v>0.64500000000000002</v>
          </cell>
          <cell r="D622">
            <v>0.55900000000000005</v>
          </cell>
        </row>
        <row r="623">
          <cell r="A623">
            <v>0.63100000000000001</v>
          </cell>
          <cell r="B623">
            <v>0.91349999999999998</v>
          </cell>
          <cell r="C623">
            <v>0.64560000000000006</v>
          </cell>
          <cell r="D623">
            <v>0.55990000000000006</v>
          </cell>
        </row>
        <row r="624">
          <cell r="A624">
            <v>0.63200000000000001</v>
          </cell>
          <cell r="B624">
            <v>0.91400000000000003</v>
          </cell>
          <cell r="C624">
            <v>0.6462</v>
          </cell>
          <cell r="D624">
            <v>0.56080000000000008</v>
          </cell>
        </row>
        <row r="625">
          <cell r="A625">
            <v>0.63300000000000001</v>
          </cell>
          <cell r="B625">
            <v>0.91450000000000009</v>
          </cell>
          <cell r="C625">
            <v>0.64680000000000004</v>
          </cell>
          <cell r="D625">
            <v>0.56169999999999998</v>
          </cell>
        </row>
        <row r="626">
          <cell r="A626">
            <v>0.63400000000000001</v>
          </cell>
          <cell r="B626">
            <v>0.91500000000000004</v>
          </cell>
          <cell r="C626">
            <v>0.64739999999999998</v>
          </cell>
          <cell r="D626">
            <v>0.56259999999999999</v>
          </cell>
        </row>
        <row r="627">
          <cell r="A627">
            <v>0.63500000000000001</v>
          </cell>
          <cell r="B627">
            <v>0.91549999999999998</v>
          </cell>
          <cell r="C627">
            <v>0.64800000000000002</v>
          </cell>
          <cell r="D627">
            <v>0.5635</v>
          </cell>
        </row>
        <row r="628">
          <cell r="A628">
            <v>0.63600000000000001</v>
          </cell>
          <cell r="B628">
            <v>0.91600000000000004</v>
          </cell>
          <cell r="C628">
            <v>0.64860000000000007</v>
          </cell>
          <cell r="D628">
            <v>0.56440000000000001</v>
          </cell>
        </row>
        <row r="629">
          <cell r="A629">
            <v>0.63700000000000001</v>
          </cell>
          <cell r="B629">
            <v>0.91650000000000009</v>
          </cell>
          <cell r="C629">
            <v>0.6492</v>
          </cell>
          <cell r="D629">
            <v>0.56530000000000002</v>
          </cell>
        </row>
        <row r="630">
          <cell r="A630">
            <v>0.63800000000000001</v>
          </cell>
          <cell r="B630">
            <v>0.91700000000000004</v>
          </cell>
          <cell r="C630">
            <v>0.64980000000000004</v>
          </cell>
          <cell r="D630">
            <v>0.56619999999999993</v>
          </cell>
        </row>
        <row r="631">
          <cell r="A631">
            <v>0.63900000000000001</v>
          </cell>
          <cell r="B631">
            <v>0.91749999999999998</v>
          </cell>
          <cell r="C631">
            <v>0.65039999999999998</v>
          </cell>
          <cell r="D631">
            <v>0.56709999999999994</v>
          </cell>
        </row>
        <row r="632">
          <cell r="A632">
            <v>0.64</v>
          </cell>
          <cell r="B632">
            <v>0.91800000000000004</v>
          </cell>
          <cell r="C632">
            <v>0.65100000000000002</v>
          </cell>
          <cell r="D632">
            <v>0.56799999999999995</v>
          </cell>
        </row>
        <row r="633">
          <cell r="A633">
            <v>0.64100000000000001</v>
          </cell>
          <cell r="B633">
            <v>0.91839999999999999</v>
          </cell>
          <cell r="C633">
            <v>0.65170000000000006</v>
          </cell>
          <cell r="D633">
            <v>0.56879999999999997</v>
          </cell>
        </row>
        <row r="634">
          <cell r="A634">
            <v>0.64200000000000002</v>
          </cell>
          <cell r="B634">
            <v>0.91880000000000006</v>
          </cell>
          <cell r="C634">
            <v>0.65239999999999998</v>
          </cell>
          <cell r="D634">
            <v>0.5696</v>
          </cell>
        </row>
        <row r="635">
          <cell r="A635">
            <v>0.64300000000000002</v>
          </cell>
          <cell r="B635">
            <v>0.91920000000000002</v>
          </cell>
          <cell r="C635">
            <v>0.65310000000000001</v>
          </cell>
          <cell r="D635">
            <v>0.57039999999999991</v>
          </cell>
        </row>
        <row r="636">
          <cell r="A636">
            <v>0.64400000000000002</v>
          </cell>
          <cell r="B636">
            <v>0.91960000000000008</v>
          </cell>
          <cell r="C636">
            <v>0.65380000000000005</v>
          </cell>
          <cell r="D636">
            <v>0.57119999999999993</v>
          </cell>
        </row>
        <row r="637">
          <cell r="A637">
            <v>0.64500000000000002</v>
          </cell>
          <cell r="B637">
            <v>0.92</v>
          </cell>
          <cell r="C637">
            <v>0.65450000000000008</v>
          </cell>
          <cell r="D637">
            <v>0.57199999999999995</v>
          </cell>
        </row>
        <row r="638">
          <cell r="A638">
            <v>0.64600000000000002</v>
          </cell>
          <cell r="B638">
            <v>0.9204</v>
          </cell>
          <cell r="C638">
            <v>0.6552</v>
          </cell>
          <cell r="D638">
            <v>0.57279999999999998</v>
          </cell>
        </row>
        <row r="639">
          <cell r="A639">
            <v>0.64700000000000002</v>
          </cell>
          <cell r="B639">
            <v>0.92080000000000006</v>
          </cell>
          <cell r="C639">
            <v>0.65590000000000004</v>
          </cell>
          <cell r="D639">
            <v>0.5736</v>
          </cell>
        </row>
        <row r="640">
          <cell r="A640">
            <v>0.64800000000000002</v>
          </cell>
          <cell r="B640">
            <v>0.92120000000000002</v>
          </cell>
          <cell r="C640">
            <v>0.65660000000000007</v>
          </cell>
          <cell r="D640">
            <v>0.57439999999999991</v>
          </cell>
        </row>
        <row r="641">
          <cell r="A641">
            <v>0.64900000000000002</v>
          </cell>
          <cell r="B641">
            <v>0.92160000000000009</v>
          </cell>
          <cell r="C641">
            <v>0.6573</v>
          </cell>
          <cell r="D641">
            <v>0.57519999999999993</v>
          </cell>
        </row>
        <row r="642">
          <cell r="A642">
            <v>0.65</v>
          </cell>
          <cell r="B642">
            <v>0.92200000000000004</v>
          </cell>
          <cell r="C642">
            <v>0.65800000000000003</v>
          </cell>
          <cell r="D642">
            <v>0.57599999999999996</v>
          </cell>
        </row>
        <row r="643">
          <cell r="A643">
            <v>0.65100000000000002</v>
          </cell>
          <cell r="B643">
            <v>0.9225000000000001</v>
          </cell>
          <cell r="C643">
            <v>0.65880000000000005</v>
          </cell>
          <cell r="D643">
            <v>0.57689999999999997</v>
          </cell>
        </row>
        <row r="644">
          <cell r="A644">
            <v>0.65200000000000002</v>
          </cell>
          <cell r="B644">
            <v>0.92300000000000004</v>
          </cell>
          <cell r="C644">
            <v>0.65960000000000008</v>
          </cell>
          <cell r="D644">
            <v>0.57779999999999998</v>
          </cell>
        </row>
        <row r="645">
          <cell r="A645">
            <v>0.65300000000000002</v>
          </cell>
          <cell r="B645">
            <v>0.92349999999999999</v>
          </cell>
          <cell r="C645">
            <v>0.66039999999999999</v>
          </cell>
          <cell r="D645">
            <v>0.57869999999999999</v>
          </cell>
        </row>
        <row r="646">
          <cell r="A646">
            <v>0.65400000000000003</v>
          </cell>
          <cell r="B646">
            <v>0.92400000000000004</v>
          </cell>
          <cell r="C646">
            <v>0.66120000000000001</v>
          </cell>
          <cell r="D646">
            <v>0.5796</v>
          </cell>
        </row>
        <row r="647">
          <cell r="A647">
            <v>0.65500000000000003</v>
          </cell>
          <cell r="B647">
            <v>0.9245000000000001</v>
          </cell>
          <cell r="C647">
            <v>0.66200000000000003</v>
          </cell>
          <cell r="D647">
            <v>0.58050000000000002</v>
          </cell>
        </row>
        <row r="648">
          <cell r="A648">
            <v>0.65600000000000003</v>
          </cell>
          <cell r="B648">
            <v>0.92500000000000004</v>
          </cell>
          <cell r="C648">
            <v>0.66280000000000006</v>
          </cell>
          <cell r="D648">
            <v>0.58139999999999992</v>
          </cell>
        </row>
        <row r="649">
          <cell r="A649">
            <v>0.65700000000000003</v>
          </cell>
          <cell r="B649">
            <v>0.92549999999999999</v>
          </cell>
          <cell r="C649">
            <v>0.66360000000000008</v>
          </cell>
          <cell r="D649">
            <v>0.58229999999999993</v>
          </cell>
        </row>
        <row r="650">
          <cell r="A650">
            <v>0.65800000000000003</v>
          </cell>
          <cell r="B650">
            <v>0.92600000000000005</v>
          </cell>
          <cell r="C650">
            <v>0.66439999999999999</v>
          </cell>
          <cell r="D650">
            <v>0.58319999999999994</v>
          </cell>
        </row>
        <row r="651">
          <cell r="A651">
            <v>0.65900000000000003</v>
          </cell>
          <cell r="B651">
            <v>0.9265000000000001</v>
          </cell>
          <cell r="C651">
            <v>0.66520000000000001</v>
          </cell>
          <cell r="D651">
            <v>0.58409999999999995</v>
          </cell>
        </row>
        <row r="652">
          <cell r="A652">
            <v>0.66</v>
          </cell>
          <cell r="B652">
            <v>0.92700000000000005</v>
          </cell>
          <cell r="C652">
            <v>0.66600000000000004</v>
          </cell>
          <cell r="D652">
            <v>0.58499999999999996</v>
          </cell>
        </row>
        <row r="653">
          <cell r="A653">
            <v>0.66100000000000003</v>
          </cell>
          <cell r="B653">
            <v>0.9274</v>
          </cell>
          <cell r="C653">
            <v>0.66660000000000008</v>
          </cell>
          <cell r="D653">
            <v>0.58599999999999997</v>
          </cell>
        </row>
        <row r="654">
          <cell r="A654">
            <v>0.66200000000000003</v>
          </cell>
          <cell r="B654">
            <v>0.92780000000000007</v>
          </cell>
          <cell r="C654">
            <v>0.66720000000000002</v>
          </cell>
          <cell r="D654">
            <v>0.58699999999999997</v>
          </cell>
        </row>
        <row r="655">
          <cell r="A655">
            <v>0.66300000000000003</v>
          </cell>
          <cell r="B655">
            <v>0.92820000000000003</v>
          </cell>
          <cell r="C655">
            <v>0.66780000000000006</v>
          </cell>
          <cell r="D655">
            <v>0.58799999999999997</v>
          </cell>
        </row>
        <row r="656">
          <cell r="A656">
            <v>0.66400000000000003</v>
          </cell>
          <cell r="B656">
            <v>0.92860000000000009</v>
          </cell>
          <cell r="C656">
            <v>0.66839999999999999</v>
          </cell>
          <cell r="D656">
            <v>0.58899999999999997</v>
          </cell>
        </row>
        <row r="657">
          <cell r="A657">
            <v>0.66500000000000004</v>
          </cell>
          <cell r="B657">
            <v>0.92900000000000005</v>
          </cell>
          <cell r="C657">
            <v>0.66900000000000004</v>
          </cell>
          <cell r="D657">
            <v>0.59</v>
          </cell>
        </row>
        <row r="658">
          <cell r="A658">
            <v>0.66600000000000004</v>
          </cell>
          <cell r="B658">
            <v>0.9294</v>
          </cell>
          <cell r="C658">
            <v>0.66960000000000008</v>
          </cell>
          <cell r="D658">
            <v>0.59099999999999997</v>
          </cell>
        </row>
        <row r="659">
          <cell r="A659">
            <v>0.66700000000000004</v>
          </cell>
          <cell r="B659">
            <v>0.92980000000000007</v>
          </cell>
          <cell r="C659">
            <v>0.67020000000000002</v>
          </cell>
          <cell r="D659">
            <v>0.59199999999999997</v>
          </cell>
        </row>
        <row r="660">
          <cell r="A660">
            <v>0.66800000000000004</v>
          </cell>
          <cell r="B660">
            <v>0.93020000000000003</v>
          </cell>
          <cell r="C660">
            <v>0.67080000000000006</v>
          </cell>
          <cell r="D660">
            <v>0.59299999999999997</v>
          </cell>
        </row>
        <row r="661">
          <cell r="A661">
            <v>0.66900000000000004</v>
          </cell>
          <cell r="B661">
            <v>0.93060000000000009</v>
          </cell>
          <cell r="C661">
            <v>0.6714</v>
          </cell>
          <cell r="D661">
            <v>0.59399999999999997</v>
          </cell>
        </row>
        <row r="662">
          <cell r="A662">
            <v>0.67</v>
          </cell>
          <cell r="B662">
            <v>0.93100000000000005</v>
          </cell>
          <cell r="C662">
            <v>0.67200000000000004</v>
          </cell>
          <cell r="D662">
            <v>0.59499999999999997</v>
          </cell>
        </row>
        <row r="663">
          <cell r="A663">
            <v>0.67100000000000004</v>
          </cell>
          <cell r="B663">
            <v>0.93149999999999999</v>
          </cell>
          <cell r="C663">
            <v>0.67260000000000009</v>
          </cell>
          <cell r="D663">
            <v>0.59589999999999999</v>
          </cell>
        </row>
        <row r="664">
          <cell r="A664">
            <v>0.67200000000000004</v>
          </cell>
          <cell r="B664">
            <v>0.93200000000000005</v>
          </cell>
          <cell r="C664">
            <v>0.67320000000000002</v>
          </cell>
          <cell r="D664">
            <v>0.5968</v>
          </cell>
        </row>
        <row r="665">
          <cell r="A665">
            <v>0.67300000000000004</v>
          </cell>
          <cell r="B665">
            <v>0.93250000000000011</v>
          </cell>
          <cell r="C665">
            <v>0.67380000000000007</v>
          </cell>
          <cell r="D665">
            <v>0.59770000000000001</v>
          </cell>
        </row>
        <row r="666">
          <cell r="A666">
            <v>0.67400000000000004</v>
          </cell>
          <cell r="B666">
            <v>0.93300000000000005</v>
          </cell>
          <cell r="C666">
            <v>0.6744</v>
          </cell>
          <cell r="D666">
            <v>0.59860000000000002</v>
          </cell>
        </row>
        <row r="667">
          <cell r="A667">
            <v>0.67500000000000004</v>
          </cell>
          <cell r="B667">
            <v>0.9335</v>
          </cell>
          <cell r="C667">
            <v>0.67500000000000004</v>
          </cell>
          <cell r="D667">
            <v>0.59949999999999992</v>
          </cell>
        </row>
        <row r="668">
          <cell r="A668">
            <v>0.67600000000000005</v>
          </cell>
          <cell r="B668">
            <v>0.93400000000000005</v>
          </cell>
          <cell r="C668">
            <v>0.67560000000000009</v>
          </cell>
          <cell r="D668">
            <v>0.60039999999999993</v>
          </cell>
        </row>
        <row r="669">
          <cell r="A669">
            <v>0.67700000000000005</v>
          </cell>
          <cell r="B669">
            <v>0.93450000000000011</v>
          </cell>
          <cell r="C669">
            <v>0.67620000000000002</v>
          </cell>
          <cell r="D669">
            <v>0.60129999999999995</v>
          </cell>
        </row>
        <row r="670">
          <cell r="A670">
            <v>0.67800000000000005</v>
          </cell>
          <cell r="B670">
            <v>0.93500000000000005</v>
          </cell>
          <cell r="C670">
            <v>0.67680000000000007</v>
          </cell>
          <cell r="D670">
            <v>0.60219999999999996</v>
          </cell>
        </row>
        <row r="671">
          <cell r="A671">
            <v>0.67900000000000005</v>
          </cell>
          <cell r="B671">
            <v>0.9355</v>
          </cell>
          <cell r="C671">
            <v>0.6774</v>
          </cell>
          <cell r="D671">
            <v>0.60309999999999997</v>
          </cell>
        </row>
        <row r="672">
          <cell r="A672">
            <v>0.68</v>
          </cell>
          <cell r="B672">
            <v>0.93600000000000005</v>
          </cell>
          <cell r="C672">
            <v>0.67800000000000005</v>
          </cell>
          <cell r="D672">
            <v>0.60399999999999998</v>
          </cell>
        </row>
        <row r="673">
          <cell r="A673">
            <v>0.68100000000000005</v>
          </cell>
          <cell r="B673">
            <v>0.84240000000000004</v>
          </cell>
          <cell r="C673">
            <v>0.61020000000000008</v>
          </cell>
          <cell r="D673">
            <v>0.54359999999999997</v>
          </cell>
        </row>
        <row r="674">
          <cell r="A674">
            <v>0.68200000000000005</v>
          </cell>
          <cell r="B674">
            <v>0.93700000000000006</v>
          </cell>
          <cell r="C674">
            <v>0.67960000000000009</v>
          </cell>
          <cell r="D674">
            <v>0.60599999999999998</v>
          </cell>
        </row>
        <row r="675">
          <cell r="A675">
            <v>0.68300000000000005</v>
          </cell>
          <cell r="B675">
            <v>0.9375</v>
          </cell>
          <cell r="C675">
            <v>0.6804</v>
          </cell>
          <cell r="D675">
            <v>0.60699999999999998</v>
          </cell>
        </row>
        <row r="676">
          <cell r="A676">
            <v>0.68400000000000005</v>
          </cell>
          <cell r="B676">
            <v>0.93800000000000006</v>
          </cell>
          <cell r="C676">
            <v>0.68120000000000003</v>
          </cell>
          <cell r="D676">
            <v>0.60799999999999998</v>
          </cell>
        </row>
        <row r="677">
          <cell r="A677">
            <v>0.68500000000000005</v>
          </cell>
          <cell r="B677">
            <v>0.9385</v>
          </cell>
          <cell r="C677">
            <v>0.68200000000000005</v>
          </cell>
          <cell r="D677">
            <v>0.60899999999999999</v>
          </cell>
        </row>
        <row r="678">
          <cell r="A678">
            <v>0.68600000000000005</v>
          </cell>
          <cell r="B678">
            <v>0.93899999999999995</v>
          </cell>
          <cell r="C678">
            <v>0.68280000000000007</v>
          </cell>
          <cell r="D678">
            <v>0.61</v>
          </cell>
        </row>
        <row r="679">
          <cell r="A679">
            <v>0.68700000000000006</v>
          </cell>
          <cell r="B679">
            <v>0.9395</v>
          </cell>
          <cell r="C679">
            <v>0.6836000000000001</v>
          </cell>
          <cell r="D679">
            <v>0.61099999999999999</v>
          </cell>
        </row>
        <row r="680">
          <cell r="A680">
            <v>0.68799999999999994</v>
          </cell>
          <cell r="B680">
            <v>0.94</v>
          </cell>
          <cell r="C680">
            <v>0.68440000000000001</v>
          </cell>
          <cell r="D680">
            <v>0.61199999999999999</v>
          </cell>
        </row>
        <row r="681">
          <cell r="A681">
            <v>0.68899999999999995</v>
          </cell>
          <cell r="B681">
            <v>0.9405</v>
          </cell>
          <cell r="C681">
            <v>0.68520000000000003</v>
          </cell>
          <cell r="D681">
            <v>0.61299999999999999</v>
          </cell>
        </row>
        <row r="682">
          <cell r="A682">
            <v>0.69</v>
          </cell>
          <cell r="B682">
            <v>0.94099999999999995</v>
          </cell>
          <cell r="C682">
            <v>0.68600000000000005</v>
          </cell>
          <cell r="D682">
            <v>0.61399999999999999</v>
          </cell>
        </row>
        <row r="683">
          <cell r="A683">
            <v>0.69099999999999995</v>
          </cell>
          <cell r="B683">
            <v>0.9413999999999999</v>
          </cell>
          <cell r="C683">
            <v>0.6866000000000001</v>
          </cell>
          <cell r="D683">
            <v>0.6149</v>
          </cell>
        </row>
        <row r="684">
          <cell r="A684">
            <v>0.69199999999999995</v>
          </cell>
          <cell r="B684">
            <v>0.94179999999999997</v>
          </cell>
          <cell r="C684">
            <v>0.68720000000000003</v>
          </cell>
          <cell r="D684">
            <v>0.61580000000000001</v>
          </cell>
        </row>
        <row r="685">
          <cell r="A685">
            <v>0.69299999999999995</v>
          </cell>
          <cell r="B685">
            <v>0.94219999999999993</v>
          </cell>
          <cell r="C685">
            <v>0.68779999999999997</v>
          </cell>
          <cell r="D685">
            <v>0.61670000000000003</v>
          </cell>
        </row>
        <row r="686">
          <cell r="A686">
            <v>0.69399999999999995</v>
          </cell>
          <cell r="B686">
            <v>0.94259999999999999</v>
          </cell>
          <cell r="C686">
            <v>0.68840000000000001</v>
          </cell>
          <cell r="D686">
            <v>0.61760000000000004</v>
          </cell>
        </row>
        <row r="687">
          <cell r="A687">
            <v>0.69499999999999995</v>
          </cell>
          <cell r="B687">
            <v>0.94299999999999995</v>
          </cell>
          <cell r="C687">
            <v>0.68900000000000006</v>
          </cell>
          <cell r="D687">
            <v>0.61850000000000005</v>
          </cell>
        </row>
        <row r="688">
          <cell r="A688">
            <v>0.69599999999999995</v>
          </cell>
          <cell r="B688">
            <v>0.94339999999999991</v>
          </cell>
          <cell r="C688">
            <v>0.68959999999999999</v>
          </cell>
          <cell r="D688">
            <v>0.61939999999999995</v>
          </cell>
        </row>
        <row r="689">
          <cell r="A689">
            <v>0.69699999999999995</v>
          </cell>
          <cell r="B689">
            <v>0.94379999999999997</v>
          </cell>
          <cell r="C689">
            <v>0.69019999999999992</v>
          </cell>
          <cell r="D689">
            <v>0.62029999999999996</v>
          </cell>
        </row>
        <row r="690">
          <cell r="A690">
            <v>0.69799999999999995</v>
          </cell>
          <cell r="B690">
            <v>0.94419999999999993</v>
          </cell>
          <cell r="C690">
            <v>0.69079999999999997</v>
          </cell>
          <cell r="D690">
            <v>0.62119999999999997</v>
          </cell>
        </row>
        <row r="691">
          <cell r="A691">
            <v>0.69899999999999995</v>
          </cell>
          <cell r="B691">
            <v>0.9446</v>
          </cell>
          <cell r="C691">
            <v>0.69140000000000001</v>
          </cell>
          <cell r="D691">
            <v>0.62209999999999999</v>
          </cell>
        </row>
        <row r="692">
          <cell r="A692">
            <v>0.7</v>
          </cell>
          <cell r="B692">
            <v>0.94499999999999995</v>
          </cell>
          <cell r="C692">
            <v>0.69199999999999995</v>
          </cell>
          <cell r="D692">
            <v>0.623</v>
          </cell>
        </row>
        <row r="693">
          <cell r="A693">
            <v>0.70099999999999996</v>
          </cell>
          <cell r="B693">
            <v>0.9456</v>
          </cell>
          <cell r="C693">
            <v>0.69269999999999998</v>
          </cell>
          <cell r="D693">
            <v>0.624</v>
          </cell>
        </row>
        <row r="694">
          <cell r="A694">
            <v>0.70199999999999996</v>
          </cell>
          <cell r="B694">
            <v>0.94619999999999993</v>
          </cell>
          <cell r="C694">
            <v>0.69339999999999991</v>
          </cell>
          <cell r="D694">
            <v>0.625</v>
          </cell>
        </row>
        <row r="695">
          <cell r="A695">
            <v>0.70299999999999996</v>
          </cell>
          <cell r="B695">
            <v>0.94679999999999997</v>
          </cell>
          <cell r="C695">
            <v>0.69409999999999994</v>
          </cell>
          <cell r="D695">
            <v>0.626</v>
          </cell>
        </row>
        <row r="696">
          <cell r="A696">
            <v>0.70399999999999996</v>
          </cell>
          <cell r="B696">
            <v>0.94739999999999991</v>
          </cell>
          <cell r="C696">
            <v>0.69479999999999997</v>
          </cell>
          <cell r="D696">
            <v>0.627</v>
          </cell>
        </row>
        <row r="697">
          <cell r="A697">
            <v>0.70499999999999996</v>
          </cell>
          <cell r="B697">
            <v>0.94799999999999995</v>
          </cell>
          <cell r="C697">
            <v>0.69550000000000001</v>
          </cell>
          <cell r="D697">
            <v>0.628</v>
          </cell>
        </row>
        <row r="698">
          <cell r="A698">
            <v>0.70599999999999996</v>
          </cell>
          <cell r="B698">
            <v>0.9486</v>
          </cell>
          <cell r="C698">
            <v>0.69619999999999993</v>
          </cell>
          <cell r="D698">
            <v>0.629</v>
          </cell>
        </row>
        <row r="699">
          <cell r="A699">
            <v>0.70699999999999996</v>
          </cell>
          <cell r="B699">
            <v>0.94919999999999993</v>
          </cell>
          <cell r="C699">
            <v>0.69689999999999996</v>
          </cell>
          <cell r="D699">
            <v>0.63</v>
          </cell>
        </row>
        <row r="700">
          <cell r="A700">
            <v>0.70799999999999996</v>
          </cell>
          <cell r="B700">
            <v>0.94979999999999998</v>
          </cell>
          <cell r="C700">
            <v>0.6976</v>
          </cell>
          <cell r="D700">
            <v>0.63100000000000001</v>
          </cell>
        </row>
        <row r="701">
          <cell r="A701">
            <v>0.70899999999999996</v>
          </cell>
          <cell r="B701">
            <v>0.95039999999999991</v>
          </cell>
          <cell r="C701">
            <v>0.69829999999999992</v>
          </cell>
          <cell r="D701">
            <v>0.63200000000000001</v>
          </cell>
        </row>
        <row r="702">
          <cell r="A702">
            <v>0.71</v>
          </cell>
          <cell r="B702">
            <v>0.95099999999999996</v>
          </cell>
          <cell r="C702">
            <v>0.69899999999999995</v>
          </cell>
          <cell r="D702">
            <v>0.63300000000000001</v>
          </cell>
        </row>
        <row r="703">
          <cell r="A703">
            <v>0.71099999999999997</v>
          </cell>
          <cell r="B703">
            <v>0.95139999999999991</v>
          </cell>
          <cell r="C703">
            <v>0.6996</v>
          </cell>
          <cell r="D703">
            <v>0.6341</v>
          </cell>
        </row>
        <row r="704">
          <cell r="A704">
            <v>0.71199999999999997</v>
          </cell>
          <cell r="B704">
            <v>0.95179999999999998</v>
          </cell>
          <cell r="C704">
            <v>0.70019999999999993</v>
          </cell>
          <cell r="D704">
            <v>0.63519999999999999</v>
          </cell>
        </row>
        <row r="705">
          <cell r="A705">
            <v>0.71299999999999997</v>
          </cell>
          <cell r="B705">
            <v>0.95219999999999994</v>
          </cell>
          <cell r="C705">
            <v>0.70079999999999998</v>
          </cell>
          <cell r="D705">
            <v>0.63629999999999998</v>
          </cell>
        </row>
        <row r="706">
          <cell r="A706">
            <v>0.71399999999999997</v>
          </cell>
          <cell r="B706">
            <v>0.9526</v>
          </cell>
          <cell r="C706">
            <v>0.70139999999999991</v>
          </cell>
          <cell r="D706">
            <v>0.63739999999999997</v>
          </cell>
        </row>
        <row r="707">
          <cell r="A707">
            <v>0.71499999999999997</v>
          </cell>
          <cell r="B707">
            <v>0.95299999999999996</v>
          </cell>
          <cell r="C707">
            <v>0.70199999999999996</v>
          </cell>
          <cell r="D707">
            <v>0.63850000000000007</v>
          </cell>
        </row>
        <row r="708">
          <cell r="A708">
            <v>0.71599999999999997</v>
          </cell>
          <cell r="B708">
            <v>0.95339999999999991</v>
          </cell>
          <cell r="C708">
            <v>0.7026</v>
          </cell>
          <cell r="D708">
            <v>0.63960000000000006</v>
          </cell>
        </row>
        <row r="709">
          <cell r="A709">
            <v>0.71699999999999997</v>
          </cell>
          <cell r="B709">
            <v>0.95379999999999998</v>
          </cell>
          <cell r="C709">
            <v>0.70319999999999994</v>
          </cell>
          <cell r="D709">
            <v>0.64070000000000005</v>
          </cell>
        </row>
        <row r="710">
          <cell r="A710">
            <v>0.71799999999999997</v>
          </cell>
          <cell r="B710">
            <v>0.95419999999999994</v>
          </cell>
          <cell r="C710">
            <v>0.70379999999999998</v>
          </cell>
          <cell r="D710">
            <v>0.64180000000000004</v>
          </cell>
        </row>
        <row r="711">
          <cell r="A711">
            <v>0.71899999999999997</v>
          </cell>
          <cell r="B711">
            <v>0.9546</v>
          </cell>
          <cell r="C711">
            <v>0.70439999999999992</v>
          </cell>
          <cell r="D711">
            <v>0.64290000000000003</v>
          </cell>
        </row>
        <row r="712">
          <cell r="A712">
            <v>0.72</v>
          </cell>
          <cell r="B712">
            <v>0.95499999999999996</v>
          </cell>
          <cell r="C712">
            <v>0.70499999999999996</v>
          </cell>
          <cell r="D712">
            <v>0.64400000000000002</v>
          </cell>
        </row>
        <row r="713">
          <cell r="A713">
            <v>0.72099999999999997</v>
          </cell>
          <cell r="B713">
            <v>0.95529999999999993</v>
          </cell>
          <cell r="C713">
            <v>0.70550000000000002</v>
          </cell>
          <cell r="D713">
            <v>0.64500000000000002</v>
          </cell>
        </row>
        <row r="714">
          <cell r="A714">
            <v>0.72199999999999998</v>
          </cell>
          <cell r="B714">
            <v>0.9556</v>
          </cell>
          <cell r="C714">
            <v>0.70599999999999996</v>
          </cell>
          <cell r="D714">
            <v>0.64600000000000002</v>
          </cell>
        </row>
        <row r="715">
          <cell r="A715">
            <v>0.72299999999999998</v>
          </cell>
          <cell r="B715">
            <v>0.95589999999999997</v>
          </cell>
          <cell r="C715">
            <v>0.70649999999999991</v>
          </cell>
          <cell r="D715">
            <v>0.64700000000000002</v>
          </cell>
        </row>
        <row r="716">
          <cell r="A716">
            <v>0.72399999999999998</v>
          </cell>
          <cell r="B716">
            <v>0.95619999999999994</v>
          </cell>
          <cell r="C716">
            <v>0.70699999999999996</v>
          </cell>
          <cell r="D716">
            <v>0.64800000000000002</v>
          </cell>
        </row>
        <row r="717">
          <cell r="A717">
            <v>0.72499999999999998</v>
          </cell>
          <cell r="B717">
            <v>0.95649999999999991</v>
          </cell>
          <cell r="C717">
            <v>0.70750000000000002</v>
          </cell>
          <cell r="D717">
            <v>0.64900000000000002</v>
          </cell>
        </row>
        <row r="718">
          <cell r="A718">
            <v>0.72599999999999998</v>
          </cell>
          <cell r="B718">
            <v>0.95679999999999998</v>
          </cell>
          <cell r="C718">
            <v>0.70799999999999996</v>
          </cell>
          <cell r="D718">
            <v>0.65</v>
          </cell>
        </row>
        <row r="719">
          <cell r="A719">
            <v>0.72699999999999998</v>
          </cell>
          <cell r="B719">
            <v>0.95709999999999995</v>
          </cell>
          <cell r="C719">
            <v>0.70849999999999991</v>
          </cell>
          <cell r="D719">
            <v>0.65100000000000002</v>
          </cell>
        </row>
        <row r="720">
          <cell r="A720">
            <v>0.72799999999999998</v>
          </cell>
          <cell r="B720">
            <v>0.95739999999999992</v>
          </cell>
          <cell r="C720">
            <v>0.70899999999999996</v>
          </cell>
          <cell r="D720">
            <v>0.65200000000000002</v>
          </cell>
        </row>
        <row r="721">
          <cell r="A721">
            <v>0.72899999999999998</v>
          </cell>
          <cell r="B721">
            <v>0.9577</v>
          </cell>
          <cell r="C721">
            <v>0.70950000000000002</v>
          </cell>
          <cell r="D721">
            <v>0.65300000000000002</v>
          </cell>
        </row>
        <row r="722">
          <cell r="A722">
            <v>0.73</v>
          </cell>
          <cell r="B722">
            <v>0.95799999999999996</v>
          </cell>
          <cell r="C722">
            <v>0.71</v>
          </cell>
          <cell r="D722">
            <v>0.65400000000000003</v>
          </cell>
        </row>
        <row r="723">
          <cell r="A723">
            <v>0.73099999999999998</v>
          </cell>
          <cell r="B723">
            <v>0.95829999999999993</v>
          </cell>
          <cell r="C723">
            <v>0.71089999999999998</v>
          </cell>
          <cell r="D723">
            <v>0.65510000000000002</v>
          </cell>
        </row>
        <row r="724">
          <cell r="A724">
            <v>0.73199999999999998</v>
          </cell>
          <cell r="B724">
            <v>0.95860000000000001</v>
          </cell>
          <cell r="C724">
            <v>0.71179999999999999</v>
          </cell>
          <cell r="D724">
            <v>0.65620000000000001</v>
          </cell>
        </row>
        <row r="725">
          <cell r="A725">
            <v>0.73299999999999998</v>
          </cell>
          <cell r="B725">
            <v>0.95889999999999997</v>
          </cell>
          <cell r="C725">
            <v>0.7127</v>
          </cell>
          <cell r="D725">
            <v>0.6573</v>
          </cell>
        </row>
        <row r="726">
          <cell r="A726">
            <v>0.73399999999999999</v>
          </cell>
          <cell r="B726">
            <v>0.95919999999999994</v>
          </cell>
          <cell r="C726">
            <v>0.71360000000000001</v>
          </cell>
          <cell r="D726">
            <v>0.65839999999999999</v>
          </cell>
        </row>
        <row r="727">
          <cell r="A727">
            <v>0.73499999999999999</v>
          </cell>
          <cell r="B727">
            <v>0.95950000000000002</v>
          </cell>
          <cell r="C727">
            <v>0.71449999999999991</v>
          </cell>
          <cell r="D727">
            <v>0.65949999999999998</v>
          </cell>
        </row>
        <row r="728">
          <cell r="A728">
            <v>0.73599999999999999</v>
          </cell>
          <cell r="B728">
            <v>0.95979999999999999</v>
          </cell>
          <cell r="C728">
            <v>0.71539999999999992</v>
          </cell>
          <cell r="D728">
            <v>0.66060000000000008</v>
          </cell>
        </row>
        <row r="729">
          <cell r="A729">
            <v>0.73699999999999999</v>
          </cell>
          <cell r="B729">
            <v>0.96009999999999995</v>
          </cell>
          <cell r="C729">
            <v>0.71629999999999994</v>
          </cell>
          <cell r="D729">
            <v>0.66170000000000007</v>
          </cell>
        </row>
        <row r="730">
          <cell r="A730">
            <v>0.73799999999999999</v>
          </cell>
          <cell r="B730">
            <v>0.96039999999999992</v>
          </cell>
          <cell r="C730">
            <v>0.71719999999999995</v>
          </cell>
          <cell r="D730">
            <v>0.66280000000000006</v>
          </cell>
        </row>
        <row r="731">
          <cell r="A731">
            <v>0.73899999999999999</v>
          </cell>
          <cell r="B731">
            <v>0.9607</v>
          </cell>
          <cell r="C731">
            <v>0.71809999999999996</v>
          </cell>
          <cell r="D731">
            <v>0.66390000000000005</v>
          </cell>
        </row>
        <row r="732">
          <cell r="A732">
            <v>0.74</v>
          </cell>
          <cell r="B732">
            <v>0.96099999999999997</v>
          </cell>
          <cell r="C732">
            <v>0.71899999999999997</v>
          </cell>
          <cell r="D732">
            <v>0.66500000000000004</v>
          </cell>
        </row>
        <row r="733">
          <cell r="A733">
            <v>0.74099999999999999</v>
          </cell>
          <cell r="B733">
            <v>0.96139999999999992</v>
          </cell>
          <cell r="C733">
            <v>0.71950000000000003</v>
          </cell>
          <cell r="D733">
            <v>0.66620000000000001</v>
          </cell>
        </row>
        <row r="734">
          <cell r="A734">
            <v>0.74199999999999999</v>
          </cell>
          <cell r="B734">
            <v>0.96179999999999999</v>
          </cell>
          <cell r="C734">
            <v>0.72</v>
          </cell>
          <cell r="D734">
            <v>0.66739999999999999</v>
          </cell>
        </row>
        <row r="735">
          <cell r="A735">
            <v>0.74299999999999999</v>
          </cell>
          <cell r="B735">
            <v>0.96219999999999994</v>
          </cell>
          <cell r="C735">
            <v>0.72049999999999992</v>
          </cell>
          <cell r="D735">
            <v>0.66860000000000008</v>
          </cell>
        </row>
        <row r="736">
          <cell r="A736">
            <v>0.74399999999999999</v>
          </cell>
          <cell r="B736">
            <v>0.96260000000000001</v>
          </cell>
          <cell r="C736">
            <v>0.72099999999999997</v>
          </cell>
          <cell r="D736">
            <v>0.66980000000000006</v>
          </cell>
        </row>
        <row r="737">
          <cell r="A737">
            <v>0.745</v>
          </cell>
          <cell r="B737">
            <v>0.96299999999999997</v>
          </cell>
          <cell r="C737">
            <v>0.72150000000000003</v>
          </cell>
          <cell r="D737">
            <v>0.67100000000000004</v>
          </cell>
        </row>
        <row r="738">
          <cell r="A738">
            <v>0.746</v>
          </cell>
          <cell r="B738">
            <v>0.96339999999999992</v>
          </cell>
          <cell r="C738">
            <v>0.72199999999999998</v>
          </cell>
          <cell r="D738">
            <v>0.67220000000000002</v>
          </cell>
        </row>
        <row r="739">
          <cell r="A739">
            <v>0.747</v>
          </cell>
          <cell r="B739">
            <v>0.96379999999999999</v>
          </cell>
          <cell r="C739">
            <v>0.72249999999999992</v>
          </cell>
          <cell r="D739">
            <v>0.6734</v>
          </cell>
        </row>
        <row r="740">
          <cell r="A740">
            <v>0.748</v>
          </cell>
          <cell r="B740">
            <v>0.96419999999999995</v>
          </cell>
          <cell r="C740">
            <v>0.72299999999999998</v>
          </cell>
          <cell r="D740">
            <v>0.67460000000000009</v>
          </cell>
        </row>
        <row r="741">
          <cell r="A741">
            <v>0.749</v>
          </cell>
          <cell r="B741">
            <v>0.96460000000000001</v>
          </cell>
          <cell r="C741">
            <v>0.72350000000000003</v>
          </cell>
          <cell r="D741">
            <v>0.67580000000000007</v>
          </cell>
        </row>
        <row r="742">
          <cell r="A742">
            <v>0.75</v>
          </cell>
          <cell r="B742">
            <v>0.96499999999999997</v>
          </cell>
          <cell r="C742">
            <v>0.72399999999999998</v>
          </cell>
          <cell r="D742">
            <v>0.67700000000000005</v>
          </cell>
        </row>
        <row r="743">
          <cell r="A743">
            <v>0.751</v>
          </cell>
          <cell r="B743">
            <v>0.96539999999999992</v>
          </cell>
          <cell r="C743">
            <v>0.7248</v>
          </cell>
          <cell r="D743">
            <v>0.67810000000000004</v>
          </cell>
        </row>
        <row r="744">
          <cell r="A744">
            <v>0.752</v>
          </cell>
          <cell r="B744">
            <v>0.96579999999999999</v>
          </cell>
          <cell r="C744">
            <v>0.72560000000000002</v>
          </cell>
          <cell r="D744">
            <v>0.67920000000000003</v>
          </cell>
        </row>
        <row r="745">
          <cell r="A745">
            <v>0.753</v>
          </cell>
          <cell r="B745">
            <v>0.96619999999999995</v>
          </cell>
          <cell r="C745">
            <v>0.72639999999999993</v>
          </cell>
          <cell r="D745">
            <v>0.68030000000000002</v>
          </cell>
        </row>
        <row r="746">
          <cell r="A746">
            <v>0.754</v>
          </cell>
          <cell r="B746">
            <v>0.96660000000000001</v>
          </cell>
          <cell r="C746">
            <v>0.72719999999999996</v>
          </cell>
          <cell r="D746">
            <v>0.68140000000000001</v>
          </cell>
        </row>
        <row r="747">
          <cell r="A747">
            <v>0.755</v>
          </cell>
          <cell r="B747">
            <v>0.96699999999999997</v>
          </cell>
          <cell r="C747">
            <v>0.72799999999999998</v>
          </cell>
          <cell r="D747">
            <v>0.6825</v>
          </cell>
        </row>
        <row r="748">
          <cell r="A748">
            <v>0.75600000000000001</v>
          </cell>
          <cell r="B748">
            <v>0.96739999999999993</v>
          </cell>
          <cell r="C748">
            <v>0.7288</v>
          </cell>
          <cell r="D748">
            <v>0.68359999999999999</v>
          </cell>
        </row>
        <row r="749">
          <cell r="A749">
            <v>0.75700000000000001</v>
          </cell>
          <cell r="B749">
            <v>0.96779999999999999</v>
          </cell>
          <cell r="C749">
            <v>0.72960000000000003</v>
          </cell>
          <cell r="D749">
            <v>0.68469999999999998</v>
          </cell>
        </row>
        <row r="750">
          <cell r="A750">
            <v>0.75800000000000001</v>
          </cell>
          <cell r="B750">
            <v>0.96819999999999995</v>
          </cell>
          <cell r="C750">
            <v>0.73039999999999994</v>
          </cell>
          <cell r="D750">
            <v>0.68579999999999997</v>
          </cell>
        </row>
        <row r="751">
          <cell r="A751">
            <v>0.75900000000000001</v>
          </cell>
          <cell r="B751">
            <v>0.96860000000000002</v>
          </cell>
          <cell r="C751">
            <v>0.73119999999999996</v>
          </cell>
          <cell r="D751">
            <v>0.68689999999999996</v>
          </cell>
        </row>
        <row r="752">
          <cell r="A752">
            <v>0.76</v>
          </cell>
          <cell r="B752">
            <v>0.96899999999999997</v>
          </cell>
          <cell r="C752">
            <v>0.73199999999999998</v>
          </cell>
          <cell r="D752">
            <v>0.68799999999999994</v>
          </cell>
        </row>
        <row r="753">
          <cell r="A753">
            <v>0.76100000000000001</v>
          </cell>
          <cell r="B753">
            <v>0.96929999999999994</v>
          </cell>
          <cell r="C753">
            <v>0.73260000000000003</v>
          </cell>
          <cell r="D753">
            <v>0.68919999999999992</v>
          </cell>
        </row>
        <row r="754">
          <cell r="A754">
            <v>0.76200000000000001</v>
          </cell>
          <cell r="B754">
            <v>0.96960000000000002</v>
          </cell>
          <cell r="C754">
            <v>0.73319999999999996</v>
          </cell>
          <cell r="D754">
            <v>0.6903999999999999</v>
          </cell>
        </row>
        <row r="755">
          <cell r="A755">
            <v>0.76300000000000001</v>
          </cell>
          <cell r="B755">
            <v>0.96989999999999998</v>
          </cell>
          <cell r="C755">
            <v>0.73380000000000001</v>
          </cell>
          <cell r="D755">
            <v>0.69159999999999999</v>
          </cell>
        </row>
        <row r="756">
          <cell r="A756">
            <v>0.76400000000000001</v>
          </cell>
          <cell r="B756">
            <v>0.97019999999999995</v>
          </cell>
          <cell r="C756">
            <v>0.73439999999999994</v>
          </cell>
          <cell r="D756">
            <v>0.69279999999999997</v>
          </cell>
        </row>
        <row r="757">
          <cell r="A757">
            <v>0.76500000000000001</v>
          </cell>
          <cell r="B757">
            <v>0.97049999999999992</v>
          </cell>
          <cell r="C757">
            <v>0.73499999999999999</v>
          </cell>
          <cell r="D757">
            <v>0.69399999999999995</v>
          </cell>
        </row>
        <row r="758">
          <cell r="A758">
            <v>0.76600000000000001</v>
          </cell>
          <cell r="B758">
            <v>0.9708</v>
          </cell>
          <cell r="C758">
            <v>0.73560000000000003</v>
          </cell>
          <cell r="D758">
            <v>0.69519999999999993</v>
          </cell>
        </row>
        <row r="759">
          <cell r="A759">
            <v>0.76700000000000002</v>
          </cell>
          <cell r="B759">
            <v>0.97109999999999996</v>
          </cell>
          <cell r="C759">
            <v>0.73619999999999997</v>
          </cell>
          <cell r="D759">
            <v>0.69639999999999991</v>
          </cell>
        </row>
        <row r="760">
          <cell r="A760">
            <v>0.76800000000000002</v>
          </cell>
          <cell r="B760">
            <v>0.97139999999999993</v>
          </cell>
          <cell r="C760">
            <v>0.73680000000000001</v>
          </cell>
          <cell r="D760">
            <v>0.6976</v>
          </cell>
        </row>
        <row r="761">
          <cell r="A761">
            <v>0.76900000000000002</v>
          </cell>
          <cell r="B761">
            <v>0.97170000000000001</v>
          </cell>
          <cell r="C761">
            <v>0.73739999999999994</v>
          </cell>
          <cell r="D761">
            <v>0.69879999999999998</v>
          </cell>
        </row>
        <row r="762">
          <cell r="A762">
            <v>0.77</v>
          </cell>
          <cell r="B762">
            <v>0.97199999999999998</v>
          </cell>
          <cell r="C762">
            <v>0.73799999999999999</v>
          </cell>
          <cell r="D762">
            <v>0.7</v>
          </cell>
        </row>
        <row r="763">
          <cell r="A763">
            <v>0.77100000000000002</v>
          </cell>
          <cell r="B763">
            <v>0.97229999999999994</v>
          </cell>
          <cell r="C763">
            <v>0.73849999999999993</v>
          </cell>
          <cell r="D763">
            <v>0.70129999999999992</v>
          </cell>
        </row>
        <row r="764">
          <cell r="A764">
            <v>0.77200000000000002</v>
          </cell>
          <cell r="B764">
            <v>0.97260000000000002</v>
          </cell>
          <cell r="C764">
            <v>0.73899999999999999</v>
          </cell>
          <cell r="D764">
            <v>0.7026</v>
          </cell>
        </row>
        <row r="765">
          <cell r="A765">
            <v>0.77300000000000002</v>
          </cell>
          <cell r="B765">
            <v>0.97289999999999999</v>
          </cell>
          <cell r="C765">
            <v>0.73950000000000005</v>
          </cell>
          <cell r="D765">
            <v>0.70389999999999997</v>
          </cell>
        </row>
        <row r="766">
          <cell r="A766">
            <v>0.77400000000000002</v>
          </cell>
          <cell r="B766">
            <v>0.97319999999999995</v>
          </cell>
          <cell r="C766">
            <v>0.74</v>
          </cell>
          <cell r="D766">
            <v>0.70519999999999994</v>
          </cell>
        </row>
        <row r="767">
          <cell r="A767">
            <v>0.77500000000000002</v>
          </cell>
          <cell r="B767">
            <v>0.97350000000000003</v>
          </cell>
          <cell r="C767">
            <v>0.74049999999999994</v>
          </cell>
          <cell r="D767">
            <v>0.70649999999999991</v>
          </cell>
        </row>
        <row r="768">
          <cell r="A768">
            <v>0.77600000000000002</v>
          </cell>
          <cell r="B768">
            <v>0.9738</v>
          </cell>
          <cell r="C768">
            <v>0.74099999999999999</v>
          </cell>
          <cell r="D768">
            <v>0.70779999999999998</v>
          </cell>
        </row>
        <row r="769">
          <cell r="A769">
            <v>0.77700000000000002</v>
          </cell>
          <cell r="B769">
            <v>0.97409999999999997</v>
          </cell>
          <cell r="C769">
            <v>0.74150000000000005</v>
          </cell>
          <cell r="D769">
            <v>0.70909999999999995</v>
          </cell>
        </row>
        <row r="770">
          <cell r="A770">
            <v>0.77800000000000002</v>
          </cell>
          <cell r="B770">
            <v>0.97439999999999993</v>
          </cell>
          <cell r="C770">
            <v>0.74199999999999999</v>
          </cell>
          <cell r="D770">
            <v>0.71039999999999992</v>
          </cell>
        </row>
        <row r="771">
          <cell r="A771">
            <v>0.77900000000000003</v>
          </cell>
          <cell r="B771">
            <v>0.97470000000000001</v>
          </cell>
          <cell r="C771">
            <v>0.74249999999999994</v>
          </cell>
          <cell r="D771">
            <v>0.7117</v>
          </cell>
        </row>
        <row r="772">
          <cell r="A772">
            <v>0.78</v>
          </cell>
          <cell r="B772">
            <v>0.97499999999999998</v>
          </cell>
          <cell r="C772">
            <v>0.74299999999999999</v>
          </cell>
          <cell r="D772">
            <v>0.71299999999999997</v>
          </cell>
        </row>
        <row r="773">
          <cell r="A773">
            <v>0.78100000000000003</v>
          </cell>
          <cell r="B773">
            <v>0.97550000000000003</v>
          </cell>
          <cell r="C773">
            <v>0.74370000000000003</v>
          </cell>
          <cell r="D773">
            <v>0.71419999999999995</v>
          </cell>
        </row>
        <row r="774">
          <cell r="A774">
            <v>0.78200000000000003</v>
          </cell>
          <cell r="B774">
            <v>0.97599999999999998</v>
          </cell>
          <cell r="C774">
            <v>0.74439999999999995</v>
          </cell>
          <cell r="D774">
            <v>0.71539999999999992</v>
          </cell>
        </row>
        <row r="775">
          <cell r="A775">
            <v>0.78300000000000003</v>
          </cell>
          <cell r="B775">
            <v>0.97649999999999992</v>
          </cell>
          <cell r="C775">
            <v>0.74509999999999998</v>
          </cell>
          <cell r="D775">
            <v>0.71660000000000001</v>
          </cell>
        </row>
        <row r="776">
          <cell r="A776">
            <v>0.78400000000000003</v>
          </cell>
          <cell r="B776">
            <v>0.97699999999999998</v>
          </cell>
          <cell r="C776">
            <v>0.74580000000000002</v>
          </cell>
          <cell r="D776">
            <v>0.71779999999999999</v>
          </cell>
        </row>
        <row r="777">
          <cell r="A777">
            <v>0.78500000000000003</v>
          </cell>
          <cell r="B777">
            <v>0.97750000000000004</v>
          </cell>
          <cell r="C777">
            <v>0.74649999999999994</v>
          </cell>
          <cell r="D777">
            <v>0.71899999999999997</v>
          </cell>
        </row>
        <row r="778">
          <cell r="A778">
            <v>0.78600000000000003</v>
          </cell>
          <cell r="B778">
            <v>0.97799999999999998</v>
          </cell>
          <cell r="C778">
            <v>0.74719999999999998</v>
          </cell>
          <cell r="D778">
            <v>0.72019999999999995</v>
          </cell>
        </row>
        <row r="779">
          <cell r="A779">
            <v>0.78700000000000003</v>
          </cell>
          <cell r="B779">
            <v>0.97849999999999993</v>
          </cell>
          <cell r="C779">
            <v>0.74790000000000001</v>
          </cell>
          <cell r="D779">
            <v>0.72139999999999993</v>
          </cell>
        </row>
        <row r="780">
          <cell r="A780">
            <v>0.78800000000000003</v>
          </cell>
          <cell r="B780">
            <v>0.97899999999999998</v>
          </cell>
          <cell r="C780">
            <v>0.74860000000000004</v>
          </cell>
          <cell r="D780">
            <v>0.72260000000000002</v>
          </cell>
        </row>
        <row r="781">
          <cell r="A781">
            <v>0.78900000000000003</v>
          </cell>
          <cell r="B781">
            <v>0.97950000000000004</v>
          </cell>
          <cell r="C781">
            <v>0.74929999999999997</v>
          </cell>
          <cell r="D781">
            <v>0.7238</v>
          </cell>
        </row>
        <row r="782">
          <cell r="A782">
            <v>0.79</v>
          </cell>
          <cell r="B782">
            <v>0.98</v>
          </cell>
          <cell r="C782">
            <v>0.75</v>
          </cell>
          <cell r="D782">
            <v>0.72499999999999998</v>
          </cell>
        </row>
        <row r="783">
          <cell r="A783">
            <v>0.79100000000000004</v>
          </cell>
          <cell r="B783">
            <v>0.98039999999999994</v>
          </cell>
          <cell r="C783">
            <v>0.75060000000000004</v>
          </cell>
          <cell r="D783">
            <v>0.72639999999999993</v>
          </cell>
        </row>
        <row r="784">
          <cell r="A784">
            <v>0.79200000000000004</v>
          </cell>
          <cell r="B784">
            <v>0.98080000000000001</v>
          </cell>
          <cell r="C784">
            <v>0.75119999999999998</v>
          </cell>
          <cell r="D784">
            <v>0.7278</v>
          </cell>
        </row>
        <row r="785">
          <cell r="A785">
            <v>0.79300000000000004</v>
          </cell>
          <cell r="B785">
            <v>0.98119999999999996</v>
          </cell>
          <cell r="C785">
            <v>0.75180000000000002</v>
          </cell>
          <cell r="D785">
            <v>0.72919999999999996</v>
          </cell>
        </row>
        <row r="786">
          <cell r="A786">
            <v>0.79400000000000004</v>
          </cell>
          <cell r="B786">
            <v>0.98160000000000003</v>
          </cell>
          <cell r="C786">
            <v>0.75239999999999996</v>
          </cell>
          <cell r="D786">
            <v>0.73060000000000003</v>
          </cell>
        </row>
        <row r="787">
          <cell r="A787">
            <v>0.79500000000000004</v>
          </cell>
          <cell r="B787">
            <v>0.98199999999999998</v>
          </cell>
          <cell r="C787">
            <v>0.753</v>
          </cell>
          <cell r="D787">
            <v>0.73199999999999998</v>
          </cell>
        </row>
        <row r="788">
          <cell r="A788">
            <v>0.79600000000000004</v>
          </cell>
          <cell r="B788">
            <v>0.98239999999999994</v>
          </cell>
          <cell r="C788">
            <v>0.75360000000000005</v>
          </cell>
          <cell r="D788">
            <v>0.73339999999999994</v>
          </cell>
        </row>
        <row r="789">
          <cell r="A789">
            <v>0.79700000000000004</v>
          </cell>
          <cell r="B789">
            <v>0.98280000000000001</v>
          </cell>
          <cell r="C789">
            <v>0.75419999999999998</v>
          </cell>
          <cell r="D789">
            <v>0.73480000000000001</v>
          </cell>
        </row>
        <row r="790">
          <cell r="A790">
            <v>0.79800000000000004</v>
          </cell>
          <cell r="B790">
            <v>0.98319999999999996</v>
          </cell>
          <cell r="C790">
            <v>0.75480000000000003</v>
          </cell>
          <cell r="D790">
            <v>0.73619999999999997</v>
          </cell>
        </row>
        <row r="791">
          <cell r="A791">
            <v>0.79900000000000004</v>
          </cell>
          <cell r="B791">
            <v>0.98360000000000003</v>
          </cell>
          <cell r="C791">
            <v>0.75539999999999996</v>
          </cell>
          <cell r="D791">
            <v>0.73760000000000003</v>
          </cell>
        </row>
        <row r="792">
          <cell r="A792">
            <v>0.8</v>
          </cell>
          <cell r="B792">
            <v>0.98399999999999999</v>
          </cell>
          <cell r="C792">
            <v>0.75600000000000001</v>
          </cell>
          <cell r="D792">
            <v>0.73899999999999999</v>
          </cell>
        </row>
        <row r="793">
          <cell r="A793">
            <v>0.80100000000000005</v>
          </cell>
          <cell r="B793">
            <v>0.98429999999999995</v>
          </cell>
          <cell r="C793">
            <v>0.75670000000000004</v>
          </cell>
          <cell r="D793">
            <v>0.74039999999999995</v>
          </cell>
        </row>
        <row r="794">
          <cell r="A794">
            <v>0.80200000000000005</v>
          </cell>
          <cell r="B794">
            <v>0.98460000000000003</v>
          </cell>
          <cell r="C794">
            <v>0.75739999999999996</v>
          </cell>
          <cell r="D794">
            <v>0.74180000000000001</v>
          </cell>
        </row>
        <row r="795">
          <cell r="A795">
            <v>0.80300000000000005</v>
          </cell>
          <cell r="B795">
            <v>0.9849</v>
          </cell>
          <cell r="C795">
            <v>0.7581</v>
          </cell>
          <cell r="D795">
            <v>0.74319999999999997</v>
          </cell>
        </row>
        <row r="796">
          <cell r="A796">
            <v>0.80400000000000005</v>
          </cell>
          <cell r="B796">
            <v>0.98519999999999996</v>
          </cell>
          <cell r="C796">
            <v>0.75880000000000003</v>
          </cell>
          <cell r="D796">
            <v>0.74460000000000004</v>
          </cell>
        </row>
        <row r="797">
          <cell r="A797">
            <v>0.80500000000000005</v>
          </cell>
          <cell r="B797">
            <v>0.98550000000000004</v>
          </cell>
          <cell r="C797">
            <v>0.75950000000000006</v>
          </cell>
          <cell r="D797">
            <v>0.746</v>
          </cell>
        </row>
        <row r="798">
          <cell r="A798">
            <v>0.80600000000000005</v>
          </cell>
          <cell r="B798">
            <v>0.98580000000000001</v>
          </cell>
          <cell r="C798">
            <v>0.76019999999999999</v>
          </cell>
          <cell r="D798">
            <v>0.74739999999999995</v>
          </cell>
        </row>
        <row r="799">
          <cell r="A799">
            <v>0.80700000000000005</v>
          </cell>
          <cell r="B799">
            <v>0.98609999999999998</v>
          </cell>
          <cell r="C799">
            <v>0.76090000000000002</v>
          </cell>
          <cell r="D799">
            <v>0.74880000000000002</v>
          </cell>
        </row>
        <row r="800">
          <cell r="A800">
            <v>0.80800000000000005</v>
          </cell>
          <cell r="B800">
            <v>0.98639999999999994</v>
          </cell>
          <cell r="C800">
            <v>0.76160000000000005</v>
          </cell>
          <cell r="D800">
            <v>0.75019999999999998</v>
          </cell>
        </row>
        <row r="801">
          <cell r="A801">
            <v>0.80900000000000005</v>
          </cell>
          <cell r="B801">
            <v>0.98670000000000002</v>
          </cell>
          <cell r="C801">
            <v>0.76229999999999998</v>
          </cell>
          <cell r="D801">
            <v>0.75160000000000005</v>
          </cell>
        </row>
        <row r="802">
          <cell r="A802">
            <v>0.81</v>
          </cell>
          <cell r="B802">
            <v>0.98699999999999999</v>
          </cell>
          <cell r="C802">
            <v>0.76300000000000001</v>
          </cell>
          <cell r="D802">
            <v>0.753</v>
          </cell>
        </row>
        <row r="803">
          <cell r="A803">
            <v>0.81100000000000005</v>
          </cell>
          <cell r="B803">
            <v>0.98729999999999996</v>
          </cell>
          <cell r="C803">
            <v>0.76370000000000005</v>
          </cell>
          <cell r="D803">
            <v>0.75439999999999996</v>
          </cell>
        </row>
        <row r="804">
          <cell r="A804">
            <v>0.81200000000000006</v>
          </cell>
          <cell r="B804">
            <v>0.98760000000000003</v>
          </cell>
          <cell r="C804">
            <v>0.76439999999999997</v>
          </cell>
          <cell r="D804">
            <v>0.75580000000000003</v>
          </cell>
        </row>
        <row r="805">
          <cell r="A805">
            <v>0.81299999999999994</v>
          </cell>
          <cell r="B805">
            <v>0.9879</v>
          </cell>
          <cell r="C805">
            <v>0.7651</v>
          </cell>
          <cell r="D805">
            <v>0.75719999999999998</v>
          </cell>
        </row>
        <row r="806">
          <cell r="A806">
            <v>0.81399999999999995</v>
          </cell>
          <cell r="B806">
            <v>0.98819999999999997</v>
          </cell>
          <cell r="C806">
            <v>0.76580000000000004</v>
          </cell>
          <cell r="D806">
            <v>0.75860000000000005</v>
          </cell>
        </row>
        <row r="807">
          <cell r="A807">
            <v>0.81499999999999995</v>
          </cell>
          <cell r="B807">
            <v>0.98849999999999993</v>
          </cell>
          <cell r="C807">
            <v>0.76649999999999996</v>
          </cell>
          <cell r="D807">
            <v>0.76</v>
          </cell>
        </row>
        <row r="808">
          <cell r="A808">
            <v>0.81599999999999995</v>
          </cell>
          <cell r="B808">
            <v>0.98880000000000001</v>
          </cell>
          <cell r="C808">
            <v>0.76719999999999999</v>
          </cell>
          <cell r="D808">
            <v>0.76139999999999997</v>
          </cell>
        </row>
        <row r="809">
          <cell r="A809">
            <v>0.81699999999999995</v>
          </cell>
          <cell r="B809">
            <v>0.98909999999999998</v>
          </cell>
          <cell r="C809">
            <v>0.76790000000000003</v>
          </cell>
          <cell r="D809">
            <v>0.76280000000000003</v>
          </cell>
        </row>
        <row r="810">
          <cell r="A810">
            <v>0.81799999999999995</v>
          </cell>
          <cell r="B810">
            <v>0.98939999999999995</v>
          </cell>
          <cell r="C810">
            <v>0.76860000000000006</v>
          </cell>
          <cell r="D810">
            <v>0.76419999999999999</v>
          </cell>
        </row>
        <row r="811">
          <cell r="A811">
            <v>0.81899999999999995</v>
          </cell>
          <cell r="B811">
            <v>0.98970000000000002</v>
          </cell>
          <cell r="C811">
            <v>0.76929999999999998</v>
          </cell>
          <cell r="D811">
            <v>0.76560000000000006</v>
          </cell>
        </row>
        <row r="812">
          <cell r="A812">
            <v>0.82</v>
          </cell>
          <cell r="B812">
            <v>0.99</v>
          </cell>
          <cell r="C812">
            <v>0.77</v>
          </cell>
          <cell r="D812">
            <v>0.76700000000000002</v>
          </cell>
        </row>
        <row r="813">
          <cell r="A813">
            <v>0.82099999999999995</v>
          </cell>
          <cell r="B813">
            <v>0.99029999999999996</v>
          </cell>
          <cell r="C813">
            <v>0.77080000000000004</v>
          </cell>
          <cell r="D813">
            <v>0.76860000000000006</v>
          </cell>
        </row>
        <row r="814">
          <cell r="A814">
            <v>0.82199999999999995</v>
          </cell>
          <cell r="B814">
            <v>0.99060000000000004</v>
          </cell>
          <cell r="C814">
            <v>0.77160000000000006</v>
          </cell>
          <cell r="D814">
            <v>0.7702</v>
          </cell>
        </row>
        <row r="815">
          <cell r="A815">
            <v>0.82299999999999995</v>
          </cell>
          <cell r="B815">
            <v>0.9909</v>
          </cell>
          <cell r="C815">
            <v>0.77239999999999998</v>
          </cell>
          <cell r="D815">
            <v>0.77180000000000004</v>
          </cell>
        </row>
        <row r="816">
          <cell r="A816">
            <v>0.82399999999999995</v>
          </cell>
          <cell r="B816">
            <v>0.99119999999999997</v>
          </cell>
          <cell r="C816">
            <v>0.7732</v>
          </cell>
          <cell r="D816">
            <v>0.77339999999999998</v>
          </cell>
        </row>
        <row r="817">
          <cell r="A817">
            <v>0.82499999999999996</v>
          </cell>
          <cell r="B817">
            <v>0.99150000000000005</v>
          </cell>
          <cell r="C817">
            <v>0.77400000000000002</v>
          </cell>
          <cell r="D817">
            <v>0.77500000000000002</v>
          </cell>
        </row>
        <row r="818">
          <cell r="A818">
            <v>0.82599999999999996</v>
          </cell>
          <cell r="B818">
            <v>0.99180000000000001</v>
          </cell>
          <cell r="C818">
            <v>0.77480000000000004</v>
          </cell>
          <cell r="D818">
            <v>0.77660000000000007</v>
          </cell>
        </row>
        <row r="819">
          <cell r="A819">
            <v>0.82699999999999996</v>
          </cell>
          <cell r="B819">
            <v>0.99209999999999998</v>
          </cell>
          <cell r="C819">
            <v>0.77560000000000007</v>
          </cell>
          <cell r="D819">
            <v>0.7782</v>
          </cell>
        </row>
        <row r="820">
          <cell r="A820">
            <v>0.82799999999999996</v>
          </cell>
          <cell r="B820">
            <v>0.99239999999999995</v>
          </cell>
          <cell r="C820">
            <v>0.77639999999999998</v>
          </cell>
          <cell r="D820">
            <v>0.77980000000000005</v>
          </cell>
        </row>
        <row r="821">
          <cell r="A821">
            <v>0.82899999999999996</v>
          </cell>
          <cell r="B821">
            <v>0.99270000000000003</v>
          </cell>
          <cell r="C821">
            <v>0.7772</v>
          </cell>
          <cell r="D821">
            <v>0.78139999999999998</v>
          </cell>
        </row>
        <row r="822">
          <cell r="A822">
            <v>0.83</v>
          </cell>
          <cell r="B822">
            <v>0.99299999999999999</v>
          </cell>
          <cell r="C822">
            <v>0.77800000000000002</v>
          </cell>
          <cell r="D822">
            <v>0.78300000000000003</v>
          </cell>
        </row>
        <row r="823">
          <cell r="A823">
            <v>0.83099999999999996</v>
          </cell>
          <cell r="B823">
            <v>0.99339999999999995</v>
          </cell>
          <cell r="C823">
            <v>0.77870000000000006</v>
          </cell>
          <cell r="D823">
            <v>0.78449999999999998</v>
          </cell>
        </row>
        <row r="824">
          <cell r="A824">
            <v>0.83199999999999996</v>
          </cell>
          <cell r="B824">
            <v>0.99380000000000002</v>
          </cell>
          <cell r="C824">
            <v>0.77939999999999998</v>
          </cell>
          <cell r="D824">
            <v>0.78600000000000003</v>
          </cell>
        </row>
        <row r="825">
          <cell r="A825">
            <v>0.83299999999999996</v>
          </cell>
          <cell r="B825">
            <v>0.99419999999999997</v>
          </cell>
          <cell r="C825">
            <v>0.78010000000000002</v>
          </cell>
          <cell r="D825">
            <v>0.78750000000000009</v>
          </cell>
        </row>
        <row r="826">
          <cell r="A826">
            <v>0.83399999999999996</v>
          </cell>
          <cell r="B826">
            <v>0.99460000000000004</v>
          </cell>
          <cell r="C826">
            <v>0.78080000000000005</v>
          </cell>
          <cell r="D826">
            <v>0.78900000000000003</v>
          </cell>
        </row>
        <row r="827">
          <cell r="A827">
            <v>0.83499999999999996</v>
          </cell>
          <cell r="B827">
            <v>0.995</v>
          </cell>
          <cell r="C827">
            <v>0.78150000000000008</v>
          </cell>
          <cell r="D827">
            <v>0.79049999999999998</v>
          </cell>
        </row>
        <row r="828">
          <cell r="A828">
            <v>0.83599999999999997</v>
          </cell>
          <cell r="B828">
            <v>0.99539999999999995</v>
          </cell>
          <cell r="C828">
            <v>0.78220000000000001</v>
          </cell>
          <cell r="D828">
            <v>0.79200000000000004</v>
          </cell>
        </row>
        <row r="829">
          <cell r="A829">
            <v>0.83699999999999997</v>
          </cell>
          <cell r="B829">
            <v>0.99580000000000002</v>
          </cell>
          <cell r="C829">
            <v>0.78290000000000004</v>
          </cell>
          <cell r="D829">
            <v>0.79350000000000009</v>
          </cell>
        </row>
        <row r="830">
          <cell r="A830">
            <v>0.83799999999999997</v>
          </cell>
          <cell r="B830">
            <v>0.99619999999999997</v>
          </cell>
          <cell r="C830">
            <v>0.78360000000000007</v>
          </cell>
          <cell r="D830">
            <v>0.79500000000000004</v>
          </cell>
        </row>
        <row r="831">
          <cell r="A831">
            <v>0.83899999999999997</v>
          </cell>
          <cell r="B831">
            <v>0.99660000000000004</v>
          </cell>
          <cell r="C831">
            <v>0.7843</v>
          </cell>
          <cell r="D831">
            <v>0.79649999999999999</v>
          </cell>
        </row>
        <row r="832">
          <cell r="A832">
            <v>0.84</v>
          </cell>
          <cell r="B832">
            <v>0.997</v>
          </cell>
          <cell r="C832">
            <v>0.78500000000000003</v>
          </cell>
          <cell r="D832">
            <v>0.79800000000000004</v>
          </cell>
        </row>
        <row r="833">
          <cell r="A833">
            <v>0.84099999999999997</v>
          </cell>
          <cell r="B833">
            <v>0.99739999999999995</v>
          </cell>
          <cell r="C833">
            <v>0.78560000000000008</v>
          </cell>
          <cell r="D833">
            <v>0.79970000000000008</v>
          </cell>
        </row>
        <row r="834">
          <cell r="A834">
            <v>0.84199999999999997</v>
          </cell>
          <cell r="B834">
            <v>0.99780000000000002</v>
          </cell>
          <cell r="C834">
            <v>0.78620000000000001</v>
          </cell>
          <cell r="D834">
            <v>0.8014</v>
          </cell>
        </row>
        <row r="835">
          <cell r="A835">
            <v>0.84299999999999997</v>
          </cell>
          <cell r="B835">
            <v>0.99819999999999998</v>
          </cell>
          <cell r="C835">
            <v>0.78680000000000005</v>
          </cell>
          <cell r="D835">
            <v>0.80310000000000004</v>
          </cell>
        </row>
        <row r="836">
          <cell r="A836">
            <v>0.84399999999999997</v>
          </cell>
          <cell r="B836">
            <v>0.99859999999999993</v>
          </cell>
          <cell r="C836">
            <v>0.78739999999999999</v>
          </cell>
          <cell r="D836">
            <v>0.80479999999999996</v>
          </cell>
        </row>
        <row r="837">
          <cell r="A837">
            <v>0.84499999999999997</v>
          </cell>
          <cell r="B837">
            <v>0.99899999999999989</v>
          </cell>
          <cell r="C837">
            <v>0.78800000000000003</v>
          </cell>
          <cell r="D837">
            <v>0.80649999999999999</v>
          </cell>
        </row>
        <row r="838">
          <cell r="A838">
            <v>0.84599999999999997</v>
          </cell>
          <cell r="B838">
            <v>0.99939999999999996</v>
          </cell>
          <cell r="C838">
            <v>0.78860000000000008</v>
          </cell>
          <cell r="D838">
            <v>0.80820000000000003</v>
          </cell>
        </row>
        <row r="839">
          <cell r="A839">
            <v>0.84699999999999998</v>
          </cell>
          <cell r="B839">
            <v>0.99979999999999991</v>
          </cell>
          <cell r="C839">
            <v>0.78920000000000001</v>
          </cell>
          <cell r="D839">
            <v>0.80989999999999995</v>
          </cell>
        </row>
        <row r="840">
          <cell r="A840">
            <v>0.84799999999999998</v>
          </cell>
          <cell r="B840">
            <v>1.0002</v>
          </cell>
          <cell r="C840">
            <v>0.78980000000000006</v>
          </cell>
          <cell r="D840">
            <v>0.81159999999999999</v>
          </cell>
        </row>
        <row r="841">
          <cell r="A841">
            <v>0.84899999999999998</v>
          </cell>
          <cell r="B841">
            <v>1.0005999999999999</v>
          </cell>
          <cell r="C841">
            <v>0.79039999999999999</v>
          </cell>
          <cell r="D841">
            <v>0.81329999999999991</v>
          </cell>
        </row>
        <row r="842">
          <cell r="A842">
            <v>0.85</v>
          </cell>
          <cell r="B842">
            <v>1.0009999999999999</v>
          </cell>
          <cell r="C842">
            <v>0.79100000000000004</v>
          </cell>
          <cell r="D842">
            <v>0.81499999999999995</v>
          </cell>
        </row>
        <row r="843">
          <cell r="A843">
            <v>0.85099999999999998</v>
          </cell>
          <cell r="B843">
            <v>1.0013999999999998</v>
          </cell>
          <cell r="C843">
            <v>0.79170000000000007</v>
          </cell>
          <cell r="D843">
            <v>0.81679999999999997</v>
          </cell>
        </row>
        <row r="844">
          <cell r="A844">
            <v>0.85199999999999998</v>
          </cell>
          <cell r="B844">
            <v>1.0017999999999998</v>
          </cell>
          <cell r="C844">
            <v>0.79239999999999999</v>
          </cell>
          <cell r="D844">
            <v>0.81859999999999999</v>
          </cell>
        </row>
        <row r="845">
          <cell r="A845">
            <v>0.85299999999999998</v>
          </cell>
          <cell r="B845">
            <v>1.0022</v>
          </cell>
          <cell r="C845">
            <v>0.79310000000000003</v>
          </cell>
          <cell r="D845">
            <v>0.82039999999999991</v>
          </cell>
        </row>
        <row r="846">
          <cell r="A846">
            <v>0.85399999999999998</v>
          </cell>
          <cell r="B846">
            <v>1.0025999999999999</v>
          </cell>
          <cell r="C846">
            <v>0.79380000000000006</v>
          </cell>
          <cell r="D846">
            <v>0.82219999999999993</v>
          </cell>
        </row>
        <row r="847">
          <cell r="A847">
            <v>0.85499999999999998</v>
          </cell>
          <cell r="B847">
            <v>1.0029999999999999</v>
          </cell>
          <cell r="C847">
            <v>0.79449999999999998</v>
          </cell>
          <cell r="D847">
            <v>0.82399999999999995</v>
          </cell>
        </row>
        <row r="848">
          <cell r="A848">
            <v>0.85599999999999998</v>
          </cell>
          <cell r="B848">
            <v>1.0033999999999998</v>
          </cell>
          <cell r="C848">
            <v>0.79520000000000002</v>
          </cell>
          <cell r="D848">
            <v>0.82579999999999998</v>
          </cell>
        </row>
        <row r="849">
          <cell r="A849">
            <v>0.85699999999999998</v>
          </cell>
          <cell r="B849">
            <v>1.0037999999999998</v>
          </cell>
          <cell r="C849">
            <v>0.79590000000000005</v>
          </cell>
          <cell r="D849">
            <v>0.8276</v>
          </cell>
        </row>
        <row r="850">
          <cell r="A850">
            <v>0.85799999999999998</v>
          </cell>
          <cell r="B850">
            <v>1.0042</v>
          </cell>
          <cell r="C850">
            <v>0.79660000000000009</v>
          </cell>
          <cell r="D850">
            <v>0.82939999999999992</v>
          </cell>
        </row>
        <row r="851">
          <cell r="A851">
            <v>0.85899999999999999</v>
          </cell>
          <cell r="B851">
            <v>1.0045999999999999</v>
          </cell>
          <cell r="C851">
            <v>0.79730000000000001</v>
          </cell>
          <cell r="D851">
            <v>0.83119999999999994</v>
          </cell>
        </row>
        <row r="852">
          <cell r="A852">
            <v>0.86</v>
          </cell>
          <cell r="B852">
            <v>1.0049999999999999</v>
          </cell>
          <cell r="C852">
            <v>0.79800000000000004</v>
          </cell>
          <cell r="D852">
            <v>0.83299999999999996</v>
          </cell>
        </row>
        <row r="853">
          <cell r="A853">
            <v>0.86099999999999999</v>
          </cell>
          <cell r="B853">
            <v>1.0051999999999999</v>
          </cell>
          <cell r="C853">
            <v>0.79860000000000009</v>
          </cell>
          <cell r="D853">
            <v>0.83489999999999998</v>
          </cell>
        </row>
        <row r="854">
          <cell r="A854">
            <v>0.86199999999999999</v>
          </cell>
          <cell r="B854">
            <v>1.0053999999999998</v>
          </cell>
          <cell r="C854">
            <v>0.79920000000000002</v>
          </cell>
          <cell r="D854">
            <v>0.83679999999999999</v>
          </cell>
        </row>
        <row r="855">
          <cell r="A855">
            <v>0.86299999999999999</v>
          </cell>
          <cell r="B855">
            <v>1.0055999999999998</v>
          </cell>
          <cell r="C855">
            <v>0.79980000000000007</v>
          </cell>
          <cell r="D855">
            <v>0.8387</v>
          </cell>
        </row>
        <row r="856">
          <cell r="A856">
            <v>0.86399999999999999</v>
          </cell>
          <cell r="B856">
            <v>1.0057999999999998</v>
          </cell>
          <cell r="C856">
            <v>0.8004</v>
          </cell>
          <cell r="D856">
            <v>0.84060000000000001</v>
          </cell>
        </row>
        <row r="857">
          <cell r="A857">
            <v>0.86499999999999999</v>
          </cell>
          <cell r="B857">
            <v>1.0059999999999998</v>
          </cell>
          <cell r="C857">
            <v>0.80100000000000005</v>
          </cell>
          <cell r="D857">
            <v>0.84250000000000003</v>
          </cell>
        </row>
        <row r="858">
          <cell r="A858">
            <v>0.86599999999999999</v>
          </cell>
          <cell r="B858">
            <v>1.0062</v>
          </cell>
          <cell r="C858">
            <v>0.80160000000000009</v>
          </cell>
          <cell r="D858">
            <v>0.84439999999999993</v>
          </cell>
        </row>
        <row r="859">
          <cell r="A859">
            <v>0.86699999999999999</v>
          </cell>
          <cell r="B859">
            <v>1.0064</v>
          </cell>
          <cell r="C859">
            <v>0.80220000000000002</v>
          </cell>
          <cell r="D859">
            <v>0.84629999999999994</v>
          </cell>
        </row>
        <row r="860">
          <cell r="A860">
            <v>0.86799999999999999</v>
          </cell>
          <cell r="B860">
            <v>1.0065999999999999</v>
          </cell>
          <cell r="C860">
            <v>0.80280000000000007</v>
          </cell>
          <cell r="D860">
            <v>0.84819999999999995</v>
          </cell>
        </row>
        <row r="861">
          <cell r="A861">
            <v>0.86899999999999999</v>
          </cell>
          <cell r="B861">
            <v>1.0067999999999999</v>
          </cell>
          <cell r="C861">
            <v>0.8034</v>
          </cell>
          <cell r="D861">
            <v>0.85009999999999997</v>
          </cell>
        </row>
        <row r="862">
          <cell r="A862">
            <v>0.87</v>
          </cell>
          <cell r="B862">
            <v>1.0069999999999999</v>
          </cell>
          <cell r="C862">
            <v>0.80400000000000005</v>
          </cell>
          <cell r="D862">
            <v>0.85199999999999998</v>
          </cell>
        </row>
        <row r="863">
          <cell r="A863">
            <v>0.871</v>
          </cell>
          <cell r="B863">
            <v>1.0073999999999999</v>
          </cell>
          <cell r="C863">
            <v>0.80490000000000006</v>
          </cell>
          <cell r="D863">
            <v>0.85389999999999999</v>
          </cell>
        </row>
        <row r="864">
          <cell r="A864">
            <v>0.872</v>
          </cell>
          <cell r="B864">
            <v>1.0077999999999998</v>
          </cell>
          <cell r="C864">
            <v>0.80580000000000007</v>
          </cell>
          <cell r="D864">
            <v>0.85580000000000001</v>
          </cell>
        </row>
        <row r="865">
          <cell r="A865">
            <v>0.873</v>
          </cell>
          <cell r="B865">
            <v>1.0082</v>
          </cell>
          <cell r="C865">
            <v>0.80669999999999997</v>
          </cell>
          <cell r="D865">
            <v>0.85770000000000002</v>
          </cell>
        </row>
        <row r="866">
          <cell r="A866">
            <v>0.874</v>
          </cell>
          <cell r="B866">
            <v>1.0085999999999999</v>
          </cell>
          <cell r="C866">
            <v>0.80759999999999998</v>
          </cell>
          <cell r="D866">
            <v>0.85960000000000003</v>
          </cell>
        </row>
        <row r="867">
          <cell r="A867">
            <v>0.875</v>
          </cell>
          <cell r="B867">
            <v>1.0089999999999999</v>
          </cell>
          <cell r="C867">
            <v>0.8085</v>
          </cell>
          <cell r="D867">
            <v>0.86149999999999993</v>
          </cell>
        </row>
        <row r="868">
          <cell r="A868">
            <v>0.876</v>
          </cell>
          <cell r="B868">
            <v>1.0093999999999999</v>
          </cell>
          <cell r="C868">
            <v>0.80940000000000001</v>
          </cell>
          <cell r="D868">
            <v>0.86339999999999995</v>
          </cell>
        </row>
        <row r="869">
          <cell r="A869">
            <v>0.877</v>
          </cell>
          <cell r="B869">
            <v>1.0097999999999998</v>
          </cell>
          <cell r="C869">
            <v>0.81030000000000002</v>
          </cell>
          <cell r="D869">
            <v>0.86529999999999996</v>
          </cell>
        </row>
        <row r="870">
          <cell r="A870">
            <v>0.878</v>
          </cell>
          <cell r="B870">
            <v>1.0102</v>
          </cell>
          <cell r="C870">
            <v>0.81119999999999992</v>
          </cell>
          <cell r="D870">
            <v>0.86719999999999997</v>
          </cell>
        </row>
        <row r="871">
          <cell r="A871">
            <v>0.879</v>
          </cell>
          <cell r="B871">
            <v>1.0105999999999999</v>
          </cell>
          <cell r="C871">
            <v>0.81209999999999993</v>
          </cell>
          <cell r="D871">
            <v>0.86909999999999998</v>
          </cell>
        </row>
        <row r="872">
          <cell r="A872">
            <v>0.88</v>
          </cell>
          <cell r="B872">
            <v>1.0109999999999999</v>
          </cell>
          <cell r="C872">
            <v>0.81299999999999994</v>
          </cell>
          <cell r="D872">
            <v>0.871</v>
          </cell>
        </row>
        <row r="873">
          <cell r="A873">
            <v>0.88100000000000001</v>
          </cell>
          <cell r="B873">
            <v>1.0113999999999999</v>
          </cell>
          <cell r="C873">
            <v>0.81369999999999998</v>
          </cell>
          <cell r="D873">
            <v>0.87309999999999999</v>
          </cell>
        </row>
        <row r="874">
          <cell r="A874">
            <v>0.88200000000000001</v>
          </cell>
          <cell r="B874">
            <v>1.0117999999999998</v>
          </cell>
          <cell r="C874">
            <v>0.8143999999999999</v>
          </cell>
          <cell r="D874">
            <v>0.87519999999999998</v>
          </cell>
        </row>
        <row r="875">
          <cell r="A875">
            <v>0.88300000000000001</v>
          </cell>
          <cell r="B875">
            <v>1.0122</v>
          </cell>
          <cell r="C875">
            <v>0.81509999999999994</v>
          </cell>
          <cell r="D875">
            <v>0.87729999999999997</v>
          </cell>
        </row>
        <row r="876">
          <cell r="A876">
            <v>0.88400000000000001</v>
          </cell>
          <cell r="B876">
            <v>1.0125999999999999</v>
          </cell>
          <cell r="C876">
            <v>0.81579999999999997</v>
          </cell>
          <cell r="D876">
            <v>0.87939999999999996</v>
          </cell>
        </row>
        <row r="877">
          <cell r="A877">
            <v>0.88500000000000001</v>
          </cell>
          <cell r="B877">
            <v>1.0129999999999999</v>
          </cell>
          <cell r="C877">
            <v>0.8165</v>
          </cell>
          <cell r="D877">
            <v>0.88149999999999995</v>
          </cell>
        </row>
        <row r="878">
          <cell r="A878">
            <v>0.88600000000000001</v>
          </cell>
          <cell r="B878">
            <v>1.0133999999999999</v>
          </cell>
          <cell r="C878">
            <v>0.81719999999999993</v>
          </cell>
          <cell r="D878">
            <v>0.88360000000000005</v>
          </cell>
        </row>
        <row r="879">
          <cell r="A879">
            <v>0.88700000000000001</v>
          </cell>
          <cell r="B879">
            <v>1.0137999999999998</v>
          </cell>
          <cell r="C879">
            <v>0.81789999999999996</v>
          </cell>
          <cell r="D879">
            <v>0.88570000000000004</v>
          </cell>
        </row>
        <row r="880">
          <cell r="A880">
            <v>0.88800000000000001</v>
          </cell>
          <cell r="B880">
            <v>1.0142</v>
          </cell>
          <cell r="C880">
            <v>0.81859999999999999</v>
          </cell>
          <cell r="D880">
            <v>0.88780000000000003</v>
          </cell>
        </row>
        <row r="881">
          <cell r="A881">
            <v>0.88900000000000001</v>
          </cell>
          <cell r="B881">
            <v>1.0145999999999999</v>
          </cell>
          <cell r="C881">
            <v>0.81929999999999992</v>
          </cell>
          <cell r="D881">
            <v>0.88990000000000002</v>
          </cell>
        </row>
        <row r="882">
          <cell r="A882">
            <v>0.89</v>
          </cell>
          <cell r="B882">
            <v>1.0149999999999999</v>
          </cell>
          <cell r="C882">
            <v>0.82</v>
          </cell>
          <cell r="D882">
            <v>0.89200000000000002</v>
          </cell>
        </row>
        <row r="883">
          <cell r="A883">
            <v>0.89100000000000001</v>
          </cell>
          <cell r="B883">
            <v>1.0152999999999999</v>
          </cell>
          <cell r="C883">
            <v>0.8206</v>
          </cell>
          <cell r="D883">
            <v>0.89429999999999998</v>
          </cell>
        </row>
        <row r="884">
          <cell r="A884">
            <v>0.89200000000000002</v>
          </cell>
          <cell r="B884">
            <v>1.0155999999999998</v>
          </cell>
          <cell r="C884">
            <v>0.82119999999999993</v>
          </cell>
          <cell r="D884">
            <v>0.89660000000000006</v>
          </cell>
        </row>
        <row r="885">
          <cell r="A885">
            <v>0.89300000000000002</v>
          </cell>
          <cell r="B885">
            <v>1.0159</v>
          </cell>
          <cell r="C885">
            <v>0.82179999999999997</v>
          </cell>
          <cell r="D885">
            <v>0.89890000000000003</v>
          </cell>
        </row>
        <row r="886">
          <cell r="A886">
            <v>0.89400000000000002</v>
          </cell>
          <cell r="B886">
            <v>1.0162</v>
          </cell>
          <cell r="C886">
            <v>0.82239999999999991</v>
          </cell>
          <cell r="D886">
            <v>0.9012</v>
          </cell>
        </row>
        <row r="887">
          <cell r="A887">
            <v>0.89500000000000002</v>
          </cell>
          <cell r="B887">
            <v>1.0165</v>
          </cell>
          <cell r="C887">
            <v>0.82299999999999995</v>
          </cell>
          <cell r="D887">
            <v>0.90349999999999997</v>
          </cell>
        </row>
        <row r="888">
          <cell r="A888">
            <v>0.89600000000000002</v>
          </cell>
          <cell r="B888">
            <v>1.0167999999999999</v>
          </cell>
          <cell r="C888">
            <v>0.8236</v>
          </cell>
          <cell r="D888">
            <v>0.90580000000000005</v>
          </cell>
        </row>
        <row r="889">
          <cell r="A889">
            <v>0.89700000000000002</v>
          </cell>
          <cell r="B889">
            <v>1.0170999999999999</v>
          </cell>
          <cell r="C889">
            <v>0.82419999999999993</v>
          </cell>
          <cell r="D889">
            <v>0.90810000000000002</v>
          </cell>
        </row>
        <row r="890">
          <cell r="A890">
            <v>0.89800000000000002</v>
          </cell>
          <cell r="B890">
            <v>1.0174000000000001</v>
          </cell>
          <cell r="C890">
            <v>0.82479999999999998</v>
          </cell>
          <cell r="D890">
            <v>0.91039999999999999</v>
          </cell>
        </row>
        <row r="891">
          <cell r="A891">
            <v>0.89900000000000002</v>
          </cell>
          <cell r="B891">
            <v>1.0177</v>
          </cell>
          <cell r="C891">
            <v>0.82539999999999991</v>
          </cell>
          <cell r="D891">
            <v>0.91270000000000007</v>
          </cell>
        </row>
        <row r="892">
          <cell r="A892">
            <v>0.9</v>
          </cell>
          <cell r="B892">
            <v>1.018</v>
          </cell>
          <cell r="C892">
            <v>0.82599999999999996</v>
          </cell>
          <cell r="D892">
            <v>0.91500000000000004</v>
          </cell>
        </row>
        <row r="893">
          <cell r="A893">
            <v>0.90100000000000002</v>
          </cell>
          <cell r="B893">
            <v>1.0183</v>
          </cell>
          <cell r="C893">
            <v>0.82689999999999997</v>
          </cell>
          <cell r="D893">
            <v>0.91749999999999998</v>
          </cell>
        </row>
        <row r="894">
          <cell r="A894">
            <v>0.90200000000000002</v>
          </cell>
          <cell r="B894">
            <v>1.0185999999999999</v>
          </cell>
          <cell r="C894">
            <v>0.82779999999999998</v>
          </cell>
          <cell r="D894">
            <v>0.92</v>
          </cell>
        </row>
        <row r="895">
          <cell r="A895">
            <v>0.90300000000000002</v>
          </cell>
          <cell r="B895">
            <v>1.0188999999999999</v>
          </cell>
          <cell r="C895">
            <v>0.82869999999999999</v>
          </cell>
          <cell r="D895">
            <v>0.92249999999999999</v>
          </cell>
        </row>
        <row r="896">
          <cell r="A896">
            <v>0.90400000000000003</v>
          </cell>
          <cell r="B896">
            <v>1.0191999999999999</v>
          </cell>
          <cell r="C896">
            <v>0.8296</v>
          </cell>
          <cell r="D896">
            <v>0.92500000000000004</v>
          </cell>
        </row>
        <row r="897">
          <cell r="A897">
            <v>0.90500000000000003</v>
          </cell>
          <cell r="B897">
            <v>1.0194999999999999</v>
          </cell>
          <cell r="C897">
            <v>0.83050000000000002</v>
          </cell>
          <cell r="D897">
            <v>0.92749999999999999</v>
          </cell>
        </row>
        <row r="898">
          <cell r="A898">
            <v>0.90600000000000003</v>
          </cell>
          <cell r="B898">
            <v>1.0198</v>
          </cell>
          <cell r="C898">
            <v>0.83139999999999992</v>
          </cell>
          <cell r="D898">
            <v>0.92999999999999994</v>
          </cell>
        </row>
        <row r="899">
          <cell r="A899">
            <v>0.90700000000000003</v>
          </cell>
          <cell r="B899">
            <v>1.0201</v>
          </cell>
          <cell r="C899">
            <v>0.83229999999999993</v>
          </cell>
          <cell r="D899">
            <v>0.9325</v>
          </cell>
        </row>
        <row r="900">
          <cell r="A900">
            <v>0.90800000000000003</v>
          </cell>
          <cell r="B900">
            <v>1.0204</v>
          </cell>
          <cell r="C900">
            <v>0.83319999999999994</v>
          </cell>
          <cell r="D900">
            <v>0.93499999999999994</v>
          </cell>
        </row>
        <row r="901">
          <cell r="A901">
            <v>0.90900000000000003</v>
          </cell>
          <cell r="B901">
            <v>1.0206999999999999</v>
          </cell>
          <cell r="C901">
            <v>0.83409999999999995</v>
          </cell>
          <cell r="D901">
            <v>0.9375</v>
          </cell>
        </row>
        <row r="902">
          <cell r="A902">
            <v>0.91</v>
          </cell>
          <cell r="B902">
            <v>1.0209999999999999</v>
          </cell>
          <cell r="C902">
            <v>0.83499999999999996</v>
          </cell>
          <cell r="D902">
            <v>0.94</v>
          </cell>
        </row>
        <row r="903">
          <cell r="A903">
            <v>0.91100000000000003</v>
          </cell>
          <cell r="B903">
            <v>1.0212999999999999</v>
          </cell>
          <cell r="C903">
            <v>0.83579999999999999</v>
          </cell>
          <cell r="D903">
            <v>0.94259999999999999</v>
          </cell>
        </row>
        <row r="904">
          <cell r="A904">
            <v>0.91200000000000003</v>
          </cell>
          <cell r="B904">
            <v>1.0215999999999998</v>
          </cell>
          <cell r="C904">
            <v>0.83660000000000001</v>
          </cell>
          <cell r="D904">
            <v>0.94519999999999993</v>
          </cell>
        </row>
        <row r="905">
          <cell r="A905">
            <v>0.91300000000000003</v>
          </cell>
          <cell r="B905">
            <v>1.0219</v>
          </cell>
          <cell r="C905">
            <v>0.83739999999999992</v>
          </cell>
          <cell r="D905">
            <v>0.94779999999999998</v>
          </cell>
        </row>
        <row r="906">
          <cell r="A906">
            <v>0.91400000000000003</v>
          </cell>
          <cell r="B906">
            <v>1.0222</v>
          </cell>
          <cell r="C906">
            <v>0.83819999999999995</v>
          </cell>
          <cell r="D906">
            <v>0.95039999999999991</v>
          </cell>
        </row>
        <row r="907">
          <cell r="A907">
            <v>0.91500000000000004</v>
          </cell>
          <cell r="B907">
            <v>1.0225</v>
          </cell>
          <cell r="C907">
            <v>0.83899999999999997</v>
          </cell>
          <cell r="D907">
            <v>0.95299999999999996</v>
          </cell>
        </row>
        <row r="908">
          <cell r="A908">
            <v>0.91600000000000004</v>
          </cell>
          <cell r="B908">
            <v>1.0227999999999999</v>
          </cell>
          <cell r="C908">
            <v>0.83979999999999999</v>
          </cell>
          <cell r="D908">
            <v>0.9556</v>
          </cell>
        </row>
        <row r="909">
          <cell r="A909">
            <v>0.91700000000000004</v>
          </cell>
          <cell r="B909">
            <v>1.0230999999999999</v>
          </cell>
          <cell r="C909">
            <v>0.84060000000000001</v>
          </cell>
          <cell r="D909">
            <v>0.95819999999999994</v>
          </cell>
        </row>
        <row r="910">
          <cell r="A910">
            <v>0.91800000000000004</v>
          </cell>
          <cell r="B910">
            <v>1.0234000000000001</v>
          </cell>
          <cell r="C910">
            <v>0.84139999999999993</v>
          </cell>
          <cell r="D910">
            <v>0.96079999999999999</v>
          </cell>
        </row>
        <row r="911">
          <cell r="A911">
            <v>0.91900000000000004</v>
          </cell>
          <cell r="B911">
            <v>1.0237000000000001</v>
          </cell>
          <cell r="C911">
            <v>0.84219999999999995</v>
          </cell>
          <cell r="D911">
            <v>0.96339999999999992</v>
          </cell>
        </row>
        <row r="912">
          <cell r="A912">
            <v>0.92</v>
          </cell>
          <cell r="B912">
            <v>1.024</v>
          </cell>
          <cell r="C912">
            <v>0.84299999999999997</v>
          </cell>
          <cell r="D912">
            <v>0.96599999999999997</v>
          </cell>
        </row>
        <row r="913">
          <cell r="A913">
            <v>0.92100000000000004</v>
          </cell>
          <cell r="B913">
            <v>1.0243</v>
          </cell>
          <cell r="C913">
            <v>0.84389999999999998</v>
          </cell>
          <cell r="D913">
            <v>0.96889999999999998</v>
          </cell>
        </row>
        <row r="914">
          <cell r="A914">
            <v>0.92200000000000004</v>
          </cell>
          <cell r="B914">
            <v>1.0246</v>
          </cell>
          <cell r="C914">
            <v>0.8448</v>
          </cell>
          <cell r="D914">
            <v>0.9718</v>
          </cell>
        </row>
        <row r="915">
          <cell r="A915">
            <v>0.92300000000000004</v>
          </cell>
          <cell r="B915">
            <v>1.0248999999999999</v>
          </cell>
          <cell r="C915">
            <v>0.84570000000000001</v>
          </cell>
          <cell r="D915">
            <v>0.97470000000000001</v>
          </cell>
        </row>
        <row r="916">
          <cell r="A916">
            <v>0.92400000000000004</v>
          </cell>
          <cell r="B916">
            <v>1.0251999999999999</v>
          </cell>
          <cell r="C916">
            <v>0.84660000000000002</v>
          </cell>
          <cell r="D916">
            <v>0.97760000000000002</v>
          </cell>
        </row>
        <row r="917">
          <cell r="A917">
            <v>0.92500000000000004</v>
          </cell>
          <cell r="B917">
            <v>1.0255000000000001</v>
          </cell>
          <cell r="C917">
            <v>0.84749999999999992</v>
          </cell>
          <cell r="D917">
            <v>0.98049999999999993</v>
          </cell>
        </row>
        <row r="918">
          <cell r="A918">
            <v>0.92600000000000005</v>
          </cell>
          <cell r="B918">
            <v>1.0258</v>
          </cell>
          <cell r="C918">
            <v>0.84839999999999993</v>
          </cell>
          <cell r="D918">
            <v>0.98339999999999994</v>
          </cell>
        </row>
        <row r="919">
          <cell r="A919">
            <v>0.92700000000000005</v>
          </cell>
          <cell r="B919">
            <v>1.0261</v>
          </cell>
          <cell r="C919">
            <v>0.84929999999999994</v>
          </cell>
          <cell r="D919">
            <v>0.98629999999999995</v>
          </cell>
        </row>
        <row r="920">
          <cell r="A920">
            <v>0.92800000000000005</v>
          </cell>
          <cell r="B920">
            <v>1.0264</v>
          </cell>
          <cell r="C920">
            <v>0.85019999999999996</v>
          </cell>
          <cell r="D920">
            <v>0.98919999999999997</v>
          </cell>
        </row>
        <row r="921">
          <cell r="A921">
            <v>0.92900000000000005</v>
          </cell>
          <cell r="B921">
            <v>1.0266999999999999</v>
          </cell>
          <cell r="C921">
            <v>0.85109999999999997</v>
          </cell>
          <cell r="D921">
            <v>0.99209999999999998</v>
          </cell>
        </row>
        <row r="922">
          <cell r="A922">
            <v>0.93</v>
          </cell>
          <cell r="B922">
            <v>1.0269999999999999</v>
          </cell>
          <cell r="C922">
            <v>0.85199999999999998</v>
          </cell>
          <cell r="D922">
            <v>0.995</v>
          </cell>
        </row>
        <row r="923">
          <cell r="A923">
            <v>0.93100000000000005</v>
          </cell>
          <cell r="B923">
            <v>1.0272999999999999</v>
          </cell>
          <cell r="C923">
            <v>0.8528</v>
          </cell>
          <cell r="D923">
            <v>0.99819999999999998</v>
          </cell>
        </row>
        <row r="924">
          <cell r="A924">
            <v>0.93200000000000005</v>
          </cell>
          <cell r="B924">
            <v>1.0275999999999998</v>
          </cell>
          <cell r="C924">
            <v>0.85360000000000003</v>
          </cell>
          <cell r="D924">
            <v>1.0014000000000001</v>
          </cell>
        </row>
        <row r="925">
          <cell r="A925">
            <v>0.93300000000000005</v>
          </cell>
          <cell r="B925">
            <v>1.0279</v>
          </cell>
          <cell r="C925">
            <v>0.85439999999999994</v>
          </cell>
          <cell r="D925">
            <v>1.0045999999999999</v>
          </cell>
        </row>
        <row r="926">
          <cell r="A926">
            <v>0.93400000000000005</v>
          </cell>
          <cell r="B926">
            <v>1.0282</v>
          </cell>
          <cell r="C926">
            <v>0.85519999999999996</v>
          </cell>
          <cell r="D926">
            <v>1.0078</v>
          </cell>
        </row>
        <row r="927">
          <cell r="A927">
            <v>0.93500000000000005</v>
          </cell>
          <cell r="B927">
            <v>1.0285</v>
          </cell>
          <cell r="C927">
            <v>0.85599999999999998</v>
          </cell>
          <cell r="D927">
            <v>1.0109999999999999</v>
          </cell>
        </row>
        <row r="928">
          <cell r="A928">
            <v>0.93600000000000005</v>
          </cell>
          <cell r="B928">
            <v>1.0287999999999999</v>
          </cell>
          <cell r="C928">
            <v>0.85680000000000001</v>
          </cell>
          <cell r="D928">
            <v>1.0142</v>
          </cell>
        </row>
        <row r="929">
          <cell r="A929">
            <v>0.93700000000000006</v>
          </cell>
          <cell r="B929">
            <v>1.0290999999999999</v>
          </cell>
          <cell r="C929">
            <v>0.85760000000000003</v>
          </cell>
          <cell r="D929">
            <v>1.0173999999999999</v>
          </cell>
        </row>
        <row r="930">
          <cell r="A930">
            <v>0.93799999999999994</v>
          </cell>
          <cell r="B930">
            <v>1.0294000000000001</v>
          </cell>
          <cell r="C930">
            <v>0.85839999999999994</v>
          </cell>
          <cell r="D930">
            <v>1.0206</v>
          </cell>
        </row>
        <row r="931">
          <cell r="A931">
            <v>0.93899999999999995</v>
          </cell>
          <cell r="B931">
            <v>1.0297000000000001</v>
          </cell>
          <cell r="C931">
            <v>0.85919999999999996</v>
          </cell>
          <cell r="D931">
            <v>1.0237999999999998</v>
          </cell>
        </row>
        <row r="932">
          <cell r="A932">
            <v>0.94</v>
          </cell>
          <cell r="B932">
            <v>1.03</v>
          </cell>
          <cell r="C932">
            <v>0.86</v>
          </cell>
          <cell r="D932">
            <v>1.0269999999999999</v>
          </cell>
        </row>
        <row r="933">
          <cell r="A933">
            <v>0.94099999999999995</v>
          </cell>
          <cell r="B933">
            <v>1.0303</v>
          </cell>
          <cell r="C933">
            <v>0.86080000000000001</v>
          </cell>
          <cell r="D933">
            <v>1.0306</v>
          </cell>
        </row>
        <row r="934">
          <cell r="A934">
            <v>0.94199999999999995</v>
          </cell>
          <cell r="B934">
            <v>1.0306</v>
          </cell>
          <cell r="C934">
            <v>0.86160000000000003</v>
          </cell>
          <cell r="D934">
            <v>1.0342</v>
          </cell>
        </row>
        <row r="935">
          <cell r="A935">
            <v>0.94299999999999995</v>
          </cell>
          <cell r="B935">
            <v>1.0308999999999999</v>
          </cell>
          <cell r="C935">
            <v>0.86239999999999994</v>
          </cell>
          <cell r="D935">
            <v>1.0377999999999998</v>
          </cell>
        </row>
        <row r="936">
          <cell r="A936">
            <v>0.94399999999999995</v>
          </cell>
          <cell r="B936">
            <v>1.0311999999999999</v>
          </cell>
          <cell r="C936">
            <v>0.86319999999999997</v>
          </cell>
          <cell r="D936">
            <v>1.0413999999999999</v>
          </cell>
        </row>
        <row r="937">
          <cell r="A937">
            <v>0.94499999999999995</v>
          </cell>
          <cell r="B937">
            <v>1.0314999999999999</v>
          </cell>
          <cell r="C937">
            <v>0.86399999999999999</v>
          </cell>
          <cell r="D937">
            <v>1.0449999999999999</v>
          </cell>
        </row>
        <row r="938">
          <cell r="A938">
            <v>0.94599999999999995</v>
          </cell>
          <cell r="B938">
            <v>1.0318000000000001</v>
          </cell>
          <cell r="C938">
            <v>0.86480000000000001</v>
          </cell>
          <cell r="D938">
            <v>1.0486</v>
          </cell>
        </row>
        <row r="939">
          <cell r="A939">
            <v>0.94699999999999995</v>
          </cell>
          <cell r="B939">
            <v>1.0321</v>
          </cell>
          <cell r="C939">
            <v>0.86560000000000004</v>
          </cell>
          <cell r="D939">
            <v>1.0522</v>
          </cell>
        </row>
        <row r="940">
          <cell r="A940">
            <v>0.94799999999999995</v>
          </cell>
          <cell r="B940">
            <v>1.0324</v>
          </cell>
          <cell r="C940">
            <v>0.86639999999999995</v>
          </cell>
          <cell r="D940">
            <v>1.0557999999999998</v>
          </cell>
        </row>
        <row r="941">
          <cell r="A941">
            <v>0.94899999999999995</v>
          </cell>
          <cell r="B941">
            <v>1.0327</v>
          </cell>
          <cell r="C941">
            <v>0.86719999999999997</v>
          </cell>
          <cell r="D941">
            <v>1.0593999999999999</v>
          </cell>
        </row>
        <row r="942">
          <cell r="A942">
            <v>0.95</v>
          </cell>
          <cell r="B942">
            <v>1.0329999999999999</v>
          </cell>
          <cell r="C942">
            <v>0.86799999999999999</v>
          </cell>
          <cell r="D942">
            <v>1.0629999999999999</v>
          </cell>
        </row>
        <row r="943">
          <cell r="A943">
            <v>0.95099999999999996</v>
          </cell>
          <cell r="B943">
            <v>1.0332999999999999</v>
          </cell>
          <cell r="C943">
            <v>0.86880000000000002</v>
          </cell>
          <cell r="D943">
            <v>1.0669999999999999</v>
          </cell>
        </row>
        <row r="944">
          <cell r="A944">
            <v>0.95199999999999996</v>
          </cell>
          <cell r="B944">
            <v>1.0335999999999999</v>
          </cell>
          <cell r="C944">
            <v>0.86960000000000004</v>
          </cell>
          <cell r="D944">
            <v>1.071</v>
          </cell>
        </row>
        <row r="945">
          <cell r="A945">
            <v>0.95299999999999996</v>
          </cell>
          <cell r="B945">
            <v>1.0339</v>
          </cell>
          <cell r="C945">
            <v>0.87039999999999995</v>
          </cell>
          <cell r="D945">
            <v>1.075</v>
          </cell>
        </row>
        <row r="946">
          <cell r="A946">
            <v>0.95399999999999996</v>
          </cell>
          <cell r="B946">
            <v>1.0342</v>
          </cell>
          <cell r="C946">
            <v>0.87119999999999997</v>
          </cell>
          <cell r="D946">
            <v>1.079</v>
          </cell>
        </row>
        <row r="947">
          <cell r="A947">
            <v>0.95499999999999996</v>
          </cell>
          <cell r="B947">
            <v>1.0345</v>
          </cell>
          <cell r="C947">
            <v>0.872</v>
          </cell>
          <cell r="D947">
            <v>1.083</v>
          </cell>
        </row>
        <row r="948">
          <cell r="A948">
            <v>0.95599999999999996</v>
          </cell>
          <cell r="B948">
            <v>1.0347999999999999</v>
          </cell>
          <cell r="C948">
            <v>0.87280000000000002</v>
          </cell>
          <cell r="D948">
            <v>1.087</v>
          </cell>
        </row>
        <row r="949">
          <cell r="A949">
            <v>0.95699999999999996</v>
          </cell>
          <cell r="B949">
            <v>1.0350999999999999</v>
          </cell>
          <cell r="C949">
            <v>0.87360000000000004</v>
          </cell>
          <cell r="D949">
            <v>1.091</v>
          </cell>
        </row>
        <row r="950">
          <cell r="A950">
            <v>0.95799999999999996</v>
          </cell>
          <cell r="B950">
            <v>1.0354000000000001</v>
          </cell>
          <cell r="C950">
            <v>0.87439999999999996</v>
          </cell>
          <cell r="D950">
            <v>1.095</v>
          </cell>
        </row>
        <row r="951">
          <cell r="A951">
            <v>0.95899999999999996</v>
          </cell>
          <cell r="B951">
            <v>1.0357000000000001</v>
          </cell>
          <cell r="C951">
            <v>0.87519999999999998</v>
          </cell>
          <cell r="D951">
            <v>1.099</v>
          </cell>
        </row>
        <row r="952">
          <cell r="A952">
            <v>0.96</v>
          </cell>
          <cell r="B952">
            <v>1.036</v>
          </cell>
          <cell r="C952">
            <v>0.876</v>
          </cell>
          <cell r="D952">
            <v>1.103</v>
          </cell>
        </row>
        <row r="953">
          <cell r="A953">
            <v>0.96099999999999997</v>
          </cell>
          <cell r="B953">
            <v>1.0362</v>
          </cell>
          <cell r="C953">
            <v>0.87680000000000002</v>
          </cell>
          <cell r="D953">
            <v>1.1075999999999999</v>
          </cell>
        </row>
        <row r="954">
          <cell r="A954">
            <v>0.96199999999999997</v>
          </cell>
          <cell r="B954">
            <v>1.0364</v>
          </cell>
          <cell r="C954">
            <v>0.87760000000000005</v>
          </cell>
          <cell r="D954">
            <v>1.1122000000000001</v>
          </cell>
        </row>
        <row r="955">
          <cell r="A955">
            <v>0.96299999999999997</v>
          </cell>
          <cell r="B955">
            <v>1.0366</v>
          </cell>
          <cell r="C955">
            <v>0.87839999999999996</v>
          </cell>
          <cell r="D955">
            <v>1.1168</v>
          </cell>
        </row>
        <row r="956">
          <cell r="A956">
            <v>0.96399999999999997</v>
          </cell>
          <cell r="B956">
            <v>1.0367999999999999</v>
          </cell>
          <cell r="C956">
            <v>0.87919999999999998</v>
          </cell>
          <cell r="D956">
            <v>1.1214</v>
          </cell>
        </row>
        <row r="957">
          <cell r="A957">
            <v>0.96499999999999997</v>
          </cell>
          <cell r="B957">
            <v>1.0369999999999999</v>
          </cell>
          <cell r="C957">
            <v>0.88</v>
          </cell>
          <cell r="D957">
            <v>1.1259999999999999</v>
          </cell>
        </row>
        <row r="958">
          <cell r="A958">
            <v>0.96599999999999997</v>
          </cell>
          <cell r="B958">
            <v>1.0372000000000001</v>
          </cell>
          <cell r="C958">
            <v>0.88080000000000003</v>
          </cell>
          <cell r="D958">
            <v>1.1306</v>
          </cell>
        </row>
        <row r="959">
          <cell r="A959">
            <v>0.96699999999999997</v>
          </cell>
          <cell r="B959">
            <v>1.0374000000000001</v>
          </cell>
          <cell r="C959">
            <v>0.88160000000000005</v>
          </cell>
          <cell r="D959">
            <v>1.1352</v>
          </cell>
        </row>
        <row r="960">
          <cell r="A960">
            <v>0.96799999999999997</v>
          </cell>
          <cell r="B960">
            <v>1.0376000000000001</v>
          </cell>
          <cell r="C960">
            <v>0.88239999999999996</v>
          </cell>
          <cell r="D960">
            <v>1.1397999999999999</v>
          </cell>
        </row>
        <row r="961">
          <cell r="A961">
            <v>0.96899999999999997</v>
          </cell>
          <cell r="B961">
            <v>1.0378000000000001</v>
          </cell>
          <cell r="C961">
            <v>0.88319999999999999</v>
          </cell>
          <cell r="D961">
            <v>1.1444000000000001</v>
          </cell>
        </row>
        <row r="962">
          <cell r="A962">
            <v>0.97</v>
          </cell>
          <cell r="B962">
            <v>1.038</v>
          </cell>
          <cell r="C962">
            <v>0.88400000000000001</v>
          </cell>
          <cell r="D962">
            <v>1.149</v>
          </cell>
        </row>
        <row r="963">
          <cell r="A963">
            <v>0.97099999999999997</v>
          </cell>
          <cell r="B963">
            <v>1.0381</v>
          </cell>
          <cell r="C963">
            <v>0.88480000000000003</v>
          </cell>
          <cell r="D963">
            <v>1.1543000000000001</v>
          </cell>
        </row>
        <row r="964">
          <cell r="A964">
            <v>0.97199999999999998</v>
          </cell>
          <cell r="B964">
            <v>1.0382</v>
          </cell>
          <cell r="C964">
            <v>0.88560000000000005</v>
          </cell>
          <cell r="D964">
            <v>1.1596</v>
          </cell>
        </row>
        <row r="965">
          <cell r="A965">
            <v>0.97299999999999998</v>
          </cell>
          <cell r="B965">
            <v>1.0383</v>
          </cell>
          <cell r="C965">
            <v>0.88639999999999997</v>
          </cell>
          <cell r="D965">
            <v>1.1649</v>
          </cell>
        </row>
        <row r="966">
          <cell r="A966">
            <v>0.97399999999999998</v>
          </cell>
          <cell r="B966">
            <v>1.0384</v>
          </cell>
          <cell r="C966">
            <v>0.88719999999999999</v>
          </cell>
          <cell r="D966">
            <v>1.1701999999999999</v>
          </cell>
        </row>
        <row r="967">
          <cell r="A967">
            <v>0.97499999999999998</v>
          </cell>
          <cell r="B967">
            <v>1.0385</v>
          </cell>
          <cell r="C967">
            <v>0.88800000000000001</v>
          </cell>
          <cell r="D967">
            <v>1.1755</v>
          </cell>
        </row>
        <row r="968">
          <cell r="A968">
            <v>0.97599999999999998</v>
          </cell>
          <cell r="B968">
            <v>1.0386</v>
          </cell>
          <cell r="C968">
            <v>0.88880000000000003</v>
          </cell>
          <cell r="D968">
            <v>1.1808000000000001</v>
          </cell>
        </row>
        <row r="969">
          <cell r="A969">
            <v>0.97699999999999998</v>
          </cell>
          <cell r="B969">
            <v>1.0387</v>
          </cell>
          <cell r="C969">
            <v>0.88960000000000006</v>
          </cell>
          <cell r="D969">
            <v>1.1860999999999999</v>
          </cell>
        </row>
        <row r="970">
          <cell r="A970">
            <v>0.97799999999999998</v>
          </cell>
          <cell r="B970">
            <v>1.0387999999999999</v>
          </cell>
          <cell r="C970">
            <v>0.89039999999999997</v>
          </cell>
          <cell r="D970">
            <v>1.1914</v>
          </cell>
        </row>
        <row r="971">
          <cell r="A971">
            <v>0.97899999999999998</v>
          </cell>
          <cell r="B971">
            <v>1.0388999999999999</v>
          </cell>
          <cell r="C971">
            <v>0.89119999999999999</v>
          </cell>
          <cell r="D971">
            <v>1.1966999999999999</v>
          </cell>
        </row>
        <row r="972">
          <cell r="A972">
            <v>0.98</v>
          </cell>
          <cell r="B972">
            <v>1.0389999999999999</v>
          </cell>
          <cell r="C972">
            <v>0.89200000000000002</v>
          </cell>
          <cell r="D972">
            <v>1.202</v>
          </cell>
        </row>
        <row r="973">
          <cell r="A973">
            <v>0.98099999999999998</v>
          </cell>
          <cell r="B973">
            <v>1.0390999999999999</v>
          </cell>
          <cell r="C973">
            <v>0.89280000000000004</v>
          </cell>
          <cell r="D973">
            <v>1.2082999999999999</v>
          </cell>
        </row>
        <row r="974">
          <cell r="A974">
            <v>0.98199999999999998</v>
          </cell>
          <cell r="B974">
            <v>1.0391999999999999</v>
          </cell>
          <cell r="C974">
            <v>0.89360000000000006</v>
          </cell>
          <cell r="D974">
            <v>1.2145999999999999</v>
          </cell>
        </row>
        <row r="975">
          <cell r="A975">
            <v>0.98299999999999998</v>
          </cell>
          <cell r="B975">
            <v>1.0392999999999999</v>
          </cell>
          <cell r="C975">
            <v>0.89439999999999997</v>
          </cell>
          <cell r="D975">
            <v>1.2208999999999999</v>
          </cell>
        </row>
        <row r="976">
          <cell r="A976">
            <v>0.98399999999999999</v>
          </cell>
          <cell r="B976">
            <v>1.0393999999999999</v>
          </cell>
          <cell r="C976">
            <v>0.8952</v>
          </cell>
          <cell r="D976">
            <v>1.2271999999999998</v>
          </cell>
        </row>
        <row r="977">
          <cell r="A977">
            <v>0.98499999999999999</v>
          </cell>
          <cell r="B977">
            <v>1.0394999999999999</v>
          </cell>
          <cell r="C977">
            <v>0.89600000000000002</v>
          </cell>
          <cell r="D977">
            <v>1.2334999999999998</v>
          </cell>
        </row>
        <row r="978">
          <cell r="A978">
            <v>0.98599999999999999</v>
          </cell>
          <cell r="B978">
            <v>1.0396000000000001</v>
          </cell>
          <cell r="C978">
            <v>0.89680000000000004</v>
          </cell>
          <cell r="D978">
            <v>1.2398</v>
          </cell>
        </row>
        <row r="979">
          <cell r="A979">
            <v>0.98699999999999999</v>
          </cell>
          <cell r="B979">
            <v>1.0397000000000001</v>
          </cell>
          <cell r="C979">
            <v>0.89760000000000006</v>
          </cell>
          <cell r="D979">
            <v>1.2461</v>
          </cell>
        </row>
        <row r="980">
          <cell r="A980">
            <v>0.98799999999999999</v>
          </cell>
          <cell r="B980">
            <v>1.0398000000000001</v>
          </cell>
          <cell r="C980">
            <v>0.89839999999999998</v>
          </cell>
          <cell r="D980">
            <v>1.2524</v>
          </cell>
        </row>
        <row r="981">
          <cell r="A981">
            <v>0.98899999999999999</v>
          </cell>
          <cell r="B981">
            <v>1.0399</v>
          </cell>
          <cell r="C981">
            <v>0.8992</v>
          </cell>
          <cell r="D981">
            <v>1.2586999999999999</v>
          </cell>
        </row>
        <row r="982">
          <cell r="A982">
            <v>0.99</v>
          </cell>
          <cell r="B982">
            <v>1.04</v>
          </cell>
          <cell r="C982">
            <v>0.9</v>
          </cell>
          <cell r="D982">
            <v>1.2649999999999999</v>
          </cell>
        </row>
        <row r="983">
          <cell r="A983">
            <v>0.99099999999999999</v>
          </cell>
          <cell r="B983">
            <v>1.0401</v>
          </cell>
          <cell r="C983">
            <v>0.90139999999999998</v>
          </cell>
          <cell r="D983">
            <v>1.2728999999999999</v>
          </cell>
        </row>
        <row r="984">
          <cell r="A984">
            <v>0.99199999999999999</v>
          </cell>
          <cell r="B984">
            <v>1.0402</v>
          </cell>
          <cell r="C984">
            <v>0.90280000000000005</v>
          </cell>
          <cell r="D984">
            <v>1.2807999999999999</v>
          </cell>
        </row>
        <row r="985">
          <cell r="A985">
            <v>0.99299999999999999</v>
          </cell>
          <cell r="B985">
            <v>1.0403</v>
          </cell>
          <cell r="C985">
            <v>0.9042</v>
          </cell>
          <cell r="D985">
            <v>1.2887</v>
          </cell>
        </row>
        <row r="986">
          <cell r="A986">
            <v>0.99399999999999999</v>
          </cell>
          <cell r="B986">
            <v>1.0404</v>
          </cell>
          <cell r="C986">
            <v>0.90560000000000007</v>
          </cell>
          <cell r="D986">
            <v>1.2966</v>
          </cell>
        </row>
        <row r="987">
          <cell r="A987">
            <v>0.995</v>
          </cell>
          <cell r="B987">
            <v>1.0405</v>
          </cell>
          <cell r="C987">
            <v>0.90700000000000003</v>
          </cell>
          <cell r="D987">
            <v>1.3045</v>
          </cell>
        </row>
        <row r="988">
          <cell r="A988">
            <v>0.996</v>
          </cell>
          <cell r="B988">
            <v>1.0406</v>
          </cell>
          <cell r="C988">
            <v>0.90839999999999999</v>
          </cell>
          <cell r="D988">
            <v>1.3124</v>
          </cell>
        </row>
        <row r="989">
          <cell r="A989">
            <v>0.997</v>
          </cell>
          <cell r="B989">
            <v>1.0407</v>
          </cell>
          <cell r="C989">
            <v>0.90980000000000005</v>
          </cell>
          <cell r="D989">
            <v>1.3203</v>
          </cell>
        </row>
        <row r="990">
          <cell r="A990">
            <v>0.998</v>
          </cell>
          <cell r="B990">
            <v>1.0407999999999999</v>
          </cell>
          <cell r="C990">
            <v>0.91120000000000001</v>
          </cell>
          <cell r="D990">
            <v>1.3282</v>
          </cell>
        </row>
        <row r="991">
          <cell r="A991">
            <v>0.999</v>
          </cell>
          <cell r="B991">
            <v>1.0408999999999999</v>
          </cell>
          <cell r="C991">
            <v>0.91260000000000008</v>
          </cell>
          <cell r="D991">
            <v>1.3361000000000001</v>
          </cell>
        </row>
        <row r="992">
          <cell r="A992">
            <v>1</v>
          </cell>
          <cell r="B992">
            <v>1.0409999999999999</v>
          </cell>
          <cell r="C992">
            <v>0.91400000000000003</v>
          </cell>
          <cell r="D992">
            <v>1.3440000000000001</v>
          </cell>
        </row>
        <row r="993">
          <cell r="A993">
            <v>1.0009999999999999</v>
          </cell>
          <cell r="B993">
            <v>1.0410999999999999</v>
          </cell>
          <cell r="C993">
            <v>0.91460000000000008</v>
          </cell>
          <cell r="D993">
            <v>1.3541000000000001</v>
          </cell>
        </row>
        <row r="994">
          <cell r="A994">
            <v>1.002</v>
          </cell>
          <cell r="B994">
            <v>1.0411999999999999</v>
          </cell>
          <cell r="C994">
            <v>0.91520000000000001</v>
          </cell>
          <cell r="D994">
            <v>1.3642000000000001</v>
          </cell>
        </row>
        <row r="995">
          <cell r="A995">
            <v>1.0029999999999999</v>
          </cell>
          <cell r="B995">
            <v>1.0412999999999999</v>
          </cell>
          <cell r="C995">
            <v>0.91580000000000006</v>
          </cell>
          <cell r="D995">
            <v>1.3743000000000001</v>
          </cell>
        </row>
        <row r="996">
          <cell r="A996">
            <v>1.004</v>
          </cell>
          <cell r="B996">
            <v>1.0413999999999999</v>
          </cell>
          <cell r="C996">
            <v>0.91639999999999999</v>
          </cell>
          <cell r="D996">
            <v>1.3844000000000001</v>
          </cell>
        </row>
        <row r="997">
          <cell r="A997">
            <v>1.0049999999999999</v>
          </cell>
          <cell r="B997">
            <v>1.0415000000000001</v>
          </cell>
          <cell r="C997">
            <v>0.91700000000000004</v>
          </cell>
          <cell r="D997">
            <v>1.3945000000000001</v>
          </cell>
        </row>
        <row r="998">
          <cell r="A998">
            <v>1.006</v>
          </cell>
          <cell r="B998">
            <v>1.0416000000000001</v>
          </cell>
          <cell r="C998">
            <v>0.91760000000000008</v>
          </cell>
          <cell r="D998">
            <v>1.4046000000000001</v>
          </cell>
        </row>
        <row r="999">
          <cell r="A999">
            <v>1.0069999999999999</v>
          </cell>
          <cell r="B999">
            <v>1.0417000000000001</v>
          </cell>
          <cell r="C999">
            <v>0.91820000000000002</v>
          </cell>
          <cell r="D999">
            <v>1.4147000000000001</v>
          </cell>
        </row>
        <row r="1000">
          <cell r="A1000">
            <v>1.008</v>
          </cell>
          <cell r="B1000">
            <v>1.0418000000000001</v>
          </cell>
          <cell r="C1000">
            <v>0.91880000000000006</v>
          </cell>
          <cell r="D1000">
            <v>1.4248000000000001</v>
          </cell>
        </row>
        <row r="1001">
          <cell r="A1001">
            <v>1.0089999999999999</v>
          </cell>
          <cell r="B1001">
            <v>1.0419</v>
          </cell>
          <cell r="C1001">
            <v>0.9194</v>
          </cell>
          <cell r="D1001">
            <v>1.4349000000000001</v>
          </cell>
        </row>
        <row r="1002">
          <cell r="A1002">
            <v>1.01</v>
          </cell>
          <cell r="B1002">
            <v>1.042</v>
          </cell>
          <cell r="C1002">
            <v>0.92</v>
          </cell>
          <cell r="D1002">
            <v>1.4450000000000001</v>
          </cell>
        </row>
        <row r="1003">
          <cell r="A1003">
            <v>1.0109999999999999</v>
          </cell>
          <cell r="B1003">
            <v>1.042</v>
          </cell>
          <cell r="C1003">
            <v>0.92110000000000003</v>
          </cell>
          <cell r="D1003">
            <v>1.4589000000000001</v>
          </cell>
        </row>
        <row r="1004">
          <cell r="A1004">
            <v>1.012</v>
          </cell>
          <cell r="B1004">
            <v>1.042</v>
          </cell>
          <cell r="C1004">
            <v>0.92220000000000002</v>
          </cell>
          <cell r="D1004">
            <v>1.4728000000000001</v>
          </cell>
        </row>
        <row r="1005">
          <cell r="A1005">
            <v>1.0129999999999999</v>
          </cell>
          <cell r="B1005">
            <v>1.042</v>
          </cell>
          <cell r="C1005">
            <v>0.92330000000000001</v>
          </cell>
          <cell r="D1005">
            <v>1.4867000000000001</v>
          </cell>
        </row>
        <row r="1006">
          <cell r="A1006">
            <v>1.014</v>
          </cell>
          <cell r="B1006">
            <v>1.042</v>
          </cell>
          <cell r="C1006">
            <v>0.9244</v>
          </cell>
          <cell r="D1006">
            <v>1.5006000000000002</v>
          </cell>
        </row>
        <row r="1007">
          <cell r="A1007">
            <v>1.0149999999999999</v>
          </cell>
          <cell r="B1007">
            <v>1.042</v>
          </cell>
          <cell r="C1007">
            <v>0.92549999999999999</v>
          </cell>
          <cell r="D1007">
            <v>1.5145</v>
          </cell>
        </row>
        <row r="1008">
          <cell r="A1008">
            <v>1.016</v>
          </cell>
          <cell r="B1008">
            <v>1.042</v>
          </cell>
          <cell r="C1008">
            <v>0.92660000000000009</v>
          </cell>
          <cell r="D1008">
            <v>1.5284</v>
          </cell>
        </row>
        <row r="1009">
          <cell r="A1009">
            <v>1.0169999999999999</v>
          </cell>
          <cell r="B1009">
            <v>1.042</v>
          </cell>
          <cell r="C1009">
            <v>0.92770000000000008</v>
          </cell>
          <cell r="D1009">
            <v>1.5423</v>
          </cell>
        </row>
        <row r="1010">
          <cell r="A1010">
            <v>1.018</v>
          </cell>
          <cell r="B1010">
            <v>1.042</v>
          </cell>
          <cell r="C1010">
            <v>0.92880000000000007</v>
          </cell>
          <cell r="D1010">
            <v>1.5562</v>
          </cell>
        </row>
        <row r="1011">
          <cell r="A1011">
            <v>1.0189999999999999</v>
          </cell>
          <cell r="B1011">
            <v>1.042</v>
          </cell>
          <cell r="C1011">
            <v>0.92990000000000006</v>
          </cell>
          <cell r="D1011">
            <v>1.5701000000000001</v>
          </cell>
        </row>
        <row r="1012">
          <cell r="A1012">
            <v>1.02</v>
          </cell>
          <cell r="B1012">
            <v>1.042</v>
          </cell>
          <cell r="C1012">
            <v>0.93100000000000005</v>
          </cell>
          <cell r="D1012">
            <v>1.5840000000000001</v>
          </cell>
        </row>
      </sheetData>
      <sheetData sheetId="1"/>
      <sheetData sheetId="2"/>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
      <sheetName val="DISEÑO ALL"/>
      <sheetName val="CANTIDADES"/>
    </sheetNames>
    <sheetDataSet>
      <sheetData sheetId="0">
        <row r="2">
          <cell r="A2" t="str">
            <v>0.010</v>
          </cell>
          <cell r="B2">
            <v>0.29199999999999998</v>
          </cell>
          <cell r="C2">
            <v>9.1999999999999998E-2</v>
          </cell>
          <cell r="D2">
            <v>4.1000000000000002E-2</v>
          </cell>
        </row>
        <row r="3">
          <cell r="A3">
            <v>1.0999999999999999E-2</v>
          </cell>
          <cell r="B3">
            <v>0.29899999999999999</v>
          </cell>
          <cell r="C3">
            <v>9.5199999999999993E-2</v>
          </cell>
          <cell r="D3">
            <v>4.36E-2</v>
          </cell>
        </row>
        <row r="4">
          <cell r="A4">
            <v>1.2E-2</v>
          </cell>
          <cell r="B4">
            <v>0.30599999999999999</v>
          </cell>
          <cell r="C4">
            <v>9.8400000000000001E-2</v>
          </cell>
          <cell r="D4">
            <v>4.6200000000000005E-2</v>
          </cell>
        </row>
        <row r="5">
          <cell r="A5">
            <v>1.2999999999999999E-2</v>
          </cell>
          <cell r="B5">
            <v>0.313</v>
          </cell>
          <cell r="C5">
            <v>0.1016</v>
          </cell>
          <cell r="D5">
            <v>4.8800000000000003E-2</v>
          </cell>
        </row>
        <row r="6">
          <cell r="A6">
            <v>1.4E-2</v>
          </cell>
          <cell r="B6">
            <v>0.32</v>
          </cell>
          <cell r="C6">
            <v>0.1048</v>
          </cell>
          <cell r="D6">
            <v>5.1400000000000001E-2</v>
          </cell>
        </row>
        <row r="7">
          <cell r="A7">
            <v>1.4999999999999999E-2</v>
          </cell>
          <cell r="B7">
            <v>0.32699999999999996</v>
          </cell>
          <cell r="C7">
            <v>0.108</v>
          </cell>
          <cell r="D7">
            <v>5.4000000000000006E-2</v>
          </cell>
        </row>
        <row r="8">
          <cell r="A8">
            <v>1.6E-2</v>
          </cell>
          <cell r="B8">
            <v>0.33399999999999996</v>
          </cell>
          <cell r="C8">
            <v>0.11119999999999999</v>
          </cell>
          <cell r="D8">
            <v>5.6600000000000004E-2</v>
          </cell>
        </row>
        <row r="9">
          <cell r="A9">
            <v>1.7000000000000001E-2</v>
          </cell>
          <cell r="B9">
            <v>0.34099999999999997</v>
          </cell>
          <cell r="C9">
            <v>0.1144</v>
          </cell>
          <cell r="D9">
            <v>5.9200000000000003E-2</v>
          </cell>
        </row>
        <row r="10">
          <cell r="A10">
            <v>1.7999999999999999E-2</v>
          </cell>
          <cell r="B10">
            <v>0.34799999999999998</v>
          </cell>
          <cell r="C10">
            <v>0.1176</v>
          </cell>
          <cell r="D10">
            <v>6.1800000000000008E-2</v>
          </cell>
        </row>
        <row r="11">
          <cell r="A11">
            <v>1.9E-2</v>
          </cell>
          <cell r="B11">
            <v>0.35499999999999998</v>
          </cell>
          <cell r="C11">
            <v>0.1208</v>
          </cell>
          <cell r="D11">
            <v>6.4400000000000013E-2</v>
          </cell>
        </row>
        <row r="12">
          <cell r="A12">
            <v>0.02</v>
          </cell>
          <cell r="B12">
            <v>0.36199999999999999</v>
          </cell>
          <cell r="C12">
            <v>0.124</v>
          </cell>
          <cell r="D12">
            <v>6.7000000000000004E-2</v>
          </cell>
        </row>
        <row r="13">
          <cell r="A13">
            <v>2.1000000000000001E-2</v>
          </cell>
          <cell r="B13">
            <v>0.36580000000000001</v>
          </cell>
          <cell r="C13">
            <v>0.12640000000000001</v>
          </cell>
          <cell r="D13">
            <v>6.8900000000000003E-2</v>
          </cell>
        </row>
        <row r="14">
          <cell r="A14">
            <v>2.1999999999999999E-2</v>
          </cell>
          <cell r="B14">
            <v>0.36959999999999998</v>
          </cell>
          <cell r="C14">
            <v>0.1288</v>
          </cell>
          <cell r="D14">
            <v>7.0800000000000002E-2</v>
          </cell>
        </row>
        <row r="15">
          <cell r="A15">
            <v>2.3E-2</v>
          </cell>
          <cell r="B15">
            <v>0.37340000000000001</v>
          </cell>
          <cell r="C15">
            <v>0.13119999999999998</v>
          </cell>
          <cell r="D15">
            <v>7.2700000000000001E-2</v>
          </cell>
        </row>
        <row r="16">
          <cell r="A16">
            <v>2.4E-2</v>
          </cell>
          <cell r="B16">
            <v>0.37719999999999998</v>
          </cell>
          <cell r="C16">
            <v>0.1336</v>
          </cell>
          <cell r="D16">
            <v>7.46E-2</v>
          </cell>
        </row>
        <row r="17">
          <cell r="A17">
            <v>2.5000000000000001E-2</v>
          </cell>
          <cell r="B17">
            <v>0.38100000000000001</v>
          </cell>
          <cell r="C17">
            <v>0.13600000000000001</v>
          </cell>
          <cell r="D17">
            <v>7.6499999999999999E-2</v>
          </cell>
        </row>
        <row r="18">
          <cell r="A18">
            <v>2.5999999999999999E-2</v>
          </cell>
          <cell r="B18">
            <v>0.38480000000000003</v>
          </cell>
          <cell r="C18">
            <v>0.1384</v>
          </cell>
          <cell r="D18">
            <v>7.8399999999999997E-2</v>
          </cell>
        </row>
        <row r="19">
          <cell r="A19">
            <v>2.7E-2</v>
          </cell>
          <cell r="B19">
            <v>0.3886</v>
          </cell>
          <cell r="C19">
            <v>0.14079999999999998</v>
          </cell>
          <cell r="D19">
            <v>8.0299999999999996E-2</v>
          </cell>
        </row>
        <row r="20">
          <cell r="A20">
            <v>2.8000000000000001E-2</v>
          </cell>
          <cell r="B20">
            <v>0.39240000000000003</v>
          </cell>
          <cell r="C20">
            <v>0.14319999999999999</v>
          </cell>
          <cell r="D20">
            <v>8.2199999999999995E-2</v>
          </cell>
        </row>
        <row r="21">
          <cell r="A21">
            <v>2.9000000000000001E-2</v>
          </cell>
          <cell r="B21">
            <v>0.3962</v>
          </cell>
          <cell r="C21">
            <v>0.14560000000000001</v>
          </cell>
          <cell r="D21">
            <v>8.4099999999999994E-2</v>
          </cell>
        </row>
        <row r="22">
          <cell r="A22">
            <v>0.03</v>
          </cell>
          <cell r="B22">
            <v>0.4</v>
          </cell>
          <cell r="C22">
            <v>0.14799999999999999</v>
          </cell>
          <cell r="D22">
            <v>8.5999999999999993E-2</v>
          </cell>
        </row>
        <row r="23">
          <cell r="A23">
            <v>3.1E-2</v>
          </cell>
          <cell r="B23">
            <v>0.4027</v>
          </cell>
          <cell r="C23">
            <v>0.1497</v>
          </cell>
          <cell r="D23">
            <v>8.7599999999999997E-2</v>
          </cell>
        </row>
        <row r="24">
          <cell r="A24">
            <v>3.2000000000000001E-2</v>
          </cell>
          <cell r="B24">
            <v>0.40540000000000004</v>
          </cell>
          <cell r="C24">
            <v>0.15140000000000001</v>
          </cell>
          <cell r="D24">
            <v>8.9199999999999988E-2</v>
          </cell>
        </row>
        <row r="25">
          <cell r="A25">
            <v>3.3000000000000002E-2</v>
          </cell>
          <cell r="B25">
            <v>0.40810000000000002</v>
          </cell>
          <cell r="C25">
            <v>0.15309999999999999</v>
          </cell>
          <cell r="D25">
            <v>9.0799999999999992E-2</v>
          </cell>
        </row>
        <row r="26">
          <cell r="A26">
            <v>3.4000000000000002E-2</v>
          </cell>
          <cell r="B26">
            <v>0.4108</v>
          </cell>
          <cell r="C26">
            <v>0.15479999999999999</v>
          </cell>
          <cell r="D26">
            <v>9.2399999999999996E-2</v>
          </cell>
        </row>
        <row r="27">
          <cell r="A27">
            <v>3.5000000000000003E-2</v>
          </cell>
          <cell r="B27">
            <v>0.41349999999999998</v>
          </cell>
          <cell r="C27">
            <v>0.1565</v>
          </cell>
          <cell r="D27">
            <v>9.4E-2</v>
          </cell>
        </row>
        <row r="28">
          <cell r="A28">
            <v>3.5999999999999997E-2</v>
          </cell>
          <cell r="B28">
            <v>0.41620000000000001</v>
          </cell>
          <cell r="C28">
            <v>0.15820000000000001</v>
          </cell>
          <cell r="D28">
            <v>9.5599999999999991E-2</v>
          </cell>
        </row>
        <row r="29">
          <cell r="A29">
            <v>3.6999999999999998E-2</v>
          </cell>
          <cell r="B29">
            <v>0.41889999999999999</v>
          </cell>
          <cell r="C29">
            <v>0.15990000000000001</v>
          </cell>
          <cell r="D29">
            <v>9.7199999999999995E-2</v>
          </cell>
        </row>
        <row r="30">
          <cell r="A30">
            <v>3.7999999999999999E-2</v>
          </cell>
          <cell r="B30">
            <v>0.42159999999999997</v>
          </cell>
          <cell r="C30">
            <v>0.16159999999999999</v>
          </cell>
          <cell r="D30">
            <v>9.8799999999999999E-2</v>
          </cell>
        </row>
        <row r="31">
          <cell r="A31">
            <v>3.9E-2</v>
          </cell>
          <cell r="B31">
            <v>0.42430000000000001</v>
          </cell>
          <cell r="C31">
            <v>0.1633</v>
          </cell>
          <cell r="D31">
            <v>0.10039999999999999</v>
          </cell>
        </row>
        <row r="32">
          <cell r="A32">
            <v>0.04</v>
          </cell>
          <cell r="B32">
            <v>0.42699999999999999</v>
          </cell>
          <cell r="C32">
            <v>0.16500000000000001</v>
          </cell>
          <cell r="D32">
            <v>0.10199999999999999</v>
          </cell>
        </row>
        <row r="33">
          <cell r="A33">
            <v>4.1000000000000002E-2</v>
          </cell>
          <cell r="B33">
            <v>0.42959999999999998</v>
          </cell>
          <cell r="C33">
            <v>0.16670000000000001</v>
          </cell>
          <cell r="D33">
            <v>0.10339999999999999</v>
          </cell>
        </row>
        <row r="34">
          <cell r="A34">
            <v>4.2000000000000003E-2</v>
          </cell>
          <cell r="B34">
            <v>0.43219999999999997</v>
          </cell>
          <cell r="C34">
            <v>0.16839999999999999</v>
          </cell>
          <cell r="D34">
            <v>0.10479999999999999</v>
          </cell>
        </row>
        <row r="35">
          <cell r="A35">
            <v>4.2999999999999997E-2</v>
          </cell>
          <cell r="B35">
            <v>0.43480000000000002</v>
          </cell>
          <cell r="C35">
            <v>0.1701</v>
          </cell>
          <cell r="D35">
            <v>0.1062</v>
          </cell>
        </row>
        <row r="36">
          <cell r="A36">
            <v>4.3999999999999997E-2</v>
          </cell>
          <cell r="B36">
            <v>0.43740000000000001</v>
          </cell>
          <cell r="C36">
            <v>0.17180000000000001</v>
          </cell>
          <cell r="D36">
            <v>0.1076</v>
          </cell>
        </row>
        <row r="37">
          <cell r="A37">
            <v>4.4999999999999998E-2</v>
          </cell>
          <cell r="B37">
            <v>0.44</v>
          </cell>
          <cell r="C37">
            <v>0.17349999999999999</v>
          </cell>
          <cell r="D37">
            <v>0.109</v>
          </cell>
        </row>
        <row r="38">
          <cell r="A38">
            <v>4.5999999999999999E-2</v>
          </cell>
          <cell r="B38">
            <v>0.44259999999999999</v>
          </cell>
          <cell r="C38">
            <v>0.17519999999999999</v>
          </cell>
          <cell r="D38">
            <v>0.1104</v>
          </cell>
        </row>
        <row r="39">
          <cell r="A39">
            <v>4.7E-2</v>
          </cell>
          <cell r="B39">
            <v>0.44519999999999998</v>
          </cell>
          <cell r="C39">
            <v>0.1769</v>
          </cell>
          <cell r="D39">
            <v>0.1118</v>
          </cell>
        </row>
        <row r="40">
          <cell r="A40">
            <v>4.8000000000000001E-2</v>
          </cell>
          <cell r="B40">
            <v>0.44780000000000003</v>
          </cell>
          <cell r="C40">
            <v>0.17860000000000001</v>
          </cell>
          <cell r="D40">
            <v>0.11320000000000001</v>
          </cell>
        </row>
        <row r="41">
          <cell r="A41">
            <v>4.9000000000000002E-2</v>
          </cell>
          <cell r="B41">
            <v>0.45040000000000002</v>
          </cell>
          <cell r="C41">
            <v>0.18029999999999999</v>
          </cell>
          <cell r="D41">
            <v>0.11460000000000001</v>
          </cell>
        </row>
        <row r="42">
          <cell r="A42">
            <v>0.05</v>
          </cell>
          <cell r="B42">
            <v>0.45300000000000001</v>
          </cell>
          <cell r="C42">
            <v>0.182</v>
          </cell>
          <cell r="D42">
            <v>0.11600000000000001</v>
          </cell>
        </row>
        <row r="43">
          <cell r="A43">
            <v>5.0999999999999997E-2</v>
          </cell>
          <cell r="B43">
            <v>0.45500000000000002</v>
          </cell>
          <cell r="C43">
            <v>0.18340000000000001</v>
          </cell>
          <cell r="D43">
            <v>0.1172</v>
          </cell>
        </row>
        <row r="44">
          <cell r="A44">
            <v>5.1999999999999998E-2</v>
          </cell>
          <cell r="B44">
            <v>0.45700000000000002</v>
          </cell>
          <cell r="C44">
            <v>0.18479999999999999</v>
          </cell>
          <cell r="D44">
            <v>0.11840000000000001</v>
          </cell>
        </row>
        <row r="45">
          <cell r="A45">
            <v>5.2999999999999999E-2</v>
          </cell>
          <cell r="B45">
            <v>0.45900000000000002</v>
          </cell>
          <cell r="C45">
            <v>0.1862</v>
          </cell>
          <cell r="D45">
            <v>0.11960000000000001</v>
          </cell>
        </row>
        <row r="46">
          <cell r="A46">
            <v>5.3999999999999999E-2</v>
          </cell>
          <cell r="B46">
            <v>0.46100000000000002</v>
          </cell>
          <cell r="C46">
            <v>0.18759999999999999</v>
          </cell>
          <cell r="D46">
            <v>0.1208</v>
          </cell>
        </row>
        <row r="47">
          <cell r="A47">
            <v>5.5E-2</v>
          </cell>
          <cell r="B47">
            <v>0.46299999999999997</v>
          </cell>
          <cell r="C47">
            <v>0.189</v>
          </cell>
          <cell r="D47">
            <v>0.122</v>
          </cell>
        </row>
        <row r="48">
          <cell r="A48">
            <v>5.6000000000000001E-2</v>
          </cell>
          <cell r="B48">
            <v>0.46499999999999997</v>
          </cell>
          <cell r="C48">
            <v>0.19040000000000001</v>
          </cell>
          <cell r="D48">
            <v>0.1232</v>
          </cell>
        </row>
        <row r="49">
          <cell r="A49">
            <v>5.7000000000000002E-2</v>
          </cell>
          <cell r="B49">
            <v>0.46699999999999997</v>
          </cell>
          <cell r="C49">
            <v>0.1918</v>
          </cell>
          <cell r="D49">
            <v>0.12440000000000001</v>
          </cell>
        </row>
        <row r="50">
          <cell r="A50">
            <v>5.8000000000000003E-2</v>
          </cell>
          <cell r="B50">
            <v>0.46899999999999997</v>
          </cell>
          <cell r="C50">
            <v>0.19320000000000001</v>
          </cell>
          <cell r="D50">
            <v>0.12559999999999999</v>
          </cell>
        </row>
        <row r="51">
          <cell r="A51">
            <v>5.8999999999999997E-2</v>
          </cell>
          <cell r="B51">
            <v>0.47099999999999997</v>
          </cell>
          <cell r="C51">
            <v>0.1946</v>
          </cell>
          <cell r="D51">
            <v>0.1268</v>
          </cell>
        </row>
        <row r="52">
          <cell r="A52">
            <v>0.06</v>
          </cell>
          <cell r="B52">
            <v>0.47299999999999998</v>
          </cell>
          <cell r="C52">
            <v>0.19600000000000001</v>
          </cell>
          <cell r="D52">
            <v>0.128</v>
          </cell>
        </row>
        <row r="53">
          <cell r="A53">
            <v>6.0999999999999999E-2</v>
          </cell>
          <cell r="B53">
            <v>0.47489999999999999</v>
          </cell>
          <cell r="C53">
            <v>0.19740000000000002</v>
          </cell>
          <cell r="D53">
            <v>0.12920000000000001</v>
          </cell>
        </row>
        <row r="54">
          <cell r="A54">
            <v>6.2E-2</v>
          </cell>
          <cell r="B54">
            <v>0.4768</v>
          </cell>
          <cell r="C54">
            <v>0.1988</v>
          </cell>
          <cell r="D54">
            <v>0.13040000000000002</v>
          </cell>
        </row>
        <row r="55">
          <cell r="A55">
            <v>6.3E-2</v>
          </cell>
          <cell r="B55">
            <v>0.47869999999999996</v>
          </cell>
          <cell r="C55">
            <v>0.20019999999999999</v>
          </cell>
          <cell r="D55">
            <v>0.13159999999999999</v>
          </cell>
        </row>
        <row r="56">
          <cell r="A56">
            <v>6.4000000000000001E-2</v>
          </cell>
          <cell r="B56">
            <v>0.48059999999999997</v>
          </cell>
          <cell r="C56">
            <v>0.2016</v>
          </cell>
          <cell r="D56">
            <v>0.1328</v>
          </cell>
        </row>
        <row r="57">
          <cell r="A57">
            <v>6.5000000000000002E-2</v>
          </cell>
          <cell r="B57">
            <v>0.48249999999999998</v>
          </cell>
          <cell r="C57">
            <v>0.20300000000000001</v>
          </cell>
          <cell r="D57">
            <v>0.13400000000000001</v>
          </cell>
        </row>
        <row r="58">
          <cell r="A58">
            <v>6.6000000000000003E-2</v>
          </cell>
          <cell r="B58">
            <v>0.4844</v>
          </cell>
          <cell r="C58">
            <v>0.2044</v>
          </cell>
          <cell r="D58">
            <v>0.13520000000000001</v>
          </cell>
        </row>
        <row r="59">
          <cell r="A59">
            <v>6.7000000000000004E-2</v>
          </cell>
          <cell r="B59">
            <v>0.48630000000000001</v>
          </cell>
          <cell r="C59">
            <v>0.20579999999999998</v>
          </cell>
          <cell r="D59">
            <v>0.13640000000000002</v>
          </cell>
        </row>
        <row r="60">
          <cell r="A60">
            <v>6.8000000000000005E-2</v>
          </cell>
          <cell r="B60">
            <v>0.48819999999999997</v>
          </cell>
          <cell r="C60">
            <v>0.2072</v>
          </cell>
          <cell r="D60">
            <v>0.1376</v>
          </cell>
        </row>
        <row r="61">
          <cell r="A61">
            <v>6.9000000000000006E-2</v>
          </cell>
          <cell r="B61">
            <v>0.49009999999999998</v>
          </cell>
          <cell r="C61">
            <v>0.20860000000000001</v>
          </cell>
          <cell r="D61">
            <v>0.13880000000000001</v>
          </cell>
        </row>
        <row r="62">
          <cell r="A62">
            <v>7.0000000000000007E-2</v>
          </cell>
          <cell r="B62">
            <v>0.49199999999999999</v>
          </cell>
          <cell r="C62">
            <v>0.21</v>
          </cell>
          <cell r="D62">
            <v>0.14000000000000001</v>
          </cell>
        </row>
        <row r="63">
          <cell r="A63">
            <v>7.0999999999999994E-2</v>
          </cell>
          <cell r="B63">
            <v>0.49330000000000002</v>
          </cell>
          <cell r="C63">
            <v>0.21099999999999999</v>
          </cell>
          <cell r="D63">
            <v>0.1411</v>
          </cell>
        </row>
        <row r="64">
          <cell r="A64">
            <v>7.1999999999999995E-2</v>
          </cell>
          <cell r="B64">
            <v>0.49459999999999998</v>
          </cell>
          <cell r="C64">
            <v>0.21199999999999999</v>
          </cell>
          <cell r="D64">
            <v>0.14220000000000002</v>
          </cell>
        </row>
        <row r="65">
          <cell r="A65">
            <v>7.2999999999999995E-2</v>
          </cell>
          <cell r="B65">
            <v>0.49590000000000001</v>
          </cell>
          <cell r="C65">
            <v>0.21299999999999999</v>
          </cell>
          <cell r="D65">
            <v>0.14330000000000001</v>
          </cell>
        </row>
        <row r="66">
          <cell r="A66">
            <v>7.3999999999999996E-2</v>
          </cell>
          <cell r="B66">
            <v>0.49719999999999998</v>
          </cell>
          <cell r="C66">
            <v>0.214</v>
          </cell>
          <cell r="D66">
            <v>0.1444</v>
          </cell>
        </row>
        <row r="67">
          <cell r="A67">
            <v>7.4999999999999997E-2</v>
          </cell>
          <cell r="B67">
            <v>0.4985</v>
          </cell>
          <cell r="C67">
            <v>0.215</v>
          </cell>
          <cell r="D67">
            <v>0.14550000000000002</v>
          </cell>
        </row>
        <row r="68">
          <cell r="A68">
            <v>7.5999999999999998E-2</v>
          </cell>
          <cell r="B68">
            <v>0.49980000000000002</v>
          </cell>
          <cell r="C68">
            <v>0.216</v>
          </cell>
          <cell r="D68">
            <v>0.14660000000000001</v>
          </cell>
        </row>
        <row r="69">
          <cell r="A69">
            <v>7.6999999999999999E-2</v>
          </cell>
          <cell r="B69">
            <v>0.50109999999999999</v>
          </cell>
          <cell r="C69">
            <v>0.217</v>
          </cell>
          <cell r="D69">
            <v>0.1477</v>
          </cell>
        </row>
        <row r="70">
          <cell r="A70">
            <v>7.8E-2</v>
          </cell>
          <cell r="B70">
            <v>0.50239999999999996</v>
          </cell>
          <cell r="C70">
            <v>0.218</v>
          </cell>
          <cell r="D70">
            <v>0.14879999999999999</v>
          </cell>
        </row>
        <row r="71">
          <cell r="A71">
            <v>7.9000000000000001E-2</v>
          </cell>
          <cell r="B71">
            <v>0.50370000000000004</v>
          </cell>
          <cell r="C71">
            <v>0.219</v>
          </cell>
          <cell r="D71">
            <v>0.14990000000000001</v>
          </cell>
        </row>
        <row r="72">
          <cell r="A72">
            <v>0.08</v>
          </cell>
          <cell r="B72">
            <v>0.505</v>
          </cell>
          <cell r="C72">
            <v>0.22</v>
          </cell>
          <cell r="D72">
            <v>0.151</v>
          </cell>
        </row>
        <row r="73">
          <cell r="A73">
            <v>8.1000000000000003E-2</v>
          </cell>
          <cell r="B73">
            <v>0.50649999999999995</v>
          </cell>
          <cell r="C73">
            <v>0.22120000000000001</v>
          </cell>
          <cell r="D73">
            <v>0.152</v>
          </cell>
        </row>
        <row r="74">
          <cell r="A74">
            <v>8.2000000000000003E-2</v>
          </cell>
          <cell r="B74">
            <v>0.50800000000000001</v>
          </cell>
          <cell r="C74">
            <v>0.22240000000000001</v>
          </cell>
          <cell r="D74">
            <v>0.153</v>
          </cell>
        </row>
        <row r="75">
          <cell r="A75">
            <v>8.3000000000000004E-2</v>
          </cell>
          <cell r="B75">
            <v>0.50950000000000006</v>
          </cell>
          <cell r="C75">
            <v>0.22359999999999999</v>
          </cell>
          <cell r="D75">
            <v>0.154</v>
          </cell>
        </row>
        <row r="76">
          <cell r="A76">
            <v>8.4000000000000005E-2</v>
          </cell>
          <cell r="B76">
            <v>0.51100000000000001</v>
          </cell>
          <cell r="C76">
            <v>0.2248</v>
          </cell>
          <cell r="D76">
            <v>0.155</v>
          </cell>
        </row>
        <row r="77">
          <cell r="A77">
            <v>8.5000000000000006E-2</v>
          </cell>
          <cell r="B77">
            <v>0.51249999999999996</v>
          </cell>
          <cell r="C77">
            <v>0.22600000000000001</v>
          </cell>
          <cell r="D77">
            <v>0.156</v>
          </cell>
        </row>
        <row r="78">
          <cell r="A78">
            <v>8.5999999999999993E-2</v>
          </cell>
          <cell r="B78">
            <v>0.51400000000000001</v>
          </cell>
          <cell r="C78">
            <v>0.22720000000000001</v>
          </cell>
          <cell r="D78">
            <v>0.157</v>
          </cell>
        </row>
        <row r="79">
          <cell r="A79">
            <v>8.6999999999999994E-2</v>
          </cell>
          <cell r="B79">
            <v>0.51550000000000007</v>
          </cell>
          <cell r="C79">
            <v>0.22840000000000002</v>
          </cell>
          <cell r="D79">
            <v>0.158</v>
          </cell>
        </row>
        <row r="80">
          <cell r="A80">
            <v>8.7999999999999995E-2</v>
          </cell>
          <cell r="B80">
            <v>0.51700000000000002</v>
          </cell>
          <cell r="C80">
            <v>0.2296</v>
          </cell>
          <cell r="D80">
            <v>0.159</v>
          </cell>
        </row>
        <row r="81">
          <cell r="A81">
            <v>8.8999999999999996E-2</v>
          </cell>
          <cell r="B81">
            <v>0.51849999999999996</v>
          </cell>
          <cell r="C81">
            <v>0.23080000000000001</v>
          </cell>
          <cell r="D81">
            <v>0.16</v>
          </cell>
        </row>
        <row r="82">
          <cell r="A82">
            <v>0.09</v>
          </cell>
          <cell r="B82">
            <v>0.52</v>
          </cell>
          <cell r="C82">
            <v>0.23200000000000001</v>
          </cell>
          <cell r="D82">
            <v>0.161</v>
          </cell>
        </row>
        <row r="83">
          <cell r="A83">
            <v>9.0999999999999998E-2</v>
          </cell>
          <cell r="B83">
            <v>0.52200000000000002</v>
          </cell>
          <cell r="C83">
            <v>0.2336</v>
          </cell>
          <cell r="D83">
            <v>0.16190000000000002</v>
          </cell>
        </row>
        <row r="84">
          <cell r="A84">
            <v>9.1999999999999998E-2</v>
          </cell>
          <cell r="B84">
            <v>0.52400000000000002</v>
          </cell>
          <cell r="C84">
            <v>0.23520000000000002</v>
          </cell>
          <cell r="D84">
            <v>0.1628</v>
          </cell>
        </row>
        <row r="85">
          <cell r="A85">
            <v>9.2999999999999999E-2</v>
          </cell>
          <cell r="B85">
            <v>0.52600000000000002</v>
          </cell>
          <cell r="C85">
            <v>0.23680000000000001</v>
          </cell>
          <cell r="D85">
            <v>0.16370000000000001</v>
          </cell>
        </row>
        <row r="86">
          <cell r="A86">
            <v>9.4E-2</v>
          </cell>
          <cell r="B86">
            <v>0.52800000000000002</v>
          </cell>
          <cell r="C86">
            <v>0.2384</v>
          </cell>
          <cell r="D86">
            <v>0.1646</v>
          </cell>
        </row>
        <row r="87">
          <cell r="A87">
            <v>9.5000000000000001E-2</v>
          </cell>
          <cell r="B87">
            <v>0.53</v>
          </cell>
          <cell r="C87">
            <v>0.24</v>
          </cell>
          <cell r="D87">
            <v>0.16550000000000001</v>
          </cell>
        </row>
        <row r="88">
          <cell r="A88">
            <v>9.6000000000000002E-2</v>
          </cell>
          <cell r="B88">
            <v>0.53200000000000003</v>
          </cell>
          <cell r="C88">
            <v>0.24160000000000001</v>
          </cell>
          <cell r="D88">
            <v>0.16640000000000002</v>
          </cell>
        </row>
        <row r="89">
          <cell r="A89">
            <v>9.7000000000000003E-2</v>
          </cell>
          <cell r="B89">
            <v>0.53400000000000003</v>
          </cell>
          <cell r="C89">
            <v>0.2432</v>
          </cell>
          <cell r="D89">
            <v>0.1673</v>
          </cell>
        </row>
        <row r="90">
          <cell r="A90">
            <v>9.8000000000000004E-2</v>
          </cell>
          <cell r="B90">
            <v>0.53600000000000003</v>
          </cell>
          <cell r="C90">
            <v>0.24479999999999999</v>
          </cell>
          <cell r="D90">
            <v>0.16820000000000002</v>
          </cell>
        </row>
        <row r="91">
          <cell r="A91">
            <v>9.9000000000000005E-2</v>
          </cell>
          <cell r="B91">
            <v>0.53800000000000003</v>
          </cell>
          <cell r="C91">
            <v>0.24640000000000001</v>
          </cell>
          <cell r="D91">
            <v>0.1691</v>
          </cell>
        </row>
        <row r="92">
          <cell r="A92">
            <v>0.1</v>
          </cell>
          <cell r="B92">
            <v>0.54</v>
          </cell>
          <cell r="C92">
            <v>0.248</v>
          </cell>
          <cell r="D92">
            <v>0.17</v>
          </cell>
        </row>
        <row r="93">
          <cell r="A93">
            <v>0.10100000000000001</v>
          </cell>
          <cell r="B93">
            <v>0.5413</v>
          </cell>
          <cell r="C93">
            <v>0.249</v>
          </cell>
          <cell r="D93">
            <v>0.1709</v>
          </cell>
        </row>
        <row r="94">
          <cell r="A94">
            <v>0.10199999999999999</v>
          </cell>
          <cell r="B94">
            <v>0.54260000000000008</v>
          </cell>
          <cell r="C94">
            <v>0.25</v>
          </cell>
          <cell r="D94">
            <v>0.17180000000000001</v>
          </cell>
        </row>
        <row r="95">
          <cell r="A95">
            <v>0.10299999999999999</v>
          </cell>
          <cell r="B95">
            <v>0.54390000000000005</v>
          </cell>
          <cell r="C95">
            <v>0.251</v>
          </cell>
          <cell r="D95">
            <v>0.17270000000000002</v>
          </cell>
        </row>
        <row r="96">
          <cell r="A96">
            <v>0.104</v>
          </cell>
          <cell r="B96">
            <v>0.54520000000000002</v>
          </cell>
          <cell r="C96">
            <v>0.252</v>
          </cell>
          <cell r="D96">
            <v>0.1736</v>
          </cell>
        </row>
        <row r="97">
          <cell r="A97">
            <v>0.105</v>
          </cell>
          <cell r="B97">
            <v>0.54649999999999999</v>
          </cell>
          <cell r="C97">
            <v>0.253</v>
          </cell>
          <cell r="D97">
            <v>0.17449999999999999</v>
          </cell>
        </row>
        <row r="98">
          <cell r="A98">
            <v>0.106</v>
          </cell>
          <cell r="B98">
            <v>0.54780000000000006</v>
          </cell>
          <cell r="C98">
            <v>0.254</v>
          </cell>
          <cell r="D98">
            <v>0.1754</v>
          </cell>
        </row>
        <row r="99">
          <cell r="A99">
            <v>0.107</v>
          </cell>
          <cell r="B99">
            <v>0.54910000000000003</v>
          </cell>
          <cell r="C99">
            <v>0.255</v>
          </cell>
          <cell r="D99">
            <v>0.17630000000000001</v>
          </cell>
        </row>
        <row r="100">
          <cell r="A100">
            <v>0.108</v>
          </cell>
          <cell r="B100">
            <v>0.5504</v>
          </cell>
          <cell r="C100">
            <v>0.25600000000000001</v>
          </cell>
          <cell r="D100">
            <v>0.1772</v>
          </cell>
        </row>
        <row r="101">
          <cell r="A101">
            <v>0.109</v>
          </cell>
          <cell r="B101">
            <v>0.55170000000000008</v>
          </cell>
          <cell r="C101">
            <v>0.25700000000000001</v>
          </cell>
          <cell r="D101">
            <v>0.17809999999999998</v>
          </cell>
        </row>
        <row r="102">
          <cell r="A102">
            <v>0.11</v>
          </cell>
          <cell r="B102">
            <v>0.55300000000000005</v>
          </cell>
          <cell r="C102">
            <v>0.25800000000000001</v>
          </cell>
          <cell r="D102">
            <v>0.17899999999999999</v>
          </cell>
        </row>
        <row r="103">
          <cell r="A103">
            <v>0.111</v>
          </cell>
          <cell r="B103">
            <v>0.55470000000000008</v>
          </cell>
          <cell r="C103">
            <v>0.25919999999999999</v>
          </cell>
          <cell r="D103">
            <v>0.1799</v>
          </cell>
        </row>
        <row r="104">
          <cell r="A104">
            <v>0.112</v>
          </cell>
          <cell r="B104">
            <v>0.55640000000000001</v>
          </cell>
          <cell r="C104">
            <v>0.26040000000000002</v>
          </cell>
          <cell r="D104">
            <v>0.18079999999999999</v>
          </cell>
        </row>
        <row r="105">
          <cell r="A105">
            <v>0.113</v>
          </cell>
          <cell r="B105">
            <v>0.55810000000000004</v>
          </cell>
          <cell r="C105">
            <v>0.2616</v>
          </cell>
          <cell r="D105">
            <v>0.1817</v>
          </cell>
        </row>
        <row r="106">
          <cell r="A106">
            <v>0.114</v>
          </cell>
          <cell r="B106">
            <v>0.55979999999999996</v>
          </cell>
          <cell r="C106">
            <v>0.26280000000000003</v>
          </cell>
          <cell r="D106">
            <v>0.18259999999999998</v>
          </cell>
        </row>
        <row r="107">
          <cell r="A107">
            <v>0.115</v>
          </cell>
          <cell r="B107">
            <v>0.5615</v>
          </cell>
          <cell r="C107">
            <v>0.26400000000000001</v>
          </cell>
          <cell r="D107">
            <v>0.1835</v>
          </cell>
        </row>
        <row r="108">
          <cell r="A108">
            <v>0.11600000000000001</v>
          </cell>
          <cell r="B108">
            <v>0.56320000000000003</v>
          </cell>
          <cell r="C108">
            <v>0.26519999999999999</v>
          </cell>
          <cell r="D108">
            <v>0.18440000000000001</v>
          </cell>
        </row>
        <row r="109">
          <cell r="A109">
            <v>0.11700000000000001</v>
          </cell>
          <cell r="B109">
            <v>0.56489999999999996</v>
          </cell>
          <cell r="C109">
            <v>0.26640000000000003</v>
          </cell>
          <cell r="D109">
            <v>0.18529999999999999</v>
          </cell>
        </row>
        <row r="110">
          <cell r="A110">
            <v>0.11799999999999999</v>
          </cell>
          <cell r="B110">
            <v>0.56659999999999999</v>
          </cell>
          <cell r="C110">
            <v>0.2676</v>
          </cell>
          <cell r="D110">
            <v>0.1862</v>
          </cell>
        </row>
        <row r="111">
          <cell r="A111">
            <v>0.11899999999999999</v>
          </cell>
          <cell r="B111">
            <v>0.56829999999999992</v>
          </cell>
          <cell r="C111">
            <v>0.26880000000000004</v>
          </cell>
          <cell r="D111">
            <v>0.18709999999999999</v>
          </cell>
        </row>
        <row r="112">
          <cell r="A112">
            <v>0.12</v>
          </cell>
          <cell r="B112">
            <v>0.56999999999999995</v>
          </cell>
          <cell r="C112">
            <v>0.27</v>
          </cell>
          <cell r="D112">
            <v>0.188</v>
          </cell>
        </row>
        <row r="113">
          <cell r="A113">
            <v>0.121</v>
          </cell>
          <cell r="B113">
            <v>0.57099999999999995</v>
          </cell>
          <cell r="C113">
            <v>0.27100000000000002</v>
          </cell>
          <cell r="D113">
            <v>0.18890000000000001</v>
          </cell>
        </row>
        <row r="114">
          <cell r="A114">
            <v>0.122</v>
          </cell>
          <cell r="B114">
            <v>0.57199999999999995</v>
          </cell>
          <cell r="C114">
            <v>0.27200000000000002</v>
          </cell>
          <cell r="D114">
            <v>0.1898</v>
          </cell>
        </row>
        <row r="115">
          <cell r="A115">
            <v>0.123</v>
          </cell>
          <cell r="B115">
            <v>0.57299999999999995</v>
          </cell>
          <cell r="C115">
            <v>0.27300000000000002</v>
          </cell>
          <cell r="D115">
            <v>0.19070000000000001</v>
          </cell>
        </row>
        <row r="116">
          <cell r="A116">
            <v>0.124</v>
          </cell>
          <cell r="B116">
            <v>0.57399999999999995</v>
          </cell>
          <cell r="C116">
            <v>0.27400000000000002</v>
          </cell>
          <cell r="D116">
            <v>0.19159999999999999</v>
          </cell>
        </row>
        <row r="117">
          <cell r="A117">
            <v>0.125</v>
          </cell>
          <cell r="B117">
            <v>0.57499999999999996</v>
          </cell>
          <cell r="C117">
            <v>0.27500000000000002</v>
          </cell>
          <cell r="D117">
            <v>0.1925</v>
          </cell>
        </row>
        <row r="118">
          <cell r="A118">
            <v>0.126</v>
          </cell>
          <cell r="B118">
            <v>0.57599999999999996</v>
          </cell>
          <cell r="C118">
            <v>0.27600000000000002</v>
          </cell>
          <cell r="D118">
            <v>0.19340000000000002</v>
          </cell>
        </row>
        <row r="119">
          <cell r="A119">
            <v>0.127</v>
          </cell>
          <cell r="B119">
            <v>0.57699999999999996</v>
          </cell>
          <cell r="C119">
            <v>0.27700000000000002</v>
          </cell>
          <cell r="D119">
            <v>0.1943</v>
          </cell>
        </row>
        <row r="120">
          <cell r="A120">
            <v>0.128</v>
          </cell>
          <cell r="B120">
            <v>0.57799999999999996</v>
          </cell>
          <cell r="C120">
            <v>0.27800000000000002</v>
          </cell>
          <cell r="D120">
            <v>0.19520000000000001</v>
          </cell>
        </row>
        <row r="121">
          <cell r="A121">
            <v>0.129</v>
          </cell>
          <cell r="B121">
            <v>0.57899999999999996</v>
          </cell>
          <cell r="C121">
            <v>0.27900000000000003</v>
          </cell>
          <cell r="D121">
            <v>0.1961</v>
          </cell>
        </row>
        <row r="122">
          <cell r="A122">
            <v>0.13</v>
          </cell>
          <cell r="B122">
            <v>0.57999999999999996</v>
          </cell>
          <cell r="C122">
            <v>0.28000000000000003</v>
          </cell>
          <cell r="D122">
            <v>0.19700000000000001</v>
          </cell>
        </row>
        <row r="123">
          <cell r="A123">
            <v>0.13100000000000001</v>
          </cell>
          <cell r="B123">
            <v>0.58099999999999996</v>
          </cell>
          <cell r="C123">
            <v>0.28090000000000004</v>
          </cell>
          <cell r="D123">
            <v>0.1978</v>
          </cell>
        </row>
        <row r="124">
          <cell r="A124">
            <v>0.13200000000000001</v>
          </cell>
          <cell r="B124">
            <v>0.58199999999999996</v>
          </cell>
          <cell r="C124">
            <v>0.28179999999999999</v>
          </cell>
          <cell r="D124">
            <v>0.1986</v>
          </cell>
        </row>
        <row r="125">
          <cell r="A125">
            <v>0.13300000000000001</v>
          </cell>
          <cell r="B125">
            <v>0.58299999999999996</v>
          </cell>
          <cell r="C125">
            <v>0.28270000000000001</v>
          </cell>
          <cell r="D125">
            <v>0.19939999999999999</v>
          </cell>
        </row>
        <row r="126">
          <cell r="A126">
            <v>0.13400000000000001</v>
          </cell>
          <cell r="B126">
            <v>0.58399999999999996</v>
          </cell>
          <cell r="C126">
            <v>0.28360000000000002</v>
          </cell>
          <cell r="D126">
            <v>0.20019999999999999</v>
          </cell>
        </row>
        <row r="127">
          <cell r="A127">
            <v>0.13500000000000001</v>
          </cell>
          <cell r="B127">
            <v>0.58499999999999996</v>
          </cell>
          <cell r="C127">
            <v>0.28449999999999998</v>
          </cell>
          <cell r="D127">
            <v>0.20100000000000001</v>
          </cell>
        </row>
        <row r="128">
          <cell r="A128">
            <v>0.13600000000000001</v>
          </cell>
          <cell r="B128">
            <v>0.58599999999999997</v>
          </cell>
          <cell r="C128">
            <v>0.28539999999999999</v>
          </cell>
          <cell r="D128">
            <v>0.20180000000000001</v>
          </cell>
        </row>
        <row r="129">
          <cell r="A129">
            <v>0.13700000000000001</v>
          </cell>
          <cell r="B129">
            <v>0.58699999999999997</v>
          </cell>
          <cell r="C129">
            <v>0.2863</v>
          </cell>
          <cell r="D129">
            <v>0.2026</v>
          </cell>
        </row>
        <row r="130">
          <cell r="A130">
            <v>0.13800000000000001</v>
          </cell>
          <cell r="B130">
            <v>0.58799999999999997</v>
          </cell>
          <cell r="C130">
            <v>0.28720000000000001</v>
          </cell>
          <cell r="D130">
            <v>0.2034</v>
          </cell>
        </row>
        <row r="131">
          <cell r="A131">
            <v>0.13900000000000001</v>
          </cell>
          <cell r="B131">
            <v>0.58899999999999997</v>
          </cell>
          <cell r="C131">
            <v>0.28809999999999997</v>
          </cell>
          <cell r="D131">
            <v>0.20419999999999999</v>
          </cell>
        </row>
        <row r="132">
          <cell r="A132">
            <v>0.14000000000000001</v>
          </cell>
          <cell r="B132">
            <v>0.59</v>
          </cell>
          <cell r="C132">
            <v>0.28899999999999998</v>
          </cell>
          <cell r="D132">
            <v>0.20499999999999999</v>
          </cell>
        </row>
        <row r="133">
          <cell r="A133">
            <v>0.14099999999999999</v>
          </cell>
          <cell r="B133">
            <v>0.59099999999999997</v>
          </cell>
          <cell r="C133">
            <v>0.28989999999999999</v>
          </cell>
          <cell r="D133">
            <v>0.20579999999999998</v>
          </cell>
        </row>
        <row r="134">
          <cell r="A134">
            <v>0.14199999999999999</v>
          </cell>
          <cell r="B134">
            <v>0.59199999999999997</v>
          </cell>
          <cell r="C134">
            <v>0.2908</v>
          </cell>
          <cell r="D134">
            <v>0.20659999999999998</v>
          </cell>
        </row>
        <row r="135">
          <cell r="A135">
            <v>0.14299999999999999</v>
          </cell>
          <cell r="B135">
            <v>0.59299999999999997</v>
          </cell>
          <cell r="C135">
            <v>0.29169999999999996</v>
          </cell>
          <cell r="D135">
            <v>0.2074</v>
          </cell>
        </row>
        <row r="136">
          <cell r="A136">
            <v>0.14399999999999999</v>
          </cell>
          <cell r="B136">
            <v>0.59399999999999997</v>
          </cell>
          <cell r="C136">
            <v>0.29259999999999997</v>
          </cell>
          <cell r="D136">
            <v>0.2082</v>
          </cell>
        </row>
        <row r="137">
          <cell r="A137">
            <v>0.14499999999999999</v>
          </cell>
          <cell r="B137">
            <v>0.59499999999999997</v>
          </cell>
          <cell r="C137">
            <v>0.29349999999999998</v>
          </cell>
          <cell r="D137">
            <v>0.20899999999999999</v>
          </cell>
        </row>
        <row r="138">
          <cell r="A138">
            <v>0.14599999999999999</v>
          </cell>
          <cell r="B138">
            <v>0.59599999999999997</v>
          </cell>
          <cell r="C138">
            <v>0.2944</v>
          </cell>
          <cell r="D138">
            <v>0.20979999999999999</v>
          </cell>
        </row>
        <row r="139">
          <cell r="A139">
            <v>0.14699999999999999</v>
          </cell>
          <cell r="B139">
            <v>0.59699999999999998</v>
          </cell>
          <cell r="C139">
            <v>0.29530000000000001</v>
          </cell>
          <cell r="D139">
            <v>0.21059999999999998</v>
          </cell>
        </row>
        <row r="140">
          <cell r="A140">
            <v>0.14799999999999999</v>
          </cell>
          <cell r="B140">
            <v>0.59799999999999998</v>
          </cell>
          <cell r="C140">
            <v>0.29619999999999996</v>
          </cell>
          <cell r="D140">
            <v>0.2114</v>
          </cell>
        </row>
        <row r="141">
          <cell r="A141">
            <v>0.14899999999999999</v>
          </cell>
          <cell r="B141">
            <v>0.59899999999999998</v>
          </cell>
          <cell r="C141">
            <v>0.29709999999999998</v>
          </cell>
          <cell r="D141">
            <v>0.2122</v>
          </cell>
        </row>
        <row r="142">
          <cell r="A142">
            <v>0.15</v>
          </cell>
          <cell r="B142">
            <v>0.6</v>
          </cell>
          <cell r="C142">
            <v>0.29799999999999999</v>
          </cell>
          <cell r="D142">
            <v>0.21299999999999999</v>
          </cell>
        </row>
        <row r="143">
          <cell r="A143">
            <v>0.151</v>
          </cell>
          <cell r="B143">
            <v>0.60129999999999995</v>
          </cell>
          <cell r="C143">
            <v>0.29899999999999999</v>
          </cell>
          <cell r="D143">
            <v>0.21379999999999999</v>
          </cell>
        </row>
        <row r="144">
          <cell r="A144">
            <v>0.152</v>
          </cell>
          <cell r="B144">
            <v>0.60260000000000002</v>
          </cell>
          <cell r="C144">
            <v>0.3</v>
          </cell>
          <cell r="D144">
            <v>0.21459999999999999</v>
          </cell>
        </row>
        <row r="145">
          <cell r="A145">
            <v>0.153</v>
          </cell>
          <cell r="B145">
            <v>0.60389999999999999</v>
          </cell>
          <cell r="C145">
            <v>0.30099999999999999</v>
          </cell>
          <cell r="D145">
            <v>0.21540000000000001</v>
          </cell>
        </row>
        <row r="146">
          <cell r="A146">
            <v>0.154</v>
          </cell>
          <cell r="B146">
            <v>0.60519999999999996</v>
          </cell>
          <cell r="C146">
            <v>0.30199999999999999</v>
          </cell>
          <cell r="D146">
            <v>0.2162</v>
          </cell>
        </row>
        <row r="147">
          <cell r="A147">
            <v>0.155</v>
          </cell>
          <cell r="B147">
            <v>0.60650000000000004</v>
          </cell>
          <cell r="C147">
            <v>0.30299999999999999</v>
          </cell>
          <cell r="D147">
            <v>0.217</v>
          </cell>
        </row>
        <row r="148">
          <cell r="A148">
            <v>0.156</v>
          </cell>
          <cell r="B148">
            <v>0.60780000000000001</v>
          </cell>
          <cell r="C148">
            <v>0.30399999999999999</v>
          </cell>
          <cell r="D148">
            <v>0.21779999999999999</v>
          </cell>
        </row>
        <row r="149">
          <cell r="A149">
            <v>0.157</v>
          </cell>
          <cell r="B149">
            <v>0.60909999999999997</v>
          </cell>
          <cell r="C149">
            <v>0.30499999999999999</v>
          </cell>
          <cell r="D149">
            <v>0.21859999999999999</v>
          </cell>
        </row>
        <row r="150">
          <cell r="A150">
            <v>0.158</v>
          </cell>
          <cell r="B150">
            <v>0.61039999999999994</v>
          </cell>
          <cell r="C150">
            <v>0.30599999999999999</v>
          </cell>
          <cell r="D150">
            <v>0.21940000000000001</v>
          </cell>
        </row>
        <row r="151">
          <cell r="A151">
            <v>0.159</v>
          </cell>
          <cell r="B151">
            <v>0.61170000000000002</v>
          </cell>
          <cell r="C151">
            <v>0.307</v>
          </cell>
          <cell r="D151">
            <v>0.22020000000000001</v>
          </cell>
        </row>
        <row r="152">
          <cell r="A152">
            <v>0.16</v>
          </cell>
          <cell r="B152">
            <v>0.61299999999999999</v>
          </cell>
          <cell r="C152">
            <v>0.308</v>
          </cell>
          <cell r="D152">
            <v>0.221</v>
          </cell>
        </row>
        <row r="153">
          <cell r="A153">
            <v>0.161</v>
          </cell>
          <cell r="B153">
            <v>0.61409999999999998</v>
          </cell>
          <cell r="C153">
            <v>0.30869999999999997</v>
          </cell>
          <cell r="D153">
            <v>0.2218</v>
          </cell>
        </row>
        <row r="154">
          <cell r="A154">
            <v>0.16200000000000001</v>
          </cell>
          <cell r="B154">
            <v>0.61519999999999997</v>
          </cell>
          <cell r="C154">
            <v>0.30940000000000001</v>
          </cell>
          <cell r="D154">
            <v>0.22259999999999999</v>
          </cell>
        </row>
        <row r="155">
          <cell r="A155">
            <v>0.16300000000000001</v>
          </cell>
          <cell r="B155">
            <v>0.61629999999999996</v>
          </cell>
          <cell r="C155">
            <v>0.31009999999999999</v>
          </cell>
          <cell r="D155">
            <v>0.22340000000000002</v>
          </cell>
        </row>
        <row r="156">
          <cell r="A156">
            <v>0.16400000000000001</v>
          </cell>
          <cell r="B156">
            <v>0.61739999999999995</v>
          </cell>
          <cell r="C156">
            <v>0.31080000000000002</v>
          </cell>
          <cell r="D156">
            <v>0.22420000000000001</v>
          </cell>
        </row>
        <row r="157">
          <cell r="A157">
            <v>0.16500000000000001</v>
          </cell>
          <cell r="B157">
            <v>0.61850000000000005</v>
          </cell>
          <cell r="C157">
            <v>0.3115</v>
          </cell>
          <cell r="D157">
            <v>0.22500000000000001</v>
          </cell>
        </row>
        <row r="158">
          <cell r="A158">
            <v>0.16600000000000001</v>
          </cell>
          <cell r="B158">
            <v>0.61960000000000004</v>
          </cell>
          <cell r="C158">
            <v>0.31219999999999998</v>
          </cell>
          <cell r="D158">
            <v>0.2258</v>
          </cell>
        </row>
        <row r="159">
          <cell r="A159">
            <v>0.16700000000000001</v>
          </cell>
          <cell r="B159">
            <v>0.62070000000000003</v>
          </cell>
          <cell r="C159">
            <v>0.31290000000000001</v>
          </cell>
          <cell r="D159">
            <v>0.2266</v>
          </cell>
        </row>
        <row r="160">
          <cell r="A160">
            <v>0.16800000000000001</v>
          </cell>
          <cell r="B160">
            <v>0.62180000000000002</v>
          </cell>
          <cell r="C160">
            <v>0.31359999999999999</v>
          </cell>
          <cell r="D160">
            <v>0.22740000000000002</v>
          </cell>
        </row>
        <row r="161">
          <cell r="A161">
            <v>0.16900000000000001</v>
          </cell>
          <cell r="B161">
            <v>0.62290000000000001</v>
          </cell>
          <cell r="C161">
            <v>0.31430000000000002</v>
          </cell>
          <cell r="D161">
            <v>0.22820000000000001</v>
          </cell>
        </row>
        <row r="162">
          <cell r="A162">
            <v>0.17</v>
          </cell>
          <cell r="B162">
            <v>0.624</v>
          </cell>
          <cell r="C162">
            <v>0.315</v>
          </cell>
          <cell r="D162">
            <v>0.22900000000000001</v>
          </cell>
        </row>
        <row r="163">
          <cell r="A163">
            <v>0.17100000000000001</v>
          </cell>
          <cell r="B163">
            <v>0.625</v>
          </cell>
          <cell r="C163">
            <v>0.31580000000000003</v>
          </cell>
          <cell r="D163">
            <v>0.22970000000000002</v>
          </cell>
        </row>
        <row r="164">
          <cell r="A164">
            <v>0.17199999999999999</v>
          </cell>
          <cell r="B164">
            <v>0.626</v>
          </cell>
          <cell r="C164">
            <v>0.31659999999999999</v>
          </cell>
          <cell r="D164">
            <v>0.23039999999999999</v>
          </cell>
        </row>
        <row r="165">
          <cell r="A165">
            <v>0.17299999999999999</v>
          </cell>
          <cell r="B165">
            <v>0.627</v>
          </cell>
          <cell r="C165">
            <v>0.31740000000000002</v>
          </cell>
          <cell r="D165">
            <v>0.2311</v>
          </cell>
        </row>
        <row r="166">
          <cell r="A166">
            <v>0.17399999999999999</v>
          </cell>
          <cell r="B166">
            <v>0.628</v>
          </cell>
          <cell r="C166">
            <v>0.31819999999999998</v>
          </cell>
          <cell r="D166">
            <v>0.23180000000000001</v>
          </cell>
        </row>
        <row r="167">
          <cell r="A167">
            <v>0.17499999999999999</v>
          </cell>
          <cell r="B167">
            <v>0.629</v>
          </cell>
          <cell r="C167">
            <v>0.31900000000000001</v>
          </cell>
          <cell r="D167">
            <v>0.23249999999999998</v>
          </cell>
        </row>
        <row r="168">
          <cell r="A168">
            <v>0.17599999999999999</v>
          </cell>
          <cell r="B168">
            <v>0.63</v>
          </cell>
          <cell r="C168">
            <v>0.31980000000000003</v>
          </cell>
          <cell r="D168">
            <v>0.23319999999999999</v>
          </cell>
        </row>
        <row r="169">
          <cell r="A169">
            <v>0.17699999999999999</v>
          </cell>
          <cell r="B169">
            <v>0.63100000000000001</v>
          </cell>
          <cell r="C169">
            <v>0.3206</v>
          </cell>
          <cell r="D169">
            <v>0.2339</v>
          </cell>
        </row>
        <row r="170">
          <cell r="A170">
            <v>0.17799999999999999</v>
          </cell>
          <cell r="B170">
            <v>0.63200000000000001</v>
          </cell>
          <cell r="C170">
            <v>0.32140000000000002</v>
          </cell>
          <cell r="D170">
            <v>0.2346</v>
          </cell>
        </row>
        <row r="171">
          <cell r="A171">
            <v>0.17899999999999999</v>
          </cell>
          <cell r="B171">
            <v>0.63300000000000001</v>
          </cell>
          <cell r="C171">
            <v>0.32219999999999999</v>
          </cell>
          <cell r="D171">
            <v>0.23529999999999998</v>
          </cell>
        </row>
        <row r="172">
          <cell r="A172">
            <v>0.18</v>
          </cell>
          <cell r="B172">
            <v>0.63400000000000001</v>
          </cell>
          <cell r="C172">
            <v>0.32300000000000001</v>
          </cell>
          <cell r="D172">
            <v>0.23599999999999999</v>
          </cell>
        </row>
        <row r="173">
          <cell r="A173">
            <v>0.18099999999999999</v>
          </cell>
          <cell r="B173">
            <v>0.6351</v>
          </cell>
          <cell r="C173">
            <v>0.3241</v>
          </cell>
          <cell r="D173">
            <v>0.23679999999999998</v>
          </cell>
        </row>
        <row r="174">
          <cell r="A174">
            <v>0.182</v>
          </cell>
          <cell r="B174">
            <v>0.63619999999999999</v>
          </cell>
          <cell r="C174">
            <v>0.32519999999999999</v>
          </cell>
          <cell r="D174">
            <v>0.23759999999999998</v>
          </cell>
        </row>
        <row r="175">
          <cell r="A175">
            <v>0.183</v>
          </cell>
          <cell r="B175">
            <v>0.63729999999999998</v>
          </cell>
          <cell r="C175">
            <v>0.32630000000000003</v>
          </cell>
          <cell r="D175">
            <v>0.2384</v>
          </cell>
        </row>
        <row r="176">
          <cell r="A176">
            <v>0.184</v>
          </cell>
          <cell r="B176">
            <v>0.63839999999999997</v>
          </cell>
          <cell r="C176">
            <v>0.32740000000000002</v>
          </cell>
          <cell r="D176">
            <v>0.2392</v>
          </cell>
        </row>
        <row r="177">
          <cell r="A177">
            <v>0.185</v>
          </cell>
          <cell r="B177">
            <v>0.63949999999999996</v>
          </cell>
          <cell r="C177">
            <v>0.32850000000000001</v>
          </cell>
          <cell r="D177">
            <v>0.24</v>
          </cell>
        </row>
        <row r="178">
          <cell r="A178">
            <v>0.186</v>
          </cell>
          <cell r="B178">
            <v>0.64060000000000006</v>
          </cell>
          <cell r="C178">
            <v>0.3296</v>
          </cell>
          <cell r="D178">
            <v>0.24079999999999999</v>
          </cell>
        </row>
        <row r="179">
          <cell r="A179">
            <v>0.187</v>
          </cell>
          <cell r="B179">
            <v>0.64170000000000005</v>
          </cell>
          <cell r="C179">
            <v>0.33069999999999999</v>
          </cell>
          <cell r="D179">
            <v>0.24159999999999998</v>
          </cell>
        </row>
        <row r="180">
          <cell r="A180">
            <v>0.188</v>
          </cell>
          <cell r="B180">
            <v>0.64280000000000004</v>
          </cell>
          <cell r="C180">
            <v>0.33180000000000004</v>
          </cell>
          <cell r="D180">
            <v>0.2424</v>
          </cell>
        </row>
        <row r="181">
          <cell r="A181">
            <v>0.189</v>
          </cell>
          <cell r="B181">
            <v>0.64390000000000003</v>
          </cell>
          <cell r="C181">
            <v>0.33290000000000003</v>
          </cell>
          <cell r="D181">
            <v>0.2432</v>
          </cell>
        </row>
        <row r="182">
          <cell r="A182">
            <v>0.19</v>
          </cell>
          <cell r="B182">
            <v>0.64500000000000002</v>
          </cell>
          <cell r="C182">
            <v>0.33400000000000002</v>
          </cell>
          <cell r="D182">
            <v>0.24399999999999999</v>
          </cell>
        </row>
        <row r="183">
          <cell r="A183">
            <v>0.191</v>
          </cell>
          <cell r="B183">
            <v>0.64610000000000001</v>
          </cell>
          <cell r="C183">
            <v>0.3352</v>
          </cell>
          <cell r="D183">
            <v>0.2447</v>
          </cell>
        </row>
        <row r="184">
          <cell r="A184">
            <v>0.192</v>
          </cell>
          <cell r="B184">
            <v>0.6472</v>
          </cell>
          <cell r="C184">
            <v>0.33640000000000003</v>
          </cell>
          <cell r="D184">
            <v>0.24540000000000001</v>
          </cell>
        </row>
        <row r="185">
          <cell r="A185">
            <v>0.193</v>
          </cell>
          <cell r="B185">
            <v>0.64829999999999999</v>
          </cell>
          <cell r="C185">
            <v>0.33760000000000001</v>
          </cell>
          <cell r="D185">
            <v>0.24609999999999999</v>
          </cell>
        </row>
        <row r="186">
          <cell r="A186">
            <v>0.19400000000000001</v>
          </cell>
          <cell r="B186">
            <v>0.64939999999999998</v>
          </cell>
          <cell r="C186">
            <v>0.33879999999999999</v>
          </cell>
          <cell r="D186">
            <v>0.24679999999999999</v>
          </cell>
        </row>
        <row r="187">
          <cell r="A187">
            <v>0.19500000000000001</v>
          </cell>
          <cell r="B187">
            <v>0.65050000000000008</v>
          </cell>
          <cell r="C187">
            <v>0.33999999999999997</v>
          </cell>
          <cell r="D187">
            <v>0.2475</v>
          </cell>
        </row>
        <row r="188">
          <cell r="A188">
            <v>0.19600000000000001</v>
          </cell>
          <cell r="B188">
            <v>0.65160000000000007</v>
          </cell>
          <cell r="C188">
            <v>0.3412</v>
          </cell>
          <cell r="D188">
            <v>0.2482</v>
          </cell>
        </row>
        <row r="189">
          <cell r="A189">
            <v>0.19700000000000001</v>
          </cell>
          <cell r="B189">
            <v>0.65270000000000006</v>
          </cell>
          <cell r="C189">
            <v>0.34239999999999998</v>
          </cell>
          <cell r="D189">
            <v>0.24890000000000001</v>
          </cell>
        </row>
        <row r="190">
          <cell r="A190">
            <v>0.19800000000000001</v>
          </cell>
          <cell r="B190">
            <v>0.65380000000000005</v>
          </cell>
          <cell r="C190">
            <v>0.34359999999999996</v>
          </cell>
          <cell r="D190">
            <v>0.24959999999999999</v>
          </cell>
        </row>
        <row r="191">
          <cell r="A191">
            <v>0.19900000000000001</v>
          </cell>
          <cell r="B191">
            <v>0.65490000000000004</v>
          </cell>
          <cell r="C191">
            <v>0.3448</v>
          </cell>
          <cell r="D191">
            <v>0.25030000000000002</v>
          </cell>
        </row>
        <row r="192">
          <cell r="A192">
            <v>0.2</v>
          </cell>
          <cell r="B192">
            <v>0.65600000000000003</v>
          </cell>
          <cell r="C192">
            <v>0.34599999999999997</v>
          </cell>
          <cell r="D192">
            <v>0.251</v>
          </cell>
        </row>
        <row r="193">
          <cell r="A193">
            <v>0.20100000000000001</v>
          </cell>
          <cell r="B193">
            <v>0.65680000000000005</v>
          </cell>
          <cell r="C193">
            <v>0.34669999999999995</v>
          </cell>
          <cell r="D193">
            <v>0.25169999999999998</v>
          </cell>
        </row>
        <row r="194">
          <cell r="A194">
            <v>0.20200000000000001</v>
          </cell>
          <cell r="B194">
            <v>0.65760000000000007</v>
          </cell>
          <cell r="C194">
            <v>0.34739999999999999</v>
          </cell>
          <cell r="D194">
            <v>0.25240000000000001</v>
          </cell>
        </row>
        <row r="195">
          <cell r="A195">
            <v>0.20300000000000001</v>
          </cell>
          <cell r="B195">
            <v>0.65839999999999999</v>
          </cell>
          <cell r="C195">
            <v>0.34809999999999997</v>
          </cell>
          <cell r="D195">
            <v>0.25309999999999999</v>
          </cell>
        </row>
        <row r="196">
          <cell r="A196">
            <v>0.20399999999999999</v>
          </cell>
          <cell r="B196">
            <v>0.65920000000000001</v>
          </cell>
          <cell r="C196">
            <v>0.3488</v>
          </cell>
          <cell r="D196">
            <v>0.25380000000000003</v>
          </cell>
        </row>
        <row r="197">
          <cell r="A197">
            <v>0.20499999999999999</v>
          </cell>
          <cell r="B197">
            <v>0.66</v>
          </cell>
          <cell r="C197">
            <v>0.34949999999999998</v>
          </cell>
          <cell r="D197">
            <v>0.2545</v>
          </cell>
        </row>
        <row r="198">
          <cell r="A198">
            <v>0.20599999999999999</v>
          </cell>
          <cell r="B198">
            <v>0.66080000000000005</v>
          </cell>
          <cell r="C198">
            <v>0.35019999999999996</v>
          </cell>
          <cell r="D198">
            <v>0.25519999999999998</v>
          </cell>
        </row>
        <row r="199">
          <cell r="A199">
            <v>0.20699999999999999</v>
          </cell>
          <cell r="B199">
            <v>0.66160000000000008</v>
          </cell>
          <cell r="C199">
            <v>0.35089999999999999</v>
          </cell>
          <cell r="D199">
            <v>0.25590000000000002</v>
          </cell>
        </row>
        <row r="200">
          <cell r="A200">
            <v>0.20799999999999999</v>
          </cell>
          <cell r="B200">
            <v>0.66239999999999999</v>
          </cell>
          <cell r="C200">
            <v>0.35159999999999997</v>
          </cell>
          <cell r="D200">
            <v>0.25659999999999999</v>
          </cell>
        </row>
        <row r="201">
          <cell r="A201">
            <v>0.20899999999999999</v>
          </cell>
          <cell r="B201">
            <v>0.66320000000000001</v>
          </cell>
          <cell r="C201">
            <v>0.3523</v>
          </cell>
          <cell r="D201">
            <v>0.25730000000000003</v>
          </cell>
        </row>
        <row r="202">
          <cell r="A202">
            <v>0.21</v>
          </cell>
          <cell r="B202">
            <v>0.66400000000000003</v>
          </cell>
          <cell r="C202">
            <v>0.35299999999999998</v>
          </cell>
          <cell r="D202">
            <v>0.25800000000000001</v>
          </cell>
        </row>
        <row r="203">
          <cell r="A203">
            <v>0.21099999999999999</v>
          </cell>
          <cell r="B203">
            <v>0.66480000000000006</v>
          </cell>
          <cell r="C203">
            <v>0.35389999999999999</v>
          </cell>
          <cell r="D203">
            <v>0.25880000000000003</v>
          </cell>
        </row>
        <row r="204">
          <cell r="A204">
            <v>0.21199999999999999</v>
          </cell>
          <cell r="B204">
            <v>0.66560000000000008</v>
          </cell>
          <cell r="C204">
            <v>0.3548</v>
          </cell>
          <cell r="D204">
            <v>0.2596</v>
          </cell>
        </row>
        <row r="205">
          <cell r="A205">
            <v>0.21299999999999999</v>
          </cell>
          <cell r="B205">
            <v>0.66639999999999999</v>
          </cell>
          <cell r="C205">
            <v>0.35569999999999996</v>
          </cell>
          <cell r="D205">
            <v>0.26040000000000002</v>
          </cell>
        </row>
        <row r="206">
          <cell r="A206">
            <v>0.214</v>
          </cell>
          <cell r="B206">
            <v>0.66720000000000002</v>
          </cell>
          <cell r="C206">
            <v>0.35659999999999997</v>
          </cell>
          <cell r="D206">
            <v>0.26119999999999999</v>
          </cell>
        </row>
        <row r="207">
          <cell r="A207">
            <v>0.215</v>
          </cell>
          <cell r="B207">
            <v>0.66800000000000004</v>
          </cell>
          <cell r="C207">
            <v>0.35749999999999998</v>
          </cell>
          <cell r="D207">
            <v>0.26200000000000001</v>
          </cell>
        </row>
        <row r="208">
          <cell r="A208">
            <v>0.216</v>
          </cell>
          <cell r="B208">
            <v>0.66880000000000006</v>
          </cell>
          <cell r="C208">
            <v>0.3584</v>
          </cell>
          <cell r="D208">
            <v>0.26280000000000003</v>
          </cell>
        </row>
        <row r="209">
          <cell r="A209">
            <v>0.217</v>
          </cell>
          <cell r="B209">
            <v>0.66960000000000008</v>
          </cell>
          <cell r="C209">
            <v>0.35930000000000001</v>
          </cell>
          <cell r="D209">
            <v>0.2636</v>
          </cell>
        </row>
        <row r="210">
          <cell r="A210">
            <v>0.218</v>
          </cell>
          <cell r="B210">
            <v>0.6704</v>
          </cell>
          <cell r="C210">
            <v>0.36019999999999996</v>
          </cell>
          <cell r="D210">
            <v>0.26440000000000002</v>
          </cell>
        </row>
        <row r="211">
          <cell r="A211">
            <v>0.219</v>
          </cell>
          <cell r="B211">
            <v>0.67120000000000002</v>
          </cell>
          <cell r="C211">
            <v>0.36109999999999998</v>
          </cell>
          <cell r="D211">
            <v>0.26519999999999999</v>
          </cell>
        </row>
        <row r="212">
          <cell r="A212">
            <v>0.22</v>
          </cell>
          <cell r="B212">
            <v>0.67200000000000004</v>
          </cell>
          <cell r="C212">
            <v>0.36199999999999999</v>
          </cell>
          <cell r="D212">
            <v>0.26600000000000001</v>
          </cell>
        </row>
        <row r="213">
          <cell r="A213">
            <v>0.221</v>
          </cell>
          <cell r="B213">
            <v>0.67280000000000006</v>
          </cell>
          <cell r="C213">
            <v>0.36280000000000001</v>
          </cell>
          <cell r="D213">
            <v>0.26669999999999999</v>
          </cell>
        </row>
        <row r="214">
          <cell r="A214">
            <v>0.222</v>
          </cell>
          <cell r="B214">
            <v>0.67360000000000009</v>
          </cell>
          <cell r="C214">
            <v>0.36359999999999998</v>
          </cell>
          <cell r="D214">
            <v>0.26740000000000003</v>
          </cell>
        </row>
        <row r="215">
          <cell r="A215">
            <v>0.223</v>
          </cell>
          <cell r="B215">
            <v>0.6744</v>
          </cell>
          <cell r="C215">
            <v>0.3644</v>
          </cell>
          <cell r="D215">
            <v>0.2681</v>
          </cell>
        </row>
        <row r="216">
          <cell r="A216">
            <v>0.224</v>
          </cell>
          <cell r="B216">
            <v>0.67520000000000002</v>
          </cell>
          <cell r="C216">
            <v>0.36519999999999997</v>
          </cell>
          <cell r="D216">
            <v>0.26880000000000004</v>
          </cell>
        </row>
        <row r="217">
          <cell r="A217">
            <v>0.22500000000000001</v>
          </cell>
          <cell r="B217">
            <v>0.67600000000000005</v>
          </cell>
          <cell r="C217">
            <v>0.36599999999999999</v>
          </cell>
          <cell r="D217">
            <v>0.26950000000000002</v>
          </cell>
        </row>
        <row r="218">
          <cell r="A218">
            <v>0.22600000000000001</v>
          </cell>
          <cell r="B218">
            <v>0.67680000000000007</v>
          </cell>
          <cell r="C218">
            <v>0.36680000000000001</v>
          </cell>
          <cell r="D218">
            <v>0.2702</v>
          </cell>
        </row>
        <row r="219">
          <cell r="A219">
            <v>0.22700000000000001</v>
          </cell>
          <cell r="B219">
            <v>0.67760000000000009</v>
          </cell>
          <cell r="C219">
            <v>0.36759999999999998</v>
          </cell>
          <cell r="D219">
            <v>0.27090000000000003</v>
          </cell>
        </row>
        <row r="220">
          <cell r="A220">
            <v>0.22800000000000001</v>
          </cell>
          <cell r="B220">
            <v>0.6784</v>
          </cell>
          <cell r="C220">
            <v>0.36840000000000001</v>
          </cell>
          <cell r="D220">
            <v>0.27160000000000001</v>
          </cell>
        </row>
        <row r="221">
          <cell r="A221">
            <v>0.22900000000000001</v>
          </cell>
          <cell r="B221">
            <v>0.67920000000000003</v>
          </cell>
          <cell r="C221">
            <v>0.36919999999999997</v>
          </cell>
          <cell r="D221">
            <v>0.27230000000000004</v>
          </cell>
        </row>
        <row r="222">
          <cell r="A222">
            <v>0.23</v>
          </cell>
          <cell r="B222">
            <v>0.68</v>
          </cell>
          <cell r="C222">
            <v>0.37</v>
          </cell>
          <cell r="D222">
            <v>0.27300000000000002</v>
          </cell>
        </row>
        <row r="223">
          <cell r="A223">
            <v>0.23100000000000001</v>
          </cell>
          <cell r="B223">
            <v>0.68070000000000008</v>
          </cell>
          <cell r="C223">
            <v>0.37090000000000001</v>
          </cell>
          <cell r="D223">
            <v>0.2737</v>
          </cell>
        </row>
        <row r="224">
          <cell r="A224">
            <v>0.23200000000000001</v>
          </cell>
          <cell r="B224">
            <v>0.68140000000000001</v>
          </cell>
          <cell r="C224">
            <v>0.37180000000000002</v>
          </cell>
          <cell r="D224">
            <v>0.27440000000000003</v>
          </cell>
        </row>
        <row r="225">
          <cell r="A225">
            <v>0.23300000000000001</v>
          </cell>
          <cell r="B225">
            <v>0.68210000000000004</v>
          </cell>
          <cell r="C225">
            <v>0.37269999999999998</v>
          </cell>
          <cell r="D225">
            <v>0.27510000000000001</v>
          </cell>
        </row>
        <row r="226">
          <cell r="A226">
            <v>0.23400000000000001</v>
          </cell>
          <cell r="B226">
            <v>0.68280000000000007</v>
          </cell>
          <cell r="C226">
            <v>0.37359999999999999</v>
          </cell>
          <cell r="D226">
            <v>0.27580000000000005</v>
          </cell>
        </row>
        <row r="227">
          <cell r="A227">
            <v>0.23499999999999999</v>
          </cell>
          <cell r="B227">
            <v>0.6835</v>
          </cell>
          <cell r="C227">
            <v>0.3745</v>
          </cell>
          <cell r="D227">
            <v>0.27650000000000002</v>
          </cell>
        </row>
        <row r="228">
          <cell r="A228">
            <v>0.23599999999999999</v>
          </cell>
          <cell r="B228">
            <v>0.68420000000000003</v>
          </cell>
          <cell r="C228">
            <v>0.37540000000000001</v>
          </cell>
          <cell r="D228">
            <v>0.2772</v>
          </cell>
        </row>
        <row r="229">
          <cell r="A229">
            <v>0.23699999999999999</v>
          </cell>
          <cell r="B229">
            <v>0.68490000000000006</v>
          </cell>
          <cell r="C229">
            <v>0.37630000000000002</v>
          </cell>
          <cell r="D229">
            <v>0.27790000000000004</v>
          </cell>
        </row>
        <row r="230">
          <cell r="A230">
            <v>0.23799999999999999</v>
          </cell>
          <cell r="B230">
            <v>0.6856000000000001</v>
          </cell>
          <cell r="C230">
            <v>0.37719999999999998</v>
          </cell>
          <cell r="D230">
            <v>0.27860000000000001</v>
          </cell>
        </row>
        <row r="231">
          <cell r="A231">
            <v>0.23899999999999999</v>
          </cell>
          <cell r="B231">
            <v>0.68630000000000002</v>
          </cell>
          <cell r="C231">
            <v>0.37809999999999999</v>
          </cell>
          <cell r="D231">
            <v>0.27930000000000005</v>
          </cell>
        </row>
        <row r="232">
          <cell r="A232">
            <v>0.24</v>
          </cell>
          <cell r="B232">
            <v>0.68700000000000006</v>
          </cell>
          <cell r="C232">
            <v>0.379</v>
          </cell>
          <cell r="D232">
            <v>0.28000000000000003</v>
          </cell>
        </row>
        <row r="233">
          <cell r="A233">
            <v>0.24099999999999999</v>
          </cell>
          <cell r="B233">
            <v>0.68780000000000008</v>
          </cell>
          <cell r="C233">
            <v>0.37969999999999998</v>
          </cell>
          <cell r="D233">
            <v>0.28070000000000001</v>
          </cell>
        </row>
        <row r="234">
          <cell r="A234">
            <v>0.24199999999999999</v>
          </cell>
          <cell r="B234">
            <v>0.68859999999999999</v>
          </cell>
          <cell r="C234">
            <v>0.38040000000000002</v>
          </cell>
          <cell r="D234">
            <v>0.28140000000000004</v>
          </cell>
        </row>
        <row r="235">
          <cell r="A235">
            <v>0.24299999999999999</v>
          </cell>
          <cell r="B235">
            <v>0.68940000000000001</v>
          </cell>
          <cell r="C235">
            <v>0.38109999999999999</v>
          </cell>
          <cell r="D235">
            <v>0.28210000000000002</v>
          </cell>
        </row>
        <row r="236">
          <cell r="A236">
            <v>0.24399999999999999</v>
          </cell>
          <cell r="B236">
            <v>0.69020000000000004</v>
          </cell>
          <cell r="C236">
            <v>0.38180000000000003</v>
          </cell>
          <cell r="D236">
            <v>0.2828</v>
          </cell>
        </row>
        <row r="237">
          <cell r="A237">
            <v>0.245</v>
          </cell>
          <cell r="B237">
            <v>0.69100000000000006</v>
          </cell>
          <cell r="C237">
            <v>0.38250000000000001</v>
          </cell>
          <cell r="D237">
            <v>0.28349999999999997</v>
          </cell>
        </row>
        <row r="238">
          <cell r="A238">
            <v>0.246</v>
          </cell>
          <cell r="B238">
            <v>0.69179999999999997</v>
          </cell>
          <cell r="C238">
            <v>0.38319999999999999</v>
          </cell>
          <cell r="D238">
            <v>0.28420000000000001</v>
          </cell>
        </row>
        <row r="239">
          <cell r="A239">
            <v>0.247</v>
          </cell>
          <cell r="B239">
            <v>0.69259999999999999</v>
          </cell>
          <cell r="C239">
            <v>0.38390000000000002</v>
          </cell>
          <cell r="D239">
            <v>0.28489999999999999</v>
          </cell>
        </row>
        <row r="240">
          <cell r="A240">
            <v>0.248</v>
          </cell>
          <cell r="B240">
            <v>0.69340000000000002</v>
          </cell>
          <cell r="C240">
            <v>0.3846</v>
          </cell>
          <cell r="D240">
            <v>0.28559999999999997</v>
          </cell>
        </row>
        <row r="241">
          <cell r="A241">
            <v>0.249</v>
          </cell>
          <cell r="B241">
            <v>0.69419999999999993</v>
          </cell>
          <cell r="C241">
            <v>0.38530000000000003</v>
          </cell>
          <cell r="D241">
            <v>0.2863</v>
          </cell>
        </row>
        <row r="242">
          <cell r="A242">
            <v>0.25</v>
          </cell>
          <cell r="B242">
            <v>0.69499999999999995</v>
          </cell>
          <cell r="C242">
            <v>0.38600000000000001</v>
          </cell>
          <cell r="D242">
            <v>0.28699999999999998</v>
          </cell>
        </row>
        <row r="243">
          <cell r="A243">
            <v>0.251</v>
          </cell>
          <cell r="B243">
            <v>0.69550000000000001</v>
          </cell>
          <cell r="C243">
            <v>0.38669999999999999</v>
          </cell>
          <cell r="D243">
            <v>0.28769999999999996</v>
          </cell>
        </row>
        <row r="244">
          <cell r="A244">
            <v>0.252</v>
          </cell>
          <cell r="B244">
            <v>0.69599999999999995</v>
          </cell>
          <cell r="C244">
            <v>0.38740000000000002</v>
          </cell>
          <cell r="D244">
            <v>0.28839999999999999</v>
          </cell>
        </row>
        <row r="245">
          <cell r="A245">
            <v>0.253</v>
          </cell>
          <cell r="B245">
            <v>0.6964999999999999</v>
          </cell>
          <cell r="C245">
            <v>0.3881</v>
          </cell>
          <cell r="D245">
            <v>0.28909999999999997</v>
          </cell>
        </row>
        <row r="246">
          <cell r="A246">
            <v>0.254</v>
          </cell>
          <cell r="B246">
            <v>0.69699999999999995</v>
          </cell>
          <cell r="C246">
            <v>0.38880000000000003</v>
          </cell>
          <cell r="D246">
            <v>0.2898</v>
          </cell>
        </row>
        <row r="247">
          <cell r="A247">
            <v>0.255</v>
          </cell>
          <cell r="B247">
            <v>0.69750000000000001</v>
          </cell>
          <cell r="C247">
            <v>0.38950000000000001</v>
          </cell>
          <cell r="D247">
            <v>0.29049999999999998</v>
          </cell>
        </row>
        <row r="248">
          <cell r="A248">
            <v>0.25600000000000001</v>
          </cell>
          <cell r="B248">
            <v>0.69799999999999995</v>
          </cell>
          <cell r="C248">
            <v>0.39019999999999999</v>
          </cell>
          <cell r="D248">
            <v>0.29119999999999996</v>
          </cell>
        </row>
        <row r="249">
          <cell r="A249">
            <v>0.25700000000000001</v>
          </cell>
          <cell r="B249">
            <v>0.6984999999999999</v>
          </cell>
          <cell r="C249">
            <v>0.39090000000000003</v>
          </cell>
          <cell r="D249">
            <v>0.29189999999999999</v>
          </cell>
        </row>
        <row r="250">
          <cell r="A250">
            <v>0.25800000000000001</v>
          </cell>
          <cell r="B250">
            <v>0.69899999999999995</v>
          </cell>
          <cell r="C250">
            <v>0.3916</v>
          </cell>
          <cell r="D250">
            <v>0.29259999999999997</v>
          </cell>
        </row>
        <row r="251">
          <cell r="A251">
            <v>0.25900000000000001</v>
          </cell>
          <cell r="B251">
            <v>0.69950000000000001</v>
          </cell>
          <cell r="C251">
            <v>0.39230000000000004</v>
          </cell>
          <cell r="D251">
            <v>0.29330000000000001</v>
          </cell>
        </row>
        <row r="252">
          <cell r="A252">
            <v>0.26</v>
          </cell>
          <cell r="B252">
            <v>0.7</v>
          </cell>
          <cell r="C252">
            <v>0.39300000000000002</v>
          </cell>
          <cell r="D252">
            <v>0.29399999999999998</v>
          </cell>
        </row>
        <row r="253">
          <cell r="A253">
            <v>0.26100000000000001</v>
          </cell>
          <cell r="B253">
            <v>0.7006</v>
          </cell>
          <cell r="C253">
            <v>0.39369999999999999</v>
          </cell>
          <cell r="D253">
            <v>0.29459999999999997</v>
          </cell>
        </row>
        <row r="254">
          <cell r="A254">
            <v>0.26200000000000001</v>
          </cell>
          <cell r="B254">
            <v>0.70119999999999993</v>
          </cell>
          <cell r="C254">
            <v>0.39440000000000003</v>
          </cell>
          <cell r="D254">
            <v>0.29519999999999996</v>
          </cell>
        </row>
        <row r="255">
          <cell r="A255">
            <v>0.26300000000000001</v>
          </cell>
          <cell r="B255">
            <v>0.70179999999999998</v>
          </cell>
          <cell r="C255">
            <v>0.39510000000000001</v>
          </cell>
          <cell r="D255">
            <v>0.29580000000000001</v>
          </cell>
        </row>
        <row r="256">
          <cell r="A256">
            <v>0.26400000000000001</v>
          </cell>
          <cell r="B256">
            <v>0.70239999999999991</v>
          </cell>
          <cell r="C256">
            <v>0.39580000000000004</v>
          </cell>
          <cell r="D256">
            <v>0.2964</v>
          </cell>
        </row>
        <row r="257">
          <cell r="A257">
            <v>0.26500000000000001</v>
          </cell>
          <cell r="B257">
            <v>0.70299999999999996</v>
          </cell>
          <cell r="C257">
            <v>0.39650000000000002</v>
          </cell>
          <cell r="D257">
            <v>0.29699999999999999</v>
          </cell>
        </row>
        <row r="258">
          <cell r="A258">
            <v>0.26600000000000001</v>
          </cell>
          <cell r="B258">
            <v>0.7036</v>
          </cell>
          <cell r="C258">
            <v>0.3972</v>
          </cell>
          <cell r="D258">
            <v>0.29759999999999998</v>
          </cell>
        </row>
        <row r="259">
          <cell r="A259">
            <v>0.26700000000000002</v>
          </cell>
          <cell r="B259">
            <v>0.70419999999999994</v>
          </cell>
          <cell r="C259">
            <v>0.39790000000000003</v>
          </cell>
          <cell r="D259">
            <v>0.29819999999999997</v>
          </cell>
        </row>
        <row r="260">
          <cell r="A260">
            <v>0.26800000000000002</v>
          </cell>
          <cell r="B260">
            <v>0.70479999999999998</v>
          </cell>
          <cell r="C260">
            <v>0.39860000000000001</v>
          </cell>
          <cell r="D260">
            <v>0.29880000000000001</v>
          </cell>
        </row>
        <row r="261">
          <cell r="A261">
            <v>0.26900000000000002</v>
          </cell>
          <cell r="B261">
            <v>0.70539999999999992</v>
          </cell>
          <cell r="C261">
            <v>0.39930000000000004</v>
          </cell>
          <cell r="D261">
            <v>0.2994</v>
          </cell>
        </row>
        <row r="262">
          <cell r="A262">
            <v>0.27</v>
          </cell>
          <cell r="B262">
            <v>0.70599999999999996</v>
          </cell>
          <cell r="C262">
            <v>0.4</v>
          </cell>
          <cell r="D262">
            <v>0.3</v>
          </cell>
        </row>
        <row r="263">
          <cell r="A263">
            <v>0.27100000000000002</v>
          </cell>
          <cell r="B263">
            <v>0.70669999999999999</v>
          </cell>
          <cell r="C263">
            <v>0.40090000000000003</v>
          </cell>
          <cell r="D263">
            <v>0.30069999999999997</v>
          </cell>
        </row>
        <row r="264">
          <cell r="A264">
            <v>0.27200000000000002</v>
          </cell>
          <cell r="B264">
            <v>0.70739999999999992</v>
          </cell>
          <cell r="C264">
            <v>0.40179999999999999</v>
          </cell>
          <cell r="D264">
            <v>0.3014</v>
          </cell>
        </row>
        <row r="265">
          <cell r="A265">
            <v>0.27300000000000002</v>
          </cell>
          <cell r="B265">
            <v>0.70809999999999995</v>
          </cell>
          <cell r="C265">
            <v>0.4027</v>
          </cell>
          <cell r="D265">
            <v>0.30209999999999998</v>
          </cell>
        </row>
        <row r="266">
          <cell r="A266">
            <v>0.27400000000000002</v>
          </cell>
          <cell r="B266">
            <v>0.70879999999999999</v>
          </cell>
          <cell r="C266">
            <v>0.40360000000000001</v>
          </cell>
          <cell r="D266">
            <v>0.30280000000000001</v>
          </cell>
        </row>
        <row r="267">
          <cell r="A267">
            <v>0.27500000000000002</v>
          </cell>
          <cell r="B267">
            <v>0.70950000000000002</v>
          </cell>
          <cell r="C267">
            <v>0.40449999999999997</v>
          </cell>
          <cell r="D267">
            <v>0.30349999999999999</v>
          </cell>
        </row>
        <row r="268">
          <cell r="A268">
            <v>0.27600000000000002</v>
          </cell>
          <cell r="B268">
            <v>0.71019999999999994</v>
          </cell>
          <cell r="C268">
            <v>0.40539999999999998</v>
          </cell>
          <cell r="D268">
            <v>0.30419999999999997</v>
          </cell>
        </row>
        <row r="269">
          <cell r="A269">
            <v>0.27700000000000002</v>
          </cell>
          <cell r="B269">
            <v>0.71089999999999998</v>
          </cell>
          <cell r="C269">
            <v>0.40629999999999999</v>
          </cell>
          <cell r="D269">
            <v>0.3049</v>
          </cell>
        </row>
        <row r="270">
          <cell r="A270">
            <v>0.27800000000000002</v>
          </cell>
          <cell r="B270">
            <v>0.71160000000000001</v>
          </cell>
          <cell r="C270">
            <v>0.40720000000000001</v>
          </cell>
          <cell r="D270">
            <v>0.30559999999999998</v>
          </cell>
        </row>
        <row r="271">
          <cell r="A271">
            <v>0.27900000000000003</v>
          </cell>
          <cell r="B271">
            <v>0.71229999999999993</v>
          </cell>
          <cell r="C271">
            <v>0.40809999999999996</v>
          </cell>
          <cell r="D271">
            <v>0.30630000000000002</v>
          </cell>
        </row>
        <row r="272">
          <cell r="A272">
            <v>0.28000000000000003</v>
          </cell>
          <cell r="B272">
            <v>0.71299999999999997</v>
          </cell>
          <cell r="C272">
            <v>0.40899999999999997</v>
          </cell>
          <cell r="D272">
            <v>0.307</v>
          </cell>
        </row>
        <row r="273">
          <cell r="A273">
            <v>0.28100000000000003</v>
          </cell>
          <cell r="B273">
            <v>0.7137</v>
          </cell>
          <cell r="C273">
            <v>0.4098</v>
          </cell>
          <cell r="D273">
            <v>0.30769999999999997</v>
          </cell>
        </row>
        <row r="274">
          <cell r="A274">
            <v>0.28199999999999997</v>
          </cell>
          <cell r="B274">
            <v>0.71439999999999992</v>
          </cell>
          <cell r="C274">
            <v>0.41059999999999997</v>
          </cell>
          <cell r="D274">
            <v>0.30840000000000001</v>
          </cell>
        </row>
        <row r="275">
          <cell r="A275">
            <v>0.28299999999999997</v>
          </cell>
          <cell r="B275">
            <v>0.71509999999999996</v>
          </cell>
          <cell r="C275">
            <v>0.41139999999999999</v>
          </cell>
          <cell r="D275">
            <v>0.30909999999999999</v>
          </cell>
        </row>
        <row r="276">
          <cell r="A276">
            <v>0.28399999999999997</v>
          </cell>
          <cell r="B276">
            <v>0.71579999999999999</v>
          </cell>
          <cell r="C276">
            <v>0.41219999999999996</v>
          </cell>
          <cell r="D276">
            <v>0.30980000000000002</v>
          </cell>
        </row>
        <row r="277">
          <cell r="A277">
            <v>0.28499999999999998</v>
          </cell>
          <cell r="B277">
            <v>0.71649999999999991</v>
          </cell>
          <cell r="C277">
            <v>0.41299999999999998</v>
          </cell>
          <cell r="D277">
            <v>0.3105</v>
          </cell>
        </row>
        <row r="278">
          <cell r="A278">
            <v>0.28599999999999998</v>
          </cell>
          <cell r="B278">
            <v>0.71719999999999995</v>
          </cell>
          <cell r="C278">
            <v>0.4138</v>
          </cell>
          <cell r="D278">
            <v>0.31119999999999998</v>
          </cell>
        </row>
        <row r="279">
          <cell r="A279">
            <v>0.28699999999999998</v>
          </cell>
          <cell r="B279">
            <v>0.71789999999999998</v>
          </cell>
          <cell r="C279">
            <v>0.41459999999999997</v>
          </cell>
          <cell r="D279">
            <v>0.31190000000000001</v>
          </cell>
        </row>
        <row r="280">
          <cell r="A280">
            <v>0.28799999999999998</v>
          </cell>
          <cell r="B280">
            <v>0.71860000000000002</v>
          </cell>
          <cell r="C280">
            <v>0.41539999999999999</v>
          </cell>
          <cell r="D280">
            <v>0.31259999999999999</v>
          </cell>
        </row>
        <row r="281">
          <cell r="A281">
            <v>0.28899999999999998</v>
          </cell>
          <cell r="B281">
            <v>0.71929999999999994</v>
          </cell>
          <cell r="C281">
            <v>0.41619999999999996</v>
          </cell>
          <cell r="D281">
            <v>0.31330000000000002</v>
          </cell>
        </row>
        <row r="282">
          <cell r="A282">
            <v>0.28999999999999998</v>
          </cell>
          <cell r="B282">
            <v>0.72</v>
          </cell>
          <cell r="C282">
            <v>0.41699999999999998</v>
          </cell>
          <cell r="D282">
            <v>0.314</v>
          </cell>
        </row>
        <row r="283">
          <cell r="A283">
            <v>0.29099999999999998</v>
          </cell>
          <cell r="B283">
            <v>0.72089999999999999</v>
          </cell>
          <cell r="C283">
            <v>0.41769999999999996</v>
          </cell>
          <cell r="D283">
            <v>0.31469999999999998</v>
          </cell>
        </row>
        <row r="284">
          <cell r="A284">
            <v>0.29199999999999998</v>
          </cell>
          <cell r="B284">
            <v>0.7218</v>
          </cell>
          <cell r="C284">
            <v>0.41839999999999999</v>
          </cell>
          <cell r="D284">
            <v>0.31540000000000001</v>
          </cell>
        </row>
        <row r="285">
          <cell r="A285">
            <v>0.29299999999999998</v>
          </cell>
          <cell r="B285">
            <v>0.72270000000000001</v>
          </cell>
          <cell r="C285">
            <v>0.41909999999999997</v>
          </cell>
          <cell r="D285">
            <v>0.31609999999999999</v>
          </cell>
        </row>
        <row r="286">
          <cell r="A286">
            <v>0.29399999999999998</v>
          </cell>
          <cell r="B286">
            <v>0.72360000000000002</v>
          </cell>
          <cell r="C286">
            <v>0.41980000000000001</v>
          </cell>
          <cell r="D286">
            <v>0.31680000000000003</v>
          </cell>
        </row>
        <row r="287">
          <cell r="A287">
            <v>0.29499999999999998</v>
          </cell>
          <cell r="B287">
            <v>0.72449999999999992</v>
          </cell>
          <cell r="C287">
            <v>0.42049999999999998</v>
          </cell>
          <cell r="D287">
            <v>0.3175</v>
          </cell>
        </row>
        <row r="288">
          <cell r="A288">
            <v>0.29599999999999999</v>
          </cell>
          <cell r="B288">
            <v>0.72539999999999993</v>
          </cell>
          <cell r="C288">
            <v>0.42119999999999996</v>
          </cell>
          <cell r="D288">
            <v>0.31819999999999998</v>
          </cell>
        </row>
        <row r="289">
          <cell r="A289">
            <v>0.29699999999999999</v>
          </cell>
          <cell r="B289">
            <v>0.72629999999999995</v>
          </cell>
          <cell r="C289">
            <v>0.4219</v>
          </cell>
          <cell r="D289">
            <v>0.31890000000000002</v>
          </cell>
        </row>
        <row r="290">
          <cell r="A290">
            <v>0.29799999999999999</v>
          </cell>
          <cell r="B290">
            <v>0.72719999999999996</v>
          </cell>
          <cell r="C290">
            <v>0.42259999999999998</v>
          </cell>
          <cell r="D290">
            <v>0.3196</v>
          </cell>
        </row>
        <row r="291">
          <cell r="A291">
            <v>0.29899999999999999</v>
          </cell>
          <cell r="B291">
            <v>0.72809999999999997</v>
          </cell>
          <cell r="C291">
            <v>0.42330000000000001</v>
          </cell>
          <cell r="D291">
            <v>0.32030000000000003</v>
          </cell>
        </row>
        <row r="292">
          <cell r="A292">
            <v>0.3</v>
          </cell>
          <cell r="B292">
            <v>0.72899999999999998</v>
          </cell>
          <cell r="C292">
            <v>0.42399999999999999</v>
          </cell>
          <cell r="D292">
            <v>0.32100000000000001</v>
          </cell>
        </row>
        <row r="293">
          <cell r="A293">
            <v>0.30099999999999999</v>
          </cell>
          <cell r="B293">
            <v>0.72929999999999995</v>
          </cell>
          <cell r="C293">
            <v>0.42469999999999997</v>
          </cell>
          <cell r="D293">
            <v>0.32169999999999999</v>
          </cell>
        </row>
        <row r="294">
          <cell r="A294">
            <v>0.30199999999999999</v>
          </cell>
          <cell r="B294">
            <v>0.72960000000000003</v>
          </cell>
          <cell r="C294">
            <v>0.4254</v>
          </cell>
          <cell r="D294">
            <v>0.32240000000000002</v>
          </cell>
        </row>
        <row r="295">
          <cell r="A295">
            <v>0.30299999999999999</v>
          </cell>
          <cell r="B295">
            <v>0.72989999999999999</v>
          </cell>
          <cell r="C295">
            <v>0.42609999999999998</v>
          </cell>
          <cell r="D295">
            <v>0.3231</v>
          </cell>
        </row>
        <row r="296">
          <cell r="A296">
            <v>0.30399999999999999</v>
          </cell>
          <cell r="B296">
            <v>0.73019999999999996</v>
          </cell>
          <cell r="C296">
            <v>0.42680000000000001</v>
          </cell>
          <cell r="D296">
            <v>0.32380000000000003</v>
          </cell>
        </row>
        <row r="297">
          <cell r="A297">
            <v>0.30499999999999999</v>
          </cell>
          <cell r="B297">
            <v>0.73049999999999993</v>
          </cell>
          <cell r="C297">
            <v>0.42749999999999999</v>
          </cell>
          <cell r="D297">
            <v>0.32450000000000001</v>
          </cell>
        </row>
        <row r="298">
          <cell r="A298">
            <v>0.30599999999999999</v>
          </cell>
          <cell r="B298">
            <v>0.73080000000000001</v>
          </cell>
          <cell r="C298">
            <v>0.42819999999999997</v>
          </cell>
          <cell r="D298">
            <v>0.32519999999999999</v>
          </cell>
        </row>
        <row r="299">
          <cell r="A299">
            <v>0.307</v>
          </cell>
          <cell r="B299">
            <v>0.73109999999999997</v>
          </cell>
          <cell r="C299">
            <v>0.4289</v>
          </cell>
          <cell r="D299">
            <v>0.32590000000000002</v>
          </cell>
        </row>
        <row r="300">
          <cell r="A300">
            <v>0.308</v>
          </cell>
          <cell r="B300">
            <v>0.73139999999999994</v>
          </cell>
          <cell r="C300">
            <v>0.42959999999999998</v>
          </cell>
          <cell r="D300">
            <v>0.3266</v>
          </cell>
        </row>
        <row r="301">
          <cell r="A301">
            <v>0.309</v>
          </cell>
          <cell r="B301">
            <v>0.73170000000000002</v>
          </cell>
          <cell r="C301">
            <v>0.43030000000000002</v>
          </cell>
          <cell r="D301">
            <v>0.32730000000000004</v>
          </cell>
        </row>
        <row r="302">
          <cell r="A302">
            <v>0.31</v>
          </cell>
          <cell r="B302">
            <v>0.73199999999999998</v>
          </cell>
          <cell r="C302">
            <v>0.43099999999999999</v>
          </cell>
          <cell r="D302">
            <v>0.32800000000000001</v>
          </cell>
        </row>
        <row r="303">
          <cell r="A303">
            <v>0.311</v>
          </cell>
          <cell r="B303">
            <v>0.73280000000000001</v>
          </cell>
          <cell r="C303">
            <v>0.43180000000000002</v>
          </cell>
          <cell r="D303">
            <v>0.3286</v>
          </cell>
        </row>
        <row r="304">
          <cell r="A304">
            <v>0.312</v>
          </cell>
          <cell r="B304">
            <v>0.73360000000000003</v>
          </cell>
          <cell r="C304">
            <v>0.43259999999999998</v>
          </cell>
          <cell r="D304">
            <v>0.32919999999999999</v>
          </cell>
        </row>
        <row r="305">
          <cell r="A305">
            <v>0.313</v>
          </cell>
          <cell r="B305">
            <v>0.73439999999999994</v>
          </cell>
          <cell r="C305">
            <v>0.43340000000000001</v>
          </cell>
          <cell r="D305">
            <v>0.32980000000000004</v>
          </cell>
        </row>
        <row r="306">
          <cell r="A306">
            <v>0.314</v>
          </cell>
          <cell r="B306">
            <v>0.73519999999999996</v>
          </cell>
          <cell r="C306">
            <v>0.43419999999999997</v>
          </cell>
          <cell r="D306">
            <v>0.33040000000000003</v>
          </cell>
        </row>
        <row r="307">
          <cell r="A307">
            <v>0.315</v>
          </cell>
          <cell r="B307">
            <v>0.73599999999999999</v>
          </cell>
          <cell r="C307">
            <v>0.435</v>
          </cell>
          <cell r="D307">
            <v>0.33100000000000002</v>
          </cell>
        </row>
        <row r="308">
          <cell r="A308">
            <v>0.316</v>
          </cell>
          <cell r="B308">
            <v>0.73680000000000001</v>
          </cell>
          <cell r="C308">
            <v>0.43580000000000002</v>
          </cell>
          <cell r="D308">
            <v>0.33160000000000001</v>
          </cell>
        </row>
        <row r="309">
          <cell r="A309">
            <v>0.317</v>
          </cell>
          <cell r="B309">
            <v>0.73760000000000003</v>
          </cell>
          <cell r="C309">
            <v>0.43659999999999999</v>
          </cell>
          <cell r="D309">
            <v>0.3322</v>
          </cell>
        </row>
        <row r="310">
          <cell r="A310">
            <v>0.318</v>
          </cell>
          <cell r="B310">
            <v>0.73839999999999995</v>
          </cell>
          <cell r="C310">
            <v>0.43740000000000001</v>
          </cell>
          <cell r="D310">
            <v>0.33280000000000004</v>
          </cell>
        </row>
        <row r="311">
          <cell r="A311">
            <v>0.31900000000000001</v>
          </cell>
          <cell r="B311">
            <v>0.73919999999999997</v>
          </cell>
          <cell r="C311">
            <v>0.43819999999999998</v>
          </cell>
          <cell r="D311">
            <v>0.33340000000000003</v>
          </cell>
        </row>
        <row r="312">
          <cell r="A312">
            <v>0.32</v>
          </cell>
          <cell r="B312">
            <v>0.74</v>
          </cell>
          <cell r="C312">
            <v>0.439</v>
          </cell>
          <cell r="D312">
            <v>0.33400000000000002</v>
          </cell>
        </row>
        <row r="313">
          <cell r="A313">
            <v>0.32100000000000001</v>
          </cell>
          <cell r="B313">
            <v>0.74099999999999999</v>
          </cell>
          <cell r="C313">
            <v>0.43980000000000002</v>
          </cell>
          <cell r="D313">
            <v>0.3347</v>
          </cell>
        </row>
        <row r="314">
          <cell r="A314">
            <v>0.32200000000000001</v>
          </cell>
          <cell r="B314">
            <v>0.74199999999999999</v>
          </cell>
          <cell r="C314">
            <v>0.44059999999999999</v>
          </cell>
          <cell r="D314">
            <v>0.33540000000000003</v>
          </cell>
        </row>
        <row r="315">
          <cell r="A315">
            <v>0.32300000000000001</v>
          </cell>
          <cell r="B315">
            <v>0.74299999999999999</v>
          </cell>
          <cell r="C315">
            <v>0.44140000000000001</v>
          </cell>
          <cell r="D315">
            <v>0.33610000000000001</v>
          </cell>
        </row>
        <row r="316">
          <cell r="A316">
            <v>0.32400000000000001</v>
          </cell>
          <cell r="B316">
            <v>0.74399999999999999</v>
          </cell>
          <cell r="C316">
            <v>0.44219999999999998</v>
          </cell>
          <cell r="D316">
            <v>0.33680000000000004</v>
          </cell>
        </row>
        <row r="317">
          <cell r="A317">
            <v>0.32500000000000001</v>
          </cell>
          <cell r="B317">
            <v>0.745</v>
          </cell>
          <cell r="C317">
            <v>0.443</v>
          </cell>
          <cell r="D317">
            <v>0.33750000000000002</v>
          </cell>
        </row>
        <row r="318">
          <cell r="A318">
            <v>0.32600000000000001</v>
          </cell>
          <cell r="B318">
            <v>0.746</v>
          </cell>
          <cell r="C318">
            <v>0.44380000000000003</v>
          </cell>
          <cell r="D318">
            <v>0.3382</v>
          </cell>
        </row>
        <row r="319">
          <cell r="A319">
            <v>0.32700000000000001</v>
          </cell>
          <cell r="B319">
            <v>0.747</v>
          </cell>
          <cell r="C319">
            <v>0.4446</v>
          </cell>
          <cell r="D319">
            <v>0.33890000000000003</v>
          </cell>
        </row>
        <row r="320">
          <cell r="A320">
            <v>0.32800000000000001</v>
          </cell>
          <cell r="B320">
            <v>0.748</v>
          </cell>
          <cell r="C320">
            <v>0.44540000000000002</v>
          </cell>
          <cell r="D320">
            <v>0.33960000000000001</v>
          </cell>
        </row>
        <row r="321">
          <cell r="A321">
            <v>0.32900000000000001</v>
          </cell>
          <cell r="B321">
            <v>0.749</v>
          </cell>
          <cell r="C321">
            <v>0.44619999999999999</v>
          </cell>
          <cell r="D321">
            <v>0.34030000000000005</v>
          </cell>
        </row>
        <row r="322">
          <cell r="A322">
            <v>0.33</v>
          </cell>
          <cell r="B322">
            <v>0.75</v>
          </cell>
          <cell r="C322">
            <v>0.44700000000000001</v>
          </cell>
          <cell r="D322">
            <v>0.34100000000000003</v>
          </cell>
        </row>
        <row r="323">
          <cell r="A323">
            <v>0.33100000000000002</v>
          </cell>
          <cell r="B323">
            <v>0.75049999999999994</v>
          </cell>
          <cell r="C323">
            <v>0.44750000000000001</v>
          </cell>
          <cell r="D323">
            <v>0.3417</v>
          </cell>
        </row>
        <row r="324">
          <cell r="A324">
            <v>0.33200000000000002</v>
          </cell>
          <cell r="B324">
            <v>0.751</v>
          </cell>
          <cell r="C324">
            <v>0.44800000000000001</v>
          </cell>
          <cell r="D324">
            <v>0.34240000000000004</v>
          </cell>
        </row>
        <row r="325">
          <cell r="A325">
            <v>0.33300000000000002</v>
          </cell>
          <cell r="B325">
            <v>0.75150000000000006</v>
          </cell>
          <cell r="C325">
            <v>0.44850000000000001</v>
          </cell>
          <cell r="D325">
            <v>0.34310000000000002</v>
          </cell>
        </row>
        <row r="326">
          <cell r="A326">
            <v>0.33400000000000002</v>
          </cell>
          <cell r="B326">
            <v>0.752</v>
          </cell>
          <cell r="C326">
            <v>0.44900000000000001</v>
          </cell>
          <cell r="D326">
            <v>0.34379999999999999</v>
          </cell>
        </row>
        <row r="327">
          <cell r="A327">
            <v>0.33500000000000002</v>
          </cell>
          <cell r="B327">
            <v>0.75249999999999995</v>
          </cell>
          <cell r="C327">
            <v>0.44950000000000001</v>
          </cell>
          <cell r="D327">
            <v>0.34450000000000003</v>
          </cell>
        </row>
        <row r="328">
          <cell r="A328">
            <v>0.33600000000000002</v>
          </cell>
          <cell r="B328">
            <v>0.753</v>
          </cell>
          <cell r="C328">
            <v>0.45</v>
          </cell>
          <cell r="D328">
            <v>0.34520000000000001</v>
          </cell>
        </row>
        <row r="329">
          <cell r="A329">
            <v>0.33700000000000002</v>
          </cell>
          <cell r="B329">
            <v>0.75350000000000006</v>
          </cell>
          <cell r="C329">
            <v>0.45050000000000001</v>
          </cell>
          <cell r="D329">
            <v>0.34589999999999999</v>
          </cell>
        </row>
        <row r="330">
          <cell r="A330">
            <v>0.33800000000000002</v>
          </cell>
          <cell r="B330">
            <v>0.754</v>
          </cell>
          <cell r="C330">
            <v>0.45100000000000001</v>
          </cell>
          <cell r="D330">
            <v>0.34659999999999996</v>
          </cell>
        </row>
        <row r="331">
          <cell r="A331">
            <v>0.33900000000000002</v>
          </cell>
          <cell r="B331">
            <v>0.75449999999999995</v>
          </cell>
          <cell r="C331">
            <v>0.45150000000000001</v>
          </cell>
          <cell r="D331">
            <v>0.3473</v>
          </cell>
        </row>
        <row r="332">
          <cell r="A332">
            <v>0.34</v>
          </cell>
          <cell r="B332">
            <v>0.755</v>
          </cell>
          <cell r="C332">
            <v>0.45200000000000001</v>
          </cell>
          <cell r="D332">
            <v>0.34799999999999998</v>
          </cell>
        </row>
        <row r="333">
          <cell r="A333">
            <v>0.34100000000000003</v>
          </cell>
          <cell r="B333">
            <v>0.75550000000000006</v>
          </cell>
          <cell r="C333">
            <v>0.45280000000000004</v>
          </cell>
          <cell r="D333">
            <v>0.34859999999999997</v>
          </cell>
        </row>
        <row r="334">
          <cell r="A334">
            <v>0.34200000000000003</v>
          </cell>
          <cell r="B334">
            <v>0.75600000000000001</v>
          </cell>
          <cell r="C334">
            <v>0.4536</v>
          </cell>
          <cell r="D334">
            <v>0.34919999999999995</v>
          </cell>
        </row>
        <row r="335">
          <cell r="A335">
            <v>0.34300000000000003</v>
          </cell>
          <cell r="B335">
            <v>0.75649999999999995</v>
          </cell>
          <cell r="C335">
            <v>0.45440000000000003</v>
          </cell>
          <cell r="D335">
            <v>0.3498</v>
          </cell>
        </row>
        <row r="336">
          <cell r="A336">
            <v>0.34399999999999997</v>
          </cell>
          <cell r="B336">
            <v>0.75700000000000001</v>
          </cell>
          <cell r="C336">
            <v>0.45519999999999999</v>
          </cell>
          <cell r="D336">
            <v>0.35039999999999999</v>
          </cell>
        </row>
        <row r="337">
          <cell r="A337">
            <v>0.34499999999999997</v>
          </cell>
          <cell r="B337">
            <v>0.75750000000000006</v>
          </cell>
          <cell r="C337">
            <v>0.45600000000000002</v>
          </cell>
          <cell r="D337">
            <v>0.35099999999999998</v>
          </cell>
        </row>
        <row r="338">
          <cell r="A338">
            <v>0.34599999999999997</v>
          </cell>
          <cell r="B338">
            <v>0.75800000000000001</v>
          </cell>
          <cell r="C338">
            <v>0.45680000000000004</v>
          </cell>
          <cell r="D338">
            <v>0.35159999999999997</v>
          </cell>
        </row>
        <row r="339">
          <cell r="A339">
            <v>0.34699999999999998</v>
          </cell>
          <cell r="B339">
            <v>0.75849999999999995</v>
          </cell>
          <cell r="C339">
            <v>0.45760000000000001</v>
          </cell>
          <cell r="D339">
            <v>0.35219999999999996</v>
          </cell>
        </row>
        <row r="340">
          <cell r="A340">
            <v>0.34799999999999998</v>
          </cell>
          <cell r="B340">
            <v>0.75900000000000001</v>
          </cell>
          <cell r="C340">
            <v>0.45840000000000003</v>
          </cell>
          <cell r="D340">
            <v>0.3528</v>
          </cell>
        </row>
        <row r="341">
          <cell r="A341">
            <v>0.34899999999999998</v>
          </cell>
          <cell r="B341">
            <v>0.75950000000000006</v>
          </cell>
          <cell r="C341">
            <v>0.4592</v>
          </cell>
          <cell r="D341">
            <v>0.35339999999999999</v>
          </cell>
        </row>
        <row r="342">
          <cell r="A342">
            <v>0.35</v>
          </cell>
          <cell r="B342">
            <v>0.76</v>
          </cell>
          <cell r="C342">
            <v>0.46</v>
          </cell>
          <cell r="D342">
            <v>0.35399999999999998</v>
          </cell>
        </row>
        <row r="343">
          <cell r="A343">
            <v>0.35099999999999998</v>
          </cell>
          <cell r="B343">
            <v>0.76080000000000003</v>
          </cell>
          <cell r="C343">
            <v>0.46080000000000004</v>
          </cell>
          <cell r="D343">
            <v>0.35469999999999996</v>
          </cell>
        </row>
        <row r="344">
          <cell r="A344">
            <v>0.35199999999999998</v>
          </cell>
          <cell r="B344">
            <v>0.76160000000000005</v>
          </cell>
          <cell r="C344">
            <v>0.46160000000000001</v>
          </cell>
          <cell r="D344">
            <v>0.35539999999999999</v>
          </cell>
        </row>
        <row r="345">
          <cell r="A345">
            <v>0.35299999999999998</v>
          </cell>
          <cell r="B345">
            <v>0.76239999999999997</v>
          </cell>
          <cell r="C345">
            <v>0.46240000000000003</v>
          </cell>
          <cell r="D345">
            <v>0.35609999999999997</v>
          </cell>
        </row>
        <row r="346">
          <cell r="A346">
            <v>0.35399999999999998</v>
          </cell>
          <cell r="B346">
            <v>0.76319999999999999</v>
          </cell>
          <cell r="C346">
            <v>0.4632</v>
          </cell>
          <cell r="D346">
            <v>0.35680000000000001</v>
          </cell>
        </row>
        <row r="347">
          <cell r="A347">
            <v>0.35499999999999998</v>
          </cell>
          <cell r="B347">
            <v>0.76400000000000001</v>
          </cell>
          <cell r="C347">
            <v>0.46400000000000002</v>
          </cell>
          <cell r="D347">
            <v>0.35749999999999998</v>
          </cell>
        </row>
        <row r="348">
          <cell r="A348">
            <v>0.35599999999999998</v>
          </cell>
          <cell r="B348">
            <v>0.76480000000000004</v>
          </cell>
          <cell r="C348">
            <v>0.46480000000000005</v>
          </cell>
          <cell r="D348">
            <v>0.35819999999999996</v>
          </cell>
        </row>
        <row r="349">
          <cell r="A349">
            <v>0.35699999999999998</v>
          </cell>
          <cell r="B349">
            <v>0.76560000000000006</v>
          </cell>
          <cell r="C349">
            <v>0.46560000000000001</v>
          </cell>
          <cell r="D349">
            <v>0.3589</v>
          </cell>
        </row>
        <row r="350">
          <cell r="A350">
            <v>0.35799999999999998</v>
          </cell>
          <cell r="B350">
            <v>0.76639999999999997</v>
          </cell>
          <cell r="C350">
            <v>0.46640000000000004</v>
          </cell>
          <cell r="D350">
            <v>0.35959999999999998</v>
          </cell>
        </row>
        <row r="351">
          <cell r="A351">
            <v>0.35899999999999999</v>
          </cell>
          <cell r="B351">
            <v>0.76719999999999999</v>
          </cell>
          <cell r="C351">
            <v>0.4672</v>
          </cell>
          <cell r="D351">
            <v>0.36030000000000001</v>
          </cell>
        </row>
        <row r="352">
          <cell r="A352">
            <v>0.36</v>
          </cell>
          <cell r="B352">
            <v>0.76800000000000002</v>
          </cell>
          <cell r="C352">
            <v>0.46800000000000003</v>
          </cell>
          <cell r="D352">
            <v>0.36099999999999999</v>
          </cell>
        </row>
        <row r="353">
          <cell r="A353">
            <v>0.36099999999999999</v>
          </cell>
          <cell r="B353">
            <v>0.76880000000000004</v>
          </cell>
          <cell r="C353">
            <v>0.46879999999999999</v>
          </cell>
          <cell r="D353">
            <v>0.36169999999999997</v>
          </cell>
        </row>
        <row r="354">
          <cell r="A354">
            <v>0.36199999999999999</v>
          </cell>
          <cell r="B354">
            <v>0.76960000000000006</v>
          </cell>
          <cell r="C354">
            <v>0.46960000000000002</v>
          </cell>
          <cell r="D354">
            <v>0.3624</v>
          </cell>
        </row>
        <row r="355">
          <cell r="A355">
            <v>0.36299999999999999</v>
          </cell>
          <cell r="B355">
            <v>0.77039999999999997</v>
          </cell>
          <cell r="C355">
            <v>0.47040000000000004</v>
          </cell>
          <cell r="D355">
            <v>0.36309999999999998</v>
          </cell>
        </row>
        <row r="356">
          <cell r="A356">
            <v>0.36399999999999999</v>
          </cell>
          <cell r="B356">
            <v>0.7712</v>
          </cell>
          <cell r="C356">
            <v>0.47120000000000001</v>
          </cell>
          <cell r="D356">
            <v>0.36380000000000001</v>
          </cell>
        </row>
        <row r="357">
          <cell r="A357">
            <v>0.36499999999999999</v>
          </cell>
          <cell r="B357">
            <v>0.77200000000000002</v>
          </cell>
          <cell r="C357">
            <v>0.47199999999999998</v>
          </cell>
          <cell r="D357">
            <v>0.36449999999999999</v>
          </cell>
        </row>
        <row r="358">
          <cell r="A358">
            <v>0.36599999999999999</v>
          </cell>
          <cell r="B358">
            <v>0.77280000000000004</v>
          </cell>
          <cell r="C358">
            <v>0.4728</v>
          </cell>
          <cell r="D358">
            <v>0.36519999999999997</v>
          </cell>
        </row>
        <row r="359">
          <cell r="A359">
            <v>0.36699999999999999</v>
          </cell>
          <cell r="B359">
            <v>0.77360000000000007</v>
          </cell>
          <cell r="C359">
            <v>0.47360000000000002</v>
          </cell>
          <cell r="D359">
            <v>0.3659</v>
          </cell>
        </row>
        <row r="360">
          <cell r="A360">
            <v>0.36799999999999999</v>
          </cell>
          <cell r="B360">
            <v>0.77439999999999998</v>
          </cell>
          <cell r="C360">
            <v>0.47439999999999999</v>
          </cell>
          <cell r="D360">
            <v>0.36659999999999998</v>
          </cell>
        </row>
        <row r="361">
          <cell r="A361">
            <v>0.36899999999999999</v>
          </cell>
          <cell r="B361">
            <v>0.7752</v>
          </cell>
          <cell r="C361">
            <v>0.47519999999999996</v>
          </cell>
          <cell r="D361">
            <v>0.36730000000000002</v>
          </cell>
        </row>
        <row r="362">
          <cell r="A362">
            <v>0.37</v>
          </cell>
          <cell r="B362">
            <v>0.77600000000000002</v>
          </cell>
          <cell r="C362">
            <v>0.47599999999999998</v>
          </cell>
          <cell r="D362">
            <v>0.36799999999999999</v>
          </cell>
        </row>
        <row r="363">
          <cell r="A363">
            <v>0.371</v>
          </cell>
          <cell r="B363">
            <v>0.77649999999999997</v>
          </cell>
          <cell r="C363">
            <v>0.47659999999999997</v>
          </cell>
          <cell r="D363">
            <v>0.36859999999999998</v>
          </cell>
        </row>
        <row r="364">
          <cell r="A364">
            <v>0.372</v>
          </cell>
          <cell r="B364">
            <v>0.77700000000000002</v>
          </cell>
          <cell r="C364">
            <v>0.47719999999999996</v>
          </cell>
          <cell r="D364">
            <v>0.36919999999999997</v>
          </cell>
        </row>
        <row r="365">
          <cell r="A365">
            <v>0.373</v>
          </cell>
          <cell r="B365">
            <v>0.77750000000000008</v>
          </cell>
          <cell r="C365">
            <v>0.4778</v>
          </cell>
          <cell r="D365">
            <v>0.36980000000000002</v>
          </cell>
        </row>
        <row r="366">
          <cell r="A366">
            <v>0.374</v>
          </cell>
          <cell r="B366">
            <v>0.77800000000000002</v>
          </cell>
          <cell r="C366">
            <v>0.47839999999999999</v>
          </cell>
          <cell r="D366">
            <v>0.37040000000000001</v>
          </cell>
        </row>
        <row r="367">
          <cell r="A367">
            <v>0.375</v>
          </cell>
          <cell r="B367">
            <v>0.77849999999999997</v>
          </cell>
          <cell r="C367">
            <v>0.47899999999999998</v>
          </cell>
          <cell r="D367">
            <v>0.371</v>
          </cell>
        </row>
        <row r="368">
          <cell r="A368">
            <v>0.376</v>
          </cell>
          <cell r="B368">
            <v>0.77900000000000003</v>
          </cell>
          <cell r="C368">
            <v>0.47959999999999997</v>
          </cell>
          <cell r="D368">
            <v>0.37159999999999999</v>
          </cell>
        </row>
        <row r="369">
          <cell r="A369">
            <v>0.377</v>
          </cell>
          <cell r="B369">
            <v>0.77950000000000008</v>
          </cell>
          <cell r="C369">
            <v>0.48019999999999996</v>
          </cell>
          <cell r="D369">
            <v>0.37219999999999998</v>
          </cell>
        </row>
        <row r="370">
          <cell r="A370">
            <v>0.378</v>
          </cell>
          <cell r="B370">
            <v>0.78</v>
          </cell>
          <cell r="C370">
            <v>0.48080000000000001</v>
          </cell>
          <cell r="D370">
            <v>0.37280000000000002</v>
          </cell>
        </row>
        <row r="371">
          <cell r="A371">
            <v>0.379</v>
          </cell>
          <cell r="B371">
            <v>0.78049999999999997</v>
          </cell>
          <cell r="C371">
            <v>0.48139999999999999</v>
          </cell>
          <cell r="D371">
            <v>0.37340000000000001</v>
          </cell>
        </row>
        <row r="372">
          <cell r="A372">
            <v>0.38</v>
          </cell>
          <cell r="B372">
            <v>0.78100000000000003</v>
          </cell>
          <cell r="C372">
            <v>0.48199999999999998</v>
          </cell>
          <cell r="D372">
            <v>0.374</v>
          </cell>
        </row>
        <row r="373">
          <cell r="A373">
            <v>0.38100000000000001</v>
          </cell>
          <cell r="B373">
            <v>0.78160000000000007</v>
          </cell>
          <cell r="C373">
            <v>0.48259999999999997</v>
          </cell>
          <cell r="D373">
            <v>0.37469999999999998</v>
          </cell>
        </row>
        <row r="374">
          <cell r="A374">
            <v>0.38200000000000001</v>
          </cell>
          <cell r="B374">
            <v>0.78220000000000001</v>
          </cell>
          <cell r="C374">
            <v>0.48319999999999996</v>
          </cell>
          <cell r="D374">
            <v>0.37540000000000001</v>
          </cell>
        </row>
        <row r="375">
          <cell r="A375">
            <v>0.38300000000000001</v>
          </cell>
          <cell r="B375">
            <v>0.78280000000000005</v>
          </cell>
          <cell r="C375">
            <v>0.48380000000000001</v>
          </cell>
          <cell r="D375">
            <v>0.37609999999999999</v>
          </cell>
        </row>
        <row r="376">
          <cell r="A376">
            <v>0.38400000000000001</v>
          </cell>
          <cell r="B376">
            <v>0.78339999999999999</v>
          </cell>
          <cell r="C376">
            <v>0.4844</v>
          </cell>
          <cell r="D376">
            <v>0.37680000000000002</v>
          </cell>
        </row>
        <row r="377">
          <cell r="A377">
            <v>0.38500000000000001</v>
          </cell>
          <cell r="B377">
            <v>0.78400000000000003</v>
          </cell>
          <cell r="C377">
            <v>0.48499999999999999</v>
          </cell>
          <cell r="D377">
            <v>0.3775</v>
          </cell>
        </row>
        <row r="378">
          <cell r="A378">
            <v>0.38600000000000001</v>
          </cell>
          <cell r="B378">
            <v>0.78460000000000008</v>
          </cell>
          <cell r="C378">
            <v>0.48559999999999998</v>
          </cell>
          <cell r="D378">
            <v>0.37819999999999998</v>
          </cell>
        </row>
        <row r="379">
          <cell r="A379">
            <v>0.38700000000000001</v>
          </cell>
          <cell r="B379">
            <v>0.78520000000000001</v>
          </cell>
          <cell r="C379">
            <v>0.48619999999999997</v>
          </cell>
          <cell r="D379">
            <v>0.37890000000000001</v>
          </cell>
        </row>
        <row r="380">
          <cell r="A380">
            <v>0.38800000000000001</v>
          </cell>
          <cell r="B380">
            <v>0.78580000000000005</v>
          </cell>
          <cell r="C380">
            <v>0.48680000000000001</v>
          </cell>
          <cell r="D380">
            <v>0.37959999999999999</v>
          </cell>
        </row>
        <row r="381">
          <cell r="A381">
            <v>0.38900000000000001</v>
          </cell>
          <cell r="B381">
            <v>0.78639999999999999</v>
          </cell>
          <cell r="C381">
            <v>0.4874</v>
          </cell>
          <cell r="D381">
            <v>0.38030000000000003</v>
          </cell>
        </row>
        <row r="382">
          <cell r="A382">
            <v>0.39</v>
          </cell>
          <cell r="B382">
            <v>0.78700000000000003</v>
          </cell>
          <cell r="C382">
            <v>0.48799999999999999</v>
          </cell>
          <cell r="D382">
            <v>0.38100000000000001</v>
          </cell>
        </row>
        <row r="383">
          <cell r="A383">
            <v>0.39100000000000001</v>
          </cell>
          <cell r="B383">
            <v>0.78790000000000004</v>
          </cell>
          <cell r="C383">
            <v>0.48899999999999999</v>
          </cell>
          <cell r="D383">
            <v>0.38169999999999998</v>
          </cell>
        </row>
        <row r="384">
          <cell r="A384">
            <v>0.39200000000000002</v>
          </cell>
          <cell r="B384">
            <v>0.78880000000000006</v>
          </cell>
          <cell r="C384">
            <v>0.49</v>
          </cell>
          <cell r="D384">
            <v>0.38240000000000002</v>
          </cell>
        </row>
        <row r="385">
          <cell r="A385">
            <v>0.39300000000000002</v>
          </cell>
          <cell r="B385">
            <v>0.78970000000000007</v>
          </cell>
          <cell r="C385">
            <v>0.49099999999999999</v>
          </cell>
          <cell r="D385">
            <v>0.3831</v>
          </cell>
        </row>
        <row r="386">
          <cell r="A386">
            <v>0.39400000000000002</v>
          </cell>
          <cell r="B386">
            <v>0.79060000000000008</v>
          </cell>
          <cell r="C386">
            <v>0.49199999999999999</v>
          </cell>
          <cell r="D386">
            <v>0.38380000000000003</v>
          </cell>
        </row>
        <row r="387">
          <cell r="A387">
            <v>0.39500000000000002</v>
          </cell>
          <cell r="B387">
            <v>0.79150000000000009</v>
          </cell>
          <cell r="C387">
            <v>0.49299999999999999</v>
          </cell>
          <cell r="D387">
            <v>0.38450000000000001</v>
          </cell>
        </row>
        <row r="388">
          <cell r="A388">
            <v>0.39600000000000002</v>
          </cell>
          <cell r="B388">
            <v>0.79239999999999999</v>
          </cell>
          <cell r="C388">
            <v>0.49399999999999999</v>
          </cell>
          <cell r="D388">
            <v>0.38519999999999999</v>
          </cell>
        </row>
        <row r="389">
          <cell r="A389">
            <v>0.39700000000000002</v>
          </cell>
          <cell r="B389">
            <v>0.79330000000000001</v>
          </cell>
          <cell r="C389">
            <v>0.495</v>
          </cell>
          <cell r="D389">
            <v>0.38590000000000002</v>
          </cell>
        </row>
        <row r="390">
          <cell r="A390">
            <v>0.39800000000000002</v>
          </cell>
          <cell r="B390">
            <v>0.79420000000000002</v>
          </cell>
          <cell r="C390">
            <v>0.496</v>
          </cell>
          <cell r="D390">
            <v>0.3866</v>
          </cell>
        </row>
        <row r="391">
          <cell r="A391">
            <v>0.39900000000000002</v>
          </cell>
          <cell r="B391">
            <v>0.79510000000000003</v>
          </cell>
          <cell r="C391">
            <v>0.497</v>
          </cell>
          <cell r="D391">
            <v>0.38730000000000003</v>
          </cell>
        </row>
        <row r="392">
          <cell r="A392">
            <v>0.4</v>
          </cell>
          <cell r="B392">
            <v>0.79600000000000004</v>
          </cell>
          <cell r="C392">
            <v>0.498</v>
          </cell>
          <cell r="D392">
            <v>0.38800000000000001</v>
          </cell>
        </row>
        <row r="393">
          <cell r="A393">
            <v>0.40100000000000002</v>
          </cell>
          <cell r="B393">
            <v>0.79660000000000009</v>
          </cell>
          <cell r="C393">
            <v>0.49859999999999999</v>
          </cell>
          <cell r="D393">
            <v>0.38869999999999999</v>
          </cell>
        </row>
        <row r="394">
          <cell r="A394">
            <v>0.40200000000000002</v>
          </cell>
          <cell r="B394">
            <v>0.79720000000000002</v>
          </cell>
          <cell r="C394">
            <v>0.49919999999999998</v>
          </cell>
          <cell r="D394">
            <v>0.38940000000000002</v>
          </cell>
        </row>
        <row r="395">
          <cell r="A395">
            <v>0.40300000000000002</v>
          </cell>
          <cell r="B395">
            <v>0.79780000000000006</v>
          </cell>
          <cell r="C395">
            <v>0.49980000000000002</v>
          </cell>
          <cell r="D395">
            <v>0.3901</v>
          </cell>
        </row>
        <row r="396">
          <cell r="A396">
            <v>0.40400000000000003</v>
          </cell>
          <cell r="B396">
            <v>0.7984</v>
          </cell>
          <cell r="C396">
            <v>0.50039999999999996</v>
          </cell>
          <cell r="D396">
            <v>0.39080000000000004</v>
          </cell>
        </row>
        <row r="397">
          <cell r="A397">
            <v>0.40500000000000003</v>
          </cell>
          <cell r="B397">
            <v>0.79900000000000004</v>
          </cell>
          <cell r="C397">
            <v>0.501</v>
          </cell>
          <cell r="D397">
            <v>0.39150000000000001</v>
          </cell>
        </row>
        <row r="398">
          <cell r="A398">
            <v>0.40600000000000003</v>
          </cell>
          <cell r="B398">
            <v>0.79960000000000009</v>
          </cell>
          <cell r="C398">
            <v>0.50160000000000005</v>
          </cell>
          <cell r="D398">
            <v>0.39219999999999999</v>
          </cell>
        </row>
        <row r="399">
          <cell r="A399">
            <v>0.40699999999999997</v>
          </cell>
          <cell r="B399">
            <v>0.80020000000000002</v>
          </cell>
          <cell r="C399">
            <v>0.50219999999999998</v>
          </cell>
          <cell r="D399">
            <v>0.39290000000000003</v>
          </cell>
        </row>
        <row r="400">
          <cell r="A400">
            <v>0.40799999999999997</v>
          </cell>
          <cell r="B400">
            <v>0.80080000000000007</v>
          </cell>
          <cell r="C400">
            <v>0.50280000000000002</v>
          </cell>
          <cell r="D400">
            <v>0.39360000000000001</v>
          </cell>
        </row>
        <row r="401">
          <cell r="A401">
            <v>0.40899999999999997</v>
          </cell>
          <cell r="B401">
            <v>0.8014</v>
          </cell>
          <cell r="C401">
            <v>0.50339999999999996</v>
          </cell>
          <cell r="D401">
            <v>0.39430000000000004</v>
          </cell>
        </row>
        <row r="402">
          <cell r="A402">
            <v>0.41</v>
          </cell>
          <cell r="B402">
            <v>0.80200000000000005</v>
          </cell>
          <cell r="C402">
            <v>0.504</v>
          </cell>
          <cell r="D402">
            <v>0.39500000000000002</v>
          </cell>
        </row>
        <row r="403">
          <cell r="A403">
            <v>0.41099999999999998</v>
          </cell>
          <cell r="B403">
            <v>0.8024</v>
          </cell>
          <cell r="C403">
            <v>0.50460000000000005</v>
          </cell>
          <cell r="D403">
            <v>0.3957</v>
          </cell>
        </row>
        <row r="404">
          <cell r="A404">
            <v>0.41199999999999998</v>
          </cell>
          <cell r="B404">
            <v>0.80280000000000007</v>
          </cell>
          <cell r="C404">
            <v>0.50519999999999998</v>
          </cell>
          <cell r="D404">
            <v>0.39640000000000003</v>
          </cell>
        </row>
        <row r="405">
          <cell r="A405">
            <v>0.41299999999999998</v>
          </cell>
          <cell r="B405">
            <v>0.80320000000000003</v>
          </cell>
          <cell r="C405">
            <v>0.50580000000000003</v>
          </cell>
          <cell r="D405">
            <v>0.39710000000000001</v>
          </cell>
        </row>
        <row r="406">
          <cell r="A406">
            <v>0.41399999999999998</v>
          </cell>
          <cell r="B406">
            <v>0.80360000000000009</v>
          </cell>
          <cell r="C406">
            <v>0.50639999999999996</v>
          </cell>
          <cell r="D406">
            <v>0.39780000000000004</v>
          </cell>
        </row>
        <row r="407">
          <cell r="A407">
            <v>0.41499999999999998</v>
          </cell>
          <cell r="B407">
            <v>0.80400000000000005</v>
          </cell>
          <cell r="C407">
            <v>0.50700000000000001</v>
          </cell>
          <cell r="D407">
            <v>0.39850000000000002</v>
          </cell>
        </row>
        <row r="408">
          <cell r="A408">
            <v>0.41599999999999998</v>
          </cell>
          <cell r="B408">
            <v>0.8044</v>
          </cell>
          <cell r="C408">
            <v>0.50760000000000005</v>
          </cell>
          <cell r="D408">
            <v>0.3992</v>
          </cell>
        </row>
        <row r="409">
          <cell r="A409">
            <v>0.41699999999999998</v>
          </cell>
          <cell r="B409">
            <v>0.80480000000000007</v>
          </cell>
          <cell r="C409">
            <v>0.50819999999999999</v>
          </cell>
          <cell r="D409">
            <v>0.39990000000000003</v>
          </cell>
        </row>
        <row r="410">
          <cell r="A410">
            <v>0.41799999999999998</v>
          </cell>
          <cell r="B410">
            <v>0.80520000000000003</v>
          </cell>
          <cell r="C410">
            <v>0.50880000000000003</v>
          </cell>
          <cell r="D410">
            <v>0.40060000000000001</v>
          </cell>
        </row>
        <row r="411">
          <cell r="A411">
            <v>0.41899999999999998</v>
          </cell>
          <cell r="B411">
            <v>0.80560000000000009</v>
          </cell>
          <cell r="C411">
            <v>0.50939999999999996</v>
          </cell>
          <cell r="D411">
            <v>0.40130000000000005</v>
          </cell>
        </row>
        <row r="412">
          <cell r="A412">
            <v>0.42</v>
          </cell>
          <cell r="B412">
            <v>0.80600000000000005</v>
          </cell>
          <cell r="C412">
            <v>0.51</v>
          </cell>
          <cell r="D412">
            <v>0.40200000000000002</v>
          </cell>
        </row>
        <row r="413">
          <cell r="A413">
            <v>0.42099999999999999</v>
          </cell>
          <cell r="B413">
            <v>0.80640000000000001</v>
          </cell>
          <cell r="C413">
            <v>0.51060000000000005</v>
          </cell>
          <cell r="D413">
            <v>0.40260000000000001</v>
          </cell>
        </row>
        <row r="414">
          <cell r="A414">
            <v>0.42199999999999999</v>
          </cell>
          <cell r="B414">
            <v>0.80680000000000007</v>
          </cell>
          <cell r="C414">
            <v>0.51119999999999999</v>
          </cell>
          <cell r="D414">
            <v>0.4032</v>
          </cell>
        </row>
        <row r="415">
          <cell r="A415">
            <v>0.42299999999999999</v>
          </cell>
          <cell r="B415">
            <v>0.80720000000000003</v>
          </cell>
          <cell r="C415">
            <v>0.51180000000000003</v>
          </cell>
          <cell r="D415">
            <v>0.40379999999999999</v>
          </cell>
        </row>
        <row r="416">
          <cell r="A416">
            <v>0.42399999999999999</v>
          </cell>
          <cell r="B416">
            <v>0.8076000000000001</v>
          </cell>
          <cell r="C416">
            <v>0.51239999999999997</v>
          </cell>
          <cell r="D416">
            <v>0.40439999999999998</v>
          </cell>
        </row>
        <row r="417">
          <cell r="A417">
            <v>0.42499999999999999</v>
          </cell>
          <cell r="B417">
            <v>0.80800000000000005</v>
          </cell>
          <cell r="C417">
            <v>0.51300000000000001</v>
          </cell>
          <cell r="D417">
            <v>0.40500000000000003</v>
          </cell>
        </row>
        <row r="418">
          <cell r="A418">
            <v>0.42599999999999999</v>
          </cell>
          <cell r="B418">
            <v>0.80840000000000001</v>
          </cell>
          <cell r="C418">
            <v>0.51360000000000006</v>
          </cell>
          <cell r="D418">
            <v>0.40560000000000002</v>
          </cell>
        </row>
        <row r="419">
          <cell r="A419">
            <v>0.42699999999999999</v>
          </cell>
          <cell r="B419">
            <v>0.80880000000000007</v>
          </cell>
          <cell r="C419">
            <v>0.51419999999999999</v>
          </cell>
          <cell r="D419">
            <v>0.40620000000000001</v>
          </cell>
        </row>
        <row r="420">
          <cell r="A420">
            <v>0.42799999999999999</v>
          </cell>
          <cell r="B420">
            <v>0.80920000000000003</v>
          </cell>
          <cell r="C420">
            <v>0.51480000000000004</v>
          </cell>
          <cell r="D420">
            <v>0.40679999999999999</v>
          </cell>
        </row>
        <row r="421">
          <cell r="A421">
            <v>0.42899999999999999</v>
          </cell>
          <cell r="B421">
            <v>0.8096000000000001</v>
          </cell>
          <cell r="C421">
            <v>0.51539999999999997</v>
          </cell>
          <cell r="D421">
            <v>0.40739999999999998</v>
          </cell>
        </row>
        <row r="422">
          <cell r="A422">
            <v>0.43</v>
          </cell>
          <cell r="B422">
            <v>0.81</v>
          </cell>
          <cell r="C422">
            <v>0.51600000000000001</v>
          </cell>
          <cell r="D422">
            <v>0.40799999999999997</v>
          </cell>
        </row>
        <row r="423">
          <cell r="A423">
            <v>0.43099999999999999</v>
          </cell>
          <cell r="B423">
            <v>0.81059999999999999</v>
          </cell>
          <cell r="C423">
            <v>0.51670000000000005</v>
          </cell>
          <cell r="D423">
            <v>0.40869999999999995</v>
          </cell>
        </row>
        <row r="424">
          <cell r="A424">
            <v>0.432</v>
          </cell>
          <cell r="B424">
            <v>0.81120000000000003</v>
          </cell>
          <cell r="C424">
            <v>0.51739999999999997</v>
          </cell>
          <cell r="D424">
            <v>0.40939999999999999</v>
          </cell>
        </row>
        <row r="425">
          <cell r="A425">
            <v>0.433</v>
          </cell>
          <cell r="B425">
            <v>0.81180000000000008</v>
          </cell>
          <cell r="C425">
            <v>0.5181</v>
          </cell>
          <cell r="D425">
            <v>0.41009999999999996</v>
          </cell>
        </row>
        <row r="426">
          <cell r="A426">
            <v>0.434</v>
          </cell>
          <cell r="B426">
            <v>0.81240000000000001</v>
          </cell>
          <cell r="C426">
            <v>0.51880000000000004</v>
          </cell>
          <cell r="D426">
            <v>0.4108</v>
          </cell>
        </row>
        <row r="427">
          <cell r="A427">
            <v>0.435</v>
          </cell>
          <cell r="B427">
            <v>0.81299999999999994</v>
          </cell>
          <cell r="C427">
            <v>0.51950000000000007</v>
          </cell>
          <cell r="D427">
            <v>0.41149999999999998</v>
          </cell>
        </row>
        <row r="428">
          <cell r="A428">
            <v>0.436</v>
          </cell>
          <cell r="B428">
            <v>0.81359999999999999</v>
          </cell>
          <cell r="C428">
            <v>0.5202</v>
          </cell>
          <cell r="D428">
            <v>0.41219999999999996</v>
          </cell>
        </row>
        <row r="429">
          <cell r="A429">
            <v>0.437</v>
          </cell>
          <cell r="B429">
            <v>0.81420000000000003</v>
          </cell>
          <cell r="C429">
            <v>0.52090000000000003</v>
          </cell>
          <cell r="D429">
            <v>0.41289999999999999</v>
          </cell>
        </row>
        <row r="430">
          <cell r="A430">
            <v>0.438</v>
          </cell>
          <cell r="B430">
            <v>0.81479999999999997</v>
          </cell>
          <cell r="C430">
            <v>0.52160000000000006</v>
          </cell>
          <cell r="D430">
            <v>0.41359999999999997</v>
          </cell>
        </row>
        <row r="431">
          <cell r="A431">
            <v>0.439</v>
          </cell>
          <cell r="B431">
            <v>0.8153999999999999</v>
          </cell>
          <cell r="C431">
            <v>0.52229999999999999</v>
          </cell>
          <cell r="D431">
            <v>0.4143</v>
          </cell>
        </row>
        <row r="432">
          <cell r="A432">
            <v>0.44</v>
          </cell>
          <cell r="B432">
            <v>0.81599999999999995</v>
          </cell>
          <cell r="C432">
            <v>0.52300000000000002</v>
          </cell>
          <cell r="D432">
            <v>0.41499999999999998</v>
          </cell>
        </row>
        <row r="433">
          <cell r="A433">
            <v>0.441</v>
          </cell>
          <cell r="B433">
            <v>0.81659999999999999</v>
          </cell>
          <cell r="C433">
            <v>0.52370000000000005</v>
          </cell>
          <cell r="D433">
            <v>0.41569999999999996</v>
          </cell>
        </row>
        <row r="434">
          <cell r="A434">
            <v>0.442</v>
          </cell>
          <cell r="B434">
            <v>0.81719999999999993</v>
          </cell>
          <cell r="C434">
            <v>0.52439999999999998</v>
          </cell>
          <cell r="D434">
            <v>0.41639999999999999</v>
          </cell>
        </row>
        <row r="435">
          <cell r="A435">
            <v>0.443</v>
          </cell>
          <cell r="B435">
            <v>0.81779999999999997</v>
          </cell>
          <cell r="C435">
            <v>0.52510000000000001</v>
          </cell>
          <cell r="D435">
            <v>0.41709999999999997</v>
          </cell>
        </row>
        <row r="436">
          <cell r="A436">
            <v>0.44400000000000001</v>
          </cell>
          <cell r="B436">
            <v>0.81839999999999991</v>
          </cell>
          <cell r="C436">
            <v>0.52580000000000005</v>
          </cell>
          <cell r="D436">
            <v>0.4178</v>
          </cell>
        </row>
        <row r="437">
          <cell r="A437">
            <v>0.44500000000000001</v>
          </cell>
          <cell r="B437">
            <v>0.81899999999999995</v>
          </cell>
          <cell r="C437">
            <v>0.52649999999999997</v>
          </cell>
          <cell r="D437">
            <v>0.41849999999999998</v>
          </cell>
        </row>
        <row r="438">
          <cell r="A438">
            <v>0.44600000000000001</v>
          </cell>
          <cell r="B438">
            <v>0.8196</v>
          </cell>
          <cell r="C438">
            <v>0.5272</v>
          </cell>
          <cell r="D438">
            <v>0.41919999999999996</v>
          </cell>
        </row>
        <row r="439">
          <cell r="A439">
            <v>0.44700000000000001</v>
          </cell>
          <cell r="B439">
            <v>0.82019999999999993</v>
          </cell>
          <cell r="C439">
            <v>0.52790000000000004</v>
          </cell>
          <cell r="D439">
            <v>0.4199</v>
          </cell>
        </row>
        <row r="440">
          <cell r="A440">
            <v>0.44800000000000001</v>
          </cell>
          <cell r="B440">
            <v>0.82079999999999997</v>
          </cell>
          <cell r="C440">
            <v>0.52860000000000007</v>
          </cell>
          <cell r="D440">
            <v>0.42059999999999997</v>
          </cell>
        </row>
        <row r="441">
          <cell r="A441">
            <v>0.44900000000000001</v>
          </cell>
          <cell r="B441">
            <v>0.82139999999999991</v>
          </cell>
          <cell r="C441">
            <v>0.52929999999999999</v>
          </cell>
          <cell r="D441">
            <v>0.42130000000000001</v>
          </cell>
        </row>
        <row r="442">
          <cell r="A442">
            <v>0.45</v>
          </cell>
          <cell r="B442">
            <v>0.82199999999999995</v>
          </cell>
          <cell r="C442">
            <v>0.53</v>
          </cell>
          <cell r="D442">
            <v>0.42199999999999999</v>
          </cell>
        </row>
        <row r="443">
          <cell r="A443">
            <v>0.45100000000000001</v>
          </cell>
          <cell r="B443">
            <v>0.82279999999999998</v>
          </cell>
          <cell r="C443">
            <v>0.53060000000000007</v>
          </cell>
          <cell r="D443">
            <v>0.42269999999999996</v>
          </cell>
        </row>
        <row r="444">
          <cell r="A444">
            <v>0.45200000000000001</v>
          </cell>
          <cell r="B444">
            <v>0.8236</v>
          </cell>
          <cell r="C444">
            <v>0.53120000000000001</v>
          </cell>
          <cell r="D444">
            <v>0.4234</v>
          </cell>
        </row>
        <row r="445">
          <cell r="A445">
            <v>0.45300000000000001</v>
          </cell>
          <cell r="B445">
            <v>0.82439999999999991</v>
          </cell>
          <cell r="C445">
            <v>0.53180000000000005</v>
          </cell>
          <cell r="D445">
            <v>0.42409999999999998</v>
          </cell>
        </row>
        <row r="446">
          <cell r="A446">
            <v>0.45400000000000001</v>
          </cell>
          <cell r="B446">
            <v>0.82519999999999993</v>
          </cell>
          <cell r="C446">
            <v>0.53239999999999998</v>
          </cell>
          <cell r="D446">
            <v>0.42480000000000001</v>
          </cell>
        </row>
        <row r="447">
          <cell r="A447">
            <v>0.45500000000000002</v>
          </cell>
          <cell r="B447">
            <v>0.82599999999999996</v>
          </cell>
          <cell r="C447">
            <v>0.53300000000000003</v>
          </cell>
          <cell r="D447">
            <v>0.42549999999999999</v>
          </cell>
        </row>
        <row r="448">
          <cell r="A448">
            <v>0.45600000000000002</v>
          </cell>
          <cell r="B448">
            <v>0.82679999999999998</v>
          </cell>
          <cell r="C448">
            <v>0.53360000000000007</v>
          </cell>
          <cell r="D448">
            <v>0.42619999999999997</v>
          </cell>
        </row>
        <row r="449">
          <cell r="A449">
            <v>0.45700000000000002</v>
          </cell>
          <cell r="B449">
            <v>0.8276</v>
          </cell>
          <cell r="C449">
            <v>0.53420000000000001</v>
          </cell>
          <cell r="D449">
            <v>0.4269</v>
          </cell>
        </row>
        <row r="450">
          <cell r="A450">
            <v>0.45800000000000002</v>
          </cell>
          <cell r="B450">
            <v>0.82839999999999991</v>
          </cell>
          <cell r="C450">
            <v>0.53480000000000005</v>
          </cell>
          <cell r="D450">
            <v>0.42759999999999998</v>
          </cell>
        </row>
        <row r="451">
          <cell r="A451">
            <v>0.45900000000000002</v>
          </cell>
          <cell r="B451">
            <v>0.82919999999999994</v>
          </cell>
          <cell r="C451">
            <v>0.53539999999999999</v>
          </cell>
          <cell r="D451">
            <v>0.42830000000000001</v>
          </cell>
        </row>
        <row r="452">
          <cell r="A452">
            <v>0.46</v>
          </cell>
          <cell r="B452">
            <v>0.83</v>
          </cell>
          <cell r="C452">
            <v>0.53600000000000003</v>
          </cell>
          <cell r="D452">
            <v>0.42899999999999999</v>
          </cell>
        </row>
        <row r="453">
          <cell r="A453">
            <v>0.46100000000000002</v>
          </cell>
          <cell r="B453">
            <v>0.83039999999999992</v>
          </cell>
          <cell r="C453">
            <v>0.53660000000000008</v>
          </cell>
          <cell r="D453">
            <v>0.42969999999999997</v>
          </cell>
        </row>
        <row r="454">
          <cell r="A454">
            <v>0.46200000000000002</v>
          </cell>
          <cell r="B454">
            <v>0.83079999999999998</v>
          </cell>
          <cell r="C454">
            <v>0.53720000000000001</v>
          </cell>
          <cell r="D454">
            <v>0.4304</v>
          </cell>
        </row>
        <row r="455">
          <cell r="A455">
            <v>0.46300000000000002</v>
          </cell>
          <cell r="B455">
            <v>0.83119999999999994</v>
          </cell>
          <cell r="C455">
            <v>0.53780000000000006</v>
          </cell>
          <cell r="D455">
            <v>0.43109999999999998</v>
          </cell>
        </row>
        <row r="456">
          <cell r="A456">
            <v>0.46400000000000002</v>
          </cell>
          <cell r="B456">
            <v>0.83160000000000001</v>
          </cell>
          <cell r="C456">
            <v>0.53839999999999999</v>
          </cell>
          <cell r="D456">
            <v>0.43180000000000002</v>
          </cell>
        </row>
        <row r="457">
          <cell r="A457">
            <v>0.46500000000000002</v>
          </cell>
          <cell r="B457">
            <v>0.83199999999999996</v>
          </cell>
          <cell r="C457">
            <v>0.53900000000000003</v>
          </cell>
          <cell r="D457">
            <v>0.4325</v>
          </cell>
        </row>
        <row r="458">
          <cell r="A458">
            <v>0.46600000000000003</v>
          </cell>
          <cell r="B458">
            <v>0.83239999999999992</v>
          </cell>
          <cell r="C458">
            <v>0.53960000000000008</v>
          </cell>
          <cell r="D458">
            <v>0.43319999999999997</v>
          </cell>
        </row>
        <row r="459">
          <cell r="A459">
            <v>0.46700000000000003</v>
          </cell>
          <cell r="B459">
            <v>0.83279999999999998</v>
          </cell>
          <cell r="C459">
            <v>0.54020000000000001</v>
          </cell>
          <cell r="D459">
            <v>0.43390000000000001</v>
          </cell>
        </row>
        <row r="460">
          <cell r="A460">
            <v>0.46800000000000003</v>
          </cell>
          <cell r="B460">
            <v>0.83319999999999994</v>
          </cell>
          <cell r="C460">
            <v>0.54080000000000006</v>
          </cell>
          <cell r="D460">
            <v>0.43459999999999999</v>
          </cell>
        </row>
        <row r="461">
          <cell r="A461">
            <v>0.46899999999999997</v>
          </cell>
          <cell r="B461">
            <v>0.83360000000000001</v>
          </cell>
          <cell r="C461">
            <v>0.54139999999999999</v>
          </cell>
          <cell r="D461">
            <v>0.43530000000000002</v>
          </cell>
        </row>
        <row r="462">
          <cell r="A462">
            <v>0.47</v>
          </cell>
          <cell r="B462">
            <v>0.83399999999999996</v>
          </cell>
          <cell r="C462">
            <v>0.54200000000000004</v>
          </cell>
          <cell r="D462">
            <v>0.436</v>
          </cell>
        </row>
        <row r="463">
          <cell r="A463">
            <v>0.47099999999999997</v>
          </cell>
          <cell r="B463">
            <v>0.83460000000000001</v>
          </cell>
          <cell r="C463">
            <v>0.54280000000000006</v>
          </cell>
          <cell r="D463">
            <v>0.43669999999999998</v>
          </cell>
        </row>
        <row r="464">
          <cell r="A464">
            <v>0.47199999999999998</v>
          </cell>
          <cell r="B464">
            <v>0.83519999999999994</v>
          </cell>
          <cell r="C464">
            <v>0.54360000000000008</v>
          </cell>
          <cell r="D464">
            <v>0.43740000000000001</v>
          </cell>
        </row>
        <row r="465">
          <cell r="A465">
            <v>0.47299999999999998</v>
          </cell>
          <cell r="B465">
            <v>0.83579999999999999</v>
          </cell>
          <cell r="C465">
            <v>0.5444</v>
          </cell>
          <cell r="D465">
            <v>0.43809999999999999</v>
          </cell>
        </row>
        <row r="466">
          <cell r="A466">
            <v>0.47399999999999998</v>
          </cell>
          <cell r="B466">
            <v>0.83639999999999992</v>
          </cell>
          <cell r="C466">
            <v>0.54520000000000002</v>
          </cell>
          <cell r="D466">
            <v>0.43880000000000002</v>
          </cell>
        </row>
        <row r="467">
          <cell r="A467">
            <v>0.47499999999999998</v>
          </cell>
          <cell r="B467">
            <v>0.83699999999999997</v>
          </cell>
          <cell r="C467">
            <v>0.54600000000000004</v>
          </cell>
          <cell r="D467">
            <v>0.4395</v>
          </cell>
        </row>
        <row r="468">
          <cell r="A468">
            <v>0.47599999999999998</v>
          </cell>
          <cell r="B468">
            <v>0.83760000000000001</v>
          </cell>
          <cell r="C468">
            <v>0.54680000000000006</v>
          </cell>
          <cell r="D468">
            <v>0.44019999999999998</v>
          </cell>
        </row>
        <row r="469">
          <cell r="A469">
            <v>0.47699999999999998</v>
          </cell>
          <cell r="B469">
            <v>0.83819999999999995</v>
          </cell>
          <cell r="C469">
            <v>0.54760000000000009</v>
          </cell>
          <cell r="D469">
            <v>0.44090000000000001</v>
          </cell>
        </row>
        <row r="470">
          <cell r="A470">
            <v>0.47799999999999998</v>
          </cell>
          <cell r="B470">
            <v>0.83879999999999999</v>
          </cell>
          <cell r="C470">
            <v>0.5484</v>
          </cell>
          <cell r="D470">
            <v>0.44159999999999999</v>
          </cell>
        </row>
        <row r="471">
          <cell r="A471">
            <v>0.47899999999999998</v>
          </cell>
          <cell r="B471">
            <v>0.83939999999999992</v>
          </cell>
          <cell r="C471">
            <v>0.54920000000000002</v>
          </cell>
          <cell r="D471">
            <v>0.44230000000000003</v>
          </cell>
        </row>
        <row r="472">
          <cell r="A472">
            <v>0.48</v>
          </cell>
          <cell r="B472">
            <v>0.84</v>
          </cell>
          <cell r="C472">
            <v>0.55000000000000004</v>
          </cell>
          <cell r="D472">
            <v>0.443</v>
          </cell>
        </row>
        <row r="473">
          <cell r="A473">
            <v>0.48099999999999998</v>
          </cell>
          <cell r="B473">
            <v>0.84050000000000002</v>
          </cell>
          <cell r="C473">
            <v>0.55070000000000008</v>
          </cell>
          <cell r="D473">
            <v>0.44369999999999998</v>
          </cell>
        </row>
        <row r="474">
          <cell r="A474">
            <v>0.48199999999999998</v>
          </cell>
          <cell r="B474">
            <v>0.84099999999999997</v>
          </cell>
          <cell r="C474">
            <v>0.5514</v>
          </cell>
          <cell r="D474">
            <v>0.44440000000000002</v>
          </cell>
        </row>
        <row r="475">
          <cell r="A475">
            <v>0.48299999999999998</v>
          </cell>
          <cell r="B475">
            <v>0.84149999999999991</v>
          </cell>
          <cell r="C475">
            <v>0.55210000000000004</v>
          </cell>
          <cell r="D475">
            <v>0.4451</v>
          </cell>
        </row>
        <row r="476">
          <cell r="A476">
            <v>0.48399999999999999</v>
          </cell>
          <cell r="B476">
            <v>0.84199999999999997</v>
          </cell>
          <cell r="C476">
            <v>0.55280000000000007</v>
          </cell>
          <cell r="D476">
            <v>0.44580000000000003</v>
          </cell>
        </row>
        <row r="477">
          <cell r="A477">
            <v>0.48499999999999999</v>
          </cell>
          <cell r="B477">
            <v>0.84250000000000003</v>
          </cell>
          <cell r="C477">
            <v>0.5535000000000001</v>
          </cell>
          <cell r="D477">
            <v>0.44650000000000001</v>
          </cell>
        </row>
        <row r="478">
          <cell r="A478">
            <v>0.48599999999999999</v>
          </cell>
          <cell r="B478">
            <v>0.84299999999999997</v>
          </cell>
          <cell r="C478">
            <v>0.55420000000000003</v>
          </cell>
          <cell r="D478">
            <v>0.44719999999999999</v>
          </cell>
        </row>
        <row r="479">
          <cell r="A479">
            <v>0.48699999999999999</v>
          </cell>
          <cell r="B479">
            <v>0.84349999999999992</v>
          </cell>
          <cell r="C479">
            <v>0.55490000000000006</v>
          </cell>
          <cell r="D479">
            <v>0.44790000000000002</v>
          </cell>
        </row>
        <row r="480">
          <cell r="A480">
            <v>0.48799999999999999</v>
          </cell>
          <cell r="B480">
            <v>0.84399999999999997</v>
          </cell>
          <cell r="C480">
            <v>0.55560000000000009</v>
          </cell>
          <cell r="D480">
            <v>0.4486</v>
          </cell>
        </row>
        <row r="481">
          <cell r="A481">
            <v>0.48899999999999999</v>
          </cell>
          <cell r="B481">
            <v>0.84450000000000003</v>
          </cell>
          <cell r="C481">
            <v>0.55630000000000002</v>
          </cell>
          <cell r="D481">
            <v>0.44930000000000003</v>
          </cell>
        </row>
        <row r="482">
          <cell r="A482">
            <v>0.49</v>
          </cell>
          <cell r="B482">
            <v>0.84499999999999997</v>
          </cell>
          <cell r="C482">
            <v>0.55700000000000005</v>
          </cell>
          <cell r="D482">
            <v>0.45</v>
          </cell>
        </row>
        <row r="483">
          <cell r="A483">
            <v>0.49099999999999999</v>
          </cell>
          <cell r="B483">
            <v>0.84549999999999992</v>
          </cell>
          <cell r="C483">
            <v>0.5576000000000001</v>
          </cell>
          <cell r="D483">
            <v>0.45080000000000003</v>
          </cell>
        </row>
        <row r="484">
          <cell r="A484">
            <v>0.49199999999999999</v>
          </cell>
          <cell r="B484">
            <v>0.84599999999999997</v>
          </cell>
          <cell r="C484">
            <v>0.55820000000000003</v>
          </cell>
          <cell r="D484">
            <v>0.4516</v>
          </cell>
        </row>
        <row r="485">
          <cell r="A485">
            <v>0.49299999999999999</v>
          </cell>
          <cell r="B485">
            <v>0.84650000000000003</v>
          </cell>
          <cell r="C485">
            <v>0.55879999999999996</v>
          </cell>
          <cell r="D485">
            <v>0.45240000000000002</v>
          </cell>
        </row>
        <row r="486">
          <cell r="A486">
            <v>0.49399999999999999</v>
          </cell>
          <cell r="B486">
            <v>0.84699999999999998</v>
          </cell>
          <cell r="C486">
            <v>0.55940000000000001</v>
          </cell>
          <cell r="D486">
            <v>0.45319999999999999</v>
          </cell>
        </row>
        <row r="487">
          <cell r="A487">
            <v>0.495</v>
          </cell>
          <cell r="B487">
            <v>0.84749999999999992</v>
          </cell>
          <cell r="C487">
            <v>0.56000000000000005</v>
          </cell>
          <cell r="D487">
            <v>0.45400000000000001</v>
          </cell>
        </row>
        <row r="488">
          <cell r="A488">
            <v>0.496</v>
          </cell>
          <cell r="B488">
            <v>0.84799999999999998</v>
          </cell>
          <cell r="C488">
            <v>0.56059999999999999</v>
          </cell>
          <cell r="D488">
            <v>0.45480000000000004</v>
          </cell>
        </row>
        <row r="489">
          <cell r="A489">
            <v>0.497</v>
          </cell>
          <cell r="B489">
            <v>0.84850000000000003</v>
          </cell>
          <cell r="C489">
            <v>0.56119999999999992</v>
          </cell>
          <cell r="D489">
            <v>0.4556</v>
          </cell>
        </row>
        <row r="490">
          <cell r="A490">
            <v>0.498</v>
          </cell>
          <cell r="B490">
            <v>0.84899999999999998</v>
          </cell>
          <cell r="C490">
            <v>0.56179999999999997</v>
          </cell>
          <cell r="D490">
            <v>0.45640000000000003</v>
          </cell>
        </row>
        <row r="491">
          <cell r="A491">
            <v>0.499</v>
          </cell>
          <cell r="B491">
            <v>0.84949999999999992</v>
          </cell>
          <cell r="C491">
            <v>0.56240000000000001</v>
          </cell>
          <cell r="D491">
            <v>0.4572</v>
          </cell>
        </row>
        <row r="492">
          <cell r="A492">
            <v>0.5</v>
          </cell>
          <cell r="B492">
            <v>0.85</v>
          </cell>
          <cell r="C492">
            <v>0.56299999999999994</v>
          </cell>
          <cell r="D492">
            <v>0.45800000000000002</v>
          </cell>
        </row>
        <row r="493">
          <cell r="A493">
            <v>0.501</v>
          </cell>
          <cell r="B493">
            <v>0.85050000000000003</v>
          </cell>
          <cell r="C493">
            <v>0.56369999999999998</v>
          </cell>
          <cell r="D493">
            <v>0.4587</v>
          </cell>
        </row>
        <row r="494">
          <cell r="A494">
            <v>0.502</v>
          </cell>
          <cell r="B494">
            <v>0.85099999999999998</v>
          </cell>
          <cell r="C494">
            <v>0.5643999999999999</v>
          </cell>
          <cell r="D494">
            <v>0.45940000000000003</v>
          </cell>
        </row>
        <row r="495">
          <cell r="A495">
            <v>0.503</v>
          </cell>
          <cell r="B495">
            <v>0.85149999999999992</v>
          </cell>
          <cell r="C495">
            <v>0.56509999999999994</v>
          </cell>
          <cell r="D495">
            <v>0.46010000000000001</v>
          </cell>
        </row>
        <row r="496">
          <cell r="A496">
            <v>0.504</v>
          </cell>
          <cell r="B496">
            <v>0.85199999999999998</v>
          </cell>
          <cell r="C496">
            <v>0.56579999999999997</v>
          </cell>
          <cell r="D496">
            <v>0.46080000000000004</v>
          </cell>
        </row>
        <row r="497">
          <cell r="A497">
            <v>0.505</v>
          </cell>
          <cell r="B497">
            <v>0.85250000000000004</v>
          </cell>
          <cell r="C497">
            <v>0.5665</v>
          </cell>
          <cell r="D497">
            <v>0.46150000000000002</v>
          </cell>
        </row>
        <row r="498">
          <cell r="A498">
            <v>0.50600000000000001</v>
          </cell>
          <cell r="B498">
            <v>0.85299999999999998</v>
          </cell>
          <cell r="C498">
            <v>0.56719999999999993</v>
          </cell>
          <cell r="D498">
            <v>0.4622</v>
          </cell>
        </row>
        <row r="499">
          <cell r="A499">
            <v>0.50700000000000001</v>
          </cell>
          <cell r="B499">
            <v>0.85349999999999993</v>
          </cell>
          <cell r="C499">
            <v>0.56789999999999996</v>
          </cell>
          <cell r="D499">
            <v>0.46290000000000003</v>
          </cell>
        </row>
        <row r="500">
          <cell r="A500">
            <v>0.50800000000000001</v>
          </cell>
          <cell r="B500">
            <v>0.85399999999999998</v>
          </cell>
          <cell r="C500">
            <v>0.56859999999999999</v>
          </cell>
          <cell r="D500">
            <v>0.46360000000000001</v>
          </cell>
        </row>
        <row r="501">
          <cell r="A501">
            <v>0.50900000000000001</v>
          </cell>
          <cell r="B501">
            <v>0.85450000000000004</v>
          </cell>
          <cell r="C501">
            <v>0.56929999999999992</v>
          </cell>
          <cell r="D501">
            <v>0.46430000000000005</v>
          </cell>
        </row>
        <row r="502">
          <cell r="A502">
            <v>0.51</v>
          </cell>
          <cell r="B502">
            <v>0.85499999999999998</v>
          </cell>
          <cell r="C502">
            <v>0.56999999999999995</v>
          </cell>
          <cell r="D502">
            <v>0.46500000000000002</v>
          </cell>
        </row>
        <row r="503">
          <cell r="A503">
            <v>0.51100000000000001</v>
          </cell>
          <cell r="B503">
            <v>0.85549999999999993</v>
          </cell>
          <cell r="C503">
            <v>0.5706</v>
          </cell>
          <cell r="D503">
            <v>0.4657</v>
          </cell>
        </row>
        <row r="504">
          <cell r="A504">
            <v>0.51200000000000001</v>
          </cell>
          <cell r="B504">
            <v>0.85599999999999998</v>
          </cell>
          <cell r="C504">
            <v>0.57119999999999993</v>
          </cell>
          <cell r="D504">
            <v>0.46640000000000004</v>
          </cell>
        </row>
        <row r="505">
          <cell r="A505">
            <v>0.51300000000000001</v>
          </cell>
          <cell r="B505">
            <v>0.85650000000000004</v>
          </cell>
          <cell r="C505">
            <v>0.57179999999999997</v>
          </cell>
          <cell r="D505">
            <v>0.46710000000000002</v>
          </cell>
        </row>
        <row r="506">
          <cell r="A506">
            <v>0.51400000000000001</v>
          </cell>
          <cell r="B506">
            <v>0.85699999999999998</v>
          </cell>
          <cell r="C506">
            <v>0.57239999999999991</v>
          </cell>
          <cell r="D506">
            <v>0.46779999999999999</v>
          </cell>
        </row>
        <row r="507">
          <cell r="A507">
            <v>0.51500000000000001</v>
          </cell>
          <cell r="B507">
            <v>0.85749999999999993</v>
          </cell>
          <cell r="C507">
            <v>0.57299999999999995</v>
          </cell>
          <cell r="D507">
            <v>0.46850000000000003</v>
          </cell>
        </row>
        <row r="508">
          <cell r="A508">
            <v>0.51600000000000001</v>
          </cell>
          <cell r="B508">
            <v>0.85799999999999998</v>
          </cell>
          <cell r="C508">
            <v>0.5736</v>
          </cell>
          <cell r="D508">
            <v>0.46920000000000001</v>
          </cell>
        </row>
        <row r="509">
          <cell r="A509">
            <v>0.51700000000000002</v>
          </cell>
          <cell r="B509">
            <v>0.85850000000000004</v>
          </cell>
          <cell r="C509">
            <v>0.57419999999999993</v>
          </cell>
          <cell r="D509">
            <v>0.46989999999999998</v>
          </cell>
        </row>
        <row r="510">
          <cell r="A510">
            <v>0.51800000000000002</v>
          </cell>
          <cell r="B510">
            <v>0.85899999999999999</v>
          </cell>
          <cell r="C510">
            <v>0.57479999999999998</v>
          </cell>
          <cell r="D510">
            <v>0.47059999999999996</v>
          </cell>
        </row>
        <row r="511">
          <cell r="A511">
            <v>0.51900000000000002</v>
          </cell>
          <cell r="B511">
            <v>0.85949999999999993</v>
          </cell>
          <cell r="C511">
            <v>0.57539999999999991</v>
          </cell>
          <cell r="D511">
            <v>0.4713</v>
          </cell>
        </row>
        <row r="512">
          <cell r="A512">
            <v>0.52</v>
          </cell>
          <cell r="B512">
            <v>0.86</v>
          </cell>
          <cell r="C512">
            <v>0.57599999999999996</v>
          </cell>
          <cell r="D512">
            <v>0.47199999999999998</v>
          </cell>
        </row>
        <row r="513">
          <cell r="A513">
            <v>0.52100000000000002</v>
          </cell>
          <cell r="B513">
            <v>0.86050000000000004</v>
          </cell>
          <cell r="C513">
            <v>0.5766</v>
          </cell>
          <cell r="D513">
            <v>0.47269999999999995</v>
          </cell>
        </row>
        <row r="514">
          <cell r="A514">
            <v>0.52200000000000002</v>
          </cell>
          <cell r="B514">
            <v>0.86099999999999999</v>
          </cell>
          <cell r="C514">
            <v>0.57719999999999994</v>
          </cell>
          <cell r="D514">
            <v>0.47339999999999999</v>
          </cell>
        </row>
        <row r="515">
          <cell r="A515">
            <v>0.52300000000000002</v>
          </cell>
          <cell r="B515">
            <v>0.86149999999999993</v>
          </cell>
          <cell r="C515">
            <v>0.57779999999999998</v>
          </cell>
          <cell r="D515">
            <v>0.47409999999999997</v>
          </cell>
        </row>
        <row r="516">
          <cell r="A516">
            <v>0.52400000000000002</v>
          </cell>
          <cell r="B516">
            <v>0.86199999999999999</v>
          </cell>
          <cell r="C516">
            <v>0.57839999999999991</v>
          </cell>
          <cell r="D516">
            <v>0.4748</v>
          </cell>
        </row>
        <row r="517">
          <cell r="A517">
            <v>0.52500000000000002</v>
          </cell>
          <cell r="B517">
            <v>0.86250000000000004</v>
          </cell>
          <cell r="C517">
            <v>0.57899999999999996</v>
          </cell>
          <cell r="D517">
            <v>0.47549999999999998</v>
          </cell>
        </row>
        <row r="518">
          <cell r="A518">
            <v>0.52600000000000002</v>
          </cell>
          <cell r="B518">
            <v>0.86299999999999999</v>
          </cell>
          <cell r="C518">
            <v>0.5796</v>
          </cell>
          <cell r="D518">
            <v>0.47619999999999996</v>
          </cell>
        </row>
        <row r="519">
          <cell r="A519">
            <v>0.52700000000000002</v>
          </cell>
          <cell r="B519">
            <v>0.86349999999999993</v>
          </cell>
          <cell r="C519">
            <v>0.58019999999999994</v>
          </cell>
          <cell r="D519">
            <v>0.47689999999999999</v>
          </cell>
        </row>
        <row r="520">
          <cell r="A520">
            <v>0.52800000000000002</v>
          </cell>
          <cell r="B520">
            <v>0.86399999999999999</v>
          </cell>
          <cell r="C520">
            <v>0.58079999999999998</v>
          </cell>
          <cell r="D520">
            <v>0.47759999999999997</v>
          </cell>
        </row>
        <row r="521">
          <cell r="A521">
            <v>0.52900000000000003</v>
          </cell>
          <cell r="B521">
            <v>0.86450000000000005</v>
          </cell>
          <cell r="C521">
            <v>0.58139999999999992</v>
          </cell>
          <cell r="D521">
            <v>0.4783</v>
          </cell>
        </row>
        <row r="522">
          <cell r="A522">
            <v>0.53</v>
          </cell>
          <cell r="B522">
            <v>0.86499999999999999</v>
          </cell>
          <cell r="C522">
            <v>0.58199999999999996</v>
          </cell>
          <cell r="D522">
            <v>0.47899999999999998</v>
          </cell>
        </row>
        <row r="523">
          <cell r="A523">
            <v>0.53100000000000003</v>
          </cell>
          <cell r="B523">
            <v>0.86549999999999994</v>
          </cell>
          <cell r="C523">
            <v>0.58260000000000001</v>
          </cell>
          <cell r="D523">
            <v>0.4798</v>
          </cell>
        </row>
        <row r="524">
          <cell r="A524">
            <v>0.53200000000000003</v>
          </cell>
          <cell r="B524">
            <v>0.86599999999999999</v>
          </cell>
          <cell r="C524">
            <v>0.58319999999999994</v>
          </cell>
          <cell r="D524">
            <v>0.48059999999999997</v>
          </cell>
        </row>
        <row r="525">
          <cell r="A525">
            <v>0.53300000000000003</v>
          </cell>
          <cell r="B525">
            <v>0.86650000000000005</v>
          </cell>
          <cell r="C525">
            <v>0.58379999999999999</v>
          </cell>
          <cell r="D525">
            <v>0.48139999999999999</v>
          </cell>
        </row>
        <row r="526">
          <cell r="A526">
            <v>0.53400000000000003</v>
          </cell>
          <cell r="B526">
            <v>0.86699999999999999</v>
          </cell>
          <cell r="C526">
            <v>0.58439999999999992</v>
          </cell>
          <cell r="D526">
            <v>0.48219999999999996</v>
          </cell>
        </row>
        <row r="527">
          <cell r="A527">
            <v>0.53500000000000003</v>
          </cell>
          <cell r="B527">
            <v>0.86749999999999994</v>
          </cell>
          <cell r="C527">
            <v>0.58499999999999996</v>
          </cell>
          <cell r="D527">
            <v>0.48299999999999998</v>
          </cell>
        </row>
        <row r="528">
          <cell r="A528">
            <v>0.53600000000000003</v>
          </cell>
          <cell r="B528">
            <v>0.86799999999999999</v>
          </cell>
          <cell r="C528">
            <v>0.58560000000000001</v>
          </cell>
          <cell r="D528">
            <v>0.48380000000000001</v>
          </cell>
        </row>
        <row r="529">
          <cell r="A529">
            <v>0.53700000000000003</v>
          </cell>
          <cell r="B529">
            <v>0.86850000000000005</v>
          </cell>
          <cell r="C529">
            <v>0.58619999999999994</v>
          </cell>
          <cell r="D529">
            <v>0.48459999999999998</v>
          </cell>
        </row>
        <row r="530">
          <cell r="A530">
            <v>0.53800000000000003</v>
          </cell>
          <cell r="B530">
            <v>0.86899999999999999</v>
          </cell>
          <cell r="C530">
            <v>0.58679999999999999</v>
          </cell>
          <cell r="D530">
            <v>0.4854</v>
          </cell>
        </row>
        <row r="531">
          <cell r="A531">
            <v>0.53900000000000003</v>
          </cell>
          <cell r="B531">
            <v>0.86949999999999994</v>
          </cell>
          <cell r="C531">
            <v>0.58739999999999992</v>
          </cell>
          <cell r="D531">
            <v>0.48619999999999997</v>
          </cell>
        </row>
        <row r="532">
          <cell r="A532">
            <v>0.54</v>
          </cell>
          <cell r="B532">
            <v>0.87</v>
          </cell>
          <cell r="C532">
            <v>0.58799999999999997</v>
          </cell>
          <cell r="D532">
            <v>0.48699999999999999</v>
          </cell>
        </row>
        <row r="533">
          <cell r="A533">
            <v>0.54100000000000004</v>
          </cell>
          <cell r="B533">
            <v>0.87050000000000005</v>
          </cell>
          <cell r="C533">
            <v>0.58860000000000001</v>
          </cell>
          <cell r="D533">
            <v>0.48769999999999997</v>
          </cell>
        </row>
        <row r="534">
          <cell r="A534">
            <v>0.54200000000000004</v>
          </cell>
          <cell r="B534">
            <v>0.871</v>
          </cell>
          <cell r="C534">
            <v>0.58919999999999995</v>
          </cell>
          <cell r="D534">
            <v>0.4884</v>
          </cell>
        </row>
        <row r="535">
          <cell r="A535">
            <v>0.54300000000000004</v>
          </cell>
          <cell r="B535">
            <v>0.87149999999999994</v>
          </cell>
          <cell r="C535">
            <v>0.58979999999999999</v>
          </cell>
          <cell r="D535">
            <v>0.48909999999999998</v>
          </cell>
        </row>
        <row r="536">
          <cell r="A536">
            <v>0.54400000000000004</v>
          </cell>
          <cell r="B536">
            <v>0.872</v>
          </cell>
          <cell r="C536">
            <v>0.59039999999999992</v>
          </cell>
          <cell r="D536">
            <v>0.48980000000000001</v>
          </cell>
        </row>
        <row r="537">
          <cell r="A537">
            <v>0.54500000000000004</v>
          </cell>
          <cell r="B537">
            <v>0.87250000000000005</v>
          </cell>
          <cell r="C537">
            <v>0.59099999999999997</v>
          </cell>
          <cell r="D537">
            <v>0.49049999999999999</v>
          </cell>
        </row>
        <row r="538">
          <cell r="A538">
            <v>0.54600000000000004</v>
          </cell>
          <cell r="B538">
            <v>0.873</v>
          </cell>
          <cell r="C538">
            <v>0.59160000000000001</v>
          </cell>
          <cell r="D538">
            <v>0.49119999999999997</v>
          </cell>
        </row>
        <row r="539">
          <cell r="A539">
            <v>0.54700000000000004</v>
          </cell>
          <cell r="B539">
            <v>0.87349999999999994</v>
          </cell>
          <cell r="C539">
            <v>0.59219999999999995</v>
          </cell>
          <cell r="D539">
            <v>0.4919</v>
          </cell>
        </row>
        <row r="540">
          <cell r="A540">
            <v>0.54800000000000004</v>
          </cell>
          <cell r="B540">
            <v>0.874</v>
          </cell>
          <cell r="C540">
            <v>0.59279999999999999</v>
          </cell>
          <cell r="D540">
            <v>0.49259999999999998</v>
          </cell>
        </row>
        <row r="541">
          <cell r="A541">
            <v>0.54900000000000004</v>
          </cell>
          <cell r="B541">
            <v>0.87450000000000006</v>
          </cell>
          <cell r="C541">
            <v>0.59339999999999993</v>
          </cell>
          <cell r="D541">
            <v>0.49330000000000002</v>
          </cell>
        </row>
        <row r="542">
          <cell r="A542">
            <v>0.55000000000000004</v>
          </cell>
          <cell r="B542">
            <v>0.875</v>
          </cell>
          <cell r="C542">
            <v>0.59399999999999997</v>
          </cell>
          <cell r="D542">
            <v>0.49399999999999999</v>
          </cell>
        </row>
        <row r="543">
          <cell r="A543">
            <v>0.55100000000000005</v>
          </cell>
          <cell r="B543">
            <v>0.87549999999999994</v>
          </cell>
          <cell r="C543">
            <v>0.59470000000000001</v>
          </cell>
          <cell r="D543">
            <v>0.49480000000000002</v>
          </cell>
        </row>
        <row r="544">
          <cell r="A544">
            <v>0.55200000000000005</v>
          </cell>
          <cell r="B544">
            <v>0.876</v>
          </cell>
          <cell r="C544">
            <v>0.59539999999999993</v>
          </cell>
          <cell r="D544">
            <v>0.49559999999999998</v>
          </cell>
        </row>
        <row r="545">
          <cell r="A545">
            <v>0.55300000000000005</v>
          </cell>
          <cell r="B545">
            <v>0.87650000000000006</v>
          </cell>
          <cell r="C545">
            <v>0.59609999999999996</v>
          </cell>
          <cell r="D545">
            <v>0.49640000000000001</v>
          </cell>
        </row>
        <row r="546">
          <cell r="A546">
            <v>0.55400000000000005</v>
          </cell>
          <cell r="B546">
            <v>0.877</v>
          </cell>
          <cell r="C546">
            <v>0.5968</v>
          </cell>
          <cell r="D546">
            <v>0.49719999999999998</v>
          </cell>
        </row>
        <row r="547">
          <cell r="A547">
            <v>0.55500000000000005</v>
          </cell>
          <cell r="B547">
            <v>0.87749999999999995</v>
          </cell>
          <cell r="C547">
            <v>0.59749999999999992</v>
          </cell>
          <cell r="D547">
            <v>0.498</v>
          </cell>
        </row>
        <row r="548">
          <cell r="A548">
            <v>0.55600000000000005</v>
          </cell>
          <cell r="B548">
            <v>0.878</v>
          </cell>
          <cell r="C548">
            <v>0.59819999999999995</v>
          </cell>
          <cell r="D548">
            <v>0.49880000000000002</v>
          </cell>
        </row>
        <row r="549">
          <cell r="A549">
            <v>0.55700000000000005</v>
          </cell>
          <cell r="B549">
            <v>0.87850000000000006</v>
          </cell>
          <cell r="C549">
            <v>0.59889999999999999</v>
          </cell>
          <cell r="D549">
            <v>0.49959999999999999</v>
          </cell>
        </row>
        <row r="550">
          <cell r="A550">
            <v>0.55800000000000005</v>
          </cell>
          <cell r="B550">
            <v>0.879</v>
          </cell>
          <cell r="C550">
            <v>0.59960000000000002</v>
          </cell>
          <cell r="D550">
            <v>0.50039999999999996</v>
          </cell>
        </row>
        <row r="551">
          <cell r="A551">
            <v>0.55900000000000005</v>
          </cell>
          <cell r="B551">
            <v>0.87949999999999995</v>
          </cell>
          <cell r="C551">
            <v>0.60029999999999994</v>
          </cell>
          <cell r="D551">
            <v>0.50119999999999998</v>
          </cell>
        </row>
        <row r="552">
          <cell r="A552">
            <v>0.56000000000000005</v>
          </cell>
          <cell r="B552">
            <v>0.88</v>
          </cell>
          <cell r="C552">
            <v>0.60099999999999998</v>
          </cell>
          <cell r="D552">
            <v>0.502</v>
          </cell>
        </row>
        <row r="553">
          <cell r="A553">
            <v>0.56100000000000005</v>
          </cell>
          <cell r="B553">
            <v>0.88050000000000006</v>
          </cell>
          <cell r="C553">
            <v>0.60170000000000001</v>
          </cell>
          <cell r="D553">
            <v>0.50280000000000002</v>
          </cell>
        </row>
        <row r="554">
          <cell r="A554">
            <v>0.56200000000000006</v>
          </cell>
          <cell r="B554">
            <v>0.88100000000000001</v>
          </cell>
          <cell r="C554">
            <v>0.60239999999999994</v>
          </cell>
          <cell r="D554">
            <v>0.50360000000000005</v>
          </cell>
        </row>
        <row r="555">
          <cell r="A555">
            <v>0.56299999999999994</v>
          </cell>
          <cell r="B555">
            <v>0.88149999999999995</v>
          </cell>
          <cell r="C555">
            <v>0.60309999999999997</v>
          </cell>
          <cell r="D555">
            <v>0.50439999999999996</v>
          </cell>
        </row>
        <row r="556">
          <cell r="A556">
            <v>0.56399999999999995</v>
          </cell>
          <cell r="B556">
            <v>0.88200000000000001</v>
          </cell>
          <cell r="C556">
            <v>0.6038</v>
          </cell>
          <cell r="D556">
            <v>0.50519999999999998</v>
          </cell>
        </row>
        <row r="557">
          <cell r="A557">
            <v>0.56499999999999995</v>
          </cell>
          <cell r="B557">
            <v>0.88250000000000006</v>
          </cell>
          <cell r="C557">
            <v>0.60450000000000004</v>
          </cell>
          <cell r="D557">
            <v>0.50600000000000001</v>
          </cell>
        </row>
        <row r="558">
          <cell r="A558">
            <v>0.56599999999999995</v>
          </cell>
          <cell r="B558">
            <v>0.88300000000000001</v>
          </cell>
          <cell r="C558">
            <v>0.60519999999999996</v>
          </cell>
          <cell r="D558">
            <v>0.50680000000000003</v>
          </cell>
        </row>
        <row r="559">
          <cell r="A559">
            <v>0.56699999999999995</v>
          </cell>
          <cell r="B559">
            <v>0.88349999999999995</v>
          </cell>
          <cell r="C559">
            <v>0.60589999999999999</v>
          </cell>
          <cell r="D559">
            <v>0.50760000000000005</v>
          </cell>
        </row>
        <row r="560">
          <cell r="A560">
            <v>0.56799999999999995</v>
          </cell>
          <cell r="B560">
            <v>0.88400000000000001</v>
          </cell>
          <cell r="C560">
            <v>0.60660000000000003</v>
          </cell>
          <cell r="D560">
            <v>0.50839999999999996</v>
          </cell>
        </row>
        <row r="561">
          <cell r="A561">
            <v>0.56899999999999995</v>
          </cell>
          <cell r="B561">
            <v>0.88450000000000006</v>
          </cell>
          <cell r="C561">
            <v>0.60729999999999995</v>
          </cell>
          <cell r="D561">
            <v>0.50919999999999999</v>
          </cell>
        </row>
        <row r="562">
          <cell r="A562">
            <v>0.56999999999999995</v>
          </cell>
          <cell r="B562">
            <v>0.88500000000000001</v>
          </cell>
          <cell r="C562">
            <v>0.60799999999999998</v>
          </cell>
          <cell r="D562">
            <v>0.51</v>
          </cell>
        </row>
        <row r="563">
          <cell r="A563">
            <v>0.57099999999999995</v>
          </cell>
          <cell r="B563">
            <v>0.88549999999999995</v>
          </cell>
          <cell r="C563">
            <v>0.60870000000000002</v>
          </cell>
          <cell r="D563">
            <v>0.51080000000000003</v>
          </cell>
        </row>
        <row r="564">
          <cell r="A564">
            <v>0.57199999999999995</v>
          </cell>
          <cell r="B564">
            <v>0.88600000000000001</v>
          </cell>
          <cell r="C564">
            <v>0.60939999999999994</v>
          </cell>
          <cell r="D564">
            <v>0.51160000000000005</v>
          </cell>
        </row>
        <row r="565">
          <cell r="A565">
            <v>0.57299999999999995</v>
          </cell>
          <cell r="B565">
            <v>0.88650000000000007</v>
          </cell>
          <cell r="C565">
            <v>0.61009999999999998</v>
          </cell>
          <cell r="D565">
            <v>0.51239999999999997</v>
          </cell>
        </row>
        <row r="566">
          <cell r="A566">
            <v>0.57399999999999995</v>
          </cell>
          <cell r="B566">
            <v>0.88700000000000001</v>
          </cell>
          <cell r="C566">
            <v>0.61080000000000001</v>
          </cell>
          <cell r="D566">
            <v>0.51319999999999999</v>
          </cell>
        </row>
        <row r="567">
          <cell r="A567">
            <v>0.57499999999999996</v>
          </cell>
          <cell r="B567">
            <v>0.88749999999999996</v>
          </cell>
          <cell r="C567">
            <v>0.61149999999999993</v>
          </cell>
          <cell r="D567">
            <v>0.51400000000000001</v>
          </cell>
        </row>
        <row r="568">
          <cell r="A568">
            <v>0.57599999999999996</v>
          </cell>
          <cell r="B568">
            <v>0.88800000000000001</v>
          </cell>
          <cell r="C568">
            <v>0.61219999999999997</v>
          </cell>
          <cell r="D568">
            <v>0.51480000000000004</v>
          </cell>
        </row>
        <row r="569">
          <cell r="A569">
            <v>0.57699999999999996</v>
          </cell>
          <cell r="B569">
            <v>0.88850000000000007</v>
          </cell>
          <cell r="C569">
            <v>0.6129</v>
          </cell>
          <cell r="D569">
            <v>0.51560000000000006</v>
          </cell>
        </row>
        <row r="570">
          <cell r="A570">
            <v>0.57799999999999996</v>
          </cell>
          <cell r="B570">
            <v>0.88900000000000001</v>
          </cell>
          <cell r="C570">
            <v>0.61360000000000003</v>
          </cell>
          <cell r="D570">
            <v>0.51639999999999997</v>
          </cell>
        </row>
        <row r="571">
          <cell r="A571">
            <v>0.57899999999999996</v>
          </cell>
          <cell r="B571">
            <v>0.88949999999999996</v>
          </cell>
          <cell r="C571">
            <v>0.61429999999999996</v>
          </cell>
          <cell r="D571">
            <v>0.51719999999999999</v>
          </cell>
        </row>
        <row r="572">
          <cell r="A572">
            <v>0.57999999999999996</v>
          </cell>
          <cell r="B572">
            <v>0.89</v>
          </cell>
          <cell r="C572">
            <v>0.61499999999999999</v>
          </cell>
          <cell r="D572">
            <v>0.51800000000000002</v>
          </cell>
        </row>
        <row r="573">
          <cell r="A573">
            <v>0.58099999999999996</v>
          </cell>
          <cell r="B573">
            <v>0.89050000000000007</v>
          </cell>
          <cell r="C573">
            <v>0.61549999999999994</v>
          </cell>
          <cell r="D573">
            <v>0.51880000000000004</v>
          </cell>
        </row>
        <row r="574">
          <cell r="A574">
            <v>0.58199999999999996</v>
          </cell>
          <cell r="B574">
            <v>0.89100000000000001</v>
          </cell>
          <cell r="C574">
            <v>0.61599999999999999</v>
          </cell>
          <cell r="D574">
            <v>0.51960000000000006</v>
          </cell>
        </row>
        <row r="575">
          <cell r="A575">
            <v>0.58299999999999996</v>
          </cell>
          <cell r="B575">
            <v>0.89149999999999996</v>
          </cell>
          <cell r="C575">
            <v>0.61650000000000005</v>
          </cell>
          <cell r="D575">
            <v>0.52039999999999997</v>
          </cell>
        </row>
        <row r="576">
          <cell r="A576">
            <v>0.58399999999999996</v>
          </cell>
          <cell r="B576">
            <v>0.89200000000000002</v>
          </cell>
          <cell r="C576">
            <v>0.61699999999999999</v>
          </cell>
          <cell r="D576">
            <v>0.5212</v>
          </cell>
        </row>
        <row r="577">
          <cell r="A577">
            <v>0.58499999999999996</v>
          </cell>
          <cell r="B577">
            <v>0.89250000000000007</v>
          </cell>
          <cell r="C577">
            <v>0.61749999999999994</v>
          </cell>
          <cell r="D577">
            <v>0.52200000000000002</v>
          </cell>
        </row>
        <row r="578">
          <cell r="A578">
            <v>0.58599999999999997</v>
          </cell>
          <cell r="B578">
            <v>0.89300000000000002</v>
          </cell>
          <cell r="C578">
            <v>0.61799999999999999</v>
          </cell>
          <cell r="D578">
            <v>0.52280000000000004</v>
          </cell>
        </row>
        <row r="579">
          <cell r="A579">
            <v>0.58699999999999997</v>
          </cell>
          <cell r="B579">
            <v>0.89349999999999996</v>
          </cell>
          <cell r="C579">
            <v>0.61850000000000005</v>
          </cell>
          <cell r="D579">
            <v>0.52360000000000007</v>
          </cell>
        </row>
        <row r="580">
          <cell r="A580">
            <v>0.58799999999999997</v>
          </cell>
          <cell r="B580">
            <v>0.89400000000000002</v>
          </cell>
          <cell r="C580">
            <v>0.61899999999999999</v>
          </cell>
          <cell r="D580">
            <v>0.52439999999999998</v>
          </cell>
        </row>
        <row r="581">
          <cell r="A581">
            <v>0.58899999999999997</v>
          </cell>
          <cell r="B581">
            <v>0.89450000000000007</v>
          </cell>
          <cell r="C581">
            <v>0.61949999999999994</v>
          </cell>
          <cell r="D581">
            <v>0.5252</v>
          </cell>
        </row>
        <row r="582">
          <cell r="A582">
            <v>0.59</v>
          </cell>
          <cell r="B582">
            <v>0.89500000000000002</v>
          </cell>
          <cell r="C582">
            <v>0.62</v>
          </cell>
          <cell r="D582">
            <v>0.52600000000000002</v>
          </cell>
        </row>
        <row r="583">
          <cell r="A583">
            <v>0.59099999999999997</v>
          </cell>
          <cell r="B583">
            <v>0.89549999999999996</v>
          </cell>
          <cell r="C583">
            <v>0.62060000000000004</v>
          </cell>
          <cell r="D583">
            <v>0.52680000000000005</v>
          </cell>
        </row>
        <row r="584">
          <cell r="A584">
            <v>0.59199999999999997</v>
          </cell>
          <cell r="B584">
            <v>0.89600000000000002</v>
          </cell>
          <cell r="C584">
            <v>0.62119999999999997</v>
          </cell>
          <cell r="D584">
            <v>0.52760000000000007</v>
          </cell>
        </row>
        <row r="585">
          <cell r="A585">
            <v>0.59299999999999997</v>
          </cell>
          <cell r="B585">
            <v>0.89650000000000007</v>
          </cell>
          <cell r="C585">
            <v>0.62180000000000002</v>
          </cell>
          <cell r="D585">
            <v>0.52839999999999998</v>
          </cell>
        </row>
        <row r="586">
          <cell r="A586">
            <v>0.59399999999999997</v>
          </cell>
          <cell r="B586">
            <v>0.89700000000000002</v>
          </cell>
          <cell r="C586">
            <v>0.62239999999999995</v>
          </cell>
          <cell r="D586">
            <v>0.5292</v>
          </cell>
        </row>
        <row r="587">
          <cell r="A587">
            <v>0.59499999999999997</v>
          </cell>
          <cell r="B587">
            <v>0.89749999999999996</v>
          </cell>
          <cell r="C587">
            <v>0.623</v>
          </cell>
          <cell r="D587">
            <v>0.53</v>
          </cell>
        </row>
        <row r="588">
          <cell r="A588">
            <v>0.59599999999999997</v>
          </cell>
          <cell r="B588">
            <v>0.89800000000000002</v>
          </cell>
          <cell r="C588">
            <v>0.62360000000000004</v>
          </cell>
          <cell r="D588">
            <v>0.53080000000000005</v>
          </cell>
        </row>
        <row r="589">
          <cell r="A589">
            <v>0.59699999999999998</v>
          </cell>
          <cell r="B589">
            <v>0.89850000000000008</v>
          </cell>
          <cell r="C589">
            <v>0.62419999999999998</v>
          </cell>
          <cell r="D589">
            <v>0.53160000000000007</v>
          </cell>
        </row>
        <row r="590">
          <cell r="A590">
            <v>0.59799999999999998</v>
          </cell>
          <cell r="B590">
            <v>0.89900000000000002</v>
          </cell>
          <cell r="C590">
            <v>0.62480000000000002</v>
          </cell>
          <cell r="D590">
            <v>0.53239999999999998</v>
          </cell>
        </row>
        <row r="591">
          <cell r="A591">
            <v>0.59899999999999998</v>
          </cell>
          <cell r="B591">
            <v>0.89949999999999997</v>
          </cell>
          <cell r="C591">
            <v>0.62539999999999996</v>
          </cell>
          <cell r="D591">
            <v>0.53320000000000001</v>
          </cell>
        </row>
        <row r="592">
          <cell r="A592">
            <v>0.6</v>
          </cell>
          <cell r="B592">
            <v>0.9</v>
          </cell>
          <cell r="C592">
            <v>0.626</v>
          </cell>
          <cell r="D592">
            <v>0.53400000000000003</v>
          </cell>
        </row>
        <row r="593">
          <cell r="A593">
            <v>0.60099999999999998</v>
          </cell>
          <cell r="B593">
            <v>0.90029999999999999</v>
          </cell>
          <cell r="C593">
            <v>0.62660000000000005</v>
          </cell>
          <cell r="D593">
            <v>0.53480000000000005</v>
          </cell>
        </row>
        <row r="594">
          <cell r="A594">
            <v>0.60199999999999998</v>
          </cell>
          <cell r="B594">
            <v>0.90060000000000007</v>
          </cell>
          <cell r="C594">
            <v>0.62719999999999998</v>
          </cell>
          <cell r="D594">
            <v>0.53560000000000008</v>
          </cell>
        </row>
        <row r="595">
          <cell r="A595">
            <v>0.60299999999999998</v>
          </cell>
          <cell r="B595">
            <v>0.90090000000000003</v>
          </cell>
          <cell r="C595">
            <v>0.62780000000000002</v>
          </cell>
          <cell r="D595">
            <v>0.53639999999999999</v>
          </cell>
        </row>
        <row r="596">
          <cell r="A596">
            <v>0.60399999999999998</v>
          </cell>
          <cell r="B596">
            <v>0.9012</v>
          </cell>
          <cell r="C596">
            <v>0.62839999999999996</v>
          </cell>
          <cell r="D596">
            <v>0.53720000000000001</v>
          </cell>
        </row>
        <row r="597">
          <cell r="A597">
            <v>0.60499999999999998</v>
          </cell>
          <cell r="B597">
            <v>0.90149999999999997</v>
          </cell>
          <cell r="C597">
            <v>0.629</v>
          </cell>
          <cell r="D597">
            <v>0.53800000000000003</v>
          </cell>
        </row>
        <row r="598">
          <cell r="A598">
            <v>0.60599999999999998</v>
          </cell>
          <cell r="B598">
            <v>0.90180000000000005</v>
          </cell>
          <cell r="C598">
            <v>0.62960000000000005</v>
          </cell>
          <cell r="D598">
            <v>0.53880000000000006</v>
          </cell>
        </row>
        <row r="599">
          <cell r="A599">
            <v>0.60699999999999998</v>
          </cell>
          <cell r="B599">
            <v>0.90210000000000001</v>
          </cell>
          <cell r="C599">
            <v>0.63019999999999998</v>
          </cell>
          <cell r="D599">
            <v>0.53960000000000008</v>
          </cell>
        </row>
        <row r="600">
          <cell r="A600">
            <v>0.60799999999999998</v>
          </cell>
          <cell r="B600">
            <v>0.90239999999999998</v>
          </cell>
          <cell r="C600">
            <v>0.63080000000000003</v>
          </cell>
          <cell r="D600">
            <v>0.54039999999999999</v>
          </cell>
        </row>
        <row r="601">
          <cell r="A601">
            <v>0.60899999999999999</v>
          </cell>
          <cell r="B601">
            <v>0.90270000000000006</v>
          </cell>
          <cell r="C601">
            <v>0.63139999999999996</v>
          </cell>
          <cell r="D601">
            <v>0.54120000000000001</v>
          </cell>
        </row>
        <row r="602">
          <cell r="A602">
            <v>0.61</v>
          </cell>
          <cell r="B602">
            <v>0.90300000000000002</v>
          </cell>
          <cell r="C602">
            <v>0.63200000000000001</v>
          </cell>
          <cell r="D602">
            <v>0.54200000000000004</v>
          </cell>
        </row>
        <row r="603">
          <cell r="A603">
            <v>0.61099999999999999</v>
          </cell>
          <cell r="B603">
            <v>0.90349999999999997</v>
          </cell>
          <cell r="C603">
            <v>0.63270000000000004</v>
          </cell>
          <cell r="D603">
            <v>0.54280000000000006</v>
          </cell>
        </row>
        <row r="604">
          <cell r="A604">
            <v>0.61199999999999999</v>
          </cell>
          <cell r="B604">
            <v>0.90400000000000003</v>
          </cell>
          <cell r="C604">
            <v>0.63339999999999996</v>
          </cell>
          <cell r="D604">
            <v>0.54360000000000008</v>
          </cell>
        </row>
        <row r="605">
          <cell r="A605">
            <v>0.61299999999999999</v>
          </cell>
          <cell r="B605">
            <v>0.90450000000000008</v>
          </cell>
          <cell r="C605">
            <v>0.6341</v>
          </cell>
          <cell r="D605">
            <v>0.5444</v>
          </cell>
        </row>
        <row r="606">
          <cell r="A606">
            <v>0.61399999999999999</v>
          </cell>
          <cell r="B606">
            <v>0.90500000000000003</v>
          </cell>
          <cell r="C606">
            <v>0.63480000000000003</v>
          </cell>
          <cell r="D606">
            <v>0.54520000000000002</v>
          </cell>
        </row>
        <row r="607">
          <cell r="A607">
            <v>0.61499999999999999</v>
          </cell>
          <cell r="B607">
            <v>0.90549999999999997</v>
          </cell>
          <cell r="C607">
            <v>0.63549999999999995</v>
          </cell>
          <cell r="D607">
            <v>0.54600000000000004</v>
          </cell>
        </row>
        <row r="608">
          <cell r="A608">
            <v>0.61599999999999999</v>
          </cell>
          <cell r="B608">
            <v>0.90600000000000003</v>
          </cell>
          <cell r="C608">
            <v>0.63619999999999999</v>
          </cell>
          <cell r="D608">
            <v>0.54680000000000006</v>
          </cell>
        </row>
        <row r="609">
          <cell r="A609">
            <v>0.61699999999999999</v>
          </cell>
          <cell r="B609">
            <v>0.90650000000000008</v>
          </cell>
          <cell r="C609">
            <v>0.63690000000000002</v>
          </cell>
          <cell r="D609">
            <v>0.54760000000000009</v>
          </cell>
        </row>
        <row r="610">
          <cell r="A610">
            <v>0.61799999999999999</v>
          </cell>
          <cell r="B610">
            <v>0.90700000000000003</v>
          </cell>
          <cell r="C610">
            <v>0.63760000000000006</v>
          </cell>
          <cell r="D610">
            <v>0.5484</v>
          </cell>
        </row>
        <row r="611">
          <cell r="A611">
            <v>0.61899999999999999</v>
          </cell>
          <cell r="B611">
            <v>0.90749999999999997</v>
          </cell>
          <cell r="C611">
            <v>0.63829999999999998</v>
          </cell>
          <cell r="D611">
            <v>0.54920000000000002</v>
          </cell>
        </row>
        <row r="612">
          <cell r="A612">
            <v>0.62</v>
          </cell>
          <cell r="B612">
            <v>0.90800000000000003</v>
          </cell>
          <cell r="C612">
            <v>0.63900000000000001</v>
          </cell>
          <cell r="D612">
            <v>0.55000000000000004</v>
          </cell>
        </row>
        <row r="613">
          <cell r="A613">
            <v>0.621</v>
          </cell>
          <cell r="B613">
            <v>0.90850000000000009</v>
          </cell>
          <cell r="C613">
            <v>0.63960000000000006</v>
          </cell>
          <cell r="D613">
            <v>0.55090000000000006</v>
          </cell>
        </row>
        <row r="614">
          <cell r="A614">
            <v>0.622</v>
          </cell>
          <cell r="B614">
            <v>0.90900000000000003</v>
          </cell>
          <cell r="C614">
            <v>0.64019999999999999</v>
          </cell>
          <cell r="D614">
            <v>0.55180000000000007</v>
          </cell>
        </row>
        <row r="615">
          <cell r="A615">
            <v>0.623</v>
          </cell>
          <cell r="B615">
            <v>0.90949999999999998</v>
          </cell>
          <cell r="C615">
            <v>0.64080000000000004</v>
          </cell>
          <cell r="D615">
            <v>0.55270000000000008</v>
          </cell>
        </row>
        <row r="616">
          <cell r="A616">
            <v>0.624</v>
          </cell>
          <cell r="B616">
            <v>0.91</v>
          </cell>
          <cell r="C616">
            <v>0.64139999999999997</v>
          </cell>
          <cell r="D616">
            <v>0.55360000000000009</v>
          </cell>
        </row>
        <row r="617">
          <cell r="A617">
            <v>0.625</v>
          </cell>
          <cell r="B617">
            <v>0.91050000000000009</v>
          </cell>
          <cell r="C617">
            <v>0.64200000000000002</v>
          </cell>
          <cell r="D617">
            <v>0.55449999999999999</v>
          </cell>
        </row>
        <row r="618">
          <cell r="A618">
            <v>0.626</v>
          </cell>
          <cell r="B618">
            <v>0.91100000000000003</v>
          </cell>
          <cell r="C618">
            <v>0.64260000000000006</v>
          </cell>
          <cell r="D618">
            <v>0.5554</v>
          </cell>
        </row>
        <row r="619">
          <cell r="A619">
            <v>0.627</v>
          </cell>
          <cell r="B619">
            <v>0.91149999999999998</v>
          </cell>
          <cell r="C619">
            <v>0.64319999999999999</v>
          </cell>
          <cell r="D619">
            <v>0.55630000000000002</v>
          </cell>
        </row>
        <row r="620">
          <cell r="A620">
            <v>0.628</v>
          </cell>
          <cell r="B620">
            <v>0.91200000000000003</v>
          </cell>
          <cell r="C620">
            <v>0.64380000000000004</v>
          </cell>
          <cell r="D620">
            <v>0.55720000000000003</v>
          </cell>
        </row>
        <row r="621">
          <cell r="A621">
            <v>0.629</v>
          </cell>
          <cell r="B621">
            <v>0.91250000000000009</v>
          </cell>
          <cell r="C621">
            <v>0.64439999999999997</v>
          </cell>
          <cell r="D621">
            <v>0.55810000000000004</v>
          </cell>
        </row>
        <row r="622">
          <cell r="A622">
            <v>0.63</v>
          </cell>
          <cell r="B622">
            <v>0.91300000000000003</v>
          </cell>
          <cell r="C622">
            <v>0.64500000000000002</v>
          </cell>
          <cell r="D622">
            <v>0.55900000000000005</v>
          </cell>
        </row>
        <row r="623">
          <cell r="A623">
            <v>0.63100000000000001</v>
          </cell>
          <cell r="B623">
            <v>0.91349999999999998</v>
          </cell>
          <cell r="C623">
            <v>0.64560000000000006</v>
          </cell>
          <cell r="D623">
            <v>0.55990000000000006</v>
          </cell>
        </row>
        <row r="624">
          <cell r="A624">
            <v>0.63200000000000001</v>
          </cell>
          <cell r="B624">
            <v>0.91400000000000003</v>
          </cell>
          <cell r="C624">
            <v>0.6462</v>
          </cell>
          <cell r="D624">
            <v>0.56080000000000008</v>
          </cell>
        </row>
        <row r="625">
          <cell r="A625">
            <v>0.63300000000000001</v>
          </cell>
          <cell r="B625">
            <v>0.91450000000000009</v>
          </cell>
          <cell r="C625">
            <v>0.64680000000000004</v>
          </cell>
          <cell r="D625">
            <v>0.56169999999999998</v>
          </cell>
        </row>
        <row r="626">
          <cell r="A626">
            <v>0.63400000000000001</v>
          </cell>
          <cell r="B626">
            <v>0.91500000000000004</v>
          </cell>
          <cell r="C626">
            <v>0.64739999999999998</v>
          </cell>
          <cell r="D626">
            <v>0.56259999999999999</v>
          </cell>
        </row>
        <row r="627">
          <cell r="A627">
            <v>0.63500000000000001</v>
          </cell>
          <cell r="B627">
            <v>0.91549999999999998</v>
          </cell>
          <cell r="C627">
            <v>0.64800000000000002</v>
          </cell>
          <cell r="D627">
            <v>0.5635</v>
          </cell>
        </row>
        <row r="628">
          <cell r="A628">
            <v>0.63600000000000001</v>
          </cell>
          <cell r="B628">
            <v>0.91600000000000004</v>
          </cell>
          <cell r="C628">
            <v>0.64860000000000007</v>
          </cell>
          <cell r="D628">
            <v>0.56440000000000001</v>
          </cell>
        </row>
        <row r="629">
          <cell r="A629">
            <v>0.63700000000000001</v>
          </cell>
          <cell r="B629">
            <v>0.91650000000000009</v>
          </cell>
          <cell r="C629">
            <v>0.6492</v>
          </cell>
          <cell r="D629">
            <v>0.56530000000000002</v>
          </cell>
        </row>
        <row r="630">
          <cell r="A630">
            <v>0.63800000000000001</v>
          </cell>
          <cell r="B630">
            <v>0.91700000000000004</v>
          </cell>
          <cell r="C630">
            <v>0.64980000000000004</v>
          </cell>
          <cell r="D630">
            <v>0.56619999999999993</v>
          </cell>
        </row>
        <row r="631">
          <cell r="A631">
            <v>0.63900000000000001</v>
          </cell>
          <cell r="B631">
            <v>0.91749999999999998</v>
          </cell>
          <cell r="C631">
            <v>0.65039999999999998</v>
          </cell>
          <cell r="D631">
            <v>0.56709999999999994</v>
          </cell>
        </row>
        <row r="632">
          <cell r="A632">
            <v>0.64</v>
          </cell>
          <cell r="B632">
            <v>0.91800000000000004</v>
          </cell>
          <cell r="C632">
            <v>0.65100000000000002</v>
          </cell>
          <cell r="D632">
            <v>0.56799999999999995</v>
          </cell>
        </row>
        <row r="633">
          <cell r="A633">
            <v>0.64100000000000001</v>
          </cell>
          <cell r="B633">
            <v>0.91839999999999999</v>
          </cell>
          <cell r="C633">
            <v>0.65170000000000006</v>
          </cell>
          <cell r="D633">
            <v>0.56879999999999997</v>
          </cell>
        </row>
        <row r="634">
          <cell r="A634">
            <v>0.64200000000000002</v>
          </cell>
          <cell r="B634">
            <v>0.91880000000000006</v>
          </cell>
          <cell r="C634">
            <v>0.65239999999999998</v>
          </cell>
          <cell r="D634">
            <v>0.5696</v>
          </cell>
        </row>
        <row r="635">
          <cell r="A635">
            <v>0.64300000000000002</v>
          </cell>
          <cell r="B635">
            <v>0.91920000000000002</v>
          </cell>
          <cell r="C635">
            <v>0.65310000000000001</v>
          </cell>
          <cell r="D635">
            <v>0.57039999999999991</v>
          </cell>
        </row>
        <row r="636">
          <cell r="A636">
            <v>0.64400000000000002</v>
          </cell>
          <cell r="B636">
            <v>0.91960000000000008</v>
          </cell>
          <cell r="C636">
            <v>0.65380000000000005</v>
          </cell>
          <cell r="D636">
            <v>0.57119999999999993</v>
          </cell>
        </row>
        <row r="637">
          <cell r="A637">
            <v>0.64500000000000002</v>
          </cell>
          <cell r="B637">
            <v>0.92</v>
          </cell>
          <cell r="C637">
            <v>0.65450000000000008</v>
          </cell>
          <cell r="D637">
            <v>0.57199999999999995</v>
          </cell>
        </row>
        <row r="638">
          <cell r="A638">
            <v>0.64600000000000002</v>
          </cell>
          <cell r="B638">
            <v>0.9204</v>
          </cell>
          <cell r="C638">
            <v>0.6552</v>
          </cell>
          <cell r="D638">
            <v>0.57279999999999998</v>
          </cell>
        </row>
        <row r="639">
          <cell r="A639">
            <v>0.64700000000000002</v>
          </cell>
          <cell r="B639">
            <v>0.92080000000000006</v>
          </cell>
          <cell r="C639">
            <v>0.65590000000000004</v>
          </cell>
          <cell r="D639">
            <v>0.5736</v>
          </cell>
        </row>
        <row r="640">
          <cell r="A640">
            <v>0.64800000000000002</v>
          </cell>
          <cell r="B640">
            <v>0.92120000000000002</v>
          </cell>
          <cell r="C640">
            <v>0.65660000000000007</v>
          </cell>
          <cell r="D640">
            <v>0.57439999999999991</v>
          </cell>
        </row>
        <row r="641">
          <cell r="A641">
            <v>0.64900000000000002</v>
          </cell>
          <cell r="B641">
            <v>0.92160000000000009</v>
          </cell>
          <cell r="C641">
            <v>0.6573</v>
          </cell>
          <cell r="D641">
            <v>0.57519999999999993</v>
          </cell>
        </row>
        <row r="642">
          <cell r="A642">
            <v>0.65</v>
          </cell>
          <cell r="B642">
            <v>0.92200000000000004</v>
          </cell>
          <cell r="C642">
            <v>0.65800000000000003</v>
          </cell>
          <cell r="D642">
            <v>0.57599999999999996</v>
          </cell>
        </row>
        <row r="643">
          <cell r="A643">
            <v>0.65100000000000002</v>
          </cell>
          <cell r="B643">
            <v>0.9225000000000001</v>
          </cell>
          <cell r="C643">
            <v>0.65880000000000005</v>
          </cell>
          <cell r="D643">
            <v>0.57689999999999997</v>
          </cell>
        </row>
        <row r="644">
          <cell r="A644">
            <v>0.65200000000000002</v>
          </cell>
          <cell r="B644">
            <v>0.92300000000000004</v>
          </cell>
          <cell r="C644">
            <v>0.65960000000000008</v>
          </cell>
          <cell r="D644">
            <v>0.57779999999999998</v>
          </cell>
        </row>
        <row r="645">
          <cell r="A645">
            <v>0.65300000000000002</v>
          </cell>
          <cell r="B645">
            <v>0.92349999999999999</v>
          </cell>
          <cell r="C645">
            <v>0.66039999999999999</v>
          </cell>
          <cell r="D645">
            <v>0.57869999999999999</v>
          </cell>
        </row>
        <row r="646">
          <cell r="A646">
            <v>0.65400000000000003</v>
          </cell>
          <cell r="B646">
            <v>0.92400000000000004</v>
          </cell>
          <cell r="C646">
            <v>0.66120000000000001</v>
          </cell>
          <cell r="D646">
            <v>0.5796</v>
          </cell>
        </row>
        <row r="647">
          <cell r="A647">
            <v>0.65500000000000003</v>
          </cell>
          <cell r="B647">
            <v>0.9245000000000001</v>
          </cell>
          <cell r="C647">
            <v>0.66200000000000003</v>
          </cell>
          <cell r="D647">
            <v>0.58050000000000002</v>
          </cell>
        </row>
        <row r="648">
          <cell r="A648">
            <v>0.65600000000000003</v>
          </cell>
          <cell r="B648">
            <v>0.92500000000000004</v>
          </cell>
          <cell r="C648">
            <v>0.66280000000000006</v>
          </cell>
          <cell r="D648">
            <v>0.58139999999999992</v>
          </cell>
        </row>
        <row r="649">
          <cell r="A649">
            <v>0.65700000000000003</v>
          </cell>
          <cell r="B649">
            <v>0.92549999999999999</v>
          </cell>
          <cell r="C649">
            <v>0.66360000000000008</v>
          </cell>
          <cell r="D649">
            <v>0.58229999999999993</v>
          </cell>
        </row>
        <row r="650">
          <cell r="A650">
            <v>0.65800000000000003</v>
          </cell>
          <cell r="B650">
            <v>0.92600000000000005</v>
          </cell>
          <cell r="C650">
            <v>0.66439999999999999</v>
          </cell>
          <cell r="D650">
            <v>0.58319999999999994</v>
          </cell>
        </row>
        <row r="651">
          <cell r="A651">
            <v>0.65900000000000003</v>
          </cell>
          <cell r="B651">
            <v>0.9265000000000001</v>
          </cell>
          <cell r="C651">
            <v>0.66520000000000001</v>
          </cell>
          <cell r="D651">
            <v>0.58409999999999995</v>
          </cell>
        </row>
        <row r="652">
          <cell r="A652">
            <v>0.66</v>
          </cell>
          <cell r="B652">
            <v>0.92700000000000005</v>
          </cell>
          <cell r="C652">
            <v>0.66600000000000004</v>
          </cell>
          <cell r="D652">
            <v>0.58499999999999996</v>
          </cell>
        </row>
        <row r="653">
          <cell r="A653">
            <v>0.66100000000000003</v>
          </cell>
          <cell r="B653">
            <v>0.9274</v>
          </cell>
          <cell r="C653">
            <v>0.66660000000000008</v>
          </cell>
          <cell r="D653">
            <v>0.58599999999999997</v>
          </cell>
        </row>
        <row r="654">
          <cell r="A654">
            <v>0.66200000000000003</v>
          </cell>
          <cell r="B654">
            <v>0.92780000000000007</v>
          </cell>
          <cell r="C654">
            <v>0.66720000000000002</v>
          </cell>
          <cell r="D654">
            <v>0.58699999999999997</v>
          </cell>
        </row>
        <row r="655">
          <cell r="A655">
            <v>0.66300000000000003</v>
          </cell>
          <cell r="B655">
            <v>0.92820000000000003</v>
          </cell>
          <cell r="C655">
            <v>0.66780000000000006</v>
          </cell>
          <cell r="D655">
            <v>0.58799999999999997</v>
          </cell>
        </row>
        <row r="656">
          <cell r="A656">
            <v>0.66400000000000003</v>
          </cell>
          <cell r="B656">
            <v>0.92860000000000009</v>
          </cell>
          <cell r="C656">
            <v>0.66839999999999999</v>
          </cell>
          <cell r="D656">
            <v>0.58899999999999997</v>
          </cell>
        </row>
        <row r="657">
          <cell r="A657">
            <v>0.66500000000000004</v>
          </cell>
          <cell r="B657">
            <v>0.92900000000000005</v>
          </cell>
          <cell r="C657">
            <v>0.66900000000000004</v>
          </cell>
          <cell r="D657">
            <v>0.59</v>
          </cell>
        </row>
        <row r="658">
          <cell r="A658">
            <v>0.66600000000000004</v>
          </cell>
          <cell r="B658">
            <v>0.9294</v>
          </cell>
          <cell r="C658">
            <v>0.66960000000000008</v>
          </cell>
          <cell r="D658">
            <v>0.59099999999999997</v>
          </cell>
        </row>
        <row r="659">
          <cell r="A659">
            <v>0.66700000000000004</v>
          </cell>
          <cell r="B659">
            <v>0.92980000000000007</v>
          </cell>
          <cell r="C659">
            <v>0.67020000000000002</v>
          </cell>
          <cell r="D659">
            <v>0.59199999999999997</v>
          </cell>
        </row>
        <row r="660">
          <cell r="A660">
            <v>0.66800000000000004</v>
          </cell>
          <cell r="B660">
            <v>0.93020000000000003</v>
          </cell>
          <cell r="C660">
            <v>0.67080000000000006</v>
          </cell>
          <cell r="D660">
            <v>0.59299999999999997</v>
          </cell>
        </row>
        <row r="661">
          <cell r="A661">
            <v>0.66900000000000004</v>
          </cell>
          <cell r="B661">
            <v>0.93060000000000009</v>
          </cell>
          <cell r="C661">
            <v>0.6714</v>
          </cell>
          <cell r="D661">
            <v>0.59399999999999997</v>
          </cell>
        </row>
        <row r="662">
          <cell r="A662">
            <v>0.67</v>
          </cell>
          <cell r="B662">
            <v>0.93100000000000005</v>
          </cell>
          <cell r="C662">
            <v>0.67200000000000004</v>
          </cell>
          <cell r="D662">
            <v>0.59499999999999997</v>
          </cell>
        </row>
        <row r="663">
          <cell r="A663">
            <v>0.67100000000000004</v>
          </cell>
          <cell r="B663">
            <v>0.93149999999999999</v>
          </cell>
          <cell r="C663">
            <v>0.67260000000000009</v>
          </cell>
          <cell r="D663">
            <v>0.59589999999999999</v>
          </cell>
        </row>
        <row r="664">
          <cell r="A664">
            <v>0.67200000000000004</v>
          </cell>
          <cell r="B664">
            <v>0.93200000000000005</v>
          </cell>
          <cell r="C664">
            <v>0.67320000000000002</v>
          </cell>
          <cell r="D664">
            <v>0.5968</v>
          </cell>
        </row>
        <row r="665">
          <cell r="A665">
            <v>0.67300000000000004</v>
          </cell>
          <cell r="B665">
            <v>0.93250000000000011</v>
          </cell>
          <cell r="C665">
            <v>0.67380000000000007</v>
          </cell>
          <cell r="D665">
            <v>0.59770000000000001</v>
          </cell>
        </row>
        <row r="666">
          <cell r="A666">
            <v>0.67400000000000004</v>
          </cell>
          <cell r="B666">
            <v>0.93300000000000005</v>
          </cell>
          <cell r="C666">
            <v>0.6744</v>
          </cell>
          <cell r="D666">
            <v>0.59860000000000002</v>
          </cell>
        </row>
        <row r="667">
          <cell r="A667">
            <v>0.67500000000000004</v>
          </cell>
          <cell r="B667">
            <v>0.9335</v>
          </cell>
          <cell r="C667">
            <v>0.67500000000000004</v>
          </cell>
          <cell r="D667">
            <v>0.59949999999999992</v>
          </cell>
        </row>
        <row r="668">
          <cell r="A668">
            <v>0.67600000000000005</v>
          </cell>
          <cell r="B668">
            <v>0.93400000000000005</v>
          </cell>
          <cell r="C668">
            <v>0.67560000000000009</v>
          </cell>
          <cell r="D668">
            <v>0.60039999999999993</v>
          </cell>
        </row>
        <row r="669">
          <cell r="A669">
            <v>0.67700000000000005</v>
          </cell>
          <cell r="B669">
            <v>0.93450000000000011</v>
          </cell>
          <cell r="C669">
            <v>0.67620000000000002</v>
          </cell>
          <cell r="D669">
            <v>0.60129999999999995</v>
          </cell>
        </row>
        <row r="670">
          <cell r="A670">
            <v>0.67800000000000005</v>
          </cell>
          <cell r="B670">
            <v>0.93500000000000005</v>
          </cell>
          <cell r="C670">
            <v>0.67680000000000007</v>
          </cell>
          <cell r="D670">
            <v>0.60219999999999996</v>
          </cell>
        </row>
        <row r="671">
          <cell r="A671">
            <v>0.67900000000000005</v>
          </cell>
          <cell r="B671">
            <v>0.9355</v>
          </cell>
          <cell r="C671">
            <v>0.6774</v>
          </cell>
          <cell r="D671">
            <v>0.60309999999999997</v>
          </cell>
        </row>
        <row r="672">
          <cell r="A672">
            <v>0.68</v>
          </cell>
          <cell r="B672">
            <v>0.93600000000000005</v>
          </cell>
          <cell r="C672">
            <v>0.67800000000000005</v>
          </cell>
          <cell r="D672">
            <v>0.60399999999999998</v>
          </cell>
        </row>
        <row r="673">
          <cell r="A673">
            <v>0.68100000000000005</v>
          </cell>
          <cell r="B673">
            <v>0.84240000000000004</v>
          </cell>
          <cell r="C673">
            <v>0.61020000000000008</v>
          </cell>
          <cell r="D673">
            <v>0.54359999999999997</v>
          </cell>
        </row>
        <row r="674">
          <cell r="A674">
            <v>0.68200000000000005</v>
          </cell>
          <cell r="B674">
            <v>0.93700000000000006</v>
          </cell>
          <cell r="C674">
            <v>0.67960000000000009</v>
          </cell>
          <cell r="D674">
            <v>0.60599999999999998</v>
          </cell>
        </row>
        <row r="675">
          <cell r="A675">
            <v>0.68300000000000005</v>
          </cell>
          <cell r="B675">
            <v>0.9375</v>
          </cell>
          <cell r="C675">
            <v>0.6804</v>
          </cell>
          <cell r="D675">
            <v>0.60699999999999998</v>
          </cell>
        </row>
        <row r="676">
          <cell r="A676">
            <v>0.68400000000000005</v>
          </cell>
          <cell r="B676">
            <v>0.93800000000000006</v>
          </cell>
          <cell r="C676">
            <v>0.68120000000000003</v>
          </cell>
          <cell r="D676">
            <v>0.60799999999999998</v>
          </cell>
        </row>
        <row r="677">
          <cell r="A677">
            <v>0.68500000000000005</v>
          </cell>
          <cell r="B677">
            <v>0.9385</v>
          </cell>
          <cell r="C677">
            <v>0.68200000000000005</v>
          </cell>
          <cell r="D677">
            <v>0.60899999999999999</v>
          </cell>
        </row>
        <row r="678">
          <cell r="A678">
            <v>0.68600000000000005</v>
          </cell>
          <cell r="B678">
            <v>0.93899999999999995</v>
          </cell>
          <cell r="C678">
            <v>0.68280000000000007</v>
          </cell>
          <cell r="D678">
            <v>0.61</v>
          </cell>
        </row>
        <row r="679">
          <cell r="A679">
            <v>0.68700000000000006</v>
          </cell>
          <cell r="B679">
            <v>0.9395</v>
          </cell>
          <cell r="C679">
            <v>0.6836000000000001</v>
          </cell>
          <cell r="D679">
            <v>0.61099999999999999</v>
          </cell>
        </row>
        <row r="680">
          <cell r="A680">
            <v>0.68799999999999994</v>
          </cell>
          <cell r="B680">
            <v>0.94</v>
          </cell>
          <cell r="C680">
            <v>0.68440000000000001</v>
          </cell>
          <cell r="D680">
            <v>0.61199999999999999</v>
          </cell>
        </row>
        <row r="681">
          <cell r="A681">
            <v>0.68899999999999995</v>
          </cell>
          <cell r="B681">
            <v>0.9405</v>
          </cell>
          <cell r="C681">
            <v>0.68520000000000003</v>
          </cell>
          <cell r="D681">
            <v>0.61299999999999999</v>
          </cell>
        </row>
        <row r="682">
          <cell r="A682">
            <v>0.69</v>
          </cell>
          <cell r="B682">
            <v>0.94099999999999995</v>
          </cell>
          <cell r="C682">
            <v>0.68600000000000005</v>
          </cell>
          <cell r="D682">
            <v>0.61399999999999999</v>
          </cell>
        </row>
        <row r="683">
          <cell r="A683">
            <v>0.69099999999999995</v>
          </cell>
          <cell r="B683">
            <v>0.9413999999999999</v>
          </cell>
          <cell r="C683">
            <v>0.6866000000000001</v>
          </cell>
          <cell r="D683">
            <v>0.6149</v>
          </cell>
        </row>
        <row r="684">
          <cell r="A684">
            <v>0.69199999999999995</v>
          </cell>
          <cell r="B684">
            <v>0.94179999999999997</v>
          </cell>
          <cell r="C684">
            <v>0.68720000000000003</v>
          </cell>
          <cell r="D684">
            <v>0.61580000000000001</v>
          </cell>
        </row>
        <row r="685">
          <cell r="A685">
            <v>0.69299999999999995</v>
          </cell>
          <cell r="B685">
            <v>0.94219999999999993</v>
          </cell>
          <cell r="C685">
            <v>0.68779999999999997</v>
          </cell>
          <cell r="D685">
            <v>0.61670000000000003</v>
          </cell>
        </row>
        <row r="686">
          <cell r="A686">
            <v>0.69399999999999995</v>
          </cell>
          <cell r="B686">
            <v>0.94259999999999999</v>
          </cell>
          <cell r="C686">
            <v>0.68840000000000001</v>
          </cell>
          <cell r="D686">
            <v>0.61760000000000004</v>
          </cell>
        </row>
        <row r="687">
          <cell r="A687">
            <v>0.69499999999999995</v>
          </cell>
          <cell r="B687">
            <v>0.94299999999999995</v>
          </cell>
          <cell r="C687">
            <v>0.68900000000000006</v>
          </cell>
          <cell r="D687">
            <v>0.61850000000000005</v>
          </cell>
        </row>
        <row r="688">
          <cell r="A688">
            <v>0.69599999999999995</v>
          </cell>
          <cell r="B688">
            <v>0.94339999999999991</v>
          </cell>
          <cell r="C688">
            <v>0.68959999999999999</v>
          </cell>
          <cell r="D688">
            <v>0.61939999999999995</v>
          </cell>
        </row>
        <row r="689">
          <cell r="A689">
            <v>0.69699999999999995</v>
          </cell>
          <cell r="B689">
            <v>0.94379999999999997</v>
          </cell>
          <cell r="C689">
            <v>0.69019999999999992</v>
          </cell>
          <cell r="D689">
            <v>0.62029999999999996</v>
          </cell>
        </row>
        <row r="690">
          <cell r="A690">
            <v>0.69799999999999995</v>
          </cell>
          <cell r="B690">
            <v>0.94419999999999993</v>
          </cell>
          <cell r="C690">
            <v>0.69079999999999997</v>
          </cell>
          <cell r="D690">
            <v>0.62119999999999997</v>
          </cell>
        </row>
        <row r="691">
          <cell r="A691">
            <v>0.69899999999999995</v>
          </cell>
          <cell r="B691">
            <v>0.9446</v>
          </cell>
          <cell r="C691">
            <v>0.69140000000000001</v>
          </cell>
          <cell r="D691">
            <v>0.62209999999999999</v>
          </cell>
        </row>
        <row r="692">
          <cell r="A692">
            <v>0.7</v>
          </cell>
          <cell r="B692">
            <v>0.94499999999999995</v>
          </cell>
          <cell r="C692">
            <v>0.69199999999999995</v>
          </cell>
          <cell r="D692">
            <v>0.623</v>
          </cell>
        </row>
        <row r="693">
          <cell r="A693">
            <v>0.70099999999999996</v>
          </cell>
          <cell r="B693">
            <v>0.9456</v>
          </cell>
          <cell r="C693">
            <v>0.69269999999999998</v>
          </cell>
          <cell r="D693">
            <v>0.624</v>
          </cell>
        </row>
        <row r="694">
          <cell r="A694">
            <v>0.70199999999999996</v>
          </cell>
          <cell r="B694">
            <v>0.94619999999999993</v>
          </cell>
          <cell r="C694">
            <v>0.69339999999999991</v>
          </cell>
          <cell r="D694">
            <v>0.625</v>
          </cell>
        </row>
        <row r="695">
          <cell r="A695">
            <v>0.70299999999999996</v>
          </cell>
          <cell r="B695">
            <v>0.94679999999999997</v>
          </cell>
          <cell r="C695">
            <v>0.69409999999999994</v>
          </cell>
          <cell r="D695">
            <v>0.626</v>
          </cell>
        </row>
        <row r="696">
          <cell r="A696">
            <v>0.70399999999999996</v>
          </cell>
          <cell r="B696">
            <v>0.94739999999999991</v>
          </cell>
          <cell r="C696">
            <v>0.69479999999999997</v>
          </cell>
          <cell r="D696">
            <v>0.627</v>
          </cell>
        </row>
        <row r="697">
          <cell r="A697">
            <v>0.70499999999999996</v>
          </cell>
          <cell r="B697">
            <v>0.94799999999999995</v>
          </cell>
          <cell r="C697">
            <v>0.69550000000000001</v>
          </cell>
          <cell r="D697">
            <v>0.628</v>
          </cell>
        </row>
        <row r="698">
          <cell r="A698">
            <v>0.70599999999999996</v>
          </cell>
          <cell r="B698">
            <v>0.9486</v>
          </cell>
          <cell r="C698">
            <v>0.69619999999999993</v>
          </cell>
          <cell r="D698">
            <v>0.629</v>
          </cell>
        </row>
        <row r="699">
          <cell r="A699">
            <v>0.70699999999999996</v>
          </cell>
          <cell r="B699">
            <v>0.94919999999999993</v>
          </cell>
          <cell r="C699">
            <v>0.69689999999999996</v>
          </cell>
          <cell r="D699">
            <v>0.63</v>
          </cell>
        </row>
        <row r="700">
          <cell r="A700">
            <v>0.70799999999999996</v>
          </cell>
          <cell r="B700">
            <v>0.94979999999999998</v>
          </cell>
          <cell r="C700">
            <v>0.6976</v>
          </cell>
          <cell r="D700">
            <v>0.63100000000000001</v>
          </cell>
        </row>
        <row r="701">
          <cell r="A701">
            <v>0.70899999999999996</v>
          </cell>
          <cell r="B701">
            <v>0.95039999999999991</v>
          </cell>
          <cell r="C701">
            <v>0.69829999999999992</v>
          </cell>
          <cell r="D701">
            <v>0.63200000000000001</v>
          </cell>
        </row>
        <row r="702">
          <cell r="A702">
            <v>0.71</v>
          </cell>
          <cell r="B702">
            <v>0.95099999999999996</v>
          </cell>
          <cell r="C702">
            <v>0.69899999999999995</v>
          </cell>
          <cell r="D702">
            <v>0.63300000000000001</v>
          </cell>
        </row>
        <row r="703">
          <cell r="A703">
            <v>0.71099999999999997</v>
          </cell>
          <cell r="B703">
            <v>0.95139999999999991</v>
          </cell>
          <cell r="C703">
            <v>0.6996</v>
          </cell>
          <cell r="D703">
            <v>0.6341</v>
          </cell>
        </row>
        <row r="704">
          <cell r="A704">
            <v>0.71199999999999997</v>
          </cell>
          <cell r="B704">
            <v>0.95179999999999998</v>
          </cell>
          <cell r="C704">
            <v>0.70019999999999993</v>
          </cell>
          <cell r="D704">
            <v>0.63519999999999999</v>
          </cell>
        </row>
        <row r="705">
          <cell r="A705">
            <v>0.71299999999999997</v>
          </cell>
          <cell r="B705">
            <v>0.95219999999999994</v>
          </cell>
          <cell r="C705">
            <v>0.70079999999999998</v>
          </cell>
          <cell r="D705">
            <v>0.63629999999999998</v>
          </cell>
        </row>
        <row r="706">
          <cell r="A706">
            <v>0.71399999999999997</v>
          </cell>
          <cell r="B706">
            <v>0.9526</v>
          </cell>
          <cell r="C706">
            <v>0.70139999999999991</v>
          </cell>
          <cell r="D706">
            <v>0.63739999999999997</v>
          </cell>
        </row>
        <row r="707">
          <cell r="A707">
            <v>0.71499999999999997</v>
          </cell>
          <cell r="B707">
            <v>0.95299999999999996</v>
          </cell>
          <cell r="C707">
            <v>0.70199999999999996</v>
          </cell>
          <cell r="D707">
            <v>0.63850000000000007</v>
          </cell>
        </row>
        <row r="708">
          <cell r="A708">
            <v>0.71599999999999997</v>
          </cell>
          <cell r="B708">
            <v>0.95339999999999991</v>
          </cell>
          <cell r="C708">
            <v>0.7026</v>
          </cell>
          <cell r="D708">
            <v>0.63960000000000006</v>
          </cell>
        </row>
        <row r="709">
          <cell r="A709">
            <v>0.71699999999999997</v>
          </cell>
          <cell r="B709">
            <v>0.95379999999999998</v>
          </cell>
          <cell r="C709">
            <v>0.70319999999999994</v>
          </cell>
          <cell r="D709">
            <v>0.64070000000000005</v>
          </cell>
        </row>
        <row r="710">
          <cell r="A710">
            <v>0.71799999999999997</v>
          </cell>
          <cell r="B710">
            <v>0.95419999999999994</v>
          </cell>
          <cell r="C710">
            <v>0.70379999999999998</v>
          </cell>
          <cell r="D710">
            <v>0.64180000000000004</v>
          </cell>
        </row>
        <row r="711">
          <cell r="A711">
            <v>0.71899999999999997</v>
          </cell>
          <cell r="B711">
            <v>0.9546</v>
          </cell>
          <cell r="C711">
            <v>0.70439999999999992</v>
          </cell>
          <cell r="D711">
            <v>0.64290000000000003</v>
          </cell>
        </row>
        <row r="712">
          <cell r="A712">
            <v>0.72</v>
          </cell>
          <cell r="B712">
            <v>0.95499999999999996</v>
          </cell>
          <cell r="C712">
            <v>0.70499999999999996</v>
          </cell>
          <cell r="D712">
            <v>0.64400000000000002</v>
          </cell>
        </row>
        <row r="713">
          <cell r="A713">
            <v>0.72099999999999997</v>
          </cell>
          <cell r="B713">
            <v>0.95529999999999993</v>
          </cell>
          <cell r="C713">
            <v>0.70550000000000002</v>
          </cell>
          <cell r="D713">
            <v>0.64500000000000002</v>
          </cell>
        </row>
        <row r="714">
          <cell r="A714">
            <v>0.72199999999999998</v>
          </cell>
          <cell r="B714">
            <v>0.9556</v>
          </cell>
          <cell r="C714">
            <v>0.70599999999999996</v>
          </cell>
          <cell r="D714">
            <v>0.64600000000000002</v>
          </cell>
        </row>
        <row r="715">
          <cell r="A715">
            <v>0.72299999999999998</v>
          </cell>
          <cell r="B715">
            <v>0.95589999999999997</v>
          </cell>
          <cell r="C715">
            <v>0.70649999999999991</v>
          </cell>
          <cell r="D715">
            <v>0.64700000000000002</v>
          </cell>
        </row>
        <row r="716">
          <cell r="A716">
            <v>0.72399999999999998</v>
          </cell>
          <cell r="B716">
            <v>0.95619999999999994</v>
          </cell>
          <cell r="C716">
            <v>0.70699999999999996</v>
          </cell>
          <cell r="D716">
            <v>0.64800000000000002</v>
          </cell>
        </row>
        <row r="717">
          <cell r="A717">
            <v>0.72499999999999998</v>
          </cell>
          <cell r="B717">
            <v>0.95649999999999991</v>
          </cell>
          <cell r="C717">
            <v>0.70750000000000002</v>
          </cell>
          <cell r="D717">
            <v>0.64900000000000002</v>
          </cell>
        </row>
        <row r="718">
          <cell r="A718">
            <v>0.72599999999999998</v>
          </cell>
          <cell r="B718">
            <v>0.95679999999999998</v>
          </cell>
          <cell r="C718">
            <v>0.70799999999999996</v>
          </cell>
          <cell r="D718">
            <v>0.65</v>
          </cell>
        </row>
        <row r="719">
          <cell r="A719">
            <v>0.72699999999999998</v>
          </cell>
          <cell r="B719">
            <v>0.95709999999999995</v>
          </cell>
          <cell r="C719">
            <v>0.70849999999999991</v>
          </cell>
          <cell r="D719">
            <v>0.65100000000000002</v>
          </cell>
        </row>
        <row r="720">
          <cell r="A720">
            <v>0.72799999999999998</v>
          </cell>
          <cell r="B720">
            <v>0.95739999999999992</v>
          </cell>
          <cell r="C720">
            <v>0.70899999999999996</v>
          </cell>
          <cell r="D720">
            <v>0.65200000000000002</v>
          </cell>
        </row>
        <row r="721">
          <cell r="A721">
            <v>0.72899999999999998</v>
          </cell>
          <cell r="B721">
            <v>0.9577</v>
          </cell>
          <cell r="C721">
            <v>0.70950000000000002</v>
          </cell>
          <cell r="D721">
            <v>0.65300000000000002</v>
          </cell>
        </row>
        <row r="722">
          <cell r="A722">
            <v>0.73</v>
          </cell>
          <cell r="B722">
            <v>0.95799999999999996</v>
          </cell>
          <cell r="C722">
            <v>0.71</v>
          </cell>
          <cell r="D722">
            <v>0.65400000000000003</v>
          </cell>
        </row>
        <row r="723">
          <cell r="A723">
            <v>0.73099999999999998</v>
          </cell>
          <cell r="B723">
            <v>0.95829999999999993</v>
          </cell>
          <cell r="C723">
            <v>0.71089999999999998</v>
          </cell>
          <cell r="D723">
            <v>0.65510000000000002</v>
          </cell>
        </row>
        <row r="724">
          <cell r="A724">
            <v>0.73199999999999998</v>
          </cell>
          <cell r="B724">
            <v>0.95860000000000001</v>
          </cell>
          <cell r="C724">
            <v>0.71179999999999999</v>
          </cell>
          <cell r="D724">
            <v>0.65620000000000001</v>
          </cell>
        </row>
        <row r="725">
          <cell r="A725">
            <v>0.73299999999999998</v>
          </cell>
          <cell r="B725">
            <v>0.95889999999999997</v>
          </cell>
          <cell r="C725">
            <v>0.7127</v>
          </cell>
          <cell r="D725">
            <v>0.6573</v>
          </cell>
        </row>
        <row r="726">
          <cell r="A726">
            <v>0.73399999999999999</v>
          </cell>
          <cell r="B726">
            <v>0.95919999999999994</v>
          </cell>
          <cell r="C726">
            <v>0.71360000000000001</v>
          </cell>
          <cell r="D726">
            <v>0.65839999999999999</v>
          </cell>
        </row>
        <row r="727">
          <cell r="A727">
            <v>0.73499999999999999</v>
          </cell>
          <cell r="B727">
            <v>0.95950000000000002</v>
          </cell>
          <cell r="C727">
            <v>0.71449999999999991</v>
          </cell>
          <cell r="D727">
            <v>0.65949999999999998</v>
          </cell>
        </row>
        <row r="728">
          <cell r="A728">
            <v>0.73599999999999999</v>
          </cell>
          <cell r="B728">
            <v>0.95979999999999999</v>
          </cell>
          <cell r="C728">
            <v>0.71539999999999992</v>
          </cell>
          <cell r="D728">
            <v>0.66060000000000008</v>
          </cell>
        </row>
        <row r="729">
          <cell r="A729">
            <v>0.73699999999999999</v>
          </cell>
          <cell r="B729">
            <v>0.96009999999999995</v>
          </cell>
          <cell r="C729">
            <v>0.71629999999999994</v>
          </cell>
          <cell r="D729">
            <v>0.66170000000000007</v>
          </cell>
        </row>
        <row r="730">
          <cell r="A730">
            <v>0.73799999999999999</v>
          </cell>
          <cell r="B730">
            <v>0.96039999999999992</v>
          </cell>
          <cell r="C730">
            <v>0.71719999999999995</v>
          </cell>
          <cell r="D730">
            <v>0.66280000000000006</v>
          </cell>
        </row>
        <row r="731">
          <cell r="A731">
            <v>0.73899999999999999</v>
          </cell>
          <cell r="B731">
            <v>0.9607</v>
          </cell>
          <cell r="C731">
            <v>0.71809999999999996</v>
          </cell>
          <cell r="D731">
            <v>0.66390000000000005</v>
          </cell>
        </row>
        <row r="732">
          <cell r="A732">
            <v>0.74</v>
          </cell>
          <cell r="B732">
            <v>0.96099999999999997</v>
          </cell>
          <cell r="C732">
            <v>0.71899999999999997</v>
          </cell>
          <cell r="D732">
            <v>0.66500000000000004</v>
          </cell>
        </row>
        <row r="733">
          <cell r="A733">
            <v>0.74099999999999999</v>
          </cell>
          <cell r="B733">
            <v>0.96139999999999992</v>
          </cell>
          <cell r="C733">
            <v>0.71950000000000003</v>
          </cell>
          <cell r="D733">
            <v>0.66620000000000001</v>
          </cell>
        </row>
        <row r="734">
          <cell r="A734">
            <v>0.74199999999999999</v>
          </cell>
          <cell r="B734">
            <v>0.96179999999999999</v>
          </cell>
          <cell r="C734">
            <v>0.72</v>
          </cell>
          <cell r="D734">
            <v>0.66739999999999999</v>
          </cell>
        </row>
        <row r="735">
          <cell r="A735">
            <v>0.74299999999999999</v>
          </cell>
          <cell r="B735">
            <v>0.96219999999999994</v>
          </cell>
          <cell r="C735">
            <v>0.72049999999999992</v>
          </cell>
          <cell r="D735">
            <v>0.66860000000000008</v>
          </cell>
        </row>
        <row r="736">
          <cell r="A736">
            <v>0.74399999999999999</v>
          </cell>
          <cell r="B736">
            <v>0.96260000000000001</v>
          </cell>
          <cell r="C736">
            <v>0.72099999999999997</v>
          </cell>
          <cell r="D736">
            <v>0.66980000000000006</v>
          </cell>
        </row>
        <row r="737">
          <cell r="A737">
            <v>0.745</v>
          </cell>
          <cell r="B737">
            <v>0.96299999999999997</v>
          </cell>
          <cell r="C737">
            <v>0.72150000000000003</v>
          </cell>
          <cell r="D737">
            <v>0.67100000000000004</v>
          </cell>
        </row>
        <row r="738">
          <cell r="A738">
            <v>0.746</v>
          </cell>
          <cell r="B738">
            <v>0.96339999999999992</v>
          </cell>
          <cell r="C738">
            <v>0.72199999999999998</v>
          </cell>
          <cell r="D738">
            <v>0.67220000000000002</v>
          </cell>
        </row>
        <row r="739">
          <cell r="A739">
            <v>0.747</v>
          </cell>
          <cell r="B739">
            <v>0.96379999999999999</v>
          </cell>
          <cell r="C739">
            <v>0.72249999999999992</v>
          </cell>
          <cell r="D739">
            <v>0.6734</v>
          </cell>
        </row>
        <row r="740">
          <cell r="A740">
            <v>0.748</v>
          </cell>
          <cell r="B740">
            <v>0.96419999999999995</v>
          </cell>
          <cell r="C740">
            <v>0.72299999999999998</v>
          </cell>
          <cell r="D740">
            <v>0.67460000000000009</v>
          </cell>
        </row>
        <row r="741">
          <cell r="A741">
            <v>0.749</v>
          </cell>
          <cell r="B741">
            <v>0.96460000000000001</v>
          </cell>
          <cell r="C741">
            <v>0.72350000000000003</v>
          </cell>
          <cell r="D741">
            <v>0.67580000000000007</v>
          </cell>
        </row>
        <row r="742">
          <cell r="A742">
            <v>0.75</v>
          </cell>
          <cell r="B742">
            <v>0.96499999999999997</v>
          </cell>
          <cell r="C742">
            <v>0.72399999999999998</v>
          </cell>
          <cell r="D742">
            <v>0.67700000000000005</v>
          </cell>
        </row>
        <row r="743">
          <cell r="A743">
            <v>0.751</v>
          </cell>
          <cell r="B743">
            <v>0.96539999999999992</v>
          </cell>
          <cell r="C743">
            <v>0.7248</v>
          </cell>
          <cell r="D743">
            <v>0.67810000000000004</v>
          </cell>
        </row>
        <row r="744">
          <cell r="A744">
            <v>0.752</v>
          </cell>
          <cell r="B744">
            <v>0.96579999999999999</v>
          </cell>
          <cell r="C744">
            <v>0.72560000000000002</v>
          </cell>
          <cell r="D744">
            <v>0.67920000000000003</v>
          </cell>
        </row>
        <row r="745">
          <cell r="A745">
            <v>0.753</v>
          </cell>
          <cell r="B745">
            <v>0.96619999999999995</v>
          </cell>
          <cell r="C745">
            <v>0.72639999999999993</v>
          </cell>
          <cell r="D745">
            <v>0.68030000000000002</v>
          </cell>
        </row>
        <row r="746">
          <cell r="A746">
            <v>0.754</v>
          </cell>
          <cell r="B746">
            <v>0.96660000000000001</v>
          </cell>
          <cell r="C746">
            <v>0.72719999999999996</v>
          </cell>
          <cell r="D746">
            <v>0.68140000000000001</v>
          </cell>
        </row>
        <row r="747">
          <cell r="A747">
            <v>0.755</v>
          </cell>
          <cell r="B747">
            <v>0.96699999999999997</v>
          </cell>
          <cell r="C747">
            <v>0.72799999999999998</v>
          </cell>
          <cell r="D747">
            <v>0.6825</v>
          </cell>
        </row>
        <row r="748">
          <cell r="A748">
            <v>0.75600000000000001</v>
          </cell>
          <cell r="B748">
            <v>0.96739999999999993</v>
          </cell>
          <cell r="C748">
            <v>0.7288</v>
          </cell>
          <cell r="D748">
            <v>0.68359999999999999</v>
          </cell>
        </row>
        <row r="749">
          <cell r="A749">
            <v>0.75700000000000001</v>
          </cell>
          <cell r="B749">
            <v>0.96779999999999999</v>
          </cell>
          <cell r="C749">
            <v>0.72960000000000003</v>
          </cell>
          <cell r="D749">
            <v>0.68469999999999998</v>
          </cell>
        </row>
        <row r="750">
          <cell r="A750">
            <v>0.75800000000000001</v>
          </cell>
          <cell r="B750">
            <v>0.96819999999999995</v>
          </cell>
          <cell r="C750">
            <v>0.73039999999999994</v>
          </cell>
          <cell r="D750">
            <v>0.68579999999999997</v>
          </cell>
        </row>
        <row r="751">
          <cell r="A751">
            <v>0.75900000000000001</v>
          </cell>
          <cell r="B751">
            <v>0.96860000000000002</v>
          </cell>
          <cell r="C751">
            <v>0.73119999999999996</v>
          </cell>
          <cell r="D751">
            <v>0.68689999999999996</v>
          </cell>
        </row>
        <row r="752">
          <cell r="A752">
            <v>0.76</v>
          </cell>
          <cell r="B752">
            <v>0.96899999999999997</v>
          </cell>
          <cell r="C752">
            <v>0.73199999999999998</v>
          </cell>
          <cell r="D752">
            <v>0.68799999999999994</v>
          </cell>
        </row>
        <row r="753">
          <cell r="A753">
            <v>0.76100000000000001</v>
          </cell>
          <cell r="B753">
            <v>0.96929999999999994</v>
          </cell>
          <cell r="C753">
            <v>0.73260000000000003</v>
          </cell>
          <cell r="D753">
            <v>0.68919999999999992</v>
          </cell>
        </row>
        <row r="754">
          <cell r="A754">
            <v>0.76200000000000001</v>
          </cell>
          <cell r="B754">
            <v>0.96960000000000002</v>
          </cell>
          <cell r="C754">
            <v>0.73319999999999996</v>
          </cell>
          <cell r="D754">
            <v>0.6903999999999999</v>
          </cell>
        </row>
        <row r="755">
          <cell r="A755">
            <v>0.76300000000000001</v>
          </cell>
          <cell r="B755">
            <v>0.96989999999999998</v>
          </cell>
          <cell r="C755">
            <v>0.73380000000000001</v>
          </cell>
          <cell r="D755">
            <v>0.69159999999999999</v>
          </cell>
        </row>
        <row r="756">
          <cell r="A756">
            <v>0.76400000000000001</v>
          </cell>
          <cell r="B756">
            <v>0.97019999999999995</v>
          </cell>
          <cell r="C756">
            <v>0.73439999999999994</v>
          </cell>
          <cell r="D756">
            <v>0.69279999999999997</v>
          </cell>
        </row>
        <row r="757">
          <cell r="A757">
            <v>0.76500000000000001</v>
          </cell>
          <cell r="B757">
            <v>0.97049999999999992</v>
          </cell>
          <cell r="C757">
            <v>0.73499999999999999</v>
          </cell>
          <cell r="D757">
            <v>0.69399999999999995</v>
          </cell>
        </row>
        <row r="758">
          <cell r="A758">
            <v>0.76600000000000001</v>
          </cell>
          <cell r="B758">
            <v>0.9708</v>
          </cell>
          <cell r="C758">
            <v>0.73560000000000003</v>
          </cell>
          <cell r="D758">
            <v>0.69519999999999993</v>
          </cell>
        </row>
        <row r="759">
          <cell r="A759">
            <v>0.76700000000000002</v>
          </cell>
          <cell r="B759">
            <v>0.97109999999999996</v>
          </cell>
          <cell r="C759">
            <v>0.73619999999999997</v>
          </cell>
          <cell r="D759">
            <v>0.69639999999999991</v>
          </cell>
        </row>
        <row r="760">
          <cell r="A760">
            <v>0.76800000000000002</v>
          </cell>
          <cell r="B760">
            <v>0.97139999999999993</v>
          </cell>
          <cell r="C760">
            <v>0.73680000000000001</v>
          </cell>
          <cell r="D760">
            <v>0.6976</v>
          </cell>
        </row>
        <row r="761">
          <cell r="A761">
            <v>0.76900000000000002</v>
          </cell>
          <cell r="B761">
            <v>0.97170000000000001</v>
          </cell>
          <cell r="C761">
            <v>0.73739999999999994</v>
          </cell>
          <cell r="D761">
            <v>0.69879999999999998</v>
          </cell>
        </row>
        <row r="762">
          <cell r="A762">
            <v>0.77</v>
          </cell>
          <cell r="B762">
            <v>0.97199999999999998</v>
          </cell>
          <cell r="C762">
            <v>0.73799999999999999</v>
          </cell>
          <cell r="D762">
            <v>0.7</v>
          </cell>
        </row>
        <row r="763">
          <cell r="A763">
            <v>0.77100000000000002</v>
          </cell>
          <cell r="B763">
            <v>0.97229999999999994</v>
          </cell>
          <cell r="C763">
            <v>0.73849999999999993</v>
          </cell>
          <cell r="D763">
            <v>0.70129999999999992</v>
          </cell>
        </row>
        <row r="764">
          <cell r="A764">
            <v>0.77200000000000002</v>
          </cell>
          <cell r="B764">
            <v>0.97260000000000002</v>
          </cell>
          <cell r="C764">
            <v>0.73899999999999999</v>
          </cell>
          <cell r="D764">
            <v>0.7026</v>
          </cell>
        </row>
        <row r="765">
          <cell r="A765">
            <v>0.77300000000000002</v>
          </cell>
          <cell r="B765">
            <v>0.97289999999999999</v>
          </cell>
          <cell r="C765">
            <v>0.73950000000000005</v>
          </cell>
          <cell r="D765">
            <v>0.70389999999999997</v>
          </cell>
        </row>
        <row r="766">
          <cell r="A766">
            <v>0.77400000000000002</v>
          </cell>
          <cell r="B766">
            <v>0.97319999999999995</v>
          </cell>
          <cell r="C766">
            <v>0.74</v>
          </cell>
          <cell r="D766">
            <v>0.70519999999999994</v>
          </cell>
        </row>
        <row r="767">
          <cell r="A767">
            <v>0.77500000000000002</v>
          </cell>
          <cell r="B767">
            <v>0.97350000000000003</v>
          </cell>
          <cell r="C767">
            <v>0.74049999999999994</v>
          </cell>
          <cell r="D767">
            <v>0.70649999999999991</v>
          </cell>
        </row>
        <row r="768">
          <cell r="A768">
            <v>0.77600000000000002</v>
          </cell>
          <cell r="B768">
            <v>0.9738</v>
          </cell>
          <cell r="C768">
            <v>0.74099999999999999</v>
          </cell>
          <cell r="D768">
            <v>0.70779999999999998</v>
          </cell>
        </row>
        <row r="769">
          <cell r="A769">
            <v>0.77700000000000002</v>
          </cell>
          <cell r="B769">
            <v>0.97409999999999997</v>
          </cell>
          <cell r="C769">
            <v>0.74150000000000005</v>
          </cell>
          <cell r="D769">
            <v>0.70909999999999995</v>
          </cell>
        </row>
        <row r="770">
          <cell r="A770">
            <v>0.77800000000000002</v>
          </cell>
          <cell r="B770">
            <v>0.97439999999999993</v>
          </cell>
          <cell r="C770">
            <v>0.74199999999999999</v>
          </cell>
          <cell r="D770">
            <v>0.71039999999999992</v>
          </cell>
        </row>
        <row r="771">
          <cell r="A771">
            <v>0.77900000000000003</v>
          </cell>
          <cell r="B771">
            <v>0.97470000000000001</v>
          </cell>
          <cell r="C771">
            <v>0.74249999999999994</v>
          </cell>
          <cell r="D771">
            <v>0.7117</v>
          </cell>
        </row>
        <row r="772">
          <cell r="A772">
            <v>0.78</v>
          </cell>
          <cell r="B772">
            <v>0.97499999999999998</v>
          </cell>
          <cell r="C772">
            <v>0.74299999999999999</v>
          </cell>
          <cell r="D772">
            <v>0.71299999999999997</v>
          </cell>
        </row>
        <row r="773">
          <cell r="A773">
            <v>0.78100000000000003</v>
          </cell>
          <cell r="B773">
            <v>0.97550000000000003</v>
          </cell>
          <cell r="C773">
            <v>0.74370000000000003</v>
          </cell>
          <cell r="D773">
            <v>0.71419999999999995</v>
          </cell>
        </row>
        <row r="774">
          <cell r="A774">
            <v>0.78200000000000003</v>
          </cell>
          <cell r="B774">
            <v>0.97599999999999998</v>
          </cell>
          <cell r="C774">
            <v>0.74439999999999995</v>
          </cell>
          <cell r="D774">
            <v>0.71539999999999992</v>
          </cell>
        </row>
        <row r="775">
          <cell r="A775">
            <v>0.78300000000000003</v>
          </cell>
          <cell r="B775">
            <v>0.97649999999999992</v>
          </cell>
          <cell r="C775">
            <v>0.74509999999999998</v>
          </cell>
          <cell r="D775">
            <v>0.71660000000000001</v>
          </cell>
        </row>
        <row r="776">
          <cell r="A776">
            <v>0.78400000000000003</v>
          </cell>
          <cell r="B776">
            <v>0.97699999999999998</v>
          </cell>
          <cell r="C776">
            <v>0.74580000000000002</v>
          </cell>
          <cell r="D776">
            <v>0.71779999999999999</v>
          </cell>
        </row>
        <row r="777">
          <cell r="A777">
            <v>0.78500000000000003</v>
          </cell>
          <cell r="B777">
            <v>0.97750000000000004</v>
          </cell>
          <cell r="C777">
            <v>0.74649999999999994</v>
          </cell>
          <cell r="D777">
            <v>0.71899999999999997</v>
          </cell>
        </row>
        <row r="778">
          <cell r="A778">
            <v>0.78600000000000003</v>
          </cell>
          <cell r="B778">
            <v>0.97799999999999998</v>
          </cell>
          <cell r="C778">
            <v>0.74719999999999998</v>
          </cell>
          <cell r="D778">
            <v>0.72019999999999995</v>
          </cell>
        </row>
        <row r="779">
          <cell r="A779">
            <v>0.78700000000000003</v>
          </cell>
          <cell r="B779">
            <v>0.97849999999999993</v>
          </cell>
          <cell r="C779">
            <v>0.74790000000000001</v>
          </cell>
          <cell r="D779">
            <v>0.72139999999999993</v>
          </cell>
        </row>
        <row r="780">
          <cell r="A780">
            <v>0.78800000000000003</v>
          </cell>
          <cell r="B780">
            <v>0.97899999999999998</v>
          </cell>
          <cell r="C780">
            <v>0.74860000000000004</v>
          </cell>
          <cell r="D780">
            <v>0.72260000000000002</v>
          </cell>
        </row>
        <row r="781">
          <cell r="A781">
            <v>0.78900000000000003</v>
          </cell>
          <cell r="B781">
            <v>0.97950000000000004</v>
          </cell>
          <cell r="C781">
            <v>0.74929999999999997</v>
          </cell>
          <cell r="D781">
            <v>0.7238</v>
          </cell>
        </row>
        <row r="782">
          <cell r="A782">
            <v>0.79</v>
          </cell>
          <cell r="B782">
            <v>0.98</v>
          </cell>
          <cell r="C782">
            <v>0.75</v>
          </cell>
          <cell r="D782">
            <v>0.72499999999999998</v>
          </cell>
        </row>
        <row r="783">
          <cell r="A783">
            <v>0.79100000000000004</v>
          </cell>
          <cell r="B783">
            <v>0.98039999999999994</v>
          </cell>
          <cell r="C783">
            <v>0.75060000000000004</v>
          </cell>
          <cell r="D783">
            <v>0.72639999999999993</v>
          </cell>
        </row>
        <row r="784">
          <cell r="A784">
            <v>0.79200000000000004</v>
          </cell>
          <cell r="B784">
            <v>0.98080000000000001</v>
          </cell>
          <cell r="C784">
            <v>0.75119999999999998</v>
          </cell>
          <cell r="D784">
            <v>0.7278</v>
          </cell>
        </row>
        <row r="785">
          <cell r="A785">
            <v>0.79300000000000004</v>
          </cell>
          <cell r="B785">
            <v>0.98119999999999996</v>
          </cell>
          <cell r="C785">
            <v>0.75180000000000002</v>
          </cell>
          <cell r="D785">
            <v>0.72919999999999996</v>
          </cell>
        </row>
        <row r="786">
          <cell r="A786">
            <v>0.79400000000000004</v>
          </cell>
          <cell r="B786">
            <v>0.98160000000000003</v>
          </cell>
          <cell r="C786">
            <v>0.75239999999999996</v>
          </cell>
          <cell r="D786">
            <v>0.73060000000000003</v>
          </cell>
        </row>
        <row r="787">
          <cell r="A787">
            <v>0.79500000000000004</v>
          </cell>
          <cell r="B787">
            <v>0.98199999999999998</v>
          </cell>
          <cell r="C787">
            <v>0.753</v>
          </cell>
          <cell r="D787">
            <v>0.73199999999999998</v>
          </cell>
        </row>
        <row r="788">
          <cell r="A788">
            <v>0.79600000000000004</v>
          </cell>
          <cell r="B788">
            <v>0.98239999999999994</v>
          </cell>
          <cell r="C788">
            <v>0.75360000000000005</v>
          </cell>
          <cell r="D788">
            <v>0.73339999999999994</v>
          </cell>
        </row>
        <row r="789">
          <cell r="A789">
            <v>0.79700000000000004</v>
          </cell>
          <cell r="B789">
            <v>0.98280000000000001</v>
          </cell>
          <cell r="C789">
            <v>0.75419999999999998</v>
          </cell>
          <cell r="D789">
            <v>0.73480000000000001</v>
          </cell>
        </row>
        <row r="790">
          <cell r="A790">
            <v>0.79800000000000004</v>
          </cell>
          <cell r="B790">
            <v>0.98319999999999996</v>
          </cell>
          <cell r="C790">
            <v>0.75480000000000003</v>
          </cell>
          <cell r="D790">
            <v>0.73619999999999997</v>
          </cell>
        </row>
        <row r="791">
          <cell r="A791">
            <v>0.79900000000000004</v>
          </cell>
          <cell r="B791">
            <v>0.98360000000000003</v>
          </cell>
          <cell r="C791">
            <v>0.75539999999999996</v>
          </cell>
          <cell r="D791">
            <v>0.73760000000000003</v>
          </cell>
        </row>
        <row r="792">
          <cell r="A792">
            <v>0.8</v>
          </cell>
          <cell r="B792">
            <v>0.98399999999999999</v>
          </cell>
          <cell r="C792">
            <v>0.75600000000000001</v>
          </cell>
          <cell r="D792">
            <v>0.73899999999999999</v>
          </cell>
        </row>
        <row r="793">
          <cell r="A793">
            <v>0.80100000000000005</v>
          </cell>
          <cell r="B793">
            <v>0.98429999999999995</v>
          </cell>
          <cell r="C793">
            <v>0.75670000000000004</v>
          </cell>
          <cell r="D793">
            <v>0.74039999999999995</v>
          </cell>
        </row>
        <row r="794">
          <cell r="A794">
            <v>0.80200000000000005</v>
          </cell>
          <cell r="B794">
            <v>0.98460000000000003</v>
          </cell>
          <cell r="C794">
            <v>0.75739999999999996</v>
          </cell>
          <cell r="D794">
            <v>0.74180000000000001</v>
          </cell>
        </row>
        <row r="795">
          <cell r="A795">
            <v>0.80300000000000005</v>
          </cell>
          <cell r="B795">
            <v>0.9849</v>
          </cell>
          <cell r="C795">
            <v>0.7581</v>
          </cell>
          <cell r="D795">
            <v>0.74319999999999997</v>
          </cell>
        </row>
        <row r="796">
          <cell r="A796">
            <v>0.80400000000000005</v>
          </cell>
          <cell r="B796">
            <v>0.98519999999999996</v>
          </cell>
          <cell r="C796">
            <v>0.75880000000000003</v>
          </cell>
          <cell r="D796">
            <v>0.74460000000000004</v>
          </cell>
        </row>
        <row r="797">
          <cell r="A797">
            <v>0.80500000000000005</v>
          </cell>
          <cell r="B797">
            <v>0.98550000000000004</v>
          </cell>
          <cell r="C797">
            <v>0.75950000000000006</v>
          </cell>
          <cell r="D797">
            <v>0.746</v>
          </cell>
        </row>
        <row r="798">
          <cell r="A798">
            <v>0.80600000000000005</v>
          </cell>
          <cell r="B798">
            <v>0.98580000000000001</v>
          </cell>
          <cell r="C798">
            <v>0.76019999999999999</v>
          </cell>
          <cell r="D798">
            <v>0.74739999999999995</v>
          </cell>
        </row>
        <row r="799">
          <cell r="A799">
            <v>0.80700000000000005</v>
          </cell>
          <cell r="B799">
            <v>0.98609999999999998</v>
          </cell>
          <cell r="C799">
            <v>0.76090000000000002</v>
          </cell>
          <cell r="D799">
            <v>0.74880000000000002</v>
          </cell>
        </row>
        <row r="800">
          <cell r="A800">
            <v>0.80800000000000005</v>
          </cell>
          <cell r="B800">
            <v>0.98639999999999994</v>
          </cell>
          <cell r="C800">
            <v>0.76160000000000005</v>
          </cell>
          <cell r="D800">
            <v>0.75019999999999998</v>
          </cell>
        </row>
        <row r="801">
          <cell r="A801">
            <v>0.80900000000000005</v>
          </cell>
          <cell r="B801">
            <v>0.98670000000000002</v>
          </cell>
          <cell r="C801">
            <v>0.76229999999999998</v>
          </cell>
          <cell r="D801">
            <v>0.75160000000000005</v>
          </cell>
        </row>
        <row r="802">
          <cell r="A802">
            <v>0.81</v>
          </cell>
          <cell r="B802">
            <v>0.98699999999999999</v>
          </cell>
          <cell r="C802">
            <v>0.76300000000000001</v>
          </cell>
          <cell r="D802">
            <v>0.753</v>
          </cell>
        </row>
        <row r="803">
          <cell r="A803">
            <v>0.81100000000000005</v>
          </cell>
          <cell r="B803">
            <v>0.98729999999999996</v>
          </cell>
          <cell r="C803">
            <v>0.76370000000000005</v>
          </cell>
          <cell r="D803">
            <v>0.75439999999999996</v>
          </cell>
        </row>
        <row r="804">
          <cell r="A804">
            <v>0.81200000000000006</v>
          </cell>
          <cell r="B804">
            <v>0.98760000000000003</v>
          </cell>
          <cell r="C804">
            <v>0.76439999999999997</v>
          </cell>
          <cell r="D804">
            <v>0.75580000000000003</v>
          </cell>
        </row>
        <row r="805">
          <cell r="A805">
            <v>0.81299999999999994</v>
          </cell>
          <cell r="B805">
            <v>0.9879</v>
          </cell>
          <cell r="C805">
            <v>0.7651</v>
          </cell>
          <cell r="D805">
            <v>0.75719999999999998</v>
          </cell>
        </row>
        <row r="806">
          <cell r="A806">
            <v>0.81399999999999995</v>
          </cell>
          <cell r="B806">
            <v>0.98819999999999997</v>
          </cell>
          <cell r="C806">
            <v>0.76580000000000004</v>
          </cell>
          <cell r="D806">
            <v>0.75860000000000005</v>
          </cell>
        </row>
        <row r="807">
          <cell r="A807">
            <v>0.81499999999999995</v>
          </cell>
          <cell r="B807">
            <v>0.98849999999999993</v>
          </cell>
          <cell r="C807">
            <v>0.76649999999999996</v>
          </cell>
          <cell r="D807">
            <v>0.76</v>
          </cell>
        </row>
        <row r="808">
          <cell r="A808">
            <v>0.81599999999999995</v>
          </cell>
          <cell r="B808">
            <v>0.98880000000000001</v>
          </cell>
          <cell r="C808">
            <v>0.76719999999999999</v>
          </cell>
          <cell r="D808">
            <v>0.76139999999999997</v>
          </cell>
        </row>
        <row r="809">
          <cell r="A809">
            <v>0.81699999999999995</v>
          </cell>
          <cell r="B809">
            <v>0.98909999999999998</v>
          </cell>
          <cell r="C809">
            <v>0.76790000000000003</v>
          </cell>
          <cell r="D809">
            <v>0.76280000000000003</v>
          </cell>
        </row>
        <row r="810">
          <cell r="A810">
            <v>0.81799999999999995</v>
          </cell>
          <cell r="B810">
            <v>0.98939999999999995</v>
          </cell>
          <cell r="C810">
            <v>0.76860000000000006</v>
          </cell>
          <cell r="D810">
            <v>0.76419999999999999</v>
          </cell>
        </row>
        <row r="811">
          <cell r="A811">
            <v>0.81899999999999995</v>
          </cell>
          <cell r="B811">
            <v>0.98970000000000002</v>
          </cell>
          <cell r="C811">
            <v>0.76929999999999998</v>
          </cell>
          <cell r="D811">
            <v>0.76560000000000006</v>
          </cell>
        </row>
        <row r="812">
          <cell r="A812">
            <v>0.82</v>
          </cell>
          <cell r="B812">
            <v>0.99</v>
          </cell>
          <cell r="C812">
            <v>0.77</v>
          </cell>
          <cell r="D812">
            <v>0.76700000000000002</v>
          </cell>
        </row>
        <row r="813">
          <cell r="A813">
            <v>0.82099999999999995</v>
          </cell>
          <cell r="B813">
            <v>0.99029999999999996</v>
          </cell>
          <cell r="C813">
            <v>0.77080000000000004</v>
          </cell>
          <cell r="D813">
            <v>0.76860000000000006</v>
          </cell>
        </row>
        <row r="814">
          <cell r="A814">
            <v>0.82199999999999995</v>
          </cell>
          <cell r="B814">
            <v>0.99060000000000004</v>
          </cell>
          <cell r="C814">
            <v>0.77160000000000006</v>
          </cell>
          <cell r="D814">
            <v>0.7702</v>
          </cell>
        </row>
        <row r="815">
          <cell r="A815">
            <v>0.82299999999999995</v>
          </cell>
          <cell r="B815">
            <v>0.9909</v>
          </cell>
          <cell r="C815">
            <v>0.77239999999999998</v>
          </cell>
          <cell r="D815">
            <v>0.77180000000000004</v>
          </cell>
        </row>
        <row r="816">
          <cell r="A816">
            <v>0.82399999999999995</v>
          </cell>
          <cell r="B816">
            <v>0.99119999999999997</v>
          </cell>
          <cell r="C816">
            <v>0.7732</v>
          </cell>
          <cell r="D816">
            <v>0.77339999999999998</v>
          </cell>
        </row>
        <row r="817">
          <cell r="A817">
            <v>0.82499999999999996</v>
          </cell>
          <cell r="B817">
            <v>0.99150000000000005</v>
          </cell>
          <cell r="C817">
            <v>0.77400000000000002</v>
          </cell>
          <cell r="D817">
            <v>0.77500000000000002</v>
          </cell>
        </row>
        <row r="818">
          <cell r="A818">
            <v>0.82599999999999996</v>
          </cell>
          <cell r="B818">
            <v>0.99180000000000001</v>
          </cell>
          <cell r="C818">
            <v>0.77480000000000004</v>
          </cell>
          <cell r="D818">
            <v>0.77660000000000007</v>
          </cell>
        </row>
        <row r="819">
          <cell r="A819">
            <v>0.82699999999999996</v>
          </cell>
          <cell r="B819">
            <v>0.99209999999999998</v>
          </cell>
          <cell r="C819">
            <v>0.77560000000000007</v>
          </cell>
          <cell r="D819">
            <v>0.7782</v>
          </cell>
        </row>
        <row r="820">
          <cell r="A820">
            <v>0.82799999999999996</v>
          </cell>
          <cell r="B820">
            <v>0.99239999999999995</v>
          </cell>
          <cell r="C820">
            <v>0.77639999999999998</v>
          </cell>
          <cell r="D820">
            <v>0.77980000000000005</v>
          </cell>
        </row>
        <row r="821">
          <cell r="A821">
            <v>0.82899999999999996</v>
          </cell>
          <cell r="B821">
            <v>0.99270000000000003</v>
          </cell>
          <cell r="C821">
            <v>0.7772</v>
          </cell>
          <cell r="D821">
            <v>0.78139999999999998</v>
          </cell>
        </row>
        <row r="822">
          <cell r="A822">
            <v>0.83</v>
          </cell>
          <cell r="B822">
            <v>0.99299999999999999</v>
          </cell>
          <cell r="C822">
            <v>0.77800000000000002</v>
          </cell>
          <cell r="D822">
            <v>0.78300000000000003</v>
          </cell>
        </row>
        <row r="823">
          <cell r="A823">
            <v>0.83099999999999996</v>
          </cell>
          <cell r="B823">
            <v>0.99339999999999995</v>
          </cell>
          <cell r="C823">
            <v>0.77870000000000006</v>
          </cell>
          <cell r="D823">
            <v>0.78449999999999998</v>
          </cell>
        </row>
        <row r="824">
          <cell r="A824">
            <v>0.83199999999999996</v>
          </cell>
          <cell r="B824">
            <v>0.99380000000000002</v>
          </cell>
          <cell r="C824">
            <v>0.77939999999999998</v>
          </cell>
          <cell r="D824">
            <v>0.78600000000000003</v>
          </cell>
        </row>
        <row r="825">
          <cell r="A825">
            <v>0.83299999999999996</v>
          </cell>
          <cell r="B825">
            <v>0.99419999999999997</v>
          </cell>
          <cell r="C825">
            <v>0.78010000000000002</v>
          </cell>
          <cell r="D825">
            <v>0.78750000000000009</v>
          </cell>
        </row>
        <row r="826">
          <cell r="A826">
            <v>0.83399999999999996</v>
          </cell>
          <cell r="B826">
            <v>0.99460000000000004</v>
          </cell>
          <cell r="C826">
            <v>0.78080000000000005</v>
          </cell>
          <cell r="D826">
            <v>0.78900000000000003</v>
          </cell>
        </row>
        <row r="827">
          <cell r="A827">
            <v>0.83499999999999996</v>
          </cell>
          <cell r="B827">
            <v>0.995</v>
          </cell>
          <cell r="C827">
            <v>0.78150000000000008</v>
          </cell>
          <cell r="D827">
            <v>0.79049999999999998</v>
          </cell>
        </row>
        <row r="828">
          <cell r="A828">
            <v>0.83599999999999997</v>
          </cell>
          <cell r="B828">
            <v>0.99539999999999995</v>
          </cell>
          <cell r="C828">
            <v>0.78220000000000001</v>
          </cell>
          <cell r="D828">
            <v>0.79200000000000004</v>
          </cell>
        </row>
        <row r="829">
          <cell r="A829">
            <v>0.83699999999999997</v>
          </cell>
          <cell r="B829">
            <v>0.99580000000000002</v>
          </cell>
          <cell r="C829">
            <v>0.78290000000000004</v>
          </cell>
          <cell r="D829">
            <v>0.79350000000000009</v>
          </cell>
        </row>
        <row r="830">
          <cell r="A830">
            <v>0.83799999999999997</v>
          </cell>
          <cell r="B830">
            <v>0.99619999999999997</v>
          </cell>
          <cell r="C830">
            <v>0.78360000000000007</v>
          </cell>
          <cell r="D830">
            <v>0.79500000000000004</v>
          </cell>
        </row>
        <row r="831">
          <cell r="A831">
            <v>0.83899999999999997</v>
          </cell>
          <cell r="B831">
            <v>0.99660000000000004</v>
          </cell>
          <cell r="C831">
            <v>0.7843</v>
          </cell>
          <cell r="D831">
            <v>0.79649999999999999</v>
          </cell>
        </row>
        <row r="832">
          <cell r="A832">
            <v>0.84</v>
          </cell>
          <cell r="B832">
            <v>0.997</v>
          </cell>
          <cell r="C832">
            <v>0.78500000000000003</v>
          </cell>
          <cell r="D832">
            <v>0.79800000000000004</v>
          </cell>
        </row>
        <row r="833">
          <cell r="A833">
            <v>0.84099999999999997</v>
          </cell>
          <cell r="B833">
            <v>0.99739999999999995</v>
          </cell>
          <cell r="C833">
            <v>0.78560000000000008</v>
          </cell>
          <cell r="D833">
            <v>0.79970000000000008</v>
          </cell>
        </row>
        <row r="834">
          <cell r="A834">
            <v>0.84199999999999997</v>
          </cell>
          <cell r="B834">
            <v>0.99780000000000002</v>
          </cell>
          <cell r="C834">
            <v>0.78620000000000001</v>
          </cell>
          <cell r="D834">
            <v>0.8014</v>
          </cell>
        </row>
        <row r="835">
          <cell r="A835">
            <v>0.84299999999999997</v>
          </cell>
          <cell r="B835">
            <v>0.99819999999999998</v>
          </cell>
          <cell r="C835">
            <v>0.78680000000000005</v>
          </cell>
          <cell r="D835">
            <v>0.80310000000000004</v>
          </cell>
        </row>
        <row r="836">
          <cell r="A836">
            <v>0.84399999999999997</v>
          </cell>
          <cell r="B836">
            <v>0.99859999999999993</v>
          </cell>
          <cell r="C836">
            <v>0.78739999999999999</v>
          </cell>
          <cell r="D836">
            <v>0.80479999999999996</v>
          </cell>
        </row>
        <row r="837">
          <cell r="A837">
            <v>0.84499999999999997</v>
          </cell>
          <cell r="B837">
            <v>0.99899999999999989</v>
          </cell>
          <cell r="C837">
            <v>0.78800000000000003</v>
          </cell>
          <cell r="D837">
            <v>0.80649999999999999</v>
          </cell>
        </row>
        <row r="838">
          <cell r="A838">
            <v>0.84599999999999997</v>
          </cell>
          <cell r="B838">
            <v>0.99939999999999996</v>
          </cell>
          <cell r="C838">
            <v>0.78860000000000008</v>
          </cell>
          <cell r="D838">
            <v>0.80820000000000003</v>
          </cell>
        </row>
        <row r="839">
          <cell r="A839">
            <v>0.84699999999999998</v>
          </cell>
          <cell r="B839">
            <v>0.99979999999999991</v>
          </cell>
          <cell r="C839">
            <v>0.78920000000000001</v>
          </cell>
          <cell r="D839">
            <v>0.80989999999999995</v>
          </cell>
        </row>
        <row r="840">
          <cell r="A840">
            <v>0.84799999999999998</v>
          </cell>
          <cell r="B840">
            <v>1.0002</v>
          </cell>
          <cell r="C840">
            <v>0.78980000000000006</v>
          </cell>
          <cell r="D840">
            <v>0.81159999999999999</v>
          </cell>
        </row>
        <row r="841">
          <cell r="A841">
            <v>0.84899999999999998</v>
          </cell>
          <cell r="B841">
            <v>1.0005999999999999</v>
          </cell>
          <cell r="C841">
            <v>0.79039999999999999</v>
          </cell>
          <cell r="D841">
            <v>0.81329999999999991</v>
          </cell>
        </row>
        <row r="842">
          <cell r="A842">
            <v>0.85</v>
          </cell>
          <cell r="B842">
            <v>1.0009999999999999</v>
          </cell>
          <cell r="C842">
            <v>0.79100000000000004</v>
          </cell>
          <cell r="D842">
            <v>0.81499999999999995</v>
          </cell>
        </row>
        <row r="843">
          <cell r="A843">
            <v>0.85099999999999998</v>
          </cell>
          <cell r="B843">
            <v>1.0013999999999998</v>
          </cell>
          <cell r="C843">
            <v>0.79170000000000007</v>
          </cell>
          <cell r="D843">
            <v>0.81679999999999997</v>
          </cell>
        </row>
        <row r="844">
          <cell r="A844">
            <v>0.85199999999999998</v>
          </cell>
          <cell r="B844">
            <v>1.0017999999999998</v>
          </cell>
          <cell r="C844">
            <v>0.79239999999999999</v>
          </cell>
          <cell r="D844">
            <v>0.81859999999999999</v>
          </cell>
        </row>
        <row r="845">
          <cell r="A845">
            <v>0.85299999999999998</v>
          </cell>
          <cell r="B845">
            <v>1.0022</v>
          </cell>
          <cell r="C845">
            <v>0.79310000000000003</v>
          </cell>
          <cell r="D845">
            <v>0.82039999999999991</v>
          </cell>
        </row>
        <row r="846">
          <cell r="A846">
            <v>0.85399999999999998</v>
          </cell>
          <cell r="B846">
            <v>1.0025999999999999</v>
          </cell>
          <cell r="C846">
            <v>0.79380000000000006</v>
          </cell>
          <cell r="D846">
            <v>0.82219999999999993</v>
          </cell>
        </row>
        <row r="847">
          <cell r="A847">
            <v>0.85499999999999998</v>
          </cell>
          <cell r="B847">
            <v>1.0029999999999999</v>
          </cell>
          <cell r="C847">
            <v>0.79449999999999998</v>
          </cell>
          <cell r="D847">
            <v>0.82399999999999995</v>
          </cell>
        </row>
        <row r="848">
          <cell r="A848">
            <v>0.85599999999999998</v>
          </cell>
          <cell r="B848">
            <v>1.0033999999999998</v>
          </cell>
          <cell r="C848">
            <v>0.79520000000000002</v>
          </cell>
          <cell r="D848">
            <v>0.82579999999999998</v>
          </cell>
        </row>
        <row r="849">
          <cell r="A849">
            <v>0.85699999999999998</v>
          </cell>
          <cell r="B849">
            <v>1.0037999999999998</v>
          </cell>
          <cell r="C849">
            <v>0.79590000000000005</v>
          </cell>
          <cell r="D849">
            <v>0.8276</v>
          </cell>
        </row>
        <row r="850">
          <cell r="A850">
            <v>0.85799999999999998</v>
          </cell>
          <cell r="B850">
            <v>1.0042</v>
          </cell>
          <cell r="C850">
            <v>0.79660000000000009</v>
          </cell>
          <cell r="D850">
            <v>0.82939999999999992</v>
          </cell>
        </row>
        <row r="851">
          <cell r="A851">
            <v>0.85899999999999999</v>
          </cell>
          <cell r="B851">
            <v>1.0045999999999999</v>
          </cell>
          <cell r="C851">
            <v>0.79730000000000001</v>
          </cell>
          <cell r="D851">
            <v>0.83119999999999994</v>
          </cell>
        </row>
        <row r="852">
          <cell r="A852">
            <v>0.86</v>
          </cell>
          <cell r="B852">
            <v>1.0049999999999999</v>
          </cell>
          <cell r="C852">
            <v>0.79800000000000004</v>
          </cell>
          <cell r="D852">
            <v>0.83299999999999996</v>
          </cell>
        </row>
        <row r="853">
          <cell r="A853">
            <v>0.86099999999999999</v>
          </cell>
          <cell r="B853">
            <v>1.0051999999999999</v>
          </cell>
          <cell r="C853">
            <v>0.79860000000000009</v>
          </cell>
          <cell r="D853">
            <v>0.83489999999999998</v>
          </cell>
        </row>
        <row r="854">
          <cell r="A854">
            <v>0.86199999999999999</v>
          </cell>
          <cell r="B854">
            <v>1.0053999999999998</v>
          </cell>
          <cell r="C854">
            <v>0.79920000000000002</v>
          </cell>
          <cell r="D854">
            <v>0.83679999999999999</v>
          </cell>
        </row>
        <row r="855">
          <cell r="A855">
            <v>0.86299999999999999</v>
          </cell>
          <cell r="B855">
            <v>1.0055999999999998</v>
          </cell>
          <cell r="C855">
            <v>0.79980000000000007</v>
          </cell>
          <cell r="D855">
            <v>0.8387</v>
          </cell>
        </row>
        <row r="856">
          <cell r="A856">
            <v>0.86399999999999999</v>
          </cell>
          <cell r="B856">
            <v>1.0057999999999998</v>
          </cell>
          <cell r="C856">
            <v>0.8004</v>
          </cell>
          <cell r="D856">
            <v>0.84060000000000001</v>
          </cell>
        </row>
        <row r="857">
          <cell r="A857">
            <v>0.86499999999999999</v>
          </cell>
          <cell r="B857">
            <v>1.0059999999999998</v>
          </cell>
          <cell r="C857">
            <v>0.80100000000000005</v>
          </cell>
          <cell r="D857">
            <v>0.84250000000000003</v>
          </cell>
        </row>
        <row r="858">
          <cell r="A858">
            <v>0.86599999999999999</v>
          </cell>
          <cell r="B858">
            <v>1.0062</v>
          </cell>
          <cell r="C858">
            <v>0.80160000000000009</v>
          </cell>
          <cell r="D858">
            <v>0.84439999999999993</v>
          </cell>
        </row>
        <row r="859">
          <cell r="A859">
            <v>0.86699999999999999</v>
          </cell>
          <cell r="B859">
            <v>1.0064</v>
          </cell>
          <cell r="C859">
            <v>0.80220000000000002</v>
          </cell>
          <cell r="D859">
            <v>0.84629999999999994</v>
          </cell>
        </row>
        <row r="860">
          <cell r="A860">
            <v>0.86799999999999999</v>
          </cell>
          <cell r="B860">
            <v>1.0065999999999999</v>
          </cell>
          <cell r="C860">
            <v>0.80280000000000007</v>
          </cell>
          <cell r="D860">
            <v>0.84819999999999995</v>
          </cell>
        </row>
        <row r="861">
          <cell r="A861">
            <v>0.86899999999999999</v>
          </cell>
          <cell r="B861">
            <v>1.0067999999999999</v>
          </cell>
          <cell r="C861">
            <v>0.8034</v>
          </cell>
          <cell r="D861">
            <v>0.85009999999999997</v>
          </cell>
        </row>
        <row r="862">
          <cell r="A862">
            <v>0.87</v>
          </cell>
          <cell r="B862">
            <v>1.0069999999999999</v>
          </cell>
          <cell r="C862">
            <v>0.80400000000000005</v>
          </cell>
          <cell r="D862">
            <v>0.85199999999999998</v>
          </cell>
        </row>
        <row r="863">
          <cell r="A863">
            <v>0.871</v>
          </cell>
          <cell r="B863">
            <v>1.0073999999999999</v>
          </cell>
          <cell r="C863">
            <v>0.80490000000000006</v>
          </cell>
          <cell r="D863">
            <v>0.85389999999999999</v>
          </cell>
        </row>
        <row r="864">
          <cell r="A864">
            <v>0.872</v>
          </cell>
          <cell r="B864">
            <v>1.0077999999999998</v>
          </cell>
          <cell r="C864">
            <v>0.80580000000000007</v>
          </cell>
          <cell r="D864">
            <v>0.85580000000000001</v>
          </cell>
        </row>
        <row r="865">
          <cell r="A865">
            <v>0.873</v>
          </cell>
          <cell r="B865">
            <v>1.0082</v>
          </cell>
          <cell r="C865">
            <v>0.80669999999999997</v>
          </cell>
          <cell r="D865">
            <v>0.85770000000000002</v>
          </cell>
        </row>
        <row r="866">
          <cell r="A866">
            <v>0.874</v>
          </cell>
          <cell r="B866">
            <v>1.0085999999999999</v>
          </cell>
          <cell r="C866">
            <v>0.80759999999999998</v>
          </cell>
          <cell r="D866">
            <v>0.85960000000000003</v>
          </cell>
        </row>
        <row r="867">
          <cell r="A867">
            <v>0.875</v>
          </cell>
          <cell r="B867">
            <v>1.0089999999999999</v>
          </cell>
          <cell r="C867">
            <v>0.8085</v>
          </cell>
          <cell r="D867">
            <v>0.86149999999999993</v>
          </cell>
        </row>
        <row r="868">
          <cell r="A868">
            <v>0.876</v>
          </cell>
          <cell r="B868">
            <v>1.0093999999999999</v>
          </cell>
          <cell r="C868">
            <v>0.80940000000000001</v>
          </cell>
          <cell r="D868">
            <v>0.86339999999999995</v>
          </cell>
        </row>
        <row r="869">
          <cell r="A869">
            <v>0.877</v>
          </cell>
          <cell r="B869">
            <v>1.0097999999999998</v>
          </cell>
          <cell r="C869">
            <v>0.81030000000000002</v>
          </cell>
          <cell r="D869">
            <v>0.86529999999999996</v>
          </cell>
        </row>
        <row r="870">
          <cell r="A870">
            <v>0.878</v>
          </cell>
          <cell r="B870">
            <v>1.0102</v>
          </cell>
          <cell r="C870">
            <v>0.81119999999999992</v>
          </cell>
          <cell r="D870">
            <v>0.86719999999999997</v>
          </cell>
        </row>
        <row r="871">
          <cell r="A871">
            <v>0.879</v>
          </cell>
          <cell r="B871">
            <v>1.0105999999999999</v>
          </cell>
          <cell r="C871">
            <v>0.81209999999999993</v>
          </cell>
          <cell r="D871">
            <v>0.86909999999999998</v>
          </cell>
        </row>
        <row r="872">
          <cell r="A872">
            <v>0.88</v>
          </cell>
          <cell r="B872">
            <v>1.0109999999999999</v>
          </cell>
          <cell r="C872">
            <v>0.81299999999999994</v>
          </cell>
          <cell r="D872">
            <v>0.871</v>
          </cell>
        </row>
        <row r="873">
          <cell r="A873">
            <v>0.88100000000000001</v>
          </cell>
          <cell r="B873">
            <v>1.0113999999999999</v>
          </cell>
          <cell r="C873">
            <v>0.81369999999999998</v>
          </cell>
          <cell r="D873">
            <v>0.87309999999999999</v>
          </cell>
        </row>
        <row r="874">
          <cell r="A874">
            <v>0.88200000000000001</v>
          </cell>
          <cell r="B874">
            <v>1.0117999999999998</v>
          </cell>
          <cell r="C874">
            <v>0.8143999999999999</v>
          </cell>
          <cell r="D874">
            <v>0.87519999999999998</v>
          </cell>
        </row>
        <row r="875">
          <cell r="A875">
            <v>0.88300000000000001</v>
          </cell>
          <cell r="B875">
            <v>1.0122</v>
          </cell>
          <cell r="C875">
            <v>0.81509999999999994</v>
          </cell>
          <cell r="D875">
            <v>0.87729999999999997</v>
          </cell>
        </row>
        <row r="876">
          <cell r="A876">
            <v>0.88400000000000001</v>
          </cell>
          <cell r="B876">
            <v>1.0125999999999999</v>
          </cell>
          <cell r="C876">
            <v>0.81579999999999997</v>
          </cell>
          <cell r="D876">
            <v>0.87939999999999996</v>
          </cell>
        </row>
        <row r="877">
          <cell r="A877">
            <v>0.88500000000000001</v>
          </cell>
          <cell r="B877">
            <v>1.0129999999999999</v>
          </cell>
          <cell r="C877">
            <v>0.8165</v>
          </cell>
          <cell r="D877">
            <v>0.88149999999999995</v>
          </cell>
        </row>
        <row r="878">
          <cell r="A878">
            <v>0.88600000000000001</v>
          </cell>
          <cell r="B878">
            <v>1.0133999999999999</v>
          </cell>
          <cell r="C878">
            <v>0.81719999999999993</v>
          </cell>
          <cell r="D878">
            <v>0.88360000000000005</v>
          </cell>
        </row>
        <row r="879">
          <cell r="A879">
            <v>0.88700000000000001</v>
          </cell>
          <cell r="B879">
            <v>1.0137999999999998</v>
          </cell>
          <cell r="C879">
            <v>0.81789999999999996</v>
          </cell>
          <cell r="D879">
            <v>0.88570000000000004</v>
          </cell>
        </row>
        <row r="880">
          <cell r="A880">
            <v>0.88800000000000001</v>
          </cell>
          <cell r="B880">
            <v>1.0142</v>
          </cell>
          <cell r="C880">
            <v>0.81859999999999999</v>
          </cell>
          <cell r="D880">
            <v>0.88780000000000003</v>
          </cell>
        </row>
        <row r="881">
          <cell r="A881">
            <v>0.88900000000000001</v>
          </cell>
          <cell r="B881">
            <v>1.0145999999999999</v>
          </cell>
          <cell r="C881">
            <v>0.81929999999999992</v>
          </cell>
          <cell r="D881">
            <v>0.88990000000000002</v>
          </cell>
        </row>
        <row r="882">
          <cell r="A882">
            <v>0.89</v>
          </cell>
          <cell r="B882">
            <v>1.0149999999999999</v>
          </cell>
          <cell r="C882">
            <v>0.82</v>
          </cell>
          <cell r="D882">
            <v>0.89200000000000002</v>
          </cell>
        </row>
        <row r="883">
          <cell r="A883">
            <v>0.89100000000000001</v>
          </cell>
          <cell r="B883">
            <v>1.0152999999999999</v>
          </cell>
          <cell r="C883">
            <v>0.8206</v>
          </cell>
          <cell r="D883">
            <v>0.89429999999999998</v>
          </cell>
        </row>
        <row r="884">
          <cell r="A884">
            <v>0.89200000000000002</v>
          </cell>
          <cell r="B884">
            <v>1.0155999999999998</v>
          </cell>
          <cell r="C884">
            <v>0.82119999999999993</v>
          </cell>
          <cell r="D884">
            <v>0.89660000000000006</v>
          </cell>
        </row>
        <row r="885">
          <cell r="A885">
            <v>0.89300000000000002</v>
          </cell>
          <cell r="B885">
            <v>1.0159</v>
          </cell>
          <cell r="C885">
            <v>0.82179999999999997</v>
          </cell>
          <cell r="D885">
            <v>0.89890000000000003</v>
          </cell>
        </row>
        <row r="886">
          <cell r="A886">
            <v>0.89400000000000002</v>
          </cell>
          <cell r="B886">
            <v>1.0162</v>
          </cell>
          <cell r="C886">
            <v>0.82239999999999991</v>
          </cell>
          <cell r="D886">
            <v>0.9012</v>
          </cell>
        </row>
        <row r="887">
          <cell r="A887">
            <v>0.89500000000000002</v>
          </cell>
          <cell r="B887">
            <v>1.0165</v>
          </cell>
          <cell r="C887">
            <v>0.82299999999999995</v>
          </cell>
          <cell r="D887">
            <v>0.90349999999999997</v>
          </cell>
        </row>
        <row r="888">
          <cell r="A888">
            <v>0.89600000000000002</v>
          </cell>
          <cell r="B888">
            <v>1.0167999999999999</v>
          </cell>
          <cell r="C888">
            <v>0.8236</v>
          </cell>
          <cell r="D888">
            <v>0.90580000000000005</v>
          </cell>
        </row>
        <row r="889">
          <cell r="A889">
            <v>0.89700000000000002</v>
          </cell>
          <cell r="B889">
            <v>1.0170999999999999</v>
          </cell>
          <cell r="C889">
            <v>0.82419999999999993</v>
          </cell>
          <cell r="D889">
            <v>0.90810000000000002</v>
          </cell>
        </row>
        <row r="890">
          <cell r="A890">
            <v>0.89800000000000002</v>
          </cell>
          <cell r="B890">
            <v>1.0174000000000001</v>
          </cell>
          <cell r="C890">
            <v>0.82479999999999998</v>
          </cell>
          <cell r="D890">
            <v>0.91039999999999999</v>
          </cell>
        </row>
        <row r="891">
          <cell r="A891">
            <v>0.89900000000000002</v>
          </cell>
          <cell r="B891">
            <v>1.0177</v>
          </cell>
          <cell r="C891">
            <v>0.82539999999999991</v>
          </cell>
          <cell r="D891">
            <v>0.91270000000000007</v>
          </cell>
        </row>
        <row r="892">
          <cell r="A892">
            <v>0.9</v>
          </cell>
          <cell r="B892">
            <v>1.018</v>
          </cell>
          <cell r="C892">
            <v>0.82599999999999996</v>
          </cell>
          <cell r="D892">
            <v>0.91500000000000004</v>
          </cell>
        </row>
        <row r="893">
          <cell r="A893">
            <v>0.90100000000000002</v>
          </cell>
          <cell r="B893">
            <v>1.0183</v>
          </cell>
          <cell r="C893">
            <v>0.82689999999999997</v>
          </cell>
          <cell r="D893">
            <v>0.91749999999999998</v>
          </cell>
        </row>
        <row r="894">
          <cell r="A894">
            <v>0.90200000000000002</v>
          </cell>
          <cell r="B894">
            <v>1.0185999999999999</v>
          </cell>
          <cell r="C894">
            <v>0.82779999999999998</v>
          </cell>
          <cell r="D894">
            <v>0.92</v>
          </cell>
        </row>
        <row r="895">
          <cell r="A895">
            <v>0.90300000000000002</v>
          </cell>
          <cell r="B895">
            <v>1.0188999999999999</v>
          </cell>
          <cell r="C895">
            <v>0.82869999999999999</v>
          </cell>
          <cell r="D895">
            <v>0.92249999999999999</v>
          </cell>
        </row>
        <row r="896">
          <cell r="A896">
            <v>0.90400000000000003</v>
          </cell>
          <cell r="B896">
            <v>1.0191999999999999</v>
          </cell>
          <cell r="C896">
            <v>0.8296</v>
          </cell>
          <cell r="D896">
            <v>0.92500000000000004</v>
          </cell>
        </row>
        <row r="897">
          <cell r="A897">
            <v>0.90500000000000003</v>
          </cell>
          <cell r="B897">
            <v>1.0194999999999999</v>
          </cell>
          <cell r="C897">
            <v>0.83050000000000002</v>
          </cell>
          <cell r="D897">
            <v>0.92749999999999999</v>
          </cell>
        </row>
        <row r="898">
          <cell r="A898">
            <v>0.90600000000000003</v>
          </cell>
          <cell r="B898">
            <v>1.0198</v>
          </cell>
          <cell r="C898">
            <v>0.83139999999999992</v>
          </cell>
          <cell r="D898">
            <v>0.92999999999999994</v>
          </cell>
        </row>
        <row r="899">
          <cell r="A899">
            <v>0.90700000000000003</v>
          </cell>
          <cell r="B899">
            <v>1.0201</v>
          </cell>
          <cell r="C899">
            <v>0.83229999999999993</v>
          </cell>
          <cell r="D899">
            <v>0.9325</v>
          </cell>
        </row>
        <row r="900">
          <cell r="A900">
            <v>0.90800000000000003</v>
          </cell>
          <cell r="B900">
            <v>1.0204</v>
          </cell>
          <cell r="C900">
            <v>0.83319999999999994</v>
          </cell>
          <cell r="D900">
            <v>0.93499999999999994</v>
          </cell>
        </row>
        <row r="901">
          <cell r="A901">
            <v>0.90900000000000003</v>
          </cell>
          <cell r="B901">
            <v>1.0206999999999999</v>
          </cell>
          <cell r="C901">
            <v>0.83409999999999995</v>
          </cell>
          <cell r="D901">
            <v>0.9375</v>
          </cell>
        </row>
        <row r="902">
          <cell r="A902">
            <v>0.91</v>
          </cell>
          <cell r="B902">
            <v>1.0209999999999999</v>
          </cell>
          <cell r="C902">
            <v>0.83499999999999996</v>
          </cell>
          <cell r="D902">
            <v>0.94</v>
          </cell>
        </row>
        <row r="903">
          <cell r="A903">
            <v>0.91100000000000003</v>
          </cell>
          <cell r="B903">
            <v>1.0212999999999999</v>
          </cell>
          <cell r="C903">
            <v>0.83579999999999999</v>
          </cell>
          <cell r="D903">
            <v>0.94259999999999999</v>
          </cell>
        </row>
        <row r="904">
          <cell r="A904">
            <v>0.91200000000000003</v>
          </cell>
          <cell r="B904">
            <v>1.0215999999999998</v>
          </cell>
          <cell r="C904">
            <v>0.83660000000000001</v>
          </cell>
          <cell r="D904">
            <v>0.94519999999999993</v>
          </cell>
        </row>
        <row r="905">
          <cell r="A905">
            <v>0.91300000000000003</v>
          </cell>
          <cell r="B905">
            <v>1.0219</v>
          </cell>
          <cell r="C905">
            <v>0.83739999999999992</v>
          </cell>
          <cell r="D905">
            <v>0.94779999999999998</v>
          </cell>
        </row>
        <row r="906">
          <cell r="A906">
            <v>0.91400000000000003</v>
          </cell>
          <cell r="B906">
            <v>1.0222</v>
          </cell>
          <cell r="C906">
            <v>0.83819999999999995</v>
          </cell>
          <cell r="D906">
            <v>0.95039999999999991</v>
          </cell>
        </row>
        <row r="907">
          <cell r="A907">
            <v>0.91500000000000004</v>
          </cell>
          <cell r="B907">
            <v>1.0225</v>
          </cell>
          <cell r="C907">
            <v>0.83899999999999997</v>
          </cell>
          <cell r="D907">
            <v>0.95299999999999996</v>
          </cell>
        </row>
        <row r="908">
          <cell r="A908">
            <v>0.91600000000000004</v>
          </cell>
          <cell r="B908">
            <v>1.0227999999999999</v>
          </cell>
          <cell r="C908">
            <v>0.83979999999999999</v>
          </cell>
          <cell r="D908">
            <v>0.9556</v>
          </cell>
        </row>
        <row r="909">
          <cell r="A909">
            <v>0.91700000000000004</v>
          </cell>
          <cell r="B909">
            <v>1.0230999999999999</v>
          </cell>
          <cell r="C909">
            <v>0.84060000000000001</v>
          </cell>
          <cell r="D909">
            <v>0.95819999999999994</v>
          </cell>
        </row>
        <row r="910">
          <cell r="A910">
            <v>0.91800000000000004</v>
          </cell>
          <cell r="B910">
            <v>1.0234000000000001</v>
          </cell>
          <cell r="C910">
            <v>0.84139999999999993</v>
          </cell>
          <cell r="D910">
            <v>0.96079999999999999</v>
          </cell>
        </row>
        <row r="911">
          <cell r="A911">
            <v>0.91900000000000004</v>
          </cell>
          <cell r="B911">
            <v>1.0237000000000001</v>
          </cell>
          <cell r="C911">
            <v>0.84219999999999995</v>
          </cell>
          <cell r="D911">
            <v>0.96339999999999992</v>
          </cell>
        </row>
        <row r="912">
          <cell r="A912">
            <v>0.92</v>
          </cell>
          <cell r="B912">
            <v>1.024</v>
          </cell>
          <cell r="C912">
            <v>0.84299999999999997</v>
          </cell>
          <cell r="D912">
            <v>0.96599999999999997</v>
          </cell>
        </row>
        <row r="913">
          <cell r="A913">
            <v>0.92100000000000004</v>
          </cell>
          <cell r="B913">
            <v>1.0243</v>
          </cell>
          <cell r="C913">
            <v>0.84389999999999998</v>
          </cell>
          <cell r="D913">
            <v>0.96889999999999998</v>
          </cell>
        </row>
        <row r="914">
          <cell r="A914">
            <v>0.92200000000000004</v>
          </cell>
          <cell r="B914">
            <v>1.0246</v>
          </cell>
          <cell r="C914">
            <v>0.8448</v>
          </cell>
          <cell r="D914">
            <v>0.9718</v>
          </cell>
        </row>
        <row r="915">
          <cell r="A915">
            <v>0.92300000000000004</v>
          </cell>
          <cell r="B915">
            <v>1.0248999999999999</v>
          </cell>
          <cell r="C915">
            <v>0.84570000000000001</v>
          </cell>
          <cell r="D915">
            <v>0.97470000000000001</v>
          </cell>
        </row>
        <row r="916">
          <cell r="A916">
            <v>0.92400000000000004</v>
          </cell>
          <cell r="B916">
            <v>1.0251999999999999</v>
          </cell>
          <cell r="C916">
            <v>0.84660000000000002</v>
          </cell>
          <cell r="D916">
            <v>0.97760000000000002</v>
          </cell>
        </row>
        <row r="917">
          <cell r="A917">
            <v>0.92500000000000004</v>
          </cell>
          <cell r="B917">
            <v>1.0255000000000001</v>
          </cell>
          <cell r="C917">
            <v>0.84749999999999992</v>
          </cell>
          <cell r="D917">
            <v>0.98049999999999993</v>
          </cell>
        </row>
        <row r="918">
          <cell r="A918">
            <v>0.92600000000000005</v>
          </cell>
          <cell r="B918">
            <v>1.0258</v>
          </cell>
          <cell r="C918">
            <v>0.84839999999999993</v>
          </cell>
          <cell r="D918">
            <v>0.98339999999999994</v>
          </cell>
        </row>
        <row r="919">
          <cell r="A919">
            <v>0.92700000000000005</v>
          </cell>
          <cell r="B919">
            <v>1.0261</v>
          </cell>
          <cell r="C919">
            <v>0.84929999999999994</v>
          </cell>
          <cell r="D919">
            <v>0.98629999999999995</v>
          </cell>
        </row>
        <row r="920">
          <cell r="A920">
            <v>0.92800000000000005</v>
          </cell>
          <cell r="B920">
            <v>1.0264</v>
          </cell>
          <cell r="C920">
            <v>0.85019999999999996</v>
          </cell>
          <cell r="D920">
            <v>0.98919999999999997</v>
          </cell>
        </row>
        <row r="921">
          <cell r="A921">
            <v>0.92900000000000005</v>
          </cell>
          <cell r="B921">
            <v>1.0266999999999999</v>
          </cell>
          <cell r="C921">
            <v>0.85109999999999997</v>
          </cell>
          <cell r="D921">
            <v>0.99209999999999998</v>
          </cell>
        </row>
        <row r="922">
          <cell r="A922">
            <v>0.93</v>
          </cell>
          <cell r="B922">
            <v>1.0269999999999999</v>
          </cell>
          <cell r="C922">
            <v>0.85199999999999998</v>
          </cell>
          <cell r="D922">
            <v>0.995</v>
          </cell>
        </row>
        <row r="923">
          <cell r="A923">
            <v>0.93100000000000005</v>
          </cell>
          <cell r="B923">
            <v>1.0272999999999999</v>
          </cell>
          <cell r="C923">
            <v>0.8528</v>
          </cell>
          <cell r="D923">
            <v>0.99819999999999998</v>
          </cell>
        </row>
        <row r="924">
          <cell r="A924">
            <v>0.93200000000000005</v>
          </cell>
          <cell r="B924">
            <v>1.0275999999999998</v>
          </cell>
          <cell r="C924">
            <v>0.85360000000000003</v>
          </cell>
          <cell r="D924">
            <v>1.0014000000000001</v>
          </cell>
        </row>
        <row r="925">
          <cell r="A925">
            <v>0.93300000000000005</v>
          </cell>
          <cell r="B925">
            <v>1.0279</v>
          </cell>
          <cell r="C925">
            <v>0.85439999999999994</v>
          </cell>
          <cell r="D925">
            <v>1.0045999999999999</v>
          </cell>
        </row>
        <row r="926">
          <cell r="A926">
            <v>0.93400000000000005</v>
          </cell>
          <cell r="B926">
            <v>1.0282</v>
          </cell>
          <cell r="C926">
            <v>0.85519999999999996</v>
          </cell>
          <cell r="D926">
            <v>1.0078</v>
          </cell>
        </row>
        <row r="927">
          <cell r="A927">
            <v>0.93500000000000005</v>
          </cell>
          <cell r="B927">
            <v>1.0285</v>
          </cell>
          <cell r="C927">
            <v>0.85599999999999998</v>
          </cell>
          <cell r="D927">
            <v>1.0109999999999999</v>
          </cell>
        </row>
        <row r="928">
          <cell r="A928">
            <v>0.93600000000000005</v>
          </cell>
          <cell r="B928">
            <v>1.0287999999999999</v>
          </cell>
          <cell r="C928">
            <v>0.85680000000000001</v>
          </cell>
          <cell r="D928">
            <v>1.0142</v>
          </cell>
        </row>
        <row r="929">
          <cell r="A929">
            <v>0.93700000000000006</v>
          </cell>
          <cell r="B929">
            <v>1.0290999999999999</v>
          </cell>
          <cell r="C929">
            <v>0.85760000000000003</v>
          </cell>
          <cell r="D929">
            <v>1.0173999999999999</v>
          </cell>
        </row>
        <row r="930">
          <cell r="A930">
            <v>0.93799999999999994</v>
          </cell>
          <cell r="B930">
            <v>1.0294000000000001</v>
          </cell>
          <cell r="C930">
            <v>0.85839999999999994</v>
          </cell>
          <cell r="D930">
            <v>1.0206</v>
          </cell>
        </row>
        <row r="931">
          <cell r="A931">
            <v>0.93899999999999995</v>
          </cell>
          <cell r="B931">
            <v>1.0297000000000001</v>
          </cell>
          <cell r="C931">
            <v>0.85919999999999996</v>
          </cell>
          <cell r="D931">
            <v>1.0237999999999998</v>
          </cell>
        </row>
        <row r="932">
          <cell r="A932">
            <v>0.94</v>
          </cell>
          <cell r="B932">
            <v>1.03</v>
          </cell>
          <cell r="C932">
            <v>0.86</v>
          </cell>
          <cell r="D932">
            <v>1.0269999999999999</v>
          </cell>
        </row>
        <row r="933">
          <cell r="A933">
            <v>0.94099999999999995</v>
          </cell>
          <cell r="B933">
            <v>1.0303</v>
          </cell>
          <cell r="C933">
            <v>0.86080000000000001</v>
          </cell>
          <cell r="D933">
            <v>1.0306</v>
          </cell>
        </row>
        <row r="934">
          <cell r="A934">
            <v>0.94199999999999995</v>
          </cell>
          <cell r="B934">
            <v>1.0306</v>
          </cell>
          <cell r="C934">
            <v>0.86160000000000003</v>
          </cell>
          <cell r="D934">
            <v>1.0342</v>
          </cell>
        </row>
        <row r="935">
          <cell r="A935">
            <v>0.94299999999999995</v>
          </cell>
          <cell r="B935">
            <v>1.0308999999999999</v>
          </cell>
          <cell r="C935">
            <v>0.86239999999999994</v>
          </cell>
          <cell r="D935">
            <v>1.0377999999999998</v>
          </cell>
        </row>
        <row r="936">
          <cell r="A936">
            <v>0.94399999999999995</v>
          </cell>
          <cell r="B936">
            <v>1.0311999999999999</v>
          </cell>
          <cell r="C936">
            <v>0.86319999999999997</v>
          </cell>
          <cell r="D936">
            <v>1.0413999999999999</v>
          </cell>
        </row>
        <row r="937">
          <cell r="A937">
            <v>0.94499999999999995</v>
          </cell>
          <cell r="B937">
            <v>1.0314999999999999</v>
          </cell>
          <cell r="C937">
            <v>0.86399999999999999</v>
          </cell>
          <cell r="D937">
            <v>1.0449999999999999</v>
          </cell>
        </row>
        <row r="938">
          <cell r="A938">
            <v>0.94599999999999995</v>
          </cell>
          <cell r="B938">
            <v>1.0318000000000001</v>
          </cell>
          <cell r="C938">
            <v>0.86480000000000001</v>
          </cell>
          <cell r="D938">
            <v>1.0486</v>
          </cell>
        </row>
        <row r="939">
          <cell r="A939">
            <v>0.94699999999999995</v>
          </cell>
          <cell r="B939">
            <v>1.0321</v>
          </cell>
          <cell r="C939">
            <v>0.86560000000000004</v>
          </cell>
          <cell r="D939">
            <v>1.0522</v>
          </cell>
        </row>
        <row r="940">
          <cell r="A940">
            <v>0.94799999999999995</v>
          </cell>
          <cell r="B940">
            <v>1.0324</v>
          </cell>
          <cell r="C940">
            <v>0.86639999999999995</v>
          </cell>
          <cell r="D940">
            <v>1.0557999999999998</v>
          </cell>
        </row>
        <row r="941">
          <cell r="A941">
            <v>0.94899999999999995</v>
          </cell>
          <cell r="B941">
            <v>1.0327</v>
          </cell>
          <cell r="C941">
            <v>0.86719999999999997</v>
          </cell>
          <cell r="D941">
            <v>1.0593999999999999</v>
          </cell>
        </row>
        <row r="942">
          <cell r="A942">
            <v>0.95</v>
          </cell>
          <cell r="B942">
            <v>1.0329999999999999</v>
          </cell>
          <cell r="C942">
            <v>0.86799999999999999</v>
          </cell>
          <cell r="D942">
            <v>1.0629999999999999</v>
          </cell>
        </row>
        <row r="943">
          <cell r="A943">
            <v>0.95099999999999996</v>
          </cell>
          <cell r="B943">
            <v>1.0332999999999999</v>
          </cell>
          <cell r="C943">
            <v>0.86880000000000002</v>
          </cell>
          <cell r="D943">
            <v>1.0669999999999999</v>
          </cell>
        </row>
        <row r="944">
          <cell r="A944">
            <v>0.95199999999999996</v>
          </cell>
          <cell r="B944">
            <v>1.0335999999999999</v>
          </cell>
          <cell r="C944">
            <v>0.86960000000000004</v>
          </cell>
          <cell r="D944">
            <v>1.071</v>
          </cell>
        </row>
        <row r="945">
          <cell r="A945">
            <v>0.95299999999999996</v>
          </cell>
          <cell r="B945">
            <v>1.0339</v>
          </cell>
          <cell r="C945">
            <v>0.87039999999999995</v>
          </cell>
          <cell r="D945">
            <v>1.075</v>
          </cell>
        </row>
        <row r="946">
          <cell r="A946">
            <v>0.95399999999999996</v>
          </cell>
          <cell r="B946">
            <v>1.0342</v>
          </cell>
          <cell r="C946">
            <v>0.87119999999999997</v>
          </cell>
          <cell r="D946">
            <v>1.079</v>
          </cell>
        </row>
        <row r="947">
          <cell r="A947">
            <v>0.95499999999999996</v>
          </cell>
          <cell r="B947">
            <v>1.0345</v>
          </cell>
          <cell r="C947">
            <v>0.872</v>
          </cell>
          <cell r="D947">
            <v>1.083</v>
          </cell>
        </row>
        <row r="948">
          <cell r="A948">
            <v>0.95599999999999996</v>
          </cell>
          <cell r="B948">
            <v>1.0347999999999999</v>
          </cell>
          <cell r="C948">
            <v>0.87280000000000002</v>
          </cell>
          <cell r="D948">
            <v>1.087</v>
          </cell>
        </row>
        <row r="949">
          <cell r="A949">
            <v>0.95699999999999996</v>
          </cell>
          <cell r="B949">
            <v>1.0350999999999999</v>
          </cell>
          <cell r="C949">
            <v>0.87360000000000004</v>
          </cell>
          <cell r="D949">
            <v>1.091</v>
          </cell>
        </row>
        <row r="950">
          <cell r="A950">
            <v>0.95799999999999996</v>
          </cell>
          <cell r="B950">
            <v>1.0354000000000001</v>
          </cell>
          <cell r="C950">
            <v>0.87439999999999996</v>
          </cell>
          <cell r="D950">
            <v>1.095</v>
          </cell>
        </row>
        <row r="951">
          <cell r="A951">
            <v>0.95899999999999996</v>
          </cell>
          <cell r="B951">
            <v>1.0357000000000001</v>
          </cell>
          <cell r="C951">
            <v>0.87519999999999998</v>
          </cell>
          <cell r="D951">
            <v>1.099</v>
          </cell>
        </row>
        <row r="952">
          <cell r="A952">
            <v>0.96</v>
          </cell>
          <cell r="B952">
            <v>1.036</v>
          </cell>
          <cell r="C952">
            <v>0.876</v>
          </cell>
          <cell r="D952">
            <v>1.103</v>
          </cell>
        </row>
        <row r="953">
          <cell r="A953">
            <v>0.96099999999999997</v>
          </cell>
          <cell r="B953">
            <v>1.0362</v>
          </cell>
          <cell r="C953">
            <v>0.87680000000000002</v>
          </cell>
          <cell r="D953">
            <v>1.1075999999999999</v>
          </cell>
        </row>
        <row r="954">
          <cell r="A954">
            <v>0.96199999999999997</v>
          </cell>
          <cell r="B954">
            <v>1.0364</v>
          </cell>
          <cell r="C954">
            <v>0.87760000000000005</v>
          </cell>
          <cell r="D954">
            <v>1.1122000000000001</v>
          </cell>
        </row>
        <row r="955">
          <cell r="A955">
            <v>0.96299999999999997</v>
          </cell>
          <cell r="B955">
            <v>1.0366</v>
          </cell>
          <cell r="C955">
            <v>0.87839999999999996</v>
          </cell>
          <cell r="D955">
            <v>1.1168</v>
          </cell>
        </row>
        <row r="956">
          <cell r="A956">
            <v>0.96399999999999997</v>
          </cell>
          <cell r="B956">
            <v>1.0367999999999999</v>
          </cell>
          <cell r="C956">
            <v>0.87919999999999998</v>
          </cell>
          <cell r="D956">
            <v>1.1214</v>
          </cell>
        </row>
        <row r="957">
          <cell r="A957">
            <v>0.96499999999999997</v>
          </cell>
          <cell r="B957">
            <v>1.0369999999999999</v>
          </cell>
          <cell r="C957">
            <v>0.88</v>
          </cell>
          <cell r="D957">
            <v>1.1259999999999999</v>
          </cell>
        </row>
        <row r="958">
          <cell r="A958">
            <v>0.96599999999999997</v>
          </cell>
          <cell r="B958">
            <v>1.0372000000000001</v>
          </cell>
          <cell r="C958">
            <v>0.88080000000000003</v>
          </cell>
          <cell r="D958">
            <v>1.1306</v>
          </cell>
        </row>
        <row r="959">
          <cell r="A959">
            <v>0.96699999999999997</v>
          </cell>
          <cell r="B959">
            <v>1.0374000000000001</v>
          </cell>
          <cell r="C959">
            <v>0.88160000000000005</v>
          </cell>
          <cell r="D959">
            <v>1.1352</v>
          </cell>
        </row>
        <row r="960">
          <cell r="A960">
            <v>0.96799999999999997</v>
          </cell>
          <cell r="B960">
            <v>1.0376000000000001</v>
          </cell>
          <cell r="C960">
            <v>0.88239999999999996</v>
          </cell>
          <cell r="D960">
            <v>1.1397999999999999</v>
          </cell>
        </row>
        <row r="961">
          <cell r="A961">
            <v>0.96899999999999997</v>
          </cell>
          <cell r="B961">
            <v>1.0378000000000001</v>
          </cell>
          <cell r="C961">
            <v>0.88319999999999999</v>
          </cell>
          <cell r="D961">
            <v>1.1444000000000001</v>
          </cell>
        </row>
        <row r="962">
          <cell r="A962">
            <v>0.97</v>
          </cell>
          <cell r="B962">
            <v>1.038</v>
          </cell>
          <cell r="C962">
            <v>0.88400000000000001</v>
          </cell>
          <cell r="D962">
            <v>1.149</v>
          </cell>
        </row>
        <row r="963">
          <cell r="A963">
            <v>0.97099999999999997</v>
          </cell>
          <cell r="B963">
            <v>1.0381</v>
          </cell>
          <cell r="C963">
            <v>0.88480000000000003</v>
          </cell>
          <cell r="D963">
            <v>1.1543000000000001</v>
          </cell>
        </row>
        <row r="964">
          <cell r="A964">
            <v>0.97199999999999998</v>
          </cell>
          <cell r="B964">
            <v>1.0382</v>
          </cell>
          <cell r="C964">
            <v>0.88560000000000005</v>
          </cell>
          <cell r="D964">
            <v>1.1596</v>
          </cell>
        </row>
        <row r="965">
          <cell r="A965">
            <v>0.97299999999999998</v>
          </cell>
          <cell r="B965">
            <v>1.0383</v>
          </cell>
          <cell r="C965">
            <v>0.88639999999999997</v>
          </cell>
          <cell r="D965">
            <v>1.1649</v>
          </cell>
        </row>
        <row r="966">
          <cell r="A966">
            <v>0.97399999999999998</v>
          </cell>
          <cell r="B966">
            <v>1.0384</v>
          </cell>
          <cell r="C966">
            <v>0.88719999999999999</v>
          </cell>
          <cell r="D966">
            <v>1.1701999999999999</v>
          </cell>
        </row>
        <row r="967">
          <cell r="A967">
            <v>0.97499999999999998</v>
          </cell>
          <cell r="B967">
            <v>1.0385</v>
          </cell>
          <cell r="C967">
            <v>0.88800000000000001</v>
          </cell>
          <cell r="D967">
            <v>1.1755</v>
          </cell>
        </row>
        <row r="968">
          <cell r="A968">
            <v>0.97599999999999998</v>
          </cell>
          <cell r="B968">
            <v>1.0386</v>
          </cell>
          <cell r="C968">
            <v>0.88880000000000003</v>
          </cell>
          <cell r="D968">
            <v>1.1808000000000001</v>
          </cell>
        </row>
        <row r="969">
          <cell r="A969">
            <v>0.97699999999999998</v>
          </cell>
          <cell r="B969">
            <v>1.0387</v>
          </cell>
          <cell r="C969">
            <v>0.88960000000000006</v>
          </cell>
          <cell r="D969">
            <v>1.1860999999999999</v>
          </cell>
        </row>
        <row r="970">
          <cell r="A970">
            <v>0.97799999999999998</v>
          </cell>
          <cell r="B970">
            <v>1.0387999999999999</v>
          </cell>
          <cell r="C970">
            <v>0.89039999999999997</v>
          </cell>
          <cell r="D970">
            <v>1.1914</v>
          </cell>
        </row>
        <row r="971">
          <cell r="A971">
            <v>0.97899999999999998</v>
          </cell>
          <cell r="B971">
            <v>1.0388999999999999</v>
          </cell>
          <cell r="C971">
            <v>0.89119999999999999</v>
          </cell>
          <cell r="D971">
            <v>1.1966999999999999</v>
          </cell>
        </row>
        <row r="972">
          <cell r="A972">
            <v>0.98</v>
          </cell>
          <cell r="B972">
            <v>1.0389999999999999</v>
          </cell>
          <cell r="C972">
            <v>0.89200000000000002</v>
          </cell>
          <cell r="D972">
            <v>1.202</v>
          </cell>
        </row>
        <row r="973">
          <cell r="A973">
            <v>0.98099999999999998</v>
          </cell>
          <cell r="B973">
            <v>1.0390999999999999</v>
          </cell>
          <cell r="C973">
            <v>0.89280000000000004</v>
          </cell>
          <cell r="D973">
            <v>1.2082999999999999</v>
          </cell>
        </row>
        <row r="974">
          <cell r="A974">
            <v>0.98199999999999998</v>
          </cell>
          <cell r="B974">
            <v>1.0391999999999999</v>
          </cell>
          <cell r="C974">
            <v>0.89360000000000006</v>
          </cell>
          <cell r="D974">
            <v>1.2145999999999999</v>
          </cell>
        </row>
        <row r="975">
          <cell r="A975">
            <v>0.98299999999999998</v>
          </cell>
          <cell r="B975">
            <v>1.0392999999999999</v>
          </cell>
          <cell r="C975">
            <v>0.89439999999999997</v>
          </cell>
          <cell r="D975">
            <v>1.2208999999999999</v>
          </cell>
        </row>
        <row r="976">
          <cell r="A976">
            <v>0.98399999999999999</v>
          </cell>
          <cell r="B976">
            <v>1.0393999999999999</v>
          </cell>
          <cell r="C976">
            <v>0.8952</v>
          </cell>
          <cell r="D976">
            <v>1.2271999999999998</v>
          </cell>
        </row>
        <row r="977">
          <cell r="A977">
            <v>0.98499999999999999</v>
          </cell>
          <cell r="B977">
            <v>1.0394999999999999</v>
          </cell>
          <cell r="C977">
            <v>0.89600000000000002</v>
          </cell>
          <cell r="D977">
            <v>1.2334999999999998</v>
          </cell>
        </row>
        <row r="978">
          <cell r="A978">
            <v>0.98599999999999999</v>
          </cell>
          <cell r="B978">
            <v>1.0396000000000001</v>
          </cell>
          <cell r="C978">
            <v>0.89680000000000004</v>
          </cell>
          <cell r="D978">
            <v>1.2398</v>
          </cell>
        </row>
        <row r="979">
          <cell r="A979">
            <v>0.98699999999999999</v>
          </cell>
          <cell r="B979">
            <v>1.0397000000000001</v>
          </cell>
          <cell r="C979">
            <v>0.89760000000000006</v>
          </cell>
          <cell r="D979">
            <v>1.2461</v>
          </cell>
        </row>
        <row r="980">
          <cell r="A980">
            <v>0.98799999999999999</v>
          </cell>
          <cell r="B980">
            <v>1.0398000000000001</v>
          </cell>
          <cell r="C980">
            <v>0.89839999999999998</v>
          </cell>
          <cell r="D980">
            <v>1.2524</v>
          </cell>
        </row>
        <row r="981">
          <cell r="A981">
            <v>0.98899999999999999</v>
          </cell>
          <cell r="B981">
            <v>1.0399</v>
          </cell>
          <cell r="C981">
            <v>0.8992</v>
          </cell>
          <cell r="D981">
            <v>1.2586999999999999</v>
          </cell>
        </row>
        <row r="982">
          <cell r="A982">
            <v>0.99</v>
          </cell>
          <cell r="B982">
            <v>1.04</v>
          </cell>
          <cell r="C982">
            <v>0.9</v>
          </cell>
          <cell r="D982">
            <v>1.2649999999999999</v>
          </cell>
        </row>
        <row r="983">
          <cell r="A983">
            <v>0.99099999999999999</v>
          </cell>
          <cell r="B983">
            <v>1.0401</v>
          </cell>
          <cell r="C983">
            <v>0.90139999999999998</v>
          </cell>
          <cell r="D983">
            <v>1.2728999999999999</v>
          </cell>
        </row>
        <row r="984">
          <cell r="A984">
            <v>0.99199999999999999</v>
          </cell>
          <cell r="B984">
            <v>1.0402</v>
          </cell>
          <cell r="C984">
            <v>0.90280000000000005</v>
          </cell>
          <cell r="D984">
            <v>1.2807999999999999</v>
          </cell>
        </row>
        <row r="985">
          <cell r="A985">
            <v>0.99299999999999999</v>
          </cell>
          <cell r="B985">
            <v>1.0403</v>
          </cell>
          <cell r="C985">
            <v>0.9042</v>
          </cell>
          <cell r="D985">
            <v>1.2887</v>
          </cell>
        </row>
        <row r="986">
          <cell r="A986">
            <v>0.99399999999999999</v>
          </cell>
          <cell r="B986">
            <v>1.0404</v>
          </cell>
          <cell r="C986">
            <v>0.90560000000000007</v>
          </cell>
          <cell r="D986">
            <v>1.2966</v>
          </cell>
        </row>
        <row r="987">
          <cell r="A987">
            <v>0.995</v>
          </cell>
          <cell r="B987">
            <v>1.0405</v>
          </cell>
          <cell r="C987">
            <v>0.90700000000000003</v>
          </cell>
          <cell r="D987">
            <v>1.3045</v>
          </cell>
        </row>
        <row r="988">
          <cell r="A988">
            <v>0.996</v>
          </cell>
          <cell r="B988">
            <v>1.0406</v>
          </cell>
          <cell r="C988">
            <v>0.90839999999999999</v>
          </cell>
          <cell r="D988">
            <v>1.3124</v>
          </cell>
        </row>
        <row r="989">
          <cell r="A989">
            <v>0.997</v>
          </cell>
          <cell r="B989">
            <v>1.0407</v>
          </cell>
          <cell r="C989">
            <v>0.90980000000000005</v>
          </cell>
          <cell r="D989">
            <v>1.3203</v>
          </cell>
        </row>
        <row r="990">
          <cell r="A990">
            <v>0.998</v>
          </cell>
          <cell r="B990">
            <v>1.0407999999999999</v>
          </cell>
          <cell r="C990">
            <v>0.91120000000000001</v>
          </cell>
          <cell r="D990">
            <v>1.3282</v>
          </cell>
        </row>
        <row r="991">
          <cell r="A991">
            <v>0.999</v>
          </cell>
          <cell r="B991">
            <v>1.0408999999999999</v>
          </cell>
          <cell r="C991">
            <v>0.91260000000000008</v>
          </cell>
          <cell r="D991">
            <v>1.3361000000000001</v>
          </cell>
        </row>
        <row r="992">
          <cell r="A992">
            <v>1</v>
          </cell>
          <cell r="B992">
            <v>1.0409999999999999</v>
          </cell>
          <cell r="C992">
            <v>0.91400000000000003</v>
          </cell>
          <cell r="D992">
            <v>1.3440000000000001</v>
          </cell>
        </row>
        <row r="993">
          <cell r="A993">
            <v>1.0009999999999999</v>
          </cell>
          <cell r="B993">
            <v>1.0410999999999999</v>
          </cell>
          <cell r="C993">
            <v>0.91460000000000008</v>
          </cell>
          <cell r="D993">
            <v>1.3541000000000001</v>
          </cell>
        </row>
        <row r="994">
          <cell r="A994">
            <v>1.002</v>
          </cell>
          <cell r="B994">
            <v>1.0411999999999999</v>
          </cell>
          <cell r="C994">
            <v>0.91520000000000001</v>
          </cell>
          <cell r="D994">
            <v>1.3642000000000001</v>
          </cell>
        </row>
        <row r="995">
          <cell r="A995">
            <v>1.0029999999999999</v>
          </cell>
          <cell r="B995">
            <v>1.0412999999999999</v>
          </cell>
          <cell r="C995">
            <v>0.91580000000000006</v>
          </cell>
          <cell r="D995">
            <v>1.3743000000000001</v>
          </cell>
        </row>
        <row r="996">
          <cell r="A996">
            <v>1.004</v>
          </cell>
          <cell r="B996">
            <v>1.0413999999999999</v>
          </cell>
          <cell r="C996">
            <v>0.91639999999999999</v>
          </cell>
          <cell r="D996">
            <v>1.3844000000000001</v>
          </cell>
        </row>
        <row r="997">
          <cell r="A997">
            <v>1.0049999999999999</v>
          </cell>
          <cell r="B997">
            <v>1.0415000000000001</v>
          </cell>
          <cell r="C997">
            <v>0.91700000000000004</v>
          </cell>
          <cell r="D997">
            <v>1.3945000000000001</v>
          </cell>
        </row>
        <row r="998">
          <cell r="A998">
            <v>1.006</v>
          </cell>
          <cell r="B998">
            <v>1.0416000000000001</v>
          </cell>
          <cell r="C998">
            <v>0.91760000000000008</v>
          </cell>
          <cell r="D998">
            <v>1.4046000000000001</v>
          </cell>
        </row>
        <row r="999">
          <cell r="A999">
            <v>1.0069999999999999</v>
          </cell>
          <cell r="B999">
            <v>1.0417000000000001</v>
          </cell>
          <cell r="C999">
            <v>0.91820000000000002</v>
          </cell>
          <cell r="D999">
            <v>1.4147000000000001</v>
          </cell>
        </row>
        <row r="1000">
          <cell r="A1000">
            <v>1.008</v>
          </cell>
          <cell r="B1000">
            <v>1.0418000000000001</v>
          </cell>
          <cell r="C1000">
            <v>0.91880000000000006</v>
          </cell>
          <cell r="D1000">
            <v>1.4248000000000001</v>
          </cell>
        </row>
        <row r="1001">
          <cell r="A1001">
            <v>1.0089999999999999</v>
          </cell>
          <cell r="B1001">
            <v>1.0419</v>
          </cell>
          <cell r="C1001">
            <v>0.9194</v>
          </cell>
          <cell r="D1001">
            <v>1.4349000000000001</v>
          </cell>
        </row>
        <row r="1002">
          <cell r="A1002">
            <v>1.01</v>
          </cell>
          <cell r="B1002">
            <v>1.042</v>
          </cell>
          <cell r="C1002">
            <v>0.92</v>
          </cell>
          <cell r="D1002">
            <v>1.4450000000000001</v>
          </cell>
        </row>
        <row r="1003">
          <cell r="A1003">
            <v>1.0109999999999999</v>
          </cell>
          <cell r="B1003">
            <v>1.042</v>
          </cell>
          <cell r="C1003">
            <v>0.92110000000000003</v>
          </cell>
          <cell r="D1003">
            <v>1.4589000000000001</v>
          </cell>
        </row>
        <row r="1004">
          <cell r="A1004">
            <v>1.012</v>
          </cell>
          <cell r="B1004">
            <v>1.042</v>
          </cell>
          <cell r="C1004">
            <v>0.92220000000000002</v>
          </cell>
          <cell r="D1004">
            <v>1.4728000000000001</v>
          </cell>
        </row>
        <row r="1005">
          <cell r="A1005">
            <v>1.0129999999999999</v>
          </cell>
          <cell r="B1005">
            <v>1.042</v>
          </cell>
          <cell r="C1005">
            <v>0.92330000000000001</v>
          </cell>
          <cell r="D1005">
            <v>1.4867000000000001</v>
          </cell>
        </row>
        <row r="1006">
          <cell r="A1006">
            <v>1.014</v>
          </cell>
          <cell r="B1006">
            <v>1.042</v>
          </cell>
          <cell r="C1006">
            <v>0.9244</v>
          </cell>
          <cell r="D1006">
            <v>1.5006000000000002</v>
          </cell>
        </row>
        <row r="1007">
          <cell r="A1007">
            <v>1.0149999999999999</v>
          </cell>
          <cell r="B1007">
            <v>1.042</v>
          </cell>
          <cell r="C1007">
            <v>0.92549999999999999</v>
          </cell>
          <cell r="D1007">
            <v>1.5145</v>
          </cell>
        </row>
        <row r="1008">
          <cell r="A1008">
            <v>1.016</v>
          </cell>
          <cell r="B1008">
            <v>1.042</v>
          </cell>
          <cell r="C1008">
            <v>0.92660000000000009</v>
          </cell>
          <cell r="D1008">
            <v>1.5284</v>
          </cell>
        </row>
        <row r="1009">
          <cell r="A1009">
            <v>1.0169999999999999</v>
          </cell>
          <cell r="B1009">
            <v>1.042</v>
          </cell>
          <cell r="C1009">
            <v>0.92770000000000008</v>
          </cell>
          <cell r="D1009">
            <v>1.5423</v>
          </cell>
        </row>
        <row r="1010">
          <cell r="A1010">
            <v>1.018</v>
          </cell>
          <cell r="B1010">
            <v>1.042</v>
          </cell>
          <cell r="C1010">
            <v>0.92880000000000007</v>
          </cell>
          <cell r="D1010">
            <v>1.5562</v>
          </cell>
        </row>
        <row r="1011">
          <cell r="A1011">
            <v>1.0189999999999999</v>
          </cell>
          <cell r="B1011">
            <v>1.042</v>
          </cell>
          <cell r="C1011">
            <v>0.92990000000000006</v>
          </cell>
          <cell r="D1011">
            <v>1.5701000000000001</v>
          </cell>
        </row>
        <row r="1012">
          <cell r="A1012">
            <v>1.02</v>
          </cell>
          <cell r="B1012">
            <v>1.042</v>
          </cell>
          <cell r="C1012">
            <v>0.93100000000000005</v>
          </cell>
          <cell r="D1012">
            <v>1.5840000000000001</v>
          </cell>
        </row>
      </sheetData>
      <sheetData sheetId="1"/>
      <sheetData sheetId="2"/>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anning"/>
      <sheetName val="Cashflows"/>
      <sheetName val="P &amp; L"/>
      <sheetName val="UG &amp; CPP"/>
      <sheetName val="OC &amp; HW"/>
      <sheetName val="Revenue"/>
      <sheetName val="Capital T"/>
      <sheetName val="Capital GCA T"/>
      <sheetName val="Capital West"/>
      <sheetName val="Financing"/>
      <sheetName val="TARIF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ponsors Valuation"/>
      <sheetName val="MMJV"/>
      <sheetName val="Glenmurrin AUD"/>
      <sheetName val="Glenmurrin USD"/>
      <sheetName val="Minara AUD"/>
      <sheetName val="Minara USD"/>
      <sheetName val="LOM Valuation"/>
      <sheetName val="Exec Sum - MMJV"/>
      <sheetName val="Exec Sum Mthly"/>
      <sheetName val="Glenmurrin Tax Depn"/>
      <sheetName val="Glenmurrin Acc Depn"/>
      <sheetName val="MRE Tax Depn"/>
      <sheetName val="LOM Val'n Sum"/>
      <sheetName val="Comparision"/>
      <sheetName val="EBITDA Sum"/>
      <sheetName val="LOM Graphs"/>
      <sheetName val="LOM Graph Data"/>
      <sheetName val="MRE Acctg depn"/>
      <sheetName val="Production"/>
      <sheetName val="LOM Capability"/>
      <sheetName val="Price Inputs"/>
      <sheetName val="LOM Capital"/>
      <sheetName val="OL"/>
      <sheetName val="Ref"/>
      <sheetName val="Acid Calc"/>
      <sheetName val="Util"/>
      <sheetName val="HL"/>
      <sheetName val="Secondary Feeds"/>
      <sheetName val="Mine &amp; Admin"/>
      <sheetName val="Site Mtce"/>
      <sheetName val="Assumptions"/>
      <sheetName val="Working Cap Movemts"/>
      <sheetName val="CY 2007 Forecast Adjustments"/>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Altenativa"/>
      <sheetName val="Incremental"/>
      <sheetName val="Graficas VPN"/>
      <sheetName val="Gráficas VPN (Inglés)"/>
      <sheetName val="Tabla Depreciación"/>
      <sheetName val="MODEC_II"/>
      <sheetName val="Working Cap Movemts"/>
      <sheetName val="H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104"/>
      <sheetName val="106"/>
      <sheetName val="107"/>
      <sheetName val="108"/>
      <sheetName val="109"/>
      <sheetName val="202"/>
      <sheetName val="301"/>
      <sheetName val="401"/>
      <sheetName val="404"/>
      <sheetName val="601"/>
      <sheetName val="Auxiliares"/>
      <sheetName val="SAI 2017"/>
    </sheetNames>
    <sheetDataSet>
      <sheetData sheetId="0"/>
      <sheetData sheetId="1"/>
      <sheetData sheetId="2"/>
      <sheetData sheetId="3"/>
      <sheetData sheetId="4"/>
      <sheetData sheetId="5"/>
      <sheetData sheetId="6"/>
      <sheetData sheetId="7"/>
      <sheetData sheetId="8"/>
      <sheetData sheetId="9"/>
      <sheetData sheetId="10"/>
      <sheetData sheetId="11">
        <row r="206">
          <cell r="G206">
            <v>127618</v>
          </cell>
        </row>
      </sheetData>
      <sheetData sheetId="12"/>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104"/>
      <sheetName val="106"/>
      <sheetName val="107"/>
      <sheetName val="108"/>
      <sheetName val="109"/>
      <sheetName val="202"/>
      <sheetName val="301"/>
      <sheetName val="401"/>
      <sheetName val="404"/>
      <sheetName val="601"/>
      <sheetName val="Auxiliares"/>
      <sheetName val="SAI 2017"/>
    </sheetNames>
    <sheetDataSet>
      <sheetData sheetId="0"/>
      <sheetData sheetId="1"/>
      <sheetData sheetId="2"/>
      <sheetData sheetId="3"/>
      <sheetData sheetId="4"/>
      <sheetData sheetId="5"/>
      <sheetData sheetId="6"/>
      <sheetData sheetId="7"/>
      <sheetData sheetId="8"/>
      <sheetData sheetId="9"/>
      <sheetData sheetId="10"/>
      <sheetData sheetId="11">
        <row r="206">
          <cell r="G206">
            <v>127618</v>
          </cell>
        </row>
      </sheetData>
      <sheetData sheetId="12"/>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a 2.1"/>
      <sheetName val="Tablas 3.1-3.9"/>
      <sheetName val="Tabla 4.1"/>
      <sheetName val="Tabla 4.2"/>
      <sheetName val="Tabla 5.2"/>
      <sheetName val="Tabla 6.7"/>
      <sheetName val="Tabla 1.1"/>
      <sheetName val="Tabla 2.1"/>
      <sheetName val="Tabla 5.1"/>
      <sheetName val="Tabla 6.1"/>
      <sheetName val="Tabla 6.2"/>
      <sheetName val="Tabla 6.3"/>
      <sheetName val="Tabla 6.4"/>
      <sheetName val="Tabla 6.5"/>
      <sheetName val="Tabla 6.6"/>
      <sheetName val="Gráfica 6.1"/>
      <sheetName val="Tabla 7.1"/>
      <sheetName val="Tabla 7.2"/>
      <sheetName val="Tabla 7.3"/>
      <sheetName val="Tabla 8.1"/>
      <sheetName val="Tabla 8.2"/>
      <sheetName val="Tabla 8.3"/>
      <sheetName val="Tabla 8.4"/>
      <sheetName val="CANALETA9"/>
      <sheetName val="Solicitud de Servicios"/>
      <sheetName val="INSUMOS"/>
      <sheetName val="Gráfica_2_1"/>
      <sheetName val="Tablas_3_1-3_9"/>
      <sheetName val="Tabla_4_1"/>
      <sheetName val="Tabla_4_2"/>
      <sheetName val="Tabla_5_2"/>
      <sheetName val="Tabla_6_7"/>
      <sheetName val="Tabla_1_1"/>
      <sheetName val="Tabla_2_1"/>
      <sheetName val="Tabla_5_1"/>
      <sheetName val="Tabla_6_1"/>
      <sheetName val="Tabla_6_2"/>
      <sheetName val="Tabla_6_3"/>
      <sheetName val="Tabla_6_4"/>
      <sheetName val="Tabla_6_5"/>
      <sheetName val="Tabla_6_6"/>
      <sheetName val="Gráfica_6_1"/>
      <sheetName val="Tabla_7_1"/>
      <sheetName val="Tabla_7_2"/>
      <sheetName val="Tabla_7_3"/>
      <sheetName val="Tabla_8_1"/>
      <sheetName val="Tabla_8_2"/>
      <sheetName val="Tabla_8_3"/>
      <sheetName val="Tabla_8_4"/>
      <sheetName val="Hoja1"/>
      <sheetName val="Informe de Obra Ext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Tables"/>
      <sheetName val="Summary"/>
      <sheetName val="CapitalBudget6MthToDec05"/>
      <sheetName val="Propuesta"/>
    </sheetNames>
    <sheetDataSet>
      <sheetData sheetId="0" refreshError="1"/>
      <sheetData sheetId="1" refreshError="1"/>
      <sheetData sheetId="2" refreshError="1"/>
      <sheetData sheetId="3"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illas"/>
      <sheetName val="GENERAL "/>
      <sheetName val="cap 5-ELECTRICAS "/>
      <sheetName val="datosluminariasRoyAlPHa"/>
      <sheetName val="RefTables"/>
      <sheetName val="Registros_de_Asistencia"/>
      <sheetName val="Simulación Inf."/>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bros Interagua"/>
      <sheetName val="Rubros Nuevos"/>
      <sheetName val="ObraCivil Alt1"/>
      <sheetName val="ObraCivil Alt2"/>
    </sheetNames>
    <sheetDataSet>
      <sheetData sheetId="0" refreshError="1"/>
      <sheetData sheetId="1" refreshError="1"/>
      <sheetData sheetId="2" refreshError="1"/>
      <sheetData sheetId="3"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 SAO"/>
      <sheetName val="Resumen"/>
      <sheetName val="AIUI"/>
      <sheetName val="Precios SAO Abril 12_11"/>
      <sheetName val="PPTO TOTAL SAO"/>
      <sheetName val="ACDTO. (PVC)"/>
      <sheetName val="Actdas.Acdto"/>
      <sheetName val="ALCDO(Concreto)"/>
      <sheetName val="SUMIDEROS"/>
      <sheetName val="Actdas. Alcdo"/>
      <sheetName val="ALCDO(PVC)"/>
      <sheetName val="SUMIDEROS,"/>
      <sheetName val="Actdas.Alcdo."/>
      <sheetName val="SUMIDEROS, (2)"/>
      <sheetName val="Actdas.Alcdo. (2)"/>
      <sheetName val="PAV CON B.A"/>
      <sheetName val="PAV CON B.G"/>
      <sheetName val="Parch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OPTIMIZACIÓN"/>
      <sheetName val="APU OPTIMIZACIÓN"/>
      <sheetName val="PTAP"/>
      <sheetName val="APU PTAP"/>
      <sheetName val="Tanque de Almacenamiento"/>
      <sheetName val="APU TAL"/>
      <sheetName val=" REDES DE DISTRI"/>
      <sheetName val="APU_Redes"/>
      <sheetName val="ESTAC.  REGULA"/>
      <sheetName val="APU ESTC REGUL "/>
      <sheetName val="REDES ALCANTARILLADO"/>
      <sheetName val="APU REDES ALCANTARILLADO"/>
      <sheetName val="VIA"/>
      <sheetName val="APU VIA"/>
      <sheetName val="SENDEROS"/>
      <sheetName val="APU SENDEROS"/>
      <sheetName val="BASE CTOS"/>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C3">
            <v>0.2</v>
          </cell>
        </row>
      </sheetData>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Obra Cívil"/>
      <sheetName val="BASE"/>
    </sheetNames>
    <sheetDataSet>
      <sheetData sheetId="0">
        <row r="5">
          <cell r="C5" t="str">
            <v>INFORME SEMANAL DE AVANCE DE OBRA CIVIL</v>
          </cell>
        </row>
      </sheetData>
      <sheetData sheetId="1"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de Servicios"/>
    </sheetNames>
    <sheetDataSet>
      <sheetData sheetId="0">
        <row r="4">
          <cell r="B4" t="str">
            <v>SOLICITUD DE SERVICIOS</v>
          </cell>
        </row>
      </sheetData>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Summary"/>
      <sheetName val="Creation of value"/>
      <sheetName val="Defining the problem"/>
      <sheetName val="Logic trees"/>
      <sheetName val="The value chain"/>
      <sheetName val="Value driver analysis"/>
      <sheetName val="Sources of project value"/>
      <sheetName val="Principles of valuation"/>
      <sheetName val="Forecasting cash flow"/>
      <sheetName val="Principles of investment risk"/>
      <sheetName val="Capital asset pricing model"/>
      <sheetName val="Project cost of capital"/>
      <sheetName val="Project risk analysis"/>
      <sheetName val="Alternative investment criteria"/>
      <sheetName val="Communicating value"/>
      <sheetName val="Principles of spreadsheeting"/>
      <sheetName val="Spreadsheet standards (1)"/>
      <sheetName val="Spreadsheet standards (2)"/>
      <sheetName val="Reconciling value"/>
      <sheetName val="Mine variance - graph"/>
      <sheetName val="Mine variance - tree"/>
      <sheetName val="Graph data"/>
      <sheetName val="Graph data (2)"/>
      <sheetName val="datosluminariasRoyAlP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dex"/>
      <sheetName val="Project Parameters"/>
      <sheetName val="Fleet"/>
      <sheetName val="Utilisation"/>
      <sheetName val="Support Equipment"/>
      <sheetName val="Truck Nos - Coal"/>
      <sheetName val="Truck Nos - Waste"/>
      <sheetName val="Ground Prep - Coal"/>
      <sheetName val="Ground Prep - Waste"/>
      <sheetName val="Capacity"/>
      <sheetName val="Pasted Schedule"/>
      <sheetName val="MANUAL CONTRACTOR ANNUAL VOLUME"/>
      <sheetName val="Waste Exc Prod"/>
      <sheetName val="Coal Exc Prod"/>
      <sheetName val="Work Hrs - FEL&amp;EXC "/>
      <sheetName val="Work Hrs - Trucks&amp;Support"/>
      <sheetName val="Hours Summary"/>
      <sheetName val="Equip Selection &amp; Roster"/>
      <sheetName val="Truck Cycle Data"/>
      <sheetName val="OC Equip Data"/>
      <sheetName val="Mine variance - tr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APU"/>
      <sheetName val="PRESUPUESTO"/>
      <sheetName val="APU"/>
      <sheetName val="INSUMOS"/>
      <sheetName val="RESUMEN PRESUPU."/>
      <sheetName val="AMAPOLITA"/>
      <sheetName val="amapolitaoficial"/>
      <sheetName val="Hoja8"/>
      <sheetName val="Hoja9"/>
      <sheetName val="Hoja10"/>
      <sheetName val="Hoja11"/>
      <sheetName val="Hoja12"/>
      <sheetName val="Hoja13"/>
      <sheetName val="Hoja14"/>
      <sheetName val="Hoja15"/>
      <sheetName val="Hoja16"/>
      <sheetName val="AASHTO"/>
      <sheetName val="INV"/>
    </sheetNames>
    <sheetDataSet>
      <sheetData sheetId="0">
        <row r="1">
          <cell r="A1" t="str">
            <v>CODIGO</v>
          </cell>
          <cell r="B1" t="str">
            <v>ITEM</v>
          </cell>
          <cell r="C1" t="str">
            <v>UNIDAD</v>
          </cell>
        </row>
        <row r="2">
          <cell r="A2" t="str">
            <v>Z100</v>
          </cell>
          <cell r="B2" t="str">
            <v>MORTERO 1:4</v>
          </cell>
          <cell r="C2" t="str">
            <v>M3</v>
          </cell>
          <cell r="D2">
            <v>181373</v>
          </cell>
        </row>
        <row r="3">
          <cell r="B3" t="str">
            <v>CODIGO</v>
          </cell>
          <cell r="C3" t="str">
            <v>Z100</v>
          </cell>
        </row>
        <row r="4">
          <cell r="A4" t="str">
            <v>CODIGO</v>
          </cell>
          <cell r="B4" t="str">
            <v>RECURSOS</v>
          </cell>
          <cell r="C4" t="str">
            <v>UNIDAD</v>
          </cell>
          <cell r="D4" t="str">
            <v>CANT.</v>
          </cell>
        </row>
        <row r="5">
          <cell r="B5" t="str">
            <v>MATERIALES</v>
          </cell>
        </row>
        <row r="6">
          <cell r="A6" t="str">
            <v>M010</v>
          </cell>
          <cell r="B6" t="str">
            <v>CEMENTO</v>
          </cell>
          <cell r="C6" t="str">
            <v>SACO</v>
          </cell>
          <cell r="D6">
            <v>7.3</v>
          </cell>
        </row>
        <row r="7">
          <cell r="A7" t="str">
            <v>M020</v>
          </cell>
          <cell r="B7" t="str">
            <v>AGUA</v>
          </cell>
          <cell r="C7" t="str">
            <v>LT</v>
          </cell>
          <cell r="D7">
            <v>212</v>
          </cell>
        </row>
        <row r="8">
          <cell r="A8" t="str">
            <v>M070</v>
          </cell>
          <cell r="B8" t="str">
            <v>ARENA DE PEGA</v>
          </cell>
          <cell r="C8" t="str">
            <v>M3</v>
          </cell>
          <cell r="D8">
            <v>1.4</v>
          </cell>
        </row>
        <row r="9">
          <cell r="B9">
            <v>0</v>
          </cell>
          <cell r="C9">
            <v>0</v>
          </cell>
        </row>
        <row r="11">
          <cell r="B11" t="str">
            <v>EQUIPO</v>
          </cell>
        </row>
        <row r="12">
          <cell r="B12" t="str">
            <v>HTA MENOR (5% de M. de O.)</v>
          </cell>
        </row>
        <row r="17">
          <cell r="B17" t="str">
            <v>MANO DE OBRA</v>
          </cell>
        </row>
        <row r="18">
          <cell r="A18" t="str">
            <v>O110</v>
          </cell>
          <cell r="B18" t="str">
            <v>1 OFIC. Y 1 AYUD.</v>
          </cell>
          <cell r="C18" t="str">
            <v>DIA</v>
          </cell>
          <cell r="D18">
            <v>0.4</v>
          </cell>
        </row>
        <row r="21">
          <cell r="A21">
            <v>0</v>
          </cell>
          <cell r="B21">
            <v>0</v>
          </cell>
          <cell r="C21">
            <v>0</v>
          </cell>
        </row>
        <row r="23">
          <cell r="B23" t="str">
            <v>TRANSPORTE</v>
          </cell>
        </row>
        <row r="27">
          <cell r="A27">
            <v>0</v>
          </cell>
          <cell r="B27">
            <v>0</v>
          </cell>
          <cell r="C27">
            <v>0</v>
          </cell>
        </row>
        <row r="31">
          <cell r="A31" t="str">
            <v>CODIGO</v>
          </cell>
          <cell r="B31" t="str">
            <v>ITEM</v>
          </cell>
          <cell r="C31" t="str">
            <v>UNIDAD</v>
          </cell>
        </row>
        <row r="32">
          <cell r="A32" t="str">
            <v>Z110</v>
          </cell>
          <cell r="B32" t="str">
            <v>MORTERO 1:5</v>
          </cell>
          <cell r="C32" t="str">
            <v>M3</v>
          </cell>
          <cell r="D32">
            <v>151123.875</v>
          </cell>
        </row>
        <row r="33">
          <cell r="B33" t="str">
            <v>CODIGO</v>
          </cell>
          <cell r="C33" t="str">
            <v>Z110</v>
          </cell>
        </row>
        <row r="34">
          <cell r="A34" t="str">
            <v>CODIGO</v>
          </cell>
          <cell r="B34" t="str">
            <v>RECURSOS</v>
          </cell>
          <cell r="C34" t="str">
            <v>UNIDAD</v>
          </cell>
          <cell r="D34" t="str">
            <v>CANT.</v>
          </cell>
        </row>
        <row r="35">
          <cell r="B35" t="str">
            <v>MATERIALES</v>
          </cell>
        </row>
        <row r="36">
          <cell r="A36" t="str">
            <v>M010</v>
          </cell>
          <cell r="B36" t="str">
            <v>CEMENTO</v>
          </cell>
          <cell r="C36" t="str">
            <v>SACO</v>
          </cell>
          <cell r="D36">
            <v>6</v>
          </cell>
        </row>
        <row r="37">
          <cell r="A37" t="str">
            <v>M020</v>
          </cell>
          <cell r="B37" t="str">
            <v>AGUA</v>
          </cell>
          <cell r="C37" t="str">
            <v>LT</v>
          </cell>
          <cell r="D37">
            <v>48</v>
          </cell>
        </row>
        <row r="38">
          <cell r="A38" t="str">
            <v>M070</v>
          </cell>
          <cell r="B38" t="str">
            <v>ARENA DE PEGA</v>
          </cell>
          <cell r="C38" t="str">
            <v>M3</v>
          </cell>
          <cell r="D38">
            <v>1.2</v>
          </cell>
        </row>
        <row r="39">
          <cell r="B39">
            <v>0</v>
          </cell>
          <cell r="C39">
            <v>0</v>
          </cell>
        </row>
        <row r="41">
          <cell r="B41" t="str">
            <v>EQUIPO</v>
          </cell>
        </row>
        <row r="42">
          <cell r="B42" t="str">
            <v>HTA MENOR (5% de M. de O.)</v>
          </cell>
        </row>
        <row r="44">
          <cell r="A44">
            <v>0</v>
          </cell>
          <cell r="B44">
            <v>0</v>
          </cell>
          <cell r="C44">
            <v>0</v>
          </cell>
        </row>
        <row r="46">
          <cell r="B46" t="str">
            <v>MANO DE OBRA</v>
          </cell>
        </row>
        <row r="47">
          <cell r="A47" t="str">
            <v>O110</v>
          </cell>
          <cell r="B47" t="str">
            <v>1 OFIC. Y 1 AYUD.</v>
          </cell>
          <cell r="C47" t="str">
            <v>DIA</v>
          </cell>
          <cell r="D47">
            <v>0.35</v>
          </cell>
        </row>
        <row r="49">
          <cell r="A49">
            <v>0</v>
          </cell>
          <cell r="B49">
            <v>0</v>
          </cell>
          <cell r="C49">
            <v>0</v>
          </cell>
        </row>
        <row r="51">
          <cell r="B51" t="str">
            <v>TRANSPORTE</v>
          </cell>
        </row>
        <row r="55">
          <cell r="A55">
            <v>0</v>
          </cell>
          <cell r="B55">
            <v>0</v>
          </cell>
          <cell r="C55">
            <v>0</v>
          </cell>
        </row>
        <row r="58">
          <cell r="A58" t="str">
            <v>CODIGO</v>
          </cell>
          <cell r="B58" t="str">
            <v>ITEM</v>
          </cell>
          <cell r="C58" t="str">
            <v>UNIDAD</v>
          </cell>
        </row>
        <row r="59">
          <cell r="A59" t="str">
            <v>Z120</v>
          </cell>
          <cell r="B59" t="str">
            <v>MORTERO 1:6</v>
          </cell>
          <cell r="C59" t="str">
            <v>M3</v>
          </cell>
          <cell r="D59">
            <v>145003.125</v>
          </cell>
        </row>
        <row r="60">
          <cell r="B60" t="str">
            <v>CODIGO</v>
          </cell>
          <cell r="C60" t="str">
            <v>Z120</v>
          </cell>
        </row>
        <row r="61">
          <cell r="A61" t="str">
            <v>CODIGO</v>
          </cell>
          <cell r="B61" t="str">
            <v>RECURSOS</v>
          </cell>
          <cell r="C61" t="str">
            <v>UNIDAD</v>
          </cell>
          <cell r="D61" t="str">
            <v>CANT.</v>
          </cell>
        </row>
        <row r="62">
          <cell r="B62" t="str">
            <v>MATERIALES</v>
          </cell>
        </row>
        <row r="63">
          <cell r="A63" t="str">
            <v>M010</v>
          </cell>
          <cell r="B63" t="str">
            <v>CEMENTO</v>
          </cell>
          <cell r="C63" t="str">
            <v>SACO</v>
          </cell>
          <cell r="D63">
            <v>5.25</v>
          </cell>
        </row>
        <row r="64">
          <cell r="A64" t="str">
            <v>M020</v>
          </cell>
          <cell r="B64" t="str">
            <v>AGUA</v>
          </cell>
          <cell r="C64" t="str">
            <v>LT</v>
          </cell>
          <cell r="D64">
            <v>233</v>
          </cell>
        </row>
        <row r="65">
          <cell r="A65" t="str">
            <v>M070</v>
          </cell>
          <cell r="B65" t="str">
            <v>ARENA DE PEGA</v>
          </cell>
          <cell r="C65" t="str">
            <v>M3</v>
          </cell>
          <cell r="D65">
            <v>1.2</v>
          </cell>
        </row>
        <row r="66">
          <cell r="B66">
            <v>0</v>
          </cell>
          <cell r="C66">
            <v>0</v>
          </cell>
        </row>
        <row r="68">
          <cell r="B68" t="str">
            <v>EQUIPO</v>
          </cell>
        </row>
        <row r="69">
          <cell r="B69" t="str">
            <v>HTA MENOR (5% de M. de O.)</v>
          </cell>
        </row>
        <row r="70">
          <cell r="A70">
            <v>0</v>
          </cell>
          <cell r="B70">
            <v>0</v>
          </cell>
          <cell r="C70">
            <v>0</v>
          </cell>
        </row>
        <row r="72">
          <cell r="B72" t="str">
            <v>MANO DE OBRA</v>
          </cell>
        </row>
        <row r="73">
          <cell r="A73" t="str">
            <v>O110</v>
          </cell>
          <cell r="B73" t="str">
            <v>1 OFIC. Y 1 AYUD.</v>
          </cell>
          <cell r="C73" t="str">
            <v>DIA</v>
          </cell>
          <cell r="D73">
            <v>0.45</v>
          </cell>
        </row>
        <row r="74">
          <cell r="A74">
            <v>0</v>
          </cell>
          <cell r="B74">
            <v>0</v>
          </cell>
          <cell r="C74">
            <v>0</v>
          </cell>
        </row>
        <row r="75">
          <cell r="A75">
            <v>0</v>
          </cell>
          <cell r="B75">
            <v>0</v>
          </cell>
          <cell r="C75">
            <v>0</v>
          </cell>
        </row>
        <row r="77">
          <cell r="B77" t="str">
            <v>TRANSPORTE</v>
          </cell>
        </row>
        <row r="79">
          <cell r="A79">
            <v>0</v>
          </cell>
          <cell r="B79">
            <v>0</v>
          </cell>
          <cell r="C79">
            <v>0</v>
          </cell>
        </row>
        <row r="80">
          <cell r="A80">
            <v>0</v>
          </cell>
          <cell r="B80">
            <v>0</v>
          </cell>
          <cell r="C80">
            <v>0</v>
          </cell>
        </row>
        <row r="81">
          <cell r="A81">
            <v>0</v>
          </cell>
          <cell r="B81">
            <v>0</v>
          </cell>
          <cell r="C81">
            <v>0</v>
          </cell>
        </row>
        <row r="86">
          <cell r="A86" t="str">
            <v>CODIGO</v>
          </cell>
          <cell r="B86" t="str">
            <v>ITEM</v>
          </cell>
          <cell r="C86" t="str">
            <v>UNIDAD</v>
          </cell>
        </row>
        <row r="87">
          <cell r="A87" t="str">
            <v>Z130</v>
          </cell>
          <cell r="B87" t="str">
            <v>MORTERO 1:7</v>
          </cell>
          <cell r="C87" t="str">
            <v>M3</v>
          </cell>
          <cell r="D87">
            <v>121172.625</v>
          </cell>
        </row>
        <row r="88">
          <cell r="B88" t="str">
            <v>CODIGO</v>
          </cell>
          <cell r="C88" t="str">
            <v>Z130</v>
          </cell>
        </row>
        <row r="89">
          <cell r="A89" t="str">
            <v>CODIGO</v>
          </cell>
          <cell r="B89" t="str">
            <v>RECURSOS</v>
          </cell>
          <cell r="C89" t="str">
            <v>UNIDAD</v>
          </cell>
          <cell r="D89" t="str">
            <v>CANT.</v>
          </cell>
        </row>
        <row r="90">
          <cell r="B90" t="str">
            <v>MATERIALES</v>
          </cell>
        </row>
        <row r="91">
          <cell r="A91" t="str">
            <v>M010</v>
          </cell>
          <cell r="B91" t="str">
            <v>CEMENTO</v>
          </cell>
          <cell r="C91" t="str">
            <v>SACO</v>
          </cell>
          <cell r="D91">
            <v>4.5</v>
          </cell>
        </row>
        <row r="92">
          <cell r="A92" t="str">
            <v>M020</v>
          </cell>
          <cell r="B92" t="str">
            <v>AGUA</v>
          </cell>
          <cell r="C92" t="str">
            <v>LT</v>
          </cell>
          <cell r="D92">
            <v>204</v>
          </cell>
        </row>
        <row r="93">
          <cell r="A93" t="str">
            <v>M070</v>
          </cell>
          <cell r="B93" t="str">
            <v>ARENA DE PEGA</v>
          </cell>
          <cell r="C93" t="str">
            <v>M3</v>
          </cell>
          <cell r="D93">
            <v>1.25</v>
          </cell>
        </row>
        <row r="94">
          <cell r="B94">
            <v>0</v>
          </cell>
          <cell r="C94">
            <v>0</v>
          </cell>
        </row>
        <row r="96">
          <cell r="B96" t="str">
            <v>EQUIPO</v>
          </cell>
        </row>
        <row r="97">
          <cell r="B97" t="str">
            <v>HTA MENOR (5% de M. de O.)</v>
          </cell>
        </row>
        <row r="98">
          <cell r="A98">
            <v>0</v>
          </cell>
          <cell r="B98">
            <v>0</v>
          </cell>
          <cell r="C98">
            <v>0</v>
          </cell>
        </row>
        <row r="99">
          <cell r="A99">
            <v>0</v>
          </cell>
          <cell r="B99">
            <v>0</v>
          </cell>
          <cell r="C99">
            <v>0</v>
          </cell>
        </row>
        <row r="100">
          <cell r="A100">
            <v>0</v>
          </cell>
          <cell r="B100">
            <v>0</v>
          </cell>
          <cell r="C100">
            <v>0</v>
          </cell>
        </row>
        <row r="102">
          <cell r="B102" t="str">
            <v>MANO DE OBRA</v>
          </cell>
        </row>
        <row r="103">
          <cell r="A103" t="str">
            <v>O110</v>
          </cell>
          <cell r="B103" t="str">
            <v>1 OFIC. Y 1 AYUD.</v>
          </cell>
          <cell r="C103" t="str">
            <v>DIA</v>
          </cell>
          <cell r="D103">
            <v>0.25</v>
          </cell>
        </row>
        <row r="104">
          <cell r="A104">
            <v>0</v>
          </cell>
          <cell r="B104">
            <v>0</v>
          </cell>
          <cell r="C104">
            <v>0</v>
          </cell>
        </row>
        <row r="105">
          <cell r="A105">
            <v>0</v>
          </cell>
          <cell r="B105">
            <v>0</v>
          </cell>
          <cell r="C105">
            <v>0</v>
          </cell>
        </row>
        <row r="106">
          <cell r="A106">
            <v>0</v>
          </cell>
          <cell r="B106">
            <v>0</v>
          </cell>
          <cell r="C106">
            <v>0</v>
          </cell>
        </row>
        <row r="108">
          <cell r="B108" t="str">
            <v>TRANSPORTE</v>
          </cell>
        </row>
        <row r="110">
          <cell r="A110">
            <v>0</v>
          </cell>
          <cell r="B110">
            <v>0</v>
          </cell>
          <cell r="C110">
            <v>0</v>
          </cell>
        </row>
        <row r="111">
          <cell r="A111">
            <v>0</v>
          </cell>
          <cell r="B111">
            <v>0</v>
          </cell>
          <cell r="C111">
            <v>0</v>
          </cell>
        </row>
        <row r="112">
          <cell r="A112">
            <v>0</v>
          </cell>
          <cell r="B112">
            <v>0</v>
          </cell>
          <cell r="C112">
            <v>0</v>
          </cell>
        </row>
        <row r="115">
          <cell r="A115" t="str">
            <v>CODIGO</v>
          </cell>
          <cell r="B115" t="str">
            <v>ITEM</v>
          </cell>
          <cell r="C115" t="str">
            <v>UNIDAD</v>
          </cell>
        </row>
        <row r="116">
          <cell r="A116" t="str">
            <v>Z140</v>
          </cell>
          <cell r="B116" t="str">
            <v>MORTERO REV.  1:3</v>
          </cell>
          <cell r="C116" t="str">
            <v>M3</v>
          </cell>
          <cell r="D116">
            <v>192469.5</v>
          </cell>
        </row>
        <row r="117">
          <cell r="B117" t="str">
            <v>CODIGO</v>
          </cell>
          <cell r="C117" t="str">
            <v>Z140</v>
          </cell>
        </row>
        <row r="118">
          <cell r="A118" t="str">
            <v>CODIGO</v>
          </cell>
          <cell r="B118" t="str">
            <v>RECURSOS</v>
          </cell>
          <cell r="C118" t="str">
            <v>UNIDAD</v>
          </cell>
          <cell r="D118" t="str">
            <v>CANT.</v>
          </cell>
        </row>
        <row r="119">
          <cell r="B119" t="str">
            <v>MATERIALES</v>
          </cell>
        </row>
        <row r="120">
          <cell r="A120" t="str">
            <v>M010</v>
          </cell>
          <cell r="B120" t="str">
            <v>CEMENTO</v>
          </cell>
          <cell r="C120" t="str">
            <v>SACO</v>
          </cell>
          <cell r="D120">
            <v>9</v>
          </cell>
        </row>
        <row r="121">
          <cell r="A121" t="str">
            <v>M020</v>
          </cell>
          <cell r="B121" t="str">
            <v>AGUA</v>
          </cell>
          <cell r="C121" t="str">
            <v>LT</v>
          </cell>
          <cell r="D121">
            <v>252</v>
          </cell>
        </row>
        <row r="122">
          <cell r="A122" t="str">
            <v>M050</v>
          </cell>
          <cell r="B122" t="str">
            <v xml:space="preserve">ARENA DE REVOQUE. </v>
          </cell>
          <cell r="C122" t="str">
            <v>M3</v>
          </cell>
          <cell r="D122">
            <v>1.1000000000000001</v>
          </cell>
        </row>
        <row r="123">
          <cell r="B123">
            <v>0</v>
          </cell>
          <cell r="C123">
            <v>0</v>
          </cell>
        </row>
        <row r="125">
          <cell r="B125" t="str">
            <v>EQUIPO</v>
          </cell>
        </row>
        <row r="126">
          <cell r="B126" t="str">
            <v>HTA MENOR (5% de M. de O.)</v>
          </cell>
        </row>
        <row r="127">
          <cell r="A127">
            <v>0</v>
          </cell>
          <cell r="B127">
            <v>0</v>
          </cell>
          <cell r="C127">
            <v>0</v>
          </cell>
        </row>
        <row r="128">
          <cell r="A128">
            <v>0</v>
          </cell>
          <cell r="B128">
            <v>0</v>
          </cell>
          <cell r="C128">
            <v>0</v>
          </cell>
        </row>
        <row r="129">
          <cell r="A129">
            <v>0</v>
          </cell>
          <cell r="B129">
            <v>0</v>
          </cell>
          <cell r="C129">
            <v>0</v>
          </cell>
        </row>
        <row r="131">
          <cell r="B131" t="str">
            <v>MANO DE OBRA</v>
          </cell>
        </row>
        <row r="132">
          <cell r="A132" t="str">
            <v>O110</v>
          </cell>
          <cell r="B132" t="str">
            <v>1 OFIC. Y 1 AYUD.</v>
          </cell>
          <cell r="C132" t="str">
            <v>DIA</v>
          </cell>
          <cell r="D132">
            <v>0.2</v>
          </cell>
        </row>
        <row r="133">
          <cell r="A133">
            <v>0</v>
          </cell>
          <cell r="B133">
            <v>0</v>
          </cell>
          <cell r="C133">
            <v>0</v>
          </cell>
        </row>
        <row r="134">
          <cell r="A134">
            <v>0</v>
          </cell>
          <cell r="B134">
            <v>0</v>
          </cell>
          <cell r="C134">
            <v>0</v>
          </cell>
        </row>
        <row r="135">
          <cell r="A135">
            <v>0</v>
          </cell>
          <cell r="B135">
            <v>0</v>
          </cell>
          <cell r="C135">
            <v>0</v>
          </cell>
        </row>
        <row r="137">
          <cell r="B137" t="str">
            <v>TRANSPORTE</v>
          </cell>
        </row>
        <row r="139">
          <cell r="A139">
            <v>0</v>
          </cell>
          <cell r="B139">
            <v>0</v>
          </cell>
          <cell r="C139">
            <v>0</v>
          </cell>
        </row>
        <row r="140">
          <cell r="A140">
            <v>0</v>
          </cell>
          <cell r="B140">
            <v>0</v>
          </cell>
          <cell r="C140">
            <v>0</v>
          </cell>
        </row>
        <row r="141">
          <cell r="A141">
            <v>0</v>
          </cell>
          <cell r="B141">
            <v>0</v>
          </cell>
          <cell r="C141">
            <v>0</v>
          </cell>
        </row>
        <row r="145">
          <cell r="A145" t="str">
            <v>CODIGO</v>
          </cell>
          <cell r="B145" t="str">
            <v>ITEM</v>
          </cell>
          <cell r="C145" t="str">
            <v>UNIDAD</v>
          </cell>
        </row>
        <row r="146">
          <cell r="A146" t="str">
            <v>Z150</v>
          </cell>
          <cell r="B146" t="str">
            <v>MORTERO REV.  1:4</v>
          </cell>
          <cell r="C146" t="str">
            <v>M3</v>
          </cell>
          <cell r="D146">
            <v>160884.5</v>
          </cell>
        </row>
        <row r="147">
          <cell r="B147" t="str">
            <v>CODIGO</v>
          </cell>
          <cell r="C147" t="str">
            <v>Z150</v>
          </cell>
        </row>
        <row r="148">
          <cell r="A148" t="str">
            <v>CODIGO</v>
          </cell>
          <cell r="B148" t="str">
            <v>RECURSOS</v>
          </cell>
          <cell r="C148" t="str">
            <v>UNIDAD</v>
          </cell>
          <cell r="D148" t="str">
            <v>CANT.</v>
          </cell>
        </row>
        <row r="149">
          <cell r="B149" t="str">
            <v>MATERIALES</v>
          </cell>
        </row>
        <row r="150">
          <cell r="A150" t="str">
            <v>M010</v>
          </cell>
          <cell r="B150" t="str">
            <v>CEMENTO</v>
          </cell>
          <cell r="C150" t="str">
            <v>SACO</v>
          </cell>
          <cell r="D150">
            <v>7</v>
          </cell>
        </row>
        <row r="151">
          <cell r="A151" t="str">
            <v>M020</v>
          </cell>
          <cell r="B151" t="str">
            <v>AGUA</v>
          </cell>
          <cell r="C151" t="str">
            <v>LT</v>
          </cell>
          <cell r="D151">
            <v>252</v>
          </cell>
        </row>
        <row r="152">
          <cell r="A152" t="str">
            <v>M050</v>
          </cell>
          <cell r="B152" t="str">
            <v xml:space="preserve">ARENA DE REVOQUE. </v>
          </cell>
          <cell r="C152" t="str">
            <v>M3</v>
          </cell>
          <cell r="D152">
            <v>1.2</v>
          </cell>
        </row>
        <row r="153">
          <cell r="B153">
            <v>0</v>
          </cell>
          <cell r="C153">
            <v>0</v>
          </cell>
        </row>
        <row r="155">
          <cell r="B155" t="str">
            <v>EQUIPO</v>
          </cell>
        </row>
        <row r="156">
          <cell r="B156" t="str">
            <v>HTA MENOR (5% de M. de O.)</v>
          </cell>
        </row>
        <row r="157">
          <cell r="A157">
            <v>0</v>
          </cell>
          <cell r="B157">
            <v>0</v>
          </cell>
          <cell r="C157">
            <v>0</v>
          </cell>
        </row>
        <row r="158">
          <cell r="A158">
            <v>0</v>
          </cell>
          <cell r="B158">
            <v>0</v>
          </cell>
          <cell r="C158">
            <v>0</v>
          </cell>
        </row>
        <row r="159">
          <cell r="A159">
            <v>0</v>
          </cell>
          <cell r="B159">
            <v>0</v>
          </cell>
          <cell r="C159">
            <v>0</v>
          </cell>
        </row>
        <row r="161">
          <cell r="B161" t="str">
            <v>MANO DE OBRA</v>
          </cell>
        </row>
        <row r="162">
          <cell r="A162" t="str">
            <v>O110</v>
          </cell>
          <cell r="B162" t="str">
            <v>1 OFIC. Y 1 AYUD.</v>
          </cell>
          <cell r="C162" t="str">
            <v>DIA</v>
          </cell>
          <cell r="D162">
            <v>0.2</v>
          </cell>
        </row>
        <row r="163">
          <cell r="A163">
            <v>0</v>
          </cell>
          <cell r="B163">
            <v>0</v>
          </cell>
          <cell r="C163">
            <v>0</v>
          </cell>
        </row>
        <row r="164">
          <cell r="A164">
            <v>0</v>
          </cell>
          <cell r="B164">
            <v>0</v>
          </cell>
          <cell r="C164">
            <v>0</v>
          </cell>
        </row>
        <row r="166">
          <cell r="B166" t="str">
            <v>TRANSPORTE</v>
          </cell>
        </row>
        <row r="168">
          <cell r="A168">
            <v>0</v>
          </cell>
          <cell r="B168">
            <v>0</v>
          </cell>
          <cell r="C168">
            <v>0</v>
          </cell>
        </row>
        <row r="169">
          <cell r="A169">
            <v>0</v>
          </cell>
          <cell r="B169">
            <v>0</v>
          </cell>
          <cell r="C169">
            <v>0</v>
          </cell>
        </row>
        <row r="173">
          <cell r="A173" t="str">
            <v>CODIGO</v>
          </cell>
          <cell r="B173" t="str">
            <v>ITEM</v>
          </cell>
          <cell r="C173" t="str">
            <v>UNIDAD</v>
          </cell>
        </row>
        <row r="174">
          <cell r="A174" t="str">
            <v>Z160</v>
          </cell>
          <cell r="B174" t="str">
            <v>MORTERO REV.  1:5</v>
          </cell>
          <cell r="C174" t="str">
            <v>M3</v>
          </cell>
          <cell r="D174">
            <v>139009.5</v>
          </cell>
        </row>
        <row r="175">
          <cell r="B175" t="str">
            <v>CODIGO</v>
          </cell>
          <cell r="C175" t="str">
            <v>Z160</v>
          </cell>
        </row>
        <row r="176">
          <cell r="A176" t="str">
            <v>CODIGO</v>
          </cell>
          <cell r="B176" t="str">
            <v>RECURSOS</v>
          </cell>
          <cell r="C176" t="str">
            <v>UNIDAD</v>
          </cell>
          <cell r="D176" t="str">
            <v>CANT.</v>
          </cell>
        </row>
        <row r="177">
          <cell r="B177" t="str">
            <v>MATERIALES</v>
          </cell>
        </row>
        <row r="178">
          <cell r="A178" t="str">
            <v>M010</v>
          </cell>
          <cell r="B178" t="str">
            <v>CEMENTO</v>
          </cell>
          <cell r="C178" t="str">
            <v>SACO</v>
          </cell>
          <cell r="D178">
            <v>6</v>
          </cell>
        </row>
        <row r="179">
          <cell r="A179" t="str">
            <v>M020</v>
          </cell>
          <cell r="B179" t="str">
            <v>AGUA</v>
          </cell>
          <cell r="C179" t="str">
            <v>LT</v>
          </cell>
          <cell r="D179">
            <v>237</v>
          </cell>
        </row>
        <row r="180">
          <cell r="A180" t="str">
            <v>M050</v>
          </cell>
          <cell r="B180" t="str">
            <v xml:space="preserve">ARENA DE REVOQUE. </v>
          </cell>
          <cell r="C180" t="str">
            <v>M3</v>
          </cell>
          <cell r="D180">
            <v>1</v>
          </cell>
        </row>
        <row r="181">
          <cell r="B181">
            <v>0</v>
          </cell>
          <cell r="C181">
            <v>0</v>
          </cell>
        </row>
        <row r="183">
          <cell r="B183" t="str">
            <v>EQUIPO</v>
          </cell>
        </row>
        <row r="184">
          <cell r="B184" t="str">
            <v>HTA MENOR (5% de M. de O.)</v>
          </cell>
        </row>
        <row r="185">
          <cell r="A185">
            <v>0</v>
          </cell>
          <cell r="B185">
            <v>0</v>
          </cell>
          <cell r="C185">
            <v>0</v>
          </cell>
        </row>
        <row r="186">
          <cell r="A186">
            <v>0</v>
          </cell>
          <cell r="B186">
            <v>0</v>
          </cell>
          <cell r="C186">
            <v>0</v>
          </cell>
        </row>
        <row r="187">
          <cell r="A187">
            <v>0</v>
          </cell>
          <cell r="B187">
            <v>0</v>
          </cell>
          <cell r="C187">
            <v>0</v>
          </cell>
        </row>
        <row r="189">
          <cell r="B189" t="str">
            <v>MANO DE OBRA</v>
          </cell>
        </row>
        <row r="190">
          <cell r="A190" t="str">
            <v>O110</v>
          </cell>
          <cell r="B190" t="str">
            <v>1 OFIC. Y 1 AYUD.</v>
          </cell>
          <cell r="C190" t="str">
            <v>DIA</v>
          </cell>
          <cell r="D190">
            <v>0.2</v>
          </cell>
        </row>
        <row r="191">
          <cell r="A191">
            <v>0</v>
          </cell>
          <cell r="B191">
            <v>0</v>
          </cell>
          <cell r="C191">
            <v>0</v>
          </cell>
        </row>
        <row r="192">
          <cell r="A192">
            <v>0</v>
          </cell>
          <cell r="B192">
            <v>0</v>
          </cell>
          <cell r="C192">
            <v>0</v>
          </cell>
        </row>
        <row r="193">
          <cell r="A193">
            <v>0</v>
          </cell>
          <cell r="B193">
            <v>0</v>
          </cell>
          <cell r="C193">
            <v>0</v>
          </cell>
        </row>
        <row r="195">
          <cell r="B195" t="str">
            <v>TRANSPORTE</v>
          </cell>
        </row>
        <row r="197">
          <cell r="A197">
            <v>0</v>
          </cell>
          <cell r="B197">
            <v>0</v>
          </cell>
          <cell r="C197">
            <v>0</v>
          </cell>
        </row>
        <row r="198">
          <cell r="A198">
            <v>0</v>
          </cell>
          <cell r="B198">
            <v>0</v>
          </cell>
          <cell r="C198">
            <v>0</v>
          </cell>
        </row>
        <row r="199">
          <cell r="A199">
            <v>0</v>
          </cell>
          <cell r="B199">
            <v>0</v>
          </cell>
          <cell r="C199">
            <v>0</v>
          </cell>
        </row>
        <row r="202">
          <cell r="A202" t="str">
            <v>CODIGO</v>
          </cell>
          <cell r="B202" t="str">
            <v>ITEM</v>
          </cell>
          <cell r="C202" t="str">
            <v>UNIDAD</v>
          </cell>
        </row>
        <row r="203">
          <cell r="A203" t="str">
            <v>Z170</v>
          </cell>
          <cell r="B203" t="str">
            <v>MORTERO REV.  1:6</v>
          </cell>
          <cell r="C203" t="str">
            <v>M3</v>
          </cell>
          <cell r="D203">
            <v>125409.5</v>
          </cell>
        </row>
        <row r="204">
          <cell r="B204" t="str">
            <v>CODIGO</v>
          </cell>
          <cell r="C204" t="str">
            <v>Z170</v>
          </cell>
        </row>
        <row r="205">
          <cell r="A205" t="str">
            <v>CODIGO</v>
          </cell>
          <cell r="B205" t="str">
            <v>RECURSOS</v>
          </cell>
          <cell r="C205" t="str">
            <v>UNIDAD</v>
          </cell>
          <cell r="D205" t="str">
            <v>CANT.</v>
          </cell>
        </row>
        <row r="206">
          <cell r="B206" t="str">
            <v>MATERIALES</v>
          </cell>
        </row>
        <row r="207">
          <cell r="A207" t="str">
            <v>M010</v>
          </cell>
          <cell r="B207" t="str">
            <v>CEMENTO</v>
          </cell>
          <cell r="C207" t="str">
            <v>SACO</v>
          </cell>
          <cell r="D207">
            <v>5.2</v>
          </cell>
        </row>
        <row r="208">
          <cell r="A208" t="str">
            <v>M020</v>
          </cell>
          <cell r="B208" t="str">
            <v>AGUA</v>
          </cell>
          <cell r="C208" t="str">
            <v>LT</v>
          </cell>
          <cell r="D208">
            <v>237</v>
          </cell>
        </row>
        <row r="209">
          <cell r="A209" t="str">
            <v>M050</v>
          </cell>
          <cell r="B209" t="str">
            <v xml:space="preserve">ARENA DE REVOQUE. </v>
          </cell>
          <cell r="C209" t="str">
            <v>M3</v>
          </cell>
          <cell r="D209">
            <v>1</v>
          </cell>
        </row>
        <row r="210">
          <cell r="B210">
            <v>0</v>
          </cell>
          <cell r="C210">
            <v>0</v>
          </cell>
        </row>
        <row r="212">
          <cell r="B212" t="str">
            <v>EQUIPO</v>
          </cell>
        </row>
        <row r="213">
          <cell r="B213" t="str">
            <v>HTA MENOR (5% de M. de O.)</v>
          </cell>
        </row>
        <row r="214">
          <cell r="A214">
            <v>0</v>
          </cell>
          <cell r="B214">
            <v>0</v>
          </cell>
          <cell r="C214">
            <v>0</v>
          </cell>
        </row>
        <row r="215">
          <cell r="A215">
            <v>0</v>
          </cell>
          <cell r="B215">
            <v>0</v>
          </cell>
          <cell r="C215">
            <v>0</v>
          </cell>
        </row>
        <row r="216">
          <cell r="A216">
            <v>0</v>
          </cell>
          <cell r="B216">
            <v>0</v>
          </cell>
          <cell r="C216">
            <v>0</v>
          </cell>
        </row>
        <row r="218">
          <cell r="B218" t="str">
            <v>MANO DE OBRA</v>
          </cell>
        </row>
        <row r="219">
          <cell r="A219" t="str">
            <v>O110</v>
          </cell>
          <cell r="B219" t="str">
            <v>1 OFIC. Y 1 AYUD.</v>
          </cell>
          <cell r="C219" t="str">
            <v>DIA</v>
          </cell>
          <cell r="D219">
            <v>0.2</v>
          </cell>
        </row>
        <row r="220">
          <cell r="A220">
            <v>0</v>
          </cell>
          <cell r="B220">
            <v>0</v>
          </cell>
          <cell r="C220">
            <v>0</v>
          </cell>
        </row>
        <row r="221">
          <cell r="A221">
            <v>0</v>
          </cell>
          <cell r="B221">
            <v>0</v>
          </cell>
          <cell r="C221">
            <v>0</v>
          </cell>
        </row>
        <row r="222">
          <cell r="A222">
            <v>0</v>
          </cell>
          <cell r="B222">
            <v>0</v>
          </cell>
          <cell r="C222">
            <v>0</v>
          </cell>
        </row>
        <row r="224">
          <cell r="B224" t="str">
            <v>TRANSPORTE</v>
          </cell>
        </row>
        <row r="226">
          <cell r="A226">
            <v>0</v>
          </cell>
          <cell r="B226">
            <v>0</v>
          </cell>
          <cell r="C226">
            <v>0</v>
          </cell>
        </row>
        <row r="227">
          <cell r="A227">
            <v>0</v>
          </cell>
          <cell r="B227">
            <v>0</v>
          </cell>
          <cell r="C227">
            <v>0</v>
          </cell>
        </row>
        <row r="230">
          <cell r="A230" t="str">
            <v>CODIGO</v>
          </cell>
          <cell r="B230" t="str">
            <v>ITEM</v>
          </cell>
          <cell r="C230" t="str">
            <v>UNIDAD</v>
          </cell>
        </row>
        <row r="231">
          <cell r="A231" t="str">
            <v>Z180</v>
          </cell>
          <cell r="B231" t="str">
            <v>MORTERO.  1:3</v>
          </cell>
          <cell r="C231" t="str">
            <v>M3</v>
          </cell>
          <cell r="D231">
            <v>194177.625</v>
          </cell>
        </row>
        <row r="232">
          <cell r="B232" t="str">
            <v>CODIGO</v>
          </cell>
          <cell r="C232" t="str">
            <v>Z180</v>
          </cell>
        </row>
        <row r="233">
          <cell r="A233" t="str">
            <v>CODIGO</v>
          </cell>
          <cell r="B233" t="str">
            <v>RECURSOS</v>
          </cell>
          <cell r="C233" t="str">
            <v>UNIDAD</v>
          </cell>
          <cell r="D233" t="str">
            <v>CANT.</v>
          </cell>
        </row>
        <row r="234">
          <cell r="B234" t="str">
            <v>MATERIALES</v>
          </cell>
        </row>
        <row r="235">
          <cell r="A235" t="str">
            <v>M010</v>
          </cell>
          <cell r="B235" t="str">
            <v>CEMENTO</v>
          </cell>
          <cell r="C235" t="str">
            <v>SACO</v>
          </cell>
          <cell r="D235">
            <v>9</v>
          </cell>
        </row>
        <row r="236">
          <cell r="A236" t="str">
            <v>M020</v>
          </cell>
          <cell r="B236" t="str">
            <v>AGUA</v>
          </cell>
          <cell r="C236" t="str">
            <v>LT</v>
          </cell>
          <cell r="D236">
            <v>40</v>
          </cell>
        </row>
        <row r="237">
          <cell r="A237" t="str">
            <v>M070</v>
          </cell>
          <cell r="B237" t="str">
            <v>ARENA DE PEGA</v>
          </cell>
          <cell r="C237" t="str">
            <v>M3</v>
          </cell>
          <cell r="D237">
            <v>1.1200000000000001</v>
          </cell>
        </row>
        <row r="238">
          <cell r="B238">
            <v>0</v>
          </cell>
          <cell r="C238">
            <v>0</v>
          </cell>
        </row>
        <row r="240">
          <cell r="B240" t="str">
            <v>EQUIPO</v>
          </cell>
        </row>
        <row r="241">
          <cell r="B241" t="str">
            <v>HTA MENOR (5% de M. de O.)</v>
          </cell>
        </row>
        <row r="242">
          <cell r="A242">
            <v>0</v>
          </cell>
          <cell r="B242">
            <v>0</v>
          </cell>
          <cell r="C242">
            <v>0</v>
          </cell>
        </row>
        <row r="243">
          <cell r="A243">
            <v>0</v>
          </cell>
          <cell r="B243">
            <v>0</v>
          </cell>
          <cell r="C243">
            <v>0</v>
          </cell>
        </row>
        <row r="244">
          <cell r="A244">
            <v>0</v>
          </cell>
          <cell r="B244">
            <v>0</v>
          </cell>
          <cell r="C244">
            <v>0</v>
          </cell>
        </row>
        <row r="246">
          <cell r="B246" t="str">
            <v>MANO DE OBRA</v>
          </cell>
        </row>
        <row r="247">
          <cell r="A247" t="str">
            <v>O110</v>
          </cell>
          <cell r="B247" t="str">
            <v>1 OFIC. Y 1 AYUD.</v>
          </cell>
          <cell r="C247" t="str">
            <v>DIA</v>
          </cell>
          <cell r="D247">
            <v>0.25</v>
          </cell>
        </row>
        <row r="248">
          <cell r="A248">
            <v>0</v>
          </cell>
          <cell r="B248">
            <v>0</v>
          </cell>
          <cell r="C248">
            <v>0</v>
          </cell>
        </row>
        <row r="249">
          <cell r="A249">
            <v>0</v>
          </cell>
          <cell r="B249">
            <v>0</v>
          </cell>
          <cell r="C249">
            <v>0</v>
          </cell>
        </row>
        <row r="250">
          <cell r="A250">
            <v>0</v>
          </cell>
          <cell r="B250">
            <v>0</v>
          </cell>
          <cell r="C250">
            <v>0</v>
          </cell>
        </row>
        <row r="252">
          <cell r="B252" t="str">
            <v>TRANSPORTE</v>
          </cell>
        </row>
        <row r="254">
          <cell r="A254">
            <v>0</v>
          </cell>
          <cell r="B254">
            <v>0</v>
          </cell>
          <cell r="C254">
            <v>0</v>
          </cell>
        </row>
        <row r="255">
          <cell r="A255">
            <v>0</v>
          </cell>
          <cell r="B255">
            <v>0</v>
          </cell>
          <cell r="C255">
            <v>0</v>
          </cell>
        </row>
        <row r="259">
          <cell r="A259" t="str">
            <v>CODIGO</v>
          </cell>
          <cell r="B259" t="str">
            <v>ITEM</v>
          </cell>
          <cell r="C259" t="str">
            <v>UNIDAD</v>
          </cell>
        </row>
        <row r="260">
          <cell r="A260" t="str">
            <v>Z190</v>
          </cell>
          <cell r="B260" t="str">
            <v>MORTERO  1:2</v>
          </cell>
          <cell r="C260" t="str">
            <v>M3</v>
          </cell>
          <cell r="D260">
            <v>247343.5</v>
          </cell>
        </row>
        <row r="261">
          <cell r="B261" t="str">
            <v>CODIGO</v>
          </cell>
          <cell r="C261" t="str">
            <v>Z190</v>
          </cell>
        </row>
        <row r="262">
          <cell r="A262" t="str">
            <v>CODIGO</v>
          </cell>
          <cell r="B262" t="str">
            <v>RECURSOS</v>
          </cell>
          <cell r="C262" t="str">
            <v>UNIDAD</v>
          </cell>
          <cell r="D262" t="str">
            <v>CANT.</v>
          </cell>
        </row>
        <row r="263">
          <cell r="B263" t="str">
            <v>MATERIALES</v>
          </cell>
        </row>
        <row r="264">
          <cell r="A264" t="str">
            <v>M010</v>
          </cell>
          <cell r="B264" t="str">
            <v>CEMENTO</v>
          </cell>
          <cell r="C264" t="str">
            <v>SACO</v>
          </cell>
          <cell r="D264">
            <v>12.5</v>
          </cell>
        </row>
        <row r="265">
          <cell r="A265" t="str">
            <v>M020</v>
          </cell>
          <cell r="B265" t="str">
            <v>AGUA</v>
          </cell>
          <cell r="C265" t="str">
            <v>LT</v>
          </cell>
          <cell r="D265">
            <v>250</v>
          </cell>
        </row>
        <row r="266">
          <cell r="A266" t="str">
            <v>M070</v>
          </cell>
          <cell r="B266" t="str">
            <v>ARENA DE PEGA</v>
          </cell>
          <cell r="C266" t="str">
            <v>M3</v>
          </cell>
          <cell r="D266">
            <v>0.95</v>
          </cell>
        </row>
        <row r="267">
          <cell r="B267">
            <v>0</v>
          </cell>
          <cell r="C267">
            <v>0</v>
          </cell>
        </row>
        <row r="269">
          <cell r="B269" t="str">
            <v>EQUIPO</v>
          </cell>
        </row>
        <row r="270">
          <cell r="B270" t="str">
            <v>HTA MENOR (5% de M. de O.)</v>
          </cell>
        </row>
        <row r="271">
          <cell r="A271">
            <v>0</v>
          </cell>
          <cell r="B271">
            <v>0</v>
          </cell>
          <cell r="C271">
            <v>0</v>
          </cell>
        </row>
        <row r="272">
          <cell r="A272">
            <v>0</v>
          </cell>
          <cell r="B272">
            <v>0</v>
          </cell>
          <cell r="C272">
            <v>0</v>
          </cell>
        </row>
        <row r="274">
          <cell r="B274" t="str">
            <v>MANO DE OBRA</v>
          </cell>
        </row>
        <row r="275">
          <cell r="A275" t="str">
            <v>O110</v>
          </cell>
          <cell r="B275" t="str">
            <v>1 OFIC. Y 1 AYUD.</v>
          </cell>
          <cell r="C275" t="str">
            <v>DIA</v>
          </cell>
          <cell r="D275">
            <v>0.2</v>
          </cell>
        </row>
        <row r="276">
          <cell r="A276">
            <v>0</v>
          </cell>
          <cell r="B276">
            <v>0</v>
          </cell>
          <cell r="C276">
            <v>0</v>
          </cell>
        </row>
        <row r="277">
          <cell r="A277">
            <v>0</v>
          </cell>
          <cell r="B277">
            <v>0</v>
          </cell>
          <cell r="C277">
            <v>0</v>
          </cell>
        </row>
        <row r="278">
          <cell r="A278">
            <v>0</v>
          </cell>
          <cell r="B278">
            <v>0</v>
          </cell>
          <cell r="C278">
            <v>0</v>
          </cell>
        </row>
        <row r="280">
          <cell r="B280" t="str">
            <v>TRANSPORTE</v>
          </cell>
        </row>
        <row r="282">
          <cell r="A282">
            <v>0</v>
          </cell>
          <cell r="B282">
            <v>0</v>
          </cell>
          <cell r="C282">
            <v>0</v>
          </cell>
        </row>
        <row r="283">
          <cell r="A283">
            <v>0</v>
          </cell>
          <cell r="B283">
            <v>0</v>
          </cell>
          <cell r="C283">
            <v>0</v>
          </cell>
        </row>
        <row r="284">
          <cell r="A284">
            <v>0</v>
          </cell>
          <cell r="B284">
            <v>0</v>
          </cell>
          <cell r="C284">
            <v>0</v>
          </cell>
        </row>
        <row r="288">
          <cell r="A288" t="str">
            <v>CODIGO</v>
          </cell>
          <cell r="B288" t="str">
            <v>ITEM</v>
          </cell>
          <cell r="C288" t="str">
            <v>UNIDAD</v>
          </cell>
        </row>
        <row r="289">
          <cell r="A289" t="str">
            <v>Z200</v>
          </cell>
          <cell r="B289" t="str">
            <v>CONCRETO f'c=140 kg/cm2</v>
          </cell>
          <cell r="C289" t="str">
            <v>M3</v>
          </cell>
          <cell r="D289">
            <v>158178</v>
          </cell>
        </row>
        <row r="290">
          <cell r="B290" t="str">
            <v>CODIGO</v>
          </cell>
          <cell r="C290" t="str">
            <v>Z200</v>
          </cell>
        </row>
        <row r="291">
          <cell r="A291" t="str">
            <v>CODIGO</v>
          </cell>
          <cell r="B291" t="str">
            <v>RECURSOS</v>
          </cell>
          <cell r="C291" t="str">
            <v>UNIDAD</v>
          </cell>
          <cell r="D291" t="str">
            <v>CANT.</v>
          </cell>
        </row>
        <row r="292">
          <cell r="B292" t="str">
            <v>MATERIALES</v>
          </cell>
        </row>
        <row r="293">
          <cell r="A293" t="str">
            <v>M010</v>
          </cell>
          <cell r="B293" t="str">
            <v>CEMENTO</v>
          </cell>
          <cell r="C293" t="str">
            <v>SACO</v>
          </cell>
          <cell r="D293">
            <v>5</v>
          </cell>
        </row>
        <row r="294">
          <cell r="A294" t="str">
            <v>M020</v>
          </cell>
          <cell r="B294" t="str">
            <v>AGUA</v>
          </cell>
          <cell r="C294" t="str">
            <v>LT</v>
          </cell>
          <cell r="D294">
            <v>40</v>
          </cell>
        </row>
        <row r="295">
          <cell r="A295" t="str">
            <v>M080</v>
          </cell>
          <cell r="B295" t="str">
            <v>ARENA PARA CONCRETO</v>
          </cell>
          <cell r="C295" t="str">
            <v>M3</v>
          </cell>
          <cell r="D295">
            <v>0.6</v>
          </cell>
        </row>
        <row r="296">
          <cell r="A296" t="str">
            <v>M240</v>
          </cell>
          <cell r="B296" t="str">
            <v>TRITURADO 1 1/2"</v>
          </cell>
          <cell r="C296" t="str">
            <v>M3</v>
          </cell>
          <cell r="D296">
            <v>0.92</v>
          </cell>
        </row>
        <row r="297">
          <cell r="B297">
            <v>0</v>
          </cell>
          <cell r="C297">
            <v>0</v>
          </cell>
        </row>
        <row r="299">
          <cell r="B299" t="str">
            <v>EQUIPO</v>
          </cell>
        </row>
        <row r="300">
          <cell r="B300" t="str">
            <v>HTA MENOR (5% de M. de O.)</v>
          </cell>
        </row>
        <row r="301">
          <cell r="A301" t="str">
            <v>E080</v>
          </cell>
          <cell r="B301" t="str">
            <v>CONCRETADORA 1 1/2 SACOS ELECT.</v>
          </cell>
          <cell r="C301" t="str">
            <v>DIA</v>
          </cell>
          <cell r="D301">
            <v>0.4</v>
          </cell>
        </row>
        <row r="302">
          <cell r="A302">
            <v>0</v>
          </cell>
          <cell r="B302">
            <v>0</v>
          </cell>
          <cell r="C302">
            <v>0</v>
          </cell>
        </row>
        <row r="303">
          <cell r="A303">
            <v>0</v>
          </cell>
          <cell r="B303">
            <v>0</v>
          </cell>
          <cell r="C303">
            <v>0</v>
          </cell>
        </row>
        <row r="305">
          <cell r="B305" t="str">
            <v>MANO DE OBRA</v>
          </cell>
        </row>
        <row r="306">
          <cell r="A306" t="str">
            <v>O030</v>
          </cell>
          <cell r="B306" t="str">
            <v>1 OFIC. Y 2 AYUD.</v>
          </cell>
          <cell r="C306" t="str">
            <v>DIA</v>
          </cell>
          <cell r="D306">
            <v>0.4</v>
          </cell>
        </row>
        <row r="307">
          <cell r="A307">
            <v>0</v>
          </cell>
          <cell r="B307">
            <v>0</v>
          </cell>
          <cell r="C307">
            <v>0</v>
          </cell>
        </row>
        <row r="308">
          <cell r="A308">
            <v>0</v>
          </cell>
          <cell r="B308">
            <v>0</v>
          </cell>
          <cell r="C308">
            <v>0</v>
          </cell>
        </row>
        <row r="309">
          <cell r="A309">
            <v>0</v>
          </cell>
          <cell r="B309">
            <v>0</v>
          </cell>
          <cell r="C309">
            <v>0</v>
          </cell>
        </row>
        <row r="311">
          <cell r="B311" t="str">
            <v>TRANSPORTE</v>
          </cell>
        </row>
        <row r="313">
          <cell r="A313">
            <v>0</v>
          </cell>
          <cell r="B313">
            <v>0</v>
          </cell>
          <cell r="C313">
            <v>0</v>
          </cell>
        </row>
        <row r="314">
          <cell r="A314">
            <v>0</v>
          </cell>
          <cell r="B314">
            <v>0</v>
          </cell>
          <cell r="C314">
            <v>0</v>
          </cell>
        </row>
        <row r="318">
          <cell r="A318" t="str">
            <v>CODIGO</v>
          </cell>
          <cell r="B318" t="str">
            <v>ITEM</v>
          </cell>
          <cell r="C318" t="str">
            <v>UNIDAD</v>
          </cell>
        </row>
        <row r="319">
          <cell r="A319" t="str">
            <v>Z210</v>
          </cell>
          <cell r="B319" t="str">
            <v>CONCRETO f'c=175 kg/cm2</v>
          </cell>
          <cell r="C319" t="str">
            <v>M3</v>
          </cell>
          <cell r="D319">
            <v>153121.5</v>
          </cell>
        </row>
        <row r="320">
          <cell r="B320" t="str">
            <v>CODIGO</v>
          </cell>
          <cell r="C320" t="str">
            <v>Z210</v>
          </cell>
        </row>
        <row r="321">
          <cell r="A321" t="str">
            <v>CODIGO</v>
          </cell>
          <cell r="B321" t="str">
            <v>RECURSOS</v>
          </cell>
          <cell r="C321" t="str">
            <v>UNIDAD</v>
          </cell>
          <cell r="D321" t="str">
            <v>CANT.</v>
          </cell>
        </row>
        <row r="322">
          <cell r="B322" t="str">
            <v>MATERIALES</v>
          </cell>
        </row>
        <row r="323">
          <cell r="A323" t="str">
            <v>M010</v>
          </cell>
          <cell r="B323" t="str">
            <v>CEMENTO</v>
          </cell>
          <cell r="C323" t="str">
            <v>SACO</v>
          </cell>
          <cell r="D323">
            <v>6</v>
          </cell>
        </row>
        <row r="324">
          <cell r="A324" t="str">
            <v>M020</v>
          </cell>
          <cell r="B324" t="str">
            <v>AGUA</v>
          </cell>
          <cell r="C324" t="str">
            <v>LT</v>
          </cell>
          <cell r="D324">
            <v>80</v>
          </cell>
        </row>
        <row r="325">
          <cell r="A325" t="str">
            <v>M080</v>
          </cell>
          <cell r="B325" t="str">
            <v>ARENA PARA CONCRETO</v>
          </cell>
          <cell r="C325" t="str">
            <v>M3</v>
          </cell>
          <cell r="D325">
            <v>0.67</v>
          </cell>
        </row>
        <row r="326">
          <cell r="A326" t="str">
            <v>M240</v>
          </cell>
          <cell r="B326" t="str">
            <v>TRITURADO 1 1/2"</v>
          </cell>
          <cell r="C326" t="str">
            <v>M3</v>
          </cell>
          <cell r="D326">
            <v>0.71499999999999997</v>
          </cell>
        </row>
        <row r="328">
          <cell r="B328" t="str">
            <v>EQUIPO</v>
          </cell>
        </row>
        <row r="329">
          <cell r="B329" t="str">
            <v>HTA MENOR (5% de M. de O.)</v>
          </cell>
        </row>
        <row r="330">
          <cell r="A330" t="str">
            <v>E080</v>
          </cell>
          <cell r="B330" t="str">
            <v>CONCRETADORA 1 1/2 SACOS ELECT.</v>
          </cell>
          <cell r="C330" t="str">
            <v>DIA</v>
          </cell>
          <cell r="D330">
            <v>0.2</v>
          </cell>
        </row>
        <row r="331">
          <cell r="A331">
            <v>0</v>
          </cell>
          <cell r="B331">
            <v>0</v>
          </cell>
          <cell r="C331">
            <v>0</v>
          </cell>
        </row>
        <row r="332">
          <cell r="A332">
            <v>0</v>
          </cell>
          <cell r="B332">
            <v>0</v>
          </cell>
          <cell r="C332">
            <v>0</v>
          </cell>
        </row>
        <row r="334">
          <cell r="B334" t="str">
            <v>MANO DE OBRA</v>
          </cell>
        </row>
        <row r="335">
          <cell r="A335" t="str">
            <v>O030</v>
          </cell>
          <cell r="B335" t="str">
            <v>1 OFIC. Y 2 AYUD.</v>
          </cell>
          <cell r="C335" t="str">
            <v>DIA</v>
          </cell>
          <cell r="D335">
            <v>0.2</v>
          </cell>
        </row>
        <row r="336">
          <cell r="B336">
            <v>0</v>
          </cell>
          <cell r="C336">
            <v>0</v>
          </cell>
        </row>
        <row r="337">
          <cell r="A337">
            <v>0</v>
          </cell>
          <cell r="B337">
            <v>0</v>
          </cell>
          <cell r="C337">
            <v>0</v>
          </cell>
        </row>
        <row r="339">
          <cell r="B339" t="str">
            <v>TRANSPORTE</v>
          </cell>
        </row>
        <row r="341">
          <cell r="A341">
            <v>0</v>
          </cell>
          <cell r="B341">
            <v>0</v>
          </cell>
          <cell r="C341">
            <v>0</v>
          </cell>
        </row>
        <row r="342">
          <cell r="A342">
            <v>0</v>
          </cell>
          <cell r="B342">
            <v>0</v>
          </cell>
          <cell r="C342">
            <v>0</v>
          </cell>
        </row>
        <row r="346">
          <cell r="A346" t="str">
            <v>CODIGO</v>
          </cell>
          <cell r="B346" t="str">
            <v>ITEM</v>
          </cell>
          <cell r="C346" t="str">
            <v>UNIDAD</v>
          </cell>
        </row>
        <row r="347">
          <cell r="A347" t="str">
            <v>Z220</v>
          </cell>
          <cell r="B347" t="str">
            <v>CONCRETO f'c=210 kg/cm2</v>
          </cell>
          <cell r="C347" t="str">
            <v>M3</v>
          </cell>
          <cell r="D347">
            <v>241508</v>
          </cell>
        </row>
        <row r="348">
          <cell r="B348" t="str">
            <v>CODIGO</v>
          </cell>
          <cell r="C348" t="str">
            <v>Z220</v>
          </cell>
        </row>
        <row r="349">
          <cell r="A349" t="str">
            <v>CODIGO</v>
          </cell>
          <cell r="B349" t="str">
            <v>RECURSOS</v>
          </cell>
          <cell r="C349" t="str">
            <v>UNIDAD</v>
          </cell>
          <cell r="D349" t="str">
            <v>CANT.</v>
          </cell>
        </row>
        <row r="350">
          <cell r="B350" t="str">
            <v>MATERIALES</v>
          </cell>
        </row>
        <row r="351">
          <cell r="A351" t="str">
            <v>M010</v>
          </cell>
          <cell r="B351" t="str">
            <v>CEMENTO</v>
          </cell>
          <cell r="C351" t="str">
            <v>SACO</v>
          </cell>
          <cell r="D351">
            <v>7.5</v>
          </cell>
        </row>
        <row r="352">
          <cell r="A352" t="str">
            <v>M020</v>
          </cell>
          <cell r="B352" t="str">
            <v>AGUA</v>
          </cell>
          <cell r="C352" t="str">
            <v>LT</v>
          </cell>
          <cell r="D352">
            <v>175</v>
          </cell>
        </row>
        <row r="353">
          <cell r="A353" t="str">
            <v>M080</v>
          </cell>
          <cell r="B353" t="str">
            <v>ARENA PARA CONCRETO</v>
          </cell>
          <cell r="C353" t="str">
            <v>M3</v>
          </cell>
          <cell r="D353">
            <v>1.1599999999999999</v>
          </cell>
        </row>
        <row r="354">
          <cell r="A354" t="str">
            <v>M250</v>
          </cell>
          <cell r="B354" t="str">
            <v>TRITURADO 1/2"</v>
          </cell>
          <cell r="C354" t="str">
            <v>M3</v>
          </cell>
          <cell r="D354">
            <v>1.1599999999999999</v>
          </cell>
        </row>
        <row r="356">
          <cell r="B356" t="str">
            <v>EQUIPO</v>
          </cell>
        </row>
        <row r="357">
          <cell r="B357" t="str">
            <v>HTA MENOR (5% de M. de O.)</v>
          </cell>
        </row>
        <row r="358">
          <cell r="A358" t="str">
            <v>E080</v>
          </cell>
          <cell r="B358" t="str">
            <v>CONCRETADORA 1 1/2 SACOS ELECT.</v>
          </cell>
          <cell r="C358" t="str">
            <v>DIA</v>
          </cell>
          <cell r="D358">
            <v>0.5</v>
          </cell>
        </row>
        <row r="359">
          <cell r="A359">
            <v>0</v>
          </cell>
          <cell r="B359">
            <v>0</v>
          </cell>
          <cell r="C359">
            <v>0</v>
          </cell>
        </row>
        <row r="360">
          <cell r="A360">
            <v>0</v>
          </cell>
          <cell r="B360">
            <v>0</v>
          </cell>
          <cell r="C360">
            <v>0</v>
          </cell>
        </row>
        <row r="362">
          <cell r="B362" t="str">
            <v>MANO DE OBRA</v>
          </cell>
        </row>
        <row r="363">
          <cell r="A363" t="str">
            <v>O030</v>
          </cell>
          <cell r="B363" t="str">
            <v>1 OFIC. Y 2 AYUD.</v>
          </cell>
          <cell r="C363" t="str">
            <v>DIA</v>
          </cell>
          <cell r="D363">
            <v>0.65</v>
          </cell>
        </row>
        <row r="364">
          <cell r="B364">
            <v>0</v>
          </cell>
          <cell r="C364">
            <v>0</v>
          </cell>
        </row>
        <row r="365">
          <cell r="A365">
            <v>0</v>
          </cell>
          <cell r="B365">
            <v>0</v>
          </cell>
          <cell r="C365">
            <v>0</v>
          </cell>
        </row>
        <row r="366">
          <cell r="A366">
            <v>0</v>
          </cell>
          <cell r="B366">
            <v>0</v>
          </cell>
          <cell r="C366">
            <v>0</v>
          </cell>
        </row>
        <row r="368">
          <cell r="B368" t="str">
            <v>TRANSPORTE</v>
          </cell>
        </row>
        <row r="370">
          <cell r="A370">
            <v>0</v>
          </cell>
          <cell r="B370">
            <v>0</v>
          </cell>
          <cell r="C370">
            <v>0</v>
          </cell>
        </row>
        <row r="371">
          <cell r="A371">
            <v>0</v>
          </cell>
          <cell r="B371">
            <v>0</v>
          </cell>
          <cell r="C371">
            <v>0</v>
          </cell>
        </row>
        <row r="374">
          <cell r="A374" t="str">
            <v>CODIGO</v>
          </cell>
          <cell r="B374" t="str">
            <v>ITEM</v>
          </cell>
          <cell r="C374" t="str">
            <v>UNIDAD</v>
          </cell>
        </row>
        <row r="375">
          <cell r="A375" t="str">
            <v>Z230</v>
          </cell>
          <cell r="B375" t="str">
            <v>CONCRETO f'c=250 kg/cm2</v>
          </cell>
          <cell r="C375" t="str">
            <v>M3</v>
          </cell>
          <cell r="D375">
            <v>245808</v>
          </cell>
        </row>
        <row r="376">
          <cell r="B376" t="str">
            <v>CODIGO</v>
          </cell>
          <cell r="C376" t="str">
            <v>Z230</v>
          </cell>
        </row>
        <row r="377">
          <cell r="A377" t="str">
            <v>CODIGO</v>
          </cell>
          <cell r="B377" t="str">
            <v>RECURSOS</v>
          </cell>
          <cell r="C377" t="str">
            <v>UNIDAD</v>
          </cell>
          <cell r="D377" t="str">
            <v>CANT.</v>
          </cell>
        </row>
        <row r="378">
          <cell r="B378" t="str">
            <v>MATERIALES</v>
          </cell>
        </row>
        <row r="379">
          <cell r="A379" t="str">
            <v>M010</v>
          </cell>
          <cell r="B379" t="str">
            <v>CEMENTO</v>
          </cell>
          <cell r="C379" t="str">
            <v>SACO</v>
          </cell>
          <cell r="D379">
            <v>9</v>
          </cell>
        </row>
        <row r="380">
          <cell r="A380" t="str">
            <v>M020</v>
          </cell>
          <cell r="B380" t="str">
            <v>AGUA</v>
          </cell>
          <cell r="C380" t="str">
            <v>LT</v>
          </cell>
          <cell r="D380">
            <v>200</v>
          </cell>
        </row>
        <row r="381">
          <cell r="A381" t="str">
            <v>M080</v>
          </cell>
          <cell r="B381" t="str">
            <v>ARENA PARA CONCRETO</v>
          </cell>
          <cell r="C381" t="str">
            <v>M3</v>
          </cell>
          <cell r="D381">
            <v>0.7</v>
          </cell>
        </row>
        <row r="382">
          <cell r="A382" t="str">
            <v>M240</v>
          </cell>
          <cell r="B382" t="str">
            <v>TRITURADO 1 1/2"</v>
          </cell>
          <cell r="C382" t="str">
            <v>M3</v>
          </cell>
          <cell r="D382">
            <v>0.7</v>
          </cell>
        </row>
        <row r="384">
          <cell r="B384" t="str">
            <v>EQUIPO</v>
          </cell>
        </row>
        <row r="385">
          <cell r="B385" t="str">
            <v>HTA MENOR (5% de M. de O.)</v>
          </cell>
        </row>
        <row r="386">
          <cell r="A386" t="str">
            <v>E080</v>
          </cell>
          <cell r="B386" t="str">
            <v>CONCRETADORA 1 1/2 SACOS ELECT.</v>
          </cell>
          <cell r="C386" t="str">
            <v>DIA</v>
          </cell>
          <cell r="D386">
            <v>0.5</v>
          </cell>
        </row>
        <row r="387">
          <cell r="A387">
            <v>0</v>
          </cell>
          <cell r="B387">
            <v>0</v>
          </cell>
          <cell r="C387">
            <v>0</v>
          </cell>
        </row>
        <row r="388">
          <cell r="A388">
            <v>0</v>
          </cell>
          <cell r="B388">
            <v>0</v>
          </cell>
          <cell r="C388">
            <v>0</v>
          </cell>
        </row>
        <row r="390">
          <cell r="B390" t="str">
            <v>MANO DE OBRA</v>
          </cell>
        </row>
        <row r="391">
          <cell r="A391" t="str">
            <v>O030</v>
          </cell>
          <cell r="B391" t="str">
            <v>1 OFIC. Y 2 AYUD.</v>
          </cell>
          <cell r="C391" t="str">
            <v>DIA</v>
          </cell>
          <cell r="D391">
            <v>0.65</v>
          </cell>
        </row>
        <row r="392">
          <cell r="A392">
            <v>0</v>
          </cell>
          <cell r="B392">
            <v>0</v>
          </cell>
          <cell r="C392">
            <v>0</v>
          </cell>
        </row>
        <row r="393">
          <cell r="A393">
            <v>0</v>
          </cell>
          <cell r="B393">
            <v>0</v>
          </cell>
          <cell r="C393">
            <v>0</v>
          </cell>
        </row>
        <row r="394">
          <cell r="A394">
            <v>0</v>
          </cell>
          <cell r="B394">
            <v>0</v>
          </cell>
          <cell r="C394">
            <v>0</v>
          </cell>
        </row>
        <row r="396">
          <cell r="B396" t="str">
            <v>TRANSPORTE</v>
          </cell>
        </row>
        <row r="398">
          <cell r="A398">
            <v>0</v>
          </cell>
          <cell r="B398">
            <v>0</v>
          </cell>
          <cell r="C398">
            <v>0</v>
          </cell>
        </row>
        <row r="399">
          <cell r="A399">
            <v>0</v>
          </cell>
          <cell r="B399">
            <v>0</v>
          </cell>
          <cell r="C399">
            <v>0</v>
          </cell>
        </row>
        <row r="400">
          <cell r="A400">
            <v>0</v>
          </cell>
          <cell r="B400">
            <v>0</v>
          </cell>
          <cell r="C400">
            <v>0</v>
          </cell>
        </row>
        <row r="404">
          <cell r="A404" t="str">
            <v>CODIGO</v>
          </cell>
          <cell r="B404" t="str">
            <v>ITEM</v>
          </cell>
          <cell r="C404" t="str">
            <v>UNIDAD</v>
          </cell>
        </row>
        <row r="405">
          <cell r="A405" t="str">
            <v>Z240</v>
          </cell>
          <cell r="B405" t="str">
            <v>MORTERO REV.  1:8</v>
          </cell>
          <cell r="C405" t="str">
            <v>M3</v>
          </cell>
          <cell r="D405">
            <v>113573</v>
          </cell>
        </row>
        <row r="406">
          <cell r="B406" t="str">
            <v>CODIGO</v>
          </cell>
          <cell r="C406" t="str">
            <v>Z240</v>
          </cell>
        </row>
        <row r="407">
          <cell r="A407" t="str">
            <v>CODIGO</v>
          </cell>
          <cell r="B407" t="str">
            <v>RECURSOS</v>
          </cell>
          <cell r="C407" t="str">
            <v>UNIDAD</v>
          </cell>
          <cell r="D407" t="str">
            <v>CANT.</v>
          </cell>
        </row>
        <row r="408">
          <cell r="B408" t="str">
            <v>MATERIALES</v>
          </cell>
        </row>
        <row r="409">
          <cell r="A409" t="str">
            <v>M010</v>
          </cell>
          <cell r="B409" t="str">
            <v>CEMENTO</v>
          </cell>
          <cell r="C409" t="str">
            <v>SACO</v>
          </cell>
          <cell r="D409">
            <v>4</v>
          </cell>
        </row>
        <row r="410">
          <cell r="A410" t="str">
            <v>M020</v>
          </cell>
          <cell r="B410" t="str">
            <v>AGUA</v>
          </cell>
          <cell r="C410" t="str">
            <v>LT</v>
          </cell>
          <cell r="D410">
            <v>204</v>
          </cell>
        </row>
        <row r="411">
          <cell r="A411" t="str">
            <v>M080</v>
          </cell>
          <cell r="B411" t="str">
            <v>ARENA PARA CONCRETO</v>
          </cell>
          <cell r="C411" t="str">
            <v>M3</v>
          </cell>
          <cell r="D411">
            <v>1.25</v>
          </cell>
        </row>
        <row r="412">
          <cell r="B412">
            <v>0</v>
          </cell>
          <cell r="C412">
            <v>0</v>
          </cell>
        </row>
        <row r="414">
          <cell r="B414" t="str">
            <v>EQUIPO</v>
          </cell>
        </row>
        <row r="415">
          <cell r="B415" t="str">
            <v>HTA MENOR (5% de M. de O.)</v>
          </cell>
        </row>
        <row r="416">
          <cell r="A416">
            <v>0</v>
          </cell>
          <cell r="B416">
            <v>0</v>
          </cell>
          <cell r="C416">
            <v>0</v>
          </cell>
        </row>
        <row r="417">
          <cell r="A417">
            <v>0</v>
          </cell>
          <cell r="B417">
            <v>0</v>
          </cell>
          <cell r="C417">
            <v>0</v>
          </cell>
        </row>
        <row r="418">
          <cell r="A418">
            <v>0</v>
          </cell>
          <cell r="B418">
            <v>0</v>
          </cell>
          <cell r="C418">
            <v>0</v>
          </cell>
        </row>
        <row r="420">
          <cell r="B420" t="str">
            <v>MANO DE OBRA</v>
          </cell>
        </row>
        <row r="421">
          <cell r="A421" t="str">
            <v>O110</v>
          </cell>
          <cell r="B421" t="str">
            <v>1 OFIC. Y 1 AYUD.</v>
          </cell>
          <cell r="C421" t="str">
            <v>DIA</v>
          </cell>
          <cell r="D421">
            <v>0.2</v>
          </cell>
        </row>
        <row r="422">
          <cell r="A422">
            <v>0</v>
          </cell>
          <cell r="B422">
            <v>0</v>
          </cell>
          <cell r="C422">
            <v>0</v>
          </cell>
        </row>
        <row r="423">
          <cell r="A423">
            <v>0</v>
          </cell>
          <cell r="B423">
            <v>0</v>
          </cell>
          <cell r="C423">
            <v>0</v>
          </cell>
        </row>
        <row r="424">
          <cell r="A424">
            <v>0</v>
          </cell>
          <cell r="B424">
            <v>0</v>
          </cell>
          <cell r="C424">
            <v>0</v>
          </cell>
        </row>
        <row r="426">
          <cell r="B426" t="str">
            <v>TRANSPORTE</v>
          </cell>
        </row>
        <row r="428">
          <cell r="A428">
            <v>0</v>
          </cell>
          <cell r="B428">
            <v>0</v>
          </cell>
          <cell r="C428">
            <v>0</v>
          </cell>
        </row>
        <row r="429">
          <cell r="A429">
            <v>0</v>
          </cell>
          <cell r="B429">
            <v>0</v>
          </cell>
          <cell r="C429">
            <v>0</v>
          </cell>
        </row>
        <row r="432">
          <cell r="A432" t="str">
            <v>CODIGO</v>
          </cell>
          <cell r="B432" t="str">
            <v>ITEM</v>
          </cell>
          <cell r="C432" t="str">
            <v>UNIDAD</v>
          </cell>
        </row>
        <row r="433">
          <cell r="A433" t="str">
            <v>Z250</v>
          </cell>
          <cell r="B433" t="str">
            <v>MORTERO REV.  1:10</v>
          </cell>
          <cell r="C433" t="str">
            <v>M3</v>
          </cell>
          <cell r="D433">
            <v>99973</v>
          </cell>
        </row>
        <row r="434">
          <cell r="B434" t="str">
            <v>CODIGO</v>
          </cell>
          <cell r="C434" t="str">
            <v>Z250</v>
          </cell>
        </row>
        <row r="435">
          <cell r="A435" t="str">
            <v>CODIGO</v>
          </cell>
          <cell r="B435" t="str">
            <v>RECURSOS</v>
          </cell>
          <cell r="C435" t="str">
            <v>UNIDAD</v>
          </cell>
          <cell r="D435" t="str">
            <v>CANT.</v>
          </cell>
        </row>
        <row r="436">
          <cell r="B436" t="str">
            <v>MATERIALES</v>
          </cell>
        </row>
        <row r="437">
          <cell r="A437" t="str">
            <v>M010</v>
          </cell>
          <cell r="B437" t="str">
            <v>CEMENTO</v>
          </cell>
          <cell r="C437" t="str">
            <v>SACO</v>
          </cell>
          <cell r="D437">
            <v>3.2</v>
          </cell>
        </row>
        <row r="438">
          <cell r="A438" t="str">
            <v>M020</v>
          </cell>
          <cell r="B438" t="str">
            <v>AGUA</v>
          </cell>
          <cell r="C438" t="str">
            <v>LT</v>
          </cell>
          <cell r="D438">
            <v>204</v>
          </cell>
        </row>
        <row r="439">
          <cell r="A439" t="str">
            <v>M080</v>
          </cell>
          <cell r="B439" t="str">
            <v>ARENA PARA CONCRETO</v>
          </cell>
          <cell r="C439" t="str">
            <v>M3</v>
          </cell>
          <cell r="D439">
            <v>1.25</v>
          </cell>
        </row>
        <row r="440">
          <cell r="B440">
            <v>0</v>
          </cell>
          <cell r="C440">
            <v>0</v>
          </cell>
        </row>
        <row r="442">
          <cell r="B442" t="str">
            <v>EQUIPO</v>
          </cell>
        </row>
        <row r="443">
          <cell r="B443" t="str">
            <v>HTA MENOR (5% de M. de O.)</v>
          </cell>
        </row>
        <row r="444">
          <cell r="A444">
            <v>0</v>
          </cell>
          <cell r="B444">
            <v>0</v>
          </cell>
          <cell r="C444">
            <v>0</v>
          </cell>
        </row>
        <row r="445">
          <cell r="A445">
            <v>0</v>
          </cell>
          <cell r="B445">
            <v>0</v>
          </cell>
          <cell r="C445">
            <v>0</v>
          </cell>
        </row>
        <row r="446">
          <cell r="A446">
            <v>0</v>
          </cell>
          <cell r="B446">
            <v>0</v>
          </cell>
          <cell r="C446">
            <v>0</v>
          </cell>
        </row>
        <row r="448">
          <cell r="B448" t="str">
            <v>MANO DE OBRA</v>
          </cell>
        </row>
        <row r="449">
          <cell r="A449" t="str">
            <v>O110</v>
          </cell>
          <cell r="B449" t="str">
            <v>1 OFIC. Y 1 AYUD.</v>
          </cell>
          <cell r="C449" t="str">
            <v>DIA</v>
          </cell>
          <cell r="D449">
            <v>0.2</v>
          </cell>
        </row>
        <row r="450">
          <cell r="A450">
            <v>0</v>
          </cell>
          <cell r="B450">
            <v>0</v>
          </cell>
          <cell r="C450">
            <v>0</v>
          </cell>
        </row>
        <row r="451">
          <cell r="A451">
            <v>0</v>
          </cell>
          <cell r="B451">
            <v>0</v>
          </cell>
          <cell r="C451">
            <v>0</v>
          </cell>
        </row>
        <row r="452">
          <cell r="A452">
            <v>0</v>
          </cell>
          <cell r="B452">
            <v>0</v>
          </cell>
          <cell r="C452">
            <v>0</v>
          </cell>
        </row>
        <row r="454">
          <cell r="B454" t="str">
            <v>TRANSPORTE</v>
          </cell>
        </row>
        <row r="456">
          <cell r="A456">
            <v>0</v>
          </cell>
          <cell r="B456">
            <v>0</v>
          </cell>
          <cell r="C456">
            <v>0</v>
          </cell>
        </row>
        <row r="457">
          <cell r="A457">
            <v>0</v>
          </cell>
          <cell r="B457">
            <v>0</v>
          </cell>
          <cell r="C457">
            <v>0</v>
          </cell>
        </row>
        <row r="458">
          <cell r="A458">
            <v>0</v>
          </cell>
          <cell r="B458">
            <v>0</v>
          </cell>
          <cell r="C458">
            <v>0</v>
          </cell>
        </row>
        <row r="462">
          <cell r="A462" t="str">
            <v>CODIGO</v>
          </cell>
          <cell r="B462" t="str">
            <v>ITEM</v>
          </cell>
          <cell r="C462" t="str">
            <v>UNIDAD</v>
          </cell>
        </row>
        <row r="463">
          <cell r="A463" t="str">
            <v>Z260</v>
          </cell>
          <cell r="B463" t="str">
            <v>MORTERO REV.  1:12</v>
          </cell>
          <cell r="C463" t="str">
            <v>M3</v>
          </cell>
          <cell r="D463">
            <v>92311.5</v>
          </cell>
        </row>
        <row r="464">
          <cell r="B464" t="str">
            <v>CODIGO</v>
          </cell>
          <cell r="C464" t="str">
            <v>Z260</v>
          </cell>
        </row>
        <row r="465">
          <cell r="A465" t="str">
            <v>CODIGO</v>
          </cell>
          <cell r="B465" t="str">
            <v>RECURSOS</v>
          </cell>
          <cell r="C465" t="str">
            <v>UNIDAD</v>
          </cell>
          <cell r="D465" t="str">
            <v>CANT.</v>
          </cell>
        </row>
        <row r="466">
          <cell r="B466" t="str">
            <v>MATERIALES</v>
          </cell>
        </row>
        <row r="467">
          <cell r="A467" t="str">
            <v>M010</v>
          </cell>
          <cell r="B467" t="str">
            <v>CEMENTO</v>
          </cell>
          <cell r="C467" t="str">
            <v>SACO</v>
          </cell>
          <cell r="D467">
            <v>2.7</v>
          </cell>
        </row>
        <row r="468">
          <cell r="A468" t="str">
            <v>M020</v>
          </cell>
          <cell r="B468" t="str">
            <v>AGUA</v>
          </cell>
          <cell r="C468" t="str">
            <v>LT</v>
          </cell>
          <cell r="D468">
            <v>46</v>
          </cell>
        </row>
        <row r="469">
          <cell r="A469" t="str">
            <v>M080</v>
          </cell>
          <cell r="B469" t="str">
            <v>ARENA PARA CONCRETO</v>
          </cell>
          <cell r="C469" t="str">
            <v>M3</v>
          </cell>
          <cell r="D469">
            <v>1.3</v>
          </cell>
        </row>
        <row r="470">
          <cell r="B470">
            <v>0</v>
          </cell>
          <cell r="C470">
            <v>0</v>
          </cell>
        </row>
        <row r="472">
          <cell r="B472" t="str">
            <v>EQUIPO</v>
          </cell>
        </row>
        <row r="473">
          <cell r="B473" t="str">
            <v>HTA MENOR (5% de M. de O.)</v>
          </cell>
        </row>
        <row r="474">
          <cell r="A474">
            <v>0</v>
          </cell>
          <cell r="B474">
            <v>0</v>
          </cell>
          <cell r="C474">
            <v>0</v>
          </cell>
        </row>
        <row r="475">
          <cell r="A475">
            <v>0</v>
          </cell>
          <cell r="B475">
            <v>0</v>
          </cell>
          <cell r="C475">
            <v>0</v>
          </cell>
        </row>
        <row r="476">
          <cell r="A476">
            <v>0</v>
          </cell>
          <cell r="B476">
            <v>0</v>
          </cell>
          <cell r="C476">
            <v>0</v>
          </cell>
        </row>
        <row r="478">
          <cell r="B478" t="str">
            <v>MANO DE OBRA</v>
          </cell>
        </row>
        <row r="479">
          <cell r="A479" t="str">
            <v>O110</v>
          </cell>
          <cell r="B479" t="str">
            <v>1 OFIC. Y 1 AYUD.</v>
          </cell>
          <cell r="C479" t="str">
            <v>DIA</v>
          </cell>
          <cell r="D479">
            <v>0.2</v>
          </cell>
        </row>
        <row r="480">
          <cell r="A480">
            <v>0</v>
          </cell>
          <cell r="B480">
            <v>0</v>
          </cell>
          <cell r="C480">
            <v>0</v>
          </cell>
        </row>
        <row r="481">
          <cell r="A481">
            <v>0</v>
          </cell>
          <cell r="B481">
            <v>0</v>
          </cell>
          <cell r="C481">
            <v>0</v>
          </cell>
        </row>
        <row r="482">
          <cell r="A482">
            <v>0</v>
          </cell>
          <cell r="B482">
            <v>0</v>
          </cell>
          <cell r="C482">
            <v>0</v>
          </cell>
        </row>
        <row r="484">
          <cell r="B484" t="str">
            <v>TRANSPORTE</v>
          </cell>
        </row>
        <row r="486">
          <cell r="A486">
            <v>0</v>
          </cell>
          <cell r="B486">
            <v>0</v>
          </cell>
          <cell r="C486">
            <v>0</v>
          </cell>
        </row>
        <row r="487">
          <cell r="A487">
            <v>0</v>
          </cell>
          <cell r="B487">
            <v>0</v>
          </cell>
          <cell r="C487">
            <v>0</v>
          </cell>
        </row>
        <row r="488">
          <cell r="A488">
            <v>0</v>
          </cell>
          <cell r="B488">
            <v>0</v>
          </cell>
          <cell r="C488">
            <v>0</v>
          </cell>
        </row>
        <row r="493">
          <cell r="A493" t="str">
            <v>CODIGO</v>
          </cell>
          <cell r="B493" t="str">
            <v>ITEM</v>
          </cell>
          <cell r="C493" t="str">
            <v>UNIDAD</v>
          </cell>
        </row>
        <row r="494">
          <cell r="A494" t="str">
            <v>Z300</v>
          </cell>
          <cell r="B494" t="str">
            <v>MARCO METÁLICO MURO 10  - 0.60-1.00 M</v>
          </cell>
          <cell r="C494" t="str">
            <v>UN.</v>
          </cell>
          <cell r="D494">
            <v>38325</v>
          </cell>
        </row>
        <row r="495">
          <cell r="B495" t="str">
            <v>CODIGO</v>
          </cell>
          <cell r="C495" t="str">
            <v>Z300</v>
          </cell>
        </row>
        <row r="496">
          <cell r="A496" t="str">
            <v>CODIGO</v>
          </cell>
          <cell r="B496" t="str">
            <v>RECURSOS</v>
          </cell>
          <cell r="C496" t="str">
            <v>UNIDAD</v>
          </cell>
          <cell r="D496" t="str">
            <v>CANT.</v>
          </cell>
        </row>
        <row r="497">
          <cell r="B497" t="str">
            <v>MATERIALES</v>
          </cell>
        </row>
        <row r="498">
          <cell r="A498" t="str">
            <v>M1310</v>
          </cell>
          <cell r="B498" t="str">
            <v>LAMINA DOBLADA MARCO METALICO MURO 1O</v>
          </cell>
          <cell r="C498" t="str">
            <v>UN</v>
          </cell>
          <cell r="D498">
            <v>1</v>
          </cell>
        </row>
        <row r="499">
          <cell r="A499" t="str">
            <v>M1270</v>
          </cell>
          <cell r="B499" t="str">
            <v>ANTICORROSIVO GRIS</v>
          </cell>
          <cell r="C499" t="str">
            <v>GLN</v>
          </cell>
          <cell r="D499">
            <v>2.5000000000000001E-2</v>
          </cell>
        </row>
        <row r="500">
          <cell r="B500">
            <v>0</v>
          </cell>
          <cell r="C500">
            <v>0</v>
          </cell>
        </row>
        <row r="501">
          <cell r="B501">
            <v>0</v>
          </cell>
          <cell r="C501">
            <v>0</v>
          </cell>
        </row>
        <row r="503">
          <cell r="B503" t="str">
            <v>EQUIPO</v>
          </cell>
        </row>
        <row r="504">
          <cell r="B504" t="str">
            <v>HTA MENOR (5% de M. de O.)</v>
          </cell>
        </row>
        <row r="505">
          <cell r="A505">
            <v>0</v>
          </cell>
          <cell r="B505">
            <v>0</v>
          </cell>
          <cell r="C505">
            <v>0</v>
          </cell>
        </row>
        <row r="506">
          <cell r="A506">
            <v>0</v>
          </cell>
          <cell r="B506">
            <v>0</v>
          </cell>
          <cell r="C506">
            <v>0</v>
          </cell>
        </row>
        <row r="507">
          <cell r="A507">
            <v>0</v>
          </cell>
          <cell r="B507">
            <v>0</v>
          </cell>
          <cell r="C507">
            <v>0</v>
          </cell>
        </row>
        <row r="509">
          <cell r="B509" t="str">
            <v>MANO DE OBRA</v>
          </cell>
        </row>
        <row r="510">
          <cell r="A510" t="str">
            <v>M161</v>
          </cell>
          <cell r="B510" t="str">
            <v>M. DE O. CERRAJERO</v>
          </cell>
          <cell r="C510" t="str">
            <v>HR</v>
          </cell>
          <cell r="D510">
            <v>0.5</v>
          </cell>
        </row>
        <row r="511">
          <cell r="A511">
            <v>0</v>
          </cell>
          <cell r="B511">
            <v>0</v>
          </cell>
          <cell r="C511">
            <v>0</v>
          </cell>
        </row>
        <row r="512">
          <cell r="A512">
            <v>0</v>
          </cell>
          <cell r="B512">
            <v>0</v>
          </cell>
          <cell r="C512">
            <v>0</v>
          </cell>
        </row>
        <row r="513">
          <cell r="A513">
            <v>0</v>
          </cell>
          <cell r="B513">
            <v>0</v>
          </cell>
          <cell r="C513">
            <v>0</v>
          </cell>
        </row>
        <row r="515">
          <cell r="B515" t="str">
            <v>TRANSPORTE</v>
          </cell>
        </row>
        <row r="517">
          <cell r="A517">
            <v>0</v>
          </cell>
          <cell r="B517">
            <v>0</v>
          </cell>
          <cell r="C517">
            <v>0</v>
          </cell>
        </row>
        <row r="518">
          <cell r="A518">
            <v>0</v>
          </cell>
          <cell r="B518">
            <v>0</v>
          </cell>
          <cell r="C518">
            <v>0</v>
          </cell>
        </row>
        <row r="519">
          <cell r="A519">
            <v>0</v>
          </cell>
          <cell r="B519">
            <v>0</v>
          </cell>
          <cell r="C519">
            <v>0</v>
          </cell>
        </row>
        <row r="524">
          <cell r="A524" t="str">
            <v>CODIGO</v>
          </cell>
          <cell r="B524" t="str">
            <v>ITEM</v>
          </cell>
          <cell r="C524" t="str">
            <v>UNIDAD</v>
          </cell>
        </row>
        <row r="525">
          <cell r="A525" t="str">
            <v>Z310</v>
          </cell>
          <cell r="B525" t="str">
            <v>MARCO METÁLICO MURO 15  - 0.60-1.00 M</v>
          </cell>
          <cell r="C525" t="str">
            <v>UN.</v>
          </cell>
          <cell r="D525">
            <v>41185</v>
          </cell>
        </row>
        <row r="526">
          <cell r="B526" t="str">
            <v>CODIGO</v>
          </cell>
          <cell r="C526" t="str">
            <v>Z300</v>
          </cell>
        </row>
        <row r="527">
          <cell r="A527" t="str">
            <v>CODIGO</v>
          </cell>
          <cell r="B527" t="str">
            <v>RECURSOS</v>
          </cell>
          <cell r="C527" t="str">
            <v>UNIDAD</v>
          </cell>
          <cell r="D527" t="str">
            <v>CANT.</v>
          </cell>
        </row>
        <row r="528">
          <cell r="B528" t="str">
            <v>MATERIALES</v>
          </cell>
        </row>
        <row r="529">
          <cell r="A529" t="str">
            <v>M1311</v>
          </cell>
          <cell r="B529" t="str">
            <v>LAMINA DOBLADA MARCO METALICO MURO 15</v>
          </cell>
          <cell r="C529" t="str">
            <v>UN</v>
          </cell>
          <cell r="D529">
            <v>1</v>
          </cell>
        </row>
        <row r="530">
          <cell r="A530" t="str">
            <v>M1270</v>
          </cell>
          <cell r="B530" t="str">
            <v>ANTICORROSIVO GRIS</v>
          </cell>
          <cell r="C530" t="str">
            <v>GLN</v>
          </cell>
          <cell r="D530">
            <v>0.02</v>
          </cell>
        </row>
        <row r="531">
          <cell r="B531">
            <v>0</v>
          </cell>
          <cell r="C531">
            <v>0</v>
          </cell>
        </row>
        <row r="532">
          <cell r="B532">
            <v>0</v>
          </cell>
          <cell r="C532">
            <v>0</v>
          </cell>
        </row>
        <row r="534">
          <cell r="B534" t="str">
            <v>EQUIPO</v>
          </cell>
        </row>
        <row r="535">
          <cell r="B535" t="str">
            <v>HTA MENOR (5% de M. de O.)</v>
          </cell>
        </row>
        <row r="536">
          <cell r="A536">
            <v>0</v>
          </cell>
          <cell r="B536">
            <v>0</v>
          </cell>
          <cell r="C536">
            <v>0</v>
          </cell>
        </row>
        <row r="537">
          <cell r="A537">
            <v>0</v>
          </cell>
          <cell r="B537">
            <v>0</v>
          </cell>
          <cell r="C537">
            <v>0</v>
          </cell>
        </row>
        <row r="538">
          <cell r="A538">
            <v>0</v>
          </cell>
          <cell r="B538">
            <v>0</v>
          </cell>
          <cell r="C538">
            <v>0</v>
          </cell>
        </row>
        <row r="540">
          <cell r="B540" t="str">
            <v>MANO DE OBRA</v>
          </cell>
        </row>
        <row r="541">
          <cell r="A541" t="str">
            <v>M161</v>
          </cell>
          <cell r="B541" t="str">
            <v>M. DE O. CERRAJERO</v>
          </cell>
          <cell r="C541" t="str">
            <v>HR</v>
          </cell>
          <cell r="D541">
            <v>0.5</v>
          </cell>
        </row>
        <row r="542">
          <cell r="A542">
            <v>0</v>
          </cell>
          <cell r="B542">
            <v>0</v>
          </cell>
          <cell r="C542">
            <v>0</v>
          </cell>
        </row>
        <row r="543">
          <cell r="A543">
            <v>0</v>
          </cell>
          <cell r="B543">
            <v>0</v>
          </cell>
          <cell r="C543">
            <v>0</v>
          </cell>
        </row>
        <row r="544">
          <cell r="A544">
            <v>0</v>
          </cell>
          <cell r="B544">
            <v>0</v>
          </cell>
          <cell r="C544">
            <v>0</v>
          </cell>
        </row>
        <row r="546">
          <cell r="B546" t="str">
            <v>TRANSPORTE</v>
          </cell>
        </row>
        <row r="548">
          <cell r="A548">
            <v>0</v>
          </cell>
          <cell r="B548">
            <v>0</v>
          </cell>
          <cell r="C548">
            <v>0</v>
          </cell>
        </row>
        <row r="549">
          <cell r="A549">
            <v>0</v>
          </cell>
          <cell r="B549">
            <v>0</v>
          </cell>
          <cell r="C549">
            <v>0</v>
          </cell>
        </row>
        <row r="550">
          <cell r="A550">
            <v>0</v>
          </cell>
          <cell r="B550">
            <v>0</v>
          </cell>
          <cell r="C550">
            <v>0</v>
          </cell>
        </row>
        <row r="555">
          <cell r="A555" t="str">
            <v>CODIGO</v>
          </cell>
          <cell r="B555" t="str">
            <v>ITEM</v>
          </cell>
          <cell r="C555" t="str">
            <v>UNIDAD</v>
          </cell>
        </row>
        <row r="556">
          <cell r="A556" t="str">
            <v>Z330</v>
          </cell>
          <cell r="B556" t="str">
            <v>MARCO METÁLICO MURO 20  - 0.60-1.00 M</v>
          </cell>
          <cell r="C556" t="str">
            <v>UN.</v>
          </cell>
          <cell r="D556">
            <v>45965</v>
          </cell>
        </row>
        <row r="557">
          <cell r="B557" t="str">
            <v>CODIGO</v>
          </cell>
          <cell r="C557" t="str">
            <v>Z300</v>
          </cell>
        </row>
        <row r="558">
          <cell r="A558" t="str">
            <v>CODIGO</v>
          </cell>
          <cell r="B558" t="str">
            <v>RECURSOS</v>
          </cell>
          <cell r="C558" t="str">
            <v>UNIDAD</v>
          </cell>
          <cell r="D558" t="str">
            <v>CANT.</v>
          </cell>
        </row>
        <row r="559">
          <cell r="B559" t="str">
            <v>MATERIALES</v>
          </cell>
        </row>
        <row r="560">
          <cell r="A560" t="str">
            <v>M1312</v>
          </cell>
          <cell r="B560" t="str">
            <v>LAMINA DOBLADA MARCO METALICO MURO 20</v>
          </cell>
          <cell r="C560" t="str">
            <v>UN</v>
          </cell>
          <cell r="D560">
            <v>1</v>
          </cell>
        </row>
        <row r="561">
          <cell r="A561" t="str">
            <v>M1270</v>
          </cell>
          <cell r="B561" t="str">
            <v>ANTICORROSIVO GRIS</v>
          </cell>
          <cell r="C561" t="str">
            <v>GLN</v>
          </cell>
          <cell r="D561">
            <v>0.03</v>
          </cell>
        </row>
        <row r="562">
          <cell r="B562">
            <v>0</v>
          </cell>
          <cell r="C562">
            <v>0</v>
          </cell>
        </row>
        <row r="563">
          <cell r="B563">
            <v>0</v>
          </cell>
          <cell r="C563">
            <v>0</v>
          </cell>
        </row>
        <row r="565">
          <cell r="B565" t="str">
            <v>EQUIPO</v>
          </cell>
        </row>
        <row r="566">
          <cell r="B566" t="str">
            <v>HTA MENOR (5% de M. de O.)</v>
          </cell>
        </row>
        <row r="567">
          <cell r="A567">
            <v>0</v>
          </cell>
          <cell r="B567">
            <v>0</v>
          </cell>
          <cell r="C567">
            <v>0</v>
          </cell>
        </row>
        <row r="568">
          <cell r="A568">
            <v>0</v>
          </cell>
          <cell r="B568">
            <v>0</v>
          </cell>
          <cell r="C568">
            <v>0</v>
          </cell>
        </row>
        <row r="569">
          <cell r="A569">
            <v>0</v>
          </cell>
          <cell r="B569">
            <v>0</v>
          </cell>
          <cell r="C569">
            <v>0</v>
          </cell>
        </row>
        <row r="571">
          <cell r="B571" t="str">
            <v>MANO DE OBRA</v>
          </cell>
        </row>
        <row r="572">
          <cell r="A572" t="str">
            <v>M161</v>
          </cell>
          <cell r="B572" t="str">
            <v>M. DE O. CERRAJERO</v>
          </cell>
          <cell r="C572" t="str">
            <v>HR</v>
          </cell>
          <cell r="D572">
            <v>0.5</v>
          </cell>
        </row>
        <row r="573">
          <cell r="A573">
            <v>0</v>
          </cell>
          <cell r="B573">
            <v>0</v>
          </cell>
          <cell r="C573">
            <v>0</v>
          </cell>
        </row>
        <row r="574">
          <cell r="A574">
            <v>0</v>
          </cell>
          <cell r="B574">
            <v>0</v>
          </cell>
          <cell r="C574">
            <v>0</v>
          </cell>
        </row>
        <row r="575">
          <cell r="A575">
            <v>0</v>
          </cell>
          <cell r="B575">
            <v>0</v>
          </cell>
          <cell r="C575">
            <v>0</v>
          </cell>
        </row>
        <row r="577">
          <cell r="B577" t="str">
            <v>TRANSPORTE</v>
          </cell>
        </row>
        <row r="579">
          <cell r="A579">
            <v>0</v>
          </cell>
          <cell r="B579">
            <v>0</v>
          </cell>
          <cell r="C579">
            <v>0</v>
          </cell>
        </row>
        <row r="580">
          <cell r="A580">
            <v>0</v>
          </cell>
          <cell r="B580">
            <v>0</v>
          </cell>
          <cell r="C580">
            <v>0</v>
          </cell>
        </row>
        <row r="581">
          <cell r="A581">
            <v>0</v>
          </cell>
          <cell r="B581">
            <v>0</v>
          </cell>
          <cell r="C581">
            <v>0</v>
          </cell>
        </row>
        <row r="617">
          <cell r="A617" t="str">
            <v>CODIGO</v>
          </cell>
          <cell r="B617" t="str">
            <v>ITEM</v>
          </cell>
          <cell r="C617" t="str">
            <v>UNIDAD</v>
          </cell>
        </row>
        <row r="618">
          <cell r="D618">
            <v>0</v>
          </cell>
        </row>
        <row r="619">
          <cell r="B619" t="str">
            <v>CODIGO</v>
          </cell>
        </row>
        <row r="620">
          <cell r="A620" t="str">
            <v>CODIGO</v>
          </cell>
          <cell r="B620" t="str">
            <v>RECURSOS</v>
          </cell>
          <cell r="C620" t="str">
            <v>UNIDAD</v>
          </cell>
          <cell r="D620" t="str">
            <v>CANT.</v>
          </cell>
        </row>
        <row r="621">
          <cell r="B621" t="str">
            <v>MATERIALES</v>
          </cell>
        </row>
        <row r="622">
          <cell r="B622">
            <v>0</v>
          </cell>
          <cell r="C622">
            <v>0</v>
          </cell>
        </row>
        <row r="623">
          <cell r="B623">
            <v>0</v>
          </cell>
          <cell r="C623">
            <v>0</v>
          </cell>
        </row>
        <row r="624">
          <cell r="B624">
            <v>0</v>
          </cell>
          <cell r="C624">
            <v>0</v>
          </cell>
        </row>
        <row r="625">
          <cell r="B625">
            <v>0</v>
          </cell>
          <cell r="C625">
            <v>0</v>
          </cell>
        </row>
        <row r="627">
          <cell r="B627" t="str">
            <v>EQUIPO</v>
          </cell>
        </row>
        <row r="628">
          <cell r="B628" t="str">
            <v>HTA MENOR (5% de M. de O.)</v>
          </cell>
        </row>
        <row r="629">
          <cell r="A629">
            <v>0</v>
          </cell>
          <cell r="B629">
            <v>0</v>
          </cell>
          <cell r="C629">
            <v>0</v>
          </cell>
        </row>
        <row r="630">
          <cell r="A630">
            <v>0</v>
          </cell>
          <cell r="B630">
            <v>0</v>
          </cell>
          <cell r="C630">
            <v>0</v>
          </cell>
        </row>
        <row r="631">
          <cell r="A631">
            <v>0</v>
          </cell>
          <cell r="B631">
            <v>0</v>
          </cell>
          <cell r="C631">
            <v>0</v>
          </cell>
        </row>
        <row r="633">
          <cell r="B633" t="str">
            <v>MANO DE OBRA</v>
          </cell>
        </row>
        <row r="634">
          <cell r="B634">
            <v>0</v>
          </cell>
          <cell r="C634">
            <v>0</v>
          </cell>
        </row>
        <row r="635">
          <cell r="A635">
            <v>0</v>
          </cell>
          <cell r="B635">
            <v>0</v>
          </cell>
          <cell r="C635">
            <v>0</v>
          </cell>
        </row>
        <row r="636">
          <cell r="A636">
            <v>0</v>
          </cell>
          <cell r="B636">
            <v>0</v>
          </cell>
          <cell r="C636">
            <v>0</v>
          </cell>
        </row>
        <row r="637">
          <cell r="A637">
            <v>0</v>
          </cell>
          <cell r="B637">
            <v>0</v>
          </cell>
          <cell r="C637">
            <v>0</v>
          </cell>
        </row>
        <row r="639">
          <cell r="B639" t="str">
            <v>TRANSPORTE</v>
          </cell>
        </row>
        <row r="641">
          <cell r="A641">
            <v>0</v>
          </cell>
          <cell r="B641">
            <v>0</v>
          </cell>
          <cell r="C641">
            <v>0</v>
          </cell>
        </row>
        <row r="642">
          <cell r="A642">
            <v>0</v>
          </cell>
          <cell r="B642">
            <v>0</v>
          </cell>
          <cell r="C642">
            <v>0</v>
          </cell>
        </row>
        <row r="643">
          <cell r="A643">
            <v>0</v>
          </cell>
          <cell r="B643">
            <v>0</v>
          </cell>
          <cell r="C643">
            <v>0</v>
          </cell>
        </row>
        <row r="648">
          <cell r="A648" t="str">
            <v>CODIGO</v>
          </cell>
          <cell r="B648" t="str">
            <v>ITEM</v>
          </cell>
          <cell r="C648" t="str">
            <v>UNIDAD</v>
          </cell>
        </row>
        <row r="649">
          <cell r="D649">
            <v>0</v>
          </cell>
        </row>
        <row r="650">
          <cell r="B650" t="str">
            <v>CODIGO</v>
          </cell>
        </row>
        <row r="651">
          <cell r="A651" t="str">
            <v>CODIGO</v>
          </cell>
          <cell r="B651" t="str">
            <v>RECURSOS</v>
          </cell>
          <cell r="C651" t="str">
            <v>UNIDAD</v>
          </cell>
          <cell r="D651" t="str">
            <v>CANT.</v>
          </cell>
        </row>
        <row r="652">
          <cell r="B652" t="str">
            <v>MATERIALES</v>
          </cell>
        </row>
        <row r="653">
          <cell r="B653">
            <v>0</v>
          </cell>
          <cell r="C653">
            <v>0</v>
          </cell>
        </row>
        <row r="654">
          <cell r="B654">
            <v>0</v>
          </cell>
          <cell r="C654">
            <v>0</v>
          </cell>
        </row>
        <row r="655">
          <cell r="B655">
            <v>0</v>
          </cell>
          <cell r="C655">
            <v>0</v>
          </cell>
        </row>
        <row r="656">
          <cell r="B656">
            <v>0</v>
          </cell>
          <cell r="C656">
            <v>0</v>
          </cell>
        </row>
        <row r="658">
          <cell r="B658" t="str">
            <v>EQUIPO</v>
          </cell>
        </row>
        <row r="659">
          <cell r="B659" t="str">
            <v>HTA MENOR (5% de M. de O.)</v>
          </cell>
        </row>
        <row r="660">
          <cell r="A660">
            <v>0</v>
          </cell>
          <cell r="B660">
            <v>0</v>
          </cell>
          <cell r="C660">
            <v>0</v>
          </cell>
        </row>
        <row r="661">
          <cell r="A661">
            <v>0</v>
          </cell>
          <cell r="B661">
            <v>0</v>
          </cell>
          <cell r="C661">
            <v>0</v>
          </cell>
        </row>
        <row r="662">
          <cell r="A662">
            <v>0</v>
          </cell>
          <cell r="B662">
            <v>0</v>
          </cell>
          <cell r="C662">
            <v>0</v>
          </cell>
        </row>
        <row r="664">
          <cell r="B664" t="str">
            <v>MANO DE OBRA</v>
          </cell>
        </row>
        <row r="665">
          <cell r="B665">
            <v>0</v>
          </cell>
          <cell r="C665">
            <v>0</v>
          </cell>
        </row>
        <row r="666">
          <cell r="A666">
            <v>0</v>
          </cell>
          <cell r="B666">
            <v>0</v>
          </cell>
          <cell r="C666">
            <v>0</v>
          </cell>
        </row>
        <row r="667">
          <cell r="A667">
            <v>0</v>
          </cell>
          <cell r="B667">
            <v>0</v>
          </cell>
          <cell r="C667">
            <v>0</v>
          </cell>
        </row>
        <row r="668">
          <cell r="A668">
            <v>0</v>
          </cell>
          <cell r="B668">
            <v>0</v>
          </cell>
          <cell r="C668">
            <v>0</v>
          </cell>
        </row>
        <row r="670">
          <cell r="B670" t="str">
            <v>TRANSPORTE</v>
          </cell>
        </row>
        <row r="672">
          <cell r="A672">
            <v>0</v>
          </cell>
          <cell r="B672">
            <v>0</v>
          </cell>
          <cell r="C672">
            <v>0</v>
          </cell>
        </row>
        <row r="673">
          <cell r="A673">
            <v>0</v>
          </cell>
          <cell r="B673">
            <v>0</v>
          </cell>
          <cell r="C673">
            <v>0</v>
          </cell>
        </row>
        <row r="674">
          <cell r="A674">
            <v>0</v>
          </cell>
          <cell r="B674">
            <v>0</v>
          </cell>
          <cell r="C674">
            <v>0</v>
          </cell>
        </row>
        <row r="679">
          <cell r="A679" t="str">
            <v>CODIGO</v>
          </cell>
          <cell r="B679" t="str">
            <v>ITEM</v>
          </cell>
          <cell r="C679" t="str">
            <v>UNIDAD</v>
          </cell>
        </row>
        <row r="680">
          <cell r="D680">
            <v>0</v>
          </cell>
        </row>
        <row r="681">
          <cell r="B681" t="str">
            <v>CODIGO</v>
          </cell>
        </row>
        <row r="682">
          <cell r="A682" t="str">
            <v>CODIGO</v>
          </cell>
          <cell r="B682" t="str">
            <v>RECURSOS</v>
          </cell>
          <cell r="C682" t="str">
            <v>UNIDAD</v>
          </cell>
          <cell r="D682" t="str">
            <v>CANT.</v>
          </cell>
        </row>
        <row r="683">
          <cell r="B683" t="str">
            <v>MATERIALES</v>
          </cell>
        </row>
        <row r="684">
          <cell r="B684">
            <v>0</v>
          </cell>
          <cell r="C684">
            <v>0</v>
          </cell>
        </row>
        <row r="685">
          <cell r="B685">
            <v>0</v>
          </cell>
          <cell r="C685">
            <v>0</v>
          </cell>
        </row>
        <row r="686">
          <cell r="B686">
            <v>0</v>
          </cell>
          <cell r="C686">
            <v>0</v>
          </cell>
        </row>
        <row r="687">
          <cell r="B687">
            <v>0</v>
          </cell>
          <cell r="C687">
            <v>0</v>
          </cell>
        </row>
        <row r="689">
          <cell r="B689" t="str">
            <v>EQUIPO</v>
          </cell>
        </row>
        <row r="690">
          <cell r="B690" t="str">
            <v>HTA MENOR (5% de M. de O.)</v>
          </cell>
        </row>
        <row r="691">
          <cell r="A691">
            <v>0</v>
          </cell>
          <cell r="B691">
            <v>0</v>
          </cell>
          <cell r="C691">
            <v>0</v>
          </cell>
        </row>
        <row r="692">
          <cell r="A692">
            <v>0</v>
          </cell>
          <cell r="B692">
            <v>0</v>
          </cell>
          <cell r="C692">
            <v>0</v>
          </cell>
        </row>
        <row r="693">
          <cell r="A693">
            <v>0</v>
          </cell>
          <cell r="B693">
            <v>0</v>
          </cell>
          <cell r="C693">
            <v>0</v>
          </cell>
        </row>
        <row r="695">
          <cell r="B695" t="str">
            <v>MANO DE OBRA</v>
          </cell>
        </row>
        <row r="696">
          <cell r="B696">
            <v>0</v>
          </cell>
          <cell r="C696">
            <v>0</v>
          </cell>
        </row>
        <row r="697">
          <cell r="A697">
            <v>0</v>
          </cell>
          <cell r="B697">
            <v>0</v>
          </cell>
          <cell r="C697">
            <v>0</v>
          </cell>
        </row>
        <row r="698">
          <cell r="A698">
            <v>0</v>
          </cell>
          <cell r="B698">
            <v>0</v>
          </cell>
          <cell r="C698">
            <v>0</v>
          </cell>
        </row>
        <row r="699">
          <cell r="A699">
            <v>0</v>
          </cell>
          <cell r="B699">
            <v>0</v>
          </cell>
          <cell r="C699">
            <v>0</v>
          </cell>
        </row>
        <row r="701">
          <cell r="B701" t="str">
            <v>TRANSPORTE</v>
          </cell>
        </row>
        <row r="703">
          <cell r="A703">
            <v>0</v>
          </cell>
          <cell r="B703">
            <v>0</v>
          </cell>
          <cell r="C703">
            <v>0</v>
          </cell>
        </row>
        <row r="704">
          <cell r="A704">
            <v>0</v>
          </cell>
          <cell r="B704">
            <v>0</v>
          </cell>
          <cell r="C704">
            <v>0</v>
          </cell>
        </row>
        <row r="705">
          <cell r="A705">
            <v>0</v>
          </cell>
          <cell r="B705">
            <v>0</v>
          </cell>
          <cell r="C705">
            <v>0</v>
          </cell>
        </row>
        <row r="710">
          <cell r="A710" t="str">
            <v>CODIGO</v>
          </cell>
          <cell r="B710" t="str">
            <v>ITEM</v>
          </cell>
          <cell r="C710" t="str">
            <v>UNIDAD</v>
          </cell>
        </row>
        <row r="711">
          <cell r="D711">
            <v>0</v>
          </cell>
        </row>
        <row r="712">
          <cell r="B712" t="str">
            <v>CODIGO</v>
          </cell>
        </row>
        <row r="713">
          <cell r="A713" t="str">
            <v>CODIGO</v>
          </cell>
          <cell r="B713" t="str">
            <v>RECURSOS</v>
          </cell>
          <cell r="C713" t="str">
            <v>UNIDAD</v>
          </cell>
          <cell r="D713" t="str">
            <v>CANT.</v>
          </cell>
        </row>
        <row r="714">
          <cell r="B714" t="str">
            <v>MATERIALES</v>
          </cell>
        </row>
        <row r="715">
          <cell r="B715">
            <v>0</v>
          </cell>
          <cell r="C715">
            <v>0</v>
          </cell>
        </row>
        <row r="716">
          <cell r="B716">
            <v>0</v>
          </cell>
          <cell r="C716">
            <v>0</v>
          </cell>
        </row>
        <row r="717">
          <cell r="B717">
            <v>0</v>
          </cell>
          <cell r="C717">
            <v>0</v>
          </cell>
        </row>
        <row r="718">
          <cell r="B718">
            <v>0</v>
          </cell>
          <cell r="C718">
            <v>0</v>
          </cell>
        </row>
        <row r="720">
          <cell r="B720" t="str">
            <v>EQUIPO</v>
          </cell>
        </row>
        <row r="721">
          <cell r="B721" t="str">
            <v>HTA MENOR (5% de M. de O.)</v>
          </cell>
        </row>
        <row r="722">
          <cell r="A722">
            <v>0</v>
          </cell>
          <cell r="B722">
            <v>0</v>
          </cell>
          <cell r="C722">
            <v>0</v>
          </cell>
        </row>
        <row r="723">
          <cell r="A723">
            <v>0</v>
          </cell>
          <cell r="B723">
            <v>0</v>
          </cell>
          <cell r="C723">
            <v>0</v>
          </cell>
        </row>
        <row r="724">
          <cell r="A724">
            <v>0</v>
          </cell>
          <cell r="B724">
            <v>0</v>
          </cell>
          <cell r="C724">
            <v>0</v>
          </cell>
        </row>
        <row r="726">
          <cell r="B726" t="str">
            <v>MANO DE OBRA</v>
          </cell>
        </row>
        <row r="727">
          <cell r="B727">
            <v>0</v>
          </cell>
          <cell r="C727">
            <v>0</v>
          </cell>
        </row>
        <row r="728">
          <cell r="A728">
            <v>0</v>
          </cell>
          <cell r="B728">
            <v>0</v>
          </cell>
          <cell r="C728">
            <v>0</v>
          </cell>
        </row>
        <row r="729">
          <cell r="A729">
            <v>0</v>
          </cell>
          <cell r="B729">
            <v>0</v>
          </cell>
          <cell r="C729">
            <v>0</v>
          </cell>
        </row>
        <row r="730">
          <cell r="A730">
            <v>0</v>
          </cell>
          <cell r="B730">
            <v>0</v>
          </cell>
          <cell r="C730">
            <v>0</v>
          </cell>
        </row>
        <row r="732">
          <cell r="B732" t="str">
            <v>TRANSPORTE</v>
          </cell>
        </row>
        <row r="734">
          <cell r="A734">
            <v>0</v>
          </cell>
          <cell r="B734">
            <v>0</v>
          </cell>
          <cell r="C734">
            <v>0</v>
          </cell>
        </row>
        <row r="735">
          <cell r="A735">
            <v>0</v>
          </cell>
          <cell r="B735">
            <v>0</v>
          </cell>
          <cell r="C735">
            <v>0</v>
          </cell>
        </row>
        <row r="736">
          <cell r="A736">
            <v>0</v>
          </cell>
          <cell r="B736">
            <v>0</v>
          </cell>
          <cell r="C736">
            <v>0</v>
          </cell>
        </row>
        <row r="741">
          <cell r="A741" t="str">
            <v>CODIGO</v>
          </cell>
          <cell r="B741" t="str">
            <v>ITEM</v>
          </cell>
          <cell r="C741" t="str">
            <v>UNIDAD</v>
          </cell>
        </row>
        <row r="742">
          <cell r="D742">
            <v>0</v>
          </cell>
        </row>
        <row r="743">
          <cell r="B743" t="str">
            <v>CODIGO</v>
          </cell>
        </row>
        <row r="744">
          <cell r="A744" t="str">
            <v>CODIGO</v>
          </cell>
          <cell r="B744" t="str">
            <v>RECURSOS</v>
          </cell>
          <cell r="C744" t="str">
            <v>UNIDAD</v>
          </cell>
          <cell r="D744" t="str">
            <v>CANT.</v>
          </cell>
        </row>
        <row r="745">
          <cell r="B745" t="str">
            <v>MATERIALES</v>
          </cell>
        </row>
        <row r="746">
          <cell r="B746">
            <v>0</v>
          </cell>
          <cell r="C746">
            <v>0</v>
          </cell>
        </row>
        <row r="747">
          <cell r="B747">
            <v>0</v>
          </cell>
          <cell r="C747">
            <v>0</v>
          </cell>
        </row>
        <row r="748">
          <cell r="B748">
            <v>0</v>
          </cell>
          <cell r="C748">
            <v>0</v>
          </cell>
        </row>
        <row r="749">
          <cell r="B749">
            <v>0</v>
          </cell>
          <cell r="C749">
            <v>0</v>
          </cell>
        </row>
        <row r="751">
          <cell r="B751" t="str">
            <v>EQUIPO</v>
          </cell>
        </row>
        <row r="752">
          <cell r="B752" t="str">
            <v>HTA MENOR (5% de M. de O.)</v>
          </cell>
        </row>
        <row r="753">
          <cell r="A753">
            <v>0</v>
          </cell>
          <cell r="B753">
            <v>0</v>
          </cell>
          <cell r="C753">
            <v>0</v>
          </cell>
        </row>
        <row r="754">
          <cell r="A754">
            <v>0</v>
          </cell>
          <cell r="B754">
            <v>0</v>
          </cell>
          <cell r="C754">
            <v>0</v>
          </cell>
        </row>
        <row r="755">
          <cell r="A755">
            <v>0</v>
          </cell>
          <cell r="B755">
            <v>0</v>
          </cell>
          <cell r="C755">
            <v>0</v>
          </cell>
        </row>
        <row r="757">
          <cell r="B757" t="str">
            <v>MANO DE OBRA</v>
          </cell>
        </row>
        <row r="758">
          <cell r="B758">
            <v>0</v>
          </cell>
          <cell r="C758">
            <v>0</v>
          </cell>
        </row>
        <row r="759">
          <cell r="A759">
            <v>0</v>
          </cell>
          <cell r="B759">
            <v>0</v>
          </cell>
          <cell r="C759">
            <v>0</v>
          </cell>
        </row>
        <row r="760">
          <cell r="A760">
            <v>0</v>
          </cell>
          <cell r="B760">
            <v>0</v>
          </cell>
          <cell r="C760">
            <v>0</v>
          </cell>
        </row>
        <row r="761">
          <cell r="A761">
            <v>0</v>
          </cell>
          <cell r="B761">
            <v>0</v>
          </cell>
          <cell r="C761">
            <v>0</v>
          </cell>
        </row>
        <row r="763">
          <cell r="B763" t="str">
            <v>TRANSPORTE</v>
          </cell>
        </row>
        <row r="765">
          <cell r="A765">
            <v>0</v>
          </cell>
          <cell r="B765">
            <v>0</v>
          </cell>
          <cell r="C765">
            <v>0</v>
          </cell>
        </row>
        <row r="766">
          <cell r="A766">
            <v>0</v>
          </cell>
          <cell r="B766">
            <v>0</v>
          </cell>
          <cell r="C766">
            <v>0</v>
          </cell>
        </row>
        <row r="767">
          <cell r="A767">
            <v>0</v>
          </cell>
          <cell r="B767">
            <v>0</v>
          </cell>
          <cell r="C767">
            <v>0</v>
          </cell>
        </row>
        <row r="772">
          <cell r="A772" t="str">
            <v>CODIGO</v>
          </cell>
          <cell r="B772" t="str">
            <v>ITEM</v>
          </cell>
          <cell r="C772" t="str">
            <v>UNIDAD</v>
          </cell>
        </row>
        <row r="773">
          <cell r="D773">
            <v>0</v>
          </cell>
        </row>
        <row r="774">
          <cell r="B774" t="str">
            <v>CODIGO</v>
          </cell>
        </row>
        <row r="775">
          <cell r="A775" t="str">
            <v>CODIGO</v>
          </cell>
          <cell r="B775" t="str">
            <v>RECURSOS</v>
          </cell>
          <cell r="C775" t="str">
            <v>UNIDAD</v>
          </cell>
          <cell r="D775" t="str">
            <v>CANT.</v>
          </cell>
        </row>
        <row r="776">
          <cell r="B776" t="str">
            <v>MATERIALES</v>
          </cell>
        </row>
        <row r="777">
          <cell r="B777">
            <v>0</v>
          </cell>
          <cell r="C777">
            <v>0</v>
          </cell>
        </row>
        <row r="778">
          <cell r="B778">
            <v>0</v>
          </cell>
          <cell r="C778">
            <v>0</v>
          </cell>
        </row>
        <row r="779">
          <cell r="B779">
            <v>0</v>
          </cell>
          <cell r="C779">
            <v>0</v>
          </cell>
        </row>
        <row r="780">
          <cell r="B780">
            <v>0</v>
          </cell>
          <cell r="C780">
            <v>0</v>
          </cell>
        </row>
        <row r="782">
          <cell r="B782" t="str">
            <v>EQUIPO</v>
          </cell>
        </row>
        <row r="783">
          <cell r="B783" t="str">
            <v>HTA MENOR (5% de M. de O.)</v>
          </cell>
        </row>
        <row r="784">
          <cell r="A784">
            <v>0</v>
          </cell>
          <cell r="B784">
            <v>0</v>
          </cell>
          <cell r="C784">
            <v>0</v>
          </cell>
        </row>
        <row r="785">
          <cell r="A785">
            <v>0</v>
          </cell>
          <cell r="B785">
            <v>0</v>
          </cell>
          <cell r="C785">
            <v>0</v>
          </cell>
        </row>
        <row r="786">
          <cell r="A786">
            <v>0</v>
          </cell>
          <cell r="B786">
            <v>0</v>
          </cell>
          <cell r="C786">
            <v>0</v>
          </cell>
        </row>
        <row r="788">
          <cell r="B788" t="str">
            <v>MANO DE OBRA</v>
          </cell>
        </row>
        <row r="789">
          <cell r="B789">
            <v>0</v>
          </cell>
          <cell r="C789">
            <v>0</v>
          </cell>
        </row>
        <row r="790">
          <cell r="A790">
            <v>0</v>
          </cell>
          <cell r="B790">
            <v>0</v>
          </cell>
          <cell r="C790">
            <v>0</v>
          </cell>
        </row>
        <row r="791">
          <cell r="A791">
            <v>0</v>
          </cell>
          <cell r="B791">
            <v>0</v>
          </cell>
          <cell r="C791">
            <v>0</v>
          </cell>
        </row>
        <row r="792">
          <cell r="A792">
            <v>0</v>
          </cell>
          <cell r="B792">
            <v>0</v>
          </cell>
          <cell r="C792">
            <v>0</v>
          </cell>
        </row>
        <row r="794">
          <cell r="B794" t="str">
            <v>TRANSPORTE</v>
          </cell>
        </row>
        <row r="796">
          <cell r="A796">
            <v>0</v>
          </cell>
          <cell r="B796">
            <v>0</v>
          </cell>
          <cell r="C796">
            <v>0</v>
          </cell>
        </row>
        <row r="797">
          <cell r="A797">
            <v>0</v>
          </cell>
          <cell r="B797">
            <v>0</v>
          </cell>
          <cell r="C797">
            <v>0</v>
          </cell>
        </row>
        <row r="798">
          <cell r="A798">
            <v>0</v>
          </cell>
          <cell r="B798">
            <v>0</v>
          </cell>
          <cell r="C798">
            <v>0</v>
          </cell>
        </row>
        <row r="803">
          <cell r="A803" t="str">
            <v>CODIGO</v>
          </cell>
          <cell r="B803" t="str">
            <v>ITEM</v>
          </cell>
          <cell r="C803" t="str">
            <v>UNIDAD</v>
          </cell>
        </row>
        <row r="804">
          <cell r="D804">
            <v>0</v>
          </cell>
        </row>
        <row r="805">
          <cell r="B805" t="str">
            <v>CODIGO</v>
          </cell>
        </row>
        <row r="806">
          <cell r="A806" t="str">
            <v>CODIGO</v>
          </cell>
          <cell r="B806" t="str">
            <v>RECURSOS</v>
          </cell>
          <cell r="C806" t="str">
            <v>UNIDAD</v>
          </cell>
          <cell r="D806" t="str">
            <v>CANT.</v>
          </cell>
        </row>
        <row r="807">
          <cell r="B807" t="str">
            <v>MATERIALES</v>
          </cell>
        </row>
        <row r="808">
          <cell r="B808">
            <v>0</v>
          </cell>
          <cell r="C808">
            <v>0</v>
          </cell>
        </row>
        <row r="809">
          <cell r="B809">
            <v>0</v>
          </cell>
          <cell r="C809">
            <v>0</v>
          </cell>
        </row>
        <row r="810">
          <cell r="B810">
            <v>0</v>
          </cell>
          <cell r="C810">
            <v>0</v>
          </cell>
        </row>
        <row r="811">
          <cell r="B811">
            <v>0</v>
          </cell>
          <cell r="C811">
            <v>0</v>
          </cell>
        </row>
        <row r="813">
          <cell r="B813" t="str">
            <v>EQUIPO</v>
          </cell>
        </row>
        <row r="814">
          <cell r="B814" t="str">
            <v>HTA MENOR (5% de M. de O.)</v>
          </cell>
        </row>
        <row r="815">
          <cell r="A815">
            <v>0</v>
          </cell>
          <cell r="B815">
            <v>0</v>
          </cell>
          <cell r="C815">
            <v>0</v>
          </cell>
        </row>
        <row r="816">
          <cell r="A816">
            <v>0</v>
          </cell>
          <cell r="B816">
            <v>0</v>
          </cell>
          <cell r="C816">
            <v>0</v>
          </cell>
        </row>
        <row r="817">
          <cell r="A817">
            <v>0</v>
          </cell>
          <cell r="B817">
            <v>0</v>
          </cell>
          <cell r="C817">
            <v>0</v>
          </cell>
        </row>
        <row r="819">
          <cell r="B819" t="str">
            <v>MANO DE OBRA</v>
          </cell>
        </row>
        <row r="820">
          <cell r="B820">
            <v>0</v>
          </cell>
          <cell r="C820">
            <v>0</v>
          </cell>
        </row>
        <row r="821">
          <cell r="A821">
            <v>0</v>
          </cell>
          <cell r="B821">
            <v>0</v>
          </cell>
          <cell r="C821">
            <v>0</v>
          </cell>
        </row>
        <row r="822">
          <cell r="A822">
            <v>0</v>
          </cell>
          <cell r="B822">
            <v>0</v>
          </cell>
          <cell r="C822">
            <v>0</v>
          </cell>
        </row>
        <row r="823">
          <cell r="A823">
            <v>0</v>
          </cell>
          <cell r="B823">
            <v>0</v>
          </cell>
          <cell r="C823">
            <v>0</v>
          </cell>
        </row>
        <row r="825">
          <cell r="B825" t="str">
            <v>TRANSPORTE</v>
          </cell>
        </row>
        <row r="827">
          <cell r="A827">
            <v>0</v>
          </cell>
          <cell r="B827">
            <v>0</v>
          </cell>
          <cell r="C827">
            <v>0</v>
          </cell>
        </row>
        <row r="828">
          <cell r="A828">
            <v>0</v>
          </cell>
          <cell r="B828">
            <v>0</v>
          </cell>
          <cell r="C828">
            <v>0</v>
          </cell>
        </row>
        <row r="829">
          <cell r="A829">
            <v>0</v>
          </cell>
          <cell r="B829">
            <v>0</v>
          </cell>
          <cell r="C829">
            <v>0</v>
          </cell>
        </row>
        <row r="834">
          <cell r="A834" t="str">
            <v>CODIGO</v>
          </cell>
          <cell r="B834" t="str">
            <v>ITEM</v>
          </cell>
          <cell r="C834" t="str">
            <v>UNIDAD</v>
          </cell>
        </row>
        <row r="835">
          <cell r="D835">
            <v>0</v>
          </cell>
        </row>
        <row r="836">
          <cell r="B836" t="str">
            <v>CODIGO</v>
          </cell>
        </row>
        <row r="837">
          <cell r="A837" t="str">
            <v>CODIGO</v>
          </cell>
          <cell r="B837" t="str">
            <v>RECURSOS</v>
          </cell>
          <cell r="C837" t="str">
            <v>UNIDAD</v>
          </cell>
          <cell r="D837" t="str">
            <v>CANT.</v>
          </cell>
        </row>
        <row r="838">
          <cell r="B838" t="str">
            <v>MATERIALES</v>
          </cell>
        </row>
        <row r="839">
          <cell r="B839">
            <v>0</v>
          </cell>
          <cell r="C839">
            <v>0</v>
          </cell>
        </row>
        <row r="840">
          <cell r="B840">
            <v>0</v>
          </cell>
          <cell r="C840">
            <v>0</v>
          </cell>
        </row>
        <row r="841">
          <cell r="B841">
            <v>0</v>
          </cell>
          <cell r="C841">
            <v>0</v>
          </cell>
        </row>
        <row r="842">
          <cell r="B842">
            <v>0</v>
          </cell>
          <cell r="C842">
            <v>0</v>
          </cell>
        </row>
        <row r="844">
          <cell r="B844" t="str">
            <v>EQUIPO</v>
          </cell>
        </row>
        <row r="845">
          <cell r="B845" t="str">
            <v>HTA MENOR (5% de M. de O.)</v>
          </cell>
        </row>
        <row r="846">
          <cell r="A846">
            <v>0</v>
          </cell>
          <cell r="B846">
            <v>0</v>
          </cell>
          <cell r="C846">
            <v>0</v>
          </cell>
        </row>
        <row r="847">
          <cell r="A847">
            <v>0</v>
          </cell>
          <cell r="B847">
            <v>0</v>
          </cell>
          <cell r="C847">
            <v>0</v>
          </cell>
        </row>
        <row r="848">
          <cell r="A848">
            <v>0</v>
          </cell>
          <cell r="B848">
            <v>0</v>
          </cell>
          <cell r="C848">
            <v>0</v>
          </cell>
        </row>
        <row r="850">
          <cell r="B850" t="str">
            <v>MANO DE OBRA</v>
          </cell>
        </row>
        <row r="851">
          <cell r="B851">
            <v>0</v>
          </cell>
          <cell r="C851">
            <v>0</v>
          </cell>
        </row>
        <row r="852">
          <cell r="A852">
            <v>0</v>
          </cell>
          <cell r="B852">
            <v>0</v>
          </cell>
          <cell r="C852">
            <v>0</v>
          </cell>
        </row>
        <row r="853">
          <cell r="A853">
            <v>0</v>
          </cell>
          <cell r="B853">
            <v>0</v>
          </cell>
          <cell r="C853">
            <v>0</v>
          </cell>
        </row>
        <row r="854">
          <cell r="A854">
            <v>0</v>
          </cell>
          <cell r="B854">
            <v>0</v>
          </cell>
          <cell r="C854">
            <v>0</v>
          </cell>
        </row>
        <row r="856">
          <cell r="B856" t="str">
            <v>TRANSPORTE</v>
          </cell>
        </row>
        <row r="858">
          <cell r="A858">
            <v>0</v>
          </cell>
          <cell r="B858">
            <v>0</v>
          </cell>
          <cell r="C858">
            <v>0</v>
          </cell>
        </row>
        <row r="859">
          <cell r="A859">
            <v>0</v>
          </cell>
          <cell r="B859">
            <v>0</v>
          </cell>
          <cell r="C859">
            <v>0</v>
          </cell>
        </row>
        <row r="860">
          <cell r="A860">
            <v>0</v>
          </cell>
          <cell r="B860">
            <v>0</v>
          </cell>
          <cell r="C860">
            <v>0</v>
          </cell>
        </row>
        <row r="865">
          <cell r="A865" t="str">
            <v>CODIGO</v>
          </cell>
          <cell r="B865" t="str">
            <v>ITEM</v>
          </cell>
          <cell r="C865" t="str">
            <v>UNIDAD</v>
          </cell>
        </row>
        <row r="866">
          <cell r="D866">
            <v>0</v>
          </cell>
        </row>
        <row r="867">
          <cell r="B867" t="str">
            <v>CODIGO</v>
          </cell>
        </row>
        <row r="868">
          <cell r="A868" t="str">
            <v>CODIGO</v>
          </cell>
          <cell r="B868" t="str">
            <v>RECURSOS</v>
          </cell>
          <cell r="C868" t="str">
            <v>UNIDAD</v>
          </cell>
          <cell r="D868" t="str">
            <v>CANT.</v>
          </cell>
        </row>
        <row r="869">
          <cell r="B869" t="str">
            <v>MATERIALES</v>
          </cell>
        </row>
        <row r="870">
          <cell r="B870">
            <v>0</v>
          </cell>
          <cell r="C870">
            <v>0</v>
          </cell>
        </row>
        <row r="871">
          <cell r="B871">
            <v>0</v>
          </cell>
          <cell r="C871">
            <v>0</v>
          </cell>
        </row>
        <row r="872">
          <cell r="B872">
            <v>0</v>
          </cell>
          <cell r="C872">
            <v>0</v>
          </cell>
        </row>
        <row r="873">
          <cell r="B873">
            <v>0</v>
          </cell>
          <cell r="C873">
            <v>0</v>
          </cell>
        </row>
        <row r="875">
          <cell r="B875" t="str">
            <v>EQUIPO</v>
          </cell>
        </row>
        <row r="876">
          <cell r="B876" t="str">
            <v>HTA MENOR (5% de M. de O.)</v>
          </cell>
        </row>
        <row r="877">
          <cell r="A877">
            <v>0</v>
          </cell>
          <cell r="B877">
            <v>0</v>
          </cell>
          <cell r="C877">
            <v>0</v>
          </cell>
        </row>
        <row r="878">
          <cell r="A878">
            <v>0</v>
          </cell>
          <cell r="B878">
            <v>0</v>
          </cell>
          <cell r="C878">
            <v>0</v>
          </cell>
        </row>
        <row r="879">
          <cell r="A879">
            <v>0</v>
          </cell>
          <cell r="B879">
            <v>0</v>
          </cell>
          <cell r="C879">
            <v>0</v>
          </cell>
        </row>
        <row r="881">
          <cell r="B881" t="str">
            <v>MANO DE OBRA</v>
          </cell>
        </row>
        <row r="882">
          <cell r="B882">
            <v>0</v>
          </cell>
          <cell r="C882">
            <v>0</v>
          </cell>
        </row>
        <row r="883">
          <cell r="A883">
            <v>0</v>
          </cell>
          <cell r="B883">
            <v>0</v>
          </cell>
          <cell r="C883">
            <v>0</v>
          </cell>
        </row>
        <row r="884">
          <cell r="A884">
            <v>0</v>
          </cell>
          <cell r="B884">
            <v>0</v>
          </cell>
          <cell r="C884">
            <v>0</v>
          </cell>
        </row>
        <row r="885">
          <cell r="A885">
            <v>0</v>
          </cell>
          <cell r="B885">
            <v>0</v>
          </cell>
          <cell r="C885">
            <v>0</v>
          </cell>
        </row>
        <row r="887">
          <cell r="B887" t="str">
            <v>TRANSPORTE</v>
          </cell>
        </row>
        <row r="889">
          <cell r="A889">
            <v>0</v>
          </cell>
          <cell r="B889">
            <v>0</v>
          </cell>
          <cell r="C889">
            <v>0</v>
          </cell>
        </row>
        <row r="890">
          <cell r="A890">
            <v>0</v>
          </cell>
          <cell r="B890">
            <v>0</v>
          </cell>
          <cell r="C890">
            <v>0</v>
          </cell>
        </row>
        <row r="891">
          <cell r="A891">
            <v>0</v>
          </cell>
          <cell r="B891">
            <v>0</v>
          </cell>
          <cell r="C891">
            <v>0</v>
          </cell>
        </row>
        <row r="896">
          <cell r="A896" t="str">
            <v>CODIGO</v>
          </cell>
          <cell r="B896" t="str">
            <v>ITEM</v>
          </cell>
          <cell r="C896" t="str">
            <v>UNIDAD</v>
          </cell>
        </row>
        <row r="897">
          <cell r="D897">
            <v>0</v>
          </cell>
        </row>
        <row r="898">
          <cell r="B898" t="str">
            <v>CODIGO</v>
          </cell>
        </row>
        <row r="899">
          <cell r="A899" t="str">
            <v>CODIGO</v>
          </cell>
          <cell r="B899" t="str">
            <v>RECURSOS</v>
          </cell>
          <cell r="C899" t="str">
            <v>UNIDAD</v>
          </cell>
          <cell r="D899" t="str">
            <v>CANT.</v>
          </cell>
        </row>
        <row r="900">
          <cell r="B900" t="str">
            <v>MATERIALES</v>
          </cell>
        </row>
        <row r="901">
          <cell r="B901">
            <v>0</v>
          </cell>
          <cell r="C901">
            <v>0</v>
          </cell>
        </row>
        <row r="902">
          <cell r="B902">
            <v>0</v>
          </cell>
          <cell r="C902">
            <v>0</v>
          </cell>
        </row>
        <row r="903">
          <cell r="B903">
            <v>0</v>
          </cell>
          <cell r="C903">
            <v>0</v>
          </cell>
        </row>
        <row r="904">
          <cell r="B904">
            <v>0</v>
          </cell>
          <cell r="C904">
            <v>0</v>
          </cell>
        </row>
        <row r="906">
          <cell r="B906" t="str">
            <v>EQUIPO</v>
          </cell>
        </row>
        <row r="907">
          <cell r="B907" t="str">
            <v>HTA MENOR (5% de M. de O.)</v>
          </cell>
        </row>
        <row r="908">
          <cell r="A908">
            <v>0</v>
          </cell>
          <cell r="B908">
            <v>0</v>
          </cell>
          <cell r="C908">
            <v>0</v>
          </cell>
        </row>
        <row r="909">
          <cell r="A909">
            <v>0</v>
          </cell>
          <cell r="B909">
            <v>0</v>
          </cell>
          <cell r="C909">
            <v>0</v>
          </cell>
        </row>
        <row r="910">
          <cell r="A910">
            <v>0</v>
          </cell>
          <cell r="B910">
            <v>0</v>
          </cell>
          <cell r="C910">
            <v>0</v>
          </cell>
        </row>
        <row r="912">
          <cell r="B912" t="str">
            <v>MANO DE OBRA</v>
          </cell>
        </row>
        <row r="913">
          <cell r="B913">
            <v>0</v>
          </cell>
          <cell r="C913">
            <v>0</v>
          </cell>
        </row>
        <row r="914">
          <cell r="A914">
            <v>0</v>
          </cell>
          <cell r="B914">
            <v>0</v>
          </cell>
          <cell r="C914">
            <v>0</v>
          </cell>
        </row>
        <row r="915">
          <cell r="A915">
            <v>0</v>
          </cell>
          <cell r="B915">
            <v>0</v>
          </cell>
          <cell r="C915">
            <v>0</v>
          </cell>
        </row>
        <row r="916">
          <cell r="A916">
            <v>0</v>
          </cell>
          <cell r="B916">
            <v>0</v>
          </cell>
          <cell r="C916">
            <v>0</v>
          </cell>
        </row>
        <row r="918">
          <cell r="B918" t="str">
            <v>TRANSPORTE</v>
          </cell>
        </row>
        <row r="920">
          <cell r="A920">
            <v>0</v>
          </cell>
          <cell r="B920">
            <v>0</v>
          </cell>
          <cell r="C920">
            <v>0</v>
          </cell>
        </row>
        <row r="921">
          <cell r="A921">
            <v>0</v>
          </cell>
          <cell r="B921">
            <v>0</v>
          </cell>
          <cell r="C921">
            <v>0</v>
          </cell>
        </row>
        <row r="922">
          <cell r="A922">
            <v>0</v>
          </cell>
          <cell r="B922">
            <v>0</v>
          </cell>
          <cell r="C922">
            <v>0</v>
          </cell>
        </row>
        <row r="927">
          <cell r="A927" t="str">
            <v>CODIGO</v>
          </cell>
          <cell r="B927" t="str">
            <v>ITEM</v>
          </cell>
          <cell r="C927" t="str">
            <v>UNIDAD</v>
          </cell>
        </row>
        <row r="928">
          <cell r="D928">
            <v>0</v>
          </cell>
        </row>
        <row r="929">
          <cell r="B929" t="str">
            <v>CODIGO</v>
          </cell>
        </row>
        <row r="930">
          <cell r="A930" t="str">
            <v>CODIGO</v>
          </cell>
          <cell r="B930" t="str">
            <v>RECURSOS</v>
          </cell>
          <cell r="C930" t="str">
            <v>UNIDAD</v>
          </cell>
          <cell r="D930" t="str">
            <v>CANT.</v>
          </cell>
        </row>
        <row r="931">
          <cell r="B931" t="str">
            <v>MATERIALES</v>
          </cell>
        </row>
        <row r="932">
          <cell r="B932">
            <v>0</v>
          </cell>
          <cell r="C932">
            <v>0</v>
          </cell>
        </row>
        <row r="933">
          <cell r="B933">
            <v>0</v>
          </cell>
          <cell r="C933">
            <v>0</v>
          </cell>
        </row>
        <row r="934">
          <cell r="B934">
            <v>0</v>
          </cell>
          <cell r="C934">
            <v>0</v>
          </cell>
        </row>
        <row r="935">
          <cell r="B935">
            <v>0</v>
          </cell>
          <cell r="C935">
            <v>0</v>
          </cell>
        </row>
        <row r="937">
          <cell r="B937" t="str">
            <v>EQUIPO</v>
          </cell>
        </row>
        <row r="938">
          <cell r="B938" t="str">
            <v>HTA MENOR (5% de M. de O.)</v>
          </cell>
        </row>
        <row r="939">
          <cell r="A939">
            <v>0</v>
          </cell>
          <cell r="B939">
            <v>0</v>
          </cell>
          <cell r="C939">
            <v>0</v>
          </cell>
        </row>
        <row r="940">
          <cell r="A940">
            <v>0</v>
          </cell>
          <cell r="B940">
            <v>0</v>
          </cell>
          <cell r="C940">
            <v>0</v>
          </cell>
        </row>
        <row r="941">
          <cell r="A941">
            <v>0</v>
          </cell>
          <cell r="B941">
            <v>0</v>
          </cell>
          <cell r="C941">
            <v>0</v>
          </cell>
        </row>
        <row r="943">
          <cell r="B943" t="str">
            <v>MANO DE OBRA</v>
          </cell>
        </row>
        <row r="944">
          <cell r="B944">
            <v>0</v>
          </cell>
          <cell r="C944">
            <v>0</v>
          </cell>
        </row>
        <row r="945">
          <cell r="A945">
            <v>0</v>
          </cell>
          <cell r="B945">
            <v>0</v>
          </cell>
          <cell r="C945">
            <v>0</v>
          </cell>
        </row>
        <row r="946">
          <cell r="A946">
            <v>0</v>
          </cell>
          <cell r="B946">
            <v>0</v>
          </cell>
          <cell r="C946">
            <v>0</v>
          </cell>
        </row>
        <row r="947">
          <cell r="A947">
            <v>0</v>
          </cell>
          <cell r="B947">
            <v>0</v>
          </cell>
          <cell r="C947">
            <v>0</v>
          </cell>
        </row>
        <row r="949">
          <cell r="B949" t="str">
            <v>TRANSPORTE</v>
          </cell>
        </row>
        <row r="951">
          <cell r="A951">
            <v>0</v>
          </cell>
          <cell r="B951">
            <v>0</v>
          </cell>
          <cell r="C951">
            <v>0</v>
          </cell>
        </row>
        <row r="952">
          <cell r="A952">
            <v>0</v>
          </cell>
          <cell r="B952">
            <v>0</v>
          </cell>
          <cell r="C952">
            <v>0</v>
          </cell>
        </row>
        <row r="953">
          <cell r="A953">
            <v>0</v>
          </cell>
          <cell r="B953">
            <v>0</v>
          </cell>
          <cell r="C953">
            <v>0</v>
          </cell>
        </row>
        <row r="959">
          <cell r="A959" t="str">
            <v>CODIGO</v>
          </cell>
          <cell r="B959" t="str">
            <v>ITEM</v>
          </cell>
          <cell r="C959" t="str">
            <v>UNIDAD</v>
          </cell>
        </row>
        <row r="960">
          <cell r="D960">
            <v>0</v>
          </cell>
        </row>
        <row r="961">
          <cell r="B961" t="str">
            <v>CODIGO</v>
          </cell>
        </row>
        <row r="962">
          <cell r="A962" t="str">
            <v>CODIGO</v>
          </cell>
          <cell r="B962" t="str">
            <v>RECURSOS</v>
          </cell>
          <cell r="C962" t="str">
            <v>UNIDAD</v>
          </cell>
          <cell r="D962" t="str">
            <v>CANT.</v>
          </cell>
        </row>
        <row r="963">
          <cell r="B963" t="str">
            <v>MATERIALES</v>
          </cell>
        </row>
        <row r="964">
          <cell r="B964">
            <v>0</v>
          </cell>
          <cell r="C964">
            <v>0</v>
          </cell>
        </row>
        <row r="965">
          <cell r="B965">
            <v>0</v>
          </cell>
          <cell r="C965">
            <v>0</v>
          </cell>
        </row>
        <row r="966">
          <cell r="B966">
            <v>0</v>
          </cell>
          <cell r="C966">
            <v>0</v>
          </cell>
        </row>
        <row r="967">
          <cell r="B967">
            <v>0</v>
          </cell>
          <cell r="C967">
            <v>0</v>
          </cell>
        </row>
        <row r="969">
          <cell r="B969" t="str">
            <v>EQUIPO</v>
          </cell>
        </row>
        <row r="970">
          <cell r="B970" t="str">
            <v>HTA MENOR (5% de M. de O.)</v>
          </cell>
        </row>
        <row r="971">
          <cell r="A971">
            <v>0</v>
          </cell>
          <cell r="B971">
            <v>0</v>
          </cell>
          <cell r="C971">
            <v>0</v>
          </cell>
        </row>
        <row r="972">
          <cell r="A972">
            <v>0</v>
          </cell>
          <cell r="B972">
            <v>0</v>
          </cell>
          <cell r="C972">
            <v>0</v>
          </cell>
        </row>
        <row r="973">
          <cell r="A973">
            <v>0</v>
          </cell>
          <cell r="B973">
            <v>0</v>
          </cell>
          <cell r="C973">
            <v>0</v>
          </cell>
        </row>
        <row r="975">
          <cell r="B975" t="str">
            <v>MANO DE OBRA</v>
          </cell>
        </row>
        <row r="976">
          <cell r="B976">
            <v>0</v>
          </cell>
          <cell r="C976">
            <v>0</v>
          </cell>
        </row>
        <row r="977">
          <cell r="A977">
            <v>0</v>
          </cell>
          <cell r="B977">
            <v>0</v>
          </cell>
          <cell r="C977">
            <v>0</v>
          </cell>
        </row>
        <row r="978">
          <cell r="A978">
            <v>0</v>
          </cell>
          <cell r="B978">
            <v>0</v>
          </cell>
          <cell r="C978">
            <v>0</v>
          </cell>
        </row>
        <row r="979">
          <cell r="A979">
            <v>0</v>
          </cell>
          <cell r="B979">
            <v>0</v>
          </cell>
          <cell r="C979">
            <v>0</v>
          </cell>
        </row>
        <row r="981">
          <cell r="B981" t="str">
            <v>TRANSPORTE</v>
          </cell>
        </row>
        <row r="983">
          <cell r="A983">
            <v>0</v>
          </cell>
          <cell r="B983">
            <v>0</v>
          </cell>
          <cell r="C983">
            <v>0</v>
          </cell>
        </row>
        <row r="984">
          <cell r="A984">
            <v>0</v>
          </cell>
          <cell r="B984">
            <v>0</v>
          </cell>
          <cell r="C984">
            <v>0</v>
          </cell>
        </row>
        <row r="985">
          <cell r="A985">
            <v>0</v>
          </cell>
          <cell r="B985">
            <v>0</v>
          </cell>
          <cell r="C985">
            <v>0</v>
          </cell>
        </row>
        <row r="990">
          <cell r="A990" t="str">
            <v>CODIGO</v>
          </cell>
          <cell r="B990" t="str">
            <v>ITEM</v>
          </cell>
          <cell r="C990" t="str">
            <v>UNIDAD</v>
          </cell>
        </row>
        <row r="991">
          <cell r="D991">
            <v>0</v>
          </cell>
        </row>
        <row r="992">
          <cell r="B992" t="str">
            <v>CODIGO</v>
          </cell>
        </row>
        <row r="993">
          <cell r="A993" t="str">
            <v>CODIGO</v>
          </cell>
          <cell r="B993" t="str">
            <v>RECURSOS</v>
          </cell>
          <cell r="C993" t="str">
            <v>UNIDAD</v>
          </cell>
          <cell r="D993" t="str">
            <v>CANT.</v>
          </cell>
        </row>
        <row r="994">
          <cell r="B994" t="str">
            <v>MATERIALES</v>
          </cell>
        </row>
        <row r="995">
          <cell r="B995">
            <v>0</v>
          </cell>
          <cell r="C995">
            <v>0</v>
          </cell>
        </row>
        <row r="996">
          <cell r="B996">
            <v>0</v>
          </cell>
          <cell r="C996">
            <v>0</v>
          </cell>
        </row>
        <row r="997">
          <cell r="B997">
            <v>0</v>
          </cell>
          <cell r="C997">
            <v>0</v>
          </cell>
        </row>
        <row r="998">
          <cell r="B998">
            <v>0</v>
          </cell>
          <cell r="C998">
            <v>0</v>
          </cell>
        </row>
        <row r="1000">
          <cell r="B1000" t="str">
            <v>EQUIPO</v>
          </cell>
        </row>
        <row r="1001">
          <cell r="B1001" t="str">
            <v>HTA MENOR (5% de M. de O.)</v>
          </cell>
        </row>
        <row r="1002">
          <cell r="A1002">
            <v>0</v>
          </cell>
          <cell r="B1002">
            <v>0</v>
          </cell>
          <cell r="C1002">
            <v>0</v>
          </cell>
        </row>
        <row r="1003">
          <cell r="A1003">
            <v>0</v>
          </cell>
          <cell r="B1003">
            <v>0</v>
          </cell>
          <cell r="C1003">
            <v>0</v>
          </cell>
        </row>
        <row r="1004">
          <cell r="A1004">
            <v>0</v>
          </cell>
          <cell r="B1004">
            <v>0</v>
          </cell>
          <cell r="C1004">
            <v>0</v>
          </cell>
        </row>
        <row r="1006">
          <cell r="B1006" t="str">
            <v>MANO DE OBRA</v>
          </cell>
        </row>
        <row r="1007">
          <cell r="B1007">
            <v>0</v>
          </cell>
          <cell r="C1007">
            <v>0</v>
          </cell>
        </row>
        <row r="1008">
          <cell r="A1008">
            <v>0</v>
          </cell>
          <cell r="B1008">
            <v>0</v>
          </cell>
          <cell r="C1008">
            <v>0</v>
          </cell>
        </row>
        <row r="1009">
          <cell r="A1009">
            <v>0</v>
          </cell>
          <cell r="B1009">
            <v>0</v>
          </cell>
          <cell r="C1009">
            <v>0</v>
          </cell>
        </row>
        <row r="1010">
          <cell r="A1010">
            <v>0</v>
          </cell>
          <cell r="B1010">
            <v>0</v>
          </cell>
          <cell r="C1010">
            <v>0</v>
          </cell>
        </row>
        <row r="1012">
          <cell r="B1012" t="str">
            <v>TRANSPORTE</v>
          </cell>
        </row>
        <row r="1014">
          <cell r="A1014">
            <v>0</v>
          </cell>
          <cell r="B1014">
            <v>0</v>
          </cell>
          <cell r="C1014">
            <v>0</v>
          </cell>
        </row>
        <row r="1015">
          <cell r="A1015">
            <v>0</v>
          </cell>
          <cell r="B1015">
            <v>0</v>
          </cell>
          <cell r="C1015">
            <v>0</v>
          </cell>
        </row>
        <row r="1016">
          <cell r="A1016">
            <v>0</v>
          </cell>
          <cell r="B1016">
            <v>0</v>
          </cell>
          <cell r="C1016">
            <v>0</v>
          </cell>
        </row>
        <row r="1021">
          <cell r="A1021" t="str">
            <v>CODIGO</v>
          </cell>
          <cell r="B1021" t="str">
            <v>ITEM</v>
          </cell>
          <cell r="C1021" t="str">
            <v>UNIDAD</v>
          </cell>
        </row>
        <row r="1022">
          <cell r="D1022">
            <v>0</v>
          </cell>
        </row>
        <row r="1023">
          <cell r="B1023" t="str">
            <v>CODIGO</v>
          </cell>
        </row>
        <row r="1024">
          <cell r="A1024" t="str">
            <v>CODIGO</v>
          </cell>
          <cell r="B1024" t="str">
            <v>RECURSOS</v>
          </cell>
          <cell r="C1024" t="str">
            <v>UNIDAD</v>
          </cell>
          <cell r="D1024" t="str">
            <v>CANT.</v>
          </cell>
        </row>
        <row r="1025">
          <cell r="B1025" t="str">
            <v>MATERIALES</v>
          </cell>
        </row>
        <row r="1026">
          <cell r="B1026">
            <v>0</v>
          </cell>
          <cell r="C1026">
            <v>0</v>
          </cell>
        </row>
        <row r="1027">
          <cell r="B1027">
            <v>0</v>
          </cell>
          <cell r="C1027">
            <v>0</v>
          </cell>
        </row>
        <row r="1028">
          <cell r="B1028">
            <v>0</v>
          </cell>
          <cell r="C1028">
            <v>0</v>
          </cell>
        </row>
        <row r="1029">
          <cell r="B1029">
            <v>0</v>
          </cell>
          <cell r="C1029">
            <v>0</v>
          </cell>
        </row>
        <row r="1031">
          <cell r="B1031" t="str">
            <v>EQUIPO</v>
          </cell>
        </row>
        <row r="1032">
          <cell r="B1032" t="str">
            <v>HTA MENOR (5% de M. de O.)</v>
          </cell>
        </row>
        <row r="1033">
          <cell r="A1033">
            <v>0</v>
          </cell>
          <cell r="B1033">
            <v>0</v>
          </cell>
          <cell r="C1033">
            <v>0</v>
          </cell>
        </row>
        <row r="1034">
          <cell r="A1034">
            <v>0</v>
          </cell>
          <cell r="B1034">
            <v>0</v>
          </cell>
          <cell r="C1034">
            <v>0</v>
          </cell>
        </row>
        <row r="1035">
          <cell r="A1035">
            <v>0</v>
          </cell>
          <cell r="B1035">
            <v>0</v>
          </cell>
          <cell r="C1035">
            <v>0</v>
          </cell>
        </row>
        <row r="1037">
          <cell r="B1037" t="str">
            <v>MANO DE OBRA</v>
          </cell>
        </row>
        <row r="1038">
          <cell r="B1038">
            <v>0</v>
          </cell>
          <cell r="C1038">
            <v>0</v>
          </cell>
        </row>
        <row r="1039">
          <cell r="A1039">
            <v>0</v>
          </cell>
          <cell r="B1039">
            <v>0</v>
          </cell>
          <cell r="C1039">
            <v>0</v>
          </cell>
        </row>
        <row r="1040">
          <cell r="A1040">
            <v>0</v>
          </cell>
          <cell r="B1040">
            <v>0</v>
          </cell>
          <cell r="C1040">
            <v>0</v>
          </cell>
        </row>
        <row r="1041">
          <cell r="A1041">
            <v>0</v>
          </cell>
          <cell r="B1041">
            <v>0</v>
          </cell>
          <cell r="C1041">
            <v>0</v>
          </cell>
        </row>
        <row r="1043">
          <cell r="B1043" t="str">
            <v>TRANSPORTE</v>
          </cell>
        </row>
        <row r="1045">
          <cell r="A1045">
            <v>0</v>
          </cell>
          <cell r="B1045">
            <v>0</v>
          </cell>
          <cell r="C1045">
            <v>0</v>
          </cell>
        </row>
        <row r="1046">
          <cell r="A1046">
            <v>0</v>
          </cell>
          <cell r="B1046">
            <v>0</v>
          </cell>
          <cell r="C1046">
            <v>0</v>
          </cell>
        </row>
        <row r="1047">
          <cell r="A1047">
            <v>0</v>
          </cell>
          <cell r="B1047">
            <v>0</v>
          </cell>
          <cell r="C1047">
            <v>0</v>
          </cell>
        </row>
        <row r="1052">
          <cell r="A1052" t="str">
            <v>CODIGO</v>
          </cell>
          <cell r="B1052" t="str">
            <v>ITEM</v>
          </cell>
          <cell r="C1052" t="str">
            <v>UNIDAD</v>
          </cell>
        </row>
        <row r="1053">
          <cell r="D1053">
            <v>0</v>
          </cell>
        </row>
        <row r="1054">
          <cell r="B1054" t="str">
            <v>CODIGO</v>
          </cell>
        </row>
        <row r="1055">
          <cell r="A1055" t="str">
            <v>CODIGO</v>
          </cell>
          <cell r="B1055" t="str">
            <v>RECURSOS</v>
          </cell>
          <cell r="C1055" t="str">
            <v>UNIDAD</v>
          </cell>
          <cell r="D1055" t="str">
            <v>CANT.</v>
          </cell>
        </row>
        <row r="1056">
          <cell r="B1056" t="str">
            <v>MATERIALES</v>
          </cell>
        </row>
        <row r="1057">
          <cell r="B1057">
            <v>0</v>
          </cell>
          <cell r="C1057">
            <v>0</v>
          </cell>
        </row>
        <row r="1058">
          <cell r="B1058">
            <v>0</v>
          </cell>
          <cell r="C1058">
            <v>0</v>
          </cell>
        </row>
        <row r="1059">
          <cell r="B1059">
            <v>0</v>
          </cell>
          <cell r="C1059">
            <v>0</v>
          </cell>
        </row>
        <row r="1060">
          <cell r="B1060">
            <v>0</v>
          </cell>
          <cell r="C1060">
            <v>0</v>
          </cell>
        </row>
        <row r="1062">
          <cell r="B1062" t="str">
            <v>EQUIPO</v>
          </cell>
        </row>
        <row r="1063">
          <cell r="B1063" t="str">
            <v>HTA MENOR (5% de M. de O.)</v>
          </cell>
        </row>
        <row r="1064">
          <cell r="A1064">
            <v>0</v>
          </cell>
          <cell r="B1064">
            <v>0</v>
          </cell>
          <cell r="C1064">
            <v>0</v>
          </cell>
        </row>
        <row r="1065">
          <cell r="A1065">
            <v>0</v>
          </cell>
          <cell r="B1065">
            <v>0</v>
          </cell>
          <cell r="C1065">
            <v>0</v>
          </cell>
        </row>
        <row r="1066">
          <cell r="A1066">
            <v>0</v>
          </cell>
          <cell r="B1066">
            <v>0</v>
          </cell>
          <cell r="C1066">
            <v>0</v>
          </cell>
        </row>
        <row r="1068">
          <cell r="B1068" t="str">
            <v>MANO DE OBRA</v>
          </cell>
        </row>
        <row r="1069">
          <cell r="B1069">
            <v>0</v>
          </cell>
          <cell r="C1069">
            <v>0</v>
          </cell>
        </row>
        <row r="1070">
          <cell r="A1070">
            <v>0</v>
          </cell>
          <cell r="B1070">
            <v>0</v>
          </cell>
          <cell r="C1070">
            <v>0</v>
          </cell>
        </row>
        <row r="1071">
          <cell r="A1071">
            <v>0</v>
          </cell>
          <cell r="B1071">
            <v>0</v>
          </cell>
          <cell r="C1071">
            <v>0</v>
          </cell>
        </row>
        <row r="1072">
          <cell r="A1072">
            <v>0</v>
          </cell>
          <cell r="B1072">
            <v>0</v>
          </cell>
          <cell r="C1072">
            <v>0</v>
          </cell>
        </row>
        <row r="1074">
          <cell r="B1074" t="str">
            <v>TRANSPORTE</v>
          </cell>
        </row>
        <row r="1076">
          <cell r="A1076">
            <v>0</v>
          </cell>
          <cell r="B1076">
            <v>0</v>
          </cell>
          <cell r="C1076">
            <v>0</v>
          </cell>
        </row>
        <row r="1077">
          <cell r="A1077">
            <v>0</v>
          </cell>
          <cell r="B1077">
            <v>0</v>
          </cell>
          <cell r="C1077">
            <v>0</v>
          </cell>
        </row>
        <row r="1078">
          <cell r="A1078">
            <v>0</v>
          </cell>
          <cell r="B1078">
            <v>0</v>
          </cell>
          <cell r="C1078">
            <v>0</v>
          </cell>
        </row>
        <row r="1083">
          <cell r="A1083" t="str">
            <v>CODIGO</v>
          </cell>
          <cell r="B1083" t="str">
            <v>ITEM</v>
          </cell>
          <cell r="C1083" t="str">
            <v>UNIDAD</v>
          </cell>
        </row>
        <row r="1084">
          <cell r="D1084">
            <v>0</v>
          </cell>
        </row>
        <row r="1085">
          <cell r="B1085" t="str">
            <v>CODIGO</v>
          </cell>
        </row>
        <row r="1086">
          <cell r="A1086" t="str">
            <v>CODIGO</v>
          </cell>
          <cell r="B1086" t="str">
            <v>RECURSOS</v>
          </cell>
          <cell r="C1086" t="str">
            <v>UNIDAD</v>
          </cell>
          <cell r="D1086" t="str">
            <v>CANT.</v>
          </cell>
        </row>
        <row r="1087">
          <cell r="B1087" t="str">
            <v>MATERIALES</v>
          </cell>
        </row>
        <row r="1088">
          <cell r="B1088">
            <v>0</v>
          </cell>
          <cell r="C1088">
            <v>0</v>
          </cell>
        </row>
        <row r="1089">
          <cell r="B1089">
            <v>0</v>
          </cell>
          <cell r="C1089">
            <v>0</v>
          </cell>
        </row>
        <row r="1090">
          <cell r="B1090">
            <v>0</v>
          </cell>
          <cell r="C1090">
            <v>0</v>
          </cell>
        </row>
        <row r="1091">
          <cell r="B1091">
            <v>0</v>
          </cell>
          <cell r="C1091">
            <v>0</v>
          </cell>
        </row>
        <row r="1093">
          <cell r="B1093" t="str">
            <v>EQUIPO</v>
          </cell>
        </row>
        <row r="1094">
          <cell r="B1094" t="str">
            <v>HTA MENOR (5% de M. de O.)</v>
          </cell>
        </row>
        <row r="1095">
          <cell r="A1095">
            <v>0</v>
          </cell>
          <cell r="B1095">
            <v>0</v>
          </cell>
          <cell r="C1095">
            <v>0</v>
          </cell>
        </row>
        <row r="1096">
          <cell r="A1096">
            <v>0</v>
          </cell>
          <cell r="B1096">
            <v>0</v>
          </cell>
          <cell r="C1096">
            <v>0</v>
          </cell>
        </row>
        <row r="1097">
          <cell r="A1097">
            <v>0</v>
          </cell>
          <cell r="B1097">
            <v>0</v>
          </cell>
          <cell r="C1097">
            <v>0</v>
          </cell>
        </row>
        <row r="1099">
          <cell r="B1099" t="str">
            <v>MANO DE OBRA</v>
          </cell>
        </row>
        <row r="1100">
          <cell r="B1100">
            <v>0</v>
          </cell>
          <cell r="C1100">
            <v>0</v>
          </cell>
        </row>
        <row r="1101">
          <cell r="A1101">
            <v>0</v>
          </cell>
          <cell r="B1101">
            <v>0</v>
          </cell>
          <cell r="C1101">
            <v>0</v>
          </cell>
        </row>
        <row r="1102">
          <cell r="A1102">
            <v>0</v>
          </cell>
          <cell r="B1102">
            <v>0</v>
          </cell>
          <cell r="C1102">
            <v>0</v>
          </cell>
        </row>
        <row r="1103">
          <cell r="A1103">
            <v>0</v>
          </cell>
          <cell r="B1103">
            <v>0</v>
          </cell>
          <cell r="C1103">
            <v>0</v>
          </cell>
        </row>
        <row r="1105">
          <cell r="B1105" t="str">
            <v>TRANSPORTE</v>
          </cell>
        </row>
        <row r="1107">
          <cell r="A1107">
            <v>0</v>
          </cell>
          <cell r="B1107">
            <v>0</v>
          </cell>
          <cell r="C1107">
            <v>0</v>
          </cell>
        </row>
        <row r="1108">
          <cell r="A1108">
            <v>0</v>
          </cell>
          <cell r="B1108">
            <v>0</v>
          </cell>
          <cell r="C1108">
            <v>0</v>
          </cell>
        </row>
        <row r="1109">
          <cell r="A1109">
            <v>0</v>
          </cell>
          <cell r="B1109">
            <v>0</v>
          </cell>
          <cell r="C1109">
            <v>0</v>
          </cell>
        </row>
        <row r="1114">
          <cell r="A1114" t="str">
            <v>CODIGO</v>
          </cell>
          <cell r="B1114" t="str">
            <v>ITEM</v>
          </cell>
          <cell r="C1114" t="str">
            <v>UNIDAD</v>
          </cell>
        </row>
        <row r="1115">
          <cell r="D1115">
            <v>0</v>
          </cell>
        </row>
        <row r="1116">
          <cell r="B1116" t="str">
            <v>CODIGO</v>
          </cell>
        </row>
        <row r="1117">
          <cell r="A1117" t="str">
            <v>CODIGO</v>
          </cell>
          <cell r="B1117" t="str">
            <v>RECURSOS</v>
          </cell>
          <cell r="C1117" t="str">
            <v>UNIDAD</v>
          </cell>
          <cell r="D1117" t="str">
            <v>CANT.</v>
          </cell>
        </row>
        <row r="1118">
          <cell r="B1118" t="str">
            <v>MATERIALES</v>
          </cell>
        </row>
        <row r="1119">
          <cell r="B1119">
            <v>0</v>
          </cell>
          <cell r="C1119">
            <v>0</v>
          </cell>
        </row>
        <row r="1120">
          <cell r="B1120">
            <v>0</v>
          </cell>
          <cell r="C1120">
            <v>0</v>
          </cell>
        </row>
        <row r="1121">
          <cell r="B1121">
            <v>0</v>
          </cell>
          <cell r="C1121">
            <v>0</v>
          </cell>
        </row>
        <row r="1122">
          <cell r="B1122">
            <v>0</v>
          </cell>
          <cell r="C1122">
            <v>0</v>
          </cell>
        </row>
        <row r="1124">
          <cell r="B1124" t="str">
            <v>EQUIPO</v>
          </cell>
        </row>
        <row r="1125">
          <cell r="B1125" t="str">
            <v>HTA MENOR (5% de M. de O.)</v>
          </cell>
        </row>
        <row r="1126">
          <cell r="A1126">
            <v>0</v>
          </cell>
          <cell r="B1126">
            <v>0</v>
          </cell>
          <cell r="C1126">
            <v>0</v>
          </cell>
        </row>
        <row r="1127">
          <cell r="A1127">
            <v>0</v>
          </cell>
          <cell r="B1127">
            <v>0</v>
          </cell>
          <cell r="C1127">
            <v>0</v>
          </cell>
        </row>
        <row r="1128">
          <cell r="A1128">
            <v>0</v>
          </cell>
          <cell r="B1128">
            <v>0</v>
          </cell>
          <cell r="C1128">
            <v>0</v>
          </cell>
        </row>
        <row r="1130">
          <cell r="B1130" t="str">
            <v>MANO DE OBRA</v>
          </cell>
        </row>
        <row r="1131">
          <cell r="B1131">
            <v>0</v>
          </cell>
          <cell r="C1131">
            <v>0</v>
          </cell>
        </row>
        <row r="1132">
          <cell r="A1132">
            <v>0</v>
          </cell>
          <cell r="B1132">
            <v>0</v>
          </cell>
          <cell r="C1132">
            <v>0</v>
          </cell>
        </row>
        <row r="1133">
          <cell r="A1133">
            <v>0</v>
          </cell>
          <cell r="B1133">
            <v>0</v>
          </cell>
          <cell r="C1133">
            <v>0</v>
          </cell>
        </row>
        <row r="1134">
          <cell r="A1134">
            <v>0</v>
          </cell>
          <cell r="B1134">
            <v>0</v>
          </cell>
          <cell r="C1134">
            <v>0</v>
          </cell>
        </row>
        <row r="1136">
          <cell r="B1136" t="str">
            <v>TRANSPORTE</v>
          </cell>
        </row>
        <row r="1138">
          <cell r="A1138">
            <v>0</v>
          </cell>
          <cell r="B1138">
            <v>0</v>
          </cell>
          <cell r="C1138">
            <v>0</v>
          </cell>
        </row>
        <row r="1139">
          <cell r="A1139">
            <v>0</v>
          </cell>
          <cell r="B1139">
            <v>0</v>
          </cell>
          <cell r="C1139">
            <v>0</v>
          </cell>
        </row>
        <row r="1140">
          <cell r="A1140">
            <v>0</v>
          </cell>
          <cell r="B1140">
            <v>0</v>
          </cell>
          <cell r="C1140">
            <v>0</v>
          </cell>
        </row>
        <row r="1145">
          <cell r="A1145" t="str">
            <v>CODIGO</v>
          </cell>
          <cell r="B1145" t="str">
            <v>ITEM</v>
          </cell>
          <cell r="C1145" t="str">
            <v>UNIDAD</v>
          </cell>
        </row>
        <row r="1146">
          <cell r="D1146">
            <v>0</v>
          </cell>
        </row>
        <row r="1147">
          <cell r="B1147" t="str">
            <v>CODIGO</v>
          </cell>
        </row>
        <row r="1148">
          <cell r="A1148" t="str">
            <v>CODIGO</v>
          </cell>
          <cell r="B1148" t="str">
            <v>RECURSOS</v>
          </cell>
          <cell r="C1148" t="str">
            <v>UNIDAD</v>
          </cell>
          <cell r="D1148" t="str">
            <v>CANT.</v>
          </cell>
        </row>
        <row r="1149">
          <cell r="B1149" t="str">
            <v>MATERIALES</v>
          </cell>
        </row>
        <row r="1150">
          <cell r="B1150">
            <v>0</v>
          </cell>
          <cell r="C1150">
            <v>0</v>
          </cell>
        </row>
        <row r="1151">
          <cell r="B1151">
            <v>0</v>
          </cell>
          <cell r="C1151">
            <v>0</v>
          </cell>
        </row>
        <row r="1152">
          <cell r="B1152">
            <v>0</v>
          </cell>
          <cell r="C1152">
            <v>0</v>
          </cell>
        </row>
        <row r="1153">
          <cell r="B1153">
            <v>0</v>
          </cell>
          <cell r="C1153">
            <v>0</v>
          </cell>
        </row>
        <row r="1155">
          <cell r="B1155" t="str">
            <v>EQUIPO</v>
          </cell>
        </row>
        <row r="1156">
          <cell r="B1156" t="str">
            <v>HTA MENOR (5% de M. de O.)</v>
          </cell>
        </row>
        <row r="1157">
          <cell r="A1157">
            <v>0</v>
          </cell>
          <cell r="B1157">
            <v>0</v>
          </cell>
          <cell r="C1157">
            <v>0</v>
          </cell>
        </row>
        <row r="1158">
          <cell r="A1158">
            <v>0</v>
          </cell>
          <cell r="B1158">
            <v>0</v>
          </cell>
          <cell r="C1158">
            <v>0</v>
          </cell>
        </row>
        <row r="1159">
          <cell r="A1159">
            <v>0</v>
          </cell>
          <cell r="B1159">
            <v>0</v>
          </cell>
          <cell r="C1159">
            <v>0</v>
          </cell>
        </row>
        <row r="1161">
          <cell r="B1161" t="str">
            <v>MANO DE OBRA</v>
          </cell>
        </row>
        <row r="1162">
          <cell r="B1162">
            <v>0</v>
          </cell>
          <cell r="C1162">
            <v>0</v>
          </cell>
        </row>
        <row r="1163">
          <cell r="A1163">
            <v>0</v>
          </cell>
          <cell r="B1163">
            <v>0</v>
          </cell>
          <cell r="C1163">
            <v>0</v>
          </cell>
        </row>
        <row r="1164">
          <cell r="A1164">
            <v>0</v>
          </cell>
          <cell r="B1164">
            <v>0</v>
          </cell>
          <cell r="C1164">
            <v>0</v>
          </cell>
        </row>
        <row r="1165">
          <cell r="A1165">
            <v>0</v>
          </cell>
          <cell r="B1165">
            <v>0</v>
          </cell>
          <cell r="C1165">
            <v>0</v>
          </cell>
        </row>
        <row r="1167">
          <cell r="B1167" t="str">
            <v>TRANSPORTE</v>
          </cell>
        </row>
        <row r="1169">
          <cell r="A1169">
            <v>0</v>
          </cell>
          <cell r="B1169">
            <v>0</v>
          </cell>
          <cell r="C1169">
            <v>0</v>
          </cell>
        </row>
        <row r="1170">
          <cell r="A1170">
            <v>0</v>
          </cell>
          <cell r="B1170">
            <v>0</v>
          </cell>
          <cell r="C1170">
            <v>0</v>
          </cell>
        </row>
        <row r="1171">
          <cell r="A1171">
            <v>0</v>
          </cell>
          <cell r="B1171">
            <v>0</v>
          </cell>
          <cell r="C1171">
            <v>0</v>
          </cell>
        </row>
        <row r="1176">
          <cell r="A1176" t="str">
            <v>CODIGO</v>
          </cell>
          <cell r="B1176" t="str">
            <v>ITEM</v>
          </cell>
          <cell r="C1176" t="str">
            <v>UNIDAD</v>
          </cell>
        </row>
        <row r="1177">
          <cell r="D1177">
            <v>0</v>
          </cell>
        </row>
        <row r="1178">
          <cell r="B1178" t="str">
            <v>CODIGO</v>
          </cell>
        </row>
        <row r="1179">
          <cell r="A1179" t="str">
            <v>CODIGO</v>
          </cell>
          <cell r="B1179" t="str">
            <v>RECURSOS</v>
          </cell>
          <cell r="C1179" t="str">
            <v>UNIDAD</v>
          </cell>
          <cell r="D1179" t="str">
            <v>CANT.</v>
          </cell>
        </row>
        <row r="1180">
          <cell r="B1180" t="str">
            <v>MATERIALES</v>
          </cell>
        </row>
        <row r="1181">
          <cell r="B1181">
            <v>0</v>
          </cell>
          <cell r="C1181">
            <v>0</v>
          </cell>
        </row>
        <row r="1182">
          <cell r="B1182">
            <v>0</v>
          </cell>
          <cell r="C1182">
            <v>0</v>
          </cell>
        </row>
        <row r="1183">
          <cell r="B1183">
            <v>0</v>
          </cell>
          <cell r="C1183">
            <v>0</v>
          </cell>
        </row>
        <row r="1184">
          <cell r="B1184">
            <v>0</v>
          </cell>
          <cell r="C1184">
            <v>0</v>
          </cell>
        </row>
        <row r="1186">
          <cell r="B1186" t="str">
            <v>EQUIPO</v>
          </cell>
        </row>
        <row r="1187">
          <cell r="B1187" t="str">
            <v>HTA MENOR (5% de M. de O.)</v>
          </cell>
        </row>
        <row r="1188">
          <cell r="A1188">
            <v>0</v>
          </cell>
          <cell r="B1188">
            <v>0</v>
          </cell>
          <cell r="C1188">
            <v>0</v>
          </cell>
        </row>
        <row r="1189">
          <cell r="A1189">
            <v>0</v>
          </cell>
          <cell r="B1189">
            <v>0</v>
          </cell>
          <cell r="C1189">
            <v>0</v>
          </cell>
        </row>
        <row r="1190">
          <cell r="A1190">
            <v>0</v>
          </cell>
          <cell r="B1190">
            <v>0</v>
          </cell>
          <cell r="C1190">
            <v>0</v>
          </cell>
        </row>
        <row r="1192">
          <cell r="B1192" t="str">
            <v>MANO DE OBRA</v>
          </cell>
        </row>
        <row r="1193">
          <cell r="B1193">
            <v>0</v>
          </cell>
          <cell r="C1193">
            <v>0</v>
          </cell>
        </row>
        <row r="1194">
          <cell r="A1194">
            <v>0</v>
          </cell>
          <cell r="B1194">
            <v>0</v>
          </cell>
          <cell r="C1194">
            <v>0</v>
          </cell>
        </row>
        <row r="1195">
          <cell r="A1195">
            <v>0</v>
          </cell>
          <cell r="B1195">
            <v>0</v>
          </cell>
          <cell r="C1195">
            <v>0</v>
          </cell>
        </row>
        <row r="1196">
          <cell r="A1196">
            <v>0</v>
          </cell>
          <cell r="B1196">
            <v>0</v>
          </cell>
          <cell r="C1196">
            <v>0</v>
          </cell>
        </row>
        <row r="1198">
          <cell r="B1198" t="str">
            <v>TRANSPORTE</v>
          </cell>
        </row>
        <row r="1200">
          <cell r="A1200">
            <v>0</v>
          </cell>
          <cell r="B1200">
            <v>0</v>
          </cell>
          <cell r="C1200">
            <v>0</v>
          </cell>
        </row>
        <row r="1201">
          <cell r="A1201">
            <v>0</v>
          </cell>
          <cell r="B1201">
            <v>0</v>
          </cell>
          <cell r="C1201">
            <v>0</v>
          </cell>
        </row>
        <row r="1202">
          <cell r="A1202">
            <v>0</v>
          </cell>
          <cell r="B1202">
            <v>0</v>
          </cell>
          <cell r="C1202">
            <v>0</v>
          </cell>
        </row>
        <row r="1207">
          <cell r="A1207" t="str">
            <v>CODIGO</v>
          </cell>
          <cell r="B1207" t="str">
            <v>ITEM</v>
          </cell>
          <cell r="C1207" t="str">
            <v>UNIDAD</v>
          </cell>
        </row>
        <row r="1208">
          <cell r="D1208">
            <v>0</v>
          </cell>
        </row>
        <row r="1209">
          <cell r="B1209" t="str">
            <v>CODIGO</v>
          </cell>
        </row>
        <row r="1210">
          <cell r="A1210" t="str">
            <v>CODIGO</v>
          </cell>
          <cell r="B1210" t="str">
            <v>RECURSOS</v>
          </cell>
          <cell r="C1210" t="str">
            <v>UNIDAD</v>
          </cell>
          <cell r="D1210" t="str">
            <v>CANT.</v>
          </cell>
        </row>
        <row r="1211">
          <cell r="B1211" t="str">
            <v>MATERIALES</v>
          </cell>
        </row>
        <row r="1212">
          <cell r="B1212">
            <v>0</v>
          </cell>
          <cell r="C1212">
            <v>0</v>
          </cell>
        </row>
        <row r="1213">
          <cell r="B1213">
            <v>0</v>
          </cell>
          <cell r="C1213">
            <v>0</v>
          </cell>
        </row>
        <row r="1214">
          <cell r="B1214">
            <v>0</v>
          </cell>
          <cell r="C1214">
            <v>0</v>
          </cell>
        </row>
        <row r="1215">
          <cell r="B1215">
            <v>0</v>
          </cell>
          <cell r="C1215">
            <v>0</v>
          </cell>
        </row>
        <row r="1217">
          <cell r="B1217" t="str">
            <v>EQUIPO</v>
          </cell>
        </row>
        <row r="1218">
          <cell r="B1218" t="str">
            <v>HTA MENOR (5% de M. de O.)</v>
          </cell>
        </row>
        <row r="1219">
          <cell r="A1219">
            <v>0</v>
          </cell>
          <cell r="B1219">
            <v>0</v>
          </cell>
          <cell r="C1219">
            <v>0</v>
          </cell>
        </row>
        <row r="1220">
          <cell r="A1220">
            <v>0</v>
          </cell>
          <cell r="B1220">
            <v>0</v>
          </cell>
          <cell r="C1220">
            <v>0</v>
          </cell>
        </row>
        <row r="1221">
          <cell r="A1221">
            <v>0</v>
          </cell>
          <cell r="B1221">
            <v>0</v>
          </cell>
          <cell r="C1221">
            <v>0</v>
          </cell>
        </row>
        <row r="1223">
          <cell r="B1223" t="str">
            <v>MANO DE OBRA</v>
          </cell>
        </row>
        <row r="1224">
          <cell r="B1224">
            <v>0</v>
          </cell>
          <cell r="C1224">
            <v>0</v>
          </cell>
        </row>
        <row r="1225">
          <cell r="A1225">
            <v>0</v>
          </cell>
          <cell r="B1225">
            <v>0</v>
          </cell>
          <cell r="C1225">
            <v>0</v>
          </cell>
        </row>
        <row r="1226">
          <cell r="A1226">
            <v>0</v>
          </cell>
          <cell r="B1226">
            <v>0</v>
          </cell>
          <cell r="C1226">
            <v>0</v>
          </cell>
        </row>
        <row r="1227">
          <cell r="A1227">
            <v>0</v>
          </cell>
          <cell r="B1227">
            <v>0</v>
          </cell>
          <cell r="C1227">
            <v>0</v>
          </cell>
        </row>
        <row r="1229">
          <cell r="B1229" t="str">
            <v>TRANSPORTE</v>
          </cell>
        </row>
        <row r="1231">
          <cell r="A1231">
            <v>0</v>
          </cell>
          <cell r="B1231">
            <v>0</v>
          </cell>
          <cell r="C1231">
            <v>0</v>
          </cell>
        </row>
        <row r="1232">
          <cell r="A1232">
            <v>0</v>
          </cell>
          <cell r="B1232">
            <v>0</v>
          </cell>
          <cell r="C1232">
            <v>0</v>
          </cell>
        </row>
        <row r="1233">
          <cell r="A1233">
            <v>0</v>
          </cell>
          <cell r="B1233">
            <v>0</v>
          </cell>
          <cell r="C1233">
            <v>0</v>
          </cell>
        </row>
        <row r="1238">
          <cell r="A1238" t="str">
            <v>CODIGO</v>
          </cell>
          <cell r="B1238" t="str">
            <v>ITEM</v>
          </cell>
          <cell r="C1238" t="str">
            <v>UNIDAD</v>
          </cell>
        </row>
        <row r="1239">
          <cell r="D1239">
            <v>0</v>
          </cell>
        </row>
        <row r="1240">
          <cell r="B1240" t="str">
            <v>CODIGO</v>
          </cell>
        </row>
        <row r="1241">
          <cell r="A1241" t="str">
            <v>CODIGO</v>
          </cell>
          <cell r="B1241" t="str">
            <v>RECURSOS</v>
          </cell>
          <cell r="C1241" t="str">
            <v>UNIDAD</v>
          </cell>
          <cell r="D1241" t="str">
            <v>CANT.</v>
          </cell>
        </row>
        <row r="1242">
          <cell r="B1242" t="str">
            <v>MATERIALES</v>
          </cell>
        </row>
        <row r="1243">
          <cell r="B1243">
            <v>0</v>
          </cell>
          <cell r="C1243">
            <v>0</v>
          </cell>
        </row>
        <row r="1244">
          <cell r="B1244">
            <v>0</v>
          </cell>
          <cell r="C1244">
            <v>0</v>
          </cell>
        </row>
        <row r="1245">
          <cell r="B1245">
            <v>0</v>
          </cell>
          <cell r="C1245">
            <v>0</v>
          </cell>
        </row>
        <row r="1246">
          <cell r="B1246">
            <v>0</v>
          </cell>
          <cell r="C1246">
            <v>0</v>
          </cell>
        </row>
        <row r="1248">
          <cell r="B1248" t="str">
            <v>EQUIPO</v>
          </cell>
        </row>
        <row r="1249">
          <cell r="B1249" t="str">
            <v>HTA MENOR (5% de M. de O.)</v>
          </cell>
        </row>
        <row r="1250">
          <cell r="A1250">
            <v>0</v>
          </cell>
          <cell r="B1250">
            <v>0</v>
          </cell>
          <cell r="C1250">
            <v>0</v>
          </cell>
        </row>
        <row r="1251">
          <cell r="A1251">
            <v>0</v>
          </cell>
          <cell r="B1251">
            <v>0</v>
          </cell>
          <cell r="C1251">
            <v>0</v>
          </cell>
        </row>
        <row r="1252">
          <cell r="A1252">
            <v>0</v>
          </cell>
          <cell r="B1252">
            <v>0</v>
          </cell>
          <cell r="C1252">
            <v>0</v>
          </cell>
        </row>
        <row r="1254">
          <cell r="B1254" t="str">
            <v>MANO DE OBRA</v>
          </cell>
        </row>
        <row r="1255">
          <cell r="B1255">
            <v>0</v>
          </cell>
          <cell r="C1255">
            <v>0</v>
          </cell>
        </row>
        <row r="1256">
          <cell r="A1256">
            <v>0</v>
          </cell>
          <cell r="B1256">
            <v>0</v>
          </cell>
          <cell r="C1256">
            <v>0</v>
          </cell>
        </row>
        <row r="1257">
          <cell r="A1257">
            <v>0</v>
          </cell>
          <cell r="B1257">
            <v>0</v>
          </cell>
          <cell r="C1257">
            <v>0</v>
          </cell>
        </row>
        <row r="1258">
          <cell r="A1258">
            <v>0</v>
          </cell>
          <cell r="B1258">
            <v>0</v>
          </cell>
          <cell r="C1258">
            <v>0</v>
          </cell>
        </row>
        <row r="1260">
          <cell r="B1260" t="str">
            <v>TRANSPORTE</v>
          </cell>
        </row>
        <row r="1262">
          <cell r="A1262">
            <v>0</v>
          </cell>
          <cell r="B1262">
            <v>0</v>
          </cell>
          <cell r="C1262">
            <v>0</v>
          </cell>
        </row>
        <row r="1263">
          <cell r="A1263">
            <v>0</v>
          </cell>
          <cell r="B1263">
            <v>0</v>
          </cell>
          <cell r="C1263">
            <v>0</v>
          </cell>
        </row>
        <row r="1264">
          <cell r="A1264">
            <v>0</v>
          </cell>
          <cell r="B1264">
            <v>0</v>
          </cell>
          <cell r="C1264">
            <v>0</v>
          </cell>
        </row>
        <row r="1269">
          <cell r="A1269" t="str">
            <v>CODIGO</v>
          </cell>
          <cell r="B1269" t="str">
            <v>ITEM</v>
          </cell>
          <cell r="C1269" t="str">
            <v>UNIDAD</v>
          </cell>
        </row>
        <row r="1270">
          <cell r="D1270">
            <v>0</v>
          </cell>
        </row>
        <row r="1271">
          <cell r="B1271" t="str">
            <v>CODIGO</v>
          </cell>
        </row>
        <row r="1272">
          <cell r="A1272" t="str">
            <v>CODIGO</v>
          </cell>
          <cell r="B1272" t="str">
            <v>RECURSOS</v>
          </cell>
          <cell r="C1272" t="str">
            <v>UNIDAD</v>
          </cell>
          <cell r="D1272" t="str">
            <v>CANT.</v>
          </cell>
        </row>
        <row r="1273">
          <cell r="B1273" t="str">
            <v>MATERIALES</v>
          </cell>
        </row>
        <row r="1274">
          <cell r="B1274">
            <v>0</v>
          </cell>
          <cell r="C1274">
            <v>0</v>
          </cell>
        </row>
        <row r="1275">
          <cell r="B1275">
            <v>0</v>
          </cell>
          <cell r="C1275">
            <v>0</v>
          </cell>
        </row>
        <row r="1276">
          <cell r="B1276">
            <v>0</v>
          </cell>
          <cell r="C1276">
            <v>0</v>
          </cell>
        </row>
        <row r="1277">
          <cell r="B1277">
            <v>0</v>
          </cell>
          <cell r="C1277">
            <v>0</v>
          </cell>
        </row>
        <row r="1279">
          <cell r="B1279" t="str">
            <v>EQUIPO</v>
          </cell>
        </row>
        <row r="1280">
          <cell r="B1280" t="str">
            <v>HTA MENOR (5% de M. de O.)</v>
          </cell>
        </row>
        <row r="1281">
          <cell r="A1281">
            <v>0</v>
          </cell>
          <cell r="B1281">
            <v>0</v>
          </cell>
          <cell r="C1281">
            <v>0</v>
          </cell>
        </row>
        <row r="1282">
          <cell r="A1282">
            <v>0</v>
          </cell>
          <cell r="B1282">
            <v>0</v>
          </cell>
          <cell r="C1282">
            <v>0</v>
          </cell>
        </row>
        <row r="1283">
          <cell r="A1283">
            <v>0</v>
          </cell>
          <cell r="B1283">
            <v>0</v>
          </cell>
          <cell r="C1283">
            <v>0</v>
          </cell>
        </row>
        <row r="1285">
          <cell r="B1285" t="str">
            <v>MANO DE OBRA</v>
          </cell>
        </row>
        <row r="1286">
          <cell r="B1286">
            <v>0</v>
          </cell>
          <cell r="C1286">
            <v>0</v>
          </cell>
        </row>
        <row r="1287">
          <cell r="A1287">
            <v>0</v>
          </cell>
          <cell r="B1287">
            <v>0</v>
          </cell>
          <cell r="C1287">
            <v>0</v>
          </cell>
        </row>
        <row r="1288">
          <cell r="A1288">
            <v>0</v>
          </cell>
          <cell r="B1288">
            <v>0</v>
          </cell>
          <cell r="C1288">
            <v>0</v>
          </cell>
        </row>
        <row r="1289">
          <cell r="A1289">
            <v>0</v>
          </cell>
          <cell r="B1289">
            <v>0</v>
          </cell>
          <cell r="C1289">
            <v>0</v>
          </cell>
        </row>
        <row r="1291">
          <cell r="B1291" t="str">
            <v>TRANSPORTE</v>
          </cell>
        </row>
        <row r="1293">
          <cell r="A1293">
            <v>0</v>
          </cell>
          <cell r="B1293">
            <v>0</v>
          </cell>
          <cell r="C1293">
            <v>0</v>
          </cell>
        </row>
        <row r="1294">
          <cell r="A1294">
            <v>0</v>
          </cell>
          <cell r="B1294">
            <v>0</v>
          </cell>
          <cell r="C1294">
            <v>0</v>
          </cell>
        </row>
        <row r="1295">
          <cell r="A1295">
            <v>0</v>
          </cell>
          <cell r="B1295">
            <v>0</v>
          </cell>
          <cell r="C1295">
            <v>0</v>
          </cell>
        </row>
        <row r="1300">
          <cell r="A1300" t="str">
            <v>CODIGO</v>
          </cell>
          <cell r="B1300" t="str">
            <v>ITEM</v>
          </cell>
          <cell r="C1300" t="str">
            <v>UNIDAD</v>
          </cell>
        </row>
        <row r="1301">
          <cell r="D1301">
            <v>0</v>
          </cell>
        </row>
        <row r="1302">
          <cell r="B1302" t="str">
            <v>CODIGO</v>
          </cell>
        </row>
        <row r="1303">
          <cell r="A1303" t="str">
            <v>CODIGO</v>
          </cell>
          <cell r="B1303" t="str">
            <v>RECURSOS</v>
          </cell>
          <cell r="C1303" t="str">
            <v>UNIDAD</v>
          </cell>
          <cell r="D1303" t="str">
            <v>CANT.</v>
          </cell>
        </row>
        <row r="1304">
          <cell r="B1304" t="str">
            <v>MATERIALES</v>
          </cell>
        </row>
        <row r="1305">
          <cell r="B1305">
            <v>0</v>
          </cell>
          <cell r="C1305">
            <v>0</v>
          </cell>
        </row>
        <row r="1306">
          <cell r="B1306">
            <v>0</v>
          </cell>
          <cell r="C1306">
            <v>0</v>
          </cell>
        </row>
        <row r="1307">
          <cell r="B1307">
            <v>0</v>
          </cell>
          <cell r="C1307">
            <v>0</v>
          </cell>
        </row>
        <row r="1308">
          <cell r="B1308">
            <v>0</v>
          </cell>
          <cell r="C1308">
            <v>0</v>
          </cell>
        </row>
        <row r="1310">
          <cell r="B1310" t="str">
            <v>EQUIPO</v>
          </cell>
        </row>
        <row r="1311">
          <cell r="B1311" t="str">
            <v>HTA MENOR (5% de M. de O.)</v>
          </cell>
        </row>
        <row r="1312">
          <cell r="A1312">
            <v>0</v>
          </cell>
          <cell r="B1312">
            <v>0</v>
          </cell>
          <cell r="C1312">
            <v>0</v>
          </cell>
        </row>
        <row r="1313">
          <cell r="A1313">
            <v>0</v>
          </cell>
          <cell r="B1313">
            <v>0</v>
          </cell>
          <cell r="C1313">
            <v>0</v>
          </cell>
        </row>
        <row r="1314">
          <cell r="A1314">
            <v>0</v>
          </cell>
          <cell r="B1314">
            <v>0</v>
          </cell>
          <cell r="C1314">
            <v>0</v>
          </cell>
        </row>
        <row r="1316">
          <cell r="B1316" t="str">
            <v>MANO DE OBRA</v>
          </cell>
        </row>
        <row r="1317">
          <cell r="B1317">
            <v>0</v>
          </cell>
          <cell r="C1317">
            <v>0</v>
          </cell>
        </row>
        <row r="1318">
          <cell r="A1318">
            <v>0</v>
          </cell>
          <cell r="B1318">
            <v>0</v>
          </cell>
          <cell r="C1318">
            <v>0</v>
          </cell>
        </row>
        <row r="1319">
          <cell r="A1319">
            <v>0</v>
          </cell>
          <cell r="B1319">
            <v>0</v>
          </cell>
          <cell r="C1319">
            <v>0</v>
          </cell>
        </row>
        <row r="1320">
          <cell r="A1320">
            <v>0</v>
          </cell>
          <cell r="B1320">
            <v>0</v>
          </cell>
          <cell r="C1320">
            <v>0</v>
          </cell>
        </row>
        <row r="1322">
          <cell r="B1322" t="str">
            <v>TRANSPORTE</v>
          </cell>
        </row>
        <row r="1324">
          <cell r="A1324">
            <v>0</v>
          </cell>
          <cell r="B1324">
            <v>0</v>
          </cell>
          <cell r="C1324">
            <v>0</v>
          </cell>
        </row>
        <row r="1325">
          <cell r="A1325">
            <v>0</v>
          </cell>
          <cell r="B1325">
            <v>0</v>
          </cell>
          <cell r="C1325">
            <v>0</v>
          </cell>
        </row>
        <row r="1326">
          <cell r="A1326">
            <v>0</v>
          </cell>
          <cell r="B1326">
            <v>0</v>
          </cell>
          <cell r="C1326">
            <v>0</v>
          </cell>
        </row>
        <row r="1332">
          <cell r="A1332" t="str">
            <v>CODIGO</v>
          </cell>
          <cell r="B1332" t="str">
            <v>ITEM</v>
          </cell>
          <cell r="C1332" t="str">
            <v>UNIDAD</v>
          </cell>
        </row>
        <row r="1333">
          <cell r="D1333">
            <v>0</v>
          </cell>
        </row>
        <row r="1334">
          <cell r="B1334" t="str">
            <v>CODIGO</v>
          </cell>
        </row>
        <row r="1335">
          <cell r="A1335" t="str">
            <v>CODIGO</v>
          </cell>
          <cell r="B1335" t="str">
            <v>RECURSOS</v>
          </cell>
          <cell r="C1335" t="str">
            <v>UNIDAD</v>
          </cell>
          <cell r="D1335" t="str">
            <v>CANT.</v>
          </cell>
        </row>
        <row r="1336">
          <cell r="B1336" t="str">
            <v>MATERIALES</v>
          </cell>
        </row>
        <row r="1337">
          <cell r="B1337">
            <v>0</v>
          </cell>
          <cell r="C1337">
            <v>0</v>
          </cell>
        </row>
        <row r="1338">
          <cell r="B1338">
            <v>0</v>
          </cell>
          <cell r="C1338">
            <v>0</v>
          </cell>
        </row>
        <row r="1339">
          <cell r="B1339">
            <v>0</v>
          </cell>
          <cell r="C1339">
            <v>0</v>
          </cell>
        </row>
        <row r="1340">
          <cell r="B1340">
            <v>0</v>
          </cell>
          <cell r="C1340">
            <v>0</v>
          </cell>
        </row>
        <row r="1342">
          <cell r="B1342" t="str">
            <v>EQUIPO</v>
          </cell>
        </row>
        <row r="1343">
          <cell r="B1343" t="str">
            <v>HTA MENOR (5% de M. de O.)</v>
          </cell>
        </row>
        <row r="1344">
          <cell r="A1344">
            <v>0</v>
          </cell>
          <cell r="B1344">
            <v>0</v>
          </cell>
          <cell r="C1344">
            <v>0</v>
          </cell>
        </row>
        <row r="1345">
          <cell r="A1345">
            <v>0</v>
          </cell>
          <cell r="B1345">
            <v>0</v>
          </cell>
          <cell r="C1345">
            <v>0</v>
          </cell>
        </row>
        <row r="1346">
          <cell r="A1346">
            <v>0</v>
          </cell>
          <cell r="B1346">
            <v>0</v>
          </cell>
          <cell r="C1346">
            <v>0</v>
          </cell>
        </row>
        <row r="1348">
          <cell r="B1348" t="str">
            <v>MANO DE OBRA</v>
          </cell>
        </row>
        <row r="1349">
          <cell r="B1349">
            <v>0</v>
          </cell>
          <cell r="C1349">
            <v>0</v>
          </cell>
        </row>
        <row r="1350">
          <cell r="A1350">
            <v>0</v>
          </cell>
          <cell r="B1350">
            <v>0</v>
          </cell>
          <cell r="C1350">
            <v>0</v>
          </cell>
        </row>
        <row r="1351">
          <cell r="A1351">
            <v>0</v>
          </cell>
          <cell r="B1351">
            <v>0</v>
          </cell>
          <cell r="C1351">
            <v>0</v>
          </cell>
        </row>
        <row r="1352">
          <cell r="A1352">
            <v>0</v>
          </cell>
          <cell r="B1352">
            <v>0</v>
          </cell>
          <cell r="C1352">
            <v>0</v>
          </cell>
        </row>
        <row r="1354">
          <cell r="B1354" t="str">
            <v>TRANSPORTE</v>
          </cell>
        </row>
        <row r="1356">
          <cell r="A1356">
            <v>0</v>
          </cell>
          <cell r="B1356">
            <v>0</v>
          </cell>
          <cell r="C1356">
            <v>0</v>
          </cell>
        </row>
        <row r="1357">
          <cell r="A1357">
            <v>0</v>
          </cell>
          <cell r="B1357">
            <v>0</v>
          </cell>
          <cell r="C1357">
            <v>0</v>
          </cell>
        </row>
        <row r="1358">
          <cell r="A1358">
            <v>0</v>
          </cell>
          <cell r="B1358">
            <v>0</v>
          </cell>
          <cell r="C1358">
            <v>0</v>
          </cell>
        </row>
        <row r="1363">
          <cell r="A1363" t="str">
            <v>CODIGO</v>
          </cell>
          <cell r="B1363" t="str">
            <v>ITEM</v>
          </cell>
          <cell r="C1363" t="str">
            <v>UNIDAD</v>
          </cell>
        </row>
        <row r="1364">
          <cell r="D1364">
            <v>0</v>
          </cell>
        </row>
        <row r="1365">
          <cell r="B1365" t="str">
            <v>CODIGO</v>
          </cell>
        </row>
        <row r="1366">
          <cell r="A1366" t="str">
            <v>CODIGO</v>
          </cell>
          <cell r="B1366" t="str">
            <v>RECURSOS</v>
          </cell>
          <cell r="C1366" t="str">
            <v>UNIDAD</v>
          </cell>
          <cell r="D1366" t="str">
            <v>CANT.</v>
          </cell>
        </row>
        <row r="1367">
          <cell r="B1367" t="str">
            <v>MATERIALES</v>
          </cell>
        </row>
        <row r="1368">
          <cell r="B1368">
            <v>0</v>
          </cell>
          <cell r="C1368">
            <v>0</v>
          </cell>
        </row>
        <row r="1369">
          <cell r="B1369">
            <v>0</v>
          </cell>
          <cell r="C1369">
            <v>0</v>
          </cell>
        </row>
        <row r="1370">
          <cell r="B1370">
            <v>0</v>
          </cell>
          <cell r="C1370">
            <v>0</v>
          </cell>
        </row>
        <row r="1371">
          <cell r="B1371">
            <v>0</v>
          </cell>
          <cell r="C1371">
            <v>0</v>
          </cell>
        </row>
        <row r="1373">
          <cell r="B1373" t="str">
            <v>EQUIPO</v>
          </cell>
        </row>
        <row r="1374">
          <cell r="B1374" t="str">
            <v>HTA MENOR (5% de M. de O.)</v>
          </cell>
        </row>
        <row r="1375">
          <cell r="A1375">
            <v>0</v>
          </cell>
          <cell r="B1375">
            <v>0</v>
          </cell>
          <cell r="C1375">
            <v>0</v>
          </cell>
        </row>
        <row r="1376">
          <cell r="A1376">
            <v>0</v>
          </cell>
          <cell r="B1376">
            <v>0</v>
          </cell>
          <cell r="C1376">
            <v>0</v>
          </cell>
        </row>
        <row r="1377">
          <cell r="A1377">
            <v>0</v>
          </cell>
          <cell r="B1377">
            <v>0</v>
          </cell>
          <cell r="C1377">
            <v>0</v>
          </cell>
        </row>
        <row r="1379">
          <cell r="B1379" t="str">
            <v>MANO DE OBRA</v>
          </cell>
        </row>
        <row r="1380">
          <cell r="B1380">
            <v>0</v>
          </cell>
          <cell r="C1380">
            <v>0</v>
          </cell>
        </row>
        <row r="1381">
          <cell r="A1381">
            <v>0</v>
          </cell>
          <cell r="B1381">
            <v>0</v>
          </cell>
          <cell r="C1381">
            <v>0</v>
          </cell>
        </row>
        <row r="1382">
          <cell r="A1382">
            <v>0</v>
          </cell>
          <cell r="B1382">
            <v>0</v>
          </cell>
          <cell r="C1382">
            <v>0</v>
          </cell>
        </row>
        <row r="1383">
          <cell r="A1383">
            <v>0</v>
          </cell>
          <cell r="B1383">
            <v>0</v>
          </cell>
          <cell r="C1383">
            <v>0</v>
          </cell>
        </row>
        <row r="1385">
          <cell r="B1385" t="str">
            <v>TRANSPORTE</v>
          </cell>
        </row>
        <row r="1387">
          <cell r="A1387">
            <v>0</v>
          </cell>
          <cell r="B1387">
            <v>0</v>
          </cell>
          <cell r="C1387">
            <v>0</v>
          </cell>
        </row>
        <row r="1388">
          <cell r="A1388">
            <v>0</v>
          </cell>
          <cell r="B1388">
            <v>0</v>
          </cell>
          <cell r="C1388">
            <v>0</v>
          </cell>
        </row>
        <row r="1389">
          <cell r="A1389">
            <v>0</v>
          </cell>
          <cell r="B1389">
            <v>0</v>
          </cell>
          <cell r="C1389">
            <v>0</v>
          </cell>
        </row>
        <row r="1394">
          <cell r="A1394" t="str">
            <v>CODIGO</v>
          </cell>
          <cell r="B1394" t="str">
            <v>ITEM</v>
          </cell>
          <cell r="C1394" t="str">
            <v>UNIDAD</v>
          </cell>
        </row>
        <row r="1395">
          <cell r="D1395">
            <v>0</v>
          </cell>
        </row>
        <row r="1396">
          <cell r="B1396" t="str">
            <v>CODIGO</v>
          </cell>
        </row>
        <row r="1397">
          <cell r="A1397" t="str">
            <v>CODIGO</v>
          </cell>
          <cell r="B1397" t="str">
            <v>RECURSOS</v>
          </cell>
          <cell r="C1397" t="str">
            <v>UNIDAD</v>
          </cell>
          <cell r="D1397" t="str">
            <v>CANT.</v>
          </cell>
        </row>
        <row r="1398">
          <cell r="B1398" t="str">
            <v>MATERIALES</v>
          </cell>
        </row>
        <row r="1399">
          <cell r="B1399">
            <v>0</v>
          </cell>
          <cell r="C1399">
            <v>0</v>
          </cell>
        </row>
        <row r="1400">
          <cell r="B1400">
            <v>0</v>
          </cell>
          <cell r="C1400">
            <v>0</v>
          </cell>
        </row>
        <row r="1401">
          <cell r="B1401">
            <v>0</v>
          </cell>
          <cell r="C1401">
            <v>0</v>
          </cell>
        </row>
        <row r="1402">
          <cell r="B1402">
            <v>0</v>
          </cell>
          <cell r="C1402">
            <v>0</v>
          </cell>
        </row>
        <row r="1404">
          <cell r="B1404" t="str">
            <v>EQUIPO</v>
          </cell>
        </row>
        <row r="1405">
          <cell r="B1405" t="str">
            <v>HTA MENOR (5% de M. de O.)</v>
          </cell>
        </row>
        <row r="1406">
          <cell r="A1406">
            <v>0</v>
          </cell>
          <cell r="B1406">
            <v>0</v>
          </cell>
          <cell r="C1406">
            <v>0</v>
          </cell>
        </row>
        <row r="1407">
          <cell r="A1407">
            <v>0</v>
          </cell>
          <cell r="B1407">
            <v>0</v>
          </cell>
          <cell r="C1407">
            <v>0</v>
          </cell>
        </row>
        <row r="1408">
          <cell r="A1408">
            <v>0</v>
          </cell>
          <cell r="B1408">
            <v>0</v>
          </cell>
          <cell r="C1408">
            <v>0</v>
          </cell>
        </row>
        <row r="1410">
          <cell r="B1410" t="str">
            <v>MANO DE OBRA</v>
          </cell>
        </row>
        <row r="1411">
          <cell r="B1411">
            <v>0</v>
          </cell>
          <cell r="C1411">
            <v>0</v>
          </cell>
        </row>
        <row r="1412">
          <cell r="A1412">
            <v>0</v>
          </cell>
          <cell r="B1412">
            <v>0</v>
          </cell>
          <cell r="C1412">
            <v>0</v>
          </cell>
        </row>
        <row r="1413">
          <cell r="A1413">
            <v>0</v>
          </cell>
          <cell r="B1413">
            <v>0</v>
          </cell>
          <cell r="C1413">
            <v>0</v>
          </cell>
        </row>
        <row r="1414">
          <cell r="A1414">
            <v>0</v>
          </cell>
          <cell r="B1414">
            <v>0</v>
          </cell>
          <cell r="C1414">
            <v>0</v>
          </cell>
        </row>
        <row r="1416">
          <cell r="B1416" t="str">
            <v>TRANSPORTE</v>
          </cell>
        </row>
        <row r="1418">
          <cell r="A1418">
            <v>0</v>
          </cell>
          <cell r="B1418">
            <v>0</v>
          </cell>
          <cell r="C1418">
            <v>0</v>
          </cell>
        </row>
        <row r="1419">
          <cell r="A1419">
            <v>0</v>
          </cell>
          <cell r="B1419">
            <v>0</v>
          </cell>
          <cell r="C1419">
            <v>0</v>
          </cell>
        </row>
        <row r="1420">
          <cell r="A1420">
            <v>0</v>
          </cell>
          <cell r="B1420">
            <v>0</v>
          </cell>
          <cell r="C1420">
            <v>0</v>
          </cell>
        </row>
        <row r="1425">
          <cell r="A1425" t="str">
            <v>CODIGO</v>
          </cell>
          <cell r="B1425" t="str">
            <v>ITEM</v>
          </cell>
          <cell r="C1425" t="str">
            <v>UNIDAD</v>
          </cell>
        </row>
        <row r="1426">
          <cell r="D1426">
            <v>0</v>
          </cell>
        </row>
        <row r="1427">
          <cell r="B1427" t="str">
            <v>CODIGO</v>
          </cell>
        </row>
        <row r="1428">
          <cell r="A1428" t="str">
            <v>CODIGO</v>
          </cell>
          <cell r="B1428" t="str">
            <v>RECURSOS</v>
          </cell>
          <cell r="C1428" t="str">
            <v>UNIDAD</v>
          </cell>
          <cell r="D1428" t="str">
            <v>CANT.</v>
          </cell>
        </row>
        <row r="1429">
          <cell r="B1429" t="str">
            <v>MATERIALES</v>
          </cell>
        </row>
        <row r="1430">
          <cell r="B1430">
            <v>0</v>
          </cell>
          <cell r="C1430">
            <v>0</v>
          </cell>
        </row>
        <row r="1431">
          <cell r="B1431">
            <v>0</v>
          </cell>
          <cell r="C1431">
            <v>0</v>
          </cell>
        </row>
        <row r="1432">
          <cell r="B1432">
            <v>0</v>
          </cell>
          <cell r="C1432">
            <v>0</v>
          </cell>
        </row>
        <row r="1433">
          <cell r="B1433">
            <v>0</v>
          </cell>
          <cell r="C1433">
            <v>0</v>
          </cell>
        </row>
        <row r="1435">
          <cell r="B1435" t="str">
            <v>EQUIPO</v>
          </cell>
        </row>
        <row r="1436">
          <cell r="B1436" t="str">
            <v>HTA MENOR (5% de M. de O.)</v>
          </cell>
        </row>
        <row r="1437">
          <cell r="A1437">
            <v>0</v>
          </cell>
          <cell r="B1437">
            <v>0</v>
          </cell>
          <cell r="C1437">
            <v>0</v>
          </cell>
        </row>
        <row r="1438">
          <cell r="A1438">
            <v>0</v>
          </cell>
          <cell r="B1438">
            <v>0</v>
          </cell>
          <cell r="C1438">
            <v>0</v>
          </cell>
        </row>
        <row r="1439">
          <cell r="A1439">
            <v>0</v>
          </cell>
          <cell r="B1439">
            <v>0</v>
          </cell>
          <cell r="C1439">
            <v>0</v>
          </cell>
        </row>
        <row r="1441">
          <cell r="B1441" t="str">
            <v>MANO DE OBRA</v>
          </cell>
        </row>
        <row r="1442">
          <cell r="B1442">
            <v>0</v>
          </cell>
          <cell r="C1442">
            <v>0</v>
          </cell>
        </row>
        <row r="1443">
          <cell r="A1443">
            <v>0</v>
          </cell>
          <cell r="B1443">
            <v>0</v>
          </cell>
          <cell r="C1443">
            <v>0</v>
          </cell>
        </row>
        <row r="1444">
          <cell r="A1444">
            <v>0</v>
          </cell>
          <cell r="B1444">
            <v>0</v>
          </cell>
          <cell r="C1444">
            <v>0</v>
          </cell>
        </row>
        <row r="1445">
          <cell r="A1445">
            <v>0</v>
          </cell>
          <cell r="B1445">
            <v>0</v>
          </cell>
          <cell r="C1445">
            <v>0</v>
          </cell>
        </row>
        <row r="1447">
          <cell r="B1447" t="str">
            <v>TRANSPORTE</v>
          </cell>
        </row>
        <row r="1449">
          <cell r="A1449">
            <v>0</v>
          </cell>
          <cell r="B1449">
            <v>0</v>
          </cell>
          <cell r="C1449">
            <v>0</v>
          </cell>
        </row>
        <row r="1450">
          <cell r="A1450">
            <v>0</v>
          </cell>
          <cell r="B1450">
            <v>0</v>
          </cell>
          <cell r="C1450">
            <v>0</v>
          </cell>
        </row>
        <row r="1451">
          <cell r="A1451">
            <v>0</v>
          </cell>
          <cell r="B1451">
            <v>0</v>
          </cell>
          <cell r="C1451">
            <v>0</v>
          </cell>
        </row>
        <row r="1456">
          <cell r="A1456" t="str">
            <v>CODIGO</v>
          </cell>
          <cell r="B1456" t="str">
            <v>ITEM</v>
          </cell>
          <cell r="C1456" t="str">
            <v>UNIDAD</v>
          </cell>
        </row>
        <row r="1457">
          <cell r="D1457">
            <v>0</v>
          </cell>
        </row>
        <row r="1458">
          <cell r="B1458" t="str">
            <v>CODIGO</v>
          </cell>
        </row>
        <row r="1459">
          <cell r="A1459" t="str">
            <v>CODIGO</v>
          </cell>
          <cell r="B1459" t="str">
            <v>RECURSOS</v>
          </cell>
          <cell r="C1459" t="str">
            <v>UNIDAD</v>
          </cell>
          <cell r="D1459" t="str">
            <v>CANT.</v>
          </cell>
        </row>
        <row r="1460">
          <cell r="B1460" t="str">
            <v>MATERIALES</v>
          </cell>
        </row>
        <row r="1461">
          <cell r="B1461">
            <v>0</v>
          </cell>
          <cell r="C1461">
            <v>0</v>
          </cell>
        </row>
        <row r="1462">
          <cell r="B1462">
            <v>0</v>
          </cell>
          <cell r="C1462">
            <v>0</v>
          </cell>
        </row>
        <row r="1463">
          <cell r="B1463">
            <v>0</v>
          </cell>
          <cell r="C1463">
            <v>0</v>
          </cell>
        </row>
        <row r="1464">
          <cell r="B1464">
            <v>0</v>
          </cell>
          <cell r="C1464">
            <v>0</v>
          </cell>
        </row>
        <row r="1466">
          <cell r="B1466" t="str">
            <v>EQUIPO</v>
          </cell>
        </row>
        <row r="1467">
          <cell r="B1467" t="str">
            <v>HTA MENOR (5% de M. de O.)</v>
          </cell>
        </row>
        <row r="1468">
          <cell r="A1468">
            <v>0</v>
          </cell>
          <cell r="B1468">
            <v>0</v>
          </cell>
          <cell r="C1468">
            <v>0</v>
          </cell>
        </row>
        <row r="1469">
          <cell r="A1469">
            <v>0</v>
          </cell>
          <cell r="B1469">
            <v>0</v>
          </cell>
          <cell r="C1469">
            <v>0</v>
          </cell>
        </row>
        <row r="1470">
          <cell r="A1470">
            <v>0</v>
          </cell>
          <cell r="B1470">
            <v>0</v>
          </cell>
          <cell r="C1470">
            <v>0</v>
          </cell>
        </row>
        <row r="1472">
          <cell r="B1472" t="str">
            <v>MANO DE OBRA</v>
          </cell>
        </row>
        <row r="1473">
          <cell r="B1473">
            <v>0</v>
          </cell>
          <cell r="C1473">
            <v>0</v>
          </cell>
        </row>
        <row r="1474">
          <cell r="A1474">
            <v>0</v>
          </cell>
          <cell r="B1474">
            <v>0</v>
          </cell>
          <cell r="C1474">
            <v>0</v>
          </cell>
        </row>
        <row r="1475">
          <cell r="A1475">
            <v>0</v>
          </cell>
          <cell r="B1475">
            <v>0</v>
          </cell>
          <cell r="C1475">
            <v>0</v>
          </cell>
        </row>
        <row r="1476">
          <cell r="A1476">
            <v>0</v>
          </cell>
          <cell r="B1476">
            <v>0</v>
          </cell>
          <cell r="C1476">
            <v>0</v>
          </cell>
        </row>
        <row r="1478">
          <cell r="B1478" t="str">
            <v>TRANSPORTE</v>
          </cell>
        </row>
        <row r="1480">
          <cell r="A1480">
            <v>0</v>
          </cell>
          <cell r="B1480">
            <v>0</v>
          </cell>
          <cell r="C1480">
            <v>0</v>
          </cell>
        </row>
        <row r="1481">
          <cell r="A1481">
            <v>0</v>
          </cell>
          <cell r="B1481">
            <v>0</v>
          </cell>
          <cell r="C1481">
            <v>0</v>
          </cell>
        </row>
        <row r="1482">
          <cell r="A1482">
            <v>0</v>
          </cell>
          <cell r="B1482">
            <v>0</v>
          </cell>
          <cell r="C1482">
            <v>0</v>
          </cell>
        </row>
        <row r="1487">
          <cell r="A1487" t="str">
            <v>CODIGO</v>
          </cell>
          <cell r="B1487" t="str">
            <v>ITEM</v>
          </cell>
          <cell r="C1487" t="str">
            <v>UNIDAD</v>
          </cell>
        </row>
        <row r="1488">
          <cell r="D1488">
            <v>0</v>
          </cell>
        </row>
        <row r="1489">
          <cell r="B1489" t="str">
            <v>CODIGO</v>
          </cell>
        </row>
        <row r="1490">
          <cell r="A1490" t="str">
            <v>CODIGO</v>
          </cell>
          <cell r="B1490" t="str">
            <v>RECURSOS</v>
          </cell>
          <cell r="C1490" t="str">
            <v>UNIDAD</v>
          </cell>
          <cell r="D1490" t="str">
            <v>CANT.</v>
          </cell>
        </row>
        <row r="1491">
          <cell r="B1491" t="str">
            <v>MATERIALES</v>
          </cell>
        </row>
        <row r="1492">
          <cell r="B1492">
            <v>0</v>
          </cell>
          <cell r="C1492">
            <v>0</v>
          </cell>
        </row>
        <row r="1493">
          <cell r="B1493">
            <v>0</v>
          </cell>
          <cell r="C1493">
            <v>0</v>
          </cell>
        </row>
        <row r="1494">
          <cell r="B1494">
            <v>0</v>
          </cell>
          <cell r="C1494">
            <v>0</v>
          </cell>
        </row>
        <row r="1495">
          <cell r="B1495">
            <v>0</v>
          </cell>
          <cell r="C1495">
            <v>0</v>
          </cell>
        </row>
        <row r="1497">
          <cell r="B1497" t="str">
            <v>EQUIPO</v>
          </cell>
        </row>
        <row r="1498">
          <cell r="B1498" t="str">
            <v>HTA MENOR (5% de M. de O.)</v>
          </cell>
        </row>
        <row r="1499">
          <cell r="A1499">
            <v>0</v>
          </cell>
          <cell r="B1499">
            <v>0</v>
          </cell>
          <cell r="C1499">
            <v>0</v>
          </cell>
        </row>
        <row r="1500">
          <cell r="A1500">
            <v>0</v>
          </cell>
          <cell r="B1500">
            <v>0</v>
          </cell>
          <cell r="C1500">
            <v>0</v>
          </cell>
        </row>
        <row r="1501">
          <cell r="A1501">
            <v>0</v>
          </cell>
          <cell r="B1501">
            <v>0</v>
          </cell>
          <cell r="C1501">
            <v>0</v>
          </cell>
        </row>
        <row r="1503">
          <cell r="B1503" t="str">
            <v>MANO DE OBRA</v>
          </cell>
        </row>
        <row r="1504">
          <cell r="B1504">
            <v>0</v>
          </cell>
          <cell r="C1504">
            <v>0</v>
          </cell>
        </row>
        <row r="1505">
          <cell r="A1505">
            <v>0</v>
          </cell>
          <cell r="B1505">
            <v>0</v>
          </cell>
          <cell r="C1505">
            <v>0</v>
          </cell>
        </row>
        <row r="1506">
          <cell r="A1506">
            <v>0</v>
          </cell>
          <cell r="B1506">
            <v>0</v>
          </cell>
          <cell r="C1506">
            <v>0</v>
          </cell>
        </row>
        <row r="1507">
          <cell r="A1507">
            <v>0</v>
          </cell>
          <cell r="B1507">
            <v>0</v>
          </cell>
          <cell r="C1507">
            <v>0</v>
          </cell>
        </row>
        <row r="1509">
          <cell r="B1509" t="str">
            <v>TRANSPORTE</v>
          </cell>
        </row>
        <row r="1511">
          <cell r="A1511">
            <v>0</v>
          </cell>
          <cell r="B1511">
            <v>0</v>
          </cell>
          <cell r="C1511">
            <v>0</v>
          </cell>
        </row>
        <row r="1512">
          <cell r="A1512">
            <v>0</v>
          </cell>
          <cell r="B1512">
            <v>0</v>
          </cell>
          <cell r="C1512">
            <v>0</v>
          </cell>
        </row>
        <row r="1513">
          <cell r="A1513">
            <v>0</v>
          </cell>
          <cell r="B1513">
            <v>0</v>
          </cell>
          <cell r="C1513">
            <v>0</v>
          </cell>
        </row>
        <row r="1518">
          <cell r="A1518" t="str">
            <v>CODIGO</v>
          </cell>
          <cell r="B1518" t="str">
            <v>ITEM</v>
          </cell>
          <cell r="C1518" t="str">
            <v>UNIDAD</v>
          </cell>
        </row>
        <row r="1519">
          <cell r="D1519">
            <v>0</v>
          </cell>
        </row>
        <row r="1520">
          <cell r="B1520" t="str">
            <v>CODIGO</v>
          </cell>
        </row>
        <row r="1521">
          <cell r="A1521" t="str">
            <v>CODIGO</v>
          </cell>
          <cell r="B1521" t="str">
            <v>RECURSOS</v>
          </cell>
          <cell r="C1521" t="str">
            <v>UNIDAD</v>
          </cell>
          <cell r="D1521" t="str">
            <v>CANT.</v>
          </cell>
        </row>
        <row r="1522">
          <cell r="B1522" t="str">
            <v>MATERIALES</v>
          </cell>
        </row>
        <row r="1523">
          <cell r="B1523">
            <v>0</v>
          </cell>
          <cell r="C1523">
            <v>0</v>
          </cell>
        </row>
        <row r="1524">
          <cell r="B1524">
            <v>0</v>
          </cell>
          <cell r="C1524">
            <v>0</v>
          </cell>
        </row>
        <row r="1525">
          <cell r="B1525">
            <v>0</v>
          </cell>
          <cell r="C1525">
            <v>0</v>
          </cell>
        </row>
        <row r="1526">
          <cell r="B1526">
            <v>0</v>
          </cell>
          <cell r="C1526">
            <v>0</v>
          </cell>
        </row>
        <row r="1528">
          <cell r="B1528" t="str">
            <v>EQUIPO</v>
          </cell>
        </row>
        <row r="1529">
          <cell r="B1529" t="str">
            <v>HTA MENOR (5% de M. de O.)</v>
          </cell>
        </row>
        <row r="1530">
          <cell r="A1530">
            <v>0</v>
          </cell>
          <cell r="B1530">
            <v>0</v>
          </cell>
          <cell r="C1530">
            <v>0</v>
          </cell>
        </row>
        <row r="1531">
          <cell r="A1531">
            <v>0</v>
          </cell>
          <cell r="B1531">
            <v>0</v>
          </cell>
          <cell r="C1531">
            <v>0</v>
          </cell>
        </row>
        <row r="1532">
          <cell r="A1532">
            <v>0</v>
          </cell>
          <cell r="B1532">
            <v>0</v>
          </cell>
          <cell r="C1532">
            <v>0</v>
          </cell>
        </row>
        <row r="1534">
          <cell r="B1534" t="str">
            <v>MANO DE OBRA</v>
          </cell>
        </row>
        <row r="1535">
          <cell r="B1535">
            <v>0</v>
          </cell>
          <cell r="C1535">
            <v>0</v>
          </cell>
        </row>
        <row r="1536">
          <cell r="A1536">
            <v>0</v>
          </cell>
          <cell r="B1536">
            <v>0</v>
          </cell>
          <cell r="C1536">
            <v>0</v>
          </cell>
        </row>
        <row r="1537">
          <cell r="A1537">
            <v>0</v>
          </cell>
          <cell r="B1537">
            <v>0</v>
          </cell>
          <cell r="C1537">
            <v>0</v>
          </cell>
        </row>
        <row r="1538">
          <cell r="A1538">
            <v>0</v>
          </cell>
          <cell r="B1538">
            <v>0</v>
          </cell>
          <cell r="C1538">
            <v>0</v>
          </cell>
        </row>
        <row r="1540">
          <cell r="B1540" t="str">
            <v>TRANSPORTE</v>
          </cell>
        </row>
        <row r="1542">
          <cell r="A1542">
            <v>0</v>
          </cell>
          <cell r="B1542">
            <v>0</v>
          </cell>
          <cell r="C1542">
            <v>0</v>
          </cell>
        </row>
        <row r="1543">
          <cell r="A1543">
            <v>0</v>
          </cell>
          <cell r="B1543">
            <v>0</v>
          </cell>
          <cell r="C1543">
            <v>0</v>
          </cell>
        </row>
        <row r="1544">
          <cell r="A1544">
            <v>0</v>
          </cell>
          <cell r="B1544">
            <v>0</v>
          </cell>
          <cell r="C1544">
            <v>0</v>
          </cell>
        </row>
        <row r="1549">
          <cell r="A1549" t="str">
            <v>CODIGO</v>
          </cell>
          <cell r="B1549" t="str">
            <v>ITEM</v>
          </cell>
          <cell r="C1549" t="str">
            <v>UNIDAD</v>
          </cell>
        </row>
        <row r="1550">
          <cell r="D1550">
            <v>0</v>
          </cell>
        </row>
        <row r="1551">
          <cell r="B1551" t="str">
            <v>CODIGO</v>
          </cell>
        </row>
        <row r="1552">
          <cell r="A1552" t="str">
            <v>CODIGO</v>
          </cell>
          <cell r="B1552" t="str">
            <v>RECURSOS</v>
          </cell>
          <cell r="C1552" t="str">
            <v>UNIDAD</v>
          </cell>
          <cell r="D1552" t="str">
            <v>CANT.</v>
          </cell>
        </row>
        <row r="1553">
          <cell r="B1553" t="str">
            <v>MATERIALES</v>
          </cell>
        </row>
        <row r="1554">
          <cell r="B1554">
            <v>0</v>
          </cell>
          <cell r="C1554">
            <v>0</v>
          </cell>
        </row>
        <row r="1555">
          <cell r="B1555">
            <v>0</v>
          </cell>
          <cell r="C1555">
            <v>0</v>
          </cell>
        </row>
        <row r="1556">
          <cell r="B1556">
            <v>0</v>
          </cell>
          <cell r="C1556">
            <v>0</v>
          </cell>
        </row>
        <row r="1557">
          <cell r="B1557">
            <v>0</v>
          </cell>
          <cell r="C1557">
            <v>0</v>
          </cell>
        </row>
        <row r="1559">
          <cell r="B1559" t="str">
            <v>EQUIPO</v>
          </cell>
        </row>
        <row r="1560">
          <cell r="B1560" t="str">
            <v>HTA MENOR (5% de M. de O.)</v>
          </cell>
        </row>
        <row r="1561">
          <cell r="A1561">
            <v>0</v>
          </cell>
          <cell r="B1561">
            <v>0</v>
          </cell>
          <cell r="C1561">
            <v>0</v>
          </cell>
        </row>
        <row r="1562">
          <cell r="A1562">
            <v>0</v>
          </cell>
          <cell r="B1562">
            <v>0</v>
          </cell>
          <cell r="C1562">
            <v>0</v>
          </cell>
        </row>
        <row r="1563">
          <cell r="A1563">
            <v>0</v>
          </cell>
          <cell r="B1563">
            <v>0</v>
          </cell>
          <cell r="C1563">
            <v>0</v>
          </cell>
        </row>
        <row r="1565">
          <cell r="B1565" t="str">
            <v>MANO DE OBRA</v>
          </cell>
        </row>
        <row r="1566">
          <cell r="B1566">
            <v>0</v>
          </cell>
          <cell r="C1566">
            <v>0</v>
          </cell>
        </row>
        <row r="1567">
          <cell r="A1567">
            <v>0</v>
          </cell>
          <cell r="B1567">
            <v>0</v>
          </cell>
          <cell r="C1567">
            <v>0</v>
          </cell>
        </row>
        <row r="1568">
          <cell r="A1568">
            <v>0</v>
          </cell>
          <cell r="B1568">
            <v>0</v>
          </cell>
          <cell r="C1568">
            <v>0</v>
          </cell>
        </row>
        <row r="1569">
          <cell r="A1569">
            <v>0</v>
          </cell>
          <cell r="B1569">
            <v>0</v>
          </cell>
          <cell r="C1569">
            <v>0</v>
          </cell>
        </row>
        <row r="1571">
          <cell r="B1571" t="str">
            <v>TRANSPORTE</v>
          </cell>
        </row>
        <row r="1573">
          <cell r="A1573">
            <v>0</v>
          </cell>
          <cell r="B1573">
            <v>0</v>
          </cell>
          <cell r="C1573">
            <v>0</v>
          </cell>
        </row>
        <row r="1574">
          <cell r="A1574">
            <v>0</v>
          </cell>
          <cell r="B1574">
            <v>0</v>
          </cell>
          <cell r="C1574">
            <v>0</v>
          </cell>
        </row>
        <row r="1575">
          <cell r="A1575">
            <v>0</v>
          </cell>
          <cell r="B1575">
            <v>0</v>
          </cell>
          <cell r="C1575">
            <v>0</v>
          </cell>
        </row>
        <row r="1580">
          <cell r="A1580" t="str">
            <v>CODIGO</v>
          </cell>
          <cell r="B1580" t="str">
            <v>ITEM</v>
          </cell>
          <cell r="C1580" t="str">
            <v>UNIDAD</v>
          </cell>
        </row>
        <row r="1581">
          <cell r="D1581">
            <v>0</v>
          </cell>
        </row>
        <row r="1582">
          <cell r="B1582" t="str">
            <v>CODIGO</v>
          </cell>
        </row>
        <row r="1583">
          <cell r="A1583" t="str">
            <v>CODIGO</v>
          </cell>
          <cell r="B1583" t="str">
            <v>RECURSOS</v>
          </cell>
          <cell r="C1583" t="str">
            <v>UNIDAD</v>
          </cell>
          <cell r="D1583" t="str">
            <v>CANT.</v>
          </cell>
        </row>
        <row r="1584">
          <cell r="B1584" t="str">
            <v>MATERIALES</v>
          </cell>
        </row>
        <row r="1585">
          <cell r="B1585">
            <v>0</v>
          </cell>
          <cell r="C1585">
            <v>0</v>
          </cell>
        </row>
        <row r="1586">
          <cell r="B1586">
            <v>0</v>
          </cell>
          <cell r="C1586">
            <v>0</v>
          </cell>
        </row>
        <row r="1587">
          <cell r="B1587">
            <v>0</v>
          </cell>
          <cell r="C1587">
            <v>0</v>
          </cell>
        </row>
        <row r="1588">
          <cell r="B1588">
            <v>0</v>
          </cell>
          <cell r="C1588">
            <v>0</v>
          </cell>
        </row>
        <row r="1590">
          <cell r="B1590" t="str">
            <v>EQUIPO</v>
          </cell>
        </row>
        <row r="1591">
          <cell r="B1591" t="str">
            <v>HTA MENOR (5% de M. de O.)</v>
          </cell>
        </row>
        <row r="1592">
          <cell r="A1592">
            <v>0</v>
          </cell>
          <cell r="B1592">
            <v>0</v>
          </cell>
          <cell r="C1592">
            <v>0</v>
          </cell>
        </row>
        <row r="1593">
          <cell r="A1593">
            <v>0</v>
          </cell>
          <cell r="B1593">
            <v>0</v>
          </cell>
          <cell r="C1593">
            <v>0</v>
          </cell>
        </row>
        <row r="1594">
          <cell r="A1594">
            <v>0</v>
          </cell>
          <cell r="B1594">
            <v>0</v>
          </cell>
          <cell r="C1594">
            <v>0</v>
          </cell>
        </row>
        <row r="1596">
          <cell r="B1596" t="str">
            <v>MANO DE OBRA</v>
          </cell>
        </row>
        <row r="1597">
          <cell r="B1597">
            <v>0</v>
          </cell>
          <cell r="C1597">
            <v>0</v>
          </cell>
        </row>
        <row r="1598">
          <cell r="A1598">
            <v>0</v>
          </cell>
          <cell r="B1598">
            <v>0</v>
          </cell>
          <cell r="C1598">
            <v>0</v>
          </cell>
        </row>
        <row r="1599">
          <cell r="A1599">
            <v>0</v>
          </cell>
          <cell r="B1599">
            <v>0</v>
          </cell>
          <cell r="C1599">
            <v>0</v>
          </cell>
        </row>
        <row r="1600">
          <cell r="A1600">
            <v>0</v>
          </cell>
          <cell r="B1600">
            <v>0</v>
          </cell>
          <cell r="C1600">
            <v>0</v>
          </cell>
        </row>
        <row r="1602">
          <cell r="B1602" t="str">
            <v>TRANSPORTE</v>
          </cell>
        </row>
        <row r="1604">
          <cell r="A1604">
            <v>0</v>
          </cell>
          <cell r="B1604">
            <v>0</v>
          </cell>
          <cell r="C1604">
            <v>0</v>
          </cell>
        </row>
        <row r="1605">
          <cell r="A1605">
            <v>0</v>
          </cell>
          <cell r="B1605">
            <v>0</v>
          </cell>
          <cell r="C1605">
            <v>0</v>
          </cell>
        </row>
        <row r="1606">
          <cell r="A1606">
            <v>0</v>
          </cell>
          <cell r="B1606">
            <v>0</v>
          </cell>
          <cell r="C1606">
            <v>0</v>
          </cell>
        </row>
        <row r="1611">
          <cell r="A1611" t="str">
            <v>CODIGO</v>
          </cell>
          <cell r="B1611" t="str">
            <v>ITEM</v>
          </cell>
          <cell r="C1611" t="str">
            <v>UNIDAD</v>
          </cell>
        </row>
        <row r="1612">
          <cell r="D1612">
            <v>0</v>
          </cell>
        </row>
        <row r="1613">
          <cell r="B1613" t="str">
            <v>CODIGO</v>
          </cell>
        </row>
        <row r="1614">
          <cell r="A1614" t="str">
            <v>CODIGO</v>
          </cell>
          <cell r="B1614" t="str">
            <v>RECURSOS</v>
          </cell>
          <cell r="C1614" t="str">
            <v>UNIDAD</v>
          </cell>
          <cell r="D1614" t="str">
            <v>CANT.</v>
          </cell>
        </row>
        <row r="1615">
          <cell r="B1615" t="str">
            <v>MATERIALES</v>
          </cell>
        </row>
        <row r="1616">
          <cell r="B1616">
            <v>0</v>
          </cell>
          <cell r="C1616">
            <v>0</v>
          </cell>
        </row>
        <row r="1617">
          <cell r="B1617">
            <v>0</v>
          </cell>
          <cell r="C1617">
            <v>0</v>
          </cell>
        </row>
        <row r="1618">
          <cell r="B1618">
            <v>0</v>
          </cell>
          <cell r="C1618">
            <v>0</v>
          </cell>
        </row>
        <row r="1619">
          <cell r="B1619">
            <v>0</v>
          </cell>
          <cell r="C1619">
            <v>0</v>
          </cell>
        </row>
        <row r="1621">
          <cell r="B1621" t="str">
            <v>EQUIPO</v>
          </cell>
        </row>
        <row r="1622">
          <cell r="B1622" t="str">
            <v>HTA MENOR (5% de M. de O.)</v>
          </cell>
        </row>
        <row r="1623">
          <cell r="A1623">
            <v>0</v>
          </cell>
          <cell r="B1623">
            <v>0</v>
          </cell>
          <cell r="C1623">
            <v>0</v>
          </cell>
        </row>
        <row r="1624">
          <cell r="A1624">
            <v>0</v>
          </cell>
          <cell r="B1624">
            <v>0</v>
          </cell>
          <cell r="C1624">
            <v>0</v>
          </cell>
        </row>
        <row r="1625">
          <cell r="A1625">
            <v>0</v>
          </cell>
          <cell r="B1625">
            <v>0</v>
          </cell>
          <cell r="C1625">
            <v>0</v>
          </cell>
        </row>
        <row r="1627">
          <cell r="B1627" t="str">
            <v>MANO DE OBRA</v>
          </cell>
        </row>
        <row r="1628">
          <cell r="B1628">
            <v>0</v>
          </cell>
          <cell r="C1628">
            <v>0</v>
          </cell>
        </row>
        <row r="1629">
          <cell r="A1629">
            <v>0</v>
          </cell>
          <cell r="B1629">
            <v>0</v>
          </cell>
          <cell r="C1629">
            <v>0</v>
          </cell>
        </row>
        <row r="1630">
          <cell r="A1630">
            <v>0</v>
          </cell>
          <cell r="B1630">
            <v>0</v>
          </cell>
          <cell r="C1630">
            <v>0</v>
          </cell>
        </row>
        <row r="1631">
          <cell r="A1631">
            <v>0</v>
          </cell>
          <cell r="B1631">
            <v>0</v>
          </cell>
          <cell r="C1631">
            <v>0</v>
          </cell>
        </row>
        <row r="1633">
          <cell r="B1633" t="str">
            <v>TRANSPORTE</v>
          </cell>
        </row>
        <row r="1635">
          <cell r="A1635">
            <v>0</v>
          </cell>
          <cell r="B1635">
            <v>0</v>
          </cell>
          <cell r="C1635">
            <v>0</v>
          </cell>
        </row>
        <row r="1636">
          <cell r="A1636">
            <v>0</v>
          </cell>
          <cell r="B1636">
            <v>0</v>
          </cell>
          <cell r="C1636">
            <v>0</v>
          </cell>
        </row>
        <row r="1637">
          <cell r="A1637">
            <v>0</v>
          </cell>
          <cell r="B1637">
            <v>0</v>
          </cell>
          <cell r="C1637">
            <v>0</v>
          </cell>
        </row>
        <row r="1642">
          <cell r="A1642" t="str">
            <v>CODIGO</v>
          </cell>
          <cell r="B1642" t="str">
            <v>ITEM</v>
          </cell>
          <cell r="C1642" t="str">
            <v>UNIDAD</v>
          </cell>
        </row>
        <row r="1643">
          <cell r="D1643">
            <v>0</v>
          </cell>
        </row>
        <row r="1644">
          <cell r="B1644" t="str">
            <v>CODIGO</v>
          </cell>
        </row>
        <row r="1645">
          <cell r="A1645" t="str">
            <v>CODIGO</v>
          </cell>
          <cell r="B1645" t="str">
            <v>RECURSOS</v>
          </cell>
          <cell r="C1645" t="str">
            <v>UNIDAD</v>
          </cell>
          <cell r="D1645" t="str">
            <v>CANT.</v>
          </cell>
        </row>
        <row r="1646">
          <cell r="B1646" t="str">
            <v>MATERIALES</v>
          </cell>
        </row>
        <row r="1647">
          <cell r="B1647">
            <v>0</v>
          </cell>
          <cell r="C1647">
            <v>0</v>
          </cell>
        </row>
        <row r="1648">
          <cell r="B1648">
            <v>0</v>
          </cell>
          <cell r="C1648">
            <v>0</v>
          </cell>
        </row>
        <row r="1649">
          <cell r="B1649">
            <v>0</v>
          </cell>
          <cell r="C1649">
            <v>0</v>
          </cell>
        </row>
        <row r="1650">
          <cell r="B1650">
            <v>0</v>
          </cell>
          <cell r="C1650">
            <v>0</v>
          </cell>
        </row>
        <row r="1652">
          <cell r="B1652" t="str">
            <v>EQUIPO</v>
          </cell>
        </row>
        <row r="1653">
          <cell r="B1653" t="str">
            <v>HTA MENOR (5% de M. de O.)</v>
          </cell>
        </row>
        <row r="1654">
          <cell r="A1654">
            <v>0</v>
          </cell>
          <cell r="B1654">
            <v>0</v>
          </cell>
          <cell r="C1654">
            <v>0</v>
          </cell>
        </row>
        <row r="1655">
          <cell r="A1655">
            <v>0</v>
          </cell>
          <cell r="B1655">
            <v>0</v>
          </cell>
          <cell r="C1655">
            <v>0</v>
          </cell>
        </row>
        <row r="1656">
          <cell r="A1656">
            <v>0</v>
          </cell>
          <cell r="B1656">
            <v>0</v>
          </cell>
          <cell r="C1656">
            <v>0</v>
          </cell>
        </row>
        <row r="1658">
          <cell r="B1658" t="str">
            <v>MANO DE OBRA</v>
          </cell>
        </row>
        <row r="1659">
          <cell r="B1659">
            <v>0</v>
          </cell>
          <cell r="C1659">
            <v>0</v>
          </cell>
        </row>
        <row r="1660">
          <cell r="A1660">
            <v>0</v>
          </cell>
          <cell r="B1660">
            <v>0</v>
          </cell>
          <cell r="C1660">
            <v>0</v>
          </cell>
        </row>
        <row r="1661">
          <cell r="A1661">
            <v>0</v>
          </cell>
          <cell r="B1661">
            <v>0</v>
          </cell>
          <cell r="C1661">
            <v>0</v>
          </cell>
        </row>
        <row r="1662">
          <cell r="A1662">
            <v>0</v>
          </cell>
          <cell r="B1662">
            <v>0</v>
          </cell>
          <cell r="C1662">
            <v>0</v>
          </cell>
        </row>
        <row r="1664">
          <cell r="B1664" t="str">
            <v>TRANSPORTE</v>
          </cell>
        </row>
        <row r="1666">
          <cell r="A1666">
            <v>0</v>
          </cell>
          <cell r="B1666">
            <v>0</v>
          </cell>
          <cell r="C1666">
            <v>0</v>
          </cell>
        </row>
        <row r="1667">
          <cell r="A1667">
            <v>0</v>
          </cell>
          <cell r="B1667">
            <v>0</v>
          </cell>
          <cell r="C1667">
            <v>0</v>
          </cell>
        </row>
        <row r="1668">
          <cell r="A1668">
            <v>0</v>
          </cell>
          <cell r="B1668">
            <v>0</v>
          </cell>
          <cell r="C1668">
            <v>0</v>
          </cell>
        </row>
        <row r="1673">
          <cell r="A1673" t="str">
            <v>CODIGO</v>
          </cell>
          <cell r="B1673" t="str">
            <v>ITEM</v>
          </cell>
          <cell r="C1673" t="str">
            <v>UNIDAD</v>
          </cell>
        </row>
        <row r="1674">
          <cell r="D1674">
            <v>0</v>
          </cell>
        </row>
        <row r="1675">
          <cell r="B1675" t="str">
            <v>CODIGO</v>
          </cell>
        </row>
        <row r="1676">
          <cell r="A1676" t="str">
            <v>CODIGO</v>
          </cell>
          <cell r="B1676" t="str">
            <v>RECURSOS</v>
          </cell>
          <cell r="C1676" t="str">
            <v>UNIDAD</v>
          </cell>
          <cell r="D1676" t="str">
            <v>CANT.</v>
          </cell>
        </row>
        <row r="1677">
          <cell r="B1677" t="str">
            <v>MATERIALES</v>
          </cell>
        </row>
        <row r="1678">
          <cell r="B1678">
            <v>0</v>
          </cell>
          <cell r="C1678">
            <v>0</v>
          </cell>
        </row>
        <row r="1679">
          <cell r="B1679">
            <v>0</v>
          </cell>
          <cell r="C1679">
            <v>0</v>
          </cell>
        </row>
        <row r="1680">
          <cell r="B1680">
            <v>0</v>
          </cell>
          <cell r="C1680">
            <v>0</v>
          </cell>
        </row>
        <row r="1681">
          <cell r="B1681">
            <v>0</v>
          </cell>
          <cell r="C1681">
            <v>0</v>
          </cell>
        </row>
        <row r="1683">
          <cell r="B1683" t="str">
            <v>EQUIPO</v>
          </cell>
        </row>
        <row r="1684">
          <cell r="B1684" t="str">
            <v>HTA MENOR (5% de M. de O.)</v>
          </cell>
        </row>
        <row r="1685">
          <cell r="A1685">
            <v>0</v>
          </cell>
          <cell r="B1685">
            <v>0</v>
          </cell>
          <cell r="C1685">
            <v>0</v>
          </cell>
        </row>
        <row r="1686">
          <cell r="A1686">
            <v>0</v>
          </cell>
          <cell r="B1686">
            <v>0</v>
          </cell>
          <cell r="C1686">
            <v>0</v>
          </cell>
        </row>
        <row r="1687">
          <cell r="A1687">
            <v>0</v>
          </cell>
          <cell r="B1687">
            <v>0</v>
          </cell>
          <cell r="C1687">
            <v>0</v>
          </cell>
        </row>
        <row r="1689">
          <cell r="B1689" t="str">
            <v>MANO DE OBRA</v>
          </cell>
        </row>
        <row r="1690">
          <cell r="B1690">
            <v>0</v>
          </cell>
          <cell r="C1690">
            <v>0</v>
          </cell>
        </row>
        <row r="1691">
          <cell r="A1691">
            <v>0</v>
          </cell>
          <cell r="B1691">
            <v>0</v>
          </cell>
          <cell r="C1691">
            <v>0</v>
          </cell>
        </row>
        <row r="1692">
          <cell r="A1692">
            <v>0</v>
          </cell>
          <cell r="B1692">
            <v>0</v>
          </cell>
          <cell r="C1692">
            <v>0</v>
          </cell>
        </row>
        <row r="1693">
          <cell r="A1693">
            <v>0</v>
          </cell>
          <cell r="B1693">
            <v>0</v>
          </cell>
          <cell r="C1693">
            <v>0</v>
          </cell>
        </row>
        <row r="1695">
          <cell r="B1695" t="str">
            <v>TRANSPORTE</v>
          </cell>
        </row>
        <row r="1697">
          <cell r="A1697">
            <v>0</v>
          </cell>
          <cell r="B1697">
            <v>0</v>
          </cell>
          <cell r="C1697">
            <v>0</v>
          </cell>
        </row>
        <row r="1698">
          <cell r="A1698">
            <v>0</v>
          </cell>
          <cell r="B1698">
            <v>0</v>
          </cell>
          <cell r="C1698">
            <v>0</v>
          </cell>
        </row>
        <row r="1699">
          <cell r="A1699">
            <v>0</v>
          </cell>
          <cell r="B1699">
            <v>0</v>
          </cell>
          <cell r="C1699">
            <v>0</v>
          </cell>
        </row>
        <row r="1705">
          <cell r="A1705" t="str">
            <v>CODIGO</v>
          </cell>
          <cell r="B1705" t="str">
            <v>ITEM</v>
          </cell>
          <cell r="C1705" t="str">
            <v>UNIDAD</v>
          </cell>
        </row>
        <row r="1706">
          <cell r="D1706">
            <v>0</v>
          </cell>
        </row>
        <row r="1707">
          <cell r="B1707" t="str">
            <v>CODIGO</v>
          </cell>
        </row>
        <row r="1708">
          <cell r="A1708" t="str">
            <v>CODIGO</v>
          </cell>
          <cell r="B1708" t="str">
            <v>RECURSOS</v>
          </cell>
          <cell r="C1708" t="str">
            <v>UNIDAD</v>
          </cell>
          <cell r="D1708" t="str">
            <v>CANT.</v>
          </cell>
        </row>
        <row r="1709">
          <cell r="B1709" t="str">
            <v>MATERIALES</v>
          </cell>
        </row>
        <row r="1710">
          <cell r="B1710">
            <v>0</v>
          </cell>
          <cell r="C1710">
            <v>0</v>
          </cell>
        </row>
        <row r="1711">
          <cell r="B1711">
            <v>0</v>
          </cell>
          <cell r="C1711">
            <v>0</v>
          </cell>
        </row>
        <row r="1712">
          <cell r="B1712">
            <v>0</v>
          </cell>
          <cell r="C1712">
            <v>0</v>
          </cell>
        </row>
        <row r="1713">
          <cell r="B1713">
            <v>0</v>
          </cell>
          <cell r="C1713">
            <v>0</v>
          </cell>
        </row>
        <row r="1715">
          <cell r="B1715" t="str">
            <v>EQUIPO</v>
          </cell>
        </row>
        <row r="1716">
          <cell r="B1716" t="str">
            <v>HTA MENOR (5% de M. de O.)</v>
          </cell>
        </row>
        <row r="1717">
          <cell r="A1717">
            <v>0</v>
          </cell>
          <cell r="B1717">
            <v>0</v>
          </cell>
          <cell r="C1717">
            <v>0</v>
          </cell>
        </row>
        <row r="1718">
          <cell r="A1718">
            <v>0</v>
          </cell>
          <cell r="B1718">
            <v>0</v>
          </cell>
          <cell r="C1718">
            <v>0</v>
          </cell>
        </row>
        <row r="1719">
          <cell r="A1719">
            <v>0</v>
          </cell>
          <cell r="B1719">
            <v>0</v>
          </cell>
          <cell r="C1719">
            <v>0</v>
          </cell>
        </row>
        <row r="1721">
          <cell r="B1721" t="str">
            <v>MANO DE OBRA</v>
          </cell>
        </row>
        <row r="1722">
          <cell r="B1722">
            <v>0</v>
          </cell>
          <cell r="C1722">
            <v>0</v>
          </cell>
        </row>
        <row r="1723">
          <cell r="A1723">
            <v>0</v>
          </cell>
          <cell r="B1723">
            <v>0</v>
          </cell>
          <cell r="C1723">
            <v>0</v>
          </cell>
        </row>
        <row r="1724">
          <cell r="A1724">
            <v>0</v>
          </cell>
          <cell r="B1724">
            <v>0</v>
          </cell>
          <cell r="C1724">
            <v>0</v>
          </cell>
        </row>
        <row r="1725">
          <cell r="A1725">
            <v>0</v>
          </cell>
          <cell r="B1725">
            <v>0</v>
          </cell>
          <cell r="C1725">
            <v>0</v>
          </cell>
        </row>
        <row r="1727">
          <cell r="B1727" t="str">
            <v>TRANSPORTE</v>
          </cell>
        </row>
        <row r="1729">
          <cell r="A1729">
            <v>0</v>
          </cell>
          <cell r="B1729">
            <v>0</v>
          </cell>
          <cell r="C1729">
            <v>0</v>
          </cell>
        </row>
        <row r="1730">
          <cell r="A1730">
            <v>0</v>
          </cell>
          <cell r="B1730">
            <v>0</v>
          </cell>
          <cell r="C1730">
            <v>0</v>
          </cell>
        </row>
        <row r="1731">
          <cell r="A1731">
            <v>0</v>
          </cell>
          <cell r="B1731">
            <v>0</v>
          </cell>
          <cell r="C1731">
            <v>0</v>
          </cell>
        </row>
        <row r="1736">
          <cell r="A1736" t="str">
            <v>CODIGO</v>
          </cell>
          <cell r="B1736" t="str">
            <v>ITEM</v>
          </cell>
          <cell r="C1736" t="str">
            <v>UNIDAD</v>
          </cell>
        </row>
        <row r="1737">
          <cell r="D1737">
            <v>0</v>
          </cell>
        </row>
        <row r="1738">
          <cell r="B1738" t="str">
            <v>CODIGO</v>
          </cell>
        </row>
        <row r="1739">
          <cell r="A1739" t="str">
            <v>CODIGO</v>
          </cell>
          <cell r="B1739" t="str">
            <v>RECURSOS</v>
          </cell>
          <cell r="C1739" t="str">
            <v>UNIDAD</v>
          </cell>
          <cell r="D1739" t="str">
            <v>CANT.</v>
          </cell>
        </row>
        <row r="1740">
          <cell r="B1740" t="str">
            <v>MATERIALES</v>
          </cell>
        </row>
        <row r="1741">
          <cell r="B1741">
            <v>0</v>
          </cell>
          <cell r="C1741">
            <v>0</v>
          </cell>
        </row>
        <row r="1742">
          <cell r="B1742">
            <v>0</v>
          </cell>
          <cell r="C1742">
            <v>0</v>
          </cell>
        </row>
        <row r="1743">
          <cell r="B1743">
            <v>0</v>
          </cell>
          <cell r="C1743">
            <v>0</v>
          </cell>
        </row>
        <row r="1744">
          <cell r="B1744">
            <v>0</v>
          </cell>
          <cell r="C1744">
            <v>0</v>
          </cell>
        </row>
        <row r="1746">
          <cell r="B1746" t="str">
            <v>EQUIPO</v>
          </cell>
        </row>
        <row r="1747">
          <cell r="B1747" t="str">
            <v>HTA MENOR (5% de M. de O.)</v>
          </cell>
        </row>
        <row r="1748">
          <cell r="A1748">
            <v>0</v>
          </cell>
          <cell r="B1748">
            <v>0</v>
          </cell>
          <cell r="C1748">
            <v>0</v>
          </cell>
        </row>
        <row r="1749">
          <cell r="A1749">
            <v>0</v>
          </cell>
          <cell r="B1749">
            <v>0</v>
          </cell>
          <cell r="C1749">
            <v>0</v>
          </cell>
        </row>
        <row r="1750">
          <cell r="A1750">
            <v>0</v>
          </cell>
          <cell r="B1750">
            <v>0</v>
          </cell>
          <cell r="C1750">
            <v>0</v>
          </cell>
        </row>
        <row r="1752">
          <cell r="B1752" t="str">
            <v>MANO DE OBRA</v>
          </cell>
        </row>
        <row r="1753">
          <cell r="B1753">
            <v>0</v>
          </cell>
          <cell r="C1753">
            <v>0</v>
          </cell>
        </row>
        <row r="1754">
          <cell r="A1754">
            <v>0</v>
          </cell>
          <cell r="B1754">
            <v>0</v>
          </cell>
          <cell r="C1754">
            <v>0</v>
          </cell>
        </row>
        <row r="1755">
          <cell r="A1755">
            <v>0</v>
          </cell>
          <cell r="B1755">
            <v>0</v>
          </cell>
          <cell r="C1755">
            <v>0</v>
          </cell>
        </row>
        <row r="1756">
          <cell r="A1756">
            <v>0</v>
          </cell>
          <cell r="B1756">
            <v>0</v>
          </cell>
          <cell r="C1756">
            <v>0</v>
          </cell>
        </row>
        <row r="1758">
          <cell r="B1758" t="str">
            <v>TRANSPORTE</v>
          </cell>
        </row>
        <row r="1760">
          <cell r="A1760">
            <v>0</v>
          </cell>
          <cell r="B1760">
            <v>0</v>
          </cell>
          <cell r="C1760">
            <v>0</v>
          </cell>
        </row>
        <row r="1761">
          <cell r="A1761">
            <v>0</v>
          </cell>
          <cell r="B1761">
            <v>0</v>
          </cell>
          <cell r="C1761">
            <v>0</v>
          </cell>
        </row>
        <row r="1762">
          <cell r="A1762">
            <v>0</v>
          </cell>
          <cell r="B1762">
            <v>0</v>
          </cell>
          <cell r="C1762">
            <v>0</v>
          </cell>
        </row>
        <row r="1767">
          <cell r="A1767" t="str">
            <v>CODIGO</v>
          </cell>
          <cell r="B1767" t="str">
            <v>ITEM</v>
          </cell>
          <cell r="C1767" t="str">
            <v>UNIDAD</v>
          </cell>
        </row>
        <row r="1768">
          <cell r="D1768">
            <v>0</v>
          </cell>
        </row>
        <row r="1769">
          <cell r="B1769" t="str">
            <v>CODIGO</v>
          </cell>
        </row>
        <row r="1770">
          <cell r="A1770" t="str">
            <v>CODIGO</v>
          </cell>
          <cell r="B1770" t="str">
            <v>RECURSOS</v>
          </cell>
          <cell r="C1770" t="str">
            <v>UNIDAD</v>
          </cell>
          <cell r="D1770" t="str">
            <v>CANT.</v>
          </cell>
        </row>
        <row r="1771">
          <cell r="B1771" t="str">
            <v>MATERIALES</v>
          </cell>
        </row>
        <row r="1772">
          <cell r="B1772">
            <v>0</v>
          </cell>
          <cell r="C1772">
            <v>0</v>
          </cell>
        </row>
        <row r="1773">
          <cell r="B1773">
            <v>0</v>
          </cell>
          <cell r="C1773">
            <v>0</v>
          </cell>
        </row>
        <row r="1774">
          <cell r="B1774">
            <v>0</v>
          </cell>
          <cell r="C1774">
            <v>0</v>
          </cell>
        </row>
        <row r="1775">
          <cell r="B1775">
            <v>0</v>
          </cell>
          <cell r="C1775">
            <v>0</v>
          </cell>
        </row>
        <row r="1777">
          <cell r="B1777" t="str">
            <v>EQUIPO</v>
          </cell>
        </row>
        <row r="1778">
          <cell r="B1778" t="str">
            <v>HTA MENOR (5% de M. de O.)</v>
          </cell>
        </row>
        <row r="1779">
          <cell r="A1779">
            <v>0</v>
          </cell>
          <cell r="B1779">
            <v>0</v>
          </cell>
          <cell r="C1779">
            <v>0</v>
          </cell>
        </row>
        <row r="1780">
          <cell r="A1780">
            <v>0</v>
          </cell>
          <cell r="B1780">
            <v>0</v>
          </cell>
          <cell r="C1780">
            <v>0</v>
          </cell>
        </row>
        <row r="1781">
          <cell r="A1781">
            <v>0</v>
          </cell>
          <cell r="B1781">
            <v>0</v>
          </cell>
          <cell r="C1781">
            <v>0</v>
          </cell>
        </row>
        <row r="1783">
          <cell r="B1783" t="str">
            <v>MANO DE OBRA</v>
          </cell>
        </row>
        <row r="1784">
          <cell r="B1784">
            <v>0</v>
          </cell>
          <cell r="C1784">
            <v>0</v>
          </cell>
        </row>
        <row r="1785">
          <cell r="A1785">
            <v>0</v>
          </cell>
          <cell r="B1785">
            <v>0</v>
          </cell>
          <cell r="C1785">
            <v>0</v>
          </cell>
        </row>
        <row r="1786">
          <cell r="A1786">
            <v>0</v>
          </cell>
          <cell r="B1786">
            <v>0</v>
          </cell>
          <cell r="C1786">
            <v>0</v>
          </cell>
        </row>
        <row r="1787">
          <cell r="A1787">
            <v>0</v>
          </cell>
          <cell r="B1787">
            <v>0</v>
          </cell>
          <cell r="C1787">
            <v>0</v>
          </cell>
        </row>
        <row r="1789">
          <cell r="B1789" t="str">
            <v>TRANSPORTE</v>
          </cell>
        </row>
        <row r="1791">
          <cell r="A1791">
            <v>0</v>
          </cell>
          <cell r="B1791">
            <v>0</v>
          </cell>
          <cell r="C1791">
            <v>0</v>
          </cell>
        </row>
        <row r="1792">
          <cell r="A1792">
            <v>0</v>
          </cell>
          <cell r="B1792">
            <v>0</v>
          </cell>
          <cell r="C1792">
            <v>0</v>
          </cell>
        </row>
        <row r="1793">
          <cell r="A1793">
            <v>0</v>
          </cell>
          <cell r="B1793">
            <v>0</v>
          </cell>
          <cell r="C1793">
            <v>0</v>
          </cell>
        </row>
        <row r="1798">
          <cell r="A1798" t="str">
            <v>CODIGO</v>
          </cell>
          <cell r="B1798" t="str">
            <v>ITEM</v>
          </cell>
          <cell r="C1798" t="str">
            <v>UNIDAD</v>
          </cell>
        </row>
        <row r="1799">
          <cell r="D1799">
            <v>0</v>
          </cell>
        </row>
        <row r="1800">
          <cell r="B1800" t="str">
            <v>CODIGO</v>
          </cell>
        </row>
        <row r="1801">
          <cell r="A1801" t="str">
            <v>CODIGO</v>
          </cell>
          <cell r="B1801" t="str">
            <v>RECURSOS</v>
          </cell>
          <cell r="C1801" t="str">
            <v>UNIDAD</v>
          </cell>
          <cell r="D1801" t="str">
            <v>CANT.</v>
          </cell>
        </row>
        <row r="1802">
          <cell r="B1802" t="str">
            <v>MATERIALES</v>
          </cell>
        </row>
        <row r="1803">
          <cell r="B1803">
            <v>0</v>
          </cell>
          <cell r="C1803">
            <v>0</v>
          </cell>
        </row>
        <row r="1804">
          <cell r="B1804">
            <v>0</v>
          </cell>
          <cell r="C1804">
            <v>0</v>
          </cell>
        </row>
        <row r="1805">
          <cell r="B1805">
            <v>0</v>
          </cell>
          <cell r="C1805">
            <v>0</v>
          </cell>
        </row>
        <row r="1806">
          <cell r="B1806">
            <v>0</v>
          </cell>
          <cell r="C1806">
            <v>0</v>
          </cell>
        </row>
        <row r="1808">
          <cell r="B1808" t="str">
            <v>EQUIPO</v>
          </cell>
        </row>
        <row r="1809">
          <cell r="B1809" t="str">
            <v>HTA MENOR (5% de M. de O.)</v>
          </cell>
        </row>
        <row r="1810">
          <cell r="A1810">
            <v>0</v>
          </cell>
          <cell r="B1810">
            <v>0</v>
          </cell>
          <cell r="C1810">
            <v>0</v>
          </cell>
        </row>
        <row r="1811">
          <cell r="A1811">
            <v>0</v>
          </cell>
          <cell r="B1811">
            <v>0</v>
          </cell>
          <cell r="C1811">
            <v>0</v>
          </cell>
        </row>
        <row r="1812">
          <cell r="A1812">
            <v>0</v>
          </cell>
          <cell r="B1812">
            <v>0</v>
          </cell>
          <cell r="C1812">
            <v>0</v>
          </cell>
        </row>
        <row r="1814">
          <cell r="B1814" t="str">
            <v>MANO DE OBRA</v>
          </cell>
        </row>
        <row r="1815">
          <cell r="B1815">
            <v>0</v>
          </cell>
          <cell r="C1815">
            <v>0</v>
          </cell>
        </row>
        <row r="1816">
          <cell r="A1816">
            <v>0</v>
          </cell>
          <cell r="B1816">
            <v>0</v>
          </cell>
          <cell r="C1816">
            <v>0</v>
          </cell>
        </row>
        <row r="1817">
          <cell r="A1817">
            <v>0</v>
          </cell>
          <cell r="B1817">
            <v>0</v>
          </cell>
          <cell r="C1817">
            <v>0</v>
          </cell>
        </row>
        <row r="1818">
          <cell r="A1818">
            <v>0</v>
          </cell>
          <cell r="B1818">
            <v>0</v>
          </cell>
          <cell r="C1818">
            <v>0</v>
          </cell>
        </row>
        <row r="1820">
          <cell r="B1820" t="str">
            <v>TRANSPORTE</v>
          </cell>
        </row>
        <row r="1822">
          <cell r="A1822">
            <v>0</v>
          </cell>
          <cell r="B1822">
            <v>0</v>
          </cell>
          <cell r="C1822">
            <v>0</v>
          </cell>
        </row>
        <row r="1823">
          <cell r="A1823">
            <v>0</v>
          </cell>
          <cell r="B1823">
            <v>0</v>
          </cell>
          <cell r="C1823">
            <v>0</v>
          </cell>
        </row>
        <row r="1824">
          <cell r="A1824">
            <v>0</v>
          </cell>
          <cell r="B1824">
            <v>0</v>
          </cell>
          <cell r="C1824">
            <v>0</v>
          </cell>
        </row>
        <row r="1829">
          <cell r="A1829" t="str">
            <v>CODIGO</v>
          </cell>
          <cell r="B1829" t="str">
            <v>ITEM</v>
          </cell>
          <cell r="C1829" t="str">
            <v>UNIDAD</v>
          </cell>
        </row>
        <row r="1830">
          <cell r="D1830">
            <v>0</v>
          </cell>
        </row>
        <row r="1831">
          <cell r="B1831" t="str">
            <v>CODIGO</v>
          </cell>
        </row>
        <row r="1832">
          <cell r="A1832" t="str">
            <v>CODIGO</v>
          </cell>
          <cell r="B1832" t="str">
            <v>RECURSOS</v>
          </cell>
          <cell r="C1832" t="str">
            <v>UNIDAD</v>
          </cell>
          <cell r="D1832" t="str">
            <v>CANT.</v>
          </cell>
        </row>
        <row r="1833">
          <cell r="B1833" t="str">
            <v>MATERIALES</v>
          </cell>
        </row>
        <row r="1834">
          <cell r="B1834">
            <v>0</v>
          </cell>
          <cell r="C1834">
            <v>0</v>
          </cell>
        </row>
        <row r="1835">
          <cell r="B1835">
            <v>0</v>
          </cell>
          <cell r="C1835">
            <v>0</v>
          </cell>
        </row>
        <row r="1836">
          <cell r="B1836">
            <v>0</v>
          </cell>
          <cell r="C1836">
            <v>0</v>
          </cell>
        </row>
        <row r="1837">
          <cell r="B1837">
            <v>0</v>
          </cell>
          <cell r="C1837">
            <v>0</v>
          </cell>
        </row>
        <row r="1839">
          <cell r="B1839" t="str">
            <v>EQUIPO</v>
          </cell>
        </row>
        <row r="1840">
          <cell r="B1840" t="str">
            <v>HTA MENOR (5% de M. de O.)</v>
          </cell>
        </row>
        <row r="1841">
          <cell r="A1841">
            <v>0</v>
          </cell>
          <cell r="B1841">
            <v>0</v>
          </cell>
          <cell r="C1841">
            <v>0</v>
          </cell>
        </row>
        <row r="1842">
          <cell r="A1842">
            <v>0</v>
          </cell>
          <cell r="B1842">
            <v>0</v>
          </cell>
          <cell r="C1842">
            <v>0</v>
          </cell>
        </row>
        <row r="1843">
          <cell r="A1843">
            <v>0</v>
          </cell>
          <cell r="B1843">
            <v>0</v>
          </cell>
          <cell r="C1843">
            <v>0</v>
          </cell>
        </row>
        <row r="1845">
          <cell r="B1845" t="str">
            <v>MANO DE OBRA</v>
          </cell>
        </row>
        <row r="1846">
          <cell r="B1846">
            <v>0</v>
          </cell>
          <cell r="C1846">
            <v>0</v>
          </cell>
        </row>
        <row r="1847">
          <cell r="A1847">
            <v>0</v>
          </cell>
          <cell r="B1847">
            <v>0</v>
          </cell>
          <cell r="C1847">
            <v>0</v>
          </cell>
        </row>
        <row r="1848">
          <cell r="A1848">
            <v>0</v>
          </cell>
          <cell r="B1848">
            <v>0</v>
          </cell>
          <cell r="C1848">
            <v>0</v>
          </cell>
        </row>
        <row r="1849">
          <cell r="A1849">
            <v>0</v>
          </cell>
          <cell r="B1849">
            <v>0</v>
          </cell>
          <cell r="C1849">
            <v>0</v>
          </cell>
        </row>
        <row r="1851">
          <cell r="B1851" t="str">
            <v>TRANSPORTE</v>
          </cell>
        </row>
        <row r="1853">
          <cell r="A1853">
            <v>0</v>
          </cell>
          <cell r="B1853">
            <v>0</v>
          </cell>
          <cell r="C1853">
            <v>0</v>
          </cell>
        </row>
        <row r="1854">
          <cell r="A1854">
            <v>0</v>
          </cell>
          <cell r="B1854">
            <v>0</v>
          </cell>
          <cell r="C1854">
            <v>0</v>
          </cell>
        </row>
        <row r="1855">
          <cell r="A1855">
            <v>0</v>
          </cell>
          <cell r="B1855">
            <v>0</v>
          </cell>
          <cell r="C1855">
            <v>0</v>
          </cell>
        </row>
        <row r="1860">
          <cell r="A1860" t="str">
            <v>CODIGO</v>
          </cell>
          <cell r="B1860" t="str">
            <v>ITEM</v>
          </cell>
          <cell r="C1860" t="str">
            <v>UNIDAD</v>
          </cell>
        </row>
        <row r="1861">
          <cell r="D1861">
            <v>0</v>
          </cell>
        </row>
        <row r="1862">
          <cell r="B1862" t="str">
            <v>CODIGO</v>
          </cell>
        </row>
        <row r="1863">
          <cell r="A1863" t="str">
            <v>CODIGO</v>
          </cell>
          <cell r="B1863" t="str">
            <v>RECURSOS</v>
          </cell>
          <cell r="C1863" t="str">
            <v>UNIDAD</v>
          </cell>
          <cell r="D1863" t="str">
            <v>CANT.</v>
          </cell>
        </row>
        <row r="1864">
          <cell r="B1864" t="str">
            <v>MATERIALES</v>
          </cell>
        </row>
        <row r="1865">
          <cell r="B1865">
            <v>0</v>
          </cell>
          <cell r="C1865">
            <v>0</v>
          </cell>
        </row>
        <row r="1866">
          <cell r="B1866">
            <v>0</v>
          </cell>
          <cell r="C1866">
            <v>0</v>
          </cell>
        </row>
        <row r="1867">
          <cell r="B1867">
            <v>0</v>
          </cell>
          <cell r="C1867">
            <v>0</v>
          </cell>
        </row>
        <row r="1868">
          <cell r="B1868">
            <v>0</v>
          </cell>
          <cell r="C1868">
            <v>0</v>
          </cell>
        </row>
        <row r="1870">
          <cell r="B1870" t="str">
            <v>EQUIPO</v>
          </cell>
        </row>
        <row r="1871">
          <cell r="B1871" t="str">
            <v>HTA MENOR (5% de M. de O.)</v>
          </cell>
        </row>
        <row r="1872">
          <cell r="A1872">
            <v>0</v>
          </cell>
          <cell r="B1872">
            <v>0</v>
          </cell>
          <cell r="C1872">
            <v>0</v>
          </cell>
        </row>
        <row r="1873">
          <cell r="A1873">
            <v>0</v>
          </cell>
          <cell r="B1873">
            <v>0</v>
          </cell>
          <cell r="C1873">
            <v>0</v>
          </cell>
        </row>
        <row r="1874">
          <cell r="A1874">
            <v>0</v>
          </cell>
          <cell r="B1874">
            <v>0</v>
          </cell>
          <cell r="C1874">
            <v>0</v>
          </cell>
        </row>
        <row r="1876">
          <cell r="B1876" t="str">
            <v>MANO DE OBRA</v>
          </cell>
        </row>
        <row r="1877">
          <cell r="B1877">
            <v>0</v>
          </cell>
          <cell r="C1877">
            <v>0</v>
          </cell>
        </row>
        <row r="1878">
          <cell r="A1878">
            <v>0</v>
          </cell>
          <cell r="B1878">
            <v>0</v>
          </cell>
          <cell r="C1878">
            <v>0</v>
          </cell>
        </row>
        <row r="1879">
          <cell r="A1879">
            <v>0</v>
          </cell>
          <cell r="B1879">
            <v>0</v>
          </cell>
          <cell r="C1879">
            <v>0</v>
          </cell>
        </row>
        <row r="1880">
          <cell r="A1880">
            <v>0</v>
          </cell>
          <cell r="B1880">
            <v>0</v>
          </cell>
          <cell r="C1880">
            <v>0</v>
          </cell>
        </row>
        <row r="1882">
          <cell r="B1882" t="str">
            <v>TRANSPORTE</v>
          </cell>
        </row>
        <row r="1884">
          <cell r="A1884">
            <v>0</v>
          </cell>
          <cell r="B1884">
            <v>0</v>
          </cell>
          <cell r="C1884">
            <v>0</v>
          </cell>
        </row>
        <row r="1885">
          <cell r="A1885">
            <v>0</v>
          </cell>
          <cell r="B1885">
            <v>0</v>
          </cell>
          <cell r="C1885">
            <v>0</v>
          </cell>
        </row>
        <row r="1886">
          <cell r="A1886">
            <v>0</v>
          </cell>
          <cell r="B1886">
            <v>0</v>
          </cell>
          <cell r="C1886">
            <v>0</v>
          </cell>
        </row>
        <row r="1891">
          <cell r="A1891" t="str">
            <v>CODIGO</v>
          </cell>
          <cell r="B1891" t="str">
            <v>ITEM</v>
          </cell>
          <cell r="C1891" t="str">
            <v>UNIDAD</v>
          </cell>
        </row>
        <row r="1892">
          <cell r="D1892">
            <v>0</v>
          </cell>
        </row>
        <row r="1893">
          <cell r="B1893" t="str">
            <v>CODIGO</v>
          </cell>
        </row>
        <row r="1894">
          <cell r="A1894" t="str">
            <v>CODIGO</v>
          </cell>
          <cell r="B1894" t="str">
            <v>RECURSOS</v>
          </cell>
          <cell r="C1894" t="str">
            <v>UNIDAD</v>
          </cell>
          <cell r="D1894" t="str">
            <v>CANT.</v>
          </cell>
        </row>
        <row r="1895">
          <cell r="B1895" t="str">
            <v>MATERIALES</v>
          </cell>
        </row>
        <row r="1896">
          <cell r="B1896">
            <v>0</v>
          </cell>
          <cell r="C1896">
            <v>0</v>
          </cell>
        </row>
        <row r="1897">
          <cell r="B1897">
            <v>0</v>
          </cell>
          <cell r="C1897">
            <v>0</v>
          </cell>
        </row>
        <row r="1898">
          <cell r="B1898">
            <v>0</v>
          </cell>
          <cell r="C1898">
            <v>0</v>
          </cell>
        </row>
        <row r="1899">
          <cell r="B1899">
            <v>0</v>
          </cell>
          <cell r="C1899">
            <v>0</v>
          </cell>
        </row>
        <row r="1901">
          <cell r="B1901" t="str">
            <v>EQUIPO</v>
          </cell>
        </row>
        <row r="1902">
          <cell r="B1902" t="str">
            <v>HTA MENOR (5% de M. de O.)</v>
          </cell>
        </row>
        <row r="1903">
          <cell r="A1903">
            <v>0</v>
          </cell>
          <cell r="B1903">
            <v>0</v>
          </cell>
          <cell r="C1903">
            <v>0</v>
          </cell>
        </row>
        <row r="1904">
          <cell r="A1904">
            <v>0</v>
          </cell>
          <cell r="B1904">
            <v>0</v>
          </cell>
          <cell r="C1904">
            <v>0</v>
          </cell>
        </row>
        <row r="1905">
          <cell r="A1905">
            <v>0</v>
          </cell>
          <cell r="B1905">
            <v>0</v>
          </cell>
          <cell r="C1905">
            <v>0</v>
          </cell>
        </row>
        <row r="1907">
          <cell r="B1907" t="str">
            <v>MANO DE OBRA</v>
          </cell>
        </row>
        <row r="1908">
          <cell r="B1908">
            <v>0</v>
          </cell>
          <cell r="C1908">
            <v>0</v>
          </cell>
        </row>
        <row r="1909">
          <cell r="A1909">
            <v>0</v>
          </cell>
          <cell r="B1909">
            <v>0</v>
          </cell>
          <cell r="C1909">
            <v>0</v>
          </cell>
        </row>
        <row r="1910">
          <cell r="A1910">
            <v>0</v>
          </cell>
          <cell r="B1910">
            <v>0</v>
          </cell>
          <cell r="C1910">
            <v>0</v>
          </cell>
        </row>
        <row r="1911">
          <cell r="A1911">
            <v>0</v>
          </cell>
          <cell r="B1911">
            <v>0</v>
          </cell>
          <cell r="C1911">
            <v>0</v>
          </cell>
        </row>
        <row r="1913">
          <cell r="B1913" t="str">
            <v>TRANSPORTE</v>
          </cell>
        </row>
        <row r="1915">
          <cell r="A1915">
            <v>0</v>
          </cell>
          <cell r="B1915">
            <v>0</v>
          </cell>
          <cell r="C1915">
            <v>0</v>
          </cell>
        </row>
        <row r="1916">
          <cell r="A1916">
            <v>0</v>
          </cell>
          <cell r="B1916">
            <v>0</v>
          </cell>
          <cell r="C1916">
            <v>0</v>
          </cell>
        </row>
        <row r="1917">
          <cell r="A1917">
            <v>0</v>
          </cell>
          <cell r="B1917">
            <v>0</v>
          </cell>
          <cell r="C1917">
            <v>0</v>
          </cell>
        </row>
        <row r="1922">
          <cell r="A1922" t="str">
            <v>CODIGO</v>
          </cell>
          <cell r="B1922" t="str">
            <v>ITEM</v>
          </cell>
          <cell r="C1922" t="str">
            <v>UNIDAD</v>
          </cell>
        </row>
        <row r="1923">
          <cell r="D1923">
            <v>0</v>
          </cell>
        </row>
        <row r="1924">
          <cell r="B1924" t="str">
            <v>CODIGO</v>
          </cell>
        </row>
        <row r="1925">
          <cell r="A1925" t="str">
            <v>CODIGO</v>
          </cell>
          <cell r="B1925" t="str">
            <v>RECURSOS</v>
          </cell>
          <cell r="C1925" t="str">
            <v>UNIDAD</v>
          </cell>
          <cell r="D1925" t="str">
            <v>CANT.</v>
          </cell>
        </row>
        <row r="1926">
          <cell r="B1926" t="str">
            <v>MATERIALES</v>
          </cell>
        </row>
        <row r="1927">
          <cell r="B1927">
            <v>0</v>
          </cell>
          <cell r="C1927">
            <v>0</v>
          </cell>
        </row>
        <row r="1928">
          <cell r="B1928">
            <v>0</v>
          </cell>
          <cell r="C1928">
            <v>0</v>
          </cell>
        </row>
        <row r="1929">
          <cell r="B1929">
            <v>0</v>
          </cell>
          <cell r="C1929">
            <v>0</v>
          </cell>
        </row>
        <row r="1930">
          <cell r="B1930">
            <v>0</v>
          </cell>
          <cell r="C1930">
            <v>0</v>
          </cell>
        </row>
        <row r="1932">
          <cell r="B1932" t="str">
            <v>EQUIPO</v>
          </cell>
        </row>
        <row r="1933">
          <cell r="B1933" t="str">
            <v>HTA MENOR (5% de M. de O.)</v>
          </cell>
        </row>
        <row r="1934">
          <cell r="A1934">
            <v>0</v>
          </cell>
          <cell r="B1934">
            <v>0</v>
          </cell>
          <cell r="C1934">
            <v>0</v>
          </cell>
        </row>
        <row r="1935">
          <cell r="A1935">
            <v>0</v>
          </cell>
          <cell r="B1935">
            <v>0</v>
          </cell>
          <cell r="C1935">
            <v>0</v>
          </cell>
        </row>
        <row r="1936">
          <cell r="A1936">
            <v>0</v>
          </cell>
          <cell r="B1936">
            <v>0</v>
          </cell>
          <cell r="C1936">
            <v>0</v>
          </cell>
        </row>
        <row r="1938">
          <cell r="B1938" t="str">
            <v>MANO DE OBRA</v>
          </cell>
        </row>
        <row r="1939">
          <cell r="B1939">
            <v>0</v>
          </cell>
          <cell r="C1939">
            <v>0</v>
          </cell>
        </row>
        <row r="1940">
          <cell r="A1940">
            <v>0</v>
          </cell>
          <cell r="B1940">
            <v>0</v>
          </cell>
          <cell r="C1940">
            <v>0</v>
          </cell>
        </row>
        <row r="1941">
          <cell r="A1941">
            <v>0</v>
          </cell>
          <cell r="B1941">
            <v>0</v>
          </cell>
          <cell r="C1941">
            <v>0</v>
          </cell>
        </row>
        <row r="1942">
          <cell r="A1942">
            <v>0</v>
          </cell>
          <cell r="B1942">
            <v>0</v>
          </cell>
          <cell r="C1942">
            <v>0</v>
          </cell>
        </row>
        <row r="1944">
          <cell r="B1944" t="str">
            <v>TRANSPORTE</v>
          </cell>
        </row>
        <row r="1946">
          <cell r="A1946">
            <v>0</v>
          </cell>
          <cell r="B1946">
            <v>0</v>
          </cell>
          <cell r="C1946">
            <v>0</v>
          </cell>
        </row>
        <row r="1947">
          <cell r="A1947">
            <v>0</v>
          </cell>
          <cell r="B1947">
            <v>0</v>
          </cell>
          <cell r="C1947">
            <v>0</v>
          </cell>
        </row>
        <row r="1948">
          <cell r="A1948">
            <v>0</v>
          </cell>
          <cell r="B1948">
            <v>0</v>
          </cell>
          <cell r="C1948">
            <v>0</v>
          </cell>
        </row>
        <row r="1953">
          <cell r="A1953" t="str">
            <v>CODIGO</v>
          </cell>
          <cell r="B1953" t="str">
            <v>ITEM</v>
          </cell>
          <cell r="C1953" t="str">
            <v>UNIDAD</v>
          </cell>
        </row>
        <row r="1954">
          <cell r="D1954">
            <v>0</v>
          </cell>
        </row>
        <row r="1955">
          <cell r="B1955" t="str">
            <v>CODIGO</v>
          </cell>
        </row>
        <row r="1956">
          <cell r="A1956" t="str">
            <v>CODIGO</v>
          </cell>
          <cell r="B1956" t="str">
            <v>RECURSOS</v>
          </cell>
          <cell r="C1956" t="str">
            <v>UNIDAD</v>
          </cell>
          <cell r="D1956" t="str">
            <v>CANT.</v>
          </cell>
        </row>
        <row r="1957">
          <cell r="B1957" t="str">
            <v>MATERIALES</v>
          </cell>
        </row>
        <row r="1958">
          <cell r="B1958">
            <v>0</v>
          </cell>
          <cell r="C1958">
            <v>0</v>
          </cell>
        </row>
        <row r="1959">
          <cell r="B1959">
            <v>0</v>
          </cell>
          <cell r="C1959">
            <v>0</v>
          </cell>
        </row>
        <row r="1960">
          <cell r="B1960">
            <v>0</v>
          </cell>
          <cell r="C1960">
            <v>0</v>
          </cell>
        </row>
        <row r="1961">
          <cell r="B1961">
            <v>0</v>
          </cell>
          <cell r="C1961">
            <v>0</v>
          </cell>
        </row>
        <row r="1963">
          <cell r="B1963" t="str">
            <v>EQUIPO</v>
          </cell>
        </row>
        <row r="1964">
          <cell r="B1964" t="str">
            <v>HTA MENOR (5% de M. de O.)</v>
          </cell>
        </row>
        <row r="1965">
          <cell r="A1965">
            <v>0</v>
          </cell>
          <cell r="B1965">
            <v>0</v>
          </cell>
          <cell r="C1965">
            <v>0</v>
          </cell>
        </row>
        <row r="1966">
          <cell r="A1966">
            <v>0</v>
          </cell>
          <cell r="B1966">
            <v>0</v>
          </cell>
          <cell r="C1966">
            <v>0</v>
          </cell>
        </row>
        <row r="1967">
          <cell r="A1967">
            <v>0</v>
          </cell>
          <cell r="B1967">
            <v>0</v>
          </cell>
          <cell r="C1967">
            <v>0</v>
          </cell>
        </row>
        <row r="1969">
          <cell r="B1969" t="str">
            <v>MANO DE OBRA</v>
          </cell>
        </row>
        <row r="1970">
          <cell r="B1970">
            <v>0</v>
          </cell>
          <cell r="C1970">
            <v>0</v>
          </cell>
        </row>
        <row r="1971">
          <cell r="A1971">
            <v>0</v>
          </cell>
          <cell r="B1971">
            <v>0</v>
          </cell>
          <cell r="C1971">
            <v>0</v>
          </cell>
        </row>
        <row r="1972">
          <cell r="A1972">
            <v>0</v>
          </cell>
          <cell r="B1972">
            <v>0</v>
          </cell>
          <cell r="C1972">
            <v>0</v>
          </cell>
        </row>
        <row r="1973">
          <cell r="A1973">
            <v>0</v>
          </cell>
          <cell r="B1973">
            <v>0</v>
          </cell>
          <cell r="C1973">
            <v>0</v>
          </cell>
        </row>
        <row r="1975">
          <cell r="B1975" t="str">
            <v>TRANSPORTE</v>
          </cell>
        </row>
        <row r="1977">
          <cell r="A1977">
            <v>0</v>
          </cell>
          <cell r="B1977">
            <v>0</v>
          </cell>
          <cell r="C1977">
            <v>0</v>
          </cell>
        </row>
        <row r="1978">
          <cell r="A1978">
            <v>0</v>
          </cell>
          <cell r="B1978">
            <v>0</v>
          </cell>
          <cell r="C1978">
            <v>0</v>
          </cell>
        </row>
        <row r="1979">
          <cell r="A1979">
            <v>0</v>
          </cell>
          <cell r="B1979">
            <v>0</v>
          </cell>
          <cell r="C1979">
            <v>0</v>
          </cell>
        </row>
        <row r="1984">
          <cell r="A1984" t="str">
            <v>CODIGO</v>
          </cell>
          <cell r="B1984" t="str">
            <v>ITEM</v>
          </cell>
          <cell r="C1984" t="str">
            <v>UNIDAD</v>
          </cell>
        </row>
        <row r="1985">
          <cell r="D1985">
            <v>0</v>
          </cell>
        </row>
        <row r="1986">
          <cell r="B1986" t="str">
            <v>CODIGO</v>
          </cell>
        </row>
        <row r="1987">
          <cell r="A1987" t="str">
            <v>CODIGO</v>
          </cell>
          <cell r="B1987" t="str">
            <v>RECURSOS</v>
          </cell>
          <cell r="C1987" t="str">
            <v>UNIDAD</v>
          </cell>
          <cell r="D1987" t="str">
            <v>CANT.</v>
          </cell>
        </row>
        <row r="1988">
          <cell r="B1988" t="str">
            <v>MATERIALES</v>
          </cell>
        </row>
        <row r="1989">
          <cell r="B1989">
            <v>0</v>
          </cell>
          <cell r="C1989">
            <v>0</v>
          </cell>
        </row>
        <row r="1990">
          <cell r="B1990">
            <v>0</v>
          </cell>
          <cell r="C1990">
            <v>0</v>
          </cell>
        </row>
        <row r="1991">
          <cell r="B1991">
            <v>0</v>
          </cell>
          <cell r="C1991">
            <v>0</v>
          </cell>
        </row>
        <row r="1992">
          <cell r="B1992">
            <v>0</v>
          </cell>
          <cell r="C1992">
            <v>0</v>
          </cell>
        </row>
        <row r="1994">
          <cell r="B1994" t="str">
            <v>EQUIPO</v>
          </cell>
        </row>
        <row r="1995">
          <cell r="B1995" t="str">
            <v>HTA MENOR (5% de M. de O.)</v>
          </cell>
        </row>
        <row r="1996">
          <cell r="A1996">
            <v>0</v>
          </cell>
          <cell r="B1996">
            <v>0</v>
          </cell>
          <cell r="C1996">
            <v>0</v>
          </cell>
        </row>
        <row r="1997">
          <cell r="A1997">
            <v>0</v>
          </cell>
          <cell r="B1997">
            <v>0</v>
          </cell>
          <cell r="C1997">
            <v>0</v>
          </cell>
        </row>
        <row r="1998">
          <cell r="A1998">
            <v>0</v>
          </cell>
          <cell r="B1998">
            <v>0</v>
          </cell>
          <cell r="C1998">
            <v>0</v>
          </cell>
        </row>
        <row r="2000">
          <cell r="B2000" t="str">
            <v>MANO DE OBRA</v>
          </cell>
        </row>
        <row r="2001">
          <cell r="B2001">
            <v>0</v>
          </cell>
          <cell r="C2001">
            <v>0</v>
          </cell>
        </row>
        <row r="2002">
          <cell r="A2002">
            <v>0</v>
          </cell>
          <cell r="B2002">
            <v>0</v>
          </cell>
          <cell r="C2002">
            <v>0</v>
          </cell>
        </row>
        <row r="2003">
          <cell r="A2003">
            <v>0</v>
          </cell>
          <cell r="B2003">
            <v>0</v>
          </cell>
          <cell r="C2003">
            <v>0</v>
          </cell>
        </row>
        <row r="2004">
          <cell r="A2004">
            <v>0</v>
          </cell>
          <cell r="B2004">
            <v>0</v>
          </cell>
          <cell r="C2004">
            <v>0</v>
          </cell>
        </row>
        <row r="2006">
          <cell r="B2006" t="str">
            <v>TRANSPORTE</v>
          </cell>
        </row>
        <row r="2008">
          <cell r="A2008">
            <v>0</v>
          </cell>
          <cell r="B2008">
            <v>0</v>
          </cell>
          <cell r="C2008">
            <v>0</v>
          </cell>
        </row>
        <row r="2009">
          <cell r="A2009">
            <v>0</v>
          </cell>
          <cell r="B2009">
            <v>0</v>
          </cell>
          <cell r="C2009">
            <v>0</v>
          </cell>
        </row>
        <row r="2010">
          <cell r="A2010">
            <v>0</v>
          </cell>
          <cell r="B2010">
            <v>0</v>
          </cell>
          <cell r="C2010">
            <v>0</v>
          </cell>
        </row>
        <row r="2015">
          <cell r="A2015" t="str">
            <v>CODIGO</v>
          </cell>
          <cell r="B2015" t="str">
            <v>ITEM</v>
          </cell>
          <cell r="C2015" t="str">
            <v>UNIDAD</v>
          </cell>
        </row>
        <row r="2016">
          <cell r="D2016">
            <v>0</v>
          </cell>
        </row>
        <row r="2017">
          <cell r="B2017" t="str">
            <v>CODIGO</v>
          </cell>
        </row>
        <row r="2018">
          <cell r="A2018" t="str">
            <v>CODIGO</v>
          </cell>
          <cell r="B2018" t="str">
            <v>RECURSOS</v>
          </cell>
          <cell r="C2018" t="str">
            <v>UNIDAD</v>
          </cell>
          <cell r="D2018" t="str">
            <v>CANT.</v>
          </cell>
        </row>
        <row r="2019">
          <cell r="B2019" t="str">
            <v>MATERIALES</v>
          </cell>
        </row>
        <row r="2020">
          <cell r="B2020">
            <v>0</v>
          </cell>
          <cell r="C2020">
            <v>0</v>
          </cell>
        </row>
        <row r="2021">
          <cell r="B2021">
            <v>0</v>
          </cell>
          <cell r="C2021">
            <v>0</v>
          </cell>
        </row>
        <row r="2022">
          <cell r="B2022">
            <v>0</v>
          </cell>
          <cell r="C2022">
            <v>0</v>
          </cell>
        </row>
        <row r="2023">
          <cell r="B2023">
            <v>0</v>
          </cell>
          <cell r="C2023">
            <v>0</v>
          </cell>
        </row>
        <row r="2025">
          <cell r="B2025" t="str">
            <v>EQUIPO</v>
          </cell>
        </row>
        <row r="2026">
          <cell r="B2026" t="str">
            <v>HTA MENOR (5% de M. de O.)</v>
          </cell>
        </row>
        <row r="2027">
          <cell r="A2027">
            <v>0</v>
          </cell>
          <cell r="B2027">
            <v>0</v>
          </cell>
          <cell r="C2027">
            <v>0</v>
          </cell>
        </row>
        <row r="2028">
          <cell r="A2028">
            <v>0</v>
          </cell>
          <cell r="B2028">
            <v>0</v>
          </cell>
          <cell r="C2028">
            <v>0</v>
          </cell>
        </row>
        <row r="2029">
          <cell r="A2029">
            <v>0</v>
          </cell>
          <cell r="B2029">
            <v>0</v>
          </cell>
          <cell r="C2029">
            <v>0</v>
          </cell>
        </row>
        <row r="2031">
          <cell r="B2031" t="str">
            <v>MANO DE OBRA</v>
          </cell>
        </row>
        <row r="2032">
          <cell r="B2032">
            <v>0</v>
          </cell>
          <cell r="C2032">
            <v>0</v>
          </cell>
        </row>
        <row r="2033">
          <cell r="A2033">
            <v>0</v>
          </cell>
          <cell r="B2033">
            <v>0</v>
          </cell>
          <cell r="C2033">
            <v>0</v>
          </cell>
        </row>
        <row r="2034">
          <cell r="A2034">
            <v>0</v>
          </cell>
          <cell r="B2034">
            <v>0</v>
          </cell>
          <cell r="C2034">
            <v>0</v>
          </cell>
        </row>
        <row r="2035">
          <cell r="A2035">
            <v>0</v>
          </cell>
          <cell r="B2035">
            <v>0</v>
          </cell>
          <cell r="C2035">
            <v>0</v>
          </cell>
        </row>
        <row r="2037">
          <cell r="B2037" t="str">
            <v>TRANSPORTE</v>
          </cell>
        </row>
        <row r="2039">
          <cell r="A2039">
            <v>0</v>
          </cell>
          <cell r="B2039">
            <v>0</v>
          </cell>
          <cell r="C2039">
            <v>0</v>
          </cell>
        </row>
        <row r="2040">
          <cell r="A2040">
            <v>0</v>
          </cell>
          <cell r="B2040">
            <v>0</v>
          </cell>
          <cell r="C2040">
            <v>0</v>
          </cell>
        </row>
        <row r="2041">
          <cell r="A2041">
            <v>0</v>
          </cell>
          <cell r="B2041">
            <v>0</v>
          </cell>
          <cell r="C2041">
            <v>0</v>
          </cell>
        </row>
        <row r="2046">
          <cell r="A2046" t="str">
            <v>CODIGO</v>
          </cell>
          <cell r="B2046" t="str">
            <v>ITEM</v>
          </cell>
          <cell r="C2046" t="str">
            <v>UNIDAD</v>
          </cell>
        </row>
        <row r="2047">
          <cell r="D2047">
            <v>0</v>
          </cell>
        </row>
        <row r="2048">
          <cell r="B2048" t="str">
            <v>CODIGO</v>
          </cell>
        </row>
        <row r="2049">
          <cell r="A2049" t="str">
            <v>CODIGO</v>
          </cell>
          <cell r="B2049" t="str">
            <v>RECURSOS</v>
          </cell>
          <cell r="C2049" t="str">
            <v>UNIDAD</v>
          </cell>
          <cell r="D2049" t="str">
            <v>CANT.</v>
          </cell>
        </row>
        <row r="2050">
          <cell r="B2050" t="str">
            <v>MATERIALES</v>
          </cell>
        </row>
        <row r="2051">
          <cell r="B2051">
            <v>0</v>
          </cell>
          <cell r="C2051">
            <v>0</v>
          </cell>
        </row>
        <row r="2052">
          <cell r="B2052">
            <v>0</v>
          </cell>
          <cell r="C2052">
            <v>0</v>
          </cell>
        </row>
        <row r="2053">
          <cell r="B2053">
            <v>0</v>
          </cell>
          <cell r="C2053">
            <v>0</v>
          </cell>
        </row>
        <row r="2054">
          <cell r="B2054">
            <v>0</v>
          </cell>
          <cell r="C2054">
            <v>0</v>
          </cell>
        </row>
        <row r="2056">
          <cell r="B2056" t="str">
            <v>EQUIPO</v>
          </cell>
        </row>
        <row r="2057">
          <cell r="B2057" t="str">
            <v>HTA MENOR (5% de M. de O.)</v>
          </cell>
        </row>
        <row r="2058">
          <cell r="A2058">
            <v>0</v>
          </cell>
          <cell r="B2058">
            <v>0</v>
          </cell>
          <cell r="C2058">
            <v>0</v>
          </cell>
        </row>
        <row r="2059">
          <cell r="A2059">
            <v>0</v>
          </cell>
          <cell r="B2059">
            <v>0</v>
          </cell>
          <cell r="C2059">
            <v>0</v>
          </cell>
        </row>
        <row r="2060">
          <cell r="A2060">
            <v>0</v>
          </cell>
          <cell r="B2060">
            <v>0</v>
          </cell>
          <cell r="C2060">
            <v>0</v>
          </cell>
        </row>
        <row r="2062">
          <cell r="B2062" t="str">
            <v>MANO DE OBRA</v>
          </cell>
        </row>
        <row r="2063">
          <cell r="B2063">
            <v>0</v>
          </cell>
          <cell r="C2063">
            <v>0</v>
          </cell>
        </row>
        <row r="2064">
          <cell r="A2064">
            <v>0</v>
          </cell>
          <cell r="B2064">
            <v>0</v>
          </cell>
          <cell r="C2064">
            <v>0</v>
          </cell>
        </row>
        <row r="2065">
          <cell r="A2065">
            <v>0</v>
          </cell>
          <cell r="B2065">
            <v>0</v>
          </cell>
          <cell r="C2065">
            <v>0</v>
          </cell>
        </row>
        <row r="2066">
          <cell r="A2066">
            <v>0</v>
          </cell>
          <cell r="B2066">
            <v>0</v>
          </cell>
          <cell r="C2066">
            <v>0</v>
          </cell>
        </row>
        <row r="2068">
          <cell r="B2068" t="str">
            <v>TRANSPORTE</v>
          </cell>
        </row>
        <row r="2070">
          <cell r="A2070">
            <v>0</v>
          </cell>
          <cell r="B2070">
            <v>0</v>
          </cell>
          <cell r="C2070">
            <v>0</v>
          </cell>
        </row>
        <row r="2071">
          <cell r="A2071">
            <v>0</v>
          </cell>
          <cell r="B2071">
            <v>0</v>
          </cell>
          <cell r="C2071">
            <v>0</v>
          </cell>
        </row>
        <row r="2072">
          <cell r="A2072">
            <v>0</v>
          </cell>
          <cell r="B2072">
            <v>0</v>
          </cell>
          <cell r="C2072">
            <v>0</v>
          </cell>
        </row>
        <row r="2078">
          <cell r="A2078" t="str">
            <v>CODIGO</v>
          </cell>
          <cell r="B2078" t="str">
            <v>ITEM</v>
          </cell>
          <cell r="C2078" t="str">
            <v>UNIDAD</v>
          </cell>
        </row>
        <row r="2079">
          <cell r="D2079">
            <v>0</v>
          </cell>
        </row>
        <row r="2080">
          <cell r="B2080" t="str">
            <v>CODIGO</v>
          </cell>
        </row>
        <row r="2081">
          <cell r="A2081" t="str">
            <v>CODIGO</v>
          </cell>
          <cell r="B2081" t="str">
            <v>RECURSOS</v>
          </cell>
          <cell r="C2081" t="str">
            <v>UNIDAD</v>
          </cell>
          <cell r="D2081" t="str">
            <v>CANT.</v>
          </cell>
        </row>
        <row r="2082">
          <cell r="B2082" t="str">
            <v>MATERIALES</v>
          </cell>
        </row>
        <row r="2083">
          <cell r="B2083">
            <v>0</v>
          </cell>
          <cell r="C2083">
            <v>0</v>
          </cell>
        </row>
        <row r="2084">
          <cell r="B2084">
            <v>0</v>
          </cell>
          <cell r="C2084">
            <v>0</v>
          </cell>
        </row>
        <row r="2085">
          <cell r="B2085">
            <v>0</v>
          </cell>
          <cell r="C2085">
            <v>0</v>
          </cell>
        </row>
        <row r="2086">
          <cell r="B2086">
            <v>0</v>
          </cell>
          <cell r="C2086">
            <v>0</v>
          </cell>
        </row>
        <row r="2088">
          <cell r="B2088" t="str">
            <v>EQUIPO</v>
          </cell>
        </row>
        <row r="2089">
          <cell r="B2089" t="str">
            <v>HTA MENOR (5% de M. de O.)</v>
          </cell>
        </row>
        <row r="2090">
          <cell r="A2090">
            <v>0</v>
          </cell>
          <cell r="B2090">
            <v>0</v>
          </cell>
          <cell r="C2090">
            <v>0</v>
          </cell>
        </row>
        <row r="2091">
          <cell r="A2091">
            <v>0</v>
          </cell>
          <cell r="B2091">
            <v>0</v>
          </cell>
          <cell r="C2091">
            <v>0</v>
          </cell>
        </row>
        <row r="2092">
          <cell r="A2092">
            <v>0</v>
          </cell>
          <cell r="B2092">
            <v>0</v>
          </cell>
          <cell r="C2092">
            <v>0</v>
          </cell>
        </row>
        <row r="2094">
          <cell r="B2094" t="str">
            <v>MANO DE OBRA</v>
          </cell>
        </row>
        <row r="2095">
          <cell r="B2095">
            <v>0</v>
          </cell>
          <cell r="C2095">
            <v>0</v>
          </cell>
        </row>
        <row r="2096">
          <cell r="A2096">
            <v>0</v>
          </cell>
          <cell r="B2096">
            <v>0</v>
          </cell>
          <cell r="C2096">
            <v>0</v>
          </cell>
        </row>
        <row r="2097">
          <cell r="A2097">
            <v>0</v>
          </cell>
          <cell r="B2097">
            <v>0</v>
          </cell>
          <cell r="C2097">
            <v>0</v>
          </cell>
        </row>
        <row r="2098">
          <cell r="A2098">
            <v>0</v>
          </cell>
          <cell r="B2098">
            <v>0</v>
          </cell>
          <cell r="C2098">
            <v>0</v>
          </cell>
        </row>
        <row r="2100">
          <cell r="B2100" t="str">
            <v>TRANSPORTE</v>
          </cell>
        </row>
        <row r="2102">
          <cell r="A2102">
            <v>0</v>
          </cell>
          <cell r="B2102">
            <v>0</v>
          </cell>
          <cell r="C2102">
            <v>0</v>
          </cell>
        </row>
        <row r="2103">
          <cell r="A2103">
            <v>0</v>
          </cell>
          <cell r="B2103">
            <v>0</v>
          </cell>
          <cell r="C2103">
            <v>0</v>
          </cell>
        </row>
        <row r="2104">
          <cell r="A2104">
            <v>0</v>
          </cell>
          <cell r="B2104">
            <v>0</v>
          </cell>
          <cell r="C2104">
            <v>0</v>
          </cell>
        </row>
        <row r="2109">
          <cell r="A2109" t="str">
            <v>CODIGO</v>
          </cell>
          <cell r="B2109" t="str">
            <v>ITEM</v>
          </cell>
          <cell r="C2109" t="str">
            <v>UNIDAD</v>
          </cell>
        </row>
        <row r="2110">
          <cell r="D2110">
            <v>0</v>
          </cell>
        </row>
        <row r="2111">
          <cell r="B2111" t="str">
            <v>CODIGO</v>
          </cell>
        </row>
        <row r="2112">
          <cell r="A2112" t="str">
            <v>CODIGO</v>
          </cell>
          <cell r="B2112" t="str">
            <v>RECURSOS</v>
          </cell>
          <cell r="C2112" t="str">
            <v>UNIDAD</v>
          </cell>
          <cell r="D2112" t="str">
            <v>CANT.</v>
          </cell>
        </row>
        <row r="2113">
          <cell r="B2113" t="str">
            <v>MATERIALES</v>
          </cell>
        </row>
        <row r="2114">
          <cell r="B2114">
            <v>0</v>
          </cell>
          <cell r="C2114">
            <v>0</v>
          </cell>
        </row>
        <row r="2115">
          <cell r="B2115">
            <v>0</v>
          </cell>
          <cell r="C2115">
            <v>0</v>
          </cell>
        </row>
        <row r="2116">
          <cell r="B2116">
            <v>0</v>
          </cell>
          <cell r="C2116">
            <v>0</v>
          </cell>
        </row>
        <row r="2117">
          <cell r="B2117">
            <v>0</v>
          </cell>
          <cell r="C2117">
            <v>0</v>
          </cell>
        </row>
        <row r="2119">
          <cell r="B2119" t="str">
            <v>EQUIPO</v>
          </cell>
        </row>
        <row r="2120">
          <cell r="B2120" t="str">
            <v>HTA MENOR (5% de M. de O.)</v>
          </cell>
        </row>
        <row r="2121">
          <cell r="A2121">
            <v>0</v>
          </cell>
          <cell r="B2121">
            <v>0</v>
          </cell>
          <cell r="C2121">
            <v>0</v>
          </cell>
        </row>
        <row r="2122">
          <cell r="A2122">
            <v>0</v>
          </cell>
          <cell r="B2122">
            <v>0</v>
          </cell>
          <cell r="C2122">
            <v>0</v>
          </cell>
        </row>
        <row r="2123">
          <cell r="A2123">
            <v>0</v>
          </cell>
          <cell r="B2123">
            <v>0</v>
          </cell>
          <cell r="C2123">
            <v>0</v>
          </cell>
        </row>
        <row r="2125">
          <cell r="B2125" t="str">
            <v>MANO DE OBRA</v>
          </cell>
        </row>
        <row r="2126">
          <cell r="B2126">
            <v>0</v>
          </cell>
          <cell r="C2126">
            <v>0</v>
          </cell>
        </row>
        <row r="2127">
          <cell r="A2127">
            <v>0</v>
          </cell>
          <cell r="B2127">
            <v>0</v>
          </cell>
          <cell r="C2127">
            <v>0</v>
          </cell>
        </row>
        <row r="2128">
          <cell r="A2128">
            <v>0</v>
          </cell>
          <cell r="B2128">
            <v>0</v>
          </cell>
          <cell r="C2128">
            <v>0</v>
          </cell>
        </row>
        <row r="2129">
          <cell r="A2129">
            <v>0</v>
          </cell>
          <cell r="B2129">
            <v>0</v>
          </cell>
          <cell r="C2129">
            <v>0</v>
          </cell>
        </row>
        <row r="2131">
          <cell r="B2131" t="str">
            <v>TRANSPORTE</v>
          </cell>
        </row>
        <row r="2133">
          <cell r="A2133">
            <v>0</v>
          </cell>
          <cell r="B2133">
            <v>0</v>
          </cell>
          <cell r="C2133">
            <v>0</v>
          </cell>
        </row>
        <row r="2134">
          <cell r="A2134">
            <v>0</v>
          </cell>
          <cell r="B2134">
            <v>0</v>
          </cell>
          <cell r="C2134">
            <v>0</v>
          </cell>
        </row>
        <row r="2135">
          <cell r="A2135">
            <v>0</v>
          </cell>
          <cell r="B2135">
            <v>0</v>
          </cell>
          <cell r="C2135">
            <v>0</v>
          </cell>
        </row>
        <row r="2140">
          <cell r="A2140" t="str">
            <v>CODIGO</v>
          </cell>
          <cell r="B2140" t="str">
            <v>ITEM</v>
          </cell>
          <cell r="C2140" t="str">
            <v>UNIDAD</v>
          </cell>
        </row>
        <row r="2141">
          <cell r="D2141">
            <v>0</v>
          </cell>
        </row>
        <row r="2142">
          <cell r="B2142" t="str">
            <v>CODIGO</v>
          </cell>
        </row>
        <row r="2143">
          <cell r="A2143" t="str">
            <v>CODIGO</v>
          </cell>
          <cell r="B2143" t="str">
            <v>RECURSOS</v>
          </cell>
          <cell r="C2143" t="str">
            <v>UNIDAD</v>
          </cell>
          <cell r="D2143" t="str">
            <v>CANT.</v>
          </cell>
        </row>
        <row r="2144">
          <cell r="B2144" t="str">
            <v>MATERIALES</v>
          </cell>
        </row>
        <row r="2145">
          <cell r="B2145">
            <v>0</v>
          </cell>
          <cell r="C2145">
            <v>0</v>
          </cell>
        </row>
        <row r="2146">
          <cell r="B2146">
            <v>0</v>
          </cell>
          <cell r="C2146">
            <v>0</v>
          </cell>
        </row>
        <row r="2147">
          <cell r="B2147">
            <v>0</v>
          </cell>
          <cell r="C2147">
            <v>0</v>
          </cell>
        </row>
        <row r="2148">
          <cell r="B2148">
            <v>0</v>
          </cell>
          <cell r="C2148">
            <v>0</v>
          </cell>
        </row>
        <row r="2150">
          <cell r="B2150" t="str">
            <v>EQUIPO</v>
          </cell>
        </row>
        <row r="2151">
          <cell r="B2151" t="str">
            <v>HTA MENOR (5% de M. de O.)</v>
          </cell>
        </row>
        <row r="2152">
          <cell r="A2152">
            <v>0</v>
          </cell>
          <cell r="B2152">
            <v>0</v>
          </cell>
          <cell r="C2152">
            <v>0</v>
          </cell>
        </row>
        <row r="2153">
          <cell r="A2153">
            <v>0</v>
          </cell>
          <cell r="B2153">
            <v>0</v>
          </cell>
          <cell r="C2153">
            <v>0</v>
          </cell>
        </row>
        <row r="2154">
          <cell r="A2154">
            <v>0</v>
          </cell>
          <cell r="B2154">
            <v>0</v>
          </cell>
          <cell r="C2154">
            <v>0</v>
          </cell>
        </row>
        <row r="2156">
          <cell r="B2156" t="str">
            <v>MANO DE OBRA</v>
          </cell>
        </row>
        <row r="2157">
          <cell r="B2157">
            <v>0</v>
          </cell>
          <cell r="C2157">
            <v>0</v>
          </cell>
        </row>
        <row r="2158">
          <cell r="A2158">
            <v>0</v>
          </cell>
          <cell r="B2158">
            <v>0</v>
          </cell>
          <cell r="C2158">
            <v>0</v>
          </cell>
        </row>
        <row r="2159">
          <cell r="A2159">
            <v>0</v>
          </cell>
          <cell r="B2159">
            <v>0</v>
          </cell>
          <cell r="C2159">
            <v>0</v>
          </cell>
        </row>
        <row r="2160">
          <cell r="A2160">
            <v>0</v>
          </cell>
          <cell r="B2160">
            <v>0</v>
          </cell>
          <cell r="C2160">
            <v>0</v>
          </cell>
        </row>
        <row r="2162">
          <cell r="B2162" t="str">
            <v>TRANSPORTE</v>
          </cell>
        </row>
        <row r="2164">
          <cell r="A2164">
            <v>0</v>
          </cell>
          <cell r="B2164">
            <v>0</v>
          </cell>
          <cell r="C2164">
            <v>0</v>
          </cell>
        </row>
        <row r="2165">
          <cell r="A2165">
            <v>0</v>
          </cell>
          <cell r="B2165">
            <v>0</v>
          </cell>
          <cell r="C2165">
            <v>0</v>
          </cell>
        </row>
        <row r="2166">
          <cell r="A2166">
            <v>0</v>
          </cell>
          <cell r="B2166">
            <v>0</v>
          </cell>
          <cell r="C2166">
            <v>0</v>
          </cell>
        </row>
        <row r="2171">
          <cell r="A2171" t="str">
            <v>CODIGO</v>
          </cell>
          <cell r="B2171" t="str">
            <v>ITEM</v>
          </cell>
          <cell r="C2171" t="str">
            <v>UNIDAD</v>
          </cell>
        </row>
        <row r="2172">
          <cell r="D2172">
            <v>0</v>
          </cell>
        </row>
        <row r="2173">
          <cell r="B2173" t="str">
            <v>CODIGO</v>
          </cell>
        </row>
        <row r="2174">
          <cell r="A2174" t="str">
            <v>CODIGO</v>
          </cell>
          <cell r="B2174" t="str">
            <v>RECURSOS</v>
          </cell>
          <cell r="C2174" t="str">
            <v>UNIDAD</v>
          </cell>
          <cell r="D2174" t="str">
            <v>CANT.</v>
          </cell>
        </row>
        <row r="2175">
          <cell r="B2175" t="str">
            <v>MATERIALES</v>
          </cell>
        </row>
        <row r="2176">
          <cell r="B2176">
            <v>0</v>
          </cell>
          <cell r="C2176">
            <v>0</v>
          </cell>
        </row>
        <row r="2177">
          <cell r="B2177">
            <v>0</v>
          </cell>
          <cell r="C2177">
            <v>0</v>
          </cell>
        </row>
        <row r="2178">
          <cell r="B2178">
            <v>0</v>
          </cell>
          <cell r="C2178">
            <v>0</v>
          </cell>
        </row>
        <row r="2179">
          <cell r="B2179">
            <v>0</v>
          </cell>
          <cell r="C2179">
            <v>0</v>
          </cell>
        </row>
        <row r="2181">
          <cell r="B2181" t="str">
            <v>EQUIPO</v>
          </cell>
        </row>
        <row r="2182">
          <cell r="B2182" t="str">
            <v>HTA MENOR (5% de M. de O.)</v>
          </cell>
        </row>
        <row r="2183">
          <cell r="A2183">
            <v>0</v>
          </cell>
          <cell r="B2183">
            <v>0</v>
          </cell>
          <cell r="C2183">
            <v>0</v>
          </cell>
        </row>
        <row r="2184">
          <cell r="A2184">
            <v>0</v>
          </cell>
          <cell r="B2184">
            <v>0</v>
          </cell>
          <cell r="C2184">
            <v>0</v>
          </cell>
        </row>
        <row r="2185">
          <cell r="A2185">
            <v>0</v>
          </cell>
          <cell r="B2185">
            <v>0</v>
          </cell>
          <cell r="C2185">
            <v>0</v>
          </cell>
        </row>
        <row r="2187">
          <cell r="B2187" t="str">
            <v>MANO DE OBRA</v>
          </cell>
        </row>
        <row r="2188">
          <cell r="B2188">
            <v>0</v>
          </cell>
          <cell r="C2188">
            <v>0</v>
          </cell>
        </row>
        <row r="2189">
          <cell r="A2189">
            <v>0</v>
          </cell>
          <cell r="B2189">
            <v>0</v>
          </cell>
          <cell r="C2189">
            <v>0</v>
          </cell>
        </row>
        <row r="2190">
          <cell r="A2190">
            <v>0</v>
          </cell>
          <cell r="B2190">
            <v>0</v>
          </cell>
          <cell r="C2190">
            <v>0</v>
          </cell>
        </row>
        <row r="2191">
          <cell r="A2191">
            <v>0</v>
          </cell>
          <cell r="B2191">
            <v>0</v>
          </cell>
          <cell r="C2191">
            <v>0</v>
          </cell>
        </row>
        <row r="2193">
          <cell r="B2193" t="str">
            <v>TRANSPORTE</v>
          </cell>
        </row>
        <row r="2195">
          <cell r="A2195">
            <v>0</v>
          </cell>
          <cell r="B2195">
            <v>0</v>
          </cell>
          <cell r="C2195">
            <v>0</v>
          </cell>
        </row>
        <row r="2196">
          <cell r="A2196">
            <v>0</v>
          </cell>
          <cell r="B2196">
            <v>0</v>
          </cell>
          <cell r="C2196">
            <v>0</v>
          </cell>
        </row>
        <row r="2197">
          <cell r="A2197">
            <v>0</v>
          </cell>
          <cell r="B2197">
            <v>0</v>
          </cell>
          <cell r="C2197">
            <v>0</v>
          </cell>
        </row>
        <row r="2202">
          <cell r="A2202" t="str">
            <v>CODIGO</v>
          </cell>
          <cell r="B2202" t="str">
            <v>ITEM</v>
          </cell>
          <cell r="C2202" t="str">
            <v>UNIDAD</v>
          </cell>
        </row>
        <row r="2203">
          <cell r="D2203">
            <v>0</v>
          </cell>
        </row>
        <row r="2204">
          <cell r="B2204" t="str">
            <v>CODIGO</v>
          </cell>
        </row>
        <row r="2205">
          <cell r="A2205" t="str">
            <v>CODIGO</v>
          </cell>
          <cell r="B2205" t="str">
            <v>RECURSOS</v>
          </cell>
          <cell r="C2205" t="str">
            <v>UNIDAD</v>
          </cell>
          <cell r="D2205" t="str">
            <v>CANT.</v>
          </cell>
        </row>
        <row r="2206">
          <cell r="B2206" t="str">
            <v>MATERIALES</v>
          </cell>
        </row>
        <row r="2207">
          <cell r="B2207">
            <v>0</v>
          </cell>
          <cell r="C2207">
            <v>0</v>
          </cell>
        </row>
        <row r="2208">
          <cell r="B2208">
            <v>0</v>
          </cell>
          <cell r="C2208">
            <v>0</v>
          </cell>
        </row>
        <row r="2209">
          <cell r="B2209">
            <v>0</v>
          </cell>
          <cell r="C2209">
            <v>0</v>
          </cell>
        </row>
        <row r="2210">
          <cell r="B2210">
            <v>0</v>
          </cell>
          <cell r="C2210">
            <v>0</v>
          </cell>
        </row>
        <row r="2212">
          <cell r="B2212" t="str">
            <v>EQUIPO</v>
          </cell>
        </row>
        <row r="2213">
          <cell r="B2213" t="str">
            <v>HTA MENOR (5% de M. de O.)</v>
          </cell>
        </row>
        <row r="2214">
          <cell r="A2214">
            <v>0</v>
          </cell>
          <cell r="B2214">
            <v>0</v>
          </cell>
          <cell r="C2214">
            <v>0</v>
          </cell>
        </row>
        <row r="2215">
          <cell r="A2215">
            <v>0</v>
          </cell>
          <cell r="B2215">
            <v>0</v>
          </cell>
          <cell r="C2215">
            <v>0</v>
          </cell>
        </row>
        <row r="2216">
          <cell r="A2216">
            <v>0</v>
          </cell>
          <cell r="B2216">
            <v>0</v>
          </cell>
          <cell r="C2216">
            <v>0</v>
          </cell>
        </row>
        <row r="2218">
          <cell r="B2218" t="str">
            <v>MANO DE OBRA</v>
          </cell>
        </row>
        <row r="2219">
          <cell r="B2219">
            <v>0</v>
          </cell>
          <cell r="C2219">
            <v>0</v>
          </cell>
        </row>
        <row r="2220">
          <cell r="A2220">
            <v>0</v>
          </cell>
          <cell r="B2220">
            <v>0</v>
          </cell>
          <cell r="C2220">
            <v>0</v>
          </cell>
        </row>
        <row r="2221">
          <cell r="A2221">
            <v>0</v>
          </cell>
          <cell r="B2221">
            <v>0</v>
          </cell>
          <cell r="C2221">
            <v>0</v>
          </cell>
        </row>
        <row r="2222">
          <cell r="A2222">
            <v>0</v>
          </cell>
          <cell r="B2222">
            <v>0</v>
          </cell>
          <cell r="C2222">
            <v>0</v>
          </cell>
        </row>
        <row r="2224">
          <cell r="B2224" t="str">
            <v>TRANSPORTE</v>
          </cell>
        </row>
        <row r="2226">
          <cell r="A2226">
            <v>0</v>
          </cell>
          <cell r="B2226">
            <v>0</v>
          </cell>
          <cell r="C2226">
            <v>0</v>
          </cell>
        </row>
        <row r="2227">
          <cell r="A2227">
            <v>0</v>
          </cell>
          <cell r="B2227">
            <v>0</v>
          </cell>
          <cell r="C2227">
            <v>0</v>
          </cell>
        </row>
        <row r="2228">
          <cell r="A2228">
            <v>0</v>
          </cell>
          <cell r="B2228">
            <v>0</v>
          </cell>
          <cell r="C2228">
            <v>0</v>
          </cell>
        </row>
        <row r="2233">
          <cell r="A2233" t="str">
            <v>CODIGO</v>
          </cell>
          <cell r="B2233" t="str">
            <v>ITEM</v>
          </cell>
          <cell r="C2233" t="str">
            <v>UNIDAD</v>
          </cell>
        </row>
        <row r="2234">
          <cell r="D2234">
            <v>0</v>
          </cell>
        </row>
        <row r="2235">
          <cell r="B2235" t="str">
            <v>CODIGO</v>
          </cell>
        </row>
        <row r="2236">
          <cell r="A2236" t="str">
            <v>CODIGO</v>
          </cell>
          <cell r="B2236" t="str">
            <v>RECURSOS</v>
          </cell>
          <cell r="C2236" t="str">
            <v>UNIDAD</v>
          </cell>
          <cell r="D2236" t="str">
            <v>CANT.</v>
          </cell>
        </row>
        <row r="2237">
          <cell r="B2237" t="str">
            <v>MATERIALES</v>
          </cell>
        </row>
        <row r="2238">
          <cell r="B2238">
            <v>0</v>
          </cell>
          <cell r="C2238">
            <v>0</v>
          </cell>
        </row>
        <row r="2239">
          <cell r="B2239">
            <v>0</v>
          </cell>
          <cell r="C2239">
            <v>0</v>
          </cell>
        </row>
        <row r="2240">
          <cell r="B2240">
            <v>0</v>
          </cell>
          <cell r="C2240">
            <v>0</v>
          </cell>
        </row>
        <row r="2241">
          <cell r="B2241">
            <v>0</v>
          </cell>
          <cell r="C2241">
            <v>0</v>
          </cell>
        </row>
        <row r="2243">
          <cell r="B2243" t="str">
            <v>EQUIPO</v>
          </cell>
        </row>
        <row r="2244">
          <cell r="B2244" t="str">
            <v>HTA MENOR (5% de M. de O.)</v>
          </cell>
        </row>
        <row r="2245">
          <cell r="A2245">
            <v>0</v>
          </cell>
          <cell r="B2245">
            <v>0</v>
          </cell>
          <cell r="C2245">
            <v>0</v>
          </cell>
        </row>
        <row r="2246">
          <cell r="A2246">
            <v>0</v>
          </cell>
          <cell r="B2246">
            <v>0</v>
          </cell>
          <cell r="C2246">
            <v>0</v>
          </cell>
        </row>
        <row r="2247">
          <cell r="A2247">
            <v>0</v>
          </cell>
          <cell r="B2247">
            <v>0</v>
          </cell>
          <cell r="C2247">
            <v>0</v>
          </cell>
        </row>
        <row r="2249">
          <cell r="B2249" t="str">
            <v>MANO DE OBRA</v>
          </cell>
        </row>
        <row r="2250">
          <cell r="B2250">
            <v>0</v>
          </cell>
          <cell r="C2250">
            <v>0</v>
          </cell>
        </row>
        <row r="2251">
          <cell r="A2251">
            <v>0</v>
          </cell>
          <cell r="B2251">
            <v>0</v>
          </cell>
          <cell r="C2251">
            <v>0</v>
          </cell>
        </row>
        <row r="2252">
          <cell r="A2252">
            <v>0</v>
          </cell>
          <cell r="B2252">
            <v>0</v>
          </cell>
          <cell r="C2252">
            <v>0</v>
          </cell>
        </row>
        <row r="2253">
          <cell r="A2253">
            <v>0</v>
          </cell>
          <cell r="B2253">
            <v>0</v>
          </cell>
          <cell r="C2253">
            <v>0</v>
          </cell>
        </row>
        <row r="2255">
          <cell r="B2255" t="str">
            <v>TRANSPORTE</v>
          </cell>
        </row>
        <row r="2257">
          <cell r="A2257">
            <v>0</v>
          </cell>
          <cell r="B2257">
            <v>0</v>
          </cell>
          <cell r="C2257">
            <v>0</v>
          </cell>
        </row>
        <row r="2258">
          <cell r="A2258">
            <v>0</v>
          </cell>
          <cell r="B2258">
            <v>0</v>
          </cell>
          <cell r="C2258">
            <v>0</v>
          </cell>
        </row>
        <row r="2259">
          <cell r="A2259">
            <v>0</v>
          </cell>
          <cell r="B2259">
            <v>0</v>
          </cell>
          <cell r="C2259">
            <v>0</v>
          </cell>
        </row>
        <row r="2264">
          <cell r="A2264" t="str">
            <v>CODIGO</v>
          </cell>
          <cell r="B2264" t="str">
            <v>ITEM</v>
          </cell>
          <cell r="C2264" t="str">
            <v>UNIDAD</v>
          </cell>
        </row>
        <row r="2265">
          <cell r="D2265">
            <v>0</v>
          </cell>
        </row>
        <row r="2266">
          <cell r="B2266" t="str">
            <v>CODIGO</v>
          </cell>
        </row>
        <row r="2267">
          <cell r="A2267" t="str">
            <v>CODIGO</v>
          </cell>
          <cell r="B2267" t="str">
            <v>RECURSOS</v>
          </cell>
          <cell r="C2267" t="str">
            <v>UNIDAD</v>
          </cell>
          <cell r="D2267" t="str">
            <v>CANT.</v>
          </cell>
        </row>
        <row r="2268">
          <cell r="B2268" t="str">
            <v>MATERIALES</v>
          </cell>
        </row>
        <row r="2269">
          <cell r="B2269">
            <v>0</v>
          </cell>
          <cell r="C2269">
            <v>0</v>
          </cell>
        </row>
        <row r="2270">
          <cell r="B2270">
            <v>0</v>
          </cell>
          <cell r="C2270">
            <v>0</v>
          </cell>
        </row>
        <row r="2271">
          <cell r="B2271">
            <v>0</v>
          </cell>
          <cell r="C2271">
            <v>0</v>
          </cell>
        </row>
        <row r="2272">
          <cell r="B2272">
            <v>0</v>
          </cell>
          <cell r="C2272">
            <v>0</v>
          </cell>
        </row>
        <row r="2274">
          <cell r="B2274" t="str">
            <v>EQUIPO</v>
          </cell>
        </row>
        <row r="2275">
          <cell r="B2275" t="str">
            <v>HTA MENOR (5% de M. de O.)</v>
          </cell>
        </row>
        <row r="2276">
          <cell r="A2276">
            <v>0</v>
          </cell>
          <cell r="B2276">
            <v>0</v>
          </cell>
          <cell r="C2276">
            <v>0</v>
          </cell>
        </row>
        <row r="2277">
          <cell r="A2277">
            <v>0</v>
          </cell>
          <cell r="B2277">
            <v>0</v>
          </cell>
          <cell r="C2277">
            <v>0</v>
          </cell>
        </row>
        <row r="2278">
          <cell r="A2278">
            <v>0</v>
          </cell>
          <cell r="B2278">
            <v>0</v>
          </cell>
          <cell r="C2278">
            <v>0</v>
          </cell>
        </row>
        <row r="2280">
          <cell r="B2280" t="str">
            <v>MANO DE OBRA</v>
          </cell>
        </row>
        <row r="2281">
          <cell r="B2281">
            <v>0</v>
          </cell>
          <cell r="C2281">
            <v>0</v>
          </cell>
        </row>
        <row r="2282">
          <cell r="A2282">
            <v>0</v>
          </cell>
          <cell r="B2282">
            <v>0</v>
          </cell>
          <cell r="C2282">
            <v>0</v>
          </cell>
        </row>
        <row r="2283">
          <cell r="A2283">
            <v>0</v>
          </cell>
          <cell r="B2283">
            <v>0</v>
          </cell>
          <cell r="C2283">
            <v>0</v>
          </cell>
        </row>
        <row r="2284">
          <cell r="A2284">
            <v>0</v>
          </cell>
          <cell r="B2284">
            <v>0</v>
          </cell>
          <cell r="C2284">
            <v>0</v>
          </cell>
        </row>
        <row r="2286">
          <cell r="B2286" t="str">
            <v>TRANSPORTE</v>
          </cell>
        </row>
        <row r="2288">
          <cell r="A2288">
            <v>0</v>
          </cell>
          <cell r="B2288">
            <v>0</v>
          </cell>
          <cell r="C2288">
            <v>0</v>
          </cell>
        </row>
        <row r="2289">
          <cell r="A2289">
            <v>0</v>
          </cell>
          <cell r="B2289">
            <v>0</v>
          </cell>
          <cell r="C2289">
            <v>0</v>
          </cell>
        </row>
        <row r="2290">
          <cell r="A2290">
            <v>0</v>
          </cell>
          <cell r="B2290">
            <v>0</v>
          </cell>
          <cell r="C2290">
            <v>0</v>
          </cell>
        </row>
        <row r="2295">
          <cell r="A2295" t="str">
            <v>CODIGO</v>
          </cell>
          <cell r="B2295" t="str">
            <v>ITEM</v>
          </cell>
          <cell r="C2295" t="str">
            <v>UNIDAD</v>
          </cell>
        </row>
        <row r="2296">
          <cell r="D2296">
            <v>0</v>
          </cell>
        </row>
        <row r="2297">
          <cell r="B2297" t="str">
            <v>CODIGO</v>
          </cell>
        </row>
        <row r="2298">
          <cell r="A2298" t="str">
            <v>CODIGO</v>
          </cell>
          <cell r="B2298" t="str">
            <v>RECURSOS</v>
          </cell>
          <cell r="C2298" t="str">
            <v>UNIDAD</v>
          </cell>
          <cell r="D2298" t="str">
            <v>CANT.</v>
          </cell>
        </row>
        <row r="2299">
          <cell r="B2299" t="str">
            <v>MATERIALES</v>
          </cell>
        </row>
        <row r="2300">
          <cell r="B2300">
            <v>0</v>
          </cell>
          <cell r="C2300">
            <v>0</v>
          </cell>
        </row>
        <row r="2301">
          <cell r="B2301">
            <v>0</v>
          </cell>
          <cell r="C2301">
            <v>0</v>
          </cell>
        </row>
        <row r="2302">
          <cell r="B2302">
            <v>0</v>
          </cell>
          <cell r="C2302">
            <v>0</v>
          </cell>
        </row>
        <row r="2303">
          <cell r="B2303">
            <v>0</v>
          </cell>
          <cell r="C2303">
            <v>0</v>
          </cell>
        </row>
        <row r="2305">
          <cell r="B2305" t="str">
            <v>EQUIPO</v>
          </cell>
        </row>
        <row r="2306">
          <cell r="B2306" t="str">
            <v>HTA MENOR (5% de M. de O.)</v>
          </cell>
        </row>
        <row r="2307">
          <cell r="A2307">
            <v>0</v>
          </cell>
          <cell r="B2307">
            <v>0</v>
          </cell>
          <cell r="C2307">
            <v>0</v>
          </cell>
        </row>
        <row r="2308">
          <cell r="A2308">
            <v>0</v>
          </cell>
          <cell r="B2308">
            <v>0</v>
          </cell>
          <cell r="C2308">
            <v>0</v>
          </cell>
        </row>
        <row r="2309">
          <cell r="A2309">
            <v>0</v>
          </cell>
          <cell r="B2309">
            <v>0</v>
          </cell>
          <cell r="C2309">
            <v>0</v>
          </cell>
        </row>
        <row r="2311">
          <cell r="B2311" t="str">
            <v>MANO DE OBRA</v>
          </cell>
        </row>
        <row r="2312">
          <cell r="B2312">
            <v>0</v>
          </cell>
          <cell r="C2312">
            <v>0</v>
          </cell>
        </row>
        <row r="2313">
          <cell r="A2313">
            <v>0</v>
          </cell>
          <cell r="B2313">
            <v>0</v>
          </cell>
          <cell r="C2313">
            <v>0</v>
          </cell>
        </row>
        <row r="2314">
          <cell r="A2314">
            <v>0</v>
          </cell>
          <cell r="B2314">
            <v>0</v>
          </cell>
          <cell r="C2314">
            <v>0</v>
          </cell>
        </row>
        <row r="2315">
          <cell r="A2315">
            <v>0</v>
          </cell>
          <cell r="B2315">
            <v>0</v>
          </cell>
          <cell r="C2315">
            <v>0</v>
          </cell>
        </row>
        <row r="2317">
          <cell r="B2317" t="str">
            <v>TRANSPORTE</v>
          </cell>
        </row>
        <row r="2319">
          <cell r="A2319">
            <v>0</v>
          </cell>
          <cell r="B2319">
            <v>0</v>
          </cell>
          <cell r="C2319">
            <v>0</v>
          </cell>
        </row>
        <row r="2320">
          <cell r="A2320">
            <v>0</v>
          </cell>
          <cell r="B2320">
            <v>0</v>
          </cell>
          <cell r="C2320">
            <v>0</v>
          </cell>
        </row>
        <row r="2321">
          <cell r="A2321">
            <v>0</v>
          </cell>
          <cell r="B2321">
            <v>0</v>
          </cell>
          <cell r="C2321">
            <v>0</v>
          </cell>
        </row>
        <row r="2326">
          <cell r="A2326" t="str">
            <v>CODIGO</v>
          </cell>
          <cell r="B2326" t="str">
            <v>ITEM</v>
          </cell>
          <cell r="C2326" t="str">
            <v>UNIDAD</v>
          </cell>
        </row>
        <row r="2327">
          <cell r="D2327">
            <v>0</v>
          </cell>
        </row>
        <row r="2328">
          <cell r="B2328" t="str">
            <v>CODIGO</v>
          </cell>
        </row>
        <row r="2329">
          <cell r="A2329" t="str">
            <v>CODIGO</v>
          </cell>
          <cell r="B2329" t="str">
            <v>RECURSOS</v>
          </cell>
          <cell r="C2329" t="str">
            <v>UNIDAD</v>
          </cell>
          <cell r="D2329" t="str">
            <v>CANT.</v>
          </cell>
        </row>
        <row r="2330">
          <cell r="B2330" t="str">
            <v>MATERIALES</v>
          </cell>
        </row>
        <row r="2331">
          <cell r="B2331">
            <v>0</v>
          </cell>
          <cell r="C2331">
            <v>0</v>
          </cell>
        </row>
        <row r="2332">
          <cell r="B2332">
            <v>0</v>
          </cell>
          <cell r="C2332">
            <v>0</v>
          </cell>
        </row>
        <row r="2333">
          <cell r="B2333">
            <v>0</v>
          </cell>
          <cell r="C2333">
            <v>0</v>
          </cell>
        </row>
        <row r="2334">
          <cell r="B2334">
            <v>0</v>
          </cell>
          <cell r="C2334">
            <v>0</v>
          </cell>
        </row>
        <row r="2336">
          <cell r="B2336" t="str">
            <v>EQUIPO</v>
          </cell>
        </row>
        <row r="2337">
          <cell r="B2337" t="str">
            <v>HTA MENOR (5% de M. de O.)</v>
          </cell>
        </row>
        <row r="2338">
          <cell r="A2338">
            <v>0</v>
          </cell>
          <cell r="B2338">
            <v>0</v>
          </cell>
          <cell r="C2338">
            <v>0</v>
          </cell>
        </row>
        <row r="2339">
          <cell r="A2339">
            <v>0</v>
          </cell>
          <cell r="B2339">
            <v>0</v>
          </cell>
          <cell r="C2339">
            <v>0</v>
          </cell>
        </row>
        <row r="2340">
          <cell r="A2340">
            <v>0</v>
          </cell>
          <cell r="B2340">
            <v>0</v>
          </cell>
          <cell r="C2340">
            <v>0</v>
          </cell>
        </row>
        <row r="2342">
          <cell r="B2342" t="str">
            <v>MANO DE OBRA</v>
          </cell>
        </row>
        <row r="2343">
          <cell r="B2343">
            <v>0</v>
          </cell>
          <cell r="C2343">
            <v>0</v>
          </cell>
        </row>
        <row r="2344">
          <cell r="A2344">
            <v>0</v>
          </cell>
          <cell r="B2344">
            <v>0</v>
          </cell>
          <cell r="C2344">
            <v>0</v>
          </cell>
        </row>
        <row r="2345">
          <cell r="A2345">
            <v>0</v>
          </cell>
          <cell r="B2345">
            <v>0</v>
          </cell>
          <cell r="C2345">
            <v>0</v>
          </cell>
        </row>
        <row r="2346">
          <cell r="A2346">
            <v>0</v>
          </cell>
          <cell r="B2346">
            <v>0</v>
          </cell>
          <cell r="C2346">
            <v>0</v>
          </cell>
        </row>
        <row r="2348">
          <cell r="B2348" t="str">
            <v>TRANSPORTE</v>
          </cell>
        </row>
        <row r="2350">
          <cell r="A2350">
            <v>0</v>
          </cell>
          <cell r="B2350">
            <v>0</v>
          </cell>
          <cell r="C2350">
            <v>0</v>
          </cell>
        </row>
        <row r="2351">
          <cell r="A2351">
            <v>0</v>
          </cell>
          <cell r="B2351">
            <v>0</v>
          </cell>
          <cell r="C2351">
            <v>0</v>
          </cell>
        </row>
        <row r="2352">
          <cell r="A2352">
            <v>0</v>
          </cell>
          <cell r="B2352">
            <v>0</v>
          </cell>
          <cell r="C2352">
            <v>0</v>
          </cell>
        </row>
        <row r="2357">
          <cell r="A2357" t="str">
            <v>CODIGO</v>
          </cell>
          <cell r="B2357" t="str">
            <v>ITEM</v>
          </cell>
          <cell r="C2357" t="str">
            <v>UNIDAD</v>
          </cell>
        </row>
        <row r="2358">
          <cell r="D2358">
            <v>0</v>
          </cell>
        </row>
        <row r="2359">
          <cell r="B2359" t="str">
            <v>CODIGO</v>
          </cell>
        </row>
        <row r="2360">
          <cell r="A2360" t="str">
            <v>CODIGO</v>
          </cell>
          <cell r="B2360" t="str">
            <v>RECURSOS</v>
          </cell>
          <cell r="C2360" t="str">
            <v>UNIDAD</v>
          </cell>
          <cell r="D2360" t="str">
            <v>CANT.</v>
          </cell>
        </row>
        <row r="2361">
          <cell r="B2361" t="str">
            <v>MATERIALES</v>
          </cell>
        </row>
        <row r="2362">
          <cell r="B2362">
            <v>0</v>
          </cell>
          <cell r="C2362">
            <v>0</v>
          </cell>
        </row>
        <row r="2363">
          <cell r="B2363">
            <v>0</v>
          </cell>
          <cell r="C2363">
            <v>0</v>
          </cell>
        </row>
        <row r="2364">
          <cell r="B2364">
            <v>0</v>
          </cell>
          <cell r="C2364">
            <v>0</v>
          </cell>
        </row>
        <row r="2365">
          <cell r="B2365">
            <v>0</v>
          </cell>
          <cell r="C2365">
            <v>0</v>
          </cell>
        </row>
        <row r="2367">
          <cell r="B2367" t="str">
            <v>EQUIPO</v>
          </cell>
        </row>
        <row r="2368">
          <cell r="B2368" t="str">
            <v>HTA MENOR (5% de M. de O.)</v>
          </cell>
        </row>
        <row r="2369">
          <cell r="A2369">
            <v>0</v>
          </cell>
          <cell r="B2369">
            <v>0</v>
          </cell>
          <cell r="C2369">
            <v>0</v>
          </cell>
        </row>
        <row r="2370">
          <cell r="A2370">
            <v>0</v>
          </cell>
          <cell r="B2370">
            <v>0</v>
          </cell>
          <cell r="C2370">
            <v>0</v>
          </cell>
        </row>
        <row r="2371">
          <cell r="A2371">
            <v>0</v>
          </cell>
          <cell r="B2371">
            <v>0</v>
          </cell>
          <cell r="C2371">
            <v>0</v>
          </cell>
        </row>
        <row r="2373">
          <cell r="B2373" t="str">
            <v>MANO DE OBRA</v>
          </cell>
        </row>
        <row r="2374">
          <cell r="B2374">
            <v>0</v>
          </cell>
          <cell r="C2374">
            <v>0</v>
          </cell>
        </row>
        <row r="2375">
          <cell r="A2375">
            <v>0</v>
          </cell>
          <cell r="B2375">
            <v>0</v>
          </cell>
          <cell r="C2375">
            <v>0</v>
          </cell>
        </row>
        <row r="2376">
          <cell r="A2376">
            <v>0</v>
          </cell>
          <cell r="B2376">
            <v>0</v>
          </cell>
          <cell r="C2376">
            <v>0</v>
          </cell>
        </row>
        <row r="2377">
          <cell r="A2377">
            <v>0</v>
          </cell>
          <cell r="B2377">
            <v>0</v>
          </cell>
          <cell r="C2377">
            <v>0</v>
          </cell>
        </row>
        <row r="2379">
          <cell r="B2379" t="str">
            <v>TRANSPORTE</v>
          </cell>
        </row>
        <row r="2381">
          <cell r="A2381">
            <v>0</v>
          </cell>
          <cell r="B2381">
            <v>0</v>
          </cell>
          <cell r="C2381">
            <v>0</v>
          </cell>
        </row>
        <row r="2382">
          <cell r="A2382">
            <v>0</v>
          </cell>
          <cell r="B2382">
            <v>0</v>
          </cell>
          <cell r="C2382">
            <v>0</v>
          </cell>
        </row>
        <row r="2383">
          <cell r="A2383">
            <v>0</v>
          </cell>
          <cell r="B2383">
            <v>0</v>
          </cell>
          <cell r="C2383">
            <v>0</v>
          </cell>
        </row>
        <row r="2388">
          <cell r="A2388" t="str">
            <v>CODIGO</v>
          </cell>
          <cell r="B2388" t="str">
            <v>ITEM</v>
          </cell>
          <cell r="C2388" t="str">
            <v>UNIDAD</v>
          </cell>
        </row>
        <row r="2389">
          <cell r="D2389">
            <v>0</v>
          </cell>
        </row>
        <row r="2390">
          <cell r="B2390" t="str">
            <v>CODIGO</v>
          </cell>
        </row>
        <row r="2391">
          <cell r="A2391" t="str">
            <v>CODIGO</v>
          </cell>
          <cell r="B2391" t="str">
            <v>RECURSOS</v>
          </cell>
          <cell r="C2391" t="str">
            <v>UNIDAD</v>
          </cell>
          <cell r="D2391" t="str">
            <v>CANT.</v>
          </cell>
        </row>
        <row r="2392">
          <cell r="B2392" t="str">
            <v>MATERIALES</v>
          </cell>
        </row>
        <row r="2393">
          <cell r="B2393">
            <v>0</v>
          </cell>
          <cell r="C2393">
            <v>0</v>
          </cell>
        </row>
        <row r="2394">
          <cell r="B2394">
            <v>0</v>
          </cell>
          <cell r="C2394">
            <v>0</v>
          </cell>
        </row>
        <row r="2395">
          <cell r="B2395">
            <v>0</v>
          </cell>
          <cell r="C2395">
            <v>0</v>
          </cell>
        </row>
        <row r="2396">
          <cell r="B2396">
            <v>0</v>
          </cell>
          <cell r="C2396">
            <v>0</v>
          </cell>
        </row>
        <row r="2398">
          <cell r="B2398" t="str">
            <v>EQUIPO</v>
          </cell>
        </row>
        <row r="2399">
          <cell r="B2399" t="str">
            <v>HTA MENOR (5% de M. de O.)</v>
          </cell>
        </row>
        <row r="2400">
          <cell r="A2400">
            <v>0</v>
          </cell>
          <cell r="B2400">
            <v>0</v>
          </cell>
          <cell r="C2400">
            <v>0</v>
          </cell>
        </row>
        <row r="2401">
          <cell r="A2401">
            <v>0</v>
          </cell>
          <cell r="B2401">
            <v>0</v>
          </cell>
          <cell r="C2401">
            <v>0</v>
          </cell>
        </row>
        <row r="2402">
          <cell r="A2402">
            <v>0</v>
          </cell>
          <cell r="B2402">
            <v>0</v>
          </cell>
          <cell r="C2402">
            <v>0</v>
          </cell>
        </row>
        <row r="2404">
          <cell r="B2404" t="str">
            <v>MANO DE OBRA</v>
          </cell>
        </row>
        <row r="2405">
          <cell r="B2405">
            <v>0</v>
          </cell>
          <cell r="C2405">
            <v>0</v>
          </cell>
        </row>
        <row r="2406">
          <cell r="A2406">
            <v>0</v>
          </cell>
          <cell r="B2406">
            <v>0</v>
          </cell>
          <cell r="C2406">
            <v>0</v>
          </cell>
        </row>
        <row r="2407">
          <cell r="A2407">
            <v>0</v>
          </cell>
          <cell r="B2407">
            <v>0</v>
          </cell>
          <cell r="C2407">
            <v>0</v>
          </cell>
        </row>
        <row r="2408">
          <cell r="A2408">
            <v>0</v>
          </cell>
          <cell r="B2408">
            <v>0</v>
          </cell>
          <cell r="C2408">
            <v>0</v>
          </cell>
        </row>
        <row r="2410">
          <cell r="B2410" t="str">
            <v>TRANSPORTE</v>
          </cell>
        </row>
        <row r="2412">
          <cell r="A2412">
            <v>0</v>
          </cell>
          <cell r="B2412">
            <v>0</v>
          </cell>
          <cell r="C2412">
            <v>0</v>
          </cell>
        </row>
        <row r="2413">
          <cell r="A2413">
            <v>0</v>
          </cell>
          <cell r="B2413">
            <v>0</v>
          </cell>
          <cell r="C2413">
            <v>0</v>
          </cell>
        </row>
        <row r="2414">
          <cell r="A2414">
            <v>0</v>
          </cell>
          <cell r="B2414">
            <v>0</v>
          </cell>
          <cell r="C2414">
            <v>0</v>
          </cell>
        </row>
        <row r="2419">
          <cell r="A2419" t="str">
            <v>CODIGO</v>
          </cell>
          <cell r="B2419" t="str">
            <v>ITEM</v>
          </cell>
          <cell r="C2419" t="str">
            <v>UNIDAD</v>
          </cell>
        </row>
        <row r="2420">
          <cell r="D2420">
            <v>0</v>
          </cell>
        </row>
        <row r="2421">
          <cell r="B2421" t="str">
            <v>CODIGO</v>
          </cell>
        </row>
        <row r="2422">
          <cell r="A2422" t="str">
            <v>CODIGO</v>
          </cell>
          <cell r="B2422" t="str">
            <v>RECURSOS</v>
          </cell>
          <cell r="C2422" t="str">
            <v>UNIDAD</v>
          </cell>
          <cell r="D2422" t="str">
            <v>CANT.</v>
          </cell>
        </row>
        <row r="2423">
          <cell r="B2423" t="str">
            <v>MATERIALES</v>
          </cell>
        </row>
        <row r="2424">
          <cell r="B2424">
            <v>0</v>
          </cell>
          <cell r="C2424">
            <v>0</v>
          </cell>
        </row>
        <row r="2425">
          <cell r="B2425">
            <v>0</v>
          </cell>
          <cell r="C2425">
            <v>0</v>
          </cell>
        </row>
        <row r="2426">
          <cell r="B2426">
            <v>0</v>
          </cell>
          <cell r="C2426">
            <v>0</v>
          </cell>
        </row>
        <row r="2427">
          <cell r="B2427">
            <v>0</v>
          </cell>
          <cell r="C2427">
            <v>0</v>
          </cell>
        </row>
        <row r="2429">
          <cell r="B2429" t="str">
            <v>EQUIPO</v>
          </cell>
        </row>
        <row r="2430">
          <cell r="B2430" t="str">
            <v>HTA MENOR (5% de M. de O.)</v>
          </cell>
        </row>
        <row r="2431">
          <cell r="A2431">
            <v>0</v>
          </cell>
          <cell r="B2431">
            <v>0</v>
          </cell>
          <cell r="C2431">
            <v>0</v>
          </cell>
        </row>
        <row r="2432">
          <cell r="A2432">
            <v>0</v>
          </cell>
          <cell r="B2432">
            <v>0</v>
          </cell>
          <cell r="C2432">
            <v>0</v>
          </cell>
        </row>
        <row r="2433">
          <cell r="A2433">
            <v>0</v>
          </cell>
          <cell r="B2433">
            <v>0</v>
          </cell>
          <cell r="C2433">
            <v>0</v>
          </cell>
        </row>
        <row r="2435">
          <cell r="B2435" t="str">
            <v>MANO DE OBRA</v>
          </cell>
        </row>
        <row r="2436">
          <cell r="B2436">
            <v>0</v>
          </cell>
          <cell r="C2436">
            <v>0</v>
          </cell>
        </row>
        <row r="2437">
          <cell r="A2437">
            <v>0</v>
          </cell>
          <cell r="B2437">
            <v>0</v>
          </cell>
          <cell r="C2437">
            <v>0</v>
          </cell>
        </row>
        <row r="2438">
          <cell r="A2438">
            <v>0</v>
          </cell>
          <cell r="B2438">
            <v>0</v>
          </cell>
          <cell r="C2438">
            <v>0</v>
          </cell>
        </row>
        <row r="2439">
          <cell r="A2439">
            <v>0</v>
          </cell>
          <cell r="B2439">
            <v>0</v>
          </cell>
          <cell r="C2439">
            <v>0</v>
          </cell>
        </row>
        <row r="2441">
          <cell r="B2441" t="str">
            <v>TRANSPORTE</v>
          </cell>
        </row>
        <row r="2443">
          <cell r="A2443">
            <v>0</v>
          </cell>
          <cell r="B2443">
            <v>0</v>
          </cell>
          <cell r="C2443">
            <v>0</v>
          </cell>
        </row>
        <row r="2444">
          <cell r="A2444">
            <v>0</v>
          </cell>
          <cell r="B2444">
            <v>0</v>
          </cell>
          <cell r="C2444">
            <v>0</v>
          </cell>
        </row>
        <row r="2445">
          <cell r="A2445">
            <v>0</v>
          </cell>
          <cell r="B2445">
            <v>0</v>
          </cell>
          <cell r="C2445">
            <v>0</v>
          </cell>
        </row>
        <row r="2451">
          <cell r="A2451" t="str">
            <v>CODIGO</v>
          </cell>
          <cell r="B2451" t="str">
            <v>ITEM</v>
          </cell>
          <cell r="C2451" t="str">
            <v>UNIDAD</v>
          </cell>
        </row>
        <row r="2452">
          <cell r="D2452">
            <v>0</v>
          </cell>
        </row>
        <row r="2453">
          <cell r="B2453" t="str">
            <v>CODIGO</v>
          </cell>
        </row>
        <row r="2454">
          <cell r="A2454" t="str">
            <v>CODIGO</v>
          </cell>
          <cell r="B2454" t="str">
            <v>RECURSOS</v>
          </cell>
          <cell r="C2454" t="str">
            <v>UNIDAD</v>
          </cell>
          <cell r="D2454" t="str">
            <v>CANT.</v>
          </cell>
        </row>
        <row r="2455">
          <cell r="B2455" t="str">
            <v>MATERIALES</v>
          </cell>
        </row>
        <row r="2456">
          <cell r="B2456">
            <v>0</v>
          </cell>
          <cell r="C2456">
            <v>0</v>
          </cell>
        </row>
        <row r="2457">
          <cell r="B2457">
            <v>0</v>
          </cell>
          <cell r="C2457">
            <v>0</v>
          </cell>
        </row>
        <row r="2458">
          <cell r="B2458">
            <v>0</v>
          </cell>
          <cell r="C2458">
            <v>0</v>
          </cell>
        </row>
        <row r="2459">
          <cell r="B2459">
            <v>0</v>
          </cell>
          <cell r="C2459">
            <v>0</v>
          </cell>
        </row>
        <row r="2461">
          <cell r="B2461" t="str">
            <v>EQUIPO</v>
          </cell>
        </row>
        <row r="2462">
          <cell r="B2462" t="str">
            <v>HTA MENOR (5% de M. de O.)</v>
          </cell>
        </row>
        <row r="2463">
          <cell r="A2463">
            <v>0</v>
          </cell>
          <cell r="B2463">
            <v>0</v>
          </cell>
          <cell r="C2463">
            <v>0</v>
          </cell>
        </row>
        <row r="2464">
          <cell r="A2464">
            <v>0</v>
          </cell>
          <cell r="B2464">
            <v>0</v>
          </cell>
          <cell r="C2464">
            <v>0</v>
          </cell>
        </row>
        <row r="2465">
          <cell r="A2465">
            <v>0</v>
          </cell>
          <cell r="B2465">
            <v>0</v>
          </cell>
          <cell r="C2465">
            <v>0</v>
          </cell>
        </row>
        <row r="2467">
          <cell r="B2467" t="str">
            <v>MANO DE OBRA</v>
          </cell>
        </row>
        <row r="2468">
          <cell r="B2468">
            <v>0</v>
          </cell>
          <cell r="C2468">
            <v>0</v>
          </cell>
        </row>
        <row r="2469">
          <cell r="A2469">
            <v>0</v>
          </cell>
          <cell r="B2469">
            <v>0</v>
          </cell>
          <cell r="C2469">
            <v>0</v>
          </cell>
        </row>
        <row r="2470">
          <cell r="A2470">
            <v>0</v>
          </cell>
          <cell r="B2470">
            <v>0</v>
          </cell>
          <cell r="C2470">
            <v>0</v>
          </cell>
        </row>
        <row r="2471">
          <cell r="A2471">
            <v>0</v>
          </cell>
          <cell r="B2471">
            <v>0</v>
          </cell>
          <cell r="C2471">
            <v>0</v>
          </cell>
        </row>
        <row r="2473">
          <cell r="B2473" t="str">
            <v>TRANSPORTE</v>
          </cell>
        </row>
        <row r="2475">
          <cell r="A2475">
            <v>0</v>
          </cell>
          <cell r="B2475">
            <v>0</v>
          </cell>
          <cell r="C2475">
            <v>0</v>
          </cell>
        </row>
        <row r="2476">
          <cell r="A2476">
            <v>0</v>
          </cell>
          <cell r="B2476">
            <v>0</v>
          </cell>
          <cell r="C2476">
            <v>0</v>
          </cell>
        </row>
        <row r="2477">
          <cell r="A2477">
            <v>0</v>
          </cell>
          <cell r="B2477">
            <v>0</v>
          </cell>
          <cell r="C2477">
            <v>0</v>
          </cell>
        </row>
        <row r="2482">
          <cell r="A2482" t="str">
            <v>CODIGO</v>
          </cell>
          <cell r="B2482" t="str">
            <v>ITEM</v>
          </cell>
          <cell r="C2482" t="str">
            <v>UNIDAD</v>
          </cell>
        </row>
        <row r="2483">
          <cell r="D2483">
            <v>0</v>
          </cell>
        </row>
        <row r="2484">
          <cell r="B2484" t="str">
            <v>CODIGO</v>
          </cell>
        </row>
        <row r="2485">
          <cell r="A2485" t="str">
            <v>CODIGO</v>
          </cell>
          <cell r="B2485" t="str">
            <v>RECURSOS</v>
          </cell>
          <cell r="C2485" t="str">
            <v>UNIDAD</v>
          </cell>
          <cell r="D2485" t="str">
            <v>CANT.</v>
          </cell>
        </row>
        <row r="2486">
          <cell r="B2486" t="str">
            <v>MATERIALES</v>
          </cell>
        </row>
        <row r="2487">
          <cell r="B2487">
            <v>0</v>
          </cell>
          <cell r="C2487">
            <v>0</v>
          </cell>
        </row>
        <row r="2488">
          <cell r="B2488">
            <v>0</v>
          </cell>
          <cell r="C2488">
            <v>0</v>
          </cell>
        </row>
        <row r="2489">
          <cell r="B2489">
            <v>0</v>
          </cell>
          <cell r="C2489">
            <v>0</v>
          </cell>
        </row>
        <row r="2490">
          <cell r="B2490">
            <v>0</v>
          </cell>
          <cell r="C2490">
            <v>0</v>
          </cell>
        </row>
        <row r="2492">
          <cell r="B2492" t="str">
            <v>EQUIPO</v>
          </cell>
        </row>
        <row r="2493">
          <cell r="B2493" t="str">
            <v>HTA MENOR (5% de M. de O.)</v>
          </cell>
        </row>
        <row r="2494">
          <cell r="A2494">
            <v>0</v>
          </cell>
          <cell r="B2494">
            <v>0</v>
          </cell>
          <cell r="C2494">
            <v>0</v>
          </cell>
        </row>
        <row r="2495">
          <cell r="A2495">
            <v>0</v>
          </cell>
          <cell r="B2495">
            <v>0</v>
          </cell>
          <cell r="C2495">
            <v>0</v>
          </cell>
        </row>
        <row r="2496">
          <cell r="A2496">
            <v>0</v>
          </cell>
          <cell r="B2496">
            <v>0</v>
          </cell>
          <cell r="C2496">
            <v>0</v>
          </cell>
        </row>
        <row r="2498">
          <cell r="B2498" t="str">
            <v>MANO DE OBRA</v>
          </cell>
        </row>
        <row r="2499">
          <cell r="B2499">
            <v>0</v>
          </cell>
          <cell r="C2499">
            <v>0</v>
          </cell>
        </row>
        <row r="2500">
          <cell r="A2500">
            <v>0</v>
          </cell>
          <cell r="B2500">
            <v>0</v>
          </cell>
          <cell r="C2500">
            <v>0</v>
          </cell>
        </row>
        <row r="2501">
          <cell r="A2501">
            <v>0</v>
          </cell>
          <cell r="B2501">
            <v>0</v>
          </cell>
          <cell r="C2501">
            <v>0</v>
          </cell>
        </row>
        <row r="2502">
          <cell r="A2502">
            <v>0</v>
          </cell>
          <cell r="B2502">
            <v>0</v>
          </cell>
          <cell r="C2502">
            <v>0</v>
          </cell>
        </row>
        <row r="2504">
          <cell r="B2504" t="str">
            <v>TRANSPORTE</v>
          </cell>
        </row>
        <row r="2506">
          <cell r="A2506">
            <v>0</v>
          </cell>
          <cell r="B2506">
            <v>0</v>
          </cell>
          <cell r="C2506">
            <v>0</v>
          </cell>
        </row>
        <row r="2507">
          <cell r="A2507">
            <v>0</v>
          </cell>
          <cell r="B2507">
            <v>0</v>
          </cell>
          <cell r="C2507">
            <v>0</v>
          </cell>
        </row>
        <row r="2508">
          <cell r="A2508">
            <v>0</v>
          </cell>
          <cell r="B2508">
            <v>0</v>
          </cell>
          <cell r="C2508">
            <v>0</v>
          </cell>
        </row>
        <row r="2513">
          <cell r="A2513" t="str">
            <v>CODIGO</v>
          </cell>
          <cell r="B2513" t="str">
            <v>ITEM</v>
          </cell>
          <cell r="C2513" t="str">
            <v>UNIDAD</v>
          </cell>
        </row>
        <row r="2514">
          <cell r="D2514">
            <v>0</v>
          </cell>
        </row>
        <row r="2515">
          <cell r="B2515" t="str">
            <v>CODIGO</v>
          </cell>
        </row>
        <row r="2516">
          <cell r="A2516" t="str">
            <v>CODIGO</v>
          </cell>
          <cell r="B2516" t="str">
            <v>RECURSOS</v>
          </cell>
          <cell r="C2516" t="str">
            <v>UNIDAD</v>
          </cell>
          <cell r="D2516" t="str">
            <v>CANT.</v>
          </cell>
        </row>
        <row r="2517">
          <cell r="B2517" t="str">
            <v>MATERIALES</v>
          </cell>
        </row>
        <row r="2518">
          <cell r="B2518">
            <v>0</v>
          </cell>
          <cell r="C2518">
            <v>0</v>
          </cell>
        </row>
        <row r="2519">
          <cell r="B2519">
            <v>0</v>
          </cell>
          <cell r="C2519">
            <v>0</v>
          </cell>
        </row>
        <row r="2520">
          <cell r="B2520">
            <v>0</v>
          </cell>
          <cell r="C2520">
            <v>0</v>
          </cell>
        </row>
        <row r="2521">
          <cell r="B2521">
            <v>0</v>
          </cell>
          <cell r="C2521">
            <v>0</v>
          </cell>
        </row>
        <row r="2523">
          <cell r="B2523" t="str">
            <v>EQUIPO</v>
          </cell>
        </row>
        <row r="2524">
          <cell r="B2524" t="str">
            <v>HTA MENOR (5% de M. de O.)</v>
          </cell>
        </row>
        <row r="2525">
          <cell r="A2525">
            <v>0</v>
          </cell>
          <cell r="B2525">
            <v>0</v>
          </cell>
          <cell r="C2525">
            <v>0</v>
          </cell>
        </row>
        <row r="2526">
          <cell r="A2526">
            <v>0</v>
          </cell>
          <cell r="B2526">
            <v>0</v>
          </cell>
          <cell r="C2526">
            <v>0</v>
          </cell>
        </row>
        <row r="2527">
          <cell r="A2527">
            <v>0</v>
          </cell>
          <cell r="B2527">
            <v>0</v>
          </cell>
          <cell r="C2527">
            <v>0</v>
          </cell>
        </row>
        <row r="2529">
          <cell r="B2529" t="str">
            <v>MANO DE OBRA</v>
          </cell>
        </row>
        <row r="2530">
          <cell r="B2530">
            <v>0</v>
          </cell>
          <cell r="C2530">
            <v>0</v>
          </cell>
        </row>
        <row r="2531">
          <cell r="A2531">
            <v>0</v>
          </cell>
          <cell r="B2531">
            <v>0</v>
          </cell>
          <cell r="C2531">
            <v>0</v>
          </cell>
        </row>
        <row r="2532">
          <cell r="A2532">
            <v>0</v>
          </cell>
          <cell r="B2532">
            <v>0</v>
          </cell>
          <cell r="C2532">
            <v>0</v>
          </cell>
        </row>
        <row r="2533">
          <cell r="A2533">
            <v>0</v>
          </cell>
          <cell r="B2533">
            <v>0</v>
          </cell>
          <cell r="C2533">
            <v>0</v>
          </cell>
        </row>
        <row r="2535">
          <cell r="B2535" t="str">
            <v>TRANSPORTE</v>
          </cell>
        </row>
        <row r="2537">
          <cell r="A2537">
            <v>0</v>
          </cell>
          <cell r="B2537">
            <v>0</v>
          </cell>
          <cell r="C2537">
            <v>0</v>
          </cell>
        </row>
        <row r="2538">
          <cell r="A2538">
            <v>0</v>
          </cell>
          <cell r="B2538">
            <v>0</v>
          </cell>
          <cell r="C2538">
            <v>0</v>
          </cell>
        </row>
        <row r="2539">
          <cell r="A2539">
            <v>0</v>
          </cell>
          <cell r="B2539">
            <v>0</v>
          </cell>
          <cell r="C2539">
            <v>0</v>
          </cell>
        </row>
        <row r="2544">
          <cell r="A2544" t="str">
            <v>CODIGO</v>
          </cell>
          <cell r="B2544" t="str">
            <v>ITEM</v>
          </cell>
          <cell r="C2544" t="str">
            <v>UNIDAD</v>
          </cell>
        </row>
        <row r="2545">
          <cell r="D2545">
            <v>0</v>
          </cell>
        </row>
        <row r="2546">
          <cell r="B2546" t="str">
            <v>CODIGO</v>
          </cell>
        </row>
        <row r="2547">
          <cell r="A2547" t="str">
            <v>CODIGO</v>
          </cell>
          <cell r="B2547" t="str">
            <v>RECURSOS</v>
          </cell>
          <cell r="C2547" t="str">
            <v>UNIDAD</v>
          </cell>
          <cell r="D2547" t="str">
            <v>CANT.</v>
          </cell>
        </row>
        <row r="2548">
          <cell r="B2548" t="str">
            <v>MATERIALES</v>
          </cell>
        </row>
        <row r="2549">
          <cell r="B2549">
            <v>0</v>
          </cell>
          <cell r="C2549">
            <v>0</v>
          </cell>
        </row>
        <row r="2550">
          <cell r="B2550">
            <v>0</v>
          </cell>
          <cell r="C2550">
            <v>0</v>
          </cell>
        </row>
        <row r="2551">
          <cell r="B2551">
            <v>0</v>
          </cell>
          <cell r="C2551">
            <v>0</v>
          </cell>
        </row>
        <row r="2552">
          <cell r="B2552">
            <v>0</v>
          </cell>
          <cell r="C2552">
            <v>0</v>
          </cell>
        </row>
        <row r="2554">
          <cell r="B2554" t="str">
            <v>EQUIPO</v>
          </cell>
        </row>
        <row r="2555">
          <cell r="B2555" t="str">
            <v>HTA MENOR (5% de M. de O.)</v>
          </cell>
        </row>
        <row r="2556">
          <cell r="A2556">
            <v>0</v>
          </cell>
          <cell r="B2556">
            <v>0</v>
          </cell>
          <cell r="C2556">
            <v>0</v>
          </cell>
        </row>
        <row r="2557">
          <cell r="A2557">
            <v>0</v>
          </cell>
          <cell r="B2557">
            <v>0</v>
          </cell>
          <cell r="C2557">
            <v>0</v>
          </cell>
        </row>
        <row r="2558">
          <cell r="A2558">
            <v>0</v>
          </cell>
          <cell r="B2558">
            <v>0</v>
          </cell>
          <cell r="C2558">
            <v>0</v>
          </cell>
        </row>
        <row r="2560">
          <cell r="B2560" t="str">
            <v>MANO DE OBRA</v>
          </cell>
        </row>
        <row r="2561">
          <cell r="B2561">
            <v>0</v>
          </cell>
          <cell r="C2561">
            <v>0</v>
          </cell>
        </row>
        <row r="2562">
          <cell r="A2562">
            <v>0</v>
          </cell>
          <cell r="B2562">
            <v>0</v>
          </cell>
          <cell r="C2562">
            <v>0</v>
          </cell>
        </row>
        <row r="2563">
          <cell r="A2563">
            <v>0</v>
          </cell>
          <cell r="B2563">
            <v>0</v>
          </cell>
          <cell r="C2563">
            <v>0</v>
          </cell>
        </row>
        <row r="2564">
          <cell r="A2564">
            <v>0</v>
          </cell>
          <cell r="B2564">
            <v>0</v>
          </cell>
          <cell r="C2564">
            <v>0</v>
          </cell>
        </row>
        <row r="2566">
          <cell r="B2566" t="str">
            <v>TRANSPORTE</v>
          </cell>
        </row>
        <row r="2568">
          <cell r="A2568">
            <v>0</v>
          </cell>
          <cell r="B2568">
            <v>0</v>
          </cell>
          <cell r="C2568">
            <v>0</v>
          </cell>
        </row>
        <row r="2569">
          <cell r="A2569">
            <v>0</v>
          </cell>
          <cell r="B2569">
            <v>0</v>
          </cell>
          <cell r="C2569">
            <v>0</v>
          </cell>
        </row>
        <row r="2570">
          <cell r="A2570">
            <v>0</v>
          </cell>
          <cell r="B2570">
            <v>0</v>
          </cell>
          <cell r="C2570">
            <v>0</v>
          </cell>
        </row>
        <row r="2575">
          <cell r="A2575" t="str">
            <v>CODIGO</v>
          </cell>
          <cell r="B2575" t="str">
            <v>ITEM</v>
          </cell>
          <cell r="C2575" t="str">
            <v>UNIDAD</v>
          </cell>
        </row>
        <row r="2576">
          <cell r="D2576">
            <v>0</v>
          </cell>
        </row>
        <row r="2577">
          <cell r="B2577" t="str">
            <v>CODIGO</v>
          </cell>
        </row>
        <row r="2578">
          <cell r="A2578" t="str">
            <v>CODIGO</v>
          </cell>
          <cell r="B2578" t="str">
            <v>RECURSOS</v>
          </cell>
          <cell r="C2578" t="str">
            <v>UNIDAD</v>
          </cell>
          <cell r="D2578" t="str">
            <v>CANT.</v>
          </cell>
        </row>
        <row r="2579">
          <cell r="B2579" t="str">
            <v>MATERIALES</v>
          </cell>
        </row>
        <row r="2580">
          <cell r="B2580">
            <v>0</v>
          </cell>
          <cell r="C2580">
            <v>0</v>
          </cell>
        </row>
        <row r="2581">
          <cell r="B2581">
            <v>0</v>
          </cell>
          <cell r="C2581">
            <v>0</v>
          </cell>
        </row>
        <row r="2582">
          <cell r="B2582">
            <v>0</v>
          </cell>
          <cell r="C2582">
            <v>0</v>
          </cell>
        </row>
        <row r="2583">
          <cell r="B2583">
            <v>0</v>
          </cell>
          <cell r="C2583">
            <v>0</v>
          </cell>
        </row>
        <row r="2585">
          <cell r="B2585" t="str">
            <v>EQUIPO</v>
          </cell>
        </row>
        <row r="2586">
          <cell r="B2586" t="str">
            <v>HTA MENOR (5% de M. de O.)</v>
          </cell>
        </row>
        <row r="2587">
          <cell r="A2587">
            <v>0</v>
          </cell>
          <cell r="B2587">
            <v>0</v>
          </cell>
          <cell r="C2587">
            <v>0</v>
          </cell>
        </row>
        <row r="2588">
          <cell r="A2588">
            <v>0</v>
          </cell>
          <cell r="B2588">
            <v>0</v>
          </cell>
          <cell r="C2588">
            <v>0</v>
          </cell>
        </row>
        <row r="2589">
          <cell r="A2589">
            <v>0</v>
          </cell>
          <cell r="B2589">
            <v>0</v>
          </cell>
          <cell r="C2589">
            <v>0</v>
          </cell>
        </row>
        <row r="2591">
          <cell r="B2591" t="str">
            <v>MANO DE OBRA</v>
          </cell>
        </row>
        <row r="2592">
          <cell r="B2592">
            <v>0</v>
          </cell>
          <cell r="C2592">
            <v>0</v>
          </cell>
        </row>
        <row r="2593">
          <cell r="A2593">
            <v>0</v>
          </cell>
          <cell r="B2593">
            <v>0</v>
          </cell>
          <cell r="C2593">
            <v>0</v>
          </cell>
        </row>
        <row r="2594">
          <cell r="A2594">
            <v>0</v>
          </cell>
          <cell r="B2594">
            <v>0</v>
          </cell>
          <cell r="C2594">
            <v>0</v>
          </cell>
        </row>
        <row r="2595">
          <cell r="A2595">
            <v>0</v>
          </cell>
          <cell r="B2595">
            <v>0</v>
          </cell>
          <cell r="C2595">
            <v>0</v>
          </cell>
        </row>
        <row r="2597">
          <cell r="B2597" t="str">
            <v>TRANSPORTE</v>
          </cell>
        </row>
        <row r="2599">
          <cell r="A2599">
            <v>0</v>
          </cell>
          <cell r="B2599">
            <v>0</v>
          </cell>
          <cell r="C2599">
            <v>0</v>
          </cell>
        </row>
        <row r="2600">
          <cell r="A2600">
            <v>0</v>
          </cell>
          <cell r="B2600">
            <v>0</v>
          </cell>
          <cell r="C2600">
            <v>0</v>
          </cell>
        </row>
        <row r="2601">
          <cell r="A2601">
            <v>0</v>
          </cell>
          <cell r="B2601">
            <v>0</v>
          </cell>
          <cell r="C2601">
            <v>0</v>
          </cell>
        </row>
        <row r="2606">
          <cell r="A2606" t="str">
            <v>CODIGO</v>
          </cell>
          <cell r="B2606" t="str">
            <v>ITEM</v>
          </cell>
          <cell r="C2606" t="str">
            <v>UNIDAD</v>
          </cell>
        </row>
        <row r="2607">
          <cell r="D2607">
            <v>0</v>
          </cell>
        </row>
        <row r="2608">
          <cell r="B2608" t="str">
            <v>CODIGO</v>
          </cell>
        </row>
        <row r="2609">
          <cell r="A2609" t="str">
            <v>CODIGO</v>
          </cell>
          <cell r="B2609" t="str">
            <v>RECURSOS</v>
          </cell>
          <cell r="C2609" t="str">
            <v>UNIDAD</v>
          </cell>
          <cell r="D2609" t="str">
            <v>CANT.</v>
          </cell>
        </row>
        <row r="2610">
          <cell r="B2610" t="str">
            <v>MATERIALES</v>
          </cell>
        </row>
        <row r="2611">
          <cell r="B2611">
            <v>0</v>
          </cell>
          <cell r="C2611">
            <v>0</v>
          </cell>
        </row>
        <row r="2612">
          <cell r="B2612">
            <v>0</v>
          </cell>
          <cell r="C2612">
            <v>0</v>
          </cell>
        </row>
        <row r="2613">
          <cell r="B2613">
            <v>0</v>
          </cell>
          <cell r="C2613">
            <v>0</v>
          </cell>
        </row>
        <row r="2614">
          <cell r="B2614">
            <v>0</v>
          </cell>
          <cell r="C2614">
            <v>0</v>
          </cell>
        </row>
        <row r="2616">
          <cell r="B2616" t="str">
            <v>EQUIPO</v>
          </cell>
        </row>
        <row r="2617">
          <cell r="B2617" t="str">
            <v>HTA MENOR (5% de M. de O.)</v>
          </cell>
        </row>
        <row r="2618">
          <cell r="A2618">
            <v>0</v>
          </cell>
          <cell r="B2618">
            <v>0</v>
          </cell>
          <cell r="C2618">
            <v>0</v>
          </cell>
        </row>
        <row r="2619">
          <cell r="A2619">
            <v>0</v>
          </cell>
          <cell r="B2619">
            <v>0</v>
          </cell>
          <cell r="C2619">
            <v>0</v>
          </cell>
        </row>
        <row r="2620">
          <cell r="A2620">
            <v>0</v>
          </cell>
          <cell r="B2620">
            <v>0</v>
          </cell>
          <cell r="C2620">
            <v>0</v>
          </cell>
        </row>
        <row r="2622">
          <cell r="B2622" t="str">
            <v>MANO DE OBRA</v>
          </cell>
        </row>
        <row r="2623">
          <cell r="B2623">
            <v>0</v>
          </cell>
          <cell r="C2623">
            <v>0</v>
          </cell>
        </row>
        <row r="2624">
          <cell r="A2624">
            <v>0</v>
          </cell>
          <cell r="B2624">
            <v>0</v>
          </cell>
          <cell r="C2624">
            <v>0</v>
          </cell>
        </row>
        <row r="2625">
          <cell r="A2625">
            <v>0</v>
          </cell>
          <cell r="B2625">
            <v>0</v>
          </cell>
          <cell r="C2625">
            <v>0</v>
          </cell>
        </row>
        <row r="2626">
          <cell r="A2626">
            <v>0</v>
          </cell>
          <cell r="B2626">
            <v>0</v>
          </cell>
          <cell r="C2626">
            <v>0</v>
          </cell>
        </row>
        <row r="2628">
          <cell r="B2628" t="str">
            <v>TRANSPORTE</v>
          </cell>
        </row>
        <row r="2630">
          <cell r="A2630">
            <v>0</v>
          </cell>
          <cell r="B2630">
            <v>0</v>
          </cell>
          <cell r="C2630">
            <v>0</v>
          </cell>
        </row>
        <row r="2631">
          <cell r="A2631">
            <v>0</v>
          </cell>
          <cell r="B2631">
            <v>0</v>
          </cell>
          <cell r="C2631">
            <v>0</v>
          </cell>
        </row>
        <row r="2632">
          <cell r="A2632">
            <v>0</v>
          </cell>
          <cell r="B2632">
            <v>0</v>
          </cell>
          <cell r="C2632">
            <v>0</v>
          </cell>
        </row>
        <row r="2637">
          <cell r="A2637" t="str">
            <v>CODIGO</v>
          </cell>
          <cell r="B2637" t="str">
            <v>ITEM</v>
          </cell>
          <cell r="C2637" t="str">
            <v>UNIDAD</v>
          </cell>
        </row>
        <row r="2638">
          <cell r="D2638">
            <v>0</v>
          </cell>
        </row>
        <row r="2639">
          <cell r="B2639" t="str">
            <v>CODIGO</v>
          </cell>
        </row>
        <row r="2640">
          <cell r="A2640" t="str">
            <v>CODIGO</v>
          </cell>
          <cell r="B2640" t="str">
            <v>RECURSOS</v>
          </cell>
          <cell r="C2640" t="str">
            <v>UNIDAD</v>
          </cell>
          <cell r="D2640" t="str">
            <v>CANT.</v>
          </cell>
        </row>
        <row r="2641">
          <cell r="B2641" t="str">
            <v>MATERIALES</v>
          </cell>
        </row>
        <row r="2642">
          <cell r="B2642">
            <v>0</v>
          </cell>
          <cell r="C2642">
            <v>0</v>
          </cell>
        </row>
        <row r="2643">
          <cell r="B2643">
            <v>0</v>
          </cell>
          <cell r="C2643">
            <v>0</v>
          </cell>
        </row>
        <row r="2644">
          <cell r="B2644">
            <v>0</v>
          </cell>
          <cell r="C2644">
            <v>0</v>
          </cell>
        </row>
        <row r="2645">
          <cell r="B2645">
            <v>0</v>
          </cell>
          <cell r="C2645">
            <v>0</v>
          </cell>
        </row>
        <row r="2647">
          <cell r="B2647" t="str">
            <v>EQUIPO</v>
          </cell>
        </row>
        <row r="2648">
          <cell r="B2648" t="str">
            <v>HTA MENOR (5% de M. de O.)</v>
          </cell>
        </row>
        <row r="2649">
          <cell r="A2649">
            <v>0</v>
          </cell>
          <cell r="B2649">
            <v>0</v>
          </cell>
          <cell r="C2649">
            <v>0</v>
          </cell>
        </row>
        <row r="2650">
          <cell r="A2650">
            <v>0</v>
          </cell>
          <cell r="B2650">
            <v>0</v>
          </cell>
          <cell r="C2650">
            <v>0</v>
          </cell>
        </row>
        <row r="2651">
          <cell r="A2651">
            <v>0</v>
          </cell>
          <cell r="B2651">
            <v>0</v>
          </cell>
          <cell r="C2651">
            <v>0</v>
          </cell>
        </row>
        <row r="2653">
          <cell r="B2653" t="str">
            <v>MANO DE OBRA</v>
          </cell>
        </row>
        <row r="2654">
          <cell r="B2654">
            <v>0</v>
          </cell>
          <cell r="C2654">
            <v>0</v>
          </cell>
        </row>
        <row r="2655">
          <cell r="A2655">
            <v>0</v>
          </cell>
          <cell r="B2655">
            <v>0</v>
          </cell>
          <cell r="C2655">
            <v>0</v>
          </cell>
        </row>
        <row r="2656">
          <cell r="A2656">
            <v>0</v>
          </cell>
          <cell r="B2656">
            <v>0</v>
          </cell>
          <cell r="C2656">
            <v>0</v>
          </cell>
        </row>
        <row r="2657">
          <cell r="A2657">
            <v>0</v>
          </cell>
          <cell r="B2657">
            <v>0</v>
          </cell>
          <cell r="C2657">
            <v>0</v>
          </cell>
        </row>
        <row r="2659">
          <cell r="B2659" t="str">
            <v>TRANSPORTE</v>
          </cell>
        </row>
        <row r="2661">
          <cell r="A2661">
            <v>0</v>
          </cell>
          <cell r="B2661">
            <v>0</v>
          </cell>
          <cell r="C2661">
            <v>0</v>
          </cell>
        </row>
        <row r="2662">
          <cell r="A2662">
            <v>0</v>
          </cell>
          <cell r="B2662">
            <v>0</v>
          </cell>
          <cell r="C2662">
            <v>0</v>
          </cell>
        </row>
        <row r="2663">
          <cell r="A2663">
            <v>0</v>
          </cell>
          <cell r="B2663">
            <v>0</v>
          </cell>
          <cell r="C2663">
            <v>0</v>
          </cell>
        </row>
        <row r="2668">
          <cell r="A2668" t="str">
            <v>CODIGO</v>
          </cell>
          <cell r="B2668" t="str">
            <v>ITEM</v>
          </cell>
          <cell r="C2668" t="str">
            <v>UNIDAD</v>
          </cell>
        </row>
        <row r="2669">
          <cell r="D2669">
            <v>0</v>
          </cell>
        </row>
        <row r="2670">
          <cell r="B2670" t="str">
            <v>CODIGO</v>
          </cell>
        </row>
        <row r="2671">
          <cell r="A2671" t="str">
            <v>CODIGO</v>
          </cell>
          <cell r="B2671" t="str">
            <v>RECURSOS</v>
          </cell>
          <cell r="C2671" t="str">
            <v>UNIDAD</v>
          </cell>
          <cell r="D2671" t="str">
            <v>CANT.</v>
          </cell>
        </row>
        <row r="2672">
          <cell r="B2672" t="str">
            <v>MATERIALES</v>
          </cell>
        </row>
        <row r="2673">
          <cell r="B2673">
            <v>0</v>
          </cell>
          <cell r="C2673">
            <v>0</v>
          </cell>
        </row>
        <row r="2674">
          <cell r="B2674">
            <v>0</v>
          </cell>
          <cell r="C2674">
            <v>0</v>
          </cell>
        </row>
        <row r="2675">
          <cell r="B2675">
            <v>0</v>
          </cell>
          <cell r="C2675">
            <v>0</v>
          </cell>
        </row>
        <row r="2676">
          <cell r="B2676">
            <v>0</v>
          </cell>
          <cell r="C2676">
            <v>0</v>
          </cell>
        </row>
        <row r="2678">
          <cell r="B2678" t="str">
            <v>EQUIPO</v>
          </cell>
        </row>
        <row r="2679">
          <cell r="B2679" t="str">
            <v>HTA MENOR (5% de M. de O.)</v>
          </cell>
        </row>
        <row r="2680">
          <cell r="A2680">
            <v>0</v>
          </cell>
          <cell r="B2680">
            <v>0</v>
          </cell>
          <cell r="C2680">
            <v>0</v>
          </cell>
        </row>
        <row r="2681">
          <cell r="A2681">
            <v>0</v>
          </cell>
          <cell r="B2681">
            <v>0</v>
          </cell>
          <cell r="C2681">
            <v>0</v>
          </cell>
        </row>
        <row r="2682">
          <cell r="A2682">
            <v>0</v>
          </cell>
          <cell r="B2682">
            <v>0</v>
          </cell>
          <cell r="C2682">
            <v>0</v>
          </cell>
        </row>
        <row r="2684">
          <cell r="B2684" t="str">
            <v>MANO DE OBRA</v>
          </cell>
        </row>
        <row r="2685">
          <cell r="B2685">
            <v>0</v>
          </cell>
          <cell r="C2685">
            <v>0</v>
          </cell>
        </row>
        <row r="2686">
          <cell r="A2686">
            <v>0</v>
          </cell>
          <cell r="B2686">
            <v>0</v>
          </cell>
          <cell r="C2686">
            <v>0</v>
          </cell>
        </row>
        <row r="2687">
          <cell r="A2687">
            <v>0</v>
          </cell>
          <cell r="B2687">
            <v>0</v>
          </cell>
          <cell r="C2687">
            <v>0</v>
          </cell>
        </row>
        <row r="2688">
          <cell r="A2688">
            <v>0</v>
          </cell>
          <cell r="B2688">
            <v>0</v>
          </cell>
          <cell r="C2688">
            <v>0</v>
          </cell>
        </row>
        <row r="2690">
          <cell r="B2690" t="str">
            <v>TRANSPORTE</v>
          </cell>
        </row>
        <row r="2692">
          <cell r="A2692">
            <v>0</v>
          </cell>
          <cell r="B2692">
            <v>0</v>
          </cell>
          <cell r="C2692">
            <v>0</v>
          </cell>
        </row>
        <row r="2693">
          <cell r="A2693">
            <v>0</v>
          </cell>
          <cell r="B2693">
            <v>0</v>
          </cell>
          <cell r="C2693">
            <v>0</v>
          </cell>
        </row>
        <row r="2694">
          <cell r="A2694">
            <v>0</v>
          </cell>
          <cell r="B2694">
            <v>0</v>
          </cell>
          <cell r="C2694">
            <v>0</v>
          </cell>
        </row>
        <row r="2699">
          <cell r="A2699" t="str">
            <v>CODIGO</v>
          </cell>
          <cell r="B2699" t="str">
            <v>ITEM</v>
          </cell>
          <cell r="C2699" t="str">
            <v>UNIDAD</v>
          </cell>
        </row>
        <row r="2700">
          <cell r="D2700">
            <v>0</v>
          </cell>
        </row>
        <row r="2701">
          <cell r="B2701" t="str">
            <v>CODIGO</v>
          </cell>
        </row>
        <row r="2702">
          <cell r="A2702" t="str">
            <v>CODIGO</v>
          </cell>
          <cell r="B2702" t="str">
            <v>RECURSOS</v>
          </cell>
          <cell r="C2702" t="str">
            <v>UNIDAD</v>
          </cell>
          <cell r="D2702" t="str">
            <v>CANT.</v>
          </cell>
        </row>
        <row r="2703">
          <cell r="B2703" t="str">
            <v>MATERIALES</v>
          </cell>
        </row>
        <row r="2704">
          <cell r="B2704">
            <v>0</v>
          </cell>
          <cell r="C2704">
            <v>0</v>
          </cell>
        </row>
        <row r="2705">
          <cell r="B2705">
            <v>0</v>
          </cell>
          <cell r="C2705">
            <v>0</v>
          </cell>
        </row>
        <row r="2706">
          <cell r="B2706">
            <v>0</v>
          </cell>
          <cell r="C2706">
            <v>0</v>
          </cell>
        </row>
        <row r="2707">
          <cell r="B2707">
            <v>0</v>
          </cell>
          <cell r="C2707">
            <v>0</v>
          </cell>
        </row>
        <row r="2709">
          <cell r="B2709" t="str">
            <v>EQUIPO</v>
          </cell>
        </row>
        <row r="2710">
          <cell r="B2710" t="str">
            <v>HTA MENOR (5% de M. de O.)</v>
          </cell>
        </row>
        <row r="2711">
          <cell r="A2711">
            <v>0</v>
          </cell>
          <cell r="B2711">
            <v>0</v>
          </cell>
          <cell r="C2711">
            <v>0</v>
          </cell>
        </row>
        <row r="2712">
          <cell r="A2712">
            <v>0</v>
          </cell>
          <cell r="B2712">
            <v>0</v>
          </cell>
          <cell r="C2712">
            <v>0</v>
          </cell>
        </row>
        <row r="2713">
          <cell r="A2713">
            <v>0</v>
          </cell>
          <cell r="B2713">
            <v>0</v>
          </cell>
          <cell r="C2713">
            <v>0</v>
          </cell>
        </row>
        <row r="2715">
          <cell r="B2715" t="str">
            <v>MANO DE OBRA</v>
          </cell>
        </row>
        <row r="2716">
          <cell r="B2716">
            <v>0</v>
          </cell>
          <cell r="C2716">
            <v>0</v>
          </cell>
        </row>
        <row r="2717">
          <cell r="A2717">
            <v>0</v>
          </cell>
          <cell r="B2717">
            <v>0</v>
          </cell>
          <cell r="C2717">
            <v>0</v>
          </cell>
        </row>
        <row r="2718">
          <cell r="A2718">
            <v>0</v>
          </cell>
          <cell r="B2718">
            <v>0</v>
          </cell>
          <cell r="C2718">
            <v>0</v>
          </cell>
        </row>
        <row r="2719">
          <cell r="A2719">
            <v>0</v>
          </cell>
          <cell r="B2719">
            <v>0</v>
          </cell>
          <cell r="C2719">
            <v>0</v>
          </cell>
        </row>
        <row r="2721">
          <cell r="B2721" t="str">
            <v>TRANSPORTE</v>
          </cell>
        </row>
        <row r="2723">
          <cell r="A2723">
            <v>0</v>
          </cell>
          <cell r="B2723">
            <v>0</v>
          </cell>
          <cell r="C2723">
            <v>0</v>
          </cell>
        </row>
        <row r="2724">
          <cell r="A2724">
            <v>0</v>
          </cell>
          <cell r="B2724">
            <v>0</v>
          </cell>
          <cell r="C2724">
            <v>0</v>
          </cell>
        </row>
        <row r="2725">
          <cell r="A2725">
            <v>0</v>
          </cell>
          <cell r="B2725">
            <v>0</v>
          </cell>
          <cell r="C2725">
            <v>0</v>
          </cell>
        </row>
        <row r="2730">
          <cell r="A2730" t="str">
            <v>CODIGO</v>
          </cell>
          <cell r="B2730" t="str">
            <v>ITEM</v>
          </cell>
          <cell r="C2730" t="str">
            <v>UNIDAD</v>
          </cell>
        </row>
        <row r="2731">
          <cell r="D2731">
            <v>0</v>
          </cell>
        </row>
        <row r="2732">
          <cell r="B2732" t="str">
            <v>CODIGO</v>
          </cell>
        </row>
        <row r="2733">
          <cell r="A2733" t="str">
            <v>CODIGO</v>
          </cell>
          <cell r="B2733" t="str">
            <v>RECURSOS</v>
          </cell>
          <cell r="C2733" t="str">
            <v>UNIDAD</v>
          </cell>
          <cell r="D2733" t="str">
            <v>CANT.</v>
          </cell>
        </row>
        <row r="2734">
          <cell r="B2734" t="str">
            <v>MATERIALES</v>
          </cell>
        </row>
        <row r="2735">
          <cell r="B2735">
            <v>0</v>
          </cell>
          <cell r="C2735">
            <v>0</v>
          </cell>
        </row>
        <row r="2736">
          <cell r="B2736">
            <v>0</v>
          </cell>
          <cell r="C2736">
            <v>0</v>
          </cell>
        </row>
        <row r="2737">
          <cell r="B2737">
            <v>0</v>
          </cell>
          <cell r="C2737">
            <v>0</v>
          </cell>
        </row>
        <row r="2738">
          <cell r="B2738">
            <v>0</v>
          </cell>
          <cell r="C2738">
            <v>0</v>
          </cell>
        </row>
        <row r="2740">
          <cell r="B2740" t="str">
            <v>EQUIPO</v>
          </cell>
        </row>
        <row r="2741">
          <cell r="B2741" t="str">
            <v>HTA MENOR (5% de M. de O.)</v>
          </cell>
        </row>
        <row r="2742">
          <cell r="A2742">
            <v>0</v>
          </cell>
          <cell r="B2742">
            <v>0</v>
          </cell>
          <cell r="C2742">
            <v>0</v>
          </cell>
        </row>
        <row r="2743">
          <cell r="A2743">
            <v>0</v>
          </cell>
          <cell r="B2743">
            <v>0</v>
          </cell>
          <cell r="C2743">
            <v>0</v>
          </cell>
        </row>
        <row r="2744">
          <cell r="A2744">
            <v>0</v>
          </cell>
          <cell r="B2744">
            <v>0</v>
          </cell>
          <cell r="C2744">
            <v>0</v>
          </cell>
        </row>
        <row r="2746">
          <cell r="B2746" t="str">
            <v>MANO DE OBRA</v>
          </cell>
        </row>
        <row r="2747">
          <cell r="B2747">
            <v>0</v>
          </cell>
          <cell r="C2747">
            <v>0</v>
          </cell>
        </row>
        <row r="2748">
          <cell r="A2748">
            <v>0</v>
          </cell>
          <cell r="B2748">
            <v>0</v>
          </cell>
          <cell r="C2748">
            <v>0</v>
          </cell>
        </row>
        <row r="2749">
          <cell r="A2749">
            <v>0</v>
          </cell>
          <cell r="B2749">
            <v>0</v>
          </cell>
          <cell r="C2749">
            <v>0</v>
          </cell>
        </row>
        <row r="2750">
          <cell r="A2750">
            <v>0</v>
          </cell>
          <cell r="B2750">
            <v>0</v>
          </cell>
          <cell r="C2750">
            <v>0</v>
          </cell>
        </row>
        <row r="2752">
          <cell r="B2752" t="str">
            <v>TRANSPORTE</v>
          </cell>
        </row>
        <row r="2754">
          <cell r="A2754">
            <v>0</v>
          </cell>
          <cell r="B2754">
            <v>0</v>
          </cell>
          <cell r="C2754">
            <v>0</v>
          </cell>
        </row>
        <row r="2755">
          <cell r="A2755">
            <v>0</v>
          </cell>
          <cell r="B2755">
            <v>0</v>
          </cell>
          <cell r="C2755">
            <v>0</v>
          </cell>
        </row>
        <row r="2756">
          <cell r="A2756">
            <v>0</v>
          </cell>
          <cell r="B2756">
            <v>0</v>
          </cell>
          <cell r="C2756">
            <v>0</v>
          </cell>
        </row>
        <row r="2761">
          <cell r="A2761" t="str">
            <v>CODIGO</v>
          </cell>
          <cell r="B2761" t="str">
            <v>ITEM</v>
          </cell>
          <cell r="C2761" t="str">
            <v>UNIDAD</v>
          </cell>
        </row>
        <row r="2762">
          <cell r="D2762">
            <v>0</v>
          </cell>
        </row>
        <row r="2763">
          <cell r="B2763" t="str">
            <v>CODIGO</v>
          </cell>
        </row>
        <row r="2764">
          <cell r="A2764" t="str">
            <v>CODIGO</v>
          </cell>
          <cell r="B2764" t="str">
            <v>RECURSOS</v>
          </cell>
          <cell r="C2764" t="str">
            <v>UNIDAD</v>
          </cell>
          <cell r="D2764" t="str">
            <v>CANT.</v>
          </cell>
        </row>
        <row r="2765">
          <cell r="B2765" t="str">
            <v>MATERIALES</v>
          </cell>
        </row>
        <row r="2766">
          <cell r="B2766">
            <v>0</v>
          </cell>
          <cell r="C2766">
            <v>0</v>
          </cell>
        </row>
        <row r="2767">
          <cell r="B2767">
            <v>0</v>
          </cell>
          <cell r="C2767">
            <v>0</v>
          </cell>
        </row>
        <row r="2768">
          <cell r="B2768">
            <v>0</v>
          </cell>
          <cell r="C2768">
            <v>0</v>
          </cell>
        </row>
        <row r="2769">
          <cell r="B2769">
            <v>0</v>
          </cell>
          <cell r="C2769">
            <v>0</v>
          </cell>
        </row>
        <row r="2771">
          <cell r="B2771" t="str">
            <v>EQUIPO</v>
          </cell>
        </row>
        <row r="2772">
          <cell r="B2772" t="str">
            <v>HTA MENOR (5% de M. de O.)</v>
          </cell>
        </row>
        <row r="2773">
          <cell r="A2773">
            <v>0</v>
          </cell>
          <cell r="B2773">
            <v>0</v>
          </cell>
          <cell r="C2773">
            <v>0</v>
          </cell>
        </row>
        <row r="2774">
          <cell r="A2774">
            <v>0</v>
          </cell>
          <cell r="B2774">
            <v>0</v>
          </cell>
          <cell r="C2774">
            <v>0</v>
          </cell>
        </row>
        <row r="2775">
          <cell r="A2775">
            <v>0</v>
          </cell>
          <cell r="B2775">
            <v>0</v>
          </cell>
          <cell r="C2775">
            <v>0</v>
          </cell>
        </row>
        <row r="2777">
          <cell r="B2777" t="str">
            <v>MANO DE OBRA</v>
          </cell>
        </row>
        <row r="2778">
          <cell r="B2778">
            <v>0</v>
          </cell>
          <cell r="C2778">
            <v>0</v>
          </cell>
        </row>
        <row r="2779">
          <cell r="A2779">
            <v>0</v>
          </cell>
          <cell r="B2779">
            <v>0</v>
          </cell>
          <cell r="C2779">
            <v>0</v>
          </cell>
        </row>
        <row r="2780">
          <cell r="A2780">
            <v>0</v>
          </cell>
          <cell r="B2780">
            <v>0</v>
          </cell>
          <cell r="C2780">
            <v>0</v>
          </cell>
        </row>
        <row r="2781">
          <cell r="A2781">
            <v>0</v>
          </cell>
          <cell r="B2781">
            <v>0</v>
          </cell>
          <cell r="C2781">
            <v>0</v>
          </cell>
        </row>
        <row r="2783">
          <cell r="B2783" t="str">
            <v>TRANSPORTE</v>
          </cell>
        </row>
        <row r="2785">
          <cell r="A2785">
            <v>0</v>
          </cell>
          <cell r="B2785">
            <v>0</v>
          </cell>
          <cell r="C2785">
            <v>0</v>
          </cell>
        </row>
        <row r="2786">
          <cell r="A2786">
            <v>0</v>
          </cell>
          <cell r="B2786">
            <v>0</v>
          </cell>
          <cell r="C2786">
            <v>0</v>
          </cell>
        </row>
        <row r="2787">
          <cell r="A2787">
            <v>0</v>
          </cell>
          <cell r="B2787">
            <v>0</v>
          </cell>
          <cell r="C2787">
            <v>0</v>
          </cell>
        </row>
        <row r="2792">
          <cell r="A2792" t="str">
            <v>CODIGO</v>
          </cell>
          <cell r="B2792" t="str">
            <v>ITEM</v>
          </cell>
          <cell r="C2792" t="str">
            <v>UNIDAD</v>
          </cell>
        </row>
        <row r="2793">
          <cell r="D2793">
            <v>0</v>
          </cell>
        </row>
        <row r="2794">
          <cell r="B2794" t="str">
            <v>CODIGO</v>
          </cell>
        </row>
        <row r="2795">
          <cell r="A2795" t="str">
            <v>CODIGO</v>
          </cell>
          <cell r="B2795" t="str">
            <v>RECURSOS</v>
          </cell>
          <cell r="C2795" t="str">
            <v>UNIDAD</v>
          </cell>
          <cell r="D2795" t="str">
            <v>CANT.</v>
          </cell>
        </row>
        <row r="2796">
          <cell r="B2796" t="str">
            <v>MATERIALES</v>
          </cell>
        </row>
        <row r="2797">
          <cell r="B2797">
            <v>0</v>
          </cell>
          <cell r="C2797">
            <v>0</v>
          </cell>
        </row>
        <row r="2798">
          <cell r="B2798">
            <v>0</v>
          </cell>
          <cell r="C2798">
            <v>0</v>
          </cell>
        </row>
        <row r="2799">
          <cell r="B2799">
            <v>0</v>
          </cell>
          <cell r="C2799">
            <v>0</v>
          </cell>
        </row>
        <row r="2800">
          <cell r="B2800">
            <v>0</v>
          </cell>
          <cell r="C2800">
            <v>0</v>
          </cell>
        </row>
        <row r="2802">
          <cell r="B2802" t="str">
            <v>EQUIPO</v>
          </cell>
        </row>
        <row r="2803">
          <cell r="B2803" t="str">
            <v>HTA MENOR (5% de M. de O.)</v>
          </cell>
        </row>
        <row r="2804">
          <cell r="A2804">
            <v>0</v>
          </cell>
          <cell r="B2804">
            <v>0</v>
          </cell>
          <cell r="C2804">
            <v>0</v>
          </cell>
        </row>
        <row r="2805">
          <cell r="A2805">
            <v>0</v>
          </cell>
          <cell r="B2805">
            <v>0</v>
          </cell>
          <cell r="C2805">
            <v>0</v>
          </cell>
        </row>
        <row r="2806">
          <cell r="A2806">
            <v>0</v>
          </cell>
          <cell r="B2806">
            <v>0</v>
          </cell>
          <cell r="C2806">
            <v>0</v>
          </cell>
        </row>
        <row r="2808">
          <cell r="B2808" t="str">
            <v>MANO DE OBRA</v>
          </cell>
        </row>
        <row r="2809">
          <cell r="B2809">
            <v>0</v>
          </cell>
          <cell r="C2809">
            <v>0</v>
          </cell>
        </row>
        <row r="2810">
          <cell r="A2810">
            <v>0</v>
          </cell>
          <cell r="B2810">
            <v>0</v>
          </cell>
          <cell r="C2810">
            <v>0</v>
          </cell>
        </row>
        <row r="2811">
          <cell r="A2811">
            <v>0</v>
          </cell>
          <cell r="B2811">
            <v>0</v>
          </cell>
          <cell r="C2811">
            <v>0</v>
          </cell>
        </row>
        <row r="2812">
          <cell r="A2812">
            <v>0</v>
          </cell>
          <cell r="B2812">
            <v>0</v>
          </cell>
          <cell r="C2812">
            <v>0</v>
          </cell>
        </row>
        <row r="2814">
          <cell r="B2814" t="str">
            <v>TRANSPORTE</v>
          </cell>
        </row>
        <row r="2816">
          <cell r="A2816">
            <v>0</v>
          </cell>
          <cell r="B2816">
            <v>0</v>
          </cell>
          <cell r="C2816">
            <v>0</v>
          </cell>
        </row>
        <row r="2817">
          <cell r="A2817">
            <v>0</v>
          </cell>
          <cell r="B2817">
            <v>0</v>
          </cell>
          <cell r="C2817">
            <v>0</v>
          </cell>
        </row>
        <row r="2818">
          <cell r="A2818">
            <v>0</v>
          </cell>
          <cell r="B2818">
            <v>0</v>
          </cell>
          <cell r="C2818">
            <v>0</v>
          </cell>
        </row>
        <row r="2824">
          <cell r="A2824" t="str">
            <v>CODIGO</v>
          </cell>
          <cell r="B2824" t="str">
            <v>ITEM</v>
          </cell>
          <cell r="C2824" t="str">
            <v>UNIDAD</v>
          </cell>
        </row>
        <row r="2825">
          <cell r="D2825">
            <v>0</v>
          </cell>
        </row>
        <row r="2826">
          <cell r="B2826" t="str">
            <v>CODIGO</v>
          </cell>
        </row>
        <row r="2827">
          <cell r="A2827" t="str">
            <v>CODIGO</v>
          </cell>
          <cell r="B2827" t="str">
            <v>RECURSOS</v>
          </cell>
          <cell r="C2827" t="str">
            <v>UNIDAD</v>
          </cell>
          <cell r="D2827" t="str">
            <v>CANT.</v>
          </cell>
        </row>
        <row r="2828">
          <cell r="B2828" t="str">
            <v>MATERIALES</v>
          </cell>
        </row>
        <row r="2829">
          <cell r="B2829">
            <v>0</v>
          </cell>
          <cell r="C2829">
            <v>0</v>
          </cell>
        </row>
        <row r="2830">
          <cell r="B2830">
            <v>0</v>
          </cell>
          <cell r="C2830">
            <v>0</v>
          </cell>
        </row>
        <row r="2831">
          <cell r="B2831">
            <v>0</v>
          </cell>
          <cell r="C2831">
            <v>0</v>
          </cell>
        </row>
        <row r="2832">
          <cell r="B2832">
            <v>0</v>
          </cell>
          <cell r="C2832">
            <v>0</v>
          </cell>
        </row>
        <row r="2834">
          <cell r="B2834" t="str">
            <v>EQUIPO</v>
          </cell>
        </row>
        <row r="2835">
          <cell r="B2835" t="str">
            <v>HTA MENOR (5% de M. de O.)</v>
          </cell>
        </row>
        <row r="2836">
          <cell r="A2836">
            <v>0</v>
          </cell>
          <cell r="B2836">
            <v>0</v>
          </cell>
          <cell r="C2836">
            <v>0</v>
          </cell>
        </row>
        <row r="2837">
          <cell r="A2837">
            <v>0</v>
          </cell>
          <cell r="B2837">
            <v>0</v>
          </cell>
          <cell r="C2837">
            <v>0</v>
          </cell>
        </row>
        <row r="2838">
          <cell r="A2838">
            <v>0</v>
          </cell>
          <cell r="B2838">
            <v>0</v>
          </cell>
          <cell r="C2838">
            <v>0</v>
          </cell>
        </row>
        <row r="2840">
          <cell r="B2840" t="str">
            <v>MANO DE OBRA</v>
          </cell>
        </row>
        <row r="2841">
          <cell r="B2841">
            <v>0</v>
          </cell>
          <cell r="C2841">
            <v>0</v>
          </cell>
        </row>
        <row r="2842">
          <cell r="A2842">
            <v>0</v>
          </cell>
          <cell r="B2842">
            <v>0</v>
          </cell>
          <cell r="C2842">
            <v>0</v>
          </cell>
        </row>
        <row r="2843">
          <cell r="A2843">
            <v>0</v>
          </cell>
          <cell r="B2843">
            <v>0</v>
          </cell>
          <cell r="C2843">
            <v>0</v>
          </cell>
        </row>
        <row r="2844">
          <cell r="A2844">
            <v>0</v>
          </cell>
          <cell r="B2844">
            <v>0</v>
          </cell>
          <cell r="C2844">
            <v>0</v>
          </cell>
        </row>
        <row r="2846">
          <cell r="B2846" t="str">
            <v>TRANSPORTE</v>
          </cell>
        </row>
        <row r="2848">
          <cell r="A2848">
            <v>0</v>
          </cell>
          <cell r="B2848">
            <v>0</v>
          </cell>
          <cell r="C2848">
            <v>0</v>
          </cell>
        </row>
        <row r="2849">
          <cell r="A2849">
            <v>0</v>
          </cell>
          <cell r="B2849">
            <v>0</v>
          </cell>
          <cell r="C2849">
            <v>0</v>
          </cell>
        </row>
        <row r="2850">
          <cell r="A2850">
            <v>0</v>
          </cell>
          <cell r="B2850">
            <v>0</v>
          </cell>
          <cell r="C2850">
            <v>0</v>
          </cell>
        </row>
        <row r="2855">
          <cell r="A2855" t="str">
            <v>CODIGO</v>
          </cell>
          <cell r="B2855" t="str">
            <v>ITEM</v>
          </cell>
          <cell r="C2855" t="str">
            <v>UNIDAD</v>
          </cell>
        </row>
        <row r="2856">
          <cell r="D2856">
            <v>0</v>
          </cell>
        </row>
        <row r="2857">
          <cell r="B2857" t="str">
            <v>CODIGO</v>
          </cell>
        </row>
        <row r="2858">
          <cell r="A2858" t="str">
            <v>CODIGO</v>
          </cell>
          <cell r="B2858" t="str">
            <v>RECURSOS</v>
          </cell>
          <cell r="C2858" t="str">
            <v>UNIDAD</v>
          </cell>
          <cell r="D2858" t="str">
            <v>CANT.</v>
          </cell>
        </row>
        <row r="2859">
          <cell r="B2859" t="str">
            <v>MATERIALES</v>
          </cell>
        </row>
        <row r="2860">
          <cell r="B2860">
            <v>0</v>
          </cell>
          <cell r="C2860">
            <v>0</v>
          </cell>
        </row>
        <row r="2861">
          <cell r="B2861">
            <v>0</v>
          </cell>
          <cell r="C2861">
            <v>0</v>
          </cell>
        </row>
        <row r="2862">
          <cell r="B2862">
            <v>0</v>
          </cell>
          <cell r="C2862">
            <v>0</v>
          </cell>
        </row>
        <row r="2863">
          <cell r="B2863">
            <v>0</v>
          </cell>
          <cell r="C2863">
            <v>0</v>
          </cell>
        </row>
        <row r="2865">
          <cell r="B2865" t="str">
            <v>EQUIPO</v>
          </cell>
        </row>
        <row r="2866">
          <cell r="B2866" t="str">
            <v>HTA MENOR (5% de M. de O.)</v>
          </cell>
        </row>
        <row r="2867">
          <cell r="A2867">
            <v>0</v>
          </cell>
          <cell r="B2867">
            <v>0</v>
          </cell>
          <cell r="C2867">
            <v>0</v>
          </cell>
        </row>
        <row r="2868">
          <cell r="A2868">
            <v>0</v>
          </cell>
          <cell r="B2868">
            <v>0</v>
          </cell>
          <cell r="C2868">
            <v>0</v>
          </cell>
        </row>
        <row r="2869">
          <cell r="A2869">
            <v>0</v>
          </cell>
          <cell r="B2869">
            <v>0</v>
          </cell>
          <cell r="C2869">
            <v>0</v>
          </cell>
        </row>
        <row r="2871">
          <cell r="B2871" t="str">
            <v>MANO DE OBRA</v>
          </cell>
        </row>
        <row r="2872">
          <cell r="B2872">
            <v>0</v>
          </cell>
          <cell r="C2872">
            <v>0</v>
          </cell>
        </row>
        <row r="2873">
          <cell r="A2873">
            <v>0</v>
          </cell>
          <cell r="B2873">
            <v>0</v>
          </cell>
          <cell r="C2873">
            <v>0</v>
          </cell>
        </row>
        <row r="2874">
          <cell r="A2874">
            <v>0</v>
          </cell>
          <cell r="B2874">
            <v>0</v>
          </cell>
          <cell r="C2874">
            <v>0</v>
          </cell>
        </row>
        <row r="2875">
          <cell r="A2875">
            <v>0</v>
          </cell>
          <cell r="B2875">
            <v>0</v>
          </cell>
          <cell r="C2875">
            <v>0</v>
          </cell>
        </row>
        <row r="2877">
          <cell r="B2877" t="str">
            <v>TRANSPORTE</v>
          </cell>
        </row>
        <row r="2879">
          <cell r="A2879">
            <v>0</v>
          </cell>
          <cell r="B2879">
            <v>0</v>
          </cell>
          <cell r="C2879">
            <v>0</v>
          </cell>
        </row>
        <row r="2880">
          <cell r="A2880">
            <v>0</v>
          </cell>
          <cell r="B2880">
            <v>0</v>
          </cell>
          <cell r="C2880">
            <v>0</v>
          </cell>
        </row>
        <row r="2881">
          <cell r="A2881">
            <v>0</v>
          </cell>
          <cell r="B2881">
            <v>0</v>
          </cell>
          <cell r="C2881">
            <v>0</v>
          </cell>
        </row>
        <row r="2886">
          <cell r="A2886" t="str">
            <v>CODIGO</v>
          </cell>
          <cell r="B2886" t="str">
            <v>ITEM</v>
          </cell>
          <cell r="C2886" t="str">
            <v>UNIDAD</v>
          </cell>
        </row>
        <row r="2887">
          <cell r="D2887">
            <v>0</v>
          </cell>
        </row>
        <row r="2888">
          <cell r="B2888" t="str">
            <v>CODIGO</v>
          </cell>
        </row>
        <row r="2889">
          <cell r="A2889" t="str">
            <v>CODIGO</v>
          </cell>
          <cell r="B2889" t="str">
            <v>RECURSOS</v>
          </cell>
          <cell r="C2889" t="str">
            <v>UNIDAD</v>
          </cell>
          <cell r="D2889" t="str">
            <v>CANT.</v>
          </cell>
        </row>
        <row r="2890">
          <cell r="B2890" t="str">
            <v>MATERIALES</v>
          </cell>
        </row>
        <row r="2891">
          <cell r="B2891">
            <v>0</v>
          </cell>
          <cell r="C2891">
            <v>0</v>
          </cell>
        </row>
        <row r="2892">
          <cell r="B2892">
            <v>0</v>
          </cell>
          <cell r="C2892">
            <v>0</v>
          </cell>
        </row>
        <row r="2893">
          <cell r="B2893">
            <v>0</v>
          </cell>
          <cell r="C2893">
            <v>0</v>
          </cell>
        </row>
        <row r="2894">
          <cell r="B2894">
            <v>0</v>
          </cell>
          <cell r="C2894">
            <v>0</v>
          </cell>
        </row>
        <row r="2896">
          <cell r="B2896" t="str">
            <v>EQUIPO</v>
          </cell>
        </row>
        <row r="2897">
          <cell r="B2897" t="str">
            <v>HTA MENOR (5% de M. de O.)</v>
          </cell>
        </row>
        <row r="2898">
          <cell r="A2898">
            <v>0</v>
          </cell>
          <cell r="B2898">
            <v>0</v>
          </cell>
          <cell r="C2898">
            <v>0</v>
          </cell>
        </row>
        <row r="2899">
          <cell r="A2899">
            <v>0</v>
          </cell>
          <cell r="B2899">
            <v>0</v>
          </cell>
          <cell r="C2899">
            <v>0</v>
          </cell>
        </row>
        <row r="2900">
          <cell r="A2900">
            <v>0</v>
          </cell>
          <cell r="B2900">
            <v>0</v>
          </cell>
          <cell r="C2900">
            <v>0</v>
          </cell>
        </row>
        <row r="2902">
          <cell r="B2902" t="str">
            <v>MANO DE OBRA</v>
          </cell>
        </row>
        <row r="2903">
          <cell r="B2903">
            <v>0</v>
          </cell>
          <cell r="C2903">
            <v>0</v>
          </cell>
        </row>
        <row r="2904">
          <cell r="A2904">
            <v>0</v>
          </cell>
          <cell r="B2904">
            <v>0</v>
          </cell>
          <cell r="C2904">
            <v>0</v>
          </cell>
        </row>
        <row r="2905">
          <cell r="A2905">
            <v>0</v>
          </cell>
          <cell r="B2905">
            <v>0</v>
          </cell>
          <cell r="C2905">
            <v>0</v>
          </cell>
        </row>
        <row r="2906">
          <cell r="A2906">
            <v>0</v>
          </cell>
          <cell r="B2906">
            <v>0</v>
          </cell>
          <cell r="C2906">
            <v>0</v>
          </cell>
        </row>
        <row r="2908">
          <cell r="B2908" t="str">
            <v>TRANSPORTE</v>
          </cell>
        </row>
        <row r="2910">
          <cell r="A2910">
            <v>0</v>
          </cell>
          <cell r="B2910">
            <v>0</v>
          </cell>
          <cell r="C2910">
            <v>0</v>
          </cell>
        </row>
        <row r="2911">
          <cell r="A2911">
            <v>0</v>
          </cell>
          <cell r="B2911">
            <v>0</v>
          </cell>
          <cell r="C2911">
            <v>0</v>
          </cell>
        </row>
        <row r="2912">
          <cell r="A2912">
            <v>0</v>
          </cell>
          <cell r="B2912">
            <v>0</v>
          </cell>
          <cell r="C2912">
            <v>0</v>
          </cell>
        </row>
        <row r="2917">
          <cell r="A2917" t="str">
            <v>CODIGO</v>
          </cell>
          <cell r="B2917" t="str">
            <v>ITEM</v>
          </cell>
          <cell r="C2917" t="str">
            <v>UNIDAD</v>
          </cell>
        </row>
        <row r="2918">
          <cell r="D2918">
            <v>0</v>
          </cell>
        </row>
        <row r="2919">
          <cell r="B2919" t="str">
            <v>CODIGO</v>
          </cell>
        </row>
        <row r="2920">
          <cell r="A2920" t="str">
            <v>CODIGO</v>
          </cell>
          <cell r="B2920" t="str">
            <v>RECURSOS</v>
          </cell>
          <cell r="C2920" t="str">
            <v>UNIDAD</v>
          </cell>
          <cell r="D2920" t="str">
            <v>CANT.</v>
          </cell>
        </row>
        <row r="2921">
          <cell r="B2921" t="str">
            <v>MATERIALES</v>
          </cell>
        </row>
        <row r="2922">
          <cell r="B2922">
            <v>0</v>
          </cell>
          <cell r="C2922">
            <v>0</v>
          </cell>
        </row>
        <row r="2923">
          <cell r="B2923">
            <v>0</v>
          </cell>
          <cell r="C2923">
            <v>0</v>
          </cell>
        </row>
        <row r="2924">
          <cell r="B2924">
            <v>0</v>
          </cell>
          <cell r="C2924">
            <v>0</v>
          </cell>
        </row>
        <row r="2925">
          <cell r="B2925">
            <v>0</v>
          </cell>
          <cell r="C2925">
            <v>0</v>
          </cell>
        </row>
        <row r="2927">
          <cell r="B2927" t="str">
            <v>EQUIPO</v>
          </cell>
        </row>
        <row r="2928">
          <cell r="B2928" t="str">
            <v>HTA MENOR (5% de M. de O.)</v>
          </cell>
        </row>
        <row r="2929">
          <cell r="A2929">
            <v>0</v>
          </cell>
          <cell r="B2929">
            <v>0</v>
          </cell>
          <cell r="C2929">
            <v>0</v>
          </cell>
        </row>
        <row r="2930">
          <cell r="A2930">
            <v>0</v>
          </cell>
          <cell r="B2930">
            <v>0</v>
          </cell>
          <cell r="C2930">
            <v>0</v>
          </cell>
        </row>
        <row r="2931">
          <cell r="A2931">
            <v>0</v>
          </cell>
          <cell r="B2931">
            <v>0</v>
          </cell>
          <cell r="C2931">
            <v>0</v>
          </cell>
        </row>
        <row r="2933">
          <cell r="B2933" t="str">
            <v>MANO DE OBRA</v>
          </cell>
        </row>
        <row r="2934">
          <cell r="B2934">
            <v>0</v>
          </cell>
          <cell r="C2934">
            <v>0</v>
          </cell>
        </row>
        <row r="2935">
          <cell r="A2935">
            <v>0</v>
          </cell>
          <cell r="B2935">
            <v>0</v>
          </cell>
          <cell r="C2935">
            <v>0</v>
          </cell>
        </row>
        <row r="2936">
          <cell r="A2936">
            <v>0</v>
          </cell>
          <cell r="B2936">
            <v>0</v>
          </cell>
          <cell r="C2936">
            <v>0</v>
          </cell>
        </row>
        <row r="2937">
          <cell r="A2937">
            <v>0</v>
          </cell>
          <cell r="B2937">
            <v>0</v>
          </cell>
          <cell r="C2937">
            <v>0</v>
          </cell>
        </row>
        <row r="2939">
          <cell r="B2939" t="str">
            <v>TRANSPORTE</v>
          </cell>
        </row>
        <row r="2941">
          <cell r="A2941">
            <v>0</v>
          </cell>
          <cell r="B2941">
            <v>0</v>
          </cell>
          <cell r="C2941">
            <v>0</v>
          </cell>
        </row>
        <row r="2942">
          <cell r="A2942">
            <v>0</v>
          </cell>
          <cell r="B2942">
            <v>0</v>
          </cell>
          <cell r="C2942">
            <v>0</v>
          </cell>
        </row>
        <row r="2943">
          <cell r="A2943">
            <v>0</v>
          </cell>
          <cell r="B2943">
            <v>0</v>
          </cell>
          <cell r="C2943">
            <v>0</v>
          </cell>
        </row>
        <row r="2948">
          <cell r="A2948" t="str">
            <v>CODIGO</v>
          </cell>
          <cell r="B2948" t="str">
            <v>ITEM</v>
          </cell>
          <cell r="C2948" t="str">
            <v>UNIDAD</v>
          </cell>
        </row>
        <row r="2949">
          <cell r="D2949">
            <v>0</v>
          </cell>
        </row>
        <row r="2950">
          <cell r="B2950" t="str">
            <v>CODIGO</v>
          </cell>
        </row>
        <row r="2951">
          <cell r="A2951" t="str">
            <v>CODIGO</v>
          </cell>
          <cell r="B2951" t="str">
            <v>RECURSOS</v>
          </cell>
          <cell r="C2951" t="str">
            <v>UNIDAD</v>
          </cell>
          <cell r="D2951" t="str">
            <v>CANT.</v>
          </cell>
        </row>
        <row r="2952">
          <cell r="B2952" t="str">
            <v>MATERIALES</v>
          </cell>
        </row>
        <row r="2953">
          <cell r="B2953">
            <v>0</v>
          </cell>
          <cell r="C2953">
            <v>0</v>
          </cell>
        </row>
        <row r="2954">
          <cell r="B2954">
            <v>0</v>
          </cell>
          <cell r="C2954">
            <v>0</v>
          </cell>
        </row>
        <row r="2955">
          <cell r="B2955">
            <v>0</v>
          </cell>
          <cell r="C2955">
            <v>0</v>
          </cell>
        </row>
        <row r="2956">
          <cell r="B2956">
            <v>0</v>
          </cell>
          <cell r="C2956">
            <v>0</v>
          </cell>
        </row>
        <row r="2958">
          <cell r="B2958" t="str">
            <v>EQUIPO</v>
          </cell>
        </row>
        <row r="2959">
          <cell r="B2959" t="str">
            <v>HTA MENOR (5% de M. de O.)</v>
          </cell>
        </row>
        <row r="2960">
          <cell r="A2960">
            <v>0</v>
          </cell>
          <cell r="B2960">
            <v>0</v>
          </cell>
          <cell r="C2960">
            <v>0</v>
          </cell>
        </row>
        <row r="2961">
          <cell r="A2961">
            <v>0</v>
          </cell>
          <cell r="B2961">
            <v>0</v>
          </cell>
          <cell r="C2961">
            <v>0</v>
          </cell>
        </row>
        <row r="2962">
          <cell r="A2962">
            <v>0</v>
          </cell>
          <cell r="B2962">
            <v>0</v>
          </cell>
          <cell r="C2962">
            <v>0</v>
          </cell>
        </row>
        <row r="2964">
          <cell r="B2964" t="str">
            <v>MANO DE OBRA</v>
          </cell>
        </row>
        <row r="2965">
          <cell r="B2965">
            <v>0</v>
          </cell>
          <cell r="C2965">
            <v>0</v>
          </cell>
        </row>
        <row r="2966">
          <cell r="A2966">
            <v>0</v>
          </cell>
          <cell r="B2966">
            <v>0</v>
          </cell>
          <cell r="C2966">
            <v>0</v>
          </cell>
        </row>
        <row r="2967">
          <cell r="A2967">
            <v>0</v>
          </cell>
          <cell r="B2967">
            <v>0</v>
          </cell>
          <cell r="C2967">
            <v>0</v>
          </cell>
        </row>
        <row r="2968">
          <cell r="A2968">
            <v>0</v>
          </cell>
          <cell r="B2968">
            <v>0</v>
          </cell>
          <cell r="C2968">
            <v>0</v>
          </cell>
        </row>
        <row r="2970">
          <cell r="B2970" t="str">
            <v>TRANSPORTE</v>
          </cell>
        </row>
        <row r="2972">
          <cell r="A2972">
            <v>0</v>
          </cell>
          <cell r="B2972">
            <v>0</v>
          </cell>
          <cell r="C2972">
            <v>0</v>
          </cell>
        </row>
        <row r="2973">
          <cell r="A2973">
            <v>0</v>
          </cell>
          <cell r="B2973">
            <v>0</v>
          </cell>
          <cell r="C2973">
            <v>0</v>
          </cell>
        </row>
        <row r="2974">
          <cell r="A2974">
            <v>0</v>
          </cell>
          <cell r="B2974">
            <v>0</v>
          </cell>
          <cell r="C2974">
            <v>0</v>
          </cell>
        </row>
        <row r="2979">
          <cell r="A2979" t="str">
            <v>CODIGO</v>
          </cell>
          <cell r="B2979" t="str">
            <v>ITEM</v>
          </cell>
          <cell r="C2979" t="str">
            <v>UNIDAD</v>
          </cell>
        </row>
        <row r="2980">
          <cell r="D2980">
            <v>0</v>
          </cell>
        </row>
        <row r="2981">
          <cell r="B2981" t="str">
            <v>CODIGO</v>
          </cell>
        </row>
        <row r="2982">
          <cell r="A2982" t="str">
            <v>CODIGO</v>
          </cell>
          <cell r="B2982" t="str">
            <v>RECURSOS</v>
          </cell>
          <cell r="C2982" t="str">
            <v>UNIDAD</v>
          </cell>
          <cell r="D2982" t="str">
            <v>CANT.</v>
          </cell>
        </row>
        <row r="2983">
          <cell r="B2983" t="str">
            <v>MATERIALES</v>
          </cell>
        </row>
        <row r="2984">
          <cell r="B2984">
            <v>0</v>
          </cell>
          <cell r="C2984">
            <v>0</v>
          </cell>
        </row>
        <row r="2985">
          <cell r="B2985">
            <v>0</v>
          </cell>
          <cell r="C2985">
            <v>0</v>
          </cell>
        </row>
        <row r="2986">
          <cell r="B2986">
            <v>0</v>
          </cell>
          <cell r="C2986">
            <v>0</v>
          </cell>
        </row>
        <row r="2987">
          <cell r="B2987">
            <v>0</v>
          </cell>
          <cell r="C2987">
            <v>0</v>
          </cell>
        </row>
        <row r="2989">
          <cell r="B2989" t="str">
            <v>EQUIPO</v>
          </cell>
        </row>
        <row r="2990">
          <cell r="B2990" t="str">
            <v>HTA MENOR (5% de M. de O.)</v>
          </cell>
        </row>
        <row r="2991">
          <cell r="A2991">
            <v>0</v>
          </cell>
          <cell r="B2991">
            <v>0</v>
          </cell>
          <cell r="C2991">
            <v>0</v>
          </cell>
        </row>
        <row r="2992">
          <cell r="A2992">
            <v>0</v>
          </cell>
          <cell r="B2992">
            <v>0</v>
          </cell>
          <cell r="C2992">
            <v>0</v>
          </cell>
        </row>
        <row r="2993">
          <cell r="A2993">
            <v>0</v>
          </cell>
          <cell r="B2993">
            <v>0</v>
          </cell>
          <cell r="C2993">
            <v>0</v>
          </cell>
        </row>
        <row r="2995">
          <cell r="B2995" t="str">
            <v>MANO DE OBRA</v>
          </cell>
        </row>
        <row r="2996">
          <cell r="B2996">
            <v>0</v>
          </cell>
          <cell r="C2996">
            <v>0</v>
          </cell>
        </row>
        <row r="2997">
          <cell r="A2997">
            <v>0</v>
          </cell>
          <cell r="B2997">
            <v>0</v>
          </cell>
          <cell r="C2997">
            <v>0</v>
          </cell>
        </row>
        <row r="2998">
          <cell r="A2998">
            <v>0</v>
          </cell>
          <cell r="B2998">
            <v>0</v>
          </cell>
          <cell r="C2998">
            <v>0</v>
          </cell>
        </row>
        <row r="2999">
          <cell r="A2999">
            <v>0</v>
          </cell>
          <cell r="B2999">
            <v>0</v>
          </cell>
          <cell r="C2999">
            <v>0</v>
          </cell>
        </row>
        <row r="3001">
          <cell r="B3001" t="str">
            <v>TRANSPORTE</v>
          </cell>
        </row>
        <row r="3003">
          <cell r="A3003">
            <v>0</v>
          </cell>
          <cell r="B3003">
            <v>0</v>
          </cell>
          <cell r="C3003">
            <v>0</v>
          </cell>
        </row>
        <row r="3004">
          <cell r="A3004">
            <v>0</v>
          </cell>
          <cell r="B3004">
            <v>0</v>
          </cell>
          <cell r="C3004">
            <v>0</v>
          </cell>
        </row>
        <row r="3005">
          <cell r="A3005">
            <v>0</v>
          </cell>
          <cell r="B3005">
            <v>0</v>
          </cell>
          <cell r="C3005">
            <v>0</v>
          </cell>
        </row>
        <row r="3010">
          <cell r="A3010" t="str">
            <v>CODIGO</v>
          </cell>
          <cell r="B3010" t="str">
            <v>ITEM</v>
          </cell>
          <cell r="C3010" t="str">
            <v>UNIDAD</v>
          </cell>
        </row>
        <row r="3011">
          <cell r="D3011">
            <v>0</v>
          </cell>
        </row>
        <row r="3012">
          <cell r="B3012" t="str">
            <v>CODIGO</v>
          </cell>
        </row>
        <row r="3013">
          <cell r="A3013" t="str">
            <v>CODIGO</v>
          </cell>
          <cell r="B3013" t="str">
            <v>RECURSOS</v>
          </cell>
          <cell r="C3013" t="str">
            <v>UNIDAD</v>
          </cell>
          <cell r="D3013" t="str">
            <v>CANT.</v>
          </cell>
        </row>
        <row r="3014">
          <cell r="B3014" t="str">
            <v>MATERIALES</v>
          </cell>
        </row>
        <row r="3015">
          <cell r="B3015">
            <v>0</v>
          </cell>
          <cell r="C3015">
            <v>0</v>
          </cell>
        </row>
        <row r="3016">
          <cell r="B3016">
            <v>0</v>
          </cell>
          <cell r="C3016">
            <v>0</v>
          </cell>
        </row>
        <row r="3017">
          <cell r="B3017">
            <v>0</v>
          </cell>
          <cell r="C3017">
            <v>0</v>
          </cell>
        </row>
        <row r="3018">
          <cell r="B3018">
            <v>0</v>
          </cell>
          <cell r="C3018">
            <v>0</v>
          </cell>
        </row>
        <row r="3020">
          <cell r="B3020" t="str">
            <v>EQUIPO</v>
          </cell>
        </row>
        <row r="3021">
          <cell r="B3021" t="str">
            <v>HTA MENOR (5% de M. de O.)</v>
          </cell>
        </row>
        <row r="3022">
          <cell r="A3022">
            <v>0</v>
          </cell>
          <cell r="B3022">
            <v>0</v>
          </cell>
          <cell r="C3022">
            <v>0</v>
          </cell>
        </row>
        <row r="3023">
          <cell r="A3023">
            <v>0</v>
          </cell>
          <cell r="B3023">
            <v>0</v>
          </cell>
          <cell r="C3023">
            <v>0</v>
          </cell>
        </row>
        <row r="3024">
          <cell r="A3024">
            <v>0</v>
          </cell>
          <cell r="B3024">
            <v>0</v>
          </cell>
          <cell r="C3024">
            <v>0</v>
          </cell>
        </row>
        <row r="3026">
          <cell r="B3026" t="str">
            <v>MANO DE OBRA</v>
          </cell>
        </row>
        <row r="3027">
          <cell r="B3027">
            <v>0</v>
          </cell>
          <cell r="C3027">
            <v>0</v>
          </cell>
        </row>
        <row r="3028">
          <cell r="A3028">
            <v>0</v>
          </cell>
          <cell r="B3028">
            <v>0</v>
          </cell>
          <cell r="C3028">
            <v>0</v>
          </cell>
        </row>
        <row r="3029">
          <cell r="A3029">
            <v>0</v>
          </cell>
          <cell r="B3029">
            <v>0</v>
          </cell>
          <cell r="C3029">
            <v>0</v>
          </cell>
        </row>
        <row r="3030">
          <cell r="A3030">
            <v>0</v>
          </cell>
          <cell r="B3030">
            <v>0</v>
          </cell>
          <cell r="C3030">
            <v>0</v>
          </cell>
        </row>
        <row r="3032">
          <cell r="B3032" t="str">
            <v>TRANSPORTE</v>
          </cell>
        </row>
        <row r="3034">
          <cell r="A3034">
            <v>0</v>
          </cell>
          <cell r="B3034">
            <v>0</v>
          </cell>
          <cell r="C3034">
            <v>0</v>
          </cell>
        </row>
        <row r="3035">
          <cell r="A3035">
            <v>0</v>
          </cell>
          <cell r="B3035">
            <v>0</v>
          </cell>
          <cell r="C3035">
            <v>0</v>
          </cell>
        </row>
        <row r="3036">
          <cell r="A3036">
            <v>0</v>
          </cell>
          <cell r="B3036">
            <v>0</v>
          </cell>
          <cell r="C3036">
            <v>0</v>
          </cell>
        </row>
        <row r="3041">
          <cell r="A3041" t="str">
            <v>CODIGO</v>
          </cell>
          <cell r="B3041" t="str">
            <v>ITEM</v>
          </cell>
          <cell r="C3041" t="str">
            <v>UNIDAD</v>
          </cell>
        </row>
        <row r="3042">
          <cell r="D3042">
            <v>0</v>
          </cell>
        </row>
        <row r="3043">
          <cell r="B3043" t="str">
            <v>CODIGO</v>
          </cell>
        </row>
        <row r="3044">
          <cell r="A3044" t="str">
            <v>CODIGO</v>
          </cell>
          <cell r="B3044" t="str">
            <v>RECURSOS</v>
          </cell>
          <cell r="C3044" t="str">
            <v>UNIDAD</v>
          </cell>
          <cell r="D3044" t="str">
            <v>CANT.</v>
          </cell>
        </row>
        <row r="3045">
          <cell r="B3045" t="str">
            <v>MATERIALES</v>
          </cell>
        </row>
        <row r="3046">
          <cell r="B3046">
            <v>0</v>
          </cell>
          <cell r="C3046">
            <v>0</v>
          </cell>
        </row>
        <row r="3047">
          <cell r="B3047">
            <v>0</v>
          </cell>
          <cell r="C3047">
            <v>0</v>
          </cell>
        </row>
        <row r="3048">
          <cell r="B3048">
            <v>0</v>
          </cell>
          <cell r="C3048">
            <v>0</v>
          </cell>
        </row>
        <row r="3049">
          <cell r="B3049">
            <v>0</v>
          </cell>
          <cell r="C3049">
            <v>0</v>
          </cell>
        </row>
        <row r="3051">
          <cell r="B3051" t="str">
            <v>EQUIPO</v>
          </cell>
        </row>
        <row r="3052">
          <cell r="B3052" t="str">
            <v>HTA MENOR (5% de M. de O.)</v>
          </cell>
        </row>
        <row r="3053">
          <cell r="A3053">
            <v>0</v>
          </cell>
          <cell r="B3053">
            <v>0</v>
          </cell>
          <cell r="C3053">
            <v>0</v>
          </cell>
        </row>
        <row r="3054">
          <cell r="A3054">
            <v>0</v>
          </cell>
          <cell r="B3054">
            <v>0</v>
          </cell>
          <cell r="C3054">
            <v>0</v>
          </cell>
        </row>
        <row r="3055">
          <cell r="A3055">
            <v>0</v>
          </cell>
          <cell r="B3055">
            <v>0</v>
          </cell>
          <cell r="C3055">
            <v>0</v>
          </cell>
        </row>
        <row r="3057">
          <cell r="B3057" t="str">
            <v>MANO DE OBRA</v>
          </cell>
        </row>
        <row r="3058">
          <cell r="B3058">
            <v>0</v>
          </cell>
          <cell r="C3058">
            <v>0</v>
          </cell>
        </row>
        <row r="3059">
          <cell r="A3059">
            <v>0</v>
          </cell>
          <cell r="B3059">
            <v>0</v>
          </cell>
          <cell r="C3059">
            <v>0</v>
          </cell>
        </row>
        <row r="3060">
          <cell r="A3060">
            <v>0</v>
          </cell>
          <cell r="B3060">
            <v>0</v>
          </cell>
          <cell r="C3060">
            <v>0</v>
          </cell>
        </row>
        <row r="3061">
          <cell r="A3061">
            <v>0</v>
          </cell>
          <cell r="B3061">
            <v>0</v>
          </cell>
          <cell r="C3061">
            <v>0</v>
          </cell>
        </row>
        <row r="3063">
          <cell r="B3063" t="str">
            <v>TRANSPORTE</v>
          </cell>
        </row>
        <row r="3065">
          <cell r="A3065">
            <v>0</v>
          </cell>
          <cell r="B3065">
            <v>0</v>
          </cell>
          <cell r="C3065">
            <v>0</v>
          </cell>
        </row>
        <row r="3066">
          <cell r="A3066">
            <v>0</v>
          </cell>
          <cell r="B3066">
            <v>0</v>
          </cell>
          <cell r="C3066">
            <v>0</v>
          </cell>
        </row>
        <row r="3067">
          <cell r="A3067">
            <v>0</v>
          </cell>
          <cell r="B3067">
            <v>0</v>
          </cell>
          <cell r="C3067">
            <v>0</v>
          </cell>
        </row>
        <row r="3072">
          <cell r="A3072" t="str">
            <v>CODIGO</v>
          </cell>
          <cell r="B3072" t="str">
            <v>ITEM</v>
          </cell>
          <cell r="C3072" t="str">
            <v>UNIDAD</v>
          </cell>
        </row>
        <row r="3073">
          <cell r="D3073">
            <v>0</v>
          </cell>
        </row>
        <row r="3074">
          <cell r="B3074" t="str">
            <v>CODIGO</v>
          </cell>
        </row>
        <row r="3075">
          <cell r="A3075" t="str">
            <v>CODIGO</v>
          </cell>
          <cell r="B3075" t="str">
            <v>RECURSOS</v>
          </cell>
          <cell r="C3075" t="str">
            <v>UNIDAD</v>
          </cell>
          <cell r="D3075" t="str">
            <v>CANT.</v>
          </cell>
        </row>
        <row r="3076">
          <cell r="B3076" t="str">
            <v>MATERIALES</v>
          </cell>
        </row>
        <row r="3077">
          <cell r="B3077">
            <v>0</v>
          </cell>
          <cell r="C3077">
            <v>0</v>
          </cell>
        </row>
        <row r="3078">
          <cell r="B3078">
            <v>0</v>
          </cell>
          <cell r="C3078">
            <v>0</v>
          </cell>
        </row>
        <row r="3079">
          <cell r="B3079">
            <v>0</v>
          </cell>
          <cell r="C3079">
            <v>0</v>
          </cell>
        </row>
        <row r="3080">
          <cell r="B3080">
            <v>0</v>
          </cell>
          <cell r="C3080">
            <v>0</v>
          </cell>
        </row>
        <row r="3082">
          <cell r="B3082" t="str">
            <v>EQUIPO</v>
          </cell>
        </row>
        <row r="3083">
          <cell r="B3083" t="str">
            <v>HTA MENOR (5% de M. de O.)</v>
          </cell>
        </row>
        <row r="3084">
          <cell r="A3084">
            <v>0</v>
          </cell>
          <cell r="B3084">
            <v>0</v>
          </cell>
          <cell r="C3084">
            <v>0</v>
          </cell>
        </row>
        <row r="3085">
          <cell r="A3085">
            <v>0</v>
          </cell>
          <cell r="B3085">
            <v>0</v>
          </cell>
          <cell r="C3085">
            <v>0</v>
          </cell>
        </row>
        <row r="3086">
          <cell r="A3086">
            <v>0</v>
          </cell>
          <cell r="B3086">
            <v>0</v>
          </cell>
          <cell r="C3086">
            <v>0</v>
          </cell>
        </row>
        <row r="3088">
          <cell r="B3088" t="str">
            <v>MANO DE OBRA</v>
          </cell>
        </row>
        <row r="3089">
          <cell r="B3089">
            <v>0</v>
          </cell>
          <cell r="C3089">
            <v>0</v>
          </cell>
        </row>
        <row r="3090">
          <cell r="A3090">
            <v>0</v>
          </cell>
          <cell r="B3090">
            <v>0</v>
          </cell>
          <cell r="C3090">
            <v>0</v>
          </cell>
        </row>
        <row r="3091">
          <cell r="A3091">
            <v>0</v>
          </cell>
          <cell r="B3091">
            <v>0</v>
          </cell>
          <cell r="C3091">
            <v>0</v>
          </cell>
        </row>
        <row r="3092">
          <cell r="A3092">
            <v>0</v>
          </cell>
          <cell r="B3092">
            <v>0</v>
          </cell>
          <cell r="C3092">
            <v>0</v>
          </cell>
        </row>
        <row r="3094">
          <cell r="B3094" t="str">
            <v>TRANSPORTE</v>
          </cell>
        </row>
        <row r="3096">
          <cell r="A3096">
            <v>0</v>
          </cell>
          <cell r="B3096">
            <v>0</v>
          </cell>
          <cell r="C3096">
            <v>0</v>
          </cell>
        </row>
        <row r="3097">
          <cell r="A3097">
            <v>0</v>
          </cell>
          <cell r="B3097">
            <v>0</v>
          </cell>
          <cell r="C3097">
            <v>0</v>
          </cell>
        </row>
        <row r="3098">
          <cell r="A3098">
            <v>0</v>
          </cell>
          <cell r="B3098">
            <v>0</v>
          </cell>
          <cell r="C3098">
            <v>0</v>
          </cell>
        </row>
        <row r="3103">
          <cell r="A3103" t="str">
            <v>CODIGO</v>
          </cell>
          <cell r="B3103" t="str">
            <v>ITEM</v>
          </cell>
          <cell r="C3103" t="str">
            <v>UNIDAD</v>
          </cell>
        </row>
        <row r="3104">
          <cell r="D3104">
            <v>0</v>
          </cell>
        </row>
        <row r="3105">
          <cell r="B3105" t="str">
            <v>CODIGO</v>
          </cell>
        </row>
        <row r="3106">
          <cell r="A3106" t="str">
            <v>CODIGO</v>
          </cell>
          <cell r="B3106" t="str">
            <v>RECURSOS</v>
          </cell>
          <cell r="C3106" t="str">
            <v>UNIDAD</v>
          </cell>
          <cell r="D3106" t="str">
            <v>CANT.</v>
          </cell>
        </row>
        <row r="3107">
          <cell r="B3107" t="str">
            <v>MATERIALES</v>
          </cell>
        </row>
        <row r="3108">
          <cell r="B3108">
            <v>0</v>
          </cell>
          <cell r="C3108">
            <v>0</v>
          </cell>
        </row>
        <row r="3109">
          <cell r="B3109">
            <v>0</v>
          </cell>
          <cell r="C3109">
            <v>0</v>
          </cell>
        </row>
        <row r="3110">
          <cell r="B3110">
            <v>0</v>
          </cell>
          <cell r="C3110">
            <v>0</v>
          </cell>
        </row>
        <row r="3111">
          <cell r="B3111">
            <v>0</v>
          </cell>
          <cell r="C3111">
            <v>0</v>
          </cell>
        </row>
        <row r="3113">
          <cell r="B3113" t="str">
            <v>EQUIPO</v>
          </cell>
        </row>
        <row r="3114">
          <cell r="B3114" t="str">
            <v>HTA MENOR (5% de M. de O.)</v>
          </cell>
        </row>
        <row r="3115">
          <cell r="A3115">
            <v>0</v>
          </cell>
          <cell r="B3115">
            <v>0</v>
          </cell>
          <cell r="C3115">
            <v>0</v>
          </cell>
        </row>
        <row r="3116">
          <cell r="A3116">
            <v>0</v>
          </cell>
          <cell r="B3116">
            <v>0</v>
          </cell>
          <cell r="C3116">
            <v>0</v>
          </cell>
        </row>
        <row r="3117">
          <cell r="A3117">
            <v>0</v>
          </cell>
          <cell r="B3117">
            <v>0</v>
          </cell>
          <cell r="C3117">
            <v>0</v>
          </cell>
        </row>
        <row r="3119">
          <cell r="B3119" t="str">
            <v>MANO DE OBRA</v>
          </cell>
        </row>
        <row r="3120">
          <cell r="B3120">
            <v>0</v>
          </cell>
          <cell r="C3120">
            <v>0</v>
          </cell>
        </row>
        <row r="3121">
          <cell r="A3121">
            <v>0</v>
          </cell>
          <cell r="B3121">
            <v>0</v>
          </cell>
          <cell r="C3121">
            <v>0</v>
          </cell>
        </row>
        <row r="3122">
          <cell r="A3122">
            <v>0</v>
          </cell>
          <cell r="B3122">
            <v>0</v>
          </cell>
          <cell r="C3122">
            <v>0</v>
          </cell>
        </row>
        <row r="3123">
          <cell r="A3123">
            <v>0</v>
          </cell>
          <cell r="B3123">
            <v>0</v>
          </cell>
          <cell r="C3123">
            <v>0</v>
          </cell>
        </row>
        <row r="3125">
          <cell r="B3125" t="str">
            <v>TRANSPORTE</v>
          </cell>
        </row>
        <row r="3127">
          <cell r="A3127">
            <v>0</v>
          </cell>
          <cell r="B3127">
            <v>0</v>
          </cell>
          <cell r="C3127">
            <v>0</v>
          </cell>
        </row>
        <row r="3128">
          <cell r="A3128">
            <v>0</v>
          </cell>
          <cell r="B3128">
            <v>0</v>
          </cell>
          <cell r="C3128">
            <v>0</v>
          </cell>
        </row>
        <row r="3129">
          <cell r="A3129">
            <v>0</v>
          </cell>
          <cell r="B3129">
            <v>0</v>
          </cell>
          <cell r="C3129">
            <v>0</v>
          </cell>
        </row>
        <row r="3134">
          <cell r="A3134" t="str">
            <v>CODIGO</v>
          </cell>
          <cell r="B3134" t="str">
            <v>ITEM</v>
          </cell>
          <cell r="C3134" t="str">
            <v>UNIDAD</v>
          </cell>
        </row>
        <row r="3135">
          <cell r="D3135">
            <v>0</v>
          </cell>
        </row>
        <row r="3136">
          <cell r="B3136" t="str">
            <v>CODIGO</v>
          </cell>
        </row>
        <row r="3137">
          <cell r="A3137" t="str">
            <v>CODIGO</v>
          </cell>
          <cell r="B3137" t="str">
            <v>RECURSOS</v>
          </cell>
          <cell r="C3137" t="str">
            <v>UNIDAD</v>
          </cell>
          <cell r="D3137" t="str">
            <v>CANT.</v>
          </cell>
        </row>
        <row r="3138">
          <cell r="B3138" t="str">
            <v>MATERIALES</v>
          </cell>
        </row>
        <row r="3139">
          <cell r="B3139">
            <v>0</v>
          </cell>
          <cell r="C3139">
            <v>0</v>
          </cell>
        </row>
        <row r="3140">
          <cell r="B3140">
            <v>0</v>
          </cell>
          <cell r="C3140">
            <v>0</v>
          </cell>
        </row>
        <row r="3141">
          <cell r="B3141">
            <v>0</v>
          </cell>
          <cell r="C3141">
            <v>0</v>
          </cell>
        </row>
        <row r="3142">
          <cell r="B3142">
            <v>0</v>
          </cell>
          <cell r="C3142">
            <v>0</v>
          </cell>
        </row>
        <row r="3144">
          <cell r="B3144" t="str">
            <v>EQUIPO</v>
          </cell>
        </row>
        <row r="3145">
          <cell r="B3145" t="str">
            <v>HTA MENOR (5% de M. de O.)</v>
          </cell>
        </row>
        <row r="3146">
          <cell r="A3146">
            <v>0</v>
          </cell>
          <cell r="B3146">
            <v>0</v>
          </cell>
          <cell r="C3146">
            <v>0</v>
          </cell>
        </row>
        <row r="3147">
          <cell r="A3147">
            <v>0</v>
          </cell>
          <cell r="B3147">
            <v>0</v>
          </cell>
          <cell r="C3147">
            <v>0</v>
          </cell>
        </row>
        <row r="3148">
          <cell r="A3148">
            <v>0</v>
          </cell>
          <cell r="B3148">
            <v>0</v>
          </cell>
          <cell r="C3148">
            <v>0</v>
          </cell>
        </row>
        <row r="3150">
          <cell r="B3150" t="str">
            <v>MANO DE OBRA</v>
          </cell>
        </row>
        <row r="3151">
          <cell r="B3151">
            <v>0</v>
          </cell>
          <cell r="C3151">
            <v>0</v>
          </cell>
        </row>
        <row r="3152">
          <cell r="A3152">
            <v>0</v>
          </cell>
          <cell r="B3152">
            <v>0</v>
          </cell>
          <cell r="C3152">
            <v>0</v>
          </cell>
        </row>
        <row r="3153">
          <cell r="A3153">
            <v>0</v>
          </cell>
          <cell r="B3153">
            <v>0</v>
          </cell>
          <cell r="C3153">
            <v>0</v>
          </cell>
        </row>
        <row r="3154">
          <cell r="A3154">
            <v>0</v>
          </cell>
          <cell r="B3154">
            <v>0</v>
          </cell>
          <cell r="C3154">
            <v>0</v>
          </cell>
        </row>
        <row r="3156">
          <cell r="B3156" t="str">
            <v>TRANSPORTE</v>
          </cell>
        </row>
        <row r="3158">
          <cell r="A3158">
            <v>0</v>
          </cell>
          <cell r="B3158">
            <v>0</v>
          </cell>
          <cell r="C3158">
            <v>0</v>
          </cell>
        </row>
        <row r="3159">
          <cell r="A3159">
            <v>0</v>
          </cell>
          <cell r="B3159">
            <v>0</v>
          </cell>
          <cell r="C3159">
            <v>0</v>
          </cell>
        </row>
        <row r="3160">
          <cell r="A3160">
            <v>0</v>
          </cell>
          <cell r="B3160">
            <v>0</v>
          </cell>
          <cell r="C3160">
            <v>0</v>
          </cell>
        </row>
        <row r="3165">
          <cell r="A3165" t="str">
            <v>CODIGO</v>
          </cell>
          <cell r="B3165" t="str">
            <v>ITEM</v>
          </cell>
          <cell r="C3165" t="str">
            <v>UNIDAD</v>
          </cell>
        </row>
        <row r="3166">
          <cell r="D3166">
            <v>0</v>
          </cell>
        </row>
        <row r="3167">
          <cell r="B3167" t="str">
            <v>CODIGO</v>
          </cell>
        </row>
        <row r="3168">
          <cell r="A3168" t="str">
            <v>CODIGO</v>
          </cell>
          <cell r="B3168" t="str">
            <v>RECURSOS</v>
          </cell>
          <cell r="C3168" t="str">
            <v>UNIDAD</v>
          </cell>
          <cell r="D3168" t="str">
            <v>CANT.</v>
          </cell>
        </row>
        <row r="3169">
          <cell r="B3169" t="str">
            <v>MATERIALES</v>
          </cell>
        </row>
        <row r="3170">
          <cell r="B3170">
            <v>0</v>
          </cell>
          <cell r="C3170">
            <v>0</v>
          </cell>
        </row>
        <row r="3171">
          <cell r="B3171">
            <v>0</v>
          </cell>
          <cell r="C3171">
            <v>0</v>
          </cell>
        </row>
        <row r="3172">
          <cell r="B3172">
            <v>0</v>
          </cell>
          <cell r="C3172">
            <v>0</v>
          </cell>
        </row>
        <row r="3173">
          <cell r="B3173">
            <v>0</v>
          </cell>
          <cell r="C3173">
            <v>0</v>
          </cell>
        </row>
        <row r="3175">
          <cell r="B3175" t="str">
            <v>EQUIPO</v>
          </cell>
        </row>
        <row r="3176">
          <cell r="B3176" t="str">
            <v>HTA MENOR (5% de M. de O.)</v>
          </cell>
        </row>
        <row r="3177">
          <cell r="A3177">
            <v>0</v>
          </cell>
          <cell r="B3177">
            <v>0</v>
          </cell>
          <cell r="C3177">
            <v>0</v>
          </cell>
        </row>
        <row r="3178">
          <cell r="A3178">
            <v>0</v>
          </cell>
          <cell r="B3178">
            <v>0</v>
          </cell>
          <cell r="C3178">
            <v>0</v>
          </cell>
        </row>
        <row r="3179">
          <cell r="A3179">
            <v>0</v>
          </cell>
          <cell r="B3179">
            <v>0</v>
          </cell>
          <cell r="C3179">
            <v>0</v>
          </cell>
        </row>
        <row r="3181">
          <cell r="B3181" t="str">
            <v>MANO DE OBRA</v>
          </cell>
        </row>
        <row r="3182">
          <cell r="B3182">
            <v>0</v>
          </cell>
          <cell r="C3182">
            <v>0</v>
          </cell>
        </row>
        <row r="3183">
          <cell r="A3183">
            <v>0</v>
          </cell>
          <cell r="B3183">
            <v>0</v>
          </cell>
          <cell r="C3183">
            <v>0</v>
          </cell>
        </row>
        <row r="3184">
          <cell r="A3184">
            <v>0</v>
          </cell>
          <cell r="B3184">
            <v>0</v>
          </cell>
          <cell r="C3184">
            <v>0</v>
          </cell>
        </row>
        <row r="3185">
          <cell r="A3185">
            <v>0</v>
          </cell>
          <cell r="B3185">
            <v>0</v>
          </cell>
          <cell r="C3185">
            <v>0</v>
          </cell>
        </row>
        <row r="3187">
          <cell r="B3187" t="str">
            <v>TRANSPORTE</v>
          </cell>
        </row>
        <row r="3189">
          <cell r="A3189">
            <v>0</v>
          </cell>
          <cell r="B3189">
            <v>0</v>
          </cell>
          <cell r="C3189">
            <v>0</v>
          </cell>
        </row>
        <row r="3190">
          <cell r="A3190">
            <v>0</v>
          </cell>
          <cell r="B3190">
            <v>0</v>
          </cell>
          <cell r="C3190">
            <v>0</v>
          </cell>
        </row>
        <row r="3191">
          <cell r="A3191">
            <v>0</v>
          </cell>
          <cell r="B3191">
            <v>0</v>
          </cell>
          <cell r="C3191">
            <v>0</v>
          </cell>
        </row>
        <row r="3197">
          <cell r="A3197" t="str">
            <v>CODIGO</v>
          </cell>
          <cell r="B3197" t="str">
            <v>ITEM</v>
          </cell>
          <cell r="C3197" t="str">
            <v>UNIDAD</v>
          </cell>
        </row>
        <row r="3198">
          <cell r="D3198">
            <v>0</v>
          </cell>
        </row>
        <row r="3199">
          <cell r="B3199" t="str">
            <v>CODIGO</v>
          </cell>
        </row>
        <row r="3200">
          <cell r="A3200" t="str">
            <v>CODIGO</v>
          </cell>
          <cell r="B3200" t="str">
            <v>RECURSOS</v>
          </cell>
          <cell r="C3200" t="str">
            <v>UNIDAD</v>
          </cell>
          <cell r="D3200" t="str">
            <v>CANT.</v>
          </cell>
        </row>
        <row r="3201">
          <cell r="B3201" t="str">
            <v>MATERIALES</v>
          </cell>
        </row>
        <row r="3202">
          <cell r="B3202">
            <v>0</v>
          </cell>
          <cell r="C3202">
            <v>0</v>
          </cell>
        </row>
        <row r="3203">
          <cell r="B3203">
            <v>0</v>
          </cell>
          <cell r="C3203">
            <v>0</v>
          </cell>
        </row>
        <row r="3204">
          <cell r="B3204">
            <v>0</v>
          </cell>
          <cell r="C3204">
            <v>0</v>
          </cell>
        </row>
        <row r="3205">
          <cell r="B3205">
            <v>0</v>
          </cell>
          <cell r="C3205">
            <v>0</v>
          </cell>
        </row>
        <row r="3207">
          <cell r="B3207" t="str">
            <v>EQUIPO</v>
          </cell>
        </row>
        <row r="3208">
          <cell r="B3208" t="str">
            <v>HTA MENOR (5% de M. de O.)</v>
          </cell>
        </row>
        <row r="3209">
          <cell r="A3209">
            <v>0</v>
          </cell>
          <cell r="B3209">
            <v>0</v>
          </cell>
          <cell r="C3209">
            <v>0</v>
          </cell>
        </row>
        <row r="3210">
          <cell r="A3210">
            <v>0</v>
          </cell>
          <cell r="B3210">
            <v>0</v>
          </cell>
          <cell r="C3210">
            <v>0</v>
          </cell>
        </row>
        <row r="3211">
          <cell r="A3211">
            <v>0</v>
          </cell>
          <cell r="B3211">
            <v>0</v>
          </cell>
          <cell r="C3211">
            <v>0</v>
          </cell>
        </row>
        <row r="3213">
          <cell r="B3213" t="str">
            <v>MANO DE OBRA</v>
          </cell>
        </row>
        <row r="3214">
          <cell r="B3214">
            <v>0</v>
          </cell>
          <cell r="C3214">
            <v>0</v>
          </cell>
        </row>
        <row r="3215">
          <cell r="A3215">
            <v>0</v>
          </cell>
          <cell r="B3215">
            <v>0</v>
          </cell>
          <cell r="C3215">
            <v>0</v>
          </cell>
        </row>
        <row r="3216">
          <cell r="A3216">
            <v>0</v>
          </cell>
          <cell r="B3216">
            <v>0</v>
          </cell>
          <cell r="C3216">
            <v>0</v>
          </cell>
        </row>
        <row r="3217">
          <cell r="A3217">
            <v>0</v>
          </cell>
          <cell r="B3217">
            <v>0</v>
          </cell>
          <cell r="C3217">
            <v>0</v>
          </cell>
        </row>
        <row r="3219">
          <cell r="B3219" t="str">
            <v>TRANSPORTE</v>
          </cell>
        </row>
        <row r="3221">
          <cell r="A3221">
            <v>0</v>
          </cell>
          <cell r="B3221">
            <v>0</v>
          </cell>
          <cell r="C3221">
            <v>0</v>
          </cell>
        </row>
        <row r="3222">
          <cell r="A3222">
            <v>0</v>
          </cell>
          <cell r="B3222">
            <v>0</v>
          </cell>
          <cell r="C3222">
            <v>0</v>
          </cell>
        </row>
        <row r="3223">
          <cell r="A3223">
            <v>0</v>
          </cell>
          <cell r="B3223">
            <v>0</v>
          </cell>
          <cell r="C3223">
            <v>0</v>
          </cell>
        </row>
        <row r="3229">
          <cell r="A3229" t="str">
            <v>CODIGO</v>
          </cell>
          <cell r="B3229" t="str">
            <v>ITEM</v>
          </cell>
          <cell r="C3229" t="str">
            <v>UNIDAD</v>
          </cell>
        </row>
        <row r="3230">
          <cell r="D3230">
            <v>0</v>
          </cell>
        </row>
        <row r="3231">
          <cell r="B3231" t="str">
            <v>CODIGO</v>
          </cell>
        </row>
        <row r="3232">
          <cell r="A3232" t="str">
            <v>CODIGO</v>
          </cell>
          <cell r="B3232" t="str">
            <v>RECURSOS</v>
          </cell>
          <cell r="C3232" t="str">
            <v>UNIDAD</v>
          </cell>
          <cell r="D3232" t="str">
            <v>CANT.</v>
          </cell>
        </row>
        <row r="3233">
          <cell r="B3233" t="str">
            <v>MATERIALES</v>
          </cell>
        </row>
        <row r="3234">
          <cell r="B3234">
            <v>0</v>
          </cell>
          <cell r="C3234">
            <v>0</v>
          </cell>
        </row>
        <row r="3235">
          <cell r="B3235">
            <v>0</v>
          </cell>
          <cell r="C3235">
            <v>0</v>
          </cell>
        </row>
        <row r="3236">
          <cell r="B3236">
            <v>0</v>
          </cell>
          <cell r="C3236">
            <v>0</v>
          </cell>
        </row>
        <row r="3237">
          <cell r="B3237">
            <v>0</v>
          </cell>
          <cell r="C3237">
            <v>0</v>
          </cell>
        </row>
        <row r="3239">
          <cell r="B3239" t="str">
            <v>EQUIPO</v>
          </cell>
        </row>
        <row r="3240">
          <cell r="B3240" t="str">
            <v>HTA MENOR (5% de M. de O.)</v>
          </cell>
        </row>
        <row r="3241">
          <cell r="A3241">
            <v>0</v>
          </cell>
          <cell r="B3241">
            <v>0</v>
          </cell>
          <cell r="C3241">
            <v>0</v>
          </cell>
        </row>
        <row r="3242">
          <cell r="A3242">
            <v>0</v>
          </cell>
          <cell r="B3242">
            <v>0</v>
          </cell>
          <cell r="C3242">
            <v>0</v>
          </cell>
        </row>
        <row r="3243">
          <cell r="A3243">
            <v>0</v>
          </cell>
          <cell r="B3243">
            <v>0</v>
          </cell>
          <cell r="C3243">
            <v>0</v>
          </cell>
        </row>
        <row r="3245">
          <cell r="B3245" t="str">
            <v>MANO DE OBRA</v>
          </cell>
        </row>
        <row r="3246">
          <cell r="B3246">
            <v>0</v>
          </cell>
          <cell r="C3246">
            <v>0</v>
          </cell>
        </row>
        <row r="3247">
          <cell r="A3247">
            <v>0</v>
          </cell>
          <cell r="B3247">
            <v>0</v>
          </cell>
          <cell r="C3247">
            <v>0</v>
          </cell>
        </row>
        <row r="3248">
          <cell r="A3248">
            <v>0</v>
          </cell>
          <cell r="B3248">
            <v>0</v>
          </cell>
          <cell r="C3248">
            <v>0</v>
          </cell>
        </row>
        <row r="3249">
          <cell r="A3249">
            <v>0</v>
          </cell>
          <cell r="B3249">
            <v>0</v>
          </cell>
          <cell r="C3249">
            <v>0</v>
          </cell>
        </row>
        <row r="3251">
          <cell r="B3251" t="str">
            <v>TRANSPORTE</v>
          </cell>
        </row>
        <row r="3253">
          <cell r="A3253">
            <v>0</v>
          </cell>
          <cell r="B3253">
            <v>0</v>
          </cell>
          <cell r="C3253">
            <v>0</v>
          </cell>
        </row>
        <row r="3254">
          <cell r="A3254">
            <v>0</v>
          </cell>
          <cell r="B3254">
            <v>0</v>
          </cell>
          <cell r="C3254">
            <v>0</v>
          </cell>
        </row>
        <row r="3255">
          <cell r="A3255">
            <v>0</v>
          </cell>
          <cell r="B3255">
            <v>0</v>
          </cell>
          <cell r="C3255">
            <v>0</v>
          </cell>
        </row>
        <row r="3260">
          <cell r="A3260" t="str">
            <v>CODIGO</v>
          </cell>
          <cell r="B3260" t="str">
            <v>ITEM</v>
          </cell>
          <cell r="C3260" t="str">
            <v>UNIDAD</v>
          </cell>
        </row>
        <row r="3261">
          <cell r="D3261">
            <v>0</v>
          </cell>
        </row>
        <row r="3262">
          <cell r="B3262" t="str">
            <v>CODIGO</v>
          </cell>
        </row>
        <row r="3263">
          <cell r="A3263" t="str">
            <v>CODIGO</v>
          </cell>
          <cell r="B3263" t="str">
            <v>RECURSOS</v>
          </cell>
          <cell r="C3263" t="str">
            <v>UNIDAD</v>
          </cell>
          <cell r="D3263" t="str">
            <v>CANT.</v>
          </cell>
        </row>
        <row r="3264">
          <cell r="B3264" t="str">
            <v>MATERIALES</v>
          </cell>
        </row>
        <row r="3265">
          <cell r="B3265">
            <v>0</v>
          </cell>
          <cell r="C3265">
            <v>0</v>
          </cell>
        </row>
        <row r="3266">
          <cell r="B3266">
            <v>0</v>
          </cell>
          <cell r="C3266">
            <v>0</v>
          </cell>
        </row>
        <row r="3267">
          <cell r="B3267">
            <v>0</v>
          </cell>
          <cell r="C3267">
            <v>0</v>
          </cell>
        </row>
        <row r="3268">
          <cell r="B3268">
            <v>0</v>
          </cell>
          <cell r="C3268">
            <v>0</v>
          </cell>
        </row>
        <row r="3270">
          <cell r="B3270" t="str">
            <v>EQUIPO</v>
          </cell>
        </row>
        <row r="3271">
          <cell r="B3271" t="str">
            <v>HTA MENOR (5% de M. de O.)</v>
          </cell>
        </row>
        <row r="3272">
          <cell r="A3272">
            <v>0</v>
          </cell>
          <cell r="B3272">
            <v>0</v>
          </cell>
          <cell r="C3272">
            <v>0</v>
          </cell>
        </row>
        <row r="3273">
          <cell r="A3273">
            <v>0</v>
          </cell>
          <cell r="B3273">
            <v>0</v>
          </cell>
          <cell r="C3273">
            <v>0</v>
          </cell>
        </row>
        <row r="3274">
          <cell r="A3274">
            <v>0</v>
          </cell>
          <cell r="B3274">
            <v>0</v>
          </cell>
          <cell r="C3274">
            <v>0</v>
          </cell>
        </row>
        <row r="3276">
          <cell r="B3276" t="str">
            <v>MANO DE OBRA</v>
          </cell>
        </row>
        <row r="3277">
          <cell r="B3277">
            <v>0</v>
          </cell>
          <cell r="C3277">
            <v>0</v>
          </cell>
        </row>
        <row r="3278">
          <cell r="A3278">
            <v>0</v>
          </cell>
          <cell r="B3278">
            <v>0</v>
          </cell>
          <cell r="C3278">
            <v>0</v>
          </cell>
        </row>
        <row r="3279">
          <cell r="A3279">
            <v>0</v>
          </cell>
          <cell r="B3279">
            <v>0</v>
          </cell>
          <cell r="C3279">
            <v>0</v>
          </cell>
        </row>
        <row r="3280">
          <cell r="A3280">
            <v>0</v>
          </cell>
          <cell r="B3280">
            <v>0</v>
          </cell>
          <cell r="C3280">
            <v>0</v>
          </cell>
        </row>
        <row r="3282">
          <cell r="B3282" t="str">
            <v>TRANSPORTE</v>
          </cell>
        </row>
        <row r="3284">
          <cell r="A3284">
            <v>0</v>
          </cell>
          <cell r="B3284">
            <v>0</v>
          </cell>
          <cell r="C3284">
            <v>0</v>
          </cell>
        </row>
        <row r="3285">
          <cell r="A3285">
            <v>0</v>
          </cell>
          <cell r="B3285">
            <v>0</v>
          </cell>
          <cell r="C3285">
            <v>0</v>
          </cell>
        </row>
        <row r="3286">
          <cell r="A3286">
            <v>0</v>
          </cell>
          <cell r="B3286">
            <v>0</v>
          </cell>
          <cell r="C3286">
            <v>0</v>
          </cell>
        </row>
        <row r="3291">
          <cell r="A3291" t="str">
            <v>CODIGO</v>
          </cell>
          <cell r="B3291" t="str">
            <v>ITEM</v>
          </cell>
          <cell r="C3291" t="str">
            <v>UNIDAD</v>
          </cell>
        </row>
        <row r="3292">
          <cell r="D3292">
            <v>0</v>
          </cell>
        </row>
        <row r="3293">
          <cell r="B3293" t="str">
            <v>CODIGO</v>
          </cell>
        </row>
        <row r="3294">
          <cell r="A3294" t="str">
            <v>CODIGO</v>
          </cell>
          <cell r="B3294" t="str">
            <v>RECURSOS</v>
          </cell>
          <cell r="C3294" t="str">
            <v>UNIDAD</v>
          </cell>
          <cell r="D3294" t="str">
            <v>CANT.</v>
          </cell>
        </row>
        <row r="3295">
          <cell r="B3295" t="str">
            <v>MATERIALES</v>
          </cell>
        </row>
        <row r="3296">
          <cell r="B3296">
            <v>0</v>
          </cell>
          <cell r="C3296">
            <v>0</v>
          </cell>
        </row>
        <row r="3297">
          <cell r="B3297">
            <v>0</v>
          </cell>
          <cell r="C3297">
            <v>0</v>
          </cell>
        </row>
        <row r="3298">
          <cell r="B3298">
            <v>0</v>
          </cell>
          <cell r="C3298">
            <v>0</v>
          </cell>
        </row>
        <row r="3299">
          <cell r="B3299">
            <v>0</v>
          </cell>
          <cell r="C3299">
            <v>0</v>
          </cell>
        </row>
        <row r="3301">
          <cell r="B3301" t="str">
            <v>EQUIPO</v>
          </cell>
        </row>
        <row r="3302">
          <cell r="B3302" t="str">
            <v>HTA MENOR (5% de M. de O.)</v>
          </cell>
        </row>
        <row r="3303">
          <cell r="A3303">
            <v>0</v>
          </cell>
          <cell r="B3303">
            <v>0</v>
          </cell>
          <cell r="C3303">
            <v>0</v>
          </cell>
        </row>
        <row r="3304">
          <cell r="A3304">
            <v>0</v>
          </cell>
          <cell r="B3304">
            <v>0</v>
          </cell>
          <cell r="C3304">
            <v>0</v>
          </cell>
        </row>
        <row r="3305">
          <cell r="A3305">
            <v>0</v>
          </cell>
          <cell r="B3305">
            <v>0</v>
          </cell>
          <cell r="C3305">
            <v>0</v>
          </cell>
        </row>
        <row r="3307">
          <cell r="B3307" t="str">
            <v>MANO DE OBRA</v>
          </cell>
        </row>
        <row r="3308">
          <cell r="B3308">
            <v>0</v>
          </cell>
          <cell r="C3308">
            <v>0</v>
          </cell>
        </row>
        <row r="3309">
          <cell r="A3309">
            <v>0</v>
          </cell>
          <cell r="B3309">
            <v>0</v>
          </cell>
          <cell r="C3309">
            <v>0</v>
          </cell>
        </row>
        <row r="3310">
          <cell r="A3310">
            <v>0</v>
          </cell>
          <cell r="B3310">
            <v>0</v>
          </cell>
          <cell r="C3310">
            <v>0</v>
          </cell>
        </row>
        <row r="3311">
          <cell r="A3311">
            <v>0</v>
          </cell>
          <cell r="B3311">
            <v>0</v>
          </cell>
          <cell r="C3311">
            <v>0</v>
          </cell>
        </row>
        <row r="3313">
          <cell r="B3313" t="str">
            <v>TRANSPORTE</v>
          </cell>
        </row>
        <row r="3315">
          <cell r="A3315">
            <v>0</v>
          </cell>
          <cell r="B3315">
            <v>0</v>
          </cell>
          <cell r="C3315">
            <v>0</v>
          </cell>
        </row>
        <row r="3316">
          <cell r="A3316">
            <v>0</v>
          </cell>
          <cell r="B3316">
            <v>0</v>
          </cell>
          <cell r="C3316">
            <v>0</v>
          </cell>
        </row>
        <row r="3317">
          <cell r="A3317">
            <v>0</v>
          </cell>
          <cell r="B3317">
            <v>0</v>
          </cell>
          <cell r="C3317">
            <v>0</v>
          </cell>
        </row>
        <row r="3322">
          <cell r="A3322" t="str">
            <v>CODIGO</v>
          </cell>
          <cell r="B3322" t="str">
            <v>ITEM</v>
          </cell>
          <cell r="C3322" t="str">
            <v>UNIDAD</v>
          </cell>
        </row>
        <row r="3323">
          <cell r="D3323">
            <v>0</v>
          </cell>
        </row>
        <row r="3324">
          <cell r="B3324" t="str">
            <v>CODIGO</v>
          </cell>
        </row>
        <row r="3325">
          <cell r="A3325" t="str">
            <v>CODIGO</v>
          </cell>
          <cell r="B3325" t="str">
            <v>RECURSOS</v>
          </cell>
          <cell r="C3325" t="str">
            <v>UNIDAD</v>
          </cell>
          <cell r="D3325" t="str">
            <v>CANT.</v>
          </cell>
        </row>
        <row r="3326">
          <cell r="B3326" t="str">
            <v>MATERIALES</v>
          </cell>
        </row>
        <row r="3327">
          <cell r="B3327">
            <v>0</v>
          </cell>
          <cell r="C3327">
            <v>0</v>
          </cell>
        </row>
        <row r="3328">
          <cell r="B3328">
            <v>0</v>
          </cell>
          <cell r="C3328">
            <v>0</v>
          </cell>
        </row>
        <row r="3329">
          <cell r="B3329">
            <v>0</v>
          </cell>
          <cell r="C3329">
            <v>0</v>
          </cell>
        </row>
        <row r="3330">
          <cell r="B3330">
            <v>0</v>
          </cell>
          <cell r="C3330">
            <v>0</v>
          </cell>
        </row>
        <row r="3332">
          <cell r="B3332" t="str">
            <v>EQUIPO</v>
          </cell>
        </row>
        <row r="3333">
          <cell r="B3333" t="str">
            <v>HTA MENOR (5% de M. de O.)</v>
          </cell>
        </row>
        <row r="3334">
          <cell r="A3334">
            <v>0</v>
          </cell>
          <cell r="B3334">
            <v>0</v>
          </cell>
          <cell r="C3334">
            <v>0</v>
          </cell>
        </row>
        <row r="3335">
          <cell r="A3335">
            <v>0</v>
          </cell>
          <cell r="B3335">
            <v>0</v>
          </cell>
          <cell r="C3335">
            <v>0</v>
          </cell>
        </row>
        <row r="3336">
          <cell r="A3336">
            <v>0</v>
          </cell>
          <cell r="B3336">
            <v>0</v>
          </cell>
          <cell r="C3336">
            <v>0</v>
          </cell>
        </row>
        <row r="3338">
          <cell r="B3338" t="str">
            <v>MANO DE OBRA</v>
          </cell>
        </row>
        <row r="3339">
          <cell r="B3339">
            <v>0</v>
          </cell>
          <cell r="C3339">
            <v>0</v>
          </cell>
        </row>
        <row r="3340">
          <cell r="A3340">
            <v>0</v>
          </cell>
          <cell r="B3340">
            <v>0</v>
          </cell>
          <cell r="C3340">
            <v>0</v>
          </cell>
        </row>
        <row r="3341">
          <cell r="A3341">
            <v>0</v>
          </cell>
          <cell r="B3341">
            <v>0</v>
          </cell>
          <cell r="C3341">
            <v>0</v>
          </cell>
        </row>
        <row r="3342">
          <cell r="A3342">
            <v>0</v>
          </cell>
          <cell r="B3342">
            <v>0</v>
          </cell>
          <cell r="C3342">
            <v>0</v>
          </cell>
        </row>
        <row r="3344">
          <cell r="B3344" t="str">
            <v>TRANSPORTE</v>
          </cell>
        </row>
        <row r="3346">
          <cell r="A3346">
            <v>0</v>
          </cell>
          <cell r="B3346">
            <v>0</v>
          </cell>
          <cell r="C3346">
            <v>0</v>
          </cell>
        </row>
        <row r="3347">
          <cell r="A3347">
            <v>0</v>
          </cell>
          <cell r="B3347">
            <v>0</v>
          </cell>
          <cell r="C3347">
            <v>0</v>
          </cell>
        </row>
        <row r="3348">
          <cell r="A3348">
            <v>0</v>
          </cell>
          <cell r="B3348">
            <v>0</v>
          </cell>
          <cell r="C3348">
            <v>0</v>
          </cell>
        </row>
        <row r="3353">
          <cell r="A3353" t="str">
            <v>CODIGO</v>
          </cell>
          <cell r="B3353" t="str">
            <v>ITEM</v>
          </cell>
          <cell r="C3353" t="str">
            <v>UNIDAD</v>
          </cell>
        </row>
        <row r="3354">
          <cell r="D3354">
            <v>0</v>
          </cell>
        </row>
        <row r="3355">
          <cell r="B3355" t="str">
            <v>CODIGO</v>
          </cell>
        </row>
        <row r="3356">
          <cell r="A3356" t="str">
            <v>CODIGO</v>
          </cell>
          <cell r="B3356" t="str">
            <v>RECURSOS</v>
          </cell>
          <cell r="C3356" t="str">
            <v>UNIDAD</v>
          </cell>
          <cell r="D3356" t="str">
            <v>CANT.</v>
          </cell>
        </row>
        <row r="3357">
          <cell r="B3357" t="str">
            <v>MATERIALES</v>
          </cell>
        </row>
        <row r="3358">
          <cell r="B3358">
            <v>0</v>
          </cell>
          <cell r="C3358">
            <v>0</v>
          </cell>
        </row>
        <row r="3359">
          <cell r="B3359">
            <v>0</v>
          </cell>
          <cell r="C3359">
            <v>0</v>
          </cell>
        </row>
        <row r="3360">
          <cell r="B3360">
            <v>0</v>
          </cell>
          <cell r="C3360">
            <v>0</v>
          </cell>
        </row>
        <row r="3361">
          <cell r="B3361">
            <v>0</v>
          </cell>
          <cell r="C3361">
            <v>0</v>
          </cell>
        </row>
        <row r="3363">
          <cell r="B3363" t="str">
            <v>EQUIPO</v>
          </cell>
        </row>
        <row r="3364">
          <cell r="B3364" t="str">
            <v>HTA MENOR (5% de M. de O.)</v>
          </cell>
        </row>
        <row r="3365">
          <cell r="A3365">
            <v>0</v>
          </cell>
          <cell r="B3365">
            <v>0</v>
          </cell>
          <cell r="C3365">
            <v>0</v>
          </cell>
        </row>
        <row r="3366">
          <cell r="A3366">
            <v>0</v>
          </cell>
          <cell r="B3366">
            <v>0</v>
          </cell>
          <cell r="C3366">
            <v>0</v>
          </cell>
        </row>
        <row r="3367">
          <cell r="A3367">
            <v>0</v>
          </cell>
          <cell r="B3367">
            <v>0</v>
          </cell>
          <cell r="C3367">
            <v>0</v>
          </cell>
        </row>
        <row r="3369">
          <cell r="B3369" t="str">
            <v>MANO DE OBRA</v>
          </cell>
        </row>
        <row r="3370">
          <cell r="B3370">
            <v>0</v>
          </cell>
          <cell r="C3370">
            <v>0</v>
          </cell>
        </row>
        <row r="3371">
          <cell r="A3371">
            <v>0</v>
          </cell>
          <cell r="B3371">
            <v>0</v>
          </cell>
          <cell r="C3371">
            <v>0</v>
          </cell>
        </row>
        <row r="3372">
          <cell r="A3372">
            <v>0</v>
          </cell>
          <cell r="B3372">
            <v>0</v>
          </cell>
          <cell r="C3372">
            <v>0</v>
          </cell>
        </row>
        <row r="3373">
          <cell r="A3373">
            <v>0</v>
          </cell>
          <cell r="B3373">
            <v>0</v>
          </cell>
          <cell r="C3373">
            <v>0</v>
          </cell>
        </row>
        <row r="3375">
          <cell r="B3375" t="str">
            <v>TRANSPORTE</v>
          </cell>
        </row>
        <row r="3377">
          <cell r="A3377">
            <v>0</v>
          </cell>
          <cell r="B3377">
            <v>0</v>
          </cell>
          <cell r="C3377">
            <v>0</v>
          </cell>
        </row>
        <row r="3378">
          <cell r="A3378">
            <v>0</v>
          </cell>
          <cell r="B3378">
            <v>0</v>
          </cell>
          <cell r="C3378">
            <v>0</v>
          </cell>
        </row>
        <row r="3379">
          <cell r="A3379">
            <v>0</v>
          </cell>
          <cell r="B3379">
            <v>0</v>
          </cell>
          <cell r="C3379">
            <v>0</v>
          </cell>
        </row>
        <row r="3384">
          <cell r="A3384" t="str">
            <v>CODIGO</v>
          </cell>
          <cell r="B3384" t="str">
            <v>ITEM</v>
          </cell>
          <cell r="C3384" t="str">
            <v>UNIDAD</v>
          </cell>
        </row>
        <row r="3385">
          <cell r="D3385">
            <v>0</v>
          </cell>
        </row>
        <row r="3386">
          <cell r="B3386" t="str">
            <v>CODIGO</v>
          </cell>
        </row>
        <row r="3387">
          <cell r="A3387" t="str">
            <v>CODIGO</v>
          </cell>
          <cell r="B3387" t="str">
            <v>RECURSOS</v>
          </cell>
          <cell r="C3387" t="str">
            <v>UNIDAD</v>
          </cell>
          <cell r="D3387" t="str">
            <v>CANT.</v>
          </cell>
        </row>
        <row r="3388">
          <cell r="B3388" t="str">
            <v>MATERIALES</v>
          </cell>
        </row>
        <row r="3389">
          <cell r="B3389">
            <v>0</v>
          </cell>
          <cell r="C3389">
            <v>0</v>
          </cell>
        </row>
        <row r="3390">
          <cell r="B3390">
            <v>0</v>
          </cell>
          <cell r="C3390">
            <v>0</v>
          </cell>
        </row>
        <row r="3391">
          <cell r="B3391">
            <v>0</v>
          </cell>
          <cell r="C3391">
            <v>0</v>
          </cell>
        </row>
        <row r="3392">
          <cell r="B3392">
            <v>0</v>
          </cell>
          <cell r="C3392">
            <v>0</v>
          </cell>
        </row>
        <row r="3394">
          <cell r="B3394" t="str">
            <v>EQUIPO</v>
          </cell>
        </row>
        <row r="3395">
          <cell r="B3395" t="str">
            <v>HTA MENOR (5% de M. de O.)</v>
          </cell>
        </row>
        <row r="3396">
          <cell r="A3396">
            <v>0</v>
          </cell>
          <cell r="B3396">
            <v>0</v>
          </cell>
          <cell r="C3396">
            <v>0</v>
          </cell>
        </row>
        <row r="3397">
          <cell r="A3397">
            <v>0</v>
          </cell>
          <cell r="B3397">
            <v>0</v>
          </cell>
          <cell r="C3397">
            <v>0</v>
          </cell>
        </row>
        <row r="3398">
          <cell r="A3398">
            <v>0</v>
          </cell>
          <cell r="B3398">
            <v>0</v>
          </cell>
          <cell r="C3398">
            <v>0</v>
          </cell>
        </row>
        <row r="3400">
          <cell r="B3400" t="str">
            <v>MANO DE OBRA</v>
          </cell>
        </row>
        <row r="3401">
          <cell r="B3401">
            <v>0</v>
          </cell>
          <cell r="C3401">
            <v>0</v>
          </cell>
        </row>
        <row r="3402">
          <cell r="A3402">
            <v>0</v>
          </cell>
          <cell r="B3402">
            <v>0</v>
          </cell>
          <cell r="C3402">
            <v>0</v>
          </cell>
        </row>
        <row r="3403">
          <cell r="A3403">
            <v>0</v>
          </cell>
          <cell r="B3403">
            <v>0</v>
          </cell>
          <cell r="C3403">
            <v>0</v>
          </cell>
        </row>
        <row r="3404">
          <cell r="A3404">
            <v>0</v>
          </cell>
          <cell r="B3404">
            <v>0</v>
          </cell>
          <cell r="C3404">
            <v>0</v>
          </cell>
        </row>
        <row r="3406">
          <cell r="B3406" t="str">
            <v>TRANSPORTE</v>
          </cell>
        </row>
        <row r="3408">
          <cell r="A3408">
            <v>0</v>
          </cell>
          <cell r="B3408">
            <v>0</v>
          </cell>
          <cell r="C3408">
            <v>0</v>
          </cell>
        </row>
        <row r="3409">
          <cell r="A3409">
            <v>0</v>
          </cell>
          <cell r="B3409">
            <v>0</v>
          </cell>
          <cell r="C3409">
            <v>0</v>
          </cell>
        </row>
        <row r="3410">
          <cell r="A3410">
            <v>0</v>
          </cell>
          <cell r="B3410">
            <v>0</v>
          </cell>
          <cell r="C3410">
            <v>0</v>
          </cell>
        </row>
        <row r="3415">
          <cell r="A3415" t="str">
            <v>CODIGO</v>
          </cell>
          <cell r="B3415" t="str">
            <v>ITEM</v>
          </cell>
          <cell r="C3415" t="str">
            <v>UNIDAD</v>
          </cell>
        </row>
        <row r="3416">
          <cell r="D3416">
            <v>0</v>
          </cell>
        </row>
        <row r="3417">
          <cell r="B3417" t="str">
            <v>CODIGO</v>
          </cell>
        </row>
        <row r="3418">
          <cell r="A3418" t="str">
            <v>CODIGO</v>
          </cell>
          <cell r="B3418" t="str">
            <v>RECURSOS</v>
          </cell>
          <cell r="C3418" t="str">
            <v>UNIDAD</v>
          </cell>
          <cell r="D3418" t="str">
            <v>CANT.</v>
          </cell>
        </row>
        <row r="3419">
          <cell r="B3419" t="str">
            <v>MATERIALES</v>
          </cell>
        </row>
        <row r="3420">
          <cell r="B3420">
            <v>0</v>
          </cell>
          <cell r="C3420">
            <v>0</v>
          </cell>
        </row>
        <row r="3421">
          <cell r="B3421">
            <v>0</v>
          </cell>
          <cell r="C3421">
            <v>0</v>
          </cell>
        </row>
        <row r="3422">
          <cell r="B3422">
            <v>0</v>
          </cell>
          <cell r="C3422">
            <v>0</v>
          </cell>
        </row>
        <row r="3423">
          <cell r="B3423">
            <v>0</v>
          </cell>
          <cell r="C3423">
            <v>0</v>
          </cell>
        </row>
        <row r="3425">
          <cell r="B3425" t="str">
            <v>EQUIPO</v>
          </cell>
        </row>
        <row r="3426">
          <cell r="B3426" t="str">
            <v>HTA MENOR (5% de M. de O.)</v>
          </cell>
        </row>
        <row r="3427">
          <cell r="A3427">
            <v>0</v>
          </cell>
          <cell r="B3427">
            <v>0</v>
          </cell>
          <cell r="C3427">
            <v>0</v>
          </cell>
        </row>
        <row r="3428">
          <cell r="A3428">
            <v>0</v>
          </cell>
          <cell r="B3428">
            <v>0</v>
          </cell>
          <cell r="C3428">
            <v>0</v>
          </cell>
        </row>
        <row r="3429">
          <cell r="A3429">
            <v>0</v>
          </cell>
          <cell r="B3429">
            <v>0</v>
          </cell>
          <cell r="C3429">
            <v>0</v>
          </cell>
        </row>
        <row r="3431">
          <cell r="B3431" t="str">
            <v>MANO DE OBRA</v>
          </cell>
        </row>
        <row r="3432">
          <cell r="B3432">
            <v>0</v>
          </cell>
          <cell r="C3432">
            <v>0</v>
          </cell>
        </row>
        <row r="3433">
          <cell r="A3433">
            <v>0</v>
          </cell>
          <cell r="B3433">
            <v>0</v>
          </cell>
          <cell r="C3433">
            <v>0</v>
          </cell>
        </row>
        <row r="3434">
          <cell r="A3434">
            <v>0</v>
          </cell>
          <cell r="B3434">
            <v>0</v>
          </cell>
          <cell r="C3434">
            <v>0</v>
          </cell>
        </row>
        <row r="3435">
          <cell r="A3435">
            <v>0</v>
          </cell>
          <cell r="B3435">
            <v>0</v>
          </cell>
          <cell r="C3435">
            <v>0</v>
          </cell>
        </row>
        <row r="3437">
          <cell r="B3437" t="str">
            <v>TRANSPORTE</v>
          </cell>
        </row>
        <row r="3439">
          <cell r="A3439">
            <v>0</v>
          </cell>
          <cell r="B3439">
            <v>0</v>
          </cell>
          <cell r="C3439">
            <v>0</v>
          </cell>
        </row>
        <row r="3440">
          <cell r="A3440">
            <v>0</v>
          </cell>
          <cell r="B3440">
            <v>0</v>
          </cell>
          <cell r="C3440">
            <v>0</v>
          </cell>
        </row>
        <row r="3441">
          <cell r="A3441">
            <v>0</v>
          </cell>
          <cell r="B3441">
            <v>0</v>
          </cell>
          <cell r="C3441">
            <v>0</v>
          </cell>
        </row>
        <row r="3446">
          <cell r="A3446" t="str">
            <v>CODIGO</v>
          </cell>
          <cell r="B3446" t="str">
            <v>ITEM</v>
          </cell>
          <cell r="C3446" t="str">
            <v>UNIDAD</v>
          </cell>
        </row>
        <row r="3447">
          <cell r="D3447">
            <v>0</v>
          </cell>
        </row>
        <row r="3448">
          <cell r="B3448" t="str">
            <v>CODIGO</v>
          </cell>
        </row>
        <row r="3449">
          <cell r="A3449" t="str">
            <v>CODIGO</v>
          </cell>
          <cell r="B3449" t="str">
            <v>RECURSOS</v>
          </cell>
          <cell r="C3449" t="str">
            <v>UNIDAD</v>
          </cell>
          <cell r="D3449" t="str">
            <v>CANT.</v>
          </cell>
        </row>
        <row r="3450">
          <cell r="B3450" t="str">
            <v>MATERIALES</v>
          </cell>
        </row>
        <row r="3451">
          <cell r="B3451">
            <v>0</v>
          </cell>
          <cell r="C3451">
            <v>0</v>
          </cell>
        </row>
        <row r="3452">
          <cell r="B3452">
            <v>0</v>
          </cell>
          <cell r="C3452">
            <v>0</v>
          </cell>
        </row>
        <row r="3453">
          <cell r="B3453">
            <v>0</v>
          </cell>
          <cell r="C3453">
            <v>0</v>
          </cell>
        </row>
        <row r="3454">
          <cell r="B3454">
            <v>0</v>
          </cell>
          <cell r="C3454">
            <v>0</v>
          </cell>
        </row>
        <row r="3456">
          <cell r="B3456" t="str">
            <v>EQUIPO</v>
          </cell>
        </row>
        <row r="3457">
          <cell r="B3457" t="str">
            <v>HTA MENOR (5% de M. de O.)</v>
          </cell>
        </row>
        <row r="3458">
          <cell r="A3458">
            <v>0</v>
          </cell>
          <cell r="B3458">
            <v>0</v>
          </cell>
          <cell r="C3458">
            <v>0</v>
          </cell>
        </row>
        <row r="3459">
          <cell r="A3459">
            <v>0</v>
          </cell>
          <cell r="B3459">
            <v>0</v>
          </cell>
          <cell r="C3459">
            <v>0</v>
          </cell>
        </row>
        <row r="3460">
          <cell r="A3460">
            <v>0</v>
          </cell>
          <cell r="B3460">
            <v>0</v>
          </cell>
          <cell r="C3460">
            <v>0</v>
          </cell>
        </row>
        <row r="3462">
          <cell r="B3462" t="str">
            <v>MANO DE OBRA</v>
          </cell>
        </row>
        <row r="3463">
          <cell r="B3463">
            <v>0</v>
          </cell>
          <cell r="C3463">
            <v>0</v>
          </cell>
        </row>
        <row r="3464">
          <cell r="A3464">
            <v>0</v>
          </cell>
          <cell r="B3464">
            <v>0</v>
          </cell>
          <cell r="C3464">
            <v>0</v>
          </cell>
        </row>
        <row r="3465">
          <cell r="A3465">
            <v>0</v>
          </cell>
          <cell r="B3465">
            <v>0</v>
          </cell>
          <cell r="C3465">
            <v>0</v>
          </cell>
        </row>
        <row r="3466">
          <cell r="A3466">
            <v>0</v>
          </cell>
          <cell r="B3466">
            <v>0</v>
          </cell>
          <cell r="C3466">
            <v>0</v>
          </cell>
        </row>
        <row r="3468">
          <cell r="B3468" t="str">
            <v>TRANSPORTE</v>
          </cell>
        </row>
        <row r="3470">
          <cell r="A3470">
            <v>0</v>
          </cell>
          <cell r="B3470">
            <v>0</v>
          </cell>
          <cell r="C3470">
            <v>0</v>
          </cell>
        </row>
        <row r="3471">
          <cell r="A3471">
            <v>0</v>
          </cell>
          <cell r="B3471">
            <v>0</v>
          </cell>
          <cell r="C3471">
            <v>0</v>
          </cell>
        </row>
        <row r="3472">
          <cell r="A3472">
            <v>0</v>
          </cell>
          <cell r="B3472">
            <v>0</v>
          </cell>
          <cell r="C3472">
            <v>0</v>
          </cell>
        </row>
        <row r="3477">
          <cell r="A3477" t="str">
            <v>CODIGO</v>
          </cell>
          <cell r="B3477" t="str">
            <v>ITEM</v>
          </cell>
          <cell r="C3477" t="str">
            <v>UNIDAD</v>
          </cell>
        </row>
        <row r="3478">
          <cell r="D3478">
            <v>0</v>
          </cell>
        </row>
        <row r="3479">
          <cell r="B3479" t="str">
            <v>CODIGO</v>
          </cell>
        </row>
        <row r="3480">
          <cell r="A3480" t="str">
            <v>CODIGO</v>
          </cell>
          <cell r="B3480" t="str">
            <v>RECURSOS</v>
          </cell>
          <cell r="C3480" t="str">
            <v>UNIDAD</v>
          </cell>
          <cell r="D3480" t="str">
            <v>CANT.</v>
          </cell>
        </row>
        <row r="3481">
          <cell r="B3481" t="str">
            <v>MATERIALES</v>
          </cell>
        </row>
        <row r="3482">
          <cell r="B3482">
            <v>0</v>
          </cell>
          <cell r="C3482">
            <v>0</v>
          </cell>
        </row>
        <row r="3483">
          <cell r="B3483">
            <v>0</v>
          </cell>
          <cell r="C3483">
            <v>0</v>
          </cell>
        </row>
        <row r="3484">
          <cell r="B3484">
            <v>0</v>
          </cell>
          <cell r="C3484">
            <v>0</v>
          </cell>
        </row>
        <row r="3485">
          <cell r="B3485">
            <v>0</v>
          </cell>
          <cell r="C3485">
            <v>0</v>
          </cell>
        </row>
        <row r="3487">
          <cell r="B3487" t="str">
            <v>EQUIPO</v>
          </cell>
        </row>
        <row r="3488">
          <cell r="B3488" t="str">
            <v>HTA MENOR (5% de M. de O.)</v>
          </cell>
        </row>
        <row r="3489">
          <cell r="A3489">
            <v>0</v>
          </cell>
          <cell r="B3489">
            <v>0</v>
          </cell>
          <cell r="C3489">
            <v>0</v>
          </cell>
        </row>
        <row r="3490">
          <cell r="A3490">
            <v>0</v>
          </cell>
          <cell r="B3490">
            <v>0</v>
          </cell>
          <cell r="C3490">
            <v>0</v>
          </cell>
        </row>
        <row r="3491">
          <cell r="A3491">
            <v>0</v>
          </cell>
          <cell r="B3491">
            <v>0</v>
          </cell>
          <cell r="C3491">
            <v>0</v>
          </cell>
        </row>
        <row r="3493">
          <cell r="B3493" t="str">
            <v>MANO DE OBRA</v>
          </cell>
        </row>
        <row r="3494">
          <cell r="B3494">
            <v>0</v>
          </cell>
          <cell r="C3494">
            <v>0</v>
          </cell>
        </row>
        <row r="3495">
          <cell r="A3495">
            <v>0</v>
          </cell>
          <cell r="B3495">
            <v>0</v>
          </cell>
          <cell r="C3495">
            <v>0</v>
          </cell>
        </row>
        <row r="3496">
          <cell r="A3496">
            <v>0</v>
          </cell>
          <cell r="B3496">
            <v>0</v>
          </cell>
          <cell r="C3496">
            <v>0</v>
          </cell>
        </row>
        <row r="3497">
          <cell r="A3497">
            <v>0</v>
          </cell>
          <cell r="B3497">
            <v>0</v>
          </cell>
          <cell r="C3497">
            <v>0</v>
          </cell>
        </row>
        <row r="3499">
          <cell r="B3499" t="str">
            <v>TRANSPORTE</v>
          </cell>
        </row>
        <row r="3501">
          <cell r="A3501">
            <v>0</v>
          </cell>
          <cell r="B3501">
            <v>0</v>
          </cell>
          <cell r="C3501">
            <v>0</v>
          </cell>
        </row>
        <row r="3502">
          <cell r="A3502">
            <v>0</v>
          </cell>
          <cell r="B3502">
            <v>0</v>
          </cell>
          <cell r="C3502">
            <v>0</v>
          </cell>
        </row>
        <row r="3503">
          <cell r="A3503">
            <v>0</v>
          </cell>
          <cell r="B3503">
            <v>0</v>
          </cell>
          <cell r="C3503">
            <v>0</v>
          </cell>
        </row>
        <row r="3508">
          <cell r="A3508" t="str">
            <v>CODIGO</v>
          </cell>
          <cell r="B3508" t="str">
            <v>ITEM</v>
          </cell>
          <cell r="C3508" t="str">
            <v>UNIDAD</v>
          </cell>
        </row>
        <row r="3509">
          <cell r="D3509">
            <v>0</v>
          </cell>
        </row>
        <row r="3510">
          <cell r="B3510" t="str">
            <v>CODIGO</v>
          </cell>
        </row>
        <row r="3511">
          <cell r="A3511" t="str">
            <v>CODIGO</v>
          </cell>
          <cell r="B3511" t="str">
            <v>RECURSOS</v>
          </cell>
          <cell r="C3511" t="str">
            <v>UNIDAD</v>
          </cell>
          <cell r="D3511" t="str">
            <v>CANT.</v>
          </cell>
        </row>
        <row r="3512">
          <cell r="B3512" t="str">
            <v>MATERIALES</v>
          </cell>
        </row>
        <row r="3513">
          <cell r="B3513">
            <v>0</v>
          </cell>
          <cell r="C3513">
            <v>0</v>
          </cell>
        </row>
        <row r="3514">
          <cell r="B3514">
            <v>0</v>
          </cell>
          <cell r="C3514">
            <v>0</v>
          </cell>
        </row>
        <row r="3515">
          <cell r="B3515">
            <v>0</v>
          </cell>
          <cell r="C3515">
            <v>0</v>
          </cell>
        </row>
        <row r="3516">
          <cell r="B3516">
            <v>0</v>
          </cell>
          <cell r="C3516">
            <v>0</v>
          </cell>
        </row>
        <row r="3518">
          <cell r="B3518" t="str">
            <v>EQUIPO</v>
          </cell>
        </row>
        <row r="3519">
          <cell r="B3519" t="str">
            <v>HTA MENOR (5% de M. de O.)</v>
          </cell>
        </row>
        <row r="3520">
          <cell r="A3520">
            <v>0</v>
          </cell>
          <cell r="B3520">
            <v>0</v>
          </cell>
          <cell r="C3520">
            <v>0</v>
          </cell>
        </row>
        <row r="3521">
          <cell r="A3521">
            <v>0</v>
          </cell>
          <cell r="B3521">
            <v>0</v>
          </cell>
          <cell r="C3521">
            <v>0</v>
          </cell>
        </row>
        <row r="3522">
          <cell r="A3522">
            <v>0</v>
          </cell>
          <cell r="B3522">
            <v>0</v>
          </cell>
          <cell r="C3522">
            <v>0</v>
          </cell>
        </row>
        <row r="3524">
          <cell r="B3524" t="str">
            <v>MANO DE OBRA</v>
          </cell>
        </row>
        <row r="3525">
          <cell r="B3525">
            <v>0</v>
          </cell>
          <cell r="C3525">
            <v>0</v>
          </cell>
        </row>
        <row r="3526">
          <cell r="A3526">
            <v>0</v>
          </cell>
          <cell r="B3526">
            <v>0</v>
          </cell>
          <cell r="C3526">
            <v>0</v>
          </cell>
        </row>
        <row r="3527">
          <cell r="A3527">
            <v>0</v>
          </cell>
          <cell r="B3527">
            <v>0</v>
          </cell>
          <cell r="C3527">
            <v>0</v>
          </cell>
        </row>
        <row r="3528">
          <cell r="A3528">
            <v>0</v>
          </cell>
          <cell r="B3528">
            <v>0</v>
          </cell>
          <cell r="C3528">
            <v>0</v>
          </cell>
        </row>
        <row r="3530">
          <cell r="B3530" t="str">
            <v>TRANSPORTE</v>
          </cell>
        </row>
        <row r="3532">
          <cell r="A3532">
            <v>0</v>
          </cell>
          <cell r="B3532">
            <v>0</v>
          </cell>
          <cell r="C3532">
            <v>0</v>
          </cell>
        </row>
        <row r="3533">
          <cell r="A3533">
            <v>0</v>
          </cell>
          <cell r="B3533">
            <v>0</v>
          </cell>
          <cell r="C3533">
            <v>0</v>
          </cell>
        </row>
        <row r="3534">
          <cell r="A3534">
            <v>0</v>
          </cell>
          <cell r="B3534">
            <v>0</v>
          </cell>
          <cell r="C3534">
            <v>0</v>
          </cell>
        </row>
        <row r="3539">
          <cell r="A3539" t="str">
            <v>CODIGO</v>
          </cell>
          <cell r="B3539" t="str">
            <v>ITEM</v>
          </cell>
          <cell r="C3539" t="str">
            <v>UNIDAD</v>
          </cell>
        </row>
        <row r="3540">
          <cell r="D3540">
            <v>0</v>
          </cell>
        </row>
        <row r="3541">
          <cell r="B3541" t="str">
            <v>CODIGO</v>
          </cell>
        </row>
        <row r="3542">
          <cell r="A3542" t="str">
            <v>CODIGO</v>
          </cell>
          <cell r="B3542" t="str">
            <v>RECURSOS</v>
          </cell>
          <cell r="C3542" t="str">
            <v>UNIDAD</v>
          </cell>
          <cell r="D3542" t="str">
            <v>CANT.</v>
          </cell>
        </row>
        <row r="3543">
          <cell r="B3543" t="str">
            <v>MATERIALES</v>
          </cell>
        </row>
        <row r="3544">
          <cell r="B3544">
            <v>0</v>
          </cell>
          <cell r="C3544">
            <v>0</v>
          </cell>
        </row>
        <row r="3545">
          <cell r="B3545">
            <v>0</v>
          </cell>
          <cell r="C3545">
            <v>0</v>
          </cell>
        </row>
        <row r="3546">
          <cell r="B3546">
            <v>0</v>
          </cell>
          <cell r="C3546">
            <v>0</v>
          </cell>
        </row>
        <row r="3547">
          <cell r="B3547">
            <v>0</v>
          </cell>
          <cell r="C3547">
            <v>0</v>
          </cell>
        </row>
        <row r="3549">
          <cell r="B3549" t="str">
            <v>EQUIPO</v>
          </cell>
        </row>
        <row r="3550">
          <cell r="B3550" t="str">
            <v>HTA MENOR (5% de M. de O.)</v>
          </cell>
        </row>
        <row r="3551">
          <cell r="A3551">
            <v>0</v>
          </cell>
          <cell r="B3551">
            <v>0</v>
          </cell>
          <cell r="C3551">
            <v>0</v>
          </cell>
        </row>
        <row r="3552">
          <cell r="A3552">
            <v>0</v>
          </cell>
          <cell r="B3552">
            <v>0</v>
          </cell>
          <cell r="C3552">
            <v>0</v>
          </cell>
        </row>
        <row r="3553">
          <cell r="A3553">
            <v>0</v>
          </cell>
          <cell r="B3553">
            <v>0</v>
          </cell>
          <cell r="C3553">
            <v>0</v>
          </cell>
        </row>
        <row r="3555">
          <cell r="B3555" t="str">
            <v>MANO DE OBRA</v>
          </cell>
        </row>
        <row r="3556">
          <cell r="B3556">
            <v>0</v>
          </cell>
          <cell r="C3556">
            <v>0</v>
          </cell>
        </row>
        <row r="3557">
          <cell r="A3557">
            <v>0</v>
          </cell>
          <cell r="B3557">
            <v>0</v>
          </cell>
          <cell r="C3557">
            <v>0</v>
          </cell>
        </row>
        <row r="3558">
          <cell r="A3558">
            <v>0</v>
          </cell>
          <cell r="B3558">
            <v>0</v>
          </cell>
          <cell r="C3558">
            <v>0</v>
          </cell>
        </row>
        <row r="3559">
          <cell r="A3559">
            <v>0</v>
          </cell>
          <cell r="B3559">
            <v>0</v>
          </cell>
          <cell r="C3559">
            <v>0</v>
          </cell>
        </row>
        <row r="3561">
          <cell r="B3561" t="str">
            <v>TRANSPORTE</v>
          </cell>
        </row>
        <row r="3563">
          <cell r="A3563">
            <v>0</v>
          </cell>
          <cell r="B3563">
            <v>0</v>
          </cell>
          <cell r="C3563">
            <v>0</v>
          </cell>
        </row>
        <row r="3564">
          <cell r="A3564">
            <v>0</v>
          </cell>
          <cell r="B3564">
            <v>0</v>
          </cell>
          <cell r="C3564">
            <v>0</v>
          </cell>
        </row>
        <row r="3565">
          <cell r="A3565">
            <v>0</v>
          </cell>
          <cell r="B3565">
            <v>0</v>
          </cell>
          <cell r="C3565">
            <v>0</v>
          </cell>
        </row>
        <row r="3571">
          <cell r="A3571" t="str">
            <v>CODIGO</v>
          </cell>
          <cell r="B3571" t="str">
            <v>ITEM</v>
          </cell>
          <cell r="C3571" t="str">
            <v>UNIDAD</v>
          </cell>
        </row>
        <row r="3572">
          <cell r="D3572">
            <v>0</v>
          </cell>
        </row>
        <row r="3573">
          <cell r="B3573" t="str">
            <v>CODIGO</v>
          </cell>
        </row>
        <row r="3574">
          <cell r="A3574" t="str">
            <v>CODIGO</v>
          </cell>
          <cell r="B3574" t="str">
            <v>RECURSOS</v>
          </cell>
          <cell r="C3574" t="str">
            <v>UNIDAD</v>
          </cell>
          <cell r="D3574" t="str">
            <v>CANT.</v>
          </cell>
        </row>
        <row r="3575">
          <cell r="B3575" t="str">
            <v>MATERIALES</v>
          </cell>
        </row>
        <row r="3576">
          <cell r="B3576">
            <v>0</v>
          </cell>
          <cell r="C3576">
            <v>0</v>
          </cell>
        </row>
        <row r="3577">
          <cell r="B3577">
            <v>0</v>
          </cell>
          <cell r="C3577">
            <v>0</v>
          </cell>
        </row>
        <row r="3578">
          <cell r="B3578">
            <v>0</v>
          </cell>
          <cell r="C3578">
            <v>0</v>
          </cell>
        </row>
        <row r="3579">
          <cell r="B3579">
            <v>0</v>
          </cell>
          <cell r="C3579">
            <v>0</v>
          </cell>
        </row>
        <row r="3581">
          <cell r="B3581" t="str">
            <v>EQUIPO</v>
          </cell>
        </row>
        <row r="3582">
          <cell r="B3582" t="str">
            <v>HTA MENOR (5% de M. de O.)</v>
          </cell>
        </row>
        <row r="3583">
          <cell r="A3583">
            <v>0</v>
          </cell>
          <cell r="B3583">
            <v>0</v>
          </cell>
          <cell r="C3583">
            <v>0</v>
          </cell>
        </row>
        <row r="3584">
          <cell r="A3584">
            <v>0</v>
          </cell>
          <cell r="B3584">
            <v>0</v>
          </cell>
          <cell r="C3584">
            <v>0</v>
          </cell>
        </row>
        <row r="3585">
          <cell r="A3585">
            <v>0</v>
          </cell>
          <cell r="B3585">
            <v>0</v>
          </cell>
          <cell r="C3585">
            <v>0</v>
          </cell>
        </row>
        <row r="3587">
          <cell r="B3587" t="str">
            <v>MANO DE OBRA</v>
          </cell>
        </row>
        <row r="3588">
          <cell r="B3588">
            <v>0</v>
          </cell>
          <cell r="C3588">
            <v>0</v>
          </cell>
        </row>
        <row r="3589">
          <cell r="A3589">
            <v>0</v>
          </cell>
          <cell r="B3589">
            <v>0</v>
          </cell>
          <cell r="C3589">
            <v>0</v>
          </cell>
        </row>
        <row r="3590">
          <cell r="A3590">
            <v>0</v>
          </cell>
          <cell r="B3590">
            <v>0</v>
          </cell>
          <cell r="C3590">
            <v>0</v>
          </cell>
        </row>
        <row r="3591">
          <cell r="A3591">
            <v>0</v>
          </cell>
          <cell r="B3591">
            <v>0</v>
          </cell>
          <cell r="C3591">
            <v>0</v>
          </cell>
        </row>
        <row r="3593">
          <cell r="B3593" t="str">
            <v>TRANSPORTE</v>
          </cell>
        </row>
        <row r="3595">
          <cell r="A3595">
            <v>0</v>
          </cell>
          <cell r="B3595">
            <v>0</v>
          </cell>
          <cell r="C3595">
            <v>0</v>
          </cell>
        </row>
        <row r="3596">
          <cell r="A3596">
            <v>0</v>
          </cell>
          <cell r="B3596">
            <v>0</v>
          </cell>
          <cell r="C3596">
            <v>0</v>
          </cell>
        </row>
        <row r="3597">
          <cell r="A3597">
            <v>0</v>
          </cell>
          <cell r="B3597">
            <v>0</v>
          </cell>
          <cell r="C3597">
            <v>0</v>
          </cell>
        </row>
        <row r="3602">
          <cell r="A3602" t="str">
            <v>CODIGO</v>
          </cell>
          <cell r="B3602" t="str">
            <v>ITEM</v>
          </cell>
          <cell r="C3602" t="str">
            <v>UNIDAD</v>
          </cell>
        </row>
        <row r="3603">
          <cell r="D3603">
            <v>0</v>
          </cell>
        </row>
        <row r="3604">
          <cell r="B3604" t="str">
            <v>CODIGO</v>
          </cell>
        </row>
        <row r="3605">
          <cell r="A3605" t="str">
            <v>CODIGO</v>
          </cell>
          <cell r="B3605" t="str">
            <v>RECURSOS</v>
          </cell>
          <cell r="C3605" t="str">
            <v>UNIDAD</v>
          </cell>
          <cell r="D3605" t="str">
            <v>CANT.</v>
          </cell>
        </row>
        <row r="3606">
          <cell r="B3606" t="str">
            <v>MATERIALES</v>
          </cell>
        </row>
        <row r="3607">
          <cell r="B3607">
            <v>0</v>
          </cell>
          <cell r="C3607">
            <v>0</v>
          </cell>
        </row>
        <row r="3608">
          <cell r="B3608">
            <v>0</v>
          </cell>
          <cell r="C3608">
            <v>0</v>
          </cell>
        </row>
        <row r="3609">
          <cell r="B3609">
            <v>0</v>
          </cell>
          <cell r="C3609">
            <v>0</v>
          </cell>
        </row>
        <row r="3610">
          <cell r="B3610">
            <v>0</v>
          </cell>
          <cell r="C3610">
            <v>0</v>
          </cell>
        </row>
        <row r="3612">
          <cell r="B3612" t="str">
            <v>EQUIPO</v>
          </cell>
        </row>
        <row r="3613">
          <cell r="B3613" t="str">
            <v>HTA MENOR (5% de M. de O.)</v>
          </cell>
        </row>
        <row r="3614">
          <cell r="A3614">
            <v>0</v>
          </cell>
          <cell r="B3614">
            <v>0</v>
          </cell>
          <cell r="C3614">
            <v>0</v>
          </cell>
        </row>
        <row r="3615">
          <cell r="A3615">
            <v>0</v>
          </cell>
          <cell r="B3615">
            <v>0</v>
          </cell>
          <cell r="C3615">
            <v>0</v>
          </cell>
        </row>
        <row r="3616">
          <cell r="A3616">
            <v>0</v>
          </cell>
          <cell r="B3616">
            <v>0</v>
          </cell>
          <cell r="C3616">
            <v>0</v>
          </cell>
        </row>
        <row r="3618">
          <cell r="B3618" t="str">
            <v>MANO DE OBRA</v>
          </cell>
        </row>
        <row r="3619">
          <cell r="B3619">
            <v>0</v>
          </cell>
          <cell r="C3619">
            <v>0</v>
          </cell>
        </row>
        <row r="3620">
          <cell r="A3620">
            <v>0</v>
          </cell>
          <cell r="B3620">
            <v>0</v>
          </cell>
          <cell r="C3620">
            <v>0</v>
          </cell>
        </row>
        <row r="3621">
          <cell r="A3621">
            <v>0</v>
          </cell>
          <cell r="B3621">
            <v>0</v>
          </cell>
          <cell r="C3621">
            <v>0</v>
          </cell>
        </row>
        <row r="3622">
          <cell r="A3622">
            <v>0</v>
          </cell>
          <cell r="B3622">
            <v>0</v>
          </cell>
          <cell r="C3622">
            <v>0</v>
          </cell>
        </row>
        <row r="3624">
          <cell r="B3624" t="str">
            <v>TRANSPORTE</v>
          </cell>
        </row>
        <row r="3626">
          <cell r="A3626">
            <v>0</v>
          </cell>
          <cell r="B3626">
            <v>0</v>
          </cell>
          <cell r="C3626">
            <v>0</v>
          </cell>
        </row>
        <row r="3627">
          <cell r="A3627">
            <v>0</v>
          </cell>
          <cell r="B3627">
            <v>0</v>
          </cell>
          <cell r="C3627">
            <v>0</v>
          </cell>
        </row>
        <row r="3628">
          <cell r="A3628">
            <v>0</v>
          </cell>
          <cell r="B3628">
            <v>0</v>
          </cell>
          <cell r="C3628">
            <v>0</v>
          </cell>
        </row>
        <row r="3633">
          <cell r="A3633" t="str">
            <v>CODIGO</v>
          </cell>
          <cell r="B3633" t="str">
            <v>ITEM</v>
          </cell>
          <cell r="C3633" t="str">
            <v>UNIDAD</v>
          </cell>
        </row>
        <row r="3634">
          <cell r="D3634">
            <v>0</v>
          </cell>
        </row>
        <row r="3635">
          <cell r="B3635" t="str">
            <v>CODIGO</v>
          </cell>
        </row>
        <row r="3636">
          <cell r="A3636" t="str">
            <v>CODIGO</v>
          </cell>
          <cell r="B3636" t="str">
            <v>RECURSOS</v>
          </cell>
          <cell r="C3636" t="str">
            <v>UNIDAD</v>
          </cell>
          <cell r="D3636" t="str">
            <v>CANT.</v>
          </cell>
        </row>
        <row r="3637">
          <cell r="B3637" t="str">
            <v>MATERIALES</v>
          </cell>
        </row>
        <row r="3638">
          <cell r="B3638">
            <v>0</v>
          </cell>
          <cell r="C3638">
            <v>0</v>
          </cell>
        </row>
        <row r="3639">
          <cell r="B3639">
            <v>0</v>
          </cell>
          <cell r="C3639">
            <v>0</v>
          </cell>
        </row>
        <row r="3640">
          <cell r="B3640">
            <v>0</v>
          </cell>
          <cell r="C3640">
            <v>0</v>
          </cell>
        </row>
        <row r="3641">
          <cell r="B3641">
            <v>0</v>
          </cell>
          <cell r="C3641">
            <v>0</v>
          </cell>
        </row>
        <row r="3643">
          <cell r="B3643" t="str">
            <v>EQUIPO</v>
          </cell>
        </row>
        <row r="3644">
          <cell r="B3644" t="str">
            <v>HTA MENOR (5% de M. de O.)</v>
          </cell>
        </row>
        <row r="3645">
          <cell r="A3645">
            <v>0</v>
          </cell>
          <cell r="B3645">
            <v>0</v>
          </cell>
          <cell r="C3645">
            <v>0</v>
          </cell>
        </row>
        <row r="3646">
          <cell r="A3646">
            <v>0</v>
          </cell>
          <cell r="B3646">
            <v>0</v>
          </cell>
          <cell r="C3646">
            <v>0</v>
          </cell>
        </row>
        <row r="3647">
          <cell r="A3647">
            <v>0</v>
          </cell>
          <cell r="B3647">
            <v>0</v>
          </cell>
          <cell r="C3647">
            <v>0</v>
          </cell>
        </row>
        <row r="3649">
          <cell r="B3649" t="str">
            <v>MANO DE OBRA</v>
          </cell>
        </row>
        <row r="3650">
          <cell r="B3650">
            <v>0</v>
          </cell>
          <cell r="C3650">
            <v>0</v>
          </cell>
        </row>
        <row r="3651">
          <cell r="A3651">
            <v>0</v>
          </cell>
          <cell r="B3651">
            <v>0</v>
          </cell>
          <cell r="C3651">
            <v>0</v>
          </cell>
        </row>
        <row r="3652">
          <cell r="A3652">
            <v>0</v>
          </cell>
          <cell r="B3652">
            <v>0</v>
          </cell>
          <cell r="C3652">
            <v>0</v>
          </cell>
        </row>
        <row r="3653">
          <cell r="A3653">
            <v>0</v>
          </cell>
          <cell r="B3653">
            <v>0</v>
          </cell>
          <cell r="C3653">
            <v>0</v>
          </cell>
        </row>
        <row r="3655">
          <cell r="B3655" t="str">
            <v>TRANSPORTE</v>
          </cell>
        </row>
        <row r="3657">
          <cell r="A3657">
            <v>0</v>
          </cell>
          <cell r="B3657">
            <v>0</v>
          </cell>
          <cell r="C3657">
            <v>0</v>
          </cell>
        </row>
        <row r="3658">
          <cell r="A3658">
            <v>0</v>
          </cell>
          <cell r="B3658">
            <v>0</v>
          </cell>
          <cell r="C3658">
            <v>0</v>
          </cell>
        </row>
        <row r="3659">
          <cell r="A3659">
            <v>0</v>
          </cell>
          <cell r="B3659">
            <v>0</v>
          </cell>
          <cell r="C3659">
            <v>0</v>
          </cell>
        </row>
        <row r="3664">
          <cell r="A3664" t="str">
            <v>CODIGO</v>
          </cell>
          <cell r="B3664" t="str">
            <v>ITEM</v>
          </cell>
          <cell r="C3664" t="str">
            <v>UNIDAD</v>
          </cell>
        </row>
        <row r="3665">
          <cell r="D3665">
            <v>0</v>
          </cell>
        </row>
        <row r="3666">
          <cell r="B3666" t="str">
            <v>CODIGO</v>
          </cell>
        </row>
        <row r="3667">
          <cell r="A3667" t="str">
            <v>CODIGO</v>
          </cell>
          <cell r="B3667" t="str">
            <v>RECURSOS</v>
          </cell>
          <cell r="C3667" t="str">
            <v>UNIDAD</v>
          </cell>
          <cell r="D3667" t="str">
            <v>CANT.</v>
          </cell>
        </row>
        <row r="3668">
          <cell r="B3668" t="str">
            <v>MATERIALES</v>
          </cell>
        </row>
        <row r="3669">
          <cell r="B3669">
            <v>0</v>
          </cell>
          <cell r="C3669">
            <v>0</v>
          </cell>
        </row>
        <row r="3670">
          <cell r="B3670">
            <v>0</v>
          </cell>
          <cell r="C3670">
            <v>0</v>
          </cell>
        </row>
        <row r="3671">
          <cell r="B3671">
            <v>0</v>
          </cell>
          <cell r="C3671">
            <v>0</v>
          </cell>
        </row>
        <row r="3672">
          <cell r="B3672">
            <v>0</v>
          </cell>
          <cell r="C3672">
            <v>0</v>
          </cell>
        </row>
        <row r="3674">
          <cell r="B3674" t="str">
            <v>EQUIPO</v>
          </cell>
        </row>
        <row r="3675">
          <cell r="B3675" t="str">
            <v>HTA MENOR (5% de M. de O.)</v>
          </cell>
        </row>
        <row r="3676">
          <cell r="A3676">
            <v>0</v>
          </cell>
          <cell r="B3676">
            <v>0</v>
          </cell>
          <cell r="C3676">
            <v>0</v>
          </cell>
        </row>
        <row r="3677">
          <cell r="A3677">
            <v>0</v>
          </cell>
          <cell r="B3677">
            <v>0</v>
          </cell>
          <cell r="C3677">
            <v>0</v>
          </cell>
        </row>
        <row r="3678">
          <cell r="A3678">
            <v>0</v>
          </cell>
          <cell r="B3678">
            <v>0</v>
          </cell>
          <cell r="C3678">
            <v>0</v>
          </cell>
        </row>
        <row r="3680">
          <cell r="B3680" t="str">
            <v>MANO DE OBRA</v>
          </cell>
        </row>
        <row r="3681">
          <cell r="B3681">
            <v>0</v>
          </cell>
          <cell r="C3681">
            <v>0</v>
          </cell>
        </row>
        <row r="3682">
          <cell r="A3682">
            <v>0</v>
          </cell>
          <cell r="B3682">
            <v>0</v>
          </cell>
          <cell r="C3682">
            <v>0</v>
          </cell>
        </row>
        <row r="3683">
          <cell r="A3683">
            <v>0</v>
          </cell>
          <cell r="B3683">
            <v>0</v>
          </cell>
          <cell r="C3683">
            <v>0</v>
          </cell>
        </row>
        <row r="3684">
          <cell r="A3684">
            <v>0</v>
          </cell>
          <cell r="B3684">
            <v>0</v>
          </cell>
          <cell r="C3684">
            <v>0</v>
          </cell>
        </row>
        <row r="3686">
          <cell r="B3686" t="str">
            <v>TRANSPORTE</v>
          </cell>
        </row>
        <row r="3688">
          <cell r="A3688">
            <v>0</v>
          </cell>
          <cell r="B3688">
            <v>0</v>
          </cell>
          <cell r="C3688">
            <v>0</v>
          </cell>
        </row>
        <row r="3689">
          <cell r="A3689">
            <v>0</v>
          </cell>
          <cell r="B3689">
            <v>0</v>
          </cell>
          <cell r="C3689">
            <v>0</v>
          </cell>
        </row>
        <row r="3690">
          <cell r="A3690">
            <v>0</v>
          </cell>
          <cell r="B3690">
            <v>0</v>
          </cell>
          <cell r="C3690">
            <v>0</v>
          </cell>
        </row>
        <row r="3695">
          <cell r="A3695" t="str">
            <v>CODIGO</v>
          </cell>
          <cell r="B3695" t="str">
            <v>ITEM</v>
          </cell>
          <cell r="C3695" t="str">
            <v>UNIDAD</v>
          </cell>
        </row>
        <row r="3696">
          <cell r="D3696">
            <v>0</v>
          </cell>
        </row>
        <row r="3697">
          <cell r="B3697" t="str">
            <v>CODIGO</v>
          </cell>
        </row>
        <row r="3698">
          <cell r="A3698" t="str">
            <v>CODIGO</v>
          </cell>
          <cell r="B3698" t="str">
            <v>RECURSOS</v>
          </cell>
          <cell r="C3698" t="str">
            <v>UNIDAD</v>
          </cell>
          <cell r="D3698" t="str">
            <v>CANT.</v>
          </cell>
        </row>
        <row r="3699">
          <cell r="B3699" t="str">
            <v>MATERIALES</v>
          </cell>
        </row>
        <row r="3700">
          <cell r="B3700">
            <v>0</v>
          </cell>
          <cell r="C3700">
            <v>0</v>
          </cell>
        </row>
        <row r="3701">
          <cell r="B3701">
            <v>0</v>
          </cell>
          <cell r="C3701">
            <v>0</v>
          </cell>
        </row>
        <row r="3702">
          <cell r="B3702">
            <v>0</v>
          </cell>
          <cell r="C3702">
            <v>0</v>
          </cell>
        </row>
        <row r="3703">
          <cell r="B3703">
            <v>0</v>
          </cell>
          <cell r="C3703">
            <v>0</v>
          </cell>
        </row>
        <row r="3705">
          <cell r="B3705" t="str">
            <v>EQUIPO</v>
          </cell>
        </row>
        <row r="3706">
          <cell r="B3706" t="str">
            <v>HTA MENOR (5% de M. de O.)</v>
          </cell>
        </row>
        <row r="3707">
          <cell r="A3707">
            <v>0</v>
          </cell>
          <cell r="B3707">
            <v>0</v>
          </cell>
          <cell r="C3707">
            <v>0</v>
          </cell>
        </row>
        <row r="3708">
          <cell r="A3708">
            <v>0</v>
          </cell>
          <cell r="B3708">
            <v>0</v>
          </cell>
          <cell r="C3708">
            <v>0</v>
          </cell>
        </row>
        <row r="3709">
          <cell r="A3709">
            <v>0</v>
          </cell>
          <cell r="B3709">
            <v>0</v>
          </cell>
          <cell r="C3709">
            <v>0</v>
          </cell>
        </row>
        <row r="3711">
          <cell r="B3711" t="str">
            <v>MANO DE OBRA</v>
          </cell>
        </row>
        <row r="3712">
          <cell r="B3712">
            <v>0</v>
          </cell>
          <cell r="C3712">
            <v>0</v>
          </cell>
        </row>
        <row r="3713">
          <cell r="A3713">
            <v>0</v>
          </cell>
          <cell r="B3713">
            <v>0</v>
          </cell>
          <cell r="C3713">
            <v>0</v>
          </cell>
        </row>
        <row r="3714">
          <cell r="A3714">
            <v>0</v>
          </cell>
          <cell r="B3714">
            <v>0</v>
          </cell>
          <cell r="C3714">
            <v>0</v>
          </cell>
        </row>
        <row r="3715">
          <cell r="A3715">
            <v>0</v>
          </cell>
          <cell r="B3715">
            <v>0</v>
          </cell>
          <cell r="C3715">
            <v>0</v>
          </cell>
        </row>
        <row r="3717">
          <cell r="B3717" t="str">
            <v>TRANSPORTE</v>
          </cell>
        </row>
        <row r="3719">
          <cell r="A3719">
            <v>0</v>
          </cell>
          <cell r="B3719">
            <v>0</v>
          </cell>
          <cell r="C3719">
            <v>0</v>
          </cell>
        </row>
        <row r="3720">
          <cell r="A3720">
            <v>0</v>
          </cell>
          <cell r="B3720">
            <v>0</v>
          </cell>
          <cell r="C3720">
            <v>0</v>
          </cell>
        </row>
        <row r="3721">
          <cell r="A3721">
            <v>0</v>
          </cell>
          <cell r="B3721">
            <v>0</v>
          </cell>
          <cell r="C3721">
            <v>0</v>
          </cell>
        </row>
        <row r="3726">
          <cell r="A3726" t="str">
            <v>CODIGO</v>
          </cell>
          <cell r="B3726" t="str">
            <v>ITEM</v>
          </cell>
          <cell r="C3726" t="str">
            <v>UNIDAD</v>
          </cell>
        </row>
        <row r="3727">
          <cell r="D3727">
            <v>0</v>
          </cell>
        </row>
        <row r="3728">
          <cell r="B3728" t="str">
            <v>CODIGO</v>
          </cell>
        </row>
        <row r="3729">
          <cell r="A3729" t="str">
            <v>CODIGO</v>
          </cell>
          <cell r="B3729" t="str">
            <v>RECURSOS</v>
          </cell>
          <cell r="C3729" t="str">
            <v>UNIDAD</v>
          </cell>
          <cell r="D3729" t="str">
            <v>CANT.</v>
          </cell>
        </row>
        <row r="3730">
          <cell r="B3730" t="str">
            <v>MATERIALES</v>
          </cell>
        </row>
        <row r="3731">
          <cell r="B3731">
            <v>0</v>
          </cell>
          <cell r="C3731">
            <v>0</v>
          </cell>
        </row>
        <row r="3732">
          <cell r="B3732">
            <v>0</v>
          </cell>
          <cell r="C3732">
            <v>0</v>
          </cell>
        </row>
        <row r="3733">
          <cell r="B3733">
            <v>0</v>
          </cell>
          <cell r="C3733">
            <v>0</v>
          </cell>
        </row>
        <row r="3734">
          <cell r="B3734">
            <v>0</v>
          </cell>
          <cell r="C3734">
            <v>0</v>
          </cell>
        </row>
        <row r="3736">
          <cell r="B3736" t="str">
            <v>EQUIPO</v>
          </cell>
        </row>
        <row r="3737">
          <cell r="B3737" t="str">
            <v>HTA MENOR (5% de M. de O.)</v>
          </cell>
        </row>
        <row r="3738">
          <cell r="A3738">
            <v>0</v>
          </cell>
          <cell r="B3738">
            <v>0</v>
          </cell>
          <cell r="C3738">
            <v>0</v>
          </cell>
        </row>
        <row r="3739">
          <cell r="A3739">
            <v>0</v>
          </cell>
          <cell r="B3739">
            <v>0</v>
          </cell>
          <cell r="C3739">
            <v>0</v>
          </cell>
        </row>
        <row r="3740">
          <cell r="A3740">
            <v>0</v>
          </cell>
          <cell r="B3740">
            <v>0</v>
          </cell>
          <cell r="C3740">
            <v>0</v>
          </cell>
        </row>
        <row r="3742">
          <cell r="B3742" t="str">
            <v>MANO DE OBRA</v>
          </cell>
        </row>
        <row r="3743">
          <cell r="B3743">
            <v>0</v>
          </cell>
          <cell r="C3743">
            <v>0</v>
          </cell>
        </row>
        <row r="3744">
          <cell r="A3744">
            <v>0</v>
          </cell>
          <cell r="B3744">
            <v>0</v>
          </cell>
          <cell r="C3744">
            <v>0</v>
          </cell>
        </row>
        <row r="3745">
          <cell r="A3745">
            <v>0</v>
          </cell>
          <cell r="B3745">
            <v>0</v>
          </cell>
          <cell r="C3745">
            <v>0</v>
          </cell>
        </row>
        <row r="3746">
          <cell r="A3746">
            <v>0</v>
          </cell>
          <cell r="B3746">
            <v>0</v>
          </cell>
          <cell r="C3746">
            <v>0</v>
          </cell>
        </row>
        <row r="3748">
          <cell r="B3748" t="str">
            <v>TRANSPORTE</v>
          </cell>
        </row>
        <row r="3750">
          <cell r="A3750">
            <v>0</v>
          </cell>
          <cell r="B3750">
            <v>0</v>
          </cell>
          <cell r="C3750">
            <v>0</v>
          </cell>
        </row>
        <row r="3751">
          <cell r="A3751">
            <v>0</v>
          </cell>
          <cell r="B3751">
            <v>0</v>
          </cell>
          <cell r="C3751">
            <v>0</v>
          </cell>
        </row>
        <row r="3752">
          <cell r="A3752">
            <v>0</v>
          </cell>
          <cell r="B3752">
            <v>0</v>
          </cell>
          <cell r="C3752">
            <v>0</v>
          </cell>
        </row>
        <row r="3757">
          <cell r="A3757" t="str">
            <v>CODIGO</v>
          </cell>
          <cell r="B3757" t="str">
            <v>ITEM</v>
          </cell>
          <cell r="C3757" t="str">
            <v>UNIDAD</v>
          </cell>
        </row>
        <row r="3758">
          <cell r="D3758">
            <v>0</v>
          </cell>
        </row>
        <row r="3759">
          <cell r="B3759" t="str">
            <v>CODIGO</v>
          </cell>
        </row>
        <row r="3760">
          <cell r="A3760" t="str">
            <v>CODIGO</v>
          </cell>
          <cell r="B3760" t="str">
            <v>RECURSOS</v>
          </cell>
          <cell r="C3760" t="str">
            <v>UNIDAD</v>
          </cell>
          <cell r="D3760" t="str">
            <v>CANT.</v>
          </cell>
        </row>
        <row r="3761">
          <cell r="B3761" t="str">
            <v>MATERIALES</v>
          </cell>
        </row>
        <row r="3762">
          <cell r="B3762">
            <v>0</v>
          </cell>
          <cell r="C3762">
            <v>0</v>
          </cell>
        </row>
        <row r="3763">
          <cell r="B3763">
            <v>0</v>
          </cell>
          <cell r="C3763">
            <v>0</v>
          </cell>
        </row>
        <row r="3764">
          <cell r="B3764">
            <v>0</v>
          </cell>
          <cell r="C3764">
            <v>0</v>
          </cell>
        </row>
        <row r="3765">
          <cell r="B3765">
            <v>0</v>
          </cell>
          <cell r="C3765">
            <v>0</v>
          </cell>
        </row>
        <row r="3767">
          <cell r="B3767" t="str">
            <v>EQUIPO</v>
          </cell>
        </row>
        <row r="3768">
          <cell r="B3768" t="str">
            <v>HTA MENOR (5% de M. de O.)</v>
          </cell>
        </row>
        <row r="3769">
          <cell r="A3769">
            <v>0</v>
          </cell>
          <cell r="B3769">
            <v>0</v>
          </cell>
          <cell r="C3769">
            <v>0</v>
          </cell>
        </row>
        <row r="3770">
          <cell r="A3770">
            <v>0</v>
          </cell>
          <cell r="B3770">
            <v>0</v>
          </cell>
          <cell r="C3770">
            <v>0</v>
          </cell>
        </row>
        <row r="3771">
          <cell r="A3771">
            <v>0</v>
          </cell>
          <cell r="B3771">
            <v>0</v>
          </cell>
          <cell r="C3771">
            <v>0</v>
          </cell>
        </row>
        <row r="3773">
          <cell r="B3773" t="str">
            <v>MANO DE OBRA</v>
          </cell>
        </row>
        <row r="3774">
          <cell r="B3774">
            <v>0</v>
          </cell>
          <cell r="C3774">
            <v>0</v>
          </cell>
        </row>
        <row r="3775">
          <cell r="A3775">
            <v>0</v>
          </cell>
          <cell r="B3775">
            <v>0</v>
          </cell>
          <cell r="C3775">
            <v>0</v>
          </cell>
        </row>
        <row r="3776">
          <cell r="A3776">
            <v>0</v>
          </cell>
          <cell r="B3776">
            <v>0</v>
          </cell>
          <cell r="C3776">
            <v>0</v>
          </cell>
        </row>
        <row r="3777">
          <cell r="A3777">
            <v>0</v>
          </cell>
          <cell r="B3777">
            <v>0</v>
          </cell>
          <cell r="C3777">
            <v>0</v>
          </cell>
        </row>
        <row r="3779">
          <cell r="B3779" t="str">
            <v>TRANSPORTE</v>
          </cell>
        </row>
        <row r="3781">
          <cell r="A3781">
            <v>0</v>
          </cell>
          <cell r="B3781">
            <v>0</v>
          </cell>
          <cell r="C3781">
            <v>0</v>
          </cell>
        </row>
        <row r="3782">
          <cell r="A3782">
            <v>0</v>
          </cell>
          <cell r="B3782">
            <v>0</v>
          </cell>
          <cell r="C3782">
            <v>0</v>
          </cell>
        </row>
        <row r="3783">
          <cell r="A3783">
            <v>0</v>
          </cell>
          <cell r="B3783">
            <v>0</v>
          </cell>
          <cell r="C3783">
            <v>0</v>
          </cell>
        </row>
        <row r="3788">
          <cell r="A3788" t="str">
            <v>CODIGO</v>
          </cell>
          <cell r="B3788" t="str">
            <v>ITEM</v>
          </cell>
          <cell r="C3788" t="str">
            <v>UNIDAD</v>
          </cell>
        </row>
        <row r="3789">
          <cell r="D3789">
            <v>0</v>
          </cell>
        </row>
        <row r="3790">
          <cell r="B3790" t="str">
            <v>CODIGO</v>
          </cell>
        </row>
        <row r="3791">
          <cell r="A3791" t="str">
            <v>CODIGO</v>
          </cell>
          <cell r="B3791" t="str">
            <v>RECURSOS</v>
          </cell>
          <cell r="C3791" t="str">
            <v>UNIDAD</v>
          </cell>
          <cell r="D3791" t="str">
            <v>CANT.</v>
          </cell>
        </row>
        <row r="3792">
          <cell r="B3792" t="str">
            <v>MATERIALES</v>
          </cell>
        </row>
        <row r="3793">
          <cell r="B3793">
            <v>0</v>
          </cell>
          <cell r="C3793">
            <v>0</v>
          </cell>
        </row>
        <row r="3794">
          <cell r="B3794">
            <v>0</v>
          </cell>
          <cell r="C3794">
            <v>0</v>
          </cell>
        </row>
        <row r="3795">
          <cell r="B3795">
            <v>0</v>
          </cell>
          <cell r="C3795">
            <v>0</v>
          </cell>
        </row>
        <row r="3796">
          <cell r="B3796">
            <v>0</v>
          </cell>
          <cell r="C3796">
            <v>0</v>
          </cell>
        </row>
        <row r="3798">
          <cell r="B3798" t="str">
            <v>EQUIPO</v>
          </cell>
        </row>
        <row r="3799">
          <cell r="B3799" t="str">
            <v>HTA MENOR (5% de M. de O.)</v>
          </cell>
        </row>
        <row r="3800">
          <cell r="A3800">
            <v>0</v>
          </cell>
          <cell r="B3800">
            <v>0</v>
          </cell>
          <cell r="C3800">
            <v>0</v>
          </cell>
        </row>
        <row r="3801">
          <cell r="A3801">
            <v>0</v>
          </cell>
          <cell r="B3801">
            <v>0</v>
          </cell>
          <cell r="C3801">
            <v>0</v>
          </cell>
        </row>
        <row r="3802">
          <cell r="A3802">
            <v>0</v>
          </cell>
          <cell r="B3802">
            <v>0</v>
          </cell>
          <cell r="C3802">
            <v>0</v>
          </cell>
        </row>
        <row r="3804">
          <cell r="B3804" t="str">
            <v>MANO DE OBRA</v>
          </cell>
        </row>
        <row r="3805">
          <cell r="B3805">
            <v>0</v>
          </cell>
          <cell r="C3805">
            <v>0</v>
          </cell>
        </row>
        <row r="3806">
          <cell r="A3806">
            <v>0</v>
          </cell>
          <cell r="B3806">
            <v>0</v>
          </cell>
          <cell r="C3806">
            <v>0</v>
          </cell>
        </row>
        <row r="3807">
          <cell r="A3807">
            <v>0</v>
          </cell>
          <cell r="B3807">
            <v>0</v>
          </cell>
          <cell r="C3807">
            <v>0</v>
          </cell>
        </row>
        <row r="3808">
          <cell r="A3808">
            <v>0</v>
          </cell>
          <cell r="B3808">
            <v>0</v>
          </cell>
          <cell r="C3808">
            <v>0</v>
          </cell>
        </row>
        <row r="3810">
          <cell r="B3810" t="str">
            <v>TRANSPORTE</v>
          </cell>
        </row>
        <row r="3812">
          <cell r="A3812">
            <v>0</v>
          </cell>
          <cell r="B3812">
            <v>0</v>
          </cell>
          <cell r="C3812">
            <v>0</v>
          </cell>
        </row>
        <row r="3813">
          <cell r="A3813">
            <v>0</v>
          </cell>
          <cell r="B3813">
            <v>0</v>
          </cell>
          <cell r="C3813">
            <v>0</v>
          </cell>
        </row>
        <row r="3814">
          <cell r="A3814">
            <v>0</v>
          </cell>
          <cell r="B3814">
            <v>0</v>
          </cell>
          <cell r="C3814">
            <v>0</v>
          </cell>
        </row>
        <row r="3819">
          <cell r="A3819" t="str">
            <v>CODIGO</v>
          </cell>
          <cell r="B3819" t="str">
            <v>ITEM</v>
          </cell>
          <cell r="C3819" t="str">
            <v>UNIDAD</v>
          </cell>
        </row>
        <row r="3820">
          <cell r="D3820">
            <v>0</v>
          </cell>
        </row>
        <row r="3821">
          <cell r="B3821" t="str">
            <v>CODIGO</v>
          </cell>
        </row>
        <row r="3822">
          <cell r="A3822" t="str">
            <v>CODIGO</v>
          </cell>
          <cell r="B3822" t="str">
            <v>RECURSOS</v>
          </cell>
          <cell r="C3822" t="str">
            <v>UNIDAD</v>
          </cell>
          <cell r="D3822" t="str">
            <v>CANT.</v>
          </cell>
        </row>
        <row r="3823">
          <cell r="B3823" t="str">
            <v>MATERIALES</v>
          </cell>
        </row>
        <row r="3824">
          <cell r="B3824">
            <v>0</v>
          </cell>
          <cell r="C3824">
            <v>0</v>
          </cell>
        </row>
        <row r="3825">
          <cell r="B3825">
            <v>0</v>
          </cell>
          <cell r="C3825">
            <v>0</v>
          </cell>
        </row>
        <row r="3826">
          <cell r="B3826">
            <v>0</v>
          </cell>
          <cell r="C3826">
            <v>0</v>
          </cell>
        </row>
        <row r="3827">
          <cell r="B3827">
            <v>0</v>
          </cell>
          <cell r="C3827">
            <v>0</v>
          </cell>
        </row>
        <row r="3829">
          <cell r="B3829" t="str">
            <v>EQUIPO</v>
          </cell>
        </row>
        <row r="3830">
          <cell r="B3830" t="str">
            <v>HTA MENOR (5% de M. de O.)</v>
          </cell>
        </row>
        <row r="3831">
          <cell r="A3831">
            <v>0</v>
          </cell>
          <cell r="B3831">
            <v>0</v>
          </cell>
          <cell r="C3831">
            <v>0</v>
          </cell>
        </row>
        <row r="3832">
          <cell r="A3832">
            <v>0</v>
          </cell>
          <cell r="B3832">
            <v>0</v>
          </cell>
          <cell r="C3832">
            <v>0</v>
          </cell>
        </row>
        <row r="3833">
          <cell r="A3833">
            <v>0</v>
          </cell>
          <cell r="B3833">
            <v>0</v>
          </cell>
          <cell r="C3833">
            <v>0</v>
          </cell>
        </row>
        <row r="3835">
          <cell r="B3835" t="str">
            <v>MANO DE OBRA</v>
          </cell>
        </row>
        <row r="3836">
          <cell r="B3836">
            <v>0</v>
          </cell>
          <cell r="C3836">
            <v>0</v>
          </cell>
        </row>
        <row r="3837">
          <cell r="A3837">
            <v>0</v>
          </cell>
          <cell r="B3837">
            <v>0</v>
          </cell>
          <cell r="C3837">
            <v>0</v>
          </cell>
        </row>
        <row r="3838">
          <cell r="A3838">
            <v>0</v>
          </cell>
          <cell r="B3838">
            <v>0</v>
          </cell>
          <cell r="C3838">
            <v>0</v>
          </cell>
        </row>
        <row r="3839">
          <cell r="A3839">
            <v>0</v>
          </cell>
          <cell r="B3839">
            <v>0</v>
          </cell>
          <cell r="C3839">
            <v>0</v>
          </cell>
        </row>
        <row r="3841">
          <cell r="B3841" t="str">
            <v>TRANSPORTE</v>
          </cell>
        </row>
        <row r="3843">
          <cell r="A3843">
            <v>0</v>
          </cell>
          <cell r="B3843">
            <v>0</v>
          </cell>
          <cell r="C3843">
            <v>0</v>
          </cell>
        </row>
        <row r="3844">
          <cell r="A3844">
            <v>0</v>
          </cell>
          <cell r="B3844">
            <v>0</v>
          </cell>
          <cell r="C3844">
            <v>0</v>
          </cell>
        </row>
        <row r="3845">
          <cell r="A3845">
            <v>0</v>
          </cell>
          <cell r="B3845">
            <v>0</v>
          </cell>
          <cell r="C3845">
            <v>0</v>
          </cell>
        </row>
        <row r="3850">
          <cell r="A3850" t="str">
            <v>CODIGO</v>
          </cell>
          <cell r="B3850" t="str">
            <v>ITEM</v>
          </cell>
          <cell r="C3850" t="str">
            <v>UNIDAD</v>
          </cell>
        </row>
        <row r="3851">
          <cell r="D3851">
            <v>0</v>
          </cell>
        </row>
        <row r="3852">
          <cell r="B3852" t="str">
            <v>CODIGO</v>
          </cell>
        </row>
        <row r="3853">
          <cell r="A3853" t="str">
            <v>CODIGO</v>
          </cell>
          <cell r="B3853" t="str">
            <v>RECURSOS</v>
          </cell>
          <cell r="C3853" t="str">
            <v>UNIDAD</v>
          </cell>
          <cell r="D3853" t="str">
            <v>CANT.</v>
          </cell>
        </row>
        <row r="3854">
          <cell r="B3854" t="str">
            <v>MATERIALES</v>
          </cell>
        </row>
        <row r="3855">
          <cell r="B3855">
            <v>0</v>
          </cell>
          <cell r="C3855">
            <v>0</v>
          </cell>
        </row>
        <row r="3856">
          <cell r="B3856">
            <v>0</v>
          </cell>
          <cell r="C3856">
            <v>0</v>
          </cell>
        </row>
        <row r="3857">
          <cell r="B3857">
            <v>0</v>
          </cell>
          <cell r="C3857">
            <v>0</v>
          </cell>
        </row>
        <row r="3858">
          <cell r="B3858">
            <v>0</v>
          </cell>
          <cell r="C3858">
            <v>0</v>
          </cell>
        </row>
        <row r="3860">
          <cell r="B3860" t="str">
            <v>EQUIPO</v>
          </cell>
        </row>
        <row r="3861">
          <cell r="B3861" t="str">
            <v>HTA MENOR (5% de M. de O.)</v>
          </cell>
        </row>
        <row r="3862">
          <cell r="A3862">
            <v>0</v>
          </cell>
          <cell r="B3862">
            <v>0</v>
          </cell>
          <cell r="C3862">
            <v>0</v>
          </cell>
        </row>
        <row r="3863">
          <cell r="A3863">
            <v>0</v>
          </cell>
          <cell r="B3863">
            <v>0</v>
          </cell>
          <cell r="C3863">
            <v>0</v>
          </cell>
        </row>
        <row r="3864">
          <cell r="A3864">
            <v>0</v>
          </cell>
          <cell r="B3864">
            <v>0</v>
          </cell>
          <cell r="C3864">
            <v>0</v>
          </cell>
        </row>
        <row r="3866">
          <cell r="B3866" t="str">
            <v>MANO DE OBRA</v>
          </cell>
        </row>
        <row r="3867">
          <cell r="B3867">
            <v>0</v>
          </cell>
          <cell r="C3867">
            <v>0</v>
          </cell>
        </row>
        <row r="3868">
          <cell r="A3868">
            <v>0</v>
          </cell>
          <cell r="B3868">
            <v>0</v>
          </cell>
          <cell r="C3868">
            <v>0</v>
          </cell>
        </row>
        <row r="3869">
          <cell r="A3869">
            <v>0</v>
          </cell>
          <cell r="B3869">
            <v>0</v>
          </cell>
          <cell r="C3869">
            <v>0</v>
          </cell>
        </row>
        <row r="3870">
          <cell r="A3870">
            <v>0</v>
          </cell>
          <cell r="B3870">
            <v>0</v>
          </cell>
          <cell r="C3870">
            <v>0</v>
          </cell>
        </row>
        <row r="3872">
          <cell r="B3872" t="str">
            <v>TRANSPORTE</v>
          </cell>
        </row>
        <row r="3874">
          <cell r="A3874">
            <v>0</v>
          </cell>
          <cell r="B3874">
            <v>0</v>
          </cell>
          <cell r="C3874">
            <v>0</v>
          </cell>
        </row>
        <row r="3875">
          <cell r="A3875">
            <v>0</v>
          </cell>
          <cell r="B3875">
            <v>0</v>
          </cell>
          <cell r="C3875">
            <v>0</v>
          </cell>
        </row>
        <row r="3876">
          <cell r="A3876">
            <v>0</v>
          </cell>
          <cell r="B3876">
            <v>0</v>
          </cell>
          <cell r="C3876">
            <v>0</v>
          </cell>
        </row>
        <row r="3881">
          <cell r="A3881" t="str">
            <v>CODIGO</v>
          </cell>
          <cell r="B3881" t="str">
            <v>ITEM</v>
          </cell>
          <cell r="C3881" t="str">
            <v>UNIDAD</v>
          </cell>
        </row>
        <row r="3882">
          <cell r="D3882">
            <v>0</v>
          </cell>
        </row>
        <row r="3883">
          <cell r="B3883" t="str">
            <v>CODIGO</v>
          </cell>
        </row>
        <row r="3884">
          <cell r="A3884" t="str">
            <v>CODIGO</v>
          </cell>
          <cell r="B3884" t="str">
            <v>RECURSOS</v>
          </cell>
          <cell r="C3884" t="str">
            <v>UNIDAD</v>
          </cell>
          <cell r="D3884" t="str">
            <v>CANT.</v>
          </cell>
        </row>
        <row r="3885">
          <cell r="B3885" t="str">
            <v>MATERIALES</v>
          </cell>
        </row>
        <row r="3886">
          <cell r="B3886">
            <v>0</v>
          </cell>
          <cell r="C3886">
            <v>0</v>
          </cell>
        </row>
        <row r="3887">
          <cell r="B3887">
            <v>0</v>
          </cell>
          <cell r="C3887">
            <v>0</v>
          </cell>
        </row>
        <row r="3888">
          <cell r="B3888">
            <v>0</v>
          </cell>
          <cell r="C3888">
            <v>0</v>
          </cell>
        </row>
        <row r="3889">
          <cell r="B3889">
            <v>0</v>
          </cell>
          <cell r="C3889">
            <v>0</v>
          </cell>
        </row>
        <row r="3891">
          <cell r="B3891" t="str">
            <v>EQUIPO</v>
          </cell>
        </row>
        <row r="3892">
          <cell r="B3892" t="str">
            <v>HTA MENOR (5% de M. de O.)</v>
          </cell>
        </row>
        <row r="3893">
          <cell r="A3893">
            <v>0</v>
          </cell>
          <cell r="B3893">
            <v>0</v>
          </cell>
          <cell r="C3893">
            <v>0</v>
          </cell>
        </row>
        <row r="3894">
          <cell r="A3894">
            <v>0</v>
          </cell>
          <cell r="B3894">
            <v>0</v>
          </cell>
          <cell r="C3894">
            <v>0</v>
          </cell>
        </row>
        <row r="3895">
          <cell r="A3895">
            <v>0</v>
          </cell>
          <cell r="B3895">
            <v>0</v>
          </cell>
          <cell r="C3895">
            <v>0</v>
          </cell>
        </row>
        <row r="3897">
          <cell r="B3897" t="str">
            <v>MANO DE OBRA</v>
          </cell>
        </row>
        <row r="3898">
          <cell r="B3898">
            <v>0</v>
          </cell>
          <cell r="C3898">
            <v>0</v>
          </cell>
        </row>
        <row r="3899">
          <cell r="A3899">
            <v>0</v>
          </cell>
          <cell r="B3899">
            <v>0</v>
          </cell>
          <cell r="C3899">
            <v>0</v>
          </cell>
        </row>
        <row r="3900">
          <cell r="A3900">
            <v>0</v>
          </cell>
          <cell r="B3900">
            <v>0</v>
          </cell>
          <cell r="C3900">
            <v>0</v>
          </cell>
        </row>
        <row r="3901">
          <cell r="A3901">
            <v>0</v>
          </cell>
          <cell r="B3901">
            <v>0</v>
          </cell>
          <cell r="C3901">
            <v>0</v>
          </cell>
        </row>
        <row r="3903">
          <cell r="B3903" t="str">
            <v>TRANSPORTE</v>
          </cell>
        </row>
        <row r="3905">
          <cell r="A3905">
            <v>0</v>
          </cell>
          <cell r="B3905">
            <v>0</v>
          </cell>
          <cell r="C3905">
            <v>0</v>
          </cell>
        </row>
        <row r="3906">
          <cell r="A3906">
            <v>0</v>
          </cell>
          <cell r="B3906">
            <v>0</v>
          </cell>
          <cell r="C3906">
            <v>0</v>
          </cell>
        </row>
        <row r="3907">
          <cell r="A3907">
            <v>0</v>
          </cell>
          <cell r="B3907">
            <v>0</v>
          </cell>
          <cell r="C3907">
            <v>0</v>
          </cell>
        </row>
        <row r="3912">
          <cell r="A3912" t="str">
            <v>CODIGO</v>
          </cell>
          <cell r="B3912" t="str">
            <v>ITEM</v>
          </cell>
          <cell r="C3912" t="str">
            <v>UNIDAD</v>
          </cell>
        </row>
        <row r="3913">
          <cell r="D3913">
            <v>0</v>
          </cell>
        </row>
        <row r="3914">
          <cell r="B3914" t="str">
            <v>CODIGO</v>
          </cell>
        </row>
        <row r="3915">
          <cell r="A3915" t="str">
            <v>CODIGO</v>
          </cell>
          <cell r="B3915" t="str">
            <v>RECURSOS</v>
          </cell>
          <cell r="C3915" t="str">
            <v>UNIDAD</v>
          </cell>
          <cell r="D3915" t="str">
            <v>CANT.</v>
          </cell>
        </row>
        <row r="3916">
          <cell r="B3916" t="str">
            <v>MATERIALES</v>
          </cell>
        </row>
        <row r="3917">
          <cell r="B3917">
            <v>0</v>
          </cell>
          <cell r="C3917">
            <v>0</v>
          </cell>
        </row>
        <row r="3918">
          <cell r="B3918">
            <v>0</v>
          </cell>
          <cell r="C3918">
            <v>0</v>
          </cell>
        </row>
        <row r="3919">
          <cell r="B3919">
            <v>0</v>
          </cell>
          <cell r="C3919">
            <v>0</v>
          </cell>
        </row>
        <row r="3920">
          <cell r="B3920">
            <v>0</v>
          </cell>
          <cell r="C3920">
            <v>0</v>
          </cell>
        </row>
        <row r="3922">
          <cell r="B3922" t="str">
            <v>EQUIPO</v>
          </cell>
        </row>
        <row r="3923">
          <cell r="B3923" t="str">
            <v>HTA MENOR (5% de M. de O.)</v>
          </cell>
        </row>
        <row r="3924">
          <cell r="A3924">
            <v>0</v>
          </cell>
          <cell r="B3924">
            <v>0</v>
          </cell>
          <cell r="C3924">
            <v>0</v>
          </cell>
        </row>
        <row r="3925">
          <cell r="A3925">
            <v>0</v>
          </cell>
          <cell r="B3925">
            <v>0</v>
          </cell>
          <cell r="C3925">
            <v>0</v>
          </cell>
        </row>
        <row r="3926">
          <cell r="A3926">
            <v>0</v>
          </cell>
          <cell r="B3926">
            <v>0</v>
          </cell>
          <cell r="C3926">
            <v>0</v>
          </cell>
        </row>
        <row r="3928">
          <cell r="B3928" t="str">
            <v>MANO DE OBRA</v>
          </cell>
        </row>
        <row r="3929">
          <cell r="B3929">
            <v>0</v>
          </cell>
          <cell r="C3929">
            <v>0</v>
          </cell>
        </row>
        <row r="3930">
          <cell r="A3930">
            <v>0</v>
          </cell>
          <cell r="B3930">
            <v>0</v>
          </cell>
          <cell r="C3930">
            <v>0</v>
          </cell>
        </row>
        <row r="3931">
          <cell r="A3931">
            <v>0</v>
          </cell>
          <cell r="B3931">
            <v>0</v>
          </cell>
          <cell r="C3931">
            <v>0</v>
          </cell>
        </row>
        <row r="3932">
          <cell r="A3932">
            <v>0</v>
          </cell>
          <cell r="B3932">
            <v>0</v>
          </cell>
          <cell r="C3932">
            <v>0</v>
          </cell>
        </row>
        <row r="3934">
          <cell r="B3934" t="str">
            <v>TRANSPORTE</v>
          </cell>
        </row>
        <row r="3936">
          <cell r="A3936">
            <v>0</v>
          </cell>
          <cell r="B3936">
            <v>0</v>
          </cell>
          <cell r="C3936">
            <v>0</v>
          </cell>
        </row>
        <row r="3937">
          <cell r="A3937">
            <v>0</v>
          </cell>
          <cell r="B3937">
            <v>0</v>
          </cell>
          <cell r="C3937">
            <v>0</v>
          </cell>
        </row>
        <row r="3938">
          <cell r="A3938">
            <v>0</v>
          </cell>
          <cell r="B3938">
            <v>0</v>
          </cell>
          <cell r="C3938">
            <v>0</v>
          </cell>
        </row>
        <row r="3944">
          <cell r="A3944" t="str">
            <v>CODIGO</v>
          </cell>
          <cell r="B3944" t="str">
            <v>ITEM</v>
          </cell>
          <cell r="C3944" t="str">
            <v>UNIDAD</v>
          </cell>
        </row>
        <row r="3945">
          <cell r="D3945">
            <v>0</v>
          </cell>
        </row>
        <row r="3946">
          <cell r="B3946" t="str">
            <v>CODIGO</v>
          </cell>
        </row>
        <row r="3947">
          <cell r="A3947" t="str">
            <v>CODIGO</v>
          </cell>
          <cell r="B3947" t="str">
            <v>RECURSOS</v>
          </cell>
          <cell r="C3947" t="str">
            <v>UNIDAD</v>
          </cell>
          <cell r="D3947" t="str">
            <v>CANT.</v>
          </cell>
        </row>
        <row r="3948">
          <cell r="B3948" t="str">
            <v>MATERIALES</v>
          </cell>
        </row>
        <row r="3949">
          <cell r="B3949">
            <v>0</v>
          </cell>
          <cell r="C3949">
            <v>0</v>
          </cell>
        </row>
        <row r="3950">
          <cell r="B3950">
            <v>0</v>
          </cell>
          <cell r="C3950">
            <v>0</v>
          </cell>
        </row>
        <row r="3951">
          <cell r="B3951">
            <v>0</v>
          </cell>
          <cell r="C3951">
            <v>0</v>
          </cell>
        </row>
        <row r="3952">
          <cell r="B3952">
            <v>0</v>
          </cell>
          <cell r="C3952">
            <v>0</v>
          </cell>
        </row>
        <row r="3954">
          <cell r="B3954" t="str">
            <v>EQUIPO</v>
          </cell>
        </row>
        <row r="3955">
          <cell r="B3955" t="str">
            <v>HTA MENOR (5% de M. de O.)</v>
          </cell>
        </row>
        <row r="3956">
          <cell r="A3956">
            <v>0</v>
          </cell>
          <cell r="B3956">
            <v>0</v>
          </cell>
          <cell r="C3956">
            <v>0</v>
          </cell>
        </row>
        <row r="3957">
          <cell r="A3957">
            <v>0</v>
          </cell>
          <cell r="B3957">
            <v>0</v>
          </cell>
          <cell r="C3957">
            <v>0</v>
          </cell>
        </row>
        <row r="3958">
          <cell r="A3958">
            <v>0</v>
          </cell>
          <cell r="B3958">
            <v>0</v>
          </cell>
          <cell r="C3958">
            <v>0</v>
          </cell>
        </row>
        <row r="3960">
          <cell r="B3960" t="str">
            <v>MANO DE OBRA</v>
          </cell>
        </row>
        <row r="3961">
          <cell r="B3961">
            <v>0</v>
          </cell>
          <cell r="C3961">
            <v>0</v>
          </cell>
        </row>
        <row r="3962">
          <cell r="A3962">
            <v>0</v>
          </cell>
          <cell r="B3962">
            <v>0</v>
          </cell>
          <cell r="C3962">
            <v>0</v>
          </cell>
        </row>
        <row r="3963">
          <cell r="A3963">
            <v>0</v>
          </cell>
          <cell r="B3963">
            <v>0</v>
          </cell>
          <cell r="C3963">
            <v>0</v>
          </cell>
        </row>
        <row r="3964">
          <cell r="A3964">
            <v>0</v>
          </cell>
          <cell r="B3964">
            <v>0</v>
          </cell>
          <cell r="C3964">
            <v>0</v>
          </cell>
        </row>
        <row r="3966">
          <cell r="B3966" t="str">
            <v>TRANSPORTE</v>
          </cell>
        </row>
        <row r="3968">
          <cell r="A3968">
            <v>0</v>
          </cell>
          <cell r="B3968">
            <v>0</v>
          </cell>
          <cell r="C3968">
            <v>0</v>
          </cell>
        </row>
        <row r="3969">
          <cell r="A3969">
            <v>0</v>
          </cell>
          <cell r="B3969">
            <v>0</v>
          </cell>
          <cell r="C3969">
            <v>0</v>
          </cell>
        </row>
        <row r="3970">
          <cell r="A3970">
            <v>0</v>
          </cell>
          <cell r="B3970">
            <v>0</v>
          </cell>
          <cell r="C3970">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 val="aiu"/>
    </sheetNames>
    <sheetDataSet>
      <sheetData sheetId="0" refreshError="1">
        <row r="60">
          <cell r="F60">
            <v>80591.125</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 con"/>
      <sheetName val="FACTORES"/>
      <sheetName val="ACOMETIDAS"/>
      <sheetName val="SUMA TUBERIA"/>
      <sheetName val="TUBERIA"/>
      <sheetName val="CONST DOM"/>
      <sheetName val="PAVIMENTO"/>
      <sheetName val="dem poz"/>
      <sheetName val="RESUMEN"/>
      <sheetName val="SAN BASILIO N"/>
      <sheetName val="PRESUP. RESUMEN"/>
    </sheetNames>
    <sheetDataSet>
      <sheetData sheetId="0"/>
      <sheetData sheetId="1"/>
      <sheetData sheetId="2"/>
      <sheetData sheetId="3"/>
      <sheetData sheetId="4" refreshError="1">
        <row r="10">
          <cell r="AB10">
            <v>0</v>
          </cell>
        </row>
        <row r="14">
          <cell r="AB14">
            <v>0.56999999999999995</v>
          </cell>
        </row>
        <row r="15">
          <cell r="AB15">
            <v>0</v>
          </cell>
        </row>
        <row r="19">
          <cell r="AB19">
            <v>0.56999999999999995</v>
          </cell>
        </row>
        <row r="20">
          <cell r="AB20">
            <v>0</v>
          </cell>
        </row>
        <row r="24">
          <cell r="AB24">
            <v>0.56999999999999995</v>
          </cell>
        </row>
        <row r="25">
          <cell r="AB25">
            <v>0</v>
          </cell>
        </row>
        <row r="29">
          <cell r="AB29">
            <v>0.56999999999999995</v>
          </cell>
        </row>
        <row r="30">
          <cell r="AB30">
            <v>0</v>
          </cell>
        </row>
        <row r="34">
          <cell r="AB34">
            <v>0.56999999999999995</v>
          </cell>
        </row>
        <row r="35">
          <cell r="AB35">
            <v>0</v>
          </cell>
        </row>
        <row r="39">
          <cell r="AB39">
            <v>0</v>
          </cell>
        </row>
        <row r="40">
          <cell r="AB40">
            <v>0</v>
          </cell>
        </row>
        <row r="44">
          <cell r="AB44">
            <v>0.56999999999999995</v>
          </cell>
        </row>
        <row r="45">
          <cell r="AB45">
            <v>0</v>
          </cell>
        </row>
        <row r="49">
          <cell r="AB49">
            <v>0.56999999999999995</v>
          </cell>
        </row>
        <row r="50">
          <cell r="AB50">
            <v>0</v>
          </cell>
        </row>
        <row r="54">
          <cell r="AB54">
            <v>0.56999999999999995</v>
          </cell>
        </row>
        <row r="55">
          <cell r="AB55">
            <v>0</v>
          </cell>
        </row>
        <row r="59">
          <cell r="AB59">
            <v>0.56999999999999995</v>
          </cell>
        </row>
        <row r="60">
          <cell r="AB60">
            <v>0</v>
          </cell>
        </row>
        <row r="64">
          <cell r="AB64">
            <v>0.56999999999999995</v>
          </cell>
        </row>
        <row r="65">
          <cell r="AB65">
            <v>0</v>
          </cell>
        </row>
        <row r="69">
          <cell r="AB69">
            <v>0.56999999999999995</v>
          </cell>
        </row>
        <row r="70">
          <cell r="AB70">
            <v>0</v>
          </cell>
        </row>
        <row r="74">
          <cell r="AB74">
            <v>0.56999999999999995</v>
          </cell>
        </row>
        <row r="75">
          <cell r="AB75">
            <v>0</v>
          </cell>
        </row>
        <row r="79">
          <cell r="AB79">
            <v>0.56999999999999995</v>
          </cell>
        </row>
        <row r="80">
          <cell r="AB80">
            <v>0</v>
          </cell>
        </row>
        <row r="84">
          <cell r="AB84">
            <v>0.56999999999999995</v>
          </cell>
        </row>
      </sheetData>
      <sheetData sheetId="5"/>
      <sheetData sheetId="6"/>
      <sheetData sheetId="7"/>
      <sheetData sheetId="8"/>
      <sheetData sheetId="9"/>
      <sheetData sheetId="1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TUBERIA"/>
      <sheetName val="Hoja1"/>
      <sheetName val="Hoja2"/>
      <sheetName val="Hoja3"/>
      <sheetName val="Sheet1"/>
      <sheetName val="PPTO_GASTOS"/>
    </sheetNames>
    <sheetDataSet>
      <sheetData sheetId="0" refreshError="1">
        <row r="8">
          <cell r="M8">
            <v>1.6584571641407996E-2</v>
          </cell>
        </row>
        <row r="9">
          <cell r="M9">
            <v>2.2426467938538669E-2</v>
          </cell>
        </row>
        <row r="10">
          <cell r="M10">
            <v>2.8274936599466664E-2</v>
          </cell>
        </row>
        <row r="11">
          <cell r="M11">
            <v>3.829661593736533E-2</v>
          </cell>
        </row>
        <row r="12">
          <cell r="M12">
            <v>4.5516980430421336E-2</v>
          </cell>
        </row>
        <row r="13">
          <cell r="M13">
            <v>5.3258333226048005E-2</v>
          </cell>
        </row>
        <row r="14">
          <cell r="M14">
            <v>6.1634517528832006E-2</v>
          </cell>
        </row>
        <row r="15">
          <cell r="M15">
            <v>7.0733394045866677E-2</v>
          </cell>
        </row>
        <row r="16">
          <cell r="M16">
            <v>9.5576087426047993E-2</v>
          </cell>
        </row>
        <row r="17">
          <cell r="M17">
            <v>0.12212833482117867</v>
          </cell>
        </row>
        <row r="18">
          <cell r="M18">
            <v>0.14359225586346663</v>
          </cell>
        </row>
        <row r="19">
          <cell r="M19">
            <v>0.17174652128076801</v>
          </cell>
        </row>
        <row r="20">
          <cell r="M20">
            <v>0.20882594236319996</v>
          </cell>
        </row>
        <row r="21">
          <cell r="M21">
            <v>0.24948355910860801</v>
          </cell>
        </row>
        <row r="22">
          <cell r="M22">
            <v>0.29331212464947198</v>
          </cell>
        </row>
        <row r="23">
          <cell r="M23">
            <v>0.50414299258879991</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ALCANTARILLADO"/>
      <sheetName val="REDES SEC SUR"/>
      <sheetName val="APU REDES SEC SUR"/>
      <sheetName val="COLECTOR SUR "/>
      <sheetName val="APU COL SUR"/>
      <sheetName val="PTAR SUR"/>
      <sheetName val="REDES SEC NORTE"/>
      <sheetName val="APU REDES SEC NORTE"/>
      <sheetName val="COLECTOR NORTE"/>
      <sheetName val="APU COLEC NORTE"/>
      <sheetName val="PTAR NORTE"/>
      <sheetName val="APU PTAR NORTE"/>
      <sheetName val="REDES SEC Travesía."/>
      <sheetName val="APU REDES Travesía"/>
      <sheetName val="PTAR Travesía"/>
      <sheetName val="APU PTAR Travesía"/>
      <sheetName val="REDES SEC Mulatos"/>
      <sheetName val="APU REDES Mulatos"/>
      <sheetName val="PTAR Mulatos"/>
      <sheetName val="APU PTAR Mulatos"/>
      <sheetName val="REDES SEC Escuela"/>
      <sheetName val="APU REDES Escuela"/>
      <sheetName val="PTAR Escuela"/>
      <sheetName val="APU PTAR Escuela"/>
      <sheetName val="BASE CTOS"/>
      <sheetName val="BASE"/>
      <sheetName val="materiales"/>
      <sheetName val="APU PTAR SUR"/>
      <sheetName val="Tabla 1.1"/>
      <sheetName val="RESUMEN_OBRAS_ALCANTARILLADO"/>
      <sheetName val="REDES_SEC_SUR"/>
      <sheetName val="APU_REDES_SEC_SUR"/>
      <sheetName val="COLECTOR_SUR_"/>
      <sheetName val="APU_COL_SUR"/>
      <sheetName val="PTAR_SUR"/>
      <sheetName val="REDES_SEC_NORTE"/>
      <sheetName val="APU_REDES_SEC_NORTE"/>
      <sheetName val="COLECTOR_NORTE"/>
      <sheetName val="APU_COLEC_NORTE"/>
      <sheetName val="PTAR_NORTE"/>
      <sheetName val="APU_PTAR_NORTE"/>
      <sheetName val="REDES_SEC_Travesía_"/>
      <sheetName val="APU_REDES_Travesía"/>
      <sheetName val="PTAR_Travesía"/>
      <sheetName val="APU_PTAR_Travesía"/>
      <sheetName val="REDES_SEC_Mulatos"/>
      <sheetName val="APU_REDES_Mulatos"/>
      <sheetName val="PTAR_Mulatos"/>
      <sheetName val="APU_PTAR_Mulatos"/>
      <sheetName val="REDES_SEC_Escuela"/>
      <sheetName val="APU_REDES_Escuela"/>
      <sheetName val="PTAR_Escuela"/>
      <sheetName val="APU_PTAR_Escuela"/>
      <sheetName val="BASE_CTOS"/>
      <sheetName val="APU_PTAR_SUR"/>
      <sheetName val="Tabla_1_1"/>
      <sheetName val="RESUMEN_OBRAS_ALCANTARILLADO2"/>
      <sheetName val="REDES_SEC_SUR2"/>
      <sheetName val="APU_REDES_SEC_SUR2"/>
      <sheetName val="COLECTOR_SUR_2"/>
      <sheetName val="APU_COL_SUR2"/>
      <sheetName val="PTAR_SUR2"/>
      <sheetName val="REDES_SEC_NORTE2"/>
      <sheetName val="APU_REDES_SEC_NORTE2"/>
      <sheetName val="COLECTOR_NORTE2"/>
      <sheetName val="APU_COLEC_NORTE2"/>
      <sheetName val="PTAR_NORTE2"/>
      <sheetName val="APU_PTAR_NORTE2"/>
      <sheetName val="REDES_SEC_Travesía_2"/>
      <sheetName val="APU_REDES_Travesía2"/>
      <sheetName val="PTAR_Travesía2"/>
      <sheetName val="APU_PTAR_Travesía2"/>
      <sheetName val="REDES_SEC_Mulatos2"/>
      <sheetName val="APU_REDES_Mulatos2"/>
      <sheetName val="PTAR_Mulatos2"/>
      <sheetName val="APU_PTAR_Mulatos2"/>
      <sheetName val="REDES_SEC_Escuela2"/>
      <sheetName val="APU_REDES_Escuela2"/>
      <sheetName val="PTAR_Escuela2"/>
      <sheetName val="APU_PTAR_Escuela2"/>
      <sheetName val="BASE_CTOS2"/>
      <sheetName val="APU_PTAR_SUR2"/>
      <sheetName val="Tabla_1_12"/>
      <sheetName val="RESUMEN_OBRAS_ALCANTARILLADO1"/>
      <sheetName val="REDES_SEC_SUR1"/>
      <sheetName val="APU_REDES_SEC_SUR1"/>
      <sheetName val="COLECTOR_SUR_1"/>
      <sheetName val="APU_COL_SUR1"/>
      <sheetName val="PTAR_SUR1"/>
      <sheetName val="REDES_SEC_NORTE1"/>
      <sheetName val="APU_REDES_SEC_NORTE1"/>
      <sheetName val="COLECTOR_NORTE1"/>
      <sheetName val="APU_COLEC_NORTE1"/>
      <sheetName val="PTAR_NORTE1"/>
      <sheetName val="APU_PTAR_NORTE1"/>
      <sheetName val="REDES_SEC_Travesía_1"/>
      <sheetName val="APU_REDES_Travesía1"/>
      <sheetName val="PTAR_Travesía1"/>
      <sheetName val="APU_PTAR_Travesía1"/>
      <sheetName val="REDES_SEC_Mulatos1"/>
      <sheetName val="APU_REDES_Mulatos1"/>
      <sheetName val="PTAR_Mulatos1"/>
      <sheetName val="APU_PTAR_Mulatos1"/>
      <sheetName val="REDES_SEC_Escuela1"/>
      <sheetName val="APU_REDES_Escuela1"/>
      <sheetName val="PTAR_Escuela1"/>
      <sheetName val="APU_PTAR_Escuela1"/>
      <sheetName val="BASE_CTOS1"/>
      <sheetName val="APU_PTAR_SUR1"/>
      <sheetName val="Tabla_1_11"/>
      <sheetName val="SUB AP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58">
          <cell r="D58">
            <v>225000</v>
          </cell>
        </row>
        <row r="306">
          <cell r="D306">
            <v>100</v>
          </cell>
        </row>
      </sheetData>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00"/>
      <sheetName val="June00"/>
      <sheetName val="Sheet3"/>
      <sheetName val="Sheet4"/>
      <sheetName val="Sheet6"/>
      <sheetName val="Sheet7"/>
      <sheetName val="Sheet9"/>
      <sheetName val="Sheet10"/>
      <sheetName val="Ind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Resumen El Paraiso"/>
      <sheetName val="Red El Paraiso"/>
      <sheetName val="APU RED EL PARAISO"/>
      <sheetName val="Sol. Ind."/>
      <sheetName val="APU"/>
    </sheetNames>
    <sheetDataSet>
      <sheetData sheetId="0">
        <row r="280">
          <cell r="D280">
            <v>240000</v>
          </cell>
        </row>
      </sheetData>
      <sheetData sheetId="1" refreshError="1"/>
      <sheetData sheetId="2" refreshError="1"/>
      <sheetData sheetId="3" refreshError="1"/>
      <sheetData sheetId="4"/>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cion María Auxiliadora"/>
      <sheetName val="Cantidades Ma Auxiliadora"/>
    </sheetNames>
    <sheetDataSet>
      <sheetData sheetId="0" refreshError="1"/>
      <sheetData sheetId="1"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A. PRELIMINAR"/>
      <sheetName val="APU-1."/>
      <sheetName val="2. VIASYURBANISMO"/>
      <sheetName val="APU-2."/>
      <sheetName val="3. ESTRUC Y ARQ"/>
      <sheetName val="APU-3."/>
      <sheetName val="4. FRIO"/>
      <sheetName val="5. ELECTRICO"/>
      <sheetName val="6.REDES ALCANTARILLADO"/>
      <sheetName val="7.RED DE ABASTO"/>
      <sheetName val="APU-6-7"/>
      <sheetName val="8. REDGAS"/>
      <sheetName val="APU-8."/>
      <sheetName val="9. AMBIENTAL"/>
      <sheetName val="10. EQUIPOS"/>
      <sheetName val="11.OYM"/>
      <sheetName val="12. RESUMEN"/>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A. PRELIMINAR"/>
      <sheetName val="APU-1."/>
      <sheetName val="2. VIASYURBANISMO"/>
      <sheetName val="APU-2."/>
      <sheetName val="3. ESTRUC Y ARQ"/>
      <sheetName val="APU-3."/>
      <sheetName val="5. ELECTRICO"/>
      <sheetName val="6.REDES ALCANTARILLADO"/>
      <sheetName val="7.RED DE ABASTO"/>
      <sheetName val="APU-6-7"/>
      <sheetName val="8. REDGAS"/>
      <sheetName val="APU-8."/>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TotalesReposicion"/>
      <sheetName val="TotalesOptimizacion"/>
      <sheetName val="TOTAL SUB1"/>
      <sheetName val="TOTAL1(MODIF.)"/>
    </sheetNames>
    <sheetDataSet>
      <sheetData sheetId="0" refreshError="1"/>
      <sheetData sheetId="1" refreshError="1"/>
      <sheetData sheetId="2" refreshError="1"/>
      <sheetData sheetId="3" refreshError="1"/>
      <sheetData sheetId="4" refreshError="1"/>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TotalesReposicion"/>
      <sheetName val="TotalesOptimizacion"/>
      <sheetName val="TOTAL SUB1"/>
      <sheetName val="TOTAL1(MODIF.)"/>
      <sheetName val="TOTAL_SUB1"/>
      <sheetName val="TOTAL1(MODIF_)"/>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Liquidacion de Obra por Tramos"/>
    </sheetNames>
    <sheetDataSet>
      <sheetData sheetId="0"/>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sheetName val="Resumen"/>
      <sheetName val="PROG Inversión"/>
      <sheetName val="PPTO"/>
      <sheetName val="AA"/>
      <sheetName val="ListaPrecios"/>
      <sheetName val="APU"/>
      <sheetName val="Insumos"/>
      <sheetName val="Tuberia"/>
      <sheetName val="Sistema Electrico"/>
      <sheetName val="APU Sistema Electrico"/>
      <sheetName val="ManoDeObra"/>
      <sheetName val="EXCAVACIONES"/>
      <sheetName val="CONCRETO Y ACERO DE REFUERZO"/>
      <sheetName val="Cantidades Tuberia &amp; Acc"/>
      <sheetName val="desmon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egia de contratacion"/>
      <sheetName val="Cuadro p. Capital Vs estimado"/>
      <sheetName val="Alcance inst. bascula"/>
      <sheetName val="Alcance inst. bascula (blanco)"/>
      <sheetName val="Alcance contenedores CON PRECIO"/>
      <sheetName val="Alcance O. Civil CON PRECIO (2)"/>
      <sheetName val="Alcance puente ejercicio)"/>
      <sheetName val="Alcance O. Civil sin puente EJe"/>
      <sheetName val="Alcance O. Civil CON PRECIOS"/>
      <sheetName val="contenedor bascula"/>
      <sheetName val="contenedor Garita 2"/>
      <sheetName val="contenedor Garita 1"/>
      <sheetName val="Material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Red Los Balsos"/>
      <sheetName val="Red El Edén"/>
      <sheetName val="Red Principal"/>
      <sheetName val="La Esperanza"/>
      <sheetName val="APU"/>
      <sheetName val="BASE CTO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1_Preliminares"/>
      <sheetName val="2_Cimentación_Est.Met"/>
      <sheetName val="3_HS"/>
      <sheetName val="Apus_In.Elect"/>
      <sheetName val="Apus_Cubierta"/>
      <sheetName val="Apus_Dotación_Pintura"/>
      <sheetName val="Insumos"/>
      <sheetName val="Equipo_Trans "/>
      <sheetName val="M.Obra"/>
    </sheetNames>
    <sheetDataSet>
      <sheetData sheetId="0"/>
      <sheetData sheetId="1">
        <row r="14">
          <cell r="J14" t="str">
            <v>M³</v>
          </cell>
        </row>
        <row r="15">
          <cell r="J15" t="str">
            <v>M²</v>
          </cell>
        </row>
        <row r="16">
          <cell r="J16" t="str">
            <v>M</v>
          </cell>
        </row>
        <row r="17">
          <cell r="J17" t="str">
            <v>Kg</v>
          </cell>
        </row>
        <row r="18">
          <cell r="J18" t="str">
            <v>Un</v>
          </cell>
        </row>
      </sheetData>
      <sheetData sheetId="2"/>
      <sheetData sheetId="3"/>
      <sheetData sheetId="4"/>
      <sheetData sheetId="5"/>
      <sheetData sheetId="6"/>
      <sheetData sheetId="7"/>
      <sheetData sheetId="8"/>
      <sheetData sheetId="9"/>
      <sheetData sheetId="10"/>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Profesional"/>
      <sheetName val="B. Técnico - Tecnólogo"/>
      <sheetName val="C. Operario - Apoyo Gestion"/>
      <sheetName val="D. Equipos"/>
      <sheetName val="E. Ensayos de Laboratorio"/>
    </sheetNames>
    <sheetDataSet>
      <sheetData sheetId="0" refreshError="1"/>
      <sheetData sheetId="1" refreshError="1"/>
      <sheetData sheetId="2" refreshError="1"/>
      <sheetData sheetId="3" refreshError="1"/>
      <sheetData sheetId="4" refreshError="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sheetName val="2008"/>
      <sheetName val="2009"/>
      <sheetName val="2010"/>
      <sheetName val="2011"/>
      <sheetName val="Consolidado"/>
      <sheetName val="WACC - VPN FC"/>
      <sheetName val="Activos"/>
      <sheetName val="Impuestos Temp."/>
      <sheetName val="CatFin - Suleasing(Plamort)"/>
      <sheetName val="Dólar"/>
      <sheetName val="Produccio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IS"/>
      <sheetName val="ESTFIN"/>
      <sheetName val="EFPRUE"/>
      <sheetName val="ESTFINP"/>
      <sheetName val="ESTFINP1"/>
      <sheetName val="FCL"/>
      <sheetName val="GRUPO"/>
      <sheetName val="BASEHIST"/>
      <sheetName val="GRUPO-FIN"/>
      <sheetName val="INFBAS"/>
      <sheetName val="FC"/>
      <sheetName val="FCPRUE"/>
      <sheetName val="Hoja1"/>
      <sheetName val="FCP"/>
      <sheetName val="FCP1"/>
      <sheetName val="FIRMAS"/>
      <sheetName val="PRO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FACTOR PRESTACIONAL 2009"/>
      <sheetName val="HISTORICO"/>
      <sheetName val="SALARIO CELADOR 2008"/>
      <sheetName val="TARIFAS REGISTRO DISTRITAL 2009"/>
      <sheetName val="COSTOS OFICINA"/>
      <sheetName val="COSTOS CAMPAMENTO"/>
    </sheetNames>
    <sheetDataSet>
      <sheetData sheetId="0"/>
      <sheetData sheetId="1" refreshError="1"/>
      <sheetData sheetId="2" refreshError="1"/>
      <sheetData sheetId="3" refreshError="1"/>
      <sheetData sheetId="4" refreshError="1"/>
      <sheetData sheetId="5"/>
      <sheetData sheetId="6"/>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 val="ManoDeObra"/>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APTACION"/>
      <sheetName val="2. DESARENADOR"/>
      <sheetName val="3. LINEA DE ADUCCION"/>
      <sheetName val="4. PTAP"/>
      <sheetName val="5. TANQUE"/>
      <sheetName val="6. BOMBEO"/>
      <sheetName val="RESUMEN"/>
      <sheetName val="CAPITULOS"/>
      <sheetName val="PRES IMPRIMIR"/>
      <sheetName val="PORTADA"/>
      <sheetName val="INSTRUCCIONES"/>
      <sheetName val="PRESUPUESTO"/>
      <sheetName val="INDICE"/>
      <sheetName val="MANO DE OBRA"/>
      <sheetName val="EQUIPOS"/>
      <sheetName val="MATERIALES"/>
      <sheetName val="TRANSPORTE"/>
      <sheetName val="AC01"/>
      <sheetName val="AC02"/>
      <sheetName val="AC03"/>
      <sheetName val="AC04"/>
      <sheetName val="AC05"/>
      <sheetName val="AC06"/>
      <sheetName val="AC07"/>
      <sheetName val="AC08"/>
      <sheetName val="AC09"/>
      <sheetName val="AC10"/>
      <sheetName val="AC11"/>
      <sheetName val="A01"/>
      <sheetName val="A02"/>
      <sheetName val="A03"/>
      <sheetName val="C01"/>
      <sheetName val="C02"/>
      <sheetName val="C03"/>
      <sheetName val="C04"/>
      <sheetName val="C05"/>
      <sheetName val="C06"/>
      <sheetName val="C07"/>
      <sheetName val="C08"/>
      <sheetName val="C0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EM01"/>
      <sheetName val="EM02"/>
      <sheetName val="EM03"/>
      <sheetName val="EM04"/>
      <sheetName val="EM05"/>
      <sheetName val="EM06"/>
      <sheetName val="EM07"/>
      <sheetName val="M01"/>
      <sheetName val="M02"/>
      <sheetName val="M03"/>
      <sheetName val="M04"/>
      <sheetName val="M05"/>
      <sheetName val="M06"/>
      <sheetName val="M07"/>
      <sheetName val="M08"/>
      <sheetName val="M09"/>
      <sheetName val="M10"/>
      <sheetName val="M11"/>
      <sheetName val="M12"/>
      <sheetName val="M13"/>
      <sheetName val="P01"/>
      <sheetName val="P02"/>
      <sheetName val="P03"/>
      <sheetName val="P04"/>
      <sheetName val="P05"/>
      <sheetName val="P06"/>
      <sheetName val="P07"/>
      <sheetName val="T01"/>
      <sheetName val="T02"/>
      <sheetName val="T03"/>
      <sheetName val="T04"/>
      <sheetName val="T05"/>
      <sheetName val="T06"/>
      <sheetName val="T07"/>
      <sheetName val="T08"/>
      <sheetName val="T09"/>
      <sheetName val="T10"/>
      <sheetName val="T11"/>
      <sheetName val="T12"/>
      <sheetName val="T13"/>
      <sheetName val="T14"/>
      <sheetName val="T15"/>
      <sheetName val="T16"/>
      <sheetName val="T17"/>
      <sheetName val="U01"/>
      <sheetName val="U02"/>
      <sheetName val="U03"/>
      <sheetName val="U04"/>
      <sheetName val="U05"/>
      <sheetName val="U06"/>
      <sheetName val="H01"/>
      <sheetName val="H02"/>
      <sheetName val="H03"/>
      <sheetName val="H04"/>
      <sheetName val="H05"/>
      <sheetName val="H06"/>
      <sheetName val="H07"/>
      <sheetName val="H08"/>
      <sheetName val="H09"/>
      <sheetName val="H10"/>
      <sheetName val="H11"/>
      <sheetName val="H12"/>
      <sheetName val="H13"/>
      <sheetName val="H14"/>
      <sheetName val="H15"/>
      <sheetName val="H16"/>
      <sheetName val="H17"/>
      <sheetName val="H18"/>
      <sheetName val="H19"/>
      <sheetName val="H20"/>
      <sheetName val="H21"/>
      <sheetName val="H22"/>
      <sheetName val="H23"/>
      <sheetName val="H24"/>
      <sheetName val="H25"/>
      <sheetName val="H26"/>
      <sheetName val="H27"/>
      <sheetName val="H28"/>
      <sheetName val="H29"/>
      <sheetName val="H30"/>
      <sheetName val="H31"/>
      <sheetName val="H32"/>
      <sheetName val="H33"/>
      <sheetName val="H34"/>
      <sheetName val="H35"/>
      <sheetName val="H36"/>
      <sheetName val="H37"/>
      <sheetName val="H38"/>
      <sheetName val="H39"/>
      <sheetName val="H40"/>
      <sheetName val="H41"/>
      <sheetName val="H42"/>
      <sheetName val="H43"/>
      <sheetName val="H44"/>
      <sheetName val="H45"/>
      <sheetName val="H46"/>
      <sheetName val="H47"/>
      <sheetName val="H48"/>
      <sheetName val="H49"/>
      <sheetName val="H50"/>
      <sheetName val="H51"/>
      <sheetName val="H52"/>
      <sheetName val="H53"/>
      <sheetName val="H54"/>
      <sheetName val="H55"/>
      <sheetName val="H56"/>
      <sheetName val="H57"/>
      <sheetName val="H58"/>
      <sheetName val="H59"/>
      <sheetName val="H60"/>
      <sheetName val="H61"/>
      <sheetName val="H62"/>
      <sheetName val="H63"/>
      <sheetName val="H64"/>
      <sheetName val="H65"/>
      <sheetName val="H66"/>
      <sheetName val="H67"/>
      <sheetName val="H68"/>
      <sheetName val="H69"/>
      <sheetName val="H70"/>
      <sheetName val="H71"/>
      <sheetName val="H72"/>
      <sheetName val="H73"/>
      <sheetName val="H74"/>
      <sheetName val="H75"/>
      <sheetName val="H76"/>
      <sheetName val="H77"/>
      <sheetName val="H78"/>
      <sheetName val="H79"/>
      <sheetName val="H80"/>
      <sheetName val="H81"/>
      <sheetName val="H82"/>
      <sheetName val="H83"/>
      <sheetName val="H84"/>
      <sheetName val="H85"/>
      <sheetName val="H86"/>
      <sheetName val="H87"/>
      <sheetName val="H88"/>
      <sheetName val="H89"/>
      <sheetName val="H90"/>
      <sheetName val="H91"/>
      <sheetName val="H92"/>
      <sheetName val="H93"/>
      <sheetName val="H94"/>
      <sheetName val="H95"/>
      <sheetName val="H96"/>
      <sheetName val="H97"/>
      <sheetName val="H98"/>
      <sheetName val="H99"/>
      <sheetName val="H100"/>
      <sheetName val="H101"/>
      <sheetName val="H102"/>
      <sheetName val="H103"/>
      <sheetName val="H104"/>
      <sheetName val="H105"/>
      <sheetName val="H106"/>
      <sheetName val="H107"/>
      <sheetName val="H108"/>
      <sheetName val="H109"/>
      <sheetName val="H110"/>
      <sheetName val="H111"/>
      <sheetName val="H112"/>
      <sheetName val="H113"/>
      <sheetName val="H114"/>
      <sheetName val="H115"/>
      <sheetName val="H116"/>
      <sheetName val="H117"/>
      <sheetName val="H118"/>
      <sheetName val="H119"/>
      <sheetName val="H120"/>
      <sheetName val="H121"/>
      <sheetName val="H122"/>
      <sheetName val="H123"/>
      <sheetName val="H124"/>
      <sheetName val="H125"/>
      <sheetName val="H126"/>
      <sheetName val="H127"/>
      <sheetName val="H128"/>
      <sheetName val="H129"/>
      <sheetName val="H130"/>
      <sheetName val="H131"/>
      <sheetName val="H132"/>
      <sheetName val="H133"/>
      <sheetName val="H134"/>
      <sheetName val="H135"/>
      <sheetName val="H136"/>
      <sheetName val="H137"/>
      <sheetName val="H138"/>
      <sheetName val="H139"/>
      <sheetName val="H140"/>
      <sheetName val="H141"/>
      <sheetName val="H142"/>
      <sheetName val="H143"/>
      <sheetName val="H144"/>
      <sheetName val="H145"/>
      <sheetName val="H146"/>
      <sheetName val="H147"/>
      <sheetName val="H148"/>
      <sheetName val="H149"/>
      <sheetName val="H150"/>
      <sheetName val="H151"/>
      <sheetName val="H152"/>
      <sheetName val="H153"/>
      <sheetName val="H154"/>
      <sheetName val="H155"/>
      <sheetName val="H156"/>
      <sheetName val="H157"/>
      <sheetName val="H158"/>
      <sheetName val="H159"/>
      <sheetName val="H160"/>
      <sheetName val="H161"/>
      <sheetName val="H162"/>
      <sheetName val="H163"/>
      <sheetName val="H164"/>
      <sheetName val="H165"/>
      <sheetName val="H166"/>
      <sheetName val="H167"/>
      <sheetName val="H168"/>
      <sheetName val="H169"/>
      <sheetName val="H170"/>
      <sheetName val="H171"/>
      <sheetName val="H172"/>
      <sheetName val="H173"/>
      <sheetName val="H174"/>
      <sheetName val="H175"/>
      <sheetName val="H176"/>
      <sheetName val="H177"/>
      <sheetName val="H178"/>
      <sheetName val="H179"/>
      <sheetName val="H180"/>
      <sheetName val="H181"/>
      <sheetName val="H182"/>
      <sheetName val="H183"/>
      <sheetName val="H185"/>
      <sheetName val="H184"/>
      <sheetName val="H186"/>
      <sheetName val="H187"/>
      <sheetName val="H188"/>
      <sheetName val="H189"/>
      <sheetName val="H190"/>
      <sheetName val="H191"/>
      <sheetName val="H192"/>
      <sheetName val="H193"/>
      <sheetName val="H194"/>
      <sheetName val="H195"/>
      <sheetName val="H196"/>
      <sheetName val="H197"/>
      <sheetName val="H198"/>
      <sheetName val="H199"/>
      <sheetName val="H200"/>
      <sheetName val="H201"/>
      <sheetName val="H202"/>
      <sheetName val="H203"/>
      <sheetName val="H204"/>
      <sheetName val="H205"/>
      <sheetName val="H206"/>
      <sheetName val="H207"/>
      <sheetName val="H208"/>
      <sheetName val="H209"/>
      <sheetName val="H210"/>
      <sheetName val="H211"/>
      <sheetName val="H212"/>
      <sheetName val="H213"/>
      <sheetName val="H214"/>
      <sheetName val="H215"/>
      <sheetName val="H216"/>
      <sheetName val="H217"/>
      <sheetName val="H218"/>
      <sheetName val="H219"/>
      <sheetName val="H220"/>
      <sheetName val="H221"/>
      <sheetName val="H222"/>
      <sheetName val="H223"/>
      <sheetName val="H224"/>
      <sheetName val="H225"/>
      <sheetName val="H226"/>
      <sheetName val="H227"/>
      <sheetName val="H228"/>
      <sheetName val="H229"/>
      <sheetName val="H230"/>
      <sheetName val="H231"/>
      <sheetName val="H232"/>
      <sheetName val="S01"/>
      <sheetName val="S02"/>
      <sheetName val="S03"/>
      <sheetName val="S04"/>
      <sheetName val="S05"/>
      <sheetName val="S06"/>
      <sheetName val="S07"/>
      <sheetName val="S08"/>
      <sheetName val="S09"/>
      <sheetName val="S10"/>
      <sheetName val="S11"/>
      <sheetName val="S12"/>
      <sheetName val="S13"/>
      <sheetName val="S14"/>
      <sheetName val="S15"/>
      <sheetName val="S16"/>
      <sheetName val="S17"/>
      <sheetName val="S18"/>
      <sheetName val="S19"/>
      <sheetName val="S20"/>
      <sheetName val="S21"/>
      <sheetName val="S22"/>
      <sheetName val="S23"/>
      <sheetName val="S24"/>
      <sheetName val="S25"/>
      <sheetName val="S26"/>
      <sheetName val="S27"/>
      <sheetName val="S28"/>
      <sheetName val="S29"/>
      <sheetName val="S30"/>
      <sheetName val="S31"/>
      <sheetName val="S32"/>
      <sheetName val="S33"/>
      <sheetName val="S34"/>
      <sheetName val="S35"/>
      <sheetName val="S36"/>
      <sheetName val="S37"/>
      <sheetName val="AU01"/>
      <sheetName val="AU02"/>
      <sheetName val="AU03"/>
      <sheetName val="AU04"/>
      <sheetName val="AU05"/>
      <sheetName val="AU06"/>
      <sheetName val="AU07"/>
      <sheetName val="AU08"/>
      <sheetName val="AU09"/>
      <sheetName val="AU10"/>
      <sheetName val="AU11"/>
      <sheetName val="AU12"/>
      <sheetName val="AU13"/>
      <sheetName val="AU14"/>
      <sheetName val="AU15"/>
      <sheetName val="AU16"/>
      <sheetName val="AU17"/>
      <sheetName val="AU18"/>
      <sheetName val="AU19"/>
      <sheetName val="AU20"/>
      <sheetName val="AU21"/>
      <sheetName val="AU-B01"/>
      <sheetName val="AU-B02"/>
      <sheetName val="AU-B03"/>
      <sheetName val="AU-B04"/>
      <sheetName val="AU-B05"/>
      <sheetName val="AU-B06"/>
      <sheetName val="H-233"/>
      <sheetName val="H-234"/>
      <sheetName val="H-235"/>
      <sheetName val="H-236"/>
      <sheetName val="H-237"/>
      <sheetName val="H-238"/>
      <sheetName val="H-239"/>
      <sheetName val="H-240"/>
      <sheetName val="H-241"/>
      <sheetName val="H-242"/>
      <sheetName val="H-243"/>
      <sheetName val="H-244"/>
      <sheetName val="H-245"/>
      <sheetName val="POZO"/>
      <sheetName val="Anexo 9.2.3 Presupuesto y APUS"/>
      <sheetName val="Anexo%209.2.3%20Presupuesto%20y"/>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refreshError="1"/>
      <sheetData sheetId="418" refreshError="1"/>
    </sheetDataSet>
  </externalBook>
</externalLink>
</file>

<file path=xl/externalLinks/externalLink3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laraciones diligenciamiento"/>
      <sheetName val="Presupuesto General"/>
      <sheetName val="Anex 1. AIU"/>
      <sheetName val="Anex. 2. Adm. Suministros"/>
      <sheetName val="Anex. 3. PMA"/>
      <sheetName val="Anex. 4. PMT"/>
      <sheetName val="Anex. 5. PGS"/>
      <sheetName val="Anex. 6. Interv. Obra Civil"/>
      <sheetName val="Anex. 7. Interv. Suministros"/>
      <sheetName val="Anex. 8. FM"/>
      <sheetName val="Anex. 9. Lista Cantidades"/>
      <sheetName val="Anex. 10. Memoria Cantidades"/>
      <sheetName val="Anex. 11. Lista APU"/>
      <sheetName val="Anex. 12. APU´s"/>
      <sheetName val="Anex. 13. Materiales"/>
      <sheetName val="Anex. 14. Equipos"/>
      <sheetName val="Anex. 15. Transporte"/>
      <sheetName val="Anex. 16. Mano de Obra"/>
      <sheetName val="EXC-10"/>
      <sheetName val="INSUMOS (2)"/>
    </sheetNames>
    <sheetDataSet>
      <sheetData sheetId="0"/>
      <sheetData sheetId="1">
        <row r="5">
          <cell r="C5"/>
          <cell r="G5"/>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AC151-F4B4-4DEB-B6F7-28199CEE1653}">
  <sheetPr>
    <tabColor rgb="FFFFFF00"/>
    <pageSetUpPr fitToPage="1"/>
  </sheetPr>
  <dimension ref="A1:HH95"/>
  <sheetViews>
    <sheetView showWhiteSpace="0" view="pageBreakPreview" topLeftCell="A76" zoomScale="60" zoomScaleNormal="60" zoomScalePageLayoutView="83" workbookViewId="0">
      <selection activeCell="D99" sqref="D99"/>
    </sheetView>
  </sheetViews>
  <sheetFormatPr baseColWidth="10" defaultColWidth="11.42578125" defaultRowHeight="15" x14ac:dyDescent="0.25"/>
  <cols>
    <col min="1" max="1" width="13.7109375" style="261" customWidth="1"/>
    <col min="2" max="2" width="38.7109375" style="261" customWidth="1"/>
    <col min="3" max="3" width="86.7109375" style="219" customWidth="1"/>
    <col min="4" max="4" width="13.28515625" style="217" customWidth="1"/>
    <col min="5" max="5" width="35.85546875" style="217" customWidth="1"/>
    <col min="6" max="6" width="35.85546875" style="262" customWidth="1"/>
    <col min="7" max="7" width="35.85546875" style="263" customWidth="1"/>
    <col min="8" max="16384" width="11.42578125" style="219"/>
  </cols>
  <sheetData>
    <row r="1" spans="1:216" ht="19.5" customHeight="1" x14ac:dyDescent="0.25">
      <c r="A1" s="583"/>
      <c r="B1" s="584"/>
      <c r="C1" s="589" t="s">
        <v>1280</v>
      </c>
      <c r="D1" s="590"/>
      <c r="E1" s="590"/>
      <c r="F1" s="591"/>
      <c r="G1" s="153" t="s">
        <v>1279</v>
      </c>
    </row>
    <row r="2" spans="1:216" s="221" customFormat="1" ht="20.25" customHeight="1" x14ac:dyDescent="0.25">
      <c r="A2" s="585"/>
      <c r="B2" s="586"/>
      <c r="C2" s="592"/>
      <c r="D2" s="593"/>
      <c r="E2" s="593"/>
      <c r="F2" s="594"/>
      <c r="G2" s="154" t="s">
        <v>1354</v>
      </c>
    </row>
    <row r="3" spans="1:216" s="225" customFormat="1" ht="28.5" customHeight="1" x14ac:dyDescent="0.25">
      <c r="A3" s="587"/>
      <c r="B3" s="588"/>
      <c r="C3" s="595"/>
      <c r="D3" s="596"/>
      <c r="E3" s="596"/>
      <c r="F3" s="597"/>
      <c r="G3" s="575" t="s">
        <v>1355</v>
      </c>
      <c r="H3" s="224"/>
      <c r="I3" s="224"/>
      <c r="J3" s="224"/>
      <c r="K3" s="224"/>
      <c r="L3" s="224"/>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row>
    <row r="4" spans="1:216" s="224" customFormat="1" ht="16.5" customHeight="1" x14ac:dyDescent="0.25">
      <c r="A4" s="583"/>
      <c r="B4" s="598"/>
      <c r="C4" s="598"/>
      <c r="D4" s="598"/>
      <c r="E4" s="598"/>
      <c r="F4" s="598"/>
      <c r="G4" s="584"/>
    </row>
    <row r="5" spans="1:216" s="229" customFormat="1" ht="261.75" customHeight="1" x14ac:dyDescent="0.25">
      <c r="A5" s="599" t="s">
        <v>1360</v>
      </c>
      <c r="B5" s="600"/>
      <c r="C5" s="600"/>
      <c r="D5" s="600"/>
      <c r="E5" s="600"/>
      <c r="F5" s="600"/>
      <c r="G5" s="601"/>
    </row>
    <row r="6" spans="1:216" s="229" customFormat="1" ht="15.75" thickBot="1" x14ac:dyDescent="0.3">
      <c r="A6" s="602"/>
      <c r="B6" s="603"/>
      <c r="C6" s="603"/>
      <c r="D6" s="603"/>
      <c r="E6" s="603"/>
      <c r="F6" s="603"/>
      <c r="G6" s="604"/>
    </row>
    <row r="7" spans="1:216" s="229" customFormat="1" ht="34.5" customHeight="1" x14ac:dyDescent="0.25">
      <c r="A7" s="580" t="s">
        <v>1287</v>
      </c>
      <c r="B7" s="581"/>
      <c r="C7" s="581"/>
      <c r="D7" s="581"/>
      <c r="E7" s="581"/>
      <c r="F7" s="581"/>
      <c r="G7" s="582"/>
    </row>
    <row r="8" spans="1:216" s="229" customFormat="1" ht="19.5" customHeight="1" x14ac:dyDescent="0.25">
      <c r="A8" s="291" t="s">
        <v>1218</v>
      </c>
      <c r="B8" s="271" t="s">
        <v>191</v>
      </c>
      <c r="C8" s="610" t="s">
        <v>1250</v>
      </c>
      <c r="D8" s="610"/>
      <c r="E8" s="610"/>
      <c r="F8" s="610"/>
      <c r="G8" s="611"/>
      <c r="H8" s="226"/>
      <c r="I8" s="226"/>
      <c r="J8" s="227"/>
      <c r="K8" s="228"/>
      <c r="L8" s="228"/>
    </row>
    <row r="9" spans="1:216" s="229" customFormat="1" ht="113.25" customHeight="1" x14ac:dyDescent="0.25">
      <c r="A9" s="291" t="s">
        <v>1219</v>
      </c>
      <c r="B9" s="271" t="s">
        <v>1220</v>
      </c>
      <c r="C9" s="610" t="s">
        <v>1361</v>
      </c>
      <c r="D9" s="610"/>
      <c r="E9" s="610"/>
      <c r="F9" s="610"/>
      <c r="G9" s="611"/>
      <c r="H9" s="226"/>
      <c r="I9" s="226"/>
      <c r="J9" s="227"/>
      <c r="K9" s="228"/>
      <c r="L9" s="228"/>
    </row>
    <row r="10" spans="1:216" s="229" customFormat="1" ht="57" customHeight="1" x14ac:dyDescent="0.25">
      <c r="A10" s="291" t="s">
        <v>1221</v>
      </c>
      <c r="B10" s="271" t="s">
        <v>1226</v>
      </c>
      <c r="C10" s="608" t="s">
        <v>1276</v>
      </c>
      <c r="D10" s="608"/>
      <c r="E10" s="608"/>
      <c r="F10" s="608"/>
      <c r="G10" s="609"/>
      <c r="H10" s="226"/>
      <c r="I10" s="226"/>
      <c r="J10" s="227"/>
      <c r="K10" s="228"/>
      <c r="L10" s="228"/>
    </row>
    <row r="11" spans="1:216" s="229" customFormat="1" ht="53.25" customHeight="1" x14ac:dyDescent="0.25">
      <c r="A11" s="291" t="s">
        <v>1222</v>
      </c>
      <c r="B11" s="271" t="s">
        <v>942</v>
      </c>
      <c r="C11" s="608" t="s">
        <v>1277</v>
      </c>
      <c r="D11" s="608"/>
      <c r="E11" s="608"/>
      <c r="F11" s="608"/>
      <c r="G11" s="609"/>
      <c r="H11" s="226"/>
      <c r="I11" s="226"/>
      <c r="J11" s="227"/>
      <c r="K11" s="228"/>
      <c r="L11" s="228"/>
    </row>
    <row r="12" spans="1:216" s="229" customFormat="1" ht="55.5" customHeight="1" x14ac:dyDescent="0.25">
      <c r="A12" s="291" t="s">
        <v>1223</v>
      </c>
      <c r="B12" s="271" t="s">
        <v>0</v>
      </c>
      <c r="C12" s="612" t="s">
        <v>1263</v>
      </c>
      <c r="D12" s="613"/>
      <c r="E12" s="613"/>
      <c r="F12" s="613"/>
      <c r="G12" s="614"/>
      <c r="H12" s="226"/>
      <c r="I12" s="226"/>
      <c r="J12" s="227"/>
      <c r="K12" s="228"/>
      <c r="L12" s="228"/>
    </row>
    <row r="13" spans="1:216" s="229" customFormat="1" ht="63" customHeight="1" thickBot="1" x14ac:dyDescent="0.3">
      <c r="A13" s="551" t="s">
        <v>1224</v>
      </c>
      <c r="B13" s="552" t="s">
        <v>972</v>
      </c>
      <c r="C13" s="605" t="s">
        <v>1228</v>
      </c>
      <c r="D13" s="605"/>
      <c r="E13" s="605"/>
      <c r="F13" s="605"/>
      <c r="G13" s="606"/>
      <c r="H13" s="226"/>
      <c r="I13" s="226"/>
      <c r="J13" s="227"/>
      <c r="K13" s="228"/>
      <c r="L13" s="228"/>
    </row>
    <row r="14" spans="1:216" s="229" customFormat="1" ht="34.5" customHeight="1" thickBot="1" x14ac:dyDescent="0.3">
      <c r="A14" s="607"/>
      <c r="B14" s="607"/>
      <c r="C14" s="607"/>
      <c r="D14" s="607"/>
      <c r="E14" s="607"/>
      <c r="F14" s="607"/>
      <c r="G14" s="607"/>
    </row>
    <row r="15" spans="1:216" s="229" customFormat="1" ht="33" customHeight="1" x14ac:dyDescent="0.25">
      <c r="A15" s="580" t="s">
        <v>1288</v>
      </c>
      <c r="B15" s="581"/>
      <c r="C15" s="581"/>
      <c r="D15" s="581"/>
      <c r="E15" s="581"/>
      <c r="F15" s="581"/>
      <c r="G15" s="582"/>
    </row>
    <row r="16" spans="1:216" s="229" customFormat="1" x14ac:dyDescent="0.25">
      <c r="A16" s="291" t="s">
        <v>1218</v>
      </c>
      <c r="B16" s="271" t="s">
        <v>1237</v>
      </c>
      <c r="C16" s="608" t="s">
        <v>1238</v>
      </c>
      <c r="D16" s="608"/>
      <c r="E16" s="608"/>
      <c r="F16" s="608"/>
      <c r="G16" s="609"/>
    </row>
    <row r="17" spans="1:7" s="229" customFormat="1" ht="34.5" customHeight="1" x14ac:dyDescent="0.25">
      <c r="A17" s="291" t="s">
        <v>1219</v>
      </c>
      <c r="B17" s="271" t="s">
        <v>117</v>
      </c>
      <c r="C17" s="608" t="s">
        <v>1239</v>
      </c>
      <c r="D17" s="608"/>
      <c r="E17" s="608"/>
      <c r="F17" s="608"/>
      <c r="G17" s="609"/>
    </row>
    <row r="18" spans="1:7" s="229" customFormat="1" ht="34.5" customHeight="1" x14ac:dyDescent="0.25">
      <c r="A18" s="291" t="s">
        <v>1221</v>
      </c>
      <c r="B18" s="271" t="s">
        <v>1017</v>
      </c>
      <c r="C18" s="608" t="s">
        <v>1240</v>
      </c>
      <c r="D18" s="608"/>
      <c r="E18" s="608"/>
      <c r="F18" s="608"/>
      <c r="G18" s="609"/>
    </row>
    <row r="19" spans="1:7" s="229" customFormat="1" ht="45" x14ac:dyDescent="0.25">
      <c r="A19" s="291" t="s">
        <v>1222</v>
      </c>
      <c r="B19" s="271" t="s">
        <v>1242</v>
      </c>
      <c r="C19" s="608" t="s">
        <v>1243</v>
      </c>
      <c r="D19" s="608"/>
      <c r="E19" s="608"/>
      <c r="F19" s="608"/>
      <c r="G19" s="609"/>
    </row>
    <row r="20" spans="1:7" s="229" customFormat="1" x14ac:dyDescent="0.25">
      <c r="A20" s="291" t="s">
        <v>1223</v>
      </c>
      <c r="B20" s="271" t="s">
        <v>1000</v>
      </c>
      <c r="C20" s="608" t="s">
        <v>1244</v>
      </c>
      <c r="D20" s="608"/>
      <c r="E20" s="608"/>
      <c r="F20" s="608"/>
      <c r="G20" s="609"/>
    </row>
    <row r="21" spans="1:7" s="229" customFormat="1" ht="34.5" customHeight="1" x14ac:dyDescent="0.25">
      <c r="A21" s="291" t="s">
        <v>1224</v>
      </c>
      <c r="B21" s="271" t="s">
        <v>950</v>
      </c>
      <c r="C21" s="608" t="s">
        <v>1245</v>
      </c>
      <c r="D21" s="608"/>
      <c r="E21" s="608"/>
      <c r="F21" s="608"/>
      <c r="G21" s="609"/>
    </row>
    <row r="22" spans="1:7" s="229" customFormat="1" ht="34.5" customHeight="1" thickBot="1" x14ac:dyDescent="0.3">
      <c r="A22" s="551" t="s">
        <v>1225</v>
      </c>
      <c r="B22" s="552" t="s">
        <v>1001</v>
      </c>
      <c r="C22" s="605" t="s">
        <v>1246</v>
      </c>
      <c r="D22" s="605"/>
      <c r="E22" s="605"/>
      <c r="F22" s="605"/>
      <c r="G22" s="606"/>
    </row>
    <row r="23" spans="1:7" s="229" customFormat="1" ht="34.5" customHeight="1" thickBot="1" x14ac:dyDescent="0.3">
      <c r="A23" s="607"/>
      <c r="B23" s="607"/>
      <c r="C23" s="607"/>
      <c r="D23" s="607"/>
      <c r="E23" s="607"/>
      <c r="F23" s="607"/>
      <c r="G23" s="607"/>
    </row>
    <row r="24" spans="1:7" s="229" customFormat="1" ht="34.5" customHeight="1" x14ac:dyDescent="0.25">
      <c r="A24" s="580" t="s">
        <v>1339</v>
      </c>
      <c r="B24" s="581"/>
      <c r="C24" s="581"/>
      <c r="D24" s="581"/>
      <c r="E24" s="581"/>
      <c r="F24" s="581"/>
      <c r="G24" s="582"/>
    </row>
    <row r="25" spans="1:7" s="229" customFormat="1" ht="29.25" customHeight="1" x14ac:dyDescent="0.25">
      <c r="A25" s="291" t="s">
        <v>1218</v>
      </c>
      <c r="B25" s="271" t="s">
        <v>191</v>
      </c>
      <c r="C25" s="618" t="s">
        <v>1289</v>
      </c>
      <c r="D25" s="619"/>
      <c r="E25" s="619"/>
      <c r="F25" s="619"/>
      <c r="G25" s="620"/>
    </row>
    <row r="26" spans="1:7" s="229" customFormat="1" ht="30" customHeight="1" x14ac:dyDescent="0.25">
      <c r="A26" s="291" t="s">
        <v>1219</v>
      </c>
      <c r="B26" s="271" t="s">
        <v>942</v>
      </c>
      <c r="C26" s="618" t="s">
        <v>1290</v>
      </c>
      <c r="D26" s="619"/>
      <c r="E26" s="619"/>
      <c r="F26" s="619"/>
      <c r="G26" s="620"/>
    </row>
    <row r="27" spans="1:7" s="229" customFormat="1" ht="25.5" customHeight="1" x14ac:dyDescent="0.25">
      <c r="A27" s="291" t="s">
        <v>1221</v>
      </c>
      <c r="B27" s="271" t="s">
        <v>0</v>
      </c>
      <c r="C27" s="618" t="s">
        <v>1263</v>
      </c>
      <c r="D27" s="619"/>
      <c r="E27" s="619"/>
      <c r="F27" s="619"/>
      <c r="G27" s="620"/>
    </row>
    <row r="28" spans="1:7" s="229" customFormat="1" ht="24.75" customHeight="1" x14ac:dyDescent="0.25">
      <c r="A28" s="291" t="s">
        <v>1222</v>
      </c>
      <c r="B28" s="271" t="s">
        <v>966</v>
      </c>
      <c r="C28" s="618" t="s">
        <v>1291</v>
      </c>
      <c r="D28" s="619"/>
      <c r="E28" s="619"/>
      <c r="F28" s="619"/>
      <c r="G28" s="620"/>
    </row>
    <row r="29" spans="1:7" s="229" customFormat="1" ht="27" customHeight="1" x14ac:dyDescent="0.25">
      <c r="A29" s="291" t="s">
        <v>1223</v>
      </c>
      <c r="B29" s="271" t="s">
        <v>1292</v>
      </c>
      <c r="C29" s="618" t="s">
        <v>1240</v>
      </c>
      <c r="D29" s="619"/>
      <c r="E29" s="619"/>
      <c r="F29" s="619"/>
      <c r="G29" s="620"/>
    </row>
    <row r="30" spans="1:7" s="229" customFormat="1" ht="30" customHeight="1" thickBot="1" x14ac:dyDescent="0.3">
      <c r="A30" s="551" t="s">
        <v>1224</v>
      </c>
      <c r="B30" s="552" t="s">
        <v>1293</v>
      </c>
      <c r="C30" s="621" t="s">
        <v>1294</v>
      </c>
      <c r="D30" s="622"/>
      <c r="E30" s="622"/>
      <c r="F30" s="622"/>
      <c r="G30" s="623"/>
    </row>
    <row r="31" spans="1:7" s="229" customFormat="1" ht="34.5" customHeight="1" thickBot="1" x14ac:dyDescent="0.3">
      <c r="A31" s="607"/>
      <c r="B31" s="607"/>
      <c r="C31" s="607"/>
      <c r="D31" s="607"/>
      <c r="E31" s="607"/>
      <c r="F31" s="607"/>
      <c r="G31" s="607"/>
    </row>
    <row r="32" spans="1:7" s="229" customFormat="1" ht="34.5" customHeight="1" x14ac:dyDescent="0.25">
      <c r="A32" s="580" t="s">
        <v>1340</v>
      </c>
      <c r="B32" s="581"/>
      <c r="C32" s="581"/>
      <c r="D32" s="581"/>
      <c r="E32" s="581"/>
      <c r="F32" s="581"/>
      <c r="G32" s="582"/>
    </row>
    <row r="33" spans="1:7" s="229" customFormat="1" ht="29.25" customHeight="1" x14ac:dyDescent="0.25">
      <c r="A33" s="291" t="s">
        <v>1218</v>
      </c>
      <c r="B33" s="271" t="s">
        <v>191</v>
      </c>
      <c r="C33" s="615" t="s">
        <v>1289</v>
      </c>
      <c r="D33" s="616"/>
      <c r="E33" s="616"/>
      <c r="F33" s="616"/>
      <c r="G33" s="617"/>
    </row>
    <row r="34" spans="1:7" s="229" customFormat="1" ht="30" customHeight="1" x14ac:dyDescent="0.25">
      <c r="A34" s="291" t="s">
        <v>1219</v>
      </c>
      <c r="B34" s="271" t="s">
        <v>942</v>
      </c>
      <c r="C34" s="615" t="s">
        <v>1290</v>
      </c>
      <c r="D34" s="616"/>
      <c r="E34" s="616"/>
      <c r="F34" s="616"/>
      <c r="G34" s="617"/>
    </row>
    <row r="35" spans="1:7" s="229" customFormat="1" ht="25.5" customHeight="1" x14ac:dyDescent="0.25">
      <c r="A35" s="291" t="s">
        <v>1221</v>
      </c>
      <c r="B35" s="271" t="s">
        <v>0</v>
      </c>
      <c r="C35" s="615" t="s">
        <v>1263</v>
      </c>
      <c r="D35" s="616"/>
      <c r="E35" s="616"/>
      <c r="F35" s="616"/>
      <c r="G35" s="617"/>
    </row>
    <row r="36" spans="1:7" s="229" customFormat="1" ht="24.75" customHeight="1" x14ac:dyDescent="0.25">
      <c r="A36" s="291" t="s">
        <v>1222</v>
      </c>
      <c r="B36" s="271" t="s">
        <v>966</v>
      </c>
      <c r="C36" s="615" t="s">
        <v>1291</v>
      </c>
      <c r="D36" s="616"/>
      <c r="E36" s="616"/>
      <c r="F36" s="616"/>
      <c r="G36" s="617"/>
    </row>
    <row r="37" spans="1:7" s="229" customFormat="1" ht="27" customHeight="1" x14ac:dyDescent="0.25">
      <c r="A37" s="291" t="s">
        <v>1223</v>
      </c>
      <c r="B37" s="271" t="s">
        <v>1292</v>
      </c>
      <c r="C37" s="615" t="s">
        <v>1240</v>
      </c>
      <c r="D37" s="616"/>
      <c r="E37" s="616"/>
      <c r="F37" s="616"/>
      <c r="G37" s="617"/>
    </row>
    <row r="38" spans="1:7" s="229" customFormat="1" ht="30" customHeight="1" thickBot="1" x14ac:dyDescent="0.3">
      <c r="A38" s="551" t="s">
        <v>1224</v>
      </c>
      <c r="B38" s="552" t="s">
        <v>1293</v>
      </c>
      <c r="C38" s="624" t="s">
        <v>1294</v>
      </c>
      <c r="D38" s="625"/>
      <c r="E38" s="625"/>
      <c r="F38" s="625"/>
      <c r="G38" s="626"/>
    </row>
    <row r="39" spans="1:7" s="229" customFormat="1" ht="34.5" customHeight="1" thickBot="1" x14ac:dyDescent="0.3">
      <c r="A39" s="607"/>
      <c r="B39" s="607"/>
      <c r="C39" s="607"/>
      <c r="D39" s="607"/>
      <c r="E39" s="607"/>
      <c r="F39" s="607"/>
      <c r="G39" s="607"/>
    </row>
    <row r="40" spans="1:7" s="229" customFormat="1" ht="34.5" customHeight="1" x14ac:dyDescent="0.25">
      <c r="A40" s="580" t="s">
        <v>1341</v>
      </c>
      <c r="B40" s="581"/>
      <c r="C40" s="581"/>
      <c r="D40" s="581"/>
      <c r="E40" s="581"/>
      <c r="F40" s="581"/>
      <c r="G40" s="582"/>
    </row>
    <row r="41" spans="1:7" s="229" customFormat="1" ht="29.25" customHeight="1" x14ac:dyDescent="0.25">
      <c r="A41" s="291" t="s">
        <v>1218</v>
      </c>
      <c r="B41" s="271" t="s">
        <v>191</v>
      </c>
      <c r="C41" s="615" t="s">
        <v>1289</v>
      </c>
      <c r="D41" s="616"/>
      <c r="E41" s="616"/>
      <c r="F41" s="616"/>
      <c r="G41" s="617"/>
    </row>
    <row r="42" spans="1:7" s="229" customFormat="1" ht="30" customHeight="1" x14ac:dyDescent="0.25">
      <c r="A42" s="291" t="s">
        <v>1219</v>
      </c>
      <c r="B42" s="271" t="s">
        <v>942</v>
      </c>
      <c r="C42" s="615" t="s">
        <v>1290</v>
      </c>
      <c r="D42" s="616"/>
      <c r="E42" s="616"/>
      <c r="F42" s="616"/>
      <c r="G42" s="617"/>
    </row>
    <row r="43" spans="1:7" s="229" customFormat="1" ht="25.5" customHeight="1" x14ac:dyDescent="0.25">
      <c r="A43" s="291" t="s">
        <v>1221</v>
      </c>
      <c r="B43" s="271" t="s">
        <v>0</v>
      </c>
      <c r="C43" s="615" t="s">
        <v>1263</v>
      </c>
      <c r="D43" s="616"/>
      <c r="E43" s="616"/>
      <c r="F43" s="616"/>
      <c r="G43" s="617"/>
    </row>
    <row r="44" spans="1:7" s="229" customFormat="1" ht="24.75" customHeight="1" x14ac:dyDescent="0.25">
      <c r="A44" s="291" t="s">
        <v>1222</v>
      </c>
      <c r="B44" s="271" t="s">
        <v>966</v>
      </c>
      <c r="C44" s="615" t="s">
        <v>1291</v>
      </c>
      <c r="D44" s="616"/>
      <c r="E44" s="616"/>
      <c r="F44" s="616"/>
      <c r="G44" s="617"/>
    </row>
    <row r="45" spans="1:7" s="229" customFormat="1" ht="27" customHeight="1" x14ac:dyDescent="0.25">
      <c r="A45" s="291" t="s">
        <v>1223</v>
      </c>
      <c r="B45" s="271" t="s">
        <v>1292</v>
      </c>
      <c r="C45" s="615" t="s">
        <v>1240</v>
      </c>
      <c r="D45" s="616"/>
      <c r="E45" s="616"/>
      <c r="F45" s="616"/>
      <c r="G45" s="617"/>
    </row>
    <row r="46" spans="1:7" s="229" customFormat="1" ht="30" customHeight="1" thickBot="1" x14ac:dyDescent="0.3">
      <c r="A46" s="551" t="s">
        <v>1224</v>
      </c>
      <c r="B46" s="552" t="s">
        <v>1293</v>
      </c>
      <c r="C46" s="624" t="s">
        <v>1294</v>
      </c>
      <c r="D46" s="625"/>
      <c r="E46" s="625"/>
      <c r="F46" s="625"/>
      <c r="G46" s="626"/>
    </row>
    <row r="47" spans="1:7" s="229" customFormat="1" ht="34.5" customHeight="1" thickBot="1" x14ac:dyDescent="0.3">
      <c r="A47" s="607"/>
      <c r="B47" s="607"/>
      <c r="C47" s="607"/>
      <c r="D47" s="607"/>
      <c r="E47" s="607"/>
      <c r="F47" s="607"/>
      <c r="G47" s="607"/>
    </row>
    <row r="48" spans="1:7" s="229" customFormat="1" ht="34.5" customHeight="1" x14ac:dyDescent="0.25">
      <c r="A48" s="580" t="s">
        <v>1342</v>
      </c>
      <c r="B48" s="581"/>
      <c r="C48" s="581"/>
      <c r="D48" s="581"/>
      <c r="E48" s="581"/>
      <c r="F48" s="581"/>
      <c r="G48" s="582"/>
    </row>
    <row r="49" spans="1:7" s="229" customFormat="1" ht="52.5" customHeight="1" x14ac:dyDescent="0.25">
      <c r="A49" s="364" t="s">
        <v>1218</v>
      </c>
      <c r="B49" s="550" t="s">
        <v>1007</v>
      </c>
      <c r="C49" s="608" t="s">
        <v>1248</v>
      </c>
      <c r="D49" s="608"/>
      <c r="E49" s="608"/>
      <c r="F49" s="608"/>
      <c r="G49" s="609"/>
    </row>
    <row r="50" spans="1:7" s="229" customFormat="1" ht="69" customHeight="1" thickBot="1" x14ac:dyDescent="0.3">
      <c r="A50" s="553" t="s">
        <v>1219</v>
      </c>
      <c r="B50" s="549" t="s">
        <v>1010</v>
      </c>
      <c r="C50" s="605" t="s">
        <v>1249</v>
      </c>
      <c r="D50" s="605"/>
      <c r="E50" s="605"/>
      <c r="F50" s="605"/>
      <c r="G50" s="606"/>
    </row>
    <row r="51" spans="1:7" s="229" customFormat="1" ht="34.5" customHeight="1" thickBot="1" x14ac:dyDescent="0.3">
      <c r="A51" s="607"/>
      <c r="B51" s="607"/>
      <c r="C51" s="607"/>
      <c r="D51" s="607"/>
      <c r="E51" s="607"/>
      <c r="F51" s="607"/>
      <c r="G51" s="607"/>
    </row>
    <row r="52" spans="1:7" s="229" customFormat="1" ht="34.5" customHeight="1" x14ac:dyDescent="0.25">
      <c r="A52" s="580" t="s">
        <v>1362</v>
      </c>
      <c r="B52" s="581"/>
      <c r="C52" s="581"/>
      <c r="D52" s="581"/>
      <c r="E52" s="581"/>
      <c r="F52" s="581"/>
      <c r="G52" s="582"/>
    </row>
    <row r="53" spans="1:7" s="522" customFormat="1" ht="48" customHeight="1" x14ac:dyDescent="0.25">
      <c r="A53" s="1054" t="s">
        <v>1218</v>
      </c>
      <c r="B53" s="1055" t="s">
        <v>1022</v>
      </c>
      <c r="C53" s="1056" t="s">
        <v>1365</v>
      </c>
      <c r="D53" s="1057"/>
      <c r="E53" s="1057"/>
      <c r="F53" s="1057"/>
      <c r="G53" s="1058"/>
    </row>
    <row r="54" spans="1:7" s="522" customFormat="1" ht="48" customHeight="1" thickBot="1" x14ac:dyDescent="0.3">
      <c r="A54" s="1059" t="s">
        <v>1219</v>
      </c>
      <c r="B54" s="1060" t="s">
        <v>1023</v>
      </c>
      <c r="C54" s="631" t="s">
        <v>1366</v>
      </c>
      <c r="D54" s="632"/>
      <c r="E54" s="632"/>
      <c r="F54" s="632"/>
      <c r="G54" s="633"/>
    </row>
    <row r="55" spans="1:7" s="229" customFormat="1" ht="34.5" customHeight="1" thickBot="1" x14ac:dyDescent="0.3">
      <c r="A55" s="607"/>
      <c r="B55" s="607"/>
      <c r="C55" s="607"/>
      <c r="D55" s="607"/>
      <c r="E55" s="607"/>
      <c r="F55" s="607"/>
      <c r="G55" s="607"/>
    </row>
    <row r="56" spans="1:7" s="229" customFormat="1" ht="34.5" customHeight="1" x14ac:dyDescent="0.25">
      <c r="A56" s="580" t="s">
        <v>1343</v>
      </c>
      <c r="B56" s="581"/>
      <c r="C56" s="581"/>
      <c r="D56" s="581"/>
      <c r="E56" s="581"/>
      <c r="F56" s="581"/>
      <c r="G56" s="582"/>
    </row>
    <row r="57" spans="1:7" s="229" customFormat="1" ht="30.75" customHeight="1" x14ac:dyDescent="0.25">
      <c r="A57" s="364" t="s">
        <v>1218</v>
      </c>
      <c r="B57" s="271" t="s">
        <v>191</v>
      </c>
      <c r="C57" s="608" t="s">
        <v>1250</v>
      </c>
      <c r="D57" s="608"/>
      <c r="E57" s="608"/>
      <c r="F57" s="608"/>
      <c r="G57" s="609"/>
    </row>
    <row r="58" spans="1:7" s="229" customFormat="1" ht="154.5" customHeight="1" x14ac:dyDescent="0.25">
      <c r="A58" s="364" t="s">
        <v>1219</v>
      </c>
      <c r="B58" s="271" t="s">
        <v>941</v>
      </c>
      <c r="C58" s="608" t="s">
        <v>1363</v>
      </c>
      <c r="D58" s="608"/>
      <c r="E58" s="608"/>
      <c r="F58" s="608"/>
      <c r="G58" s="609"/>
    </row>
    <row r="59" spans="1:7" s="229" customFormat="1" ht="72.75" customHeight="1" x14ac:dyDescent="0.25">
      <c r="A59" s="291" t="s">
        <v>1221</v>
      </c>
      <c r="B59" s="271" t="s">
        <v>1226</v>
      </c>
      <c r="C59" s="608" t="s">
        <v>1295</v>
      </c>
      <c r="D59" s="608"/>
      <c r="E59" s="608"/>
      <c r="F59" s="608"/>
      <c r="G59" s="609"/>
    </row>
    <row r="60" spans="1:7" s="229" customFormat="1" ht="72.75" customHeight="1" x14ac:dyDescent="0.25">
      <c r="A60" s="291" t="s">
        <v>1222</v>
      </c>
      <c r="B60" s="271" t="s">
        <v>942</v>
      </c>
      <c r="C60" s="608" t="s">
        <v>1296</v>
      </c>
      <c r="D60" s="608"/>
      <c r="E60" s="608"/>
      <c r="F60" s="608"/>
      <c r="G60" s="609"/>
    </row>
    <row r="61" spans="1:7" s="229" customFormat="1" ht="30.75" customHeight="1" thickBot="1" x14ac:dyDescent="0.3">
      <c r="A61" s="551" t="s">
        <v>1223</v>
      </c>
      <c r="B61" s="552" t="s">
        <v>0</v>
      </c>
      <c r="C61" s="605" t="s">
        <v>1263</v>
      </c>
      <c r="D61" s="605"/>
      <c r="E61" s="605"/>
      <c r="F61" s="605"/>
      <c r="G61" s="606"/>
    </row>
    <row r="62" spans="1:7" s="229" customFormat="1" ht="34.5" customHeight="1" thickBot="1" x14ac:dyDescent="0.3">
      <c r="A62" s="607"/>
      <c r="B62" s="607"/>
      <c r="C62" s="607"/>
      <c r="D62" s="607"/>
      <c r="E62" s="607"/>
      <c r="F62" s="607"/>
      <c r="G62" s="607"/>
    </row>
    <row r="63" spans="1:7" s="229" customFormat="1" ht="34.5" customHeight="1" x14ac:dyDescent="0.25">
      <c r="A63" s="580" t="s">
        <v>1344</v>
      </c>
      <c r="B63" s="581"/>
      <c r="C63" s="581"/>
      <c r="D63" s="581"/>
      <c r="E63" s="581"/>
      <c r="F63" s="581"/>
      <c r="G63" s="582"/>
    </row>
    <row r="64" spans="1:7" s="229" customFormat="1" ht="31.5" customHeight="1" x14ac:dyDescent="0.25">
      <c r="A64" s="364" t="s">
        <v>1218</v>
      </c>
      <c r="B64" s="271" t="s">
        <v>191</v>
      </c>
      <c r="C64" s="612" t="s">
        <v>1250</v>
      </c>
      <c r="D64" s="613"/>
      <c r="E64" s="613"/>
      <c r="F64" s="613"/>
      <c r="G64" s="614"/>
    </row>
    <row r="65" spans="1:7" s="229" customFormat="1" ht="23.25" customHeight="1" x14ac:dyDescent="0.25">
      <c r="A65" s="364" t="s">
        <v>1219</v>
      </c>
      <c r="B65" s="271" t="s">
        <v>29</v>
      </c>
      <c r="C65" s="612" t="s">
        <v>1297</v>
      </c>
      <c r="D65" s="613"/>
      <c r="E65" s="613"/>
      <c r="F65" s="613"/>
      <c r="G65" s="614"/>
    </row>
    <row r="66" spans="1:7" s="229" customFormat="1" ht="32.25" customHeight="1" thickBot="1" x14ac:dyDescent="0.3">
      <c r="A66" s="553" t="s">
        <v>1221</v>
      </c>
      <c r="B66" s="552" t="s">
        <v>1252</v>
      </c>
      <c r="C66" s="627" t="s">
        <v>1267</v>
      </c>
      <c r="D66" s="628"/>
      <c r="E66" s="628"/>
      <c r="F66" s="628"/>
      <c r="G66" s="629"/>
    </row>
    <row r="67" spans="1:7" s="229" customFormat="1" ht="34.5" customHeight="1" thickBot="1" x14ac:dyDescent="0.3">
      <c r="A67" s="607"/>
      <c r="B67" s="607"/>
      <c r="C67" s="607"/>
      <c r="D67" s="607"/>
      <c r="E67" s="607"/>
      <c r="F67" s="607"/>
      <c r="G67" s="607"/>
    </row>
    <row r="68" spans="1:7" s="229" customFormat="1" ht="34.5" customHeight="1" x14ac:dyDescent="0.25">
      <c r="A68" s="580" t="s">
        <v>1345</v>
      </c>
      <c r="B68" s="581"/>
      <c r="C68" s="581"/>
      <c r="D68" s="581"/>
      <c r="E68" s="581"/>
      <c r="F68" s="581"/>
      <c r="G68" s="582"/>
    </row>
    <row r="69" spans="1:7" s="229" customFormat="1" ht="145.5" customHeight="1" x14ac:dyDescent="0.25">
      <c r="A69" s="291" t="s">
        <v>1218</v>
      </c>
      <c r="B69" s="269" t="s">
        <v>941</v>
      </c>
      <c r="C69" s="612" t="s">
        <v>1371</v>
      </c>
      <c r="D69" s="613"/>
      <c r="E69" s="613"/>
      <c r="F69" s="613"/>
      <c r="G69" s="614"/>
    </row>
    <row r="70" spans="1:7" s="229" customFormat="1" ht="59.25" customHeight="1" thickBot="1" x14ac:dyDescent="0.3">
      <c r="A70" s="551" t="s">
        <v>1219</v>
      </c>
      <c r="B70" s="554" t="s">
        <v>29</v>
      </c>
      <c r="C70" s="627" t="s">
        <v>1298</v>
      </c>
      <c r="D70" s="628"/>
      <c r="E70" s="628"/>
      <c r="F70" s="628"/>
      <c r="G70" s="629"/>
    </row>
    <row r="71" spans="1:7" s="229" customFormat="1" ht="34.5" customHeight="1" thickBot="1" x14ac:dyDescent="0.3">
      <c r="A71" s="630"/>
      <c r="B71" s="630"/>
      <c r="C71" s="630"/>
      <c r="D71" s="630"/>
      <c r="E71" s="630"/>
      <c r="F71" s="630"/>
      <c r="G71" s="630"/>
    </row>
    <row r="72" spans="1:7" s="229" customFormat="1" ht="34.5" customHeight="1" x14ac:dyDescent="0.25">
      <c r="A72" s="580" t="s">
        <v>1346</v>
      </c>
      <c r="B72" s="581"/>
      <c r="C72" s="581"/>
      <c r="D72" s="581"/>
      <c r="E72" s="581"/>
      <c r="F72" s="581"/>
      <c r="G72" s="582"/>
    </row>
    <row r="73" spans="1:7" s="229" customFormat="1" ht="23.25" customHeight="1" x14ac:dyDescent="0.25">
      <c r="A73" s="291" t="s">
        <v>1218</v>
      </c>
      <c r="B73" s="550" t="s">
        <v>1253</v>
      </c>
      <c r="C73" s="612" t="s">
        <v>1259</v>
      </c>
      <c r="D73" s="613"/>
      <c r="E73" s="613"/>
      <c r="F73" s="613"/>
      <c r="G73" s="614"/>
    </row>
    <row r="74" spans="1:7" s="229" customFormat="1" ht="20.25" customHeight="1" x14ac:dyDescent="0.25">
      <c r="A74" s="291" t="s">
        <v>1219</v>
      </c>
      <c r="B74" s="550" t="s">
        <v>943</v>
      </c>
      <c r="C74" s="612" t="s">
        <v>1254</v>
      </c>
      <c r="D74" s="613"/>
      <c r="E74" s="613"/>
      <c r="F74" s="613" t="s">
        <v>1251</v>
      </c>
      <c r="G74" s="614"/>
    </row>
    <row r="75" spans="1:7" s="229" customFormat="1" ht="20.25" customHeight="1" x14ac:dyDescent="0.25">
      <c r="A75" s="291" t="s">
        <v>1221</v>
      </c>
      <c r="B75" s="550" t="s">
        <v>1255</v>
      </c>
      <c r="C75" s="612" t="s">
        <v>1256</v>
      </c>
      <c r="D75" s="613"/>
      <c r="E75" s="613"/>
      <c r="F75" s="613" t="s">
        <v>1251</v>
      </c>
      <c r="G75" s="614"/>
    </row>
    <row r="76" spans="1:7" s="229" customFormat="1" ht="20.25" customHeight="1" x14ac:dyDescent="0.25">
      <c r="A76" s="291" t="s">
        <v>1222</v>
      </c>
      <c r="B76" s="550" t="s">
        <v>16</v>
      </c>
      <c r="C76" s="612" t="s">
        <v>1257</v>
      </c>
      <c r="D76" s="613"/>
      <c r="E76" s="613"/>
      <c r="F76" s="613" t="s">
        <v>1251</v>
      </c>
      <c r="G76" s="614"/>
    </row>
    <row r="77" spans="1:7" s="229" customFormat="1" ht="20.25" customHeight="1" x14ac:dyDescent="0.25">
      <c r="A77" s="291" t="s">
        <v>1223</v>
      </c>
      <c r="B77" s="550" t="s">
        <v>1270</v>
      </c>
      <c r="C77" s="612" t="s">
        <v>1258</v>
      </c>
      <c r="D77" s="613"/>
      <c r="E77" s="613"/>
      <c r="F77" s="613" t="s">
        <v>1251</v>
      </c>
      <c r="G77" s="614"/>
    </row>
    <row r="78" spans="1:7" s="229" customFormat="1" ht="20.25" customHeight="1" thickBot="1" x14ac:dyDescent="0.3">
      <c r="A78" s="576" t="s">
        <v>1271</v>
      </c>
      <c r="B78" s="577"/>
      <c r="C78" s="578" t="s">
        <v>1348</v>
      </c>
      <c r="D78" s="578"/>
      <c r="E78" s="578"/>
      <c r="F78" s="578"/>
      <c r="G78" s="579"/>
    </row>
    <row r="79" spans="1:7" s="229" customFormat="1" ht="34.5" customHeight="1" thickBot="1" x14ac:dyDescent="0.3">
      <c r="A79" s="607"/>
      <c r="B79" s="607"/>
      <c r="C79" s="607"/>
      <c r="D79" s="607"/>
      <c r="E79" s="607"/>
      <c r="F79" s="607"/>
      <c r="G79" s="607"/>
    </row>
    <row r="80" spans="1:7" s="229" customFormat="1" ht="34.5" customHeight="1" x14ac:dyDescent="0.25">
      <c r="A80" s="580" t="s">
        <v>1347</v>
      </c>
      <c r="B80" s="581"/>
      <c r="C80" s="581"/>
      <c r="D80" s="581"/>
      <c r="E80" s="581"/>
      <c r="F80" s="581"/>
      <c r="G80" s="582"/>
    </row>
    <row r="81" spans="1:7" s="229" customFormat="1" ht="64.5" customHeight="1" x14ac:dyDescent="0.25">
      <c r="A81" s="291" t="s">
        <v>1218</v>
      </c>
      <c r="B81" s="271" t="s">
        <v>1260</v>
      </c>
      <c r="C81" s="612" t="s">
        <v>1272</v>
      </c>
      <c r="D81" s="613"/>
      <c r="E81" s="613"/>
      <c r="F81" s="613"/>
      <c r="G81" s="614"/>
    </row>
    <row r="82" spans="1:7" s="229" customFormat="1" ht="24.75" customHeight="1" thickBot="1" x14ac:dyDescent="0.3">
      <c r="A82" s="551" t="s">
        <v>1219</v>
      </c>
      <c r="B82" s="554" t="s">
        <v>28</v>
      </c>
      <c r="C82" s="631" t="s">
        <v>1262</v>
      </c>
      <c r="D82" s="632"/>
      <c r="E82" s="632"/>
      <c r="F82" s="632"/>
      <c r="G82" s="633"/>
    </row>
    <row r="83" spans="1:7" s="229" customFormat="1" ht="34.5" customHeight="1" thickBot="1" x14ac:dyDescent="0.3">
      <c r="A83" s="607"/>
      <c r="B83" s="607"/>
      <c r="C83" s="607"/>
      <c r="D83" s="607"/>
      <c r="E83" s="607"/>
      <c r="F83" s="607"/>
      <c r="G83" s="607"/>
    </row>
    <row r="84" spans="1:7" s="229" customFormat="1" ht="34.5" customHeight="1" x14ac:dyDescent="0.25">
      <c r="A84" s="580" t="s">
        <v>1349</v>
      </c>
      <c r="B84" s="581"/>
      <c r="C84" s="581"/>
      <c r="D84" s="581"/>
      <c r="E84" s="581"/>
      <c r="F84" s="581"/>
      <c r="G84" s="582"/>
    </row>
    <row r="85" spans="1:7" s="229" customFormat="1" ht="93.75" customHeight="1" x14ac:dyDescent="0.25">
      <c r="A85" s="291" t="s">
        <v>1218</v>
      </c>
      <c r="B85" s="271" t="s">
        <v>1260</v>
      </c>
      <c r="C85" s="612" t="s">
        <v>1273</v>
      </c>
      <c r="D85" s="613"/>
      <c r="E85" s="613"/>
      <c r="F85" s="613"/>
      <c r="G85" s="614"/>
    </row>
    <row r="86" spans="1:7" s="229" customFormat="1" ht="24.75" customHeight="1" thickBot="1" x14ac:dyDescent="0.3">
      <c r="A86" s="551" t="s">
        <v>1219</v>
      </c>
      <c r="B86" s="554" t="s">
        <v>28</v>
      </c>
      <c r="C86" s="627" t="s">
        <v>1262</v>
      </c>
      <c r="D86" s="628"/>
      <c r="E86" s="628"/>
      <c r="F86" s="628"/>
      <c r="G86" s="629"/>
    </row>
    <row r="87" spans="1:7" s="229" customFormat="1" ht="34.5" customHeight="1" thickBot="1" x14ac:dyDescent="0.3">
      <c r="A87" s="607"/>
      <c r="B87" s="607"/>
      <c r="C87" s="607"/>
      <c r="D87" s="607"/>
      <c r="E87" s="607"/>
      <c r="F87" s="607"/>
      <c r="G87" s="607"/>
    </row>
    <row r="88" spans="1:7" s="229" customFormat="1" ht="34.5" customHeight="1" x14ac:dyDescent="0.25">
      <c r="A88" s="580" t="s">
        <v>1350</v>
      </c>
      <c r="B88" s="581"/>
      <c r="C88" s="581"/>
      <c r="D88" s="581"/>
      <c r="E88" s="581"/>
      <c r="F88" s="581"/>
      <c r="G88" s="582"/>
    </row>
    <row r="89" spans="1:7" s="229" customFormat="1" ht="93.75" customHeight="1" x14ac:dyDescent="0.25">
      <c r="A89" s="291" t="s">
        <v>1218</v>
      </c>
      <c r="B89" s="271" t="s">
        <v>1260</v>
      </c>
      <c r="C89" s="612" t="s">
        <v>1274</v>
      </c>
      <c r="D89" s="613"/>
      <c r="E89" s="613"/>
      <c r="F89" s="613"/>
      <c r="G89" s="614"/>
    </row>
    <row r="90" spans="1:7" s="229" customFormat="1" ht="24.75" customHeight="1" thickBot="1" x14ac:dyDescent="0.3">
      <c r="A90" s="551" t="s">
        <v>1219</v>
      </c>
      <c r="B90" s="554" t="s">
        <v>28</v>
      </c>
      <c r="C90" s="627" t="s">
        <v>1262</v>
      </c>
      <c r="D90" s="628"/>
      <c r="E90" s="628"/>
      <c r="F90" s="628"/>
      <c r="G90" s="629"/>
    </row>
    <row r="91" spans="1:7" ht="15.75" thickBot="1" x14ac:dyDescent="0.3">
      <c r="A91" s="607"/>
      <c r="B91" s="607"/>
      <c r="C91" s="607"/>
      <c r="D91" s="607"/>
      <c r="E91" s="607"/>
      <c r="F91" s="607"/>
      <c r="G91" s="607"/>
    </row>
    <row r="92" spans="1:7" ht="36" customHeight="1" x14ac:dyDescent="0.25">
      <c r="A92" s="580" t="s">
        <v>1364</v>
      </c>
      <c r="B92" s="581"/>
      <c r="C92" s="581"/>
      <c r="D92" s="581"/>
      <c r="E92" s="581"/>
      <c r="F92" s="581"/>
      <c r="G92" s="582"/>
    </row>
    <row r="93" spans="1:7" s="242" customFormat="1" ht="36" customHeight="1" x14ac:dyDescent="0.25">
      <c r="A93" s="1061" t="s">
        <v>1218</v>
      </c>
      <c r="B93" s="1055" t="s">
        <v>1367</v>
      </c>
      <c r="C93" s="1056" t="s">
        <v>1368</v>
      </c>
      <c r="D93" s="1057"/>
      <c r="E93" s="1057"/>
      <c r="F93" s="1057"/>
      <c r="G93" s="1058"/>
    </row>
    <row r="94" spans="1:7" s="242" customFormat="1" ht="48.75" customHeight="1" thickBot="1" x14ac:dyDescent="0.3">
      <c r="A94" s="1062" t="s">
        <v>1219</v>
      </c>
      <c r="B94" s="1060" t="s">
        <v>1126</v>
      </c>
      <c r="C94" s="631" t="s">
        <v>1369</v>
      </c>
      <c r="D94" s="632"/>
      <c r="E94" s="632"/>
      <c r="F94" s="632"/>
      <c r="G94" s="633"/>
    </row>
    <row r="95" spans="1:7" ht="15.75" thickBot="1" x14ac:dyDescent="0.3">
      <c r="A95" s="576" t="s">
        <v>1271</v>
      </c>
      <c r="B95" s="577"/>
      <c r="C95" s="578" t="s">
        <v>1370</v>
      </c>
      <c r="D95" s="578"/>
      <c r="E95" s="578"/>
      <c r="F95" s="578"/>
      <c r="G95" s="579"/>
    </row>
  </sheetData>
  <mergeCells count="96">
    <mergeCell ref="C94:G94"/>
    <mergeCell ref="A87:G87"/>
    <mergeCell ref="A88:G88"/>
    <mergeCell ref="C89:G89"/>
    <mergeCell ref="C90:G90"/>
    <mergeCell ref="A84:G84"/>
    <mergeCell ref="C85:G85"/>
    <mergeCell ref="A91:G91"/>
    <mergeCell ref="A92:G92"/>
    <mergeCell ref="C93:G93"/>
    <mergeCell ref="C86:G86"/>
    <mergeCell ref="A80:G80"/>
    <mergeCell ref="C70:G70"/>
    <mergeCell ref="A71:G71"/>
    <mergeCell ref="A72:G72"/>
    <mergeCell ref="C73:G73"/>
    <mergeCell ref="C74:G74"/>
    <mergeCell ref="C75:G75"/>
    <mergeCell ref="C76:G76"/>
    <mergeCell ref="C77:G77"/>
    <mergeCell ref="A78:B78"/>
    <mergeCell ref="C78:G78"/>
    <mergeCell ref="A79:G79"/>
    <mergeCell ref="C81:G81"/>
    <mergeCell ref="C82:G82"/>
    <mergeCell ref="A83:G83"/>
    <mergeCell ref="C69:G69"/>
    <mergeCell ref="C58:G58"/>
    <mergeCell ref="C59:G59"/>
    <mergeCell ref="C60:G60"/>
    <mergeCell ref="C61:G61"/>
    <mergeCell ref="A62:G62"/>
    <mergeCell ref="A63:G63"/>
    <mergeCell ref="C64:G64"/>
    <mergeCell ref="C65:G65"/>
    <mergeCell ref="C66:G66"/>
    <mergeCell ref="A67:G67"/>
    <mergeCell ref="A68:G68"/>
    <mergeCell ref="A51:G51"/>
    <mergeCell ref="A56:G56"/>
    <mergeCell ref="C57:G57"/>
    <mergeCell ref="C46:G46"/>
    <mergeCell ref="A47:G47"/>
    <mergeCell ref="A48:G48"/>
    <mergeCell ref="C49:G49"/>
    <mergeCell ref="C50:G50"/>
    <mergeCell ref="A52:G52"/>
    <mergeCell ref="C53:G53"/>
    <mergeCell ref="C54:G54"/>
    <mergeCell ref="A55:G55"/>
    <mergeCell ref="C45:G45"/>
    <mergeCell ref="C34:G34"/>
    <mergeCell ref="C35:G35"/>
    <mergeCell ref="C36:G36"/>
    <mergeCell ref="C37:G37"/>
    <mergeCell ref="C38:G38"/>
    <mergeCell ref="A39:G39"/>
    <mergeCell ref="A40:G40"/>
    <mergeCell ref="C41:G41"/>
    <mergeCell ref="C42:G42"/>
    <mergeCell ref="C43:G43"/>
    <mergeCell ref="C44:G44"/>
    <mergeCell ref="C20:G20"/>
    <mergeCell ref="C21:G21"/>
    <mergeCell ref="C33:G33"/>
    <mergeCell ref="A23:G23"/>
    <mergeCell ref="A24:G24"/>
    <mergeCell ref="C25:G25"/>
    <mergeCell ref="C26:G26"/>
    <mergeCell ref="C27:G27"/>
    <mergeCell ref="C28:G28"/>
    <mergeCell ref="C29:G29"/>
    <mergeCell ref="C30:G30"/>
    <mergeCell ref="A31:G31"/>
    <mergeCell ref="A32:G32"/>
    <mergeCell ref="C12:G12"/>
    <mergeCell ref="C13:G13"/>
    <mergeCell ref="C17:G17"/>
    <mergeCell ref="C18:G18"/>
    <mergeCell ref="C19:G19"/>
    <mergeCell ref="A95:B95"/>
    <mergeCell ref="C95:G95"/>
    <mergeCell ref="A7:G7"/>
    <mergeCell ref="A1:B3"/>
    <mergeCell ref="C1:F3"/>
    <mergeCell ref="A4:G4"/>
    <mergeCell ref="A5:G5"/>
    <mergeCell ref="A6:G6"/>
    <mergeCell ref="C22:G22"/>
    <mergeCell ref="A14:G14"/>
    <mergeCell ref="A15:G15"/>
    <mergeCell ref="C16:G16"/>
    <mergeCell ref="C8:G8"/>
    <mergeCell ref="C9:G9"/>
    <mergeCell ref="C10:G10"/>
    <mergeCell ref="C11:G11"/>
  </mergeCells>
  <printOptions horizontalCentered="1"/>
  <pageMargins left="0.70866141732283472" right="0.70866141732283472" top="0.74803149606299213" bottom="0.74803149606299213" header="0.31496062992125984" footer="0.31496062992125984"/>
  <pageSetup scale="3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A7E9D-8E64-2A4F-BC28-EF4D22600B16}">
  <sheetPr>
    <pageSetUpPr fitToPage="1"/>
  </sheetPr>
  <dimension ref="A1:XFD53"/>
  <sheetViews>
    <sheetView showWhiteSpace="0" view="pageBreakPreview" topLeftCell="A26" zoomScale="60" zoomScaleNormal="60" zoomScalePageLayoutView="83" workbookViewId="0">
      <selection activeCell="G2" sqref="G2:G3"/>
    </sheetView>
  </sheetViews>
  <sheetFormatPr baseColWidth="10" defaultColWidth="11.42578125" defaultRowHeight="15" x14ac:dyDescent="0.25"/>
  <cols>
    <col min="1" max="1" width="13.7109375" style="261" customWidth="1"/>
    <col min="2" max="2" width="23.5703125" style="261" customWidth="1"/>
    <col min="3" max="3" width="86.7109375" style="219" customWidth="1"/>
    <col min="4" max="4" width="13.28515625" style="217" customWidth="1"/>
    <col min="5" max="5" width="35.85546875" style="217" customWidth="1"/>
    <col min="6" max="6" width="35.85546875" style="262" customWidth="1"/>
    <col min="7" max="7" width="35.85546875" style="263" customWidth="1"/>
    <col min="8" max="9" width="16.28515625" style="219" customWidth="1"/>
    <col min="10" max="10" width="16.28515625" style="218" customWidth="1"/>
    <col min="11" max="14" width="16.28515625" style="219" customWidth="1"/>
    <col min="15" max="15" width="11.42578125" style="219"/>
    <col min="16" max="16" width="13.7109375" style="219" bestFit="1" customWidth="1"/>
    <col min="17" max="17" width="11.42578125" style="219"/>
    <col min="18" max="18" width="13.140625" style="219" bestFit="1" customWidth="1"/>
    <col min="19" max="16384" width="11.42578125" style="219"/>
  </cols>
  <sheetData>
    <row r="1" spans="1:16384" ht="19.5" customHeight="1" x14ac:dyDescent="0.25">
      <c r="A1" s="583"/>
      <c r="B1" s="584"/>
      <c r="C1" s="589" t="s">
        <v>1280</v>
      </c>
      <c r="D1" s="590"/>
      <c r="E1" s="590"/>
      <c r="F1" s="591"/>
      <c r="G1" s="153" t="s">
        <v>1279</v>
      </c>
      <c r="H1" s="634"/>
      <c r="I1" s="634"/>
    </row>
    <row r="2" spans="1:16384" s="221" customFormat="1" ht="20.25" customHeight="1" x14ac:dyDescent="0.25">
      <c r="A2" s="585"/>
      <c r="B2" s="586"/>
      <c r="C2" s="592"/>
      <c r="D2" s="593"/>
      <c r="E2" s="593"/>
      <c r="F2" s="594"/>
      <c r="G2" s="154" t="s">
        <v>1354</v>
      </c>
      <c r="H2" s="634"/>
      <c r="I2" s="634"/>
      <c r="J2" s="220"/>
    </row>
    <row r="3" spans="1:16384" s="225" customFormat="1" ht="28.5" customHeight="1" x14ac:dyDescent="0.25">
      <c r="A3" s="587"/>
      <c r="B3" s="588"/>
      <c r="C3" s="595"/>
      <c r="D3" s="596"/>
      <c r="E3" s="596"/>
      <c r="F3" s="597"/>
      <c r="G3" s="575" t="s">
        <v>1355</v>
      </c>
      <c r="H3" s="634"/>
      <c r="I3" s="634"/>
      <c r="J3" s="222"/>
      <c r="K3" s="223"/>
      <c r="L3" s="223"/>
      <c r="M3" s="224"/>
      <c r="N3" s="224"/>
      <c r="O3" s="224"/>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row>
    <row r="4" spans="1:16384" s="224" customFormat="1" ht="16.5" customHeight="1" x14ac:dyDescent="0.25">
      <c r="A4" s="583"/>
      <c r="B4" s="598"/>
      <c r="C4" s="598"/>
      <c r="D4" s="598"/>
      <c r="E4" s="598"/>
      <c r="F4" s="598"/>
      <c r="G4" s="584"/>
      <c r="H4" s="217"/>
      <c r="I4" s="217"/>
      <c r="J4" s="222"/>
      <c r="K4" s="223"/>
      <c r="L4" s="223"/>
    </row>
    <row r="5" spans="1:16384" s="229" customFormat="1" ht="34.5" customHeight="1" x14ac:dyDescent="0.25">
      <c r="A5" s="638" t="s">
        <v>1216</v>
      </c>
      <c r="B5" s="638"/>
      <c r="C5" s="639"/>
      <c r="D5" s="639"/>
      <c r="E5" s="639"/>
      <c r="F5" s="270" t="s">
        <v>1217</v>
      </c>
      <c r="G5" s="264"/>
      <c r="H5" s="226"/>
      <c r="I5" s="226"/>
      <c r="J5" s="227"/>
      <c r="K5" s="228"/>
      <c r="L5" s="228"/>
    </row>
    <row r="6" spans="1:16384" s="224" customFormat="1" ht="18" customHeight="1" thickBot="1" x14ac:dyDescent="0.3">
      <c r="A6" s="592"/>
      <c r="B6" s="593"/>
      <c r="C6" s="593"/>
      <c r="D6" s="593"/>
      <c r="E6" s="593"/>
      <c r="F6" s="593"/>
      <c r="G6" s="594"/>
      <c r="H6" s="217"/>
      <c r="I6" s="217"/>
      <c r="J6" s="222"/>
      <c r="K6" s="223"/>
      <c r="L6" s="223"/>
    </row>
    <row r="7" spans="1:16384" s="224" customFormat="1" ht="27" customHeight="1" thickBot="1" x14ac:dyDescent="0.3">
      <c r="A7" s="663" t="s">
        <v>1207</v>
      </c>
      <c r="B7" s="664"/>
      <c r="C7" s="664"/>
      <c r="D7" s="664"/>
      <c r="E7" s="664"/>
      <c r="F7" s="664"/>
      <c r="G7" s="665"/>
      <c r="H7" s="217"/>
      <c r="I7" s="217"/>
      <c r="J7" s="222"/>
      <c r="K7" s="223"/>
      <c r="L7" s="223"/>
    </row>
    <row r="8" spans="1:16384" s="224" customFormat="1" ht="15.75" thickBot="1" x14ac:dyDescent="0.3">
      <c r="A8" s="637"/>
      <c r="B8" s="637"/>
      <c r="C8" s="637"/>
      <c r="D8" s="637"/>
      <c r="E8" s="637"/>
      <c r="F8" s="637"/>
      <c r="G8" s="637"/>
      <c r="H8" s="217"/>
      <c r="I8" s="217"/>
      <c r="J8" s="222"/>
      <c r="K8" s="223"/>
      <c r="L8" s="223"/>
    </row>
    <row r="9" spans="1:16384" ht="45.75" customHeight="1" thickBot="1" x14ac:dyDescent="0.3">
      <c r="A9" s="650" t="s">
        <v>1199</v>
      </c>
      <c r="B9" s="651"/>
      <c r="C9" s="666" t="s">
        <v>1235</v>
      </c>
      <c r="D9" s="667"/>
      <c r="E9" s="667"/>
      <c r="F9" s="667"/>
      <c r="G9" s="668"/>
      <c r="H9" s="230"/>
      <c r="J9" s="231"/>
      <c r="K9" s="232"/>
      <c r="L9" s="232"/>
      <c r="M9" s="232"/>
    </row>
    <row r="10" spans="1:16384" ht="15.75" thickBot="1" x14ac:dyDescent="0.3">
      <c r="A10" s="650" t="s">
        <v>1200</v>
      </c>
      <c r="B10" s="651"/>
      <c r="C10" s="652" t="s">
        <v>1234</v>
      </c>
      <c r="D10" s="653"/>
      <c r="E10" s="653"/>
      <c r="F10" s="653"/>
      <c r="G10" s="654"/>
      <c r="H10" s="230"/>
      <c r="J10" s="231"/>
      <c r="K10" s="232"/>
      <c r="L10" s="232"/>
      <c r="M10" s="232"/>
    </row>
    <row r="11" spans="1:16384" ht="15.75" thickBot="1" x14ac:dyDescent="0.3">
      <c r="A11" s="655" t="s">
        <v>959</v>
      </c>
      <c r="B11" s="656"/>
      <c r="C11" s="656"/>
      <c r="D11" s="656"/>
      <c r="E11" s="656"/>
      <c r="F11" s="656"/>
      <c r="G11" s="657"/>
      <c r="H11" s="230"/>
      <c r="J11" s="233"/>
      <c r="K11" s="234"/>
      <c r="L11" s="234"/>
      <c r="M11" s="234"/>
    </row>
    <row r="12" spans="1:16384" ht="36" customHeight="1" thickBot="1" x14ac:dyDescent="0.3">
      <c r="A12" s="265" t="s">
        <v>940</v>
      </c>
      <c r="B12" s="265" t="s">
        <v>941</v>
      </c>
      <c r="C12" s="265" t="s">
        <v>942</v>
      </c>
      <c r="D12" s="265" t="s">
        <v>0</v>
      </c>
      <c r="E12" s="266" t="s">
        <v>943</v>
      </c>
      <c r="F12" s="267" t="s">
        <v>966</v>
      </c>
      <c r="G12" s="268" t="s">
        <v>944</v>
      </c>
    </row>
    <row r="13" spans="1:16384" ht="17.25" customHeight="1" x14ac:dyDescent="0.25">
      <c r="A13" s="280">
        <v>1</v>
      </c>
      <c r="B13" s="281" t="s">
        <v>941</v>
      </c>
      <c r="C13" s="398" t="s">
        <v>1201</v>
      </c>
      <c r="D13" s="283"/>
      <c r="E13" s="283"/>
      <c r="F13" s="283"/>
      <c r="G13" s="284"/>
    </row>
    <row r="14" spans="1:16384" s="242" customFormat="1" x14ac:dyDescent="0.2">
      <c r="A14" s="272" t="s">
        <v>945</v>
      </c>
      <c r="B14" s="273" t="s">
        <v>965</v>
      </c>
      <c r="C14" s="274" t="s">
        <v>969</v>
      </c>
      <c r="D14" s="274" t="s">
        <v>970</v>
      </c>
      <c r="E14" s="275">
        <f>VLOOKUP(B14,'Anex. 7. Lista Cantidades'!B:E,4,)</f>
        <v>0</v>
      </c>
      <c r="F14" s="276">
        <f>VLOOKUP(B14,'Anex. 9. Lista APU'!A:E,5,)</f>
        <v>0</v>
      </c>
      <c r="G14" s="277">
        <f>ROUND(E14*F14,0)</f>
        <v>0</v>
      </c>
      <c r="J14" s="243"/>
      <c r="K14" s="244"/>
      <c r="L14" s="245"/>
      <c r="M14" s="246"/>
    </row>
    <row r="15" spans="1:16384" ht="15.75" thickBot="1" x14ac:dyDescent="0.25">
      <c r="A15" s="635" t="str">
        <f>CONCATENATE("SUBTOTAL"," ",C13)</f>
        <v>SUBTOTAL Nombre Subcapítulo 1</v>
      </c>
      <c r="B15" s="636"/>
      <c r="C15" s="636"/>
      <c r="D15" s="636"/>
      <c r="E15" s="636"/>
      <c r="F15" s="636"/>
      <c r="G15" s="278">
        <f>SUBTOTAL(9,G14:G14)</f>
        <v>0</v>
      </c>
      <c r="J15" s="248"/>
      <c r="K15" s="249"/>
      <c r="L15" s="250"/>
      <c r="M15" s="251"/>
    </row>
    <row r="16" spans="1:16384" ht="17.25" customHeight="1" x14ac:dyDescent="0.25">
      <c r="A16" s="280">
        <v>2</v>
      </c>
      <c r="B16" s="281" t="s">
        <v>941</v>
      </c>
      <c r="C16" s="398" t="s">
        <v>1202</v>
      </c>
      <c r="D16" s="283"/>
      <c r="E16" s="283"/>
      <c r="F16" s="283"/>
      <c r="G16" s="284"/>
      <c r="H16" s="280"/>
      <c r="I16" s="281"/>
      <c r="J16" s="282"/>
      <c r="K16" s="283"/>
      <c r="L16" s="283"/>
      <c r="M16" s="283"/>
      <c r="N16" s="284"/>
      <c r="O16" s="280"/>
      <c r="P16" s="281"/>
      <c r="Q16" s="282"/>
      <c r="R16" s="283"/>
      <c r="S16" s="283"/>
      <c r="T16" s="283"/>
      <c r="U16" s="284"/>
      <c r="V16" s="280"/>
      <c r="W16" s="281"/>
      <c r="X16" s="282"/>
      <c r="Y16" s="283"/>
      <c r="Z16" s="283"/>
      <c r="AA16" s="283"/>
      <c r="AB16" s="284"/>
      <c r="AC16" s="280"/>
      <c r="AD16" s="281"/>
      <c r="AE16" s="282"/>
      <c r="AF16" s="283"/>
      <c r="AG16" s="283"/>
      <c r="AH16" s="283"/>
      <c r="AI16" s="284"/>
      <c r="AJ16" s="280"/>
      <c r="AK16" s="281"/>
      <c r="AL16" s="282"/>
      <c r="AM16" s="283"/>
      <c r="AN16" s="283"/>
      <c r="AO16" s="283"/>
      <c r="AP16" s="284"/>
      <c r="AQ16" s="280"/>
      <c r="AR16" s="281"/>
      <c r="AS16" s="282"/>
      <c r="AT16" s="283"/>
      <c r="AU16" s="283"/>
      <c r="AV16" s="283"/>
      <c r="AW16" s="284"/>
      <c r="AX16" s="280"/>
      <c r="AY16" s="281"/>
      <c r="AZ16" s="282"/>
      <c r="BA16" s="283"/>
      <c r="BB16" s="283"/>
      <c r="BC16" s="283"/>
      <c r="BD16" s="284"/>
      <c r="BE16" s="280"/>
      <c r="BF16" s="281"/>
      <c r="BG16" s="282"/>
      <c r="BH16" s="283"/>
      <c r="BI16" s="283"/>
      <c r="BJ16" s="283"/>
      <c r="BK16" s="284"/>
      <c r="BL16" s="280"/>
      <c r="BM16" s="281"/>
      <c r="BN16" s="282"/>
      <c r="BO16" s="283"/>
      <c r="BP16" s="283"/>
      <c r="BQ16" s="283"/>
      <c r="BR16" s="284"/>
      <c r="BS16" s="280"/>
      <c r="BT16" s="281"/>
      <c r="BU16" s="282"/>
      <c r="BV16" s="283"/>
      <c r="BW16" s="283"/>
      <c r="BX16" s="283"/>
      <c r="BY16" s="284"/>
      <c r="BZ16" s="280"/>
      <c r="CA16" s="281"/>
      <c r="CB16" s="282"/>
      <c r="CC16" s="283"/>
      <c r="CD16" s="283"/>
      <c r="CE16" s="283"/>
      <c r="CF16" s="284"/>
      <c r="CG16" s="280"/>
      <c r="CH16" s="281"/>
      <c r="CI16" s="282"/>
      <c r="CJ16" s="283"/>
      <c r="CK16" s="283"/>
      <c r="CL16" s="283"/>
      <c r="CM16" s="284"/>
      <c r="CN16" s="280"/>
      <c r="CO16" s="281"/>
      <c r="CP16" s="282"/>
      <c r="CQ16" s="283"/>
      <c r="CR16" s="283"/>
      <c r="CS16" s="283"/>
      <c r="CT16" s="284"/>
      <c r="CU16" s="280"/>
      <c r="CV16" s="281"/>
      <c r="CW16" s="282"/>
      <c r="CX16" s="283"/>
      <c r="CY16" s="283"/>
      <c r="CZ16" s="283"/>
      <c r="DA16" s="284"/>
      <c r="DB16" s="280"/>
      <c r="DC16" s="281"/>
      <c r="DD16" s="282"/>
      <c r="DE16" s="283"/>
      <c r="DF16" s="283"/>
      <c r="DG16" s="283"/>
      <c r="DH16" s="284"/>
      <c r="DI16" s="280"/>
      <c r="DJ16" s="281"/>
      <c r="DK16" s="282"/>
      <c r="DL16" s="283"/>
      <c r="DM16" s="283"/>
      <c r="DN16" s="283"/>
      <c r="DO16" s="284"/>
      <c r="DP16" s="280"/>
      <c r="DQ16" s="281"/>
      <c r="DR16" s="282"/>
      <c r="DS16" s="283"/>
      <c r="DT16" s="283"/>
      <c r="DU16" s="283"/>
      <c r="DV16" s="284"/>
      <c r="DW16" s="280"/>
      <c r="DX16" s="281"/>
      <c r="DY16" s="282"/>
      <c r="DZ16" s="283"/>
      <c r="EA16" s="283"/>
      <c r="EB16" s="283"/>
      <c r="EC16" s="284"/>
      <c r="ED16" s="280"/>
      <c r="EE16" s="281"/>
      <c r="EF16" s="282"/>
      <c r="EG16" s="283"/>
      <c r="EH16" s="283"/>
      <c r="EI16" s="283"/>
      <c r="EJ16" s="284"/>
      <c r="EK16" s="280"/>
      <c r="EL16" s="281"/>
      <c r="EM16" s="282"/>
      <c r="EN16" s="283"/>
      <c r="EO16" s="283"/>
      <c r="EP16" s="283"/>
      <c r="EQ16" s="284"/>
      <c r="ER16" s="280"/>
      <c r="ES16" s="281"/>
      <c r="ET16" s="282"/>
      <c r="EU16" s="283"/>
      <c r="EV16" s="283"/>
      <c r="EW16" s="283"/>
      <c r="EX16" s="284"/>
      <c r="EY16" s="280"/>
      <c r="EZ16" s="281"/>
      <c r="FA16" s="282"/>
      <c r="FB16" s="283"/>
      <c r="FC16" s="283"/>
      <c r="FD16" s="283"/>
      <c r="FE16" s="284"/>
      <c r="FF16" s="280"/>
      <c r="FG16" s="281"/>
      <c r="FH16" s="282"/>
      <c r="FI16" s="283"/>
      <c r="FJ16" s="283"/>
      <c r="FK16" s="283"/>
      <c r="FL16" s="284"/>
      <c r="FM16" s="280"/>
      <c r="FN16" s="281"/>
      <c r="FO16" s="282"/>
      <c r="FP16" s="283"/>
      <c r="FQ16" s="283"/>
      <c r="FR16" s="283"/>
      <c r="FS16" s="284"/>
      <c r="FT16" s="280"/>
      <c r="FU16" s="281"/>
      <c r="FV16" s="282"/>
      <c r="FW16" s="283"/>
      <c r="FX16" s="283"/>
      <c r="FY16" s="283"/>
      <c r="FZ16" s="284"/>
      <c r="GA16" s="280"/>
      <c r="GB16" s="281"/>
      <c r="GC16" s="282"/>
      <c r="GD16" s="283"/>
      <c r="GE16" s="283"/>
      <c r="GF16" s="283"/>
      <c r="GG16" s="284"/>
      <c r="GH16" s="280"/>
      <c r="GI16" s="281"/>
      <c r="GJ16" s="282"/>
      <c r="GK16" s="283"/>
      <c r="GL16" s="283"/>
      <c r="GM16" s="283"/>
      <c r="GN16" s="284"/>
      <c r="GO16" s="280"/>
      <c r="GP16" s="281"/>
      <c r="GQ16" s="282"/>
      <c r="GR16" s="283"/>
      <c r="GS16" s="283"/>
      <c r="GT16" s="283"/>
      <c r="GU16" s="284"/>
      <c r="GV16" s="280"/>
      <c r="GW16" s="281"/>
      <c r="GX16" s="282"/>
      <c r="GY16" s="283"/>
      <c r="GZ16" s="283"/>
      <c r="HA16" s="283"/>
      <c r="HB16" s="284"/>
      <c r="HC16" s="280"/>
      <c r="HD16" s="281"/>
      <c r="HE16" s="282"/>
      <c r="HF16" s="283"/>
      <c r="HG16" s="283"/>
      <c r="HH16" s="283"/>
      <c r="HI16" s="284"/>
      <c r="HJ16" s="280"/>
      <c r="HK16" s="281"/>
      <c r="HL16" s="282"/>
      <c r="HM16" s="283"/>
      <c r="HN16" s="283"/>
      <c r="HO16" s="283"/>
      <c r="HP16" s="284"/>
      <c r="HQ16" s="280"/>
      <c r="HR16" s="281"/>
      <c r="HS16" s="282"/>
      <c r="HT16" s="283"/>
      <c r="HU16" s="283"/>
      <c r="HV16" s="283"/>
      <c r="HW16" s="284"/>
      <c r="HX16" s="280"/>
      <c r="HY16" s="281"/>
      <c r="HZ16" s="282"/>
      <c r="IA16" s="283"/>
      <c r="IB16" s="283"/>
      <c r="IC16" s="283"/>
      <c r="ID16" s="284"/>
      <c r="IE16" s="280"/>
      <c r="IF16" s="281"/>
      <c r="IG16" s="282"/>
      <c r="IH16" s="283"/>
      <c r="II16" s="283"/>
      <c r="IJ16" s="283"/>
      <c r="IK16" s="284"/>
      <c r="IL16" s="280"/>
      <c r="IM16" s="281"/>
      <c r="IN16" s="282"/>
      <c r="IO16" s="283"/>
      <c r="IP16" s="283"/>
      <c r="IQ16" s="283"/>
      <c r="IR16" s="284"/>
      <c r="IS16" s="280"/>
      <c r="IT16" s="281"/>
      <c r="IU16" s="282"/>
      <c r="IV16" s="283"/>
      <c r="IW16" s="283"/>
      <c r="IX16" s="283"/>
      <c r="IY16" s="284"/>
      <c r="IZ16" s="280"/>
      <c r="JA16" s="281"/>
      <c r="JB16" s="282"/>
      <c r="JC16" s="283"/>
      <c r="JD16" s="283"/>
      <c r="JE16" s="283"/>
      <c r="JF16" s="284"/>
      <c r="JG16" s="280"/>
      <c r="JH16" s="281"/>
      <c r="JI16" s="282"/>
      <c r="JJ16" s="283"/>
      <c r="JK16" s="283"/>
      <c r="JL16" s="283"/>
      <c r="JM16" s="284"/>
      <c r="JN16" s="280"/>
      <c r="JO16" s="281"/>
      <c r="JP16" s="282"/>
      <c r="JQ16" s="283"/>
      <c r="JR16" s="283"/>
      <c r="JS16" s="283"/>
      <c r="JT16" s="284"/>
      <c r="JU16" s="280"/>
      <c r="JV16" s="281"/>
      <c r="JW16" s="282"/>
      <c r="JX16" s="283"/>
      <c r="JY16" s="283"/>
      <c r="JZ16" s="283"/>
      <c r="KA16" s="284"/>
      <c r="KB16" s="280"/>
      <c r="KC16" s="281"/>
      <c r="KD16" s="282"/>
      <c r="KE16" s="283"/>
      <c r="KF16" s="283"/>
      <c r="KG16" s="283"/>
      <c r="KH16" s="284"/>
      <c r="KI16" s="280"/>
      <c r="KJ16" s="281"/>
      <c r="KK16" s="282"/>
      <c r="KL16" s="283"/>
      <c r="KM16" s="283"/>
      <c r="KN16" s="283"/>
      <c r="KO16" s="284"/>
      <c r="KP16" s="280"/>
      <c r="KQ16" s="281"/>
      <c r="KR16" s="282"/>
      <c r="KS16" s="283"/>
      <c r="KT16" s="283"/>
      <c r="KU16" s="283"/>
      <c r="KV16" s="284"/>
      <c r="KW16" s="280"/>
      <c r="KX16" s="281"/>
      <c r="KY16" s="282"/>
      <c r="KZ16" s="283"/>
      <c r="LA16" s="283"/>
      <c r="LB16" s="283"/>
      <c r="LC16" s="284"/>
      <c r="LD16" s="280"/>
      <c r="LE16" s="281"/>
      <c r="LF16" s="282"/>
      <c r="LG16" s="283"/>
      <c r="LH16" s="283"/>
      <c r="LI16" s="283"/>
      <c r="LJ16" s="284"/>
      <c r="LK16" s="280"/>
      <c r="LL16" s="281"/>
      <c r="LM16" s="282"/>
      <c r="LN16" s="283"/>
      <c r="LO16" s="283"/>
      <c r="LP16" s="283"/>
      <c r="LQ16" s="284"/>
      <c r="LR16" s="280"/>
      <c r="LS16" s="281"/>
      <c r="LT16" s="282"/>
      <c r="LU16" s="283"/>
      <c r="LV16" s="283"/>
      <c r="LW16" s="283"/>
      <c r="LX16" s="284"/>
      <c r="LY16" s="280"/>
      <c r="LZ16" s="281"/>
      <c r="MA16" s="282"/>
      <c r="MB16" s="283"/>
      <c r="MC16" s="283"/>
      <c r="MD16" s="283"/>
      <c r="ME16" s="284"/>
      <c r="MF16" s="280"/>
      <c r="MG16" s="281"/>
      <c r="MH16" s="282"/>
      <c r="MI16" s="283"/>
      <c r="MJ16" s="283"/>
      <c r="MK16" s="283"/>
      <c r="ML16" s="284"/>
      <c r="MM16" s="280"/>
      <c r="MN16" s="281"/>
      <c r="MO16" s="282"/>
      <c r="MP16" s="283"/>
      <c r="MQ16" s="283"/>
      <c r="MR16" s="283"/>
      <c r="MS16" s="284"/>
      <c r="MT16" s="280"/>
      <c r="MU16" s="281"/>
      <c r="MV16" s="282"/>
      <c r="MW16" s="283"/>
      <c r="MX16" s="283"/>
      <c r="MY16" s="283"/>
      <c r="MZ16" s="284"/>
      <c r="NA16" s="280"/>
      <c r="NB16" s="281"/>
      <c r="NC16" s="282"/>
      <c r="ND16" s="283"/>
      <c r="NE16" s="283"/>
      <c r="NF16" s="283"/>
      <c r="NG16" s="284"/>
      <c r="NH16" s="280"/>
      <c r="NI16" s="281"/>
      <c r="NJ16" s="282"/>
      <c r="NK16" s="283"/>
      <c r="NL16" s="283"/>
      <c r="NM16" s="283"/>
      <c r="NN16" s="284"/>
      <c r="NO16" s="280"/>
      <c r="NP16" s="281"/>
      <c r="NQ16" s="282"/>
      <c r="NR16" s="283"/>
      <c r="NS16" s="283"/>
      <c r="NT16" s="283"/>
      <c r="NU16" s="284"/>
      <c r="NV16" s="280"/>
      <c r="NW16" s="281"/>
      <c r="NX16" s="282"/>
      <c r="NY16" s="283"/>
      <c r="NZ16" s="283"/>
      <c r="OA16" s="283"/>
      <c r="OB16" s="284"/>
      <c r="OC16" s="280"/>
      <c r="OD16" s="281"/>
      <c r="OE16" s="282"/>
      <c r="OF16" s="283"/>
      <c r="OG16" s="283"/>
      <c r="OH16" s="283"/>
      <c r="OI16" s="284"/>
      <c r="OJ16" s="280"/>
      <c r="OK16" s="281"/>
      <c r="OL16" s="282"/>
      <c r="OM16" s="283"/>
      <c r="ON16" s="283"/>
      <c r="OO16" s="283"/>
      <c r="OP16" s="284"/>
      <c r="OQ16" s="280"/>
      <c r="OR16" s="281"/>
      <c r="OS16" s="282"/>
      <c r="OT16" s="283"/>
      <c r="OU16" s="283"/>
      <c r="OV16" s="283"/>
      <c r="OW16" s="284"/>
      <c r="OX16" s="280"/>
      <c r="OY16" s="281"/>
      <c r="OZ16" s="282"/>
      <c r="PA16" s="283"/>
      <c r="PB16" s="283"/>
      <c r="PC16" s="283"/>
      <c r="PD16" s="284"/>
      <c r="PE16" s="280"/>
      <c r="PF16" s="281"/>
      <c r="PG16" s="282"/>
      <c r="PH16" s="283"/>
      <c r="PI16" s="283"/>
      <c r="PJ16" s="283"/>
      <c r="PK16" s="284"/>
      <c r="PL16" s="280"/>
      <c r="PM16" s="281"/>
      <c r="PN16" s="282"/>
      <c r="PO16" s="283"/>
      <c r="PP16" s="283"/>
      <c r="PQ16" s="283"/>
      <c r="PR16" s="284"/>
      <c r="PS16" s="280"/>
      <c r="PT16" s="281"/>
      <c r="PU16" s="282"/>
      <c r="PV16" s="283"/>
      <c r="PW16" s="283"/>
      <c r="PX16" s="283"/>
      <c r="PY16" s="284"/>
      <c r="PZ16" s="280"/>
      <c r="QA16" s="281"/>
      <c r="QB16" s="282"/>
      <c r="QC16" s="283"/>
      <c r="QD16" s="283"/>
      <c r="QE16" s="283"/>
      <c r="QF16" s="284"/>
      <c r="QG16" s="280"/>
      <c r="QH16" s="281"/>
      <c r="QI16" s="282"/>
      <c r="QJ16" s="283"/>
      <c r="QK16" s="283"/>
      <c r="QL16" s="283"/>
      <c r="QM16" s="284"/>
      <c r="QN16" s="280"/>
      <c r="QO16" s="281"/>
      <c r="QP16" s="282"/>
      <c r="QQ16" s="283"/>
      <c r="QR16" s="283"/>
      <c r="QS16" s="283"/>
      <c r="QT16" s="284"/>
      <c r="QU16" s="280"/>
      <c r="QV16" s="281"/>
      <c r="QW16" s="282"/>
      <c r="QX16" s="283"/>
      <c r="QY16" s="283"/>
      <c r="QZ16" s="283"/>
      <c r="RA16" s="284"/>
      <c r="RB16" s="280"/>
      <c r="RC16" s="281"/>
      <c r="RD16" s="282"/>
      <c r="RE16" s="283"/>
      <c r="RF16" s="283"/>
      <c r="RG16" s="283"/>
      <c r="RH16" s="284"/>
      <c r="RI16" s="280"/>
      <c r="RJ16" s="281"/>
      <c r="RK16" s="282"/>
      <c r="RL16" s="283"/>
      <c r="RM16" s="283"/>
      <c r="RN16" s="283"/>
      <c r="RO16" s="284"/>
      <c r="RP16" s="280"/>
      <c r="RQ16" s="281"/>
      <c r="RR16" s="282"/>
      <c r="RS16" s="283"/>
      <c r="RT16" s="283"/>
      <c r="RU16" s="283"/>
      <c r="RV16" s="284"/>
      <c r="RW16" s="280"/>
      <c r="RX16" s="281"/>
      <c r="RY16" s="282"/>
      <c r="RZ16" s="283"/>
      <c r="SA16" s="283"/>
      <c r="SB16" s="283"/>
      <c r="SC16" s="284"/>
      <c r="SD16" s="280"/>
      <c r="SE16" s="281"/>
      <c r="SF16" s="282"/>
      <c r="SG16" s="283"/>
      <c r="SH16" s="283"/>
      <c r="SI16" s="283"/>
      <c r="SJ16" s="284"/>
      <c r="SK16" s="280"/>
      <c r="SL16" s="281"/>
      <c r="SM16" s="282"/>
      <c r="SN16" s="283"/>
      <c r="SO16" s="283"/>
      <c r="SP16" s="283"/>
      <c r="SQ16" s="284"/>
      <c r="SR16" s="280"/>
      <c r="SS16" s="281"/>
      <c r="ST16" s="282"/>
      <c r="SU16" s="283"/>
      <c r="SV16" s="283"/>
      <c r="SW16" s="283"/>
      <c r="SX16" s="284"/>
      <c r="SY16" s="280"/>
      <c r="SZ16" s="281"/>
      <c r="TA16" s="282"/>
      <c r="TB16" s="283"/>
      <c r="TC16" s="283"/>
      <c r="TD16" s="283"/>
      <c r="TE16" s="284"/>
      <c r="TF16" s="280"/>
      <c r="TG16" s="281"/>
      <c r="TH16" s="282"/>
      <c r="TI16" s="283"/>
      <c r="TJ16" s="283"/>
      <c r="TK16" s="283"/>
      <c r="TL16" s="284"/>
      <c r="TM16" s="280"/>
      <c r="TN16" s="281"/>
      <c r="TO16" s="282"/>
      <c r="TP16" s="283"/>
      <c r="TQ16" s="283"/>
      <c r="TR16" s="283"/>
      <c r="TS16" s="284"/>
      <c r="TT16" s="280"/>
      <c r="TU16" s="281"/>
      <c r="TV16" s="282"/>
      <c r="TW16" s="283"/>
      <c r="TX16" s="283"/>
      <c r="TY16" s="283"/>
      <c r="TZ16" s="284"/>
      <c r="UA16" s="280"/>
      <c r="UB16" s="281"/>
      <c r="UC16" s="282"/>
      <c r="UD16" s="283"/>
      <c r="UE16" s="283"/>
      <c r="UF16" s="283"/>
      <c r="UG16" s="284"/>
      <c r="UH16" s="280"/>
      <c r="UI16" s="281"/>
      <c r="UJ16" s="282"/>
      <c r="UK16" s="283"/>
      <c r="UL16" s="283"/>
      <c r="UM16" s="283"/>
      <c r="UN16" s="284"/>
      <c r="UO16" s="280"/>
      <c r="UP16" s="281"/>
      <c r="UQ16" s="282"/>
      <c r="UR16" s="283"/>
      <c r="US16" s="283"/>
      <c r="UT16" s="283"/>
      <c r="UU16" s="284"/>
      <c r="UV16" s="280"/>
      <c r="UW16" s="281"/>
      <c r="UX16" s="282"/>
      <c r="UY16" s="283"/>
      <c r="UZ16" s="283"/>
      <c r="VA16" s="283"/>
      <c r="VB16" s="284"/>
      <c r="VC16" s="280"/>
      <c r="VD16" s="281"/>
      <c r="VE16" s="282"/>
      <c r="VF16" s="283"/>
      <c r="VG16" s="283"/>
      <c r="VH16" s="283"/>
      <c r="VI16" s="284"/>
      <c r="VJ16" s="280"/>
      <c r="VK16" s="281"/>
      <c r="VL16" s="282"/>
      <c r="VM16" s="283"/>
      <c r="VN16" s="283"/>
      <c r="VO16" s="283"/>
      <c r="VP16" s="284"/>
      <c r="VQ16" s="280"/>
      <c r="VR16" s="281"/>
      <c r="VS16" s="282"/>
      <c r="VT16" s="283"/>
      <c r="VU16" s="283"/>
      <c r="VV16" s="283"/>
      <c r="VW16" s="284"/>
      <c r="VX16" s="280"/>
      <c r="VY16" s="281"/>
      <c r="VZ16" s="282"/>
      <c r="WA16" s="283"/>
      <c r="WB16" s="283"/>
      <c r="WC16" s="283"/>
      <c r="WD16" s="284"/>
      <c r="WE16" s="280"/>
      <c r="WF16" s="281"/>
      <c r="WG16" s="282"/>
      <c r="WH16" s="283"/>
      <c r="WI16" s="283"/>
      <c r="WJ16" s="283"/>
      <c r="WK16" s="284"/>
      <c r="WL16" s="280"/>
      <c r="WM16" s="281"/>
      <c r="WN16" s="282"/>
      <c r="WO16" s="283"/>
      <c r="WP16" s="283"/>
      <c r="WQ16" s="283"/>
      <c r="WR16" s="284"/>
      <c r="WS16" s="280"/>
      <c r="WT16" s="281"/>
      <c r="WU16" s="282"/>
      <c r="WV16" s="283"/>
      <c r="WW16" s="283"/>
      <c r="WX16" s="283"/>
      <c r="WY16" s="284"/>
      <c r="WZ16" s="280"/>
      <c r="XA16" s="281"/>
      <c r="XB16" s="282"/>
      <c r="XC16" s="283"/>
      <c r="XD16" s="283"/>
      <c r="XE16" s="283"/>
      <c r="XF16" s="284"/>
      <c r="XG16" s="280"/>
      <c r="XH16" s="281"/>
      <c r="XI16" s="282"/>
      <c r="XJ16" s="283"/>
      <c r="XK16" s="283"/>
      <c r="XL16" s="283"/>
      <c r="XM16" s="284"/>
      <c r="XN16" s="280"/>
      <c r="XO16" s="281"/>
      <c r="XP16" s="282"/>
      <c r="XQ16" s="283"/>
      <c r="XR16" s="283"/>
      <c r="XS16" s="283"/>
      <c r="XT16" s="284"/>
      <c r="XU16" s="280"/>
      <c r="XV16" s="281"/>
      <c r="XW16" s="282"/>
      <c r="XX16" s="283"/>
      <c r="XY16" s="283"/>
      <c r="XZ16" s="283"/>
      <c r="YA16" s="284"/>
      <c r="YB16" s="280"/>
      <c r="YC16" s="281"/>
      <c r="YD16" s="282"/>
      <c r="YE16" s="283"/>
      <c r="YF16" s="283"/>
      <c r="YG16" s="283"/>
      <c r="YH16" s="284"/>
      <c r="YI16" s="280"/>
      <c r="YJ16" s="281"/>
      <c r="YK16" s="282"/>
      <c r="YL16" s="283"/>
      <c r="YM16" s="283"/>
      <c r="YN16" s="283"/>
      <c r="YO16" s="284"/>
      <c r="YP16" s="280"/>
      <c r="YQ16" s="281"/>
      <c r="YR16" s="282"/>
      <c r="YS16" s="283"/>
      <c r="YT16" s="283"/>
      <c r="YU16" s="283"/>
      <c r="YV16" s="284"/>
      <c r="YW16" s="280"/>
      <c r="YX16" s="281"/>
      <c r="YY16" s="282"/>
      <c r="YZ16" s="283"/>
      <c r="ZA16" s="283"/>
      <c r="ZB16" s="283"/>
      <c r="ZC16" s="284"/>
      <c r="ZD16" s="280"/>
      <c r="ZE16" s="281"/>
      <c r="ZF16" s="282"/>
      <c r="ZG16" s="283"/>
      <c r="ZH16" s="283"/>
      <c r="ZI16" s="283"/>
      <c r="ZJ16" s="284"/>
      <c r="ZK16" s="280"/>
      <c r="ZL16" s="281"/>
      <c r="ZM16" s="282"/>
      <c r="ZN16" s="283"/>
      <c r="ZO16" s="283"/>
      <c r="ZP16" s="283"/>
      <c r="ZQ16" s="284"/>
      <c r="ZR16" s="280"/>
      <c r="ZS16" s="281"/>
      <c r="ZT16" s="282"/>
      <c r="ZU16" s="283"/>
      <c r="ZV16" s="283"/>
      <c r="ZW16" s="283"/>
      <c r="ZX16" s="284"/>
      <c r="ZY16" s="280"/>
      <c r="ZZ16" s="281"/>
      <c r="AAA16" s="282"/>
      <c r="AAB16" s="283"/>
      <c r="AAC16" s="283"/>
      <c r="AAD16" s="283"/>
      <c r="AAE16" s="284"/>
      <c r="AAF16" s="280"/>
      <c r="AAG16" s="281"/>
      <c r="AAH16" s="282"/>
      <c r="AAI16" s="283"/>
      <c r="AAJ16" s="283"/>
      <c r="AAK16" s="283"/>
      <c r="AAL16" s="284"/>
      <c r="AAM16" s="280"/>
      <c r="AAN16" s="281"/>
      <c r="AAO16" s="282"/>
      <c r="AAP16" s="283"/>
      <c r="AAQ16" s="283"/>
      <c r="AAR16" s="283"/>
      <c r="AAS16" s="284"/>
      <c r="AAT16" s="280"/>
      <c r="AAU16" s="281"/>
      <c r="AAV16" s="282"/>
      <c r="AAW16" s="283"/>
      <c r="AAX16" s="283"/>
      <c r="AAY16" s="283"/>
      <c r="AAZ16" s="284"/>
      <c r="ABA16" s="280"/>
      <c r="ABB16" s="281"/>
      <c r="ABC16" s="282"/>
      <c r="ABD16" s="283"/>
      <c r="ABE16" s="283"/>
      <c r="ABF16" s="283"/>
      <c r="ABG16" s="284"/>
      <c r="ABH16" s="280"/>
      <c r="ABI16" s="281"/>
      <c r="ABJ16" s="282"/>
      <c r="ABK16" s="283"/>
      <c r="ABL16" s="283"/>
      <c r="ABM16" s="283"/>
      <c r="ABN16" s="284"/>
      <c r="ABO16" s="280"/>
      <c r="ABP16" s="281"/>
      <c r="ABQ16" s="282"/>
      <c r="ABR16" s="283"/>
      <c r="ABS16" s="283"/>
      <c r="ABT16" s="283"/>
      <c r="ABU16" s="284"/>
      <c r="ABV16" s="280"/>
      <c r="ABW16" s="281"/>
      <c r="ABX16" s="282"/>
      <c r="ABY16" s="283"/>
      <c r="ABZ16" s="283"/>
      <c r="ACA16" s="283"/>
      <c r="ACB16" s="284"/>
      <c r="ACC16" s="280"/>
      <c r="ACD16" s="281"/>
      <c r="ACE16" s="282"/>
      <c r="ACF16" s="283"/>
      <c r="ACG16" s="283"/>
      <c r="ACH16" s="283"/>
      <c r="ACI16" s="284"/>
      <c r="ACJ16" s="280"/>
      <c r="ACK16" s="281"/>
      <c r="ACL16" s="282"/>
      <c r="ACM16" s="283"/>
      <c r="ACN16" s="283"/>
      <c r="ACO16" s="283"/>
      <c r="ACP16" s="284"/>
      <c r="ACQ16" s="280"/>
      <c r="ACR16" s="281"/>
      <c r="ACS16" s="282"/>
      <c r="ACT16" s="283"/>
      <c r="ACU16" s="283"/>
      <c r="ACV16" s="283"/>
      <c r="ACW16" s="284"/>
      <c r="ACX16" s="280"/>
      <c r="ACY16" s="281"/>
      <c r="ACZ16" s="282"/>
      <c r="ADA16" s="283"/>
      <c r="ADB16" s="283"/>
      <c r="ADC16" s="283"/>
      <c r="ADD16" s="284"/>
      <c r="ADE16" s="280"/>
      <c r="ADF16" s="281"/>
      <c r="ADG16" s="282"/>
      <c r="ADH16" s="283"/>
      <c r="ADI16" s="283"/>
      <c r="ADJ16" s="283"/>
      <c r="ADK16" s="284"/>
      <c r="ADL16" s="280"/>
      <c r="ADM16" s="281"/>
      <c r="ADN16" s="282"/>
      <c r="ADO16" s="283"/>
      <c r="ADP16" s="283"/>
      <c r="ADQ16" s="283"/>
      <c r="ADR16" s="284"/>
      <c r="ADS16" s="280"/>
      <c r="ADT16" s="281"/>
      <c r="ADU16" s="282"/>
      <c r="ADV16" s="283"/>
      <c r="ADW16" s="283"/>
      <c r="ADX16" s="283"/>
      <c r="ADY16" s="284"/>
      <c r="ADZ16" s="280"/>
      <c r="AEA16" s="281"/>
      <c r="AEB16" s="282"/>
      <c r="AEC16" s="283"/>
      <c r="AED16" s="283"/>
      <c r="AEE16" s="283"/>
      <c r="AEF16" s="284"/>
      <c r="AEG16" s="280"/>
      <c r="AEH16" s="281"/>
      <c r="AEI16" s="282"/>
      <c r="AEJ16" s="283"/>
      <c r="AEK16" s="283"/>
      <c r="AEL16" s="283"/>
      <c r="AEM16" s="284"/>
      <c r="AEN16" s="280"/>
      <c r="AEO16" s="281"/>
      <c r="AEP16" s="282"/>
      <c r="AEQ16" s="283"/>
      <c r="AER16" s="283"/>
      <c r="AES16" s="283"/>
      <c r="AET16" s="284"/>
      <c r="AEU16" s="280"/>
      <c r="AEV16" s="281"/>
      <c r="AEW16" s="282"/>
      <c r="AEX16" s="283"/>
      <c r="AEY16" s="283"/>
      <c r="AEZ16" s="283"/>
      <c r="AFA16" s="284"/>
      <c r="AFB16" s="280"/>
      <c r="AFC16" s="281"/>
      <c r="AFD16" s="282"/>
      <c r="AFE16" s="283"/>
      <c r="AFF16" s="283"/>
      <c r="AFG16" s="283"/>
      <c r="AFH16" s="284"/>
      <c r="AFI16" s="280"/>
      <c r="AFJ16" s="281"/>
      <c r="AFK16" s="282"/>
      <c r="AFL16" s="283"/>
      <c r="AFM16" s="283"/>
      <c r="AFN16" s="283"/>
      <c r="AFO16" s="284"/>
      <c r="AFP16" s="280"/>
      <c r="AFQ16" s="281"/>
      <c r="AFR16" s="282"/>
      <c r="AFS16" s="283"/>
      <c r="AFT16" s="283"/>
      <c r="AFU16" s="283"/>
      <c r="AFV16" s="284"/>
      <c r="AFW16" s="280"/>
      <c r="AFX16" s="281"/>
      <c r="AFY16" s="282"/>
      <c r="AFZ16" s="283"/>
      <c r="AGA16" s="283"/>
      <c r="AGB16" s="283"/>
      <c r="AGC16" s="284"/>
      <c r="AGD16" s="280"/>
      <c r="AGE16" s="281"/>
      <c r="AGF16" s="282"/>
      <c r="AGG16" s="283"/>
      <c r="AGH16" s="283"/>
      <c r="AGI16" s="283"/>
      <c r="AGJ16" s="284"/>
      <c r="AGK16" s="280"/>
      <c r="AGL16" s="281"/>
      <c r="AGM16" s="282"/>
      <c r="AGN16" s="283"/>
      <c r="AGO16" s="283"/>
      <c r="AGP16" s="283"/>
      <c r="AGQ16" s="284"/>
      <c r="AGR16" s="280"/>
      <c r="AGS16" s="281"/>
      <c r="AGT16" s="282"/>
      <c r="AGU16" s="283"/>
      <c r="AGV16" s="283"/>
      <c r="AGW16" s="283"/>
      <c r="AGX16" s="284"/>
      <c r="AGY16" s="280"/>
      <c r="AGZ16" s="281"/>
      <c r="AHA16" s="282"/>
      <c r="AHB16" s="283"/>
      <c r="AHC16" s="283"/>
      <c r="AHD16" s="283"/>
      <c r="AHE16" s="284"/>
      <c r="AHF16" s="280"/>
      <c r="AHG16" s="281"/>
      <c r="AHH16" s="282"/>
      <c r="AHI16" s="283"/>
      <c r="AHJ16" s="283"/>
      <c r="AHK16" s="283"/>
      <c r="AHL16" s="284"/>
      <c r="AHM16" s="280"/>
      <c r="AHN16" s="281"/>
      <c r="AHO16" s="282"/>
      <c r="AHP16" s="283"/>
      <c r="AHQ16" s="283"/>
      <c r="AHR16" s="283"/>
      <c r="AHS16" s="284"/>
      <c r="AHT16" s="280"/>
      <c r="AHU16" s="281"/>
      <c r="AHV16" s="282"/>
      <c r="AHW16" s="283"/>
      <c r="AHX16" s="283"/>
      <c r="AHY16" s="283"/>
      <c r="AHZ16" s="284"/>
      <c r="AIA16" s="280"/>
      <c r="AIB16" s="281"/>
      <c r="AIC16" s="282"/>
      <c r="AID16" s="283"/>
      <c r="AIE16" s="283"/>
      <c r="AIF16" s="283"/>
      <c r="AIG16" s="284"/>
      <c r="AIH16" s="280"/>
      <c r="AII16" s="281"/>
      <c r="AIJ16" s="282"/>
      <c r="AIK16" s="283"/>
      <c r="AIL16" s="283"/>
      <c r="AIM16" s="283"/>
      <c r="AIN16" s="284"/>
      <c r="AIO16" s="280"/>
      <c r="AIP16" s="281"/>
      <c r="AIQ16" s="282"/>
      <c r="AIR16" s="283"/>
      <c r="AIS16" s="283"/>
      <c r="AIT16" s="283"/>
      <c r="AIU16" s="284"/>
      <c r="AIV16" s="280"/>
      <c r="AIW16" s="281"/>
      <c r="AIX16" s="282"/>
      <c r="AIY16" s="283"/>
      <c r="AIZ16" s="283"/>
      <c r="AJA16" s="283"/>
      <c r="AJB16" s="284"/>
      <c r="AJC16" s="280"/>
      <c r="AJD16" s="281"/>
      <c r="AJE16" s="282"/>
      <c r="AJF16" s="283"/>
      <c r="AJG16" s="283"/>
      <c r="AJH16" s="283"/>
      <c r="AJI16" s="284"/>
      <c r="AJJ16" s="280"/>
      <c r="AJK16" s="281"/>
      <c r="AJL16" s="282"/>
      <c r="AJM16" s="283"/>
      <c r="AJN16" s="283"/>
      <c r="AJO16" s="283"/>
      <c r="AJP16" s="284"/>
      <c r="AJQ16" s="280"/>
      <c r="AJR16" s="281"/>
      <c r="AJS16" s="282"/>
      <c r="AJT16" s="283"/>
      <c r="AJU16" s="283"/>
      <c r="AJV16" s="283"/>
      <c r="AJW16" s="284"/>
      <c r="AJX16" s="280"/>
      <c r="AJY16" s="281"/>
      <c r="AJZ16" s="282"/>
      <c r="AKA16" s="283"/>
      <c r="AKB16" s="283"/>
      <c r="AKC16" s="283"/>
      <c r="AKD16" s="284"/>
      <c r="AKE16" s="280"/>
      <c r="AKF16" s="281"/>
      <c r="AKG16" s="282"/>
      <c r="AKH16" s="283"/>
      <c r="AKI16" s="283"/>
      <c r="AKJ16" s="283"/>
      <c r="AKK16" s="284"/>
      <c r="AKL16" s="280"/>
      <c r="AKM16" s="281"/>
      <c r="AKN16" s="282"/>
      <c r="AKO16" s="283"/>
      <c r="AKP16" s="283"/>
      <c r="AKQ16" s="283"/>
      <c r="AKR16" s="284"/>
      <c r="AKS16" s="280"/>
      <c r="AKT16" s="281"/>
      <c r="AKU16" s="282"/>
      <c r="AKV16" s="283"/>
      <c r="AKW16" s="283"/>
      <c r="AKX16" s="283"/>
      <c r="AKY16" s="284"/>
      <c r="AKZ16" s="280"/>
      <c r="ALA16" s="281"/>
      <c r="ALB16" s="282"/>
      <c r="ALC16" s="283"/>
      <c r="ALD16" s="283"/>
      <c r="ALE16" s="283"/>
      <c r="ALF16" s="284"/>
      <c r="ALG16" s="280"/>
      <c r="ALH16" s="281"/>
      <c r="ALI16" s="282"/>
      <c r="ALJ16" s="283"/>
      <c r="ALK16" s="283"/>
      <c r="ALL16" s="283"/>
      <c r="ALM16" s="284"/>
      <c r="ALN16" s="280"/>
      <c r="ALO16" s="281"/>
      <c r="ALP16" s="282"/>
      <c r="ALQ16" s="283"/>
      <c r="ALR16" s="283"/>
      <c r="ALS16" s="283"/>
      <c r="ALT16" s="284"/>
      <c r="ALU16" s="280"/>
      <c r="ALV16" s="281"/>
      <c r="ALW16" s="282"/>
      <c r="ALX16" s="283"/>
      <c r="ALY16" s="283"/>
      <c r="ALZ16" s="283"/>
      <c r="AMA16" s="284"/>
      <c r="AMB16" s="280"/>
      <c r="AMC16" s="281"/>
      <c r="AMD16" s="282"/>
      <c r="AME16" s="283"/>
      <c r="AMF16" s="283"/>
      <c r="AMG16" s="283"/>
      <c r="AMH16" s="284"/>
      <c r="AMI16" s="280"/>
      <c r="AMJ16" s="281"/>
      <c r="AMK16" s="282"/>
      <c r="AML16" s="283"/>
      <c r="AMM16" s="283"/>
      <c r="AMN16" s="283"/>
      <c r="AMO16" s="284"/>
      <c r="AMP16" s="280"/>
      <c r="AMQ16" s="281"/>
      <c r="AMR16" s="282"/>
      <c r="AMS16" s="283"/>
      <c r="AMT16" s="283"/>
      <c r="AMU16" s="283"/>
      <c r="AMV16" s="284"/>
      <c r="AMW16" s="280"/>
      <c r="AMX16" s="281"/>
      <c r="AMY16" s="282"/>
      <c r="AMZ16" s="283"/>
      <c r="ANA16" s="283"/>
      <c r="ANB16" s="283"/>
      <c r="ANC16" s="284"/>
      <c r="AND16" s="280"/>
      <c r="ANE16" s="281"/>
      <c r="ANF16" s="282"/>
      <c r="ANG16" s="283"/>
      <c r="ANH16" s="283"/>
      <c r="ANI16" s="283"/>
      <c r="ANJ16" s="284"/>
      <c r="ANK16" s="280"/>
      <c r="ANL16" s="281"/>
      <c r="ANM16" s="282"/>
      <c r="ANN16" s="283"/>
      <c r="ANO16" s="283"/>
      <c r="ANP16" s="283"/>
      <c r="ANQ16" s="284"/>
      <c r="ANR16" s="280"/>
      <c r="ANS16" s="281"/>
      <c r="ANT16" s="282"/>
      <c r="ANU16" s="283"/>
      <c r="ANV16" s="283"/>
      <c r="ANW16" s="283"/>
      <c r="ANX16" s="284"/>
      <c r="ANY16" s="280"/>
      <c r="ANZ16" s="281"/>
      <c r="AOA16" s="282"/>
      <c r="AOB16" s="283"/>
      <c r="AOC16" s="283"/>
      <c r="AOD16" s="283"/>
      <c r="AOE16" s="284"/>
      <c r="AOF16" s="280"/>
      <c r="AOG16" s="281"/>
      <c r="AOH16" s="282"/>
      <c r="AOI16" s="283"/>
      <c r="AOJ16" s="283"/>
      <c r="AOK16" s="283"/>
      <c r="AOL16" s="284"/>
      <c r="AOM16" s="280"/>
      <c r="AON16" s="281"/>
      <c r="AOO16" s="282"/>
      <c r="AOP16" s="283"/>
      <c r="AOQ16" s="283"/>
      <c r="AOR16" s="283"/>
      <c r="AOS16" s="284"/>
      <c r="AOT16" s="280"/>
      <c r="AOU16" s="281"/>
      <c r="AOV16" s="282"/>
      <c r="AOW16" s="283"/>
      <c r="AOX16" s="283"/>
      <c r="AOY16" s="283"/>
      <c r="AOZ16" s="284"/>
      <c r="APA16" s="280"/>
      <c r="APB16" s="281"/>
      <c r="APC16" s="282"/>
      <c r="APD16" s="283"/>
      <c r="APE16" s="283"/>
      <c r="APF16" s="283"/>
      <c r="APG16" s="284"/>
      <c r="APH16" s="280"/>
      <c r="API16" s="281"/>
      <c r="APJ16" s="282"/>
      <c r="APK16" s="283"/>
      <c r="APL16" s="283"/>
      <c r="APM16" s="283"/>
      <c r="APN16" s="284"/>
      <c r="APO16" s="280"/>
      <c r="APP16" s="281"/>
      <c r="APQ16" s="282"/>
      <c r="APR16" s="283"/>
      <c r="APS16" s="283"/>
      <c r="APT16" s="283"/>
      <c r="APU16" s="284"/>
      <c r="APV16" s="280"/>
      <c r="APW16" s="281"/>
      <c r="APX16" s="282"/>
      <c r="APY16" s="283"/>
      <c r="APZ16" s="283"/>
      <c r="AQA16" s="283"/>
      <c r="AQB16" s="284"/>
      <c r="AQC16" s="280"/>
      <c r="AQD16" s="281"/>
      <c r="AQE16" s="282"/>
      <c r="AQF16" s="283"/>
      <c r="AQG16" s="283"/>
      <c r="AQH16" s="283"/>
      <c r="AQI16" s="284"/>
      <c r="AQJ16" s="280"/>
      <c r="AQK16" s="281"/>
      <c r="AQL16" s="282"/>
      <c r="AQM16" s="283"/>
      <c r="AQN16" s="283"/>
      <c r="AQO16" s="283"/>
      <c r="AQP16" s="284"/>
      <c r="AQQ16" s="280"/>
      <c r="AQR16" s="281"/>
      <c r="AQS16" s="282"/>
      <c r="AQT16" s="283"/>
      <c r="AQU16" s="283"/>
      <c r="AQV16" s="283"/>
      <c r="AQW16" s="284"/>
      <c r="AQX16" s="280"/>
      <c r="AQY16" s="281"/>
      <c r="AQZ16" s="282"/>
      <c r="ARA16" s="283"/>
      <c r="ARB16" s="283"/>
      <c r="ARC16" s="283"/>
      <c r="ARD16" s="284"/>
      <c r="ARE16" s="280"/>
      <c r="ARF16" s="281"/>
      <c r="ARG16" s="282"/>
      <c r="ARH16" s="283"/>
      <c r="ARI16" s="283"/>
      <c r="ARJ16" s="283"/>
      <c r="ARK16" s="284"/>
      <c r="ARL16" s="280"/>
      <c r="ARM16" s="281"/>
      <c r="ARN16" s="282"/>
      <c r="ARO16" s="283"/>
      <c r="ARP16" s="283"/>
      <c r="ARQ16" s="283"/>
      <c r="ARR16" s="284"/>
      <c r="ARS16" s="280"/>
      <c r="ART16" s="281"/>
      <c r="ARU16" s="282"/>
      <c r="ARV16" s="283"/>
      <c r="ARW16" s="283"/>
      <c r="ARX16" s="283"/>
      <c r="ARY16" s="284"/>
      <c r="ARZ16" s="280"/>
      <c r="ASA16" s="281"/>
      <c r="ASB16" s="282"/>
      <c r="ASC16" s="283"/>
      <c r="ASD16" s="283"/>
      <c r="ASE16" s="283"/>
      <c r="ASF16" s="284"/>
      <c r="ASG16" s="280"/>
      <c r="ASH16" s="281"/>
      <c r="ASI16" s="282"/>
      <c r="ASJ16" s="283"/>
      <c r="ASK16" s="283"/>
      <c r="ASL16" s="283"/>
      <c r="ASM16" s="284"/>
      <c r="ASN16" s="280"/>
      <c r="ASO16" s="281"/>
      <c r="ASP16" s="282"/>
      <c r="ASQ16" s="283"/>
      <c r="ASR16" s="283"/>
      <c r="ASS16" s="283"/>
      <c r="AST16" s="284"/>
      <c r="ASU16" s="280"/>
      <c r="ASV16" s="281"/>
      <c r="ASW16" s="282"/>
      <c r="ASX16" s="283"/>
      <c r="ASY16" s="283"/>
      <c r="ASZ16" s="283"/>
      <c r="ATA16" s="284"/>
      <c r="ATB16" s="280"/>
      <c r="ATC16" s="281"/>
      <c r="ATD16" s="282"/>
      <c r="ATE16" s="283"/>
      <c r="ATF16" s="283"/>
      <c r="ATG16" s="283"/>
      <c r="ATH16" s="284"/>
      <c r="ATI16" s="280"/>
      <c r="ATJ16" s="281"/>
      <c r="ATK16" s="282"/>
      <c r="ATL16" s="283"/>
      <c r="ATM16" s="283"/>
      <c r="ATN16" s="283"/>
      <c r="ATO16" s="284"/>
      <c r="ATP16" s="280"/>
      <c r="ATQ16" s="281"/>
      <c r="ATR16" s="282"/>
      <c r="ATS16" s="283"/>
      <c r="ATT16" s="283"/>
      <c r="ATU16" s="283"/>
      <c r="ATV16" s="284"/>
      <c r="ATW16" s="280"/>
      <c r="ATX16" s="281"/>
      <c r="ATY16" s="282"/>
      <c r="ATZ16" s="283"/>
      <c r="AUA16" s="283"/>
      <c r="AUB16" s="283"/>
      <c r="AUC16" s="284"/>
      <c r="AUD16" s="280"/>
      <c r="AUE16" s="281"/>
      <c r="AUF16" s="282"/>
      <c r="AUG16" s="283"/>
      <c r="AUH16" s="283"/>
      <c r="AUI16" s="283"/>
      <c r="AUJ16" s="284"/>
      <c r="AUK16" s="280"/>
      <c r="AUL16" s="281"/>
      <c r="AUM16" s="282"/>
      <c r="AUN16" s="283"/>
      <c r="AUO16" s="283"/>
      <c r="AUP16" s="283"/>
      <c r="AUQ16" s="284"/>
      <c r="AUR16" s="280"/>
      <c r="AUS16" s="281"/>
      <c r="AUT16" s="282"/>
      <c r="AUU16" s="283"/>
      <c r="AUV16" s="283"/>
      <c r="AUW16" s="283"/>
      <c r="AUX16" s="284"/>
      <c r="AUY16" s="280"/>
      <c r="AUZ16" s="281"/>
      <c r="AVA16" s="282"/>
      <c r="AVB16" s="283"/>
      <c r="AVC16" s="283"/>
      <c r="AVD16" s="283"/>
      <c r="AVE16" s="284"/>
      <c r="AVF16" s="280"/>
      <c r="AVG16" s="281"/>
      <c r="AVH16" s="282"/>
      <c r="AVI16" s="283"/>
      <c r="AVJ16" s="283"/>
      <c r="AVK16" s="283"/>
      <c r="AVL16" s="284"/>
      <c r="AVM16" s="280"/>
      <c r="AVN16" s="281"/>
      <c r="AVO16" s="282"/>
      <c r="AVP16" s="283"/>
      <c r="AVQ16" s="283"/>
      <c r="AVR16" s="283"/>
      <c r="AVS16" s="284"/>
      <c r="AVT16" s="280"/>
      <c r="AVU16" s="281"/>
      <c r="AVV16" s="282"/>
      <c r="AVW16" s="283"/>
      <c r="AVX16" s="283"/>
      <c r="AVY16" s="283"/>
      <c r="AVZ16" s="284"/>
      <c r="AWA16" s="280"/>
      <c r="AWB16" s="281"/>
      <c r="AWC16" s="282"/>
      <c r="AWD16" s="283"/>
      <c r="AWE16" s="283"/>
      <c r="AWF16" s="283"/>
      <c r="AWG16" s="284"/>
      <c r="AWH16" s="280"/>
      <c r="AWI16" s="281"/>
      <c r="AWJ16" s="282"/>
      <c r="AWK16" s="283"/>
      <c r="AWL16" s="283"/>
      <c r="AWM16" s="283"/>
      <c r="AWN16" s="284"/>
      <c r="AWO16" s="280"/>
      <c r="AWP16" s="281"/>
      <c r="AWQ16" s="282"/>
      <c r="AWR16" s="283"/>
      <c r="AWS16" s="283"/>
      <c r="AWT16" s="283"/>
      <c r="AWU16" s="284"/>
      <c r="AWV16" s="280"/>
      <c r="AWW16" s="281"/>
      <c r="AWX16" s="282"/>
      <c r="AWY16" s="283"/>
      <c r="AWZ16" s="283"/>
      <c r="AXA16" s="283"/>
      <c r="AXB16" s="284"/>
      <c r="AXC16" s="280"/>
      <c r="AXD16" s="281"/>
      <c r="AXE16" s="282"/>
      <c r="AXF16" s="283"/>
      <c r="AXG16" s="283"/>
      <c r="AXH16" s="283"/>
      <c r="AXI16" s="284"/>
      <c r="AXJ16" s="280"/>
      <c r="AXK16" s="281"/>
      <c r="AXL16" s="282"/>
      <c r="AXM16" s="283"/>
      <c r="AXN16" s="283"/>
      <c r="AXO16" s="283"/>
      <c r="AXP16" s="284"/>
      <c r="AXQ16" s="280"/>
      <c r="AXR16" s="281"/>
      <c r="AXS16" s="282"/>
      <c r="AXT16" s="283"/>
      <c r="AXU16" s="283"/>
      <c r="AXV16" s="283"/>
      <c r="AXW16" s="284"/>
      <c r="AXX16" s="280"/>
      <c r="AXY16" s="281"/>
      <c r="AXZ16" s="282"/>
      <c r="AYA16" s="283"/>
      <c r="AYB16" s="283"/>
      <c r="AYC16" s="283"/>
      <c r="AYD16" s="284"/>
      <c r="AYE16" s="280"/>
      <c r="AYF16" s="281"/>
      <c r="AYG16" s="282"/>
      <c r="AYH16" s="283"/>
      <c r="AYI16" s="283"/>
      <c r="AYJ16" s="283"/>
      <c r="AYK16" s="284"/>
      <c r="AYL16" s="280"/>
      <c r="AYM16" s="281"/>
      <c r="AYN16" s="282"/>
      <c r="AYO16" s="283"/>
      <c r="AYP16" s="283"/>
      <c r="AYQ16" s="283"/>
      <c r="AYR16" s="284"/>
      <c r="AYS16" s="280"/>
      <c r="AYT16" s="281"/>
      <c r="AYU16" s="282"/>
      <c r="AYV16" s="283"/>
      <c r="AYW16" s="283"/>
      <c r="AYX16" s="283"/>
      <c r="AYY16" s="284"/>
      <c r="AYZ16" s="280"/>
      <c r="AZA16" s="281"/>
      <c r="AZB16" s="282"/>
      <c r="AZC16" s="283"/>
      <c r="AZD16" s="283"/>
      <c r="AZE16" s="283"/>
      <c r="AZF16" s="284"/>
      <c r="AZG16" s="280"/>
      <c r="AZH16" s="281"/>
      <c r="AZI16" s="282"/>
      <c r="AZJ16" s="283"/>
      <c r="AZK16" s="283"/>
      <c r="AZL16" s="283"/>
      <c r="AZM16" s="284"/>
      <c r="AZN16" s="280"/>
      <c r="AZO16" s="281"/>
      <c r="AZP16" s="282"/>
      <c r="AZQ16" s="283"/>
      <c r="AZR16" s="283"/>
      <c r="AZS16" s="283"/>
      <c r="AZT16" s="284"/>
      <c r="AZU16" s="280"/>
      <c r="AZV16" s="281"/>
      <c r="AZW16" s="282"/>
      <c r="AZX16" s="283"/>
      <c r="AZY16" s="283"/>
      <c r="AZZ16" s="283"/>
      <c r="BAA16" s="284"/>
      <c r="BAB16" s="280"/>
      <c r="BAC16" s="281"/>
      <c r="BAD16" s="282"/>
      <c r="BAE16" s="283"/>
      <c r="BAF16" s="283"/>
      <c r="BAG16" s="283"/>
      <c r="BAH16" s="284"/>
      <c r="BAI16" s="280"/>
      <c r="BAJ16" s="281"/>
      <c r="BAK16" s="282"/>
      <c r="BAL16" s="283"/>
      <c r="BAM16" s="283"/>
      <c r="BAN16" s="283"/>
      <c r="BAO16" s="284"/>
      <c r="BAP16" s="280"/>
      <c r="BAQ16" s="281"/>
      <c r="BAR16" s="282"/>
      <c r="BAS16" s="283"/>
      <c r="BAT16" s="283"/>
      <c r="BAU16" s="283"/>
      <c r="BAV16" s="284"/>
      <c r="BAW16" s="280"/>
      <c r="BAX16" s="281"/>
      <c r="BAY16" s="282"/>
      <c r="BAZ16" s="283"/>
      <c r="BBA16" s="283"/>
      <c r="BBB16" s="283"/>
      <c r="BBC16" s="284"/>
      <c r="BBD16" s="280"/>
      <c r="BBE16" s="281"/>
      <c r="BBF16" s="282"/>
      <c r="BBG16" s="283"/>
      <c r="BBH16" s="283"/>
      <c r="BBI16" s="283"/>
      <c r="BBJ16" s="284"/>
      <c r="BBK16" s="280"/>
      <c r="BBL16" s="281"/>
      <c r="BBM16" s="282"/>
      <c r="BBN16" s="283"/>
      <c r="BBO16" s="283"/>
      <c r="BBP16" s="283"/>
      <c r="BBQ16" s="284"/>
      <c r="BBR16" s="280"/>
      <c r="BBS16" s="281"/>
      <c r="BBT16" s="282"/>
      <c r="BBU16" s="283"/>
      <c r="BBV16" s="283"/>
      <c r="BBW16" s="283"/>
      <c r="BBX16" s="284"/>
      <c r="BBY16" s="280"/>
      <c r="BBZ16" s="281"/>
      <c r="BCA16" s="282"/>
      <c r="BCB16" s="283"/>
      <c r="BCC16" s="283"/>
      <c r="BCD16" s="283"/>
      <c r="BCE16" s="284"/>
      <c r="BCF16" s="280"/>
      <c r="BCG16" s="281"/>
      <c r="BCH16" s="282"/>
      <c r="BCI16" s="283"/>
      <c r="BCJ16" s="283"/>
      <c r="BCK16" s="283"/>
      <c r="BCL16" s="284"/>
      <c r="BCM16" s="280"/>
      <c r="BCN16" s="281"/>
      <c r="BCO16" s="282"/>
      <c r="BCP16" s="283"/>
      <c r="BCQ16" s="283"/>
      <c r="BCR16" s="283"/>
      <c r="BCS16" s="284"/>
      <c r="BCT16" s="280"/>
      <c r="BCU16" s="281"/>
      <c r="BCV16" s="282"/>
      <c r="BCW16" s="283"/>
      <c r="BCX16" s="283"/>
      <c r="BCY16" s="283"/>
      <c r="BCZ16" s="284"/>
      <c r="BDA16" s="280"/>
      <c r="BDB16" s="281"/>
      <c r="BDC16" s="282"/>
      <c r="BDD16" s="283"/>
      <c r="BDE16" s="283"/>
      <c r="BDF16" s="283"/>
      <c r="BDG16" s="284"/>
      <c r="BDH16" s="280"/>
      <c r="BDI16" s="281"/>
      <c r="BDJ16" s="282"/>
      <c r="BDK16" s="283"/>
      <c r="BDL16" s="283"/>
      <c r="BDM16" s="283"/>
      <c r="BDN16" s="284"/>
      <c r="BDO16" s="280"/>
      <c r="BDP16" s="281"/>
      <c r="BDQ16" s="282"/>
      <c r="BDR16" s="283"/>
      <c r="BDS16" s="283"/>
      <c r="BDT16" s="283"/>
      <c r="BDU16" s="284"/>
      <c r="BDV16" s="280"/>
      <c r="BDW16" s="281"/>
      <c r="BDX16" s="282"/>
      <c r="BDY16" s="283"/>
      <c r="BDZ16" s="283"/>
      <c r="BEA16" s="283"/>
      <c r="BEB16" s="284"/>
      <c r="BEC16" s="280"/>
      <c r="BED16" s="281"/>
      <c r="BEE16" s="282"/>
      <c r="BEF16" s="283"/>
      <c r="BEG16" s="283"/>
      <c r="BEH16" s="283"/>
      <c r="BEI16" s="284"/>
      <c r="BEJ16" s="280"/>
      <c r="BEK16" s="281"/>
      <c r="BEL16" s="282"/>
      <c r="BEM16" s="283"/>
      <c r="BEN16" s="283"/>
      <c r="BEO16" s="283"/>
      <c r="BEP16" s="284"/>
      <c r="BEQ16" s="280"/>
      <c r="BER16" s="281"/>
      <c r="BES16" s="282"/>
      <c r="BET16" s="283"/>
      <c r="BEU16" s="283"/>
      <c r="BEV16" s="283"/>
      <c r="BEW16" s="284"/>
      <c r="BEX16" s="280"/>
      <c r="BEY16" s="281"/>
      <c r="BEZ16" s="282"/>
      <c r="BFA16" s="283"/>
      <c r="BFB16" s="283"/>
      <c r="BFC16" s="283"/>
      <c r="BFD16" s="284"/>
      <c r="BFE16" s="280"/>
      <c r="BFF16" s="281"/>
      <c r="BFG16" s="282"/>
      <c r="BFH16" s="283"/>
      <c r="BFI16" s="283"/>
      <c r="BFJ16" s="283"/>
      <c r="BFK16" s="284"/>
      <c r="BFL16" s="280"/>
      <c r="BFM16" s="281"/>
      <c r="BFN16" s="282"/>
      <c r="BFO16" s="283"/>
      <c r="BFP16" s="283"/>
      <c r="BFQ16" s="283"/>
      <c r="BFR16" s="284"/>
      <c r="BFS16" s="280"/>
      <c r="BFT16" s="281"/>
      <c r="BFU16" s="282"/>
      <c r="BFV16" s="283"/>
      <c r="BFW16" s="283"/>
      <c r="BFX16" s="283"/>
      <c r="BFY16" s="284"/>
      <c r="BFZ16" s="280"/>
      <c r="BGA16" s="281"/>
      <c r="BGB16" s="282"/>
      <c r="BGC16" s="283"/>
      <c r="BGD16" s="283"/>
      <c r="BGE16" s="283"/>
      <c r="BGF16" s="284"/>
      <c r="BGG16" s="280"/>
      <c r="BGH16" s="281"/>
      <c r="BGI16" s="282"/>
      <c r="BGJ16" s="283"/>
      <c r="BGK16" s="283"/>
      <c r="BGL16" s="283"/>
      <c r="BGM16" s="284"/>
      <c r="BGN16" s="280"/>
      <c r="BGO16" s="281"/>
      <c r="BGP16" s="282"/>
      <c r="BGQ16" s="283"/>
      <c r="BGR16" s="283"/>
      <c r="BGS16" s="283"/>
      <c r="BGT16" s="284"/>
      <c r="BGU16" s="280"/>
      <c r="BGV16" s="281"/>
      <c r="BGW16" s="282"/>
      <c r="BGX16" s="283"/>
      <c r="BGY16" s="283"/>
      <c r="BGZ16" s="283"/>
      <c r="BHA16" s="284"/>
      <c r="BHB16" s="280"/>
      <c r="BHC16" s="281"/>
      <c r="BHD16" s="282"/>
      <c r="BHE16" s="283"/>
      <c r="BHF16" s="283"/>
      <c r="BHG16" s="283"/>
      <c r="BHH16" s="284"/>
      <c r="BHI16" s="280"/>
      <c r="BHJ16" s="281"/>
      <c r="BHK16" s="282"/>
      <c r="BHL16" s="283"/>
      <c r="BHM16" s="283"/>
      <c r="BHN16" s="283"/>
      <c r="BHO16" s="284"/>
      <c r="BHP16" s="280"/>
      <c r="BHQ16" s="281"/>
      <c r="BHR16" s="282"/>
      <c r="BHS16" s="283"/>
      <c r="BHT16" s="283"/>
      <c r="BHU16" s="283"/>
      <c r="BHV16" s="284"/>
      <c r="BHW16" s="280"/>
      <c r="BHX16" s="281"/>
      <c r="BHY16" s="282"/>
      <c r="BHZ16" s="283"/>
      <c r="BIA16" s="283"/>
      <c r="BIB16" s="283"/>
      <c r="BIC16" s="284"/>
      <c r="BID16" s="280"/>
      <c r="BIE16" s="281"/>
      <c r="BIF16" s="282"/>
      <c r="BIG16" s="283"/>
      <c r="BIH16" s="283"/>
      <c r="BII16" s="283"/>
      <c r="BIJ16" s="284"/>
      <c r="BIK16" s="280"/>
      <c r="BIL16" s="281"/>
      <c r="BIM16" s="282"/>
      <c r="BIN16" s="283"/>
      <c r="BIO16" s="283"/>
      <c r="BIP16" s="283"/>
      <c r="BIQ16" s="284"/>
      <c r="BIR16" s="280"/>
      <c r="BIS16" s="281"/>
      <c r="BIT16" s="282"/>
      <c r="BIU16" s="283"/>
      <c r="BIV16" s="283"/>
      <c r="BIW16" s="283"/>
      <c r="BIX16" s="284"/>
      <c r="BIY16" s="280"/>
      <c r="BIZ16" s="281"/>
      <c r="BJA16" s="282"/>
      <c r="BJB16" s="283"/>
      <c r="BJC16" s="283"/>
      <c r="BJD16" s="283"/>
      <c r="BJE16" s="284"/>
      <c r="BJF16" s="280"/>
      <c r="BJG16" s="281"/>
      <c r="BJH16" s="282"/>
      <c r="BJI16" s="283"/>
      <c r="BJJ16" s="283"/>
      <c r="BJK16" s="283"/>
      <c r="BJL16" s="284"/>
      <c r="BJM16" s="280"/>
      <c r="BJN16" s="281"/>
      <c r="BJO16" s="282"/>
      <c r="BJP16" s="283"/>
      <c r="BJQ16" s="283"/>
      <c r="BJR16" s="283"/>
      <c r="BJS16" s="284"/>
      <c r="BJT16" s="280"/>
      <c r="BJU16" s="281"/>
      <c r="BJV16" s="282"/>
      <c r="BJW16" s="283"/>
      <c r="BJX16" s="283"/>
      <c r="BJY16" s="283"/>
      <c r="BJZ16" s="284"/>
      <c r="BKA16" s="280"/>
      <c r="BKB16" s="281"/>
      <c r="BKC16" s="282"/>
      <c r="BKD16" s="283"/>
      <c r="BKE16" s="283"/>
      <c r="BKF16" s="283"/>
      <c r="BKG16" s="284"/>
      <c r="BKH16" s="280"/>
      <c r="BKI16" s="281"/>
      <c r="BKJ16" s="282"/>
      <c r="BKK16" s="283"/>
      <c r="BKL16" s="283"/>
      <c r="BKM16" s="283"/>
      <c r="BKN16" s="284"/>
      <c r="BKO16" s="280"/>
      <c r="BKP16" s="281"/>
      <c r="BKQ16" s="282"/>
      <c r="BKR16" s="283"/>
      <c r="BKS16" s="283"/>
      <c r="BKT16" s="283"/>
      <c r="BKU16" s="284"/>
      <c r="BKV16" s="280"/>
      <c r="BKW16" s="281"/>
      <c r="BKX16" s="282"/>
      <c r="BKY16" s="283"/>
      <c r="BKZ16" s="283"/>
      <c r="BLA16" s="283"/>
      <c r="BLB16" s="284"/>
      <c r="BLC16" s="280"/>
      <c r="BLD16" s="281"/>
      <c r="BLE16" s="282"/>
      <c r="BLF16" s="283"/>
      <c r="BLG16" s="283"/>
      <c r="BLH16" s="283"/>
      <c r="BLI16" s="284"/>
      <c r="BLJ16" s="280"/>
      <c r="BLK16" s="281"/>
      <c r="BLL16" s="282"/>
      <c r="BLM16" s="283"/>
      <c r="BLN16" s="283"/>
      <c r="BLO16" s="283"/>
      <c r="BLP16" s="284"/>
      <c r="BLQ16" s="280"/>
      <c r="BLR16" s="281"/>
      <c r="BLS16" s="282"/>
      <c r="BLT16" s="283"/>
      <c r="BLU16" s="283"/>
      <c r="BLV16" s="283"/>
      <c r="BLW16" s="284"/>
      <c r="BLX16" s="280"/>
      <c r="BLY16" s="281"/>
      <c r="BLZ16" s="282"/>
      <c r="BMA16" s="283"/>
      <c r="BMB16" s="283"/>
      <c r="BMC16" s="283"/>
      <c r="BMD16" s="284"/>
      <c r="BME16" s="280"/>
      <c r="BMF16" s="281"/>
      <c r="BMG16" s="282"/>
      <c r="BMH16" s="283"/>
      <c r="BMI16" s="283"/>
      <c r="BMJ16" s="283"/>
      <c r="BMK16" s="284"/>
      <c r="BML16" s="280"/>
      <c r="BMM16" s="281"/>
      <c r="BMN16" s="282"/>
      <c r="BMO16" s="283"/>
      <c r="BMP16" s="283"/>
      <c r="BMQ16" s="283"/>
      <c r="BMR16" s="284"/>
      <c r="BMS16" s="280"/>
      <c r="BMT16" s="281"/>
      <c r="BMU16" s="282"/>
      <c r="BMV16" s="283"/>
      <c r="BMW16" s="283"/>
      <c r="BMX16" s="283"/>
      <c r="BMY16" s="284"/>
      <c r="BMZ16" s="280"/>
      <c r="BNA16" s="281"/>
      <c r="BNB16" s="282"/>
      <c r="BNC16" s="283"/>
      <c r="BND16" s="283"/>
      <c r="BNE16" s="283"/>
      <c r="BNF16" s="284"/>
      <c r="BNG16" s="280"/>
      <c r="BNH16" s="281"/>
      <c r="BNI16" s="282"/>
      <c r="BNJ16" s="283"/>
      <c r="BNK16" s="283"/>
      <c r="BNL16" s="283"/>
      <c r="BNM16" s="284"/>
      <c r="BNN16" s="280"/>
      <c r="BNO16" s="281"/>
      <c r="BNP16" s="282"/>
      <c r="BNQ16" s="283"/>
      <c r="BNR16" s="283"/>
      <c r="BNS16" s="283"/>
      <c r="BNT16" s="284"/>
      <c r="BNU16" s="280"/>
      <c r="BNV16" s="281"/>
      <c r="BNW16" s="282"/>
      <c r="BNX16" s="283"/>
      <c r="BNY16" s="283"/>
      <c r="BNZ16" s="283"/>
      <c r="BOA16" s="284"/>
      <c r="BOB16" s="280"/>
      <c r="BOC16" s="281"/>
      <c r="BOD16" s="282"/>
      <c r="BOE16" s="283"/>
      <c r="BOF16" s="283"/>
      <c r="BOG16" s="283"/>
      <c r="BOH16" s="284"/>
      <c r="BOI16" s="280"/>
      <c r="BOJ16" s="281"/>
      <c r="BOK16" s="282"/>
      <c r="BOL16" s="283"/>
      <c r="BOM16" s="283"/>
      <c r="BON16" s="283"/>
      <c r="BOO16" s="284"/>
      <c r="BOP16" s="280"/>
      <c r="BOQ16" s="281"/>
      <c r="BOR16" s="282"/>
      <c r="BOS16" s="283"/>
      <c r="BOT16" s="283"/>
      <c r="BOU16" s="283"/>
      <c r="BOV16" s="284"/>
      <c r="BOW16" s="280"/>
      <c r="BOX16" s="281"/>
      <c r="BOY16" s="282"/>
      <c r="BOZ16" s="283"/>
      <c r="BPA16" s="283"/>
      <c r="BPB16" s="283"/>
      <c r="BPC16" s="284"/>
      <c r="BPD16" s="280"/>
      <c r="BPE16" s="281"/>
      <c r="BPF16" s="282"/>
      <c r="BPG16" s="283"/>
      <c r="BPH16" s="283"/>
      <c r="BPI16" s="283"/>
      <c r="BPJ16" s="284"/>
      <c r="BPK16" s="280"/>
      <c r="BPL16" s="281"/>
      <c r="BPM16" s="282"/>
      <c r="BPN16" s="283"/>
      <c r="BPO16" s="283"/>
      <c r="BPP16" s="283"/>
      <c r="BPQ16" s="284"/>
      <c r="BPR16" s="280"/>
      <c r="BPS16" s="281"/>
      <c r="BPT16" s="282"/>
      <c r="BPU16" s="283"/>
      <c r="BPV16" s="283"/>
      <c r="BPW16" s="283"/>
      <c r="BPX16" s="284"/>
      <c r="BPY16" s="280"/>
      <c r="BPZ16" s="281"/>
      <c r="BQA16" s="282"/>
      <c r="BQB16" s="283"/>
      <c r="BQC16" s="283"/>
      <c r="BQD16" s="283"/>
      <c r="BQE16" s="284"/>
      <c r="BQF16" s="280"/>
      <c r="BQG16" s="281"/>
      <c r="BQH16" s="282"/>
      <c r="BQI16" s="283"/>
      <c r="BQJ16" s="283"/>
      <c r="BQK16" s="283"/>
      <c r="BQL16" s="284"/>
      <c r="BQM16" s="280"/>
      <c r="BQN16" s="281"/>
      <c r="BQO16" s="282"/>
      <c r="BQP16" s="283"/>
      <c r="BQQ16" s="283"/>
      <c r="BQR16" s="283"/>
      <c r="BQS16" s="284"/>
      <c r="BQT16" s="280"/>
      <c r="BQU16" s="281"/>
      <c r="BQV16" s="282"/>
      <c r="BQW16" s="283"/>
      <c r="BQX16" s="283"/>
      <c r="BQY16" s="283"/>
      <c r="BQZ16" s="284"/>
      <c r="BRA16" s="280"/>
      <c r="BRB16" s="281"/>
      <c r="BRC16" s="282"/>
      <c r="BRD16" s="283"/>
      <c r="BRE16" s="283"/>
      <c r="BRF16" s="283"/>
      <c r="BRG16" s="284"/>
      <c r="BRH16" s="280"/>
      <c r="BRI16" s="281"/>
      <c r="BRJ16" s="282"/>
      <c r="BRK16" s="283"/>
      <c r="BRL16" s="283"/>
      <c r="BRM16" s="283"/>
      <c r="BRN16" s="284"/>
      <c r="BRO16" s="280"/>
      <c r="BRP16" s="281"/>
      <c r="BRQ16" s="282"/>
      <c r="BRR16" s="283"/>
      <c r="BRS16" s="283"/>
      <c r="BRT16" s="283"/>
      <c r="BRU16" s="284"/>
      <c r="BRV16" s="280"/>
      <c r="BRW16" s="281"/>
      <c r="BRX16" s="282"/>
      <c r="BRY16" s="283"/>
      <c r="BRZ16" s="283"/>
      <c r="BSA16" s="283"/>
      <c r="BSB16" s="284"/>
      <c r="BSC16" s="280"/>
      <c r="BSD16" s="281"/>
      <c r="BSE16" s="282"/>
      <c r="BSF16" s="283"/>
      <c r="BSG16" s="283"/>
      <c r="BSH16" s="283"/>
      <c r="BSI16" s="284"/>
      <c r="BSJ16" s="280"/>
      <c r="BSK16" s="281"/>
      <c r="BSL16" s="282"/>
      <c r="BSM16" s="283"/>
      <c r="BSN16" s="283"/>
      <c r="BSO16" s="283"/>
      <c r="BSP16" s="284"/>
      <c r="BSQ16" s="280"/>
      <c r="BSR16" s="281"/>
      <c r="BSS16" s="282"/>
      <c r="BST16" s="283"/>
      <c r="BSU16" s="283"/>
      <c r="BSV16" s="283"/>
      <c r="BSW16" s="284"/>
      <c r="BSX16" s="280"/>
      <c r="BSY16" s="281"/>
      <c r="BSZ16" s="282"/>
      <c r="BTA16" s="283"/>
      <c r="BTB16" s="283"/>
      <c r="BTC16" s="283"/>
      <c r="BTD16" s="284"/>
      <c r="BTE16" s="280"/>
      <c r="BTF16" s="281"/>
      <c r="BTG16" s="282"/>
      <c r="BTH16" s="283"/>
      <c r="BTI16" s="283"/>
      <c r="BTJ16" s="283"/>
      <c r="BTK16" s="284"/>
      <c r="BTL16" s="280"/>
      <c r="BTM16" s="281"/>
      <c r="BTN16" s="282"/>
      <c r="BTO16" s="283"/>
      <c r="BTP16" s="283"/>
      <c r="BTQ16" s="283"/>
      <c r="BTR16" s="284"/>
      <c r="BTS16" s="280"/>
      <c r="BTT16" s="281"/>
      <c r="BTU16" s="282"/>
      <c r="BTV16" s="283"/>
      <c r="BTW16" s="283"/>
      <c r="BTX16" s="283"/>
      <c r="BTY16" s="284"/>
      <c r="BTZ16" s="280"/>
      <c r="BUA16" s="281"/>
      <c r="BUB16" s="282"/>
      <c r="BUC16" s="283"/>
      <c r="BUD16" s="283"/>
      <c r="BUE16" s="283"/>
      <c r="BUF16" s="284"/>
      <c r="BUG16" s="280"/>
      <c r="BUH16" s="281"/>
      <c r="BUI16" s="282"/>
      <c r="BUJ16" s="283"/>
      <c r="BUK16" s="283"/>
      <c r="BUL16" s="283"/>
      <c r="BUM16" s="284"/>
      <c r="BUN16" s="280"/>
      <c r="BUO16" s="281"/>
      <c r="BUP16" s="282"/>
      <c r="BUQ16" s="283"/>
      <c r="BUR16" s="283"/>
      <c r="BUS16" s="283"/>
      <c r="BUT16" s="284"/>
      <c r="BUU16" s="280"/>
      <c r="BUV16" s="281"/>
      <c r="BUW16" s="282"/>
      <c r="BUX16" s="283"/>
      <c r="BUY16" s="283"/>
      <c r="BUZ16" s="283"/>
      <c r="BVA16" s="284"/>
      <c r="BVB16" s="280"/>
      <c r="BVC16" s="281"/>
      <c r="BVD16" s="282"/>
      <c r="BVE16" s="283"/>
      <c r="BVF16" s="283"/>
      <c r="BVG16" s="283"/>
      <c r="BVH16" s="284"/>
      <c r="BVI16" s="280"/>
      <c r="BVJ16" s="281"/>
      <c r="BVK16" s="282"/>
      <c r="BVL16" s="283"/>
      <c r="BVM16" s="283"/>
      <c r="BVN16" s="283"/>
      <c r="BVO16" s="284"/>
      <c r="BVP16" s="280"/>
      <c r="BVQ16" s="281"/>
      <c r="BVR16" s="282"/>
      <c r="BVS16" s="283"/>
      <c r="BVT16" s="283"/>
      <c r="BVU16" s="283"/>
      <c r="BVV16" s="284"/>
      <c r="BVW16" s="280"/>
      <c r="BVX16" s="281"/>
      <c r="BVY16" s="282"/>
      <c r="BVZ16" s="283"/>
      <c r="BWA16" s="283"/>
      <c r="BWB16" s="283"/>
      <c r="BWC16" s="284"/>
      <c r="BWD16" s="280"/>
      <c r="BWE16" s="281"/>
      <c r="BWF16" s="282"/>
      <c r="BWG16" s="283"/>
      <c r="BWH16" s="283"/>
      <c r="BWI16" s="283"/>
      <c r="BWJ16" s="284"/>
      <c r="BWK16" s="280"/>
      <c r="BWL16" s="281"/>
      <c r="BWM16" s="282"/>
      <c r="BWN16" s="283"/>
      <c r="BWO16" s="283"/>
      <c r="BWP16" s="283"/>
      <c r="BWQ16" s="284"/>
      <c r="BWR16" s="280"/>
      <c r="BWS16" s="281"/>
      <c r="BWT16" s="282"/>
      <c r="BWU16" s="283"/>
      <c r="BWV16" s="283"/>
      <c r="BWW16" s="283"/>
      <c r="BWX16" s="284"/>
      <c r="BWY16" s="280"/>
      <c r="BWZ16" s="281"/>
      <c r="BXA16" s="282"/>
      <c r="BXB16" s="283"/>
      <c r="BXC16" s="283"/>
      <c r="BXD16" s="283"/>
      <c r="BXE16" s="284"/>
      <c r="BXF16" s="280"/>
      <c r="BXG16" s="281"/>
      <c r="BXH16" s="282"/>
      <c r="BXI16" s="283"/>
      <c r="BXJ16" s="283"/>
      <c r="BXK16" s="283"/>
      <c r="BXL16" s="284"/>
      <c r="BXM16" s="280"/>
      <c r="BXN16" s="281"/>
      <c r="BXO16" s="282"/>
      <c r="BXP16" s="283"/>
      <c r="BXQ16" s="283"/>
      <c r="BXR16" s="283"/>
      <c r="BXS16" s="284"/>
      <c r="BXT16" s="280"/>
      <c r="BXU16" s="281"/>
      <c r="BXV16" s="282"/>
      <c r="BXW16" s="283"/>
      <c r="BXX16" s="283"/>
      <c r="BXY16" s="283"/>
      <c r="BXZ16" s="284"/>
      <c r="BYA16" s="280"/>
      <c r="BYB16" s="281"/>
      <c r="BYC16" s="282"/>
      <c r="BYD16" s="283"/>
      <c r="BYE16" s="283"/>
      <c r="BYF16" s="283"/>
      <c r="BYG16" s="284"/>
      <c r="BYH16" s="280"/>
      <c r="BYI16" s="281"/>
      <c r="BYJ16" s="282"/>
      <c r="BYK16" s="283"/>
      <c r="BYL16" s="283"/>
      <c r="BYM16" s="283"/>
      <c r="BYN16" s="284"/>
      <c r="BYO16" s="280"/>
      <c r="BYP16" s="281"/>
      <c r="BYQ16" s="282"/>
      <c r="BYR16" s="283"/>
      <c r="BYS16" s="283"/>
      <c r="BYT16" s="283"/>
      <c r="BYU16" s="284"/>
      <c r="BYV16" s="280"/>
      <c r="BYW16" s="281"/>
      <c r="BYX16" s="282"/>
      <c r="BYY16" s="283"/>
      <c r="BYZ16" s="283"/>
      <c r="BZA16" s="283"/>
      <c r="BZB16" s="284"/>
      <c r="BZC16" s="280"/>
      <c r="BZD16" s="281"/>
      <c r="BZE16" s="282"/>
      <c r="BZF16" s="283"/>
      <c r="BZG16" s="283"/>
      <c r="BZH16" s="283"/>
      <c r="BZI16" s="284"/>
      <c r="BZJ16" s="280"/>
      <c r="BZK16" s="281"/>
      <c r="BZL16" s="282"/>
      <c r="BZM16" s="283"/>
      <c r="BZN16" s="283"/>
      <c r="BZO16" s="283"/>
      <c r="BZP16" s="284"/>
      <c r="BZQ16" s="280"/>
      <c r="BZR16" s="281"/>
      <c r="BZS16" s="282"/>
      <c r="BZT16" s="283"/>
      <c r="BZU16" s="283"/>
      <c r="BZV16" s="283"/>
      <c r="BZW16" s="284"/>
      <c r="BZX16" s="280"/>
      <c r="BZY16" s="281"/>
      <c r="BZZ16" s="282"/>
      <c r="CAA16" s="283"/>
      <c r="CAB16" s="283"/>
      <c r="CAC16" s="283"/>
      <c r="CAD16" s="284"/>
      <c r="CAE16" s="280"/>
      <c r="CAF16" s="281"/>
      <c r="CAG16" s="282"/>
      <c r="CAH16" s="283"/>
      <c r="CAI16" s="283"/>
      <c r="CAJ16" s="283"/>
      <c r="CAK16" s="284"/>
      <c r="CAL16" s="280"/>
      <c r="CAM16" s="281"/>
      <c r="CAN16" s="282"/>
      <c r="CAO16" s="283"/>
      <c r="CAP16" s="283"/>
      <c r="CAQ16" s="283"/>
      <c r="CAR16" s="284"/>
      <c r="CAS16" s="280"/>
      <c r="CAT16" s="281"/>
      <c r="CAU16" s="282"/>
      <c r="CAV16" s="283"/>
      <c r="CAW16" s="283"/>
      <c r="CAX16" s="283"/>
      <c r="CAY16" s="284"/>
      <c r="CAZ16" s="280"/>
      <c r="CBA16" s="281"/>
      <c r="CBB16" s="282"/>
      <c r="CBC16" s="283"/>
      <c r="CBD16" s="283"/>
      <c r="CBE16" s="283"/>
      <c r="CBF16" s="284"/>
      <c r="CBG16" s="280"/>
      <c r="CBH16" s="281"/>
      <c r="CBI16" s="282"/>
      <c r="CBJ16" s="283"/>
      <c r="CBK16" s="283"/>
      <c r="CBL16" s="283"/>
      <c r="CBM16" s="284"/>
      <c r="CBN16" s="280"/>
      <c r="CBO16" s="281"/>
      <c r="CBP16" s="282"/>
      <c r="CBQ16" s="283"/>
      <c r="CBR16" s="283"/>
      <c r="CBS16" s="283"/>
      <c r="CBT16" s="284"/>
      <c r="CBU16" s="280"/>
      <c r="CBV16" s="281"/>
      <c r="CBW16" s="282"/>
      <c r="CBX16" s="283"/>
      <c r="CBY16" s="283"/>
      <c r="CBZ16" s="283"/>
      <c r="CCA16" s="284"/>
      <c r="CCB16" s="280"/>
      <c r="CCC16" s="281"/>
      <c r="CCD16" s="282"/>
      <c r="CCE16" s="283"/>
      <c r="CCF16" s="283"/>
      <c r="CCG16" s="283"/>
      <c r="CCH16" s="284"/>
      <c r="CCI16" s="280"/>
      <c r="CCJ16" s="281"/>
      <c r="CCK16" s="282"/>
      <c r="CCL16" s="283"/>
      <c r="CCM16" s="283"/>
      <c r="CCN16" s="283"/>
      <c r="CCO16" s="284"/>
      <c r="CCP16" s="280"/>
      <c r="CCQ16" s="281"/>
      <c r="CCR16" s="282"/>
      <c r="CCS16" s="283"/>
      <c r="CCT16" s="283"/>
      <c r="CCU16" s="283"/>
      <c r="CCV16" s="284"/>
      <c r="CCW16" s="280"/>
      <c r="CCX16" s="281"/>
      <c r="CCY16" s="282"/>
      <c r="CCZ16" s="283"/>
      <c r="CDA16" s="283"/>
      <c r="CDB16" s="283"/>
      <c r="CDC16" s="284"/>
      <c r="CDD16" s="280"/>
      <c r="CDE16" s="281"/>
      <c r="CDF16" s="282"/>
      <c r="CDG16" s="283"/>
      <c r="CDH16" s="283"/>
      <c r="CDI16" s="283"/>
      <c r="CDJ16" s="284"/>
      <c r="CDK16" s="280"/>
      <c r="CDL16" s="281"/>
      <c r="CDM16" s="282"/>
      <c r="CDN16" s="283"/>
      <c r="CDO16" s="283"/>
      <c r="CDP16" s="283"/>
      <c r="CDQ16" s="284"/>
      <c r="CDR16" s="280"/>
      <c r="CDS16" s="281"/>
      <c r="CDT16" s="282"/>
      <c r="CDU16" s="283"/>
      <c r="CDV16" s="283"/>
      <c r="CDW16" s="283"/>
      <c r="CDX16" s="284"/>
      <c r="CDY16" s="280"/>
      <c r="CDZ16" s="281"/>
      <c r="CEA16" s="282"/>
      <c r="CEB16" s="283"/>
      <c r="CEC16" s="283"/>
      <c r="CED16" s="283"/>
      <c r="CEE16" s="284"/>
      <c r="CEF16" s="280"/>
      <c r="CEG16" s="281"/>
      <c r="CEH16" s="282"/>
      <c r="CEI16" s="283"/>
      <c r="CEJ16" s="283"/>
      <c r="CEK16" s="283"/>
      <c r="CEL16" s="284"/>
      <c r="CEM16" s="280"/>
      <c r="CEN16" s="281"/>
      <c r="CEO16" s="282"/>
      <c r="CEP16" s="283"/>
      <c r="CEQ16" s="283"/>
      <c r="CER16" s="283"/>
      <c r="CES16" s="284"/>
      <c r="CET16" s="280"/>
      <c r="CEU16" s="281"/>
      <c r="CEV16" s="282"/>
      <c r="CEW16" s="283"/>
      <c r="CEX16" s="283"/>
      <c r="CEY16" s="283"/>
      <c r="CEZ16" s="284"/>
      <c r="CFA16" s="280"/>
      <c r="CFB16" s="281"/>
      <c r="CFC16" s="282"/>
      <c r="CFD16" s="283"/>
      <c r="CFE16" s="283"/>
      <c r="CFF16" s="283"/>
      <c r="CFG16" s="284"/>
      <c r="CFH16" s="280"/>
      <c r="CFI16" s="281"/>
      <c r="CFJ16" s="282"/>
      <c r="CFK16" s="283"/>
      <c r="CFL16" s="283"/>
      <c r="CFM16" s="283"/>
      <c r="CFN16" s="284"/>
      <c r="CFO16" s="280"/>
      <c r="CFP16" s="281"/>
      <c r="CFQ16" s="282"/>
      <c r="CFR16" s="283"/>
      <c r="CFS16" s="283"/>
      <c r="CFT16" s="283"/>
      <c r="CFU16" s="284"/>
      <c r="CFV16" s="280"/>
      <c r="CFW16" s="281"/>
      <c r="CFX16" s="282"/>
      <c r="CFY16" s="283"/>
      <c r="CFZ16" s="283"/>
      <c r="CGA16" s="283"/>
      <c r="CGB16" s="284"/>
      <c r="CGC16" s="280"/>
      <c r="CGD16" s="281"/>
      <c r="CGE16" s="282"/>
      <c r="CGF16" s="283"/>
      <c r="CGG16" s="283"/>
      <c r="CGH16" s="283"/>
      <c r="CGI16" s="284"/>
      <c r="CGJ16" s="280"/>
      <c r="CGK16" s="281"/>
      <c r="CGL16" s="282"/>
      <c r="CGM16" s="283"/>
      <c r="CGN16" s="283"/>
      <c r="CGO16" s="283"/>
      <c r="CGP16" s="284"/>
      <c r="CGQ16" s="280"/>
      <c r="CGR16" s="281"/>
      <c r="CGS16" s="282"/>
      <c r="CGT16" s="283"/>
      <c r="CGU16" s="283"/>
      <c r="CGV16" s="283"/>
      <c r="CGW16" s="284"/>
      <c r="CGX16" s="280"/>
      <c r="CGY16" s="281"/>
      <c r="CGZ16" s="282"/>
      <c r="CHA16" s="283"/>
      <c r="CHB16" s="283"/>
      <c r="CHC16" s="283"/>
      <c r="CHD16" s="284"/>
      <c r="CHE16" s="280"/>
      <c r="CHF16" s="281"/>
      <c r="CHG16" s="282"/>
      <c r="CHH16" s="283"/>
      <c r="CHI16" s="283"/>
      <c r="CHJ16" s="283"/>
      <c r="CHK16" s="284"/>
      <c r="CHL16" s="280"/>
      <c r="CHM16" s="281"/>
      <c r="CHN16" s="282"/>
      <c r="CHO16" s="283"/>
      <c r="CHP16" s="283"/>
      <c r="CHQ16" s="283"/>
      <c r="CHR16" s="284"/>
      <c r="CHS16" s="280"/>
      <c r="CHT16" s="281"/>
      <c r="CHU16" s="282"/>
      <c r="CHV16" s="283"/>
      <c r="CHW16" s="283"/>
      <c r="CHX16" s="283"/>
      <c r="CHY16" s="284"/>
      <c r="CHZ16" s="280"/>
      <c r="CIA16" s="281"/>
      <c r="CIB16" s="282"/>
      <c r="CIC16" s="283"/>
      <c r="CID16" s="283"/>
      <c r="CIE16" s="283"/>
      <c r="CIF16" s="284"/>
      <c r="CIG16" s="280"/>
      <c r="CIH16" s="281"/>
      <c r="CII16" s="282"/>
      <c r="CIJ16" s="283"/>
      <c r="CIK16" s="283"/>
      <c r="CIL16" s="283"/>
      <c r="CIM16" s="284"/>
      <c r="CIN16" s="280"/>
      <c r="CIO16" s="281"/>
      <c r="CIP16" s="282"/>
      <c r="CIQ16" s="283"/>
      <c r="CIR16" s="283"/>
      <c r="CIS16" s="283"/>
      <c r="CIT16" s="284"/>
      <c r="CIU16" s="280"/>
      <c r="CIV16" s="281"/>
      <c r="CIW16" s="282"/>
      <c r="CIX16" s="283"/>
      <c r="CIY16" s="283"/>
      <c r="CIZ16" s="283"/>
      <c r="CJA16" s="284"/>
      <c r="CJB16" s="280"/>
      <c r="CJC16" s="281"/>
      <c r="CJD16" s="282"/>
      <c r="CJE16" s="283"/>
      <c r="CJF16" s="283"/>
      <c r="CJG16" s="283"/>
      <c r="CJH16" s="284"/>
      <c r="CJI16" s="280"/>
      <c r="CJJ16" s="281"/>
      <c r="CJK16" s="282"/>
      <c r="CJL16" s="283"/>
      <c r="CJM16" s="283"/>
      <c r="CJN16" s="283"/>
      <c r="CJO16" s="284"/>
      <c r="CJP16" s="280"/>
      <c r="CJQ16" s="281"/>
      <c r="CJR16" s="282"/>
      <c r="CJS16" s="283"/>
      <c r="CJT16" s="283"/>
      <c r="CJU16" s="283"/>
      <c r="CJV16" s="284"/>
      <c r="CJW16" s="280"/>
      <c r="CJX16" s="281"/>
      <c r="CJY16" s="282"/>
      <c r="CJZ16" s="283"/>
      <c r="CKA16" s="283"/>
      <c r="CKB16" s="283"/>
      <c r="CKC16" s="284"/>
      <c r="CKD16" s="280"/>
      <c r="CKE16" s="281"/>
      <c r="CKF16" s="282"/>
      <c r="CKG16" s="283"/>
      <c r="CKH16" s="283"/>
      <c r="CKI16" s="283"/>
      <c r="CKJ16" s="284"/>
      <c r="CKK16" s="280"/>
      <c r="CKL16" s="281"/>
      <c r="CKM16" s="282"/>
      <c r="CKN16" s="283"/>
      <c r="CKO16" s="283"/>
      <c r="CKP16" s="283"/>
      <c r="CKQ16" s="284"/>
      <c r="CKR16" s="280"/>
      <c r="CKS16" s="281"/>
      <c r="CKT16" s="282"/>
      <c r="CKU16" s="283"/>
      <c r="CKV16" s="283"/>
      <c r="CKW16" s="283"/>
      <c r="CKX16" s="284"/>
      <c r="CKY16" s="280"/>
      <c r="CKZ16" s="281"/>
      <c r="CLA16" s="282"/>
      <c r="CLB16" s="283"/>
      <c r="CLC16" s="283"/>
      <c r="CLD16" s="283"/>
      <c r="CLE16" s="284"/>
      <c r="CLF16" s="280"/>
      <c r="CLG16" s="281"/>
      <c r="CLH16" s="282"/>
      <c r="CLI16" s="283"/>
      <c r="CLJ16" s="283"/>
      <c r="CLK16" s="283"/>
      <c r="CLL16" s="284"/>
      <c r="CLM16" s="280"/>
      <c r="CLN16" s="281"/>
      <c r="CLO16" s="282"/>
      <c r="CLP16" s="283"/>
      <c r="CLQ16" s="283"/>
      <c r="CLR16" s="283"/>
      <c r="CLS16" s="284"/>
      <c r="CLT16" s="280"/>
      <c r="CLU16" s="281"/>
      <c r="CLV16" s="282"/>
      <c r="CLW16" s="283"/>
      <c r="CLX16" s="283"/>
      <c r="CLY16" s="283"/>
      <c r="CLZ16" s="284"/>
      <c r="CMA16" s="280"/>
      <c r="CMB16" s="281"/>
      <c r="CMC16" s="282"/>
      <c r="CMD16" s="283"/>
      <c r="CME16" s="283"/>
      <c r="CMF16" s="283"/>
      <c r="CMG16" s="284"/>
      <c r="CMH16" s="280"/>
      <c r="CMI16" s="281"/>
      <c r="CMJ16" s="282"/>
      <c r="CMK16" s="283"/>
      <c r="CML16" s="283"/>
      <c r="CMM16" s="283"/>
      <c r="CMN16" s="284"/>
      <c r="CMO16" s="280"/>
      <c r="CMP16" s="281"/>
      <c r="CMQ16" s="282"/>
      <c r="CMR16" s="283"/>
      <c r="CMS16" s="283"/>
      <c r="CMT16" s="283"/>
      <c r="CMU16" s="284"/>
      <c r="CMV16" s="280"/>
      <c r="CMW16" s="281"/>
      <c r="CMX16" s="282"/>
      <c r="CMY16" s="283"/>
      <c r="CMZ16" s="283"/>
      <c r="CNA16" s="283"/>
      <c r="CNB16" s="284"/>
      <c r="CNC16" s="280"/>
      <c r="CND16" s="281"/>
      <c r="CNE16" s="282"/>
      <c r="CNF16" s="283"/>
      <c r="CNG16" s="283"/>
      <c r="CNH16" s="283"/>
      <c r="CNI16" s="284"/>
      <c r="CNJ16" s="280"/>
      <c r="CNK16" s="281"/>
      <c r="CNL16" s="282"/>
      <c r="CNM16" s="283"/>
      <c r="CNN16" s="283"/>
      <c r="CNO16" s="283"/>
      <c r="CNP16" s="284"/>
      <c r="CNQ16" s="280"/>
      <c r="CNR16" s="281"/>
      <c r="CNS16" s="282"/>
      <c r="CNT16" s="283"/>
      <c r="CNU16" s="283"/>
      <c r="CNV16" s="283"/>
      <c r="CNW16" s="284"/>
      <c r="CNX16" s="280"/>
      <c r="CNY16" s="281"/>
      <c r="CNZ16" s="282"/>
      <c r="COA16" s="283"/>
      <c r="COB16" s="283"/>
      <c r="COC16" s="283"/>
      <c r="COD16" s="284"/>
      <c r="COE16" s="280"/>
      <c r="COF16" s="281"/>
      <c r="COG16" s="282"/>
      <c r="COH16" s="283"/>
      <c r="COI16" s="283"/>
      <c r="COJ16" s="283"/>
      <c r="COK16" s="284"/>
      <c r="COL16" s="280"/>
      <c r="COM16" s="281"/>
      <c r="CON16" s="282"/>
      <c r="COO16" s="283"/>
      <c r="COP16" s="283"/>
      <c r="COQ16" s="283"/>
      <c r="COR16" s="284"/>
      <c r="COS16" s="280"/>
      <c r="COT16" s="281"/>
      <c r="COU16" s="282"/>
      <c r="COV16" s="283"/>
      <c r="COW16" s="283"/>
      <c r="COX16" s="283"/>
      <c r="COY16" s="284"/>
      <c r="COZ16" s="280"/>
      <c r="CPA16" s="281"/>
      <c r="CPB16" s="282"/>
      <c r="CPC16" s="283"/>
      <c r="CPD16" s="283"/>
      <c r="CPE16" s="283"/>
      <c r="CPF16" s="284"/>
      <c r="CPG16" s="280"/>
      <c r="CPH16" s="281"/>
      <c r="CPI16" s="282"/>
      <c r="CPJ16" s="283"/>
      <c r="CPK16" s="283"/>
      <c r="CPL16" s="283"/>
      <c r="CPM16" s="284"/>
      <c r="CPN16" s="280"/>
      <c r="CPO16" s="281"/>
      <c r="CPP16" s="282"/>
      <c r="CPQ16" s="283"/>
      <c r="CPR16" s="283"/>
      <c r="CPS16" s="283"/>
      <c r="CPT16" s="284"/>
      <c r="CPU16" s="280"/>
      <c r="CPV16" s="281"/>
      <c r="CPW16" s="282"/>
      <c r="CPX16" s="283"/>
      <c r="CPY16" s="283"/>
      <c r="CPZ16" s="283"/>
      <c r="CQA16" s="284"/>
      <c r="CQB16" s="280"/>
      <c r="CQC16" s="281"/>
      <c r="CQD16" s="282"/>
      <c r="CQE16" s="283"/>
      <c r="CQF16" s="283"/>
      <c r="CQG16" s="283"/>
      <c r="CQH16" s="284"/>
      <c r="CQI16" s="280"/>
      <c r="CQJ16" s="281"/>
      <c r="CQK16" s="282"/>
      <c r="CQL16" s="283"/>
      <c r="CQM16" s="283"/>
      <c r="CQN16" s="283"/>
      <c r="CQO16" s="284"/>
      <c r="CQP16" s="280"/>
      <c r="CQQ16" s="281"/>
      <c r="CQR16" s="282"/>
      <c r="CQS16" s="283"/>
      <c r="CQT16" s="283"/>
      <c r="CQU16" s="283"/>
      <c r="CQV16" s="284"/>
      <c r="CQW16" s="280"/>
      <c r="CQX16" s="281"/>
      <c r="CQY16" s="282"/>
      <c r="CQZ16" s="283"/>
      <c r="CRA16" s="283"/>
      <c r="CRB16" s="283"/>
      <c r="CRC16" s="284"/>
      <c r="CRD16" s="280"/>
      <c r="CRE16" s="281"/>
      <c r="CRF16" s="282"/>
      <c r="CRG16" s="283"/>
      <c r="CRH16" s="283"/>
      <c r="CRI16" s="283"/>
      <c r="CRJ16" s="284"/>
      <c r="CRK16" s="280"/>
      <c r="CRL16" s="281"/>
      <c r="CRM16" s="282"/>
      <c r="CRN16" s="283"/>
      <c r="CRO16" s="283"/>
      <c r="CRP16" s="283"/>
      <c r="CRQ16" s="284"/>
      <c r="CRR16" s="280"/>
      <c r="CRS16" s="281"/>
      <c r="CRT16" s="282"/>
      <c r="CRU16" s="283"/>
      <c r="CRV16" s="283"/>
      <c r="CRW16" s="283"/>
      <c r="CRX16" s="284"/>
      <c r="CRY16" s="280"/>
      <c r="CRZ16" s="281"/>
      <c r="CSA16" s="282"/>
      <c r="CSB16" s="283"/>
      <c r="CSC16" s="283"/>
      <c r="CSD16" s="283"/>
      <c r="CSE16" s="284"/>
      <c r="CSF16" s="280"/>
      <c r="CSG16" s="281"/>
      <c r="CSH16" s="282"/>
      <c r="CSI16" s="283"/>
      <c r="CSJ16" s="283"/>
      <c r="CSK16" s="283"/>
      <c r="CSL16" s="284"/>
      <c r="CSM16" s="280"/>
      <c r="CSN16" s="281"/>
      <c r="CSO16" s="282"/>
      <c r="CSP16" s="283"/>
      <c r="CSQ16" s="283"/>
      <c r="CSR16" s="283"/>
      <c r="CSS16" s="284"/>
      <c r="CST16" s="280"/>
      <c r="CSU16" s="281"/>
      <c r="CSV16" s="282"/>
      <c r="CSW16" s="283"/>
      <c r="CSX16" s="283"/>
      <c r="CSY16" s="283"/>
      <c r="CSZ16" s="284"/>
      <c r="CTA16" s="280"/>
      <c r="CTB16" s="281"/>
      <c r="CTC16" s="282"/>
      <c r="CTD16" s="283"/>
      <c r="CTE16" s="283"/>
      <c r="CTF16" s="283"/>
      <c r="CTG16" s="284"/>
      <c r="CTH16" s="280"/>
      <c r="CTI16" s="281"/>
      <c r="CTJ16" s="282"/>
      <c r="CTK16" s="283"/>
      <c r="CTL16" s="283"/>
      <c r="CTM16" s="283"/>
      <c r="CTN16" s="284"/>
      <c r="CTO16" s="280"/>
      <c r="CTP16" s="281"/>
      <c r="CTQ16" s="282"/>
      <c r="CTR16" s="283"/>
      <c r="CTS16" s="283"/>
      <c r="CTT16" s="283"/>
      <c r="CTU16" s="284"/>
      <c r="CTV16" s="280"/>
      <c r="CTW16" s="281"/>
      <c r="CTX16" s="282"/>
      <c r="CTY16" s="283"/>
      <c r="CTZ16" s="283"/>
      <c r="CUA16" s="283"/>
      <c r="CUB16" s="284"/>
      <c r="CUC16" s="280"/>
      <c r="CUD16" s="281"/>
      <c r="CUE16" s="282"/>
      <c r="CUF16" s="283"/>
      <c r="CUG16" s="283"/>
      <c r="CUH16" s="283"/>
      <c r="CUI16" s="284"/>
      <c r="CUJ16" s="280"/>
      <c r="CUK16" s="281"/>
      <c r="CUL16" s="282"/>
      <c r="CUM16" s="283"/>
      <c r="CUN16" s="283"/>
      <c r="CUO16" s="283"/>
      <c r="CUP16" s="284"/>
      <c r="CUQ16" s="280"/>
      <c r="CUR16" s="281"/>
      <c r="CUS16" s="282"/>
      <c r="CUT16" s="283"/>
      <c r="CUU16" s="283"/>
      <c r="CUV16" s="283"/>
      <c r="CUW16" s="284"/>
      <c r="CUX16" s="280"/>
      <c r="CUY16" s="281"/>
      <c r="CUZ16" s="282"/>
      <c r="CVA16" s="283"/>
      <c r="CVB16" s="283"/>
      <c r="CVC16" s="283"/>
      <c r="CVD16" s="284"/>
      <c r="CVE16" s="280"/>
      <c r="CVF16" s="281"/>
      <c r="CVG16" s="282"/>
      <c r="CVH16" s="283"/>
      <c r="CVI16" s="283"/>
      <c r="CVJ16" s="283"/>
      <c r="CVK16" s="284"/>
      <c r="CVL16" s="280"/>
      <c r="CVM16" s="281"/>
      <c r="CVN16" s="282"/>
      <c r="CVO16" s="283"/>
      <c r="CVP16" s="283"/>
      <c r="CVQ16" s="283"/>
      <c r="CVR16" s="284"/>
      <c r="CVS16" s="280"/>
      <c r="CVT16" s="281"/>
      <c r="CVU16" s="282"/>
      <c r="CVV16" s="283"/>
      <c r="CVW16" s="283"/>
      <c r="CVX16" s="283"/>
      <c r="CVY16" s="284"/>
      <c r="CVZ16" s="280"/>
      <c r="CWA16" s="281"/>
      <c r="CWB16" s="282"/>
      <c r="CWC16" s="283"/>
      <c r="CWD16" s="283"/>
      <c r="CWE16" s="283"/>
      <c r="CWF16" s="284"/>
      <c r="CWG16" s="280"/>
      <c r="CWH16" s="281"/>
      <c r="CWI16" s="282"/>
      <c r="CWJ16" s="283"/>
      <c r="CWK16" s="283"/>
      <c r="CWL16" s="283"/>
      <c r="CWM16" s="284"/>
      <c r="CWN16" s="280"/>
      <c r="CWO16" s="281"/>
      <c r="CWP16" s="282"/>
      <c r="CWQ16" s="283"/>
      <c r="CWR16" s="283"/>
      <c r="CWS16" s="283"/>
      <c r="CWT16" s="284"/>
      <c r="CWU16" s="280"/>
      <c r="CWV16" s="281"/>
      <c r="CWW16" s="282"/>
      <c r="CWX16" s="283"/>
      <c r="CWY16" s="283"/>
      <c r="CWZ16" s="283"/>
      <c r="CXA16" s="284"/>
      <c r="CXB16" s="280"/>
      <c r="CXC16" s="281"/>
      <c r="CXD16" s="282"/>
      <c r="CXE16" s="283"/>
      <c r="CXF16" s="283"/>
      <c r="CXG16" s="283"/>
      <c r="CXH16" s="284"/>
      <c r="CXI16" s="280"/>
      <c r="CXJ16" s="281"/>
      <c r="CXK16" s="282"/>
      <c r="CXL16" s="283"/>
      <c r="CXM16" s="283"/>
      <c r="CXN16" s="283"/>
      <c r="CXO16" s="284"/>
      <c r="CXP16" s="280"/>
      <c r="CXQ16" s="281"/>
      <c r="CXR16" s="282"/>
      <c r="CXS16" s="283"/>
      <c r="CXT16" s="283"/>
      <c r="CXU16" s="283"/>
      <c r="CXV16" s="284"/>
      <c r="CXW16" s="280"/>
      <c r="CXX16" s="281"/>
      <c r="CXY16" s="282"/>
      <c r="CXZ16" s="283"/>
      <c r="CYA16" s="283"/>
      <c r="CYB16" s="283"/>
      <c r="CYC16" s="284"/>
      <c r="CYD16" s="280"/>
      <c r="CYE16" s="281"/>
      <c r="CYF16" s="282"/>
      <c r="CYG16" s="283"/>
      <c r="CYH16" s="283"/>
      <c r="CYI16" s="283"/>
      <c r="CYJ16" s="284"/>
      <c r="CYK16" s="280"/>
      <c r="CYL16" s="281"/>
      <c r="CYM16" s="282"/>
      <c r="CYN16" s="283"/>
      <c r="CYO16" s="283"/>
      <c r="CYP16" s="283"/>
      <c r="CYQ16" s="284"/>
      <c r="CYR16" s="280"/>
      <c r="CYS16" s="281"/>
      <c r="CYT16" s="282"/>
      <c r="CYU16" s="283"/>
      <c r="CYV16" s="283"/>
      <c r="CYW16" s="283"/>
      <c r="CYX16" s="284"/>
      <c r="CYY16" s="280"/>
      <c r="CYZ16" s="281"/>
      <c r="CZA16" s="282"/>
      <c r="CZB16" s="283"/>
      <c r="CZC16" s="283"/>
      <c r="CZD16" s="283"/>
      <c r="CZE16" s="284"/>
      <c r="CZF16" s="280"/>
      <c r="CZG16" s="281"/>
      <c r="CZH16" s="282"/>
      <c r="CZI16" s="283"/>
      <c r="CZJ16" s="283"/>
      <c r="CZK16" s="283"/>
      <c r="CZL16" s="284"/>
      <c r="CZM16" s="280"/>
      <c r="CZN16" s="281"/>
      <c r="CZO16" s="282"/>
      <c r="CZP16" s="283"/>
      <c r="CZQ16" s="283"/>
      <c r="CZR16" s="283"/>
      <c r="CZS16" s="284"/>
      <c r="CZT16" s="280"/>
      <c r="CZU16" s="281"/>
      <c r="CZV16" s="282"/>
      <c r="CZW16" s="283"/>
      <c r="CZX16" s="283"/>
      <c r="CZY16" s="283"/>
      <c r="CZZ16" s="284"/>
      <c r="DAA16" s="280"/>
      <c r="DAB16" s="281"/>
      <c r="DAC16" s="282"/>
      <c r="DAD16" s="283"/>
      <c r="DAE16" s="283"/>
      <c r="DAF16" s="283"/>
      <c r="DAG16" s="284"/>
      <c r="DAH16" s="280"/>
      <c r="DAI16" s="281"/>
      <c r="DAJ16" s="282"/>
      <c r="DAK16" s="283"/>
      <c r="DAL16" s="283"/>
      <c r="DAM16" s="283"/>
      <c r="DAN16" s="284"/>
      <c r="DAO16" s="280"/>
      <c r="DAP16" s="281"/>
      <c r="DAQ16" s="282"/>
      <c r="DAR16" s="283"/>
      <c r="DAS16" s="283"/>
      <c r="DAT16" s="283"/>
      <c r="DAU16" s="284"/>
      <c r="DAV16" s="280"/>
      <c r="DAW16" s="281"/>
      <c r="DAX16" s="282"/>
      <c r="DAY16" s="283"/>
      <c r="DAZ16" s="283"/>
      <c r="DBA16" s="283"/>
      <c r="DBB16" s="284"/>
      <c r="DBC16" s="280"/>
      <c r="DBD16" s="281"/>
      <c r="DBE16" s="282"/>
      <c r="DBF16" s="283"/>
      <c r="DBG16" s="283"/>
      <c r="DBH16" s="283"/>
      <c r="DBI16" s="284"/>
      <c r="DBJ16" s="280"/>
      <c r="DBK16" s="281"/>
      <c r="DBL16" s="282"/>
      <c r="DBM16" s="283"/>
      <c r="DBN16" s="283"/>
      <c r="DBO16" s="283"/>
      <c r="DBP16" s="284"/>
      <c r="DBQ16" s="280"/>
      <c r="DBR16" s="281"/>
      <c r="DBS16" s="282"/>
      <c r="DBT16" s="283"/>
      <c r="DBU16" s="283"/>
      <c r="DBV16" s="283"/>
      <c r="DBW16" s="284"/>
      <c r="DBX16" s="280"/>
      <c r="DBY16" s="281"/>
      <c r="DBZ16" s="282"/>
      <c r="DCA16" s="283"/>
      <c r="DCB16" s="283"/>
      <c r="DCC16" s="283"/>
      <c r="DCD16" s="284"/>
      <c r="DCE16" s="280"/>
      <c r="DCF16" s="281"/>
      <c r="DCG16" s="282"/>
      <c r="DCH16" s="283"/>
      <c r="DCI16" s="283"/>
      <c r="DCJ16" s="283"/>
      <c r="DCK16" s="284"/>
      <c r="DCL16" s="280"/>
      <c r="DCM16" s="281"/>
      <c r="DCN16" s="282"/>
      <c r="DCO16" s="283"/>
      <c r="DCP16" s="283"/>
      <c r="DCQ16" s="283"/>
      <c r="DCR16" s="284"/>
      <c r="DCS16" s="280"/>
      <c r="DCT16" s="281"/>
      <c r="DCU16" s="282"/>
      <c r="DCV16" s="283"/>
      <c r="DCW16" s="283"/>
      <c r="DCX16" s="283"/>
      <c r="DCY16" s="284"/>
      <c r="DCZ16" s="280"/>
      <c r="DDA16" s="281"/>
      <c r="DDB16" s="282"/>
      <c r="DDC16" s="283"/>
      <c r="DDD16" s="283"/>
      <c r="DDE16" s="283"/>
      <c r="DDF16" s="284"/>
      <c r="DDG16" s="280"/>
      <c r="DDH16" s="281"/>
      <c r="DDI16" s="282"/>
      <c r="DDJ16" s="283"/>
      <c r="DDK16" s="283"/>
      <c r="DDL16" s="283"/>
      <c r="DDM16" s="284"/>
      <c r="DDN16" s="280"/>
      <c r="DDO16" s="281"/>
      <c r="DDP16" s="282"/>
      <c r="DDQ16" s="283"/>
      <c r="DDR16" s="283"/>
      <c r="DDS16" s="283"/>
      <c r="DDT16" s="284"/>
      <c r="DDU16" s="280"/>
      <c r="DDV16" s="281"/>
      <c r="DDW16" s="282"/>
      <c r="DDX16" s="283"/>
      <c r="DDY16" s="283"/>
      <c r="DDZ16" s="283"/>
      <c r="DEA16" s="284"/>
      <c r="DEB16" s="280"/>
      <c r="DEC16" s="281"/>
      <c r="DED16" s="282"/>
      <c r="DEE16" s="283"/>
      <c r="DEF16" s="283"/>
      <c r="DEG16" s="283"/>
      <c r="DEH16" s="284"/>
      <c r="DEI16" s="280"/>
      <c r="DEJ16" s="281"/>
      <c r="DEK16" s="282"/>
      <c r="DEL16" s="283"/>
      <c r="DEM16" s="283"/>
      <c r="DEN16" s="283"/>
      <c r="DEO16" s="284"/>
      <c r="DEP16" s="280"/>
      <c r="DEQ16" s="281"/>
      <c r="DER16" s="282"/>
      <c r="DES16" s="283"/>
      <c r="DET16" s="283"/>
      <c r="DEU16" s="283"/>
      <c r="DEV16" s="284"/>
      <c r="DEW16" s="280"/>
      <c r="DEX16" s="281"/>
      <c r="DEY16" s="282"/>
      <c r="DEZ16" s="283"/>
      <c r="DFA16" s="283"/>
      <c r="DFB16" s="283"/>
      <c r="DFC16" s="284"/>
      <c r="DFD16" s="280"/>
      <c r="DFE16" s="281"/>
      <c r="DFF16" s="282"/>
      <c r="DFG16" s="283"/>
      <c r="DFH16" s="283"/>
      <c r="DFI16" s="283"/>
      <c r="DFJ16" s="284"/>
      <c r="DFK16" s="280"/>
      <c r="DFL16" s="281"/>
      <c r="DFM16" s="282"/>
      <c r="DFN16" s="283"/>
      <c r="DFO16" s="283"/>
      <c r="DFP16" s="283"/>
      <c r="DFQ16" s="284"/>
      <c r="DFR16" s="280"/>
      <c r="DFS16" s="281"/>
      <c r="DFT16" s="282"/>
      <c r="DFU16" s="283"/>
      <c r="DFV16" s="283"/>
      <c r="DFW16" s="283"/>
      <c r="DFX16" s="284"/>
      <c r="DFY16" s="280"/>
      <c r="DFZ16" s="281"/>
      <c r="DGA16" s="282"/>
      <c r="DGB16" s="283"/>
      <c r="DGC16" s="283"/>
      <c r="DGD16" s="283"/>
      <c r="DGE16" s="284"/>
      <c r="DGF16" s="280"/>
      <c r="DGG16" s="281"/>
      <c r="DGH16" s="282"/>
      <c r="DGI16" s="283"/>
      <c r="DGJ16" s="283"/>
      <c r="DGK16" s="283"/>
      <c r="DGL16" s="284"/>
      <c r="DGM16" s="280"/>
      <c r="DGN16" s="281"/>
      <c r="DGO16" s="282"/>
      <c r="DGP16" s="283"/>
      <c r="DGQ16" s="283"/>
      <c r="DGR16" s="283"/>
      <c r="DGS16" s="284"/>
      <c r="DGT16" s="280"/>
      <c r="DGU16" s="281"/>
      <c r="DGV16" s="282"/>
      <c r="DGW16" s="283"/>
      <c r="DGX16" s="283"/>
      <c r="DGY16" s="283"/>
      <c r="DGZ16" s="284"/>
      <c r="DHA16" s="280"/>
      <c r="DHB16" s="281"/>
      <c r="DHC16" s="282"/>
      <c r="DHD16" s="283"/>
      <c r="DHE16" s="283"/>
      <c r="DHF16" s="283"/>
      <c r="DHG16" s="284"/>
      <c r="DHH16" s="280"/>
      <c r="DHI16" s="281"/>
      <c r="DHJ16" s="282"/>
      <c r="DHK16" s="283"/>
      <c r="DHL16" s="283"/>
      <c r="DHM16" s="283"/>
      <c r="DHN16" s="284"/>
      <c r="DHO16" s="280"/>
      <c r="DHP16" s="281"/>
      <c r="DHQ16" s="282"/>
      <c r="DHR16" s="283"/>
      <c r="DHS16" s="283"/>
      <c r="DHT16" s="283"/>
      <c r="DHU16" s="284"/>
      <c r="DHV16" s="280"/>
      <c r="DHW16" s="281"/>
      <c r="DHX16" s="282"/>
      <c r="DHY16" s="283"/>
      <c r="DHZ16" s="283"/>
      <c r="DIA16" s="283"/>
      <c r="DIB16" s="284"/>
      <c r="DIC16" s="280"/>
      <c r="DID16" s="281"/>
      <c r="DIE16" s="282"/>
      <c r="DIF16" s="283"/>
      <c r="DIG16" s="283"/>
      <c r="DIH16" s="283"/>
      <c r="DII16" s="284"/>
      <c r="DIJ16" s="280"/>
      <c r="DIK16" s="281"/>
      <c r="DIL16" s="282"/>
      <c r="DIM16" s="283"/>
      <c r="DIN16" s="283"/>
      <c r="DIO16" s="283"/>
      <c r="DIP16" s="284"/>
      <c r="DIQ16" s="280"/>
      <c r="DIR16" s="281"/>
      <c r="DIS16" s="282"/>
      <c r="DIT16" s="283"/>
      <c r="DIU16" s="283"/>
      <c r="DIV16" s="283"/>
      <c r="DIW16" s="284"/>
      <c r="DIX16" s="280"/>
      <c r="DIY16" s="281"/>
      <c r="DIZ16" s="282"/>
      <c r="DJA16" s="283"/>
      <c r="DJB16" s="283"/>
      <c r="DJC16" s="283"/>
      <c r="DJD16" s="284"/>
      <c r="DJE16" s="280"/>
      <c r="DJF16" s="281"/>
      <c r="DJG16" s="282"/>
      <c r="DJH16" s="283"/>
      <c r="DJI16" s="283"/>
      <c r="DJJ16" s="283"/>
      <c r="DJK16" s="284"/>
      <c r="DJL16" s="280"/>
      <c r="DJM16" s="281"/>
      <c r="DJN16" s="282"/>
      <c r="DJO16" s="283"/>
      <c r="DJP16" s="283"/>
      <c r="DJQ16" s="283"/>
      <c r="DJR16" s="284"/>
      <c r="DJS16" s="280"/>
      <c r="DJT16" s="281"/>
      <c r="DJU16" s="282"/>
      <c r="DJV16" s="283"/>
      <c r="DJW16" s="283"/>
      <c r="DJX16" s="283"/>
      <c r="DJY16" s="284"/>
      <c r="DJZ16" s="280"/>
      <c r="DKA16" s="281"/>
      <c r="DKB16" s="282"/>
      <c r="DKC16" s="283"/>
      <c r="DKD16" s="283"/>
      <c r="DKE16" s="283"/>
      <c r="DKF16" s="284"/>
      <c r="DKG16" s="280"/>
      <c r="DKH16" s="281"/>
      <c r="DKI16" s="282"/>
      <c r="DKJ16" s="283"/>
      <c r="DKK16" s="283"/>
      <c r="DKL16" s="283"/>
      <c r="DKM16" s="284"/>
      <c r="DKN16" s="280"/>
      <c r="DKO16" s="281"/>
      <c r="DKP16" s="282"/>
      <c r="DKQ16" s="283"/>
      <c r="DKR16" s="283"/>
      <c r="DKS16" s="283"/>
      <c r="DKT16" s="284"/>
      <c r="DKU16" s="280"/>
      <c r="DKV16" s="281"/>
      <c r="DKW16" s="282"/>
      <c r="DKX16" s="283"/>
      <c r="DKY16" s="283"/>
      <c r="DKZ16" s="283"/>
      <c r="DLA16" s="284"/>
      <c r="DLB16" s="280"/>
      <c r="DLC16" s="281"/>
      <c r="DLD16" s="282"/>
      <c r="DLE16" s="283"/>
      <c r="DLF16" s="283"/>
      <c r="DLG16" s="283"/>
      <c r="DLH16" s="284"/>
      <c r="DLI16" s="280"/>
      <c r="DLJ16" s="281"/>
      <c r="DLK16" s="282"/>
      <c r="DLL16" s="283"/>
      <c r="DLM16" s="283"/>
      <c r="DLN16" s="283"/>
      <c r="DLO16" s="284"/>
      <c r="DLP16" s="280"/>
      <c r="DLQ16" s="281"/>
      <c r="DLR16" s="282"/>
      <c r="DLS16" s="283"/>
      <c r="DLT16" s="283"/>
      <c r="DLU16" s="283"/>
      <c r="DLV16" s="284"/>
      <c r="DLW16" s="280"/>
      <c r="DLX16" s="281"/>
      <c r="DLY16" s="282"/>
      <c r="DLZ16" s="283"/>
      <c r="DMA16" s="283"/>
      <c r="DMB16" s="283"/>
      <c r="DMC16" s="284"/>
      <c r="DMD16" s="280"/>
      <c r="DME16" s="281"/>
      <c r="DMF16" s="282"/>
      <c r="DMG16" s="283"/>
      <c r="DMH16" s="283"/>
      <c r="DMI16" s="283"/>
      <c r="DMJ16" s="284"/>
      <c r="DMK16" s="280"/>
      <c r="DML16" s="281"/>
      <c r="DMM16" s="282"/>
      <c r="DMN16" s="283"/>
      <c r="DMO16" s="283"/>
      <c r="DMP16" s="283"/>
      <c r="DMQ16" s="284"/>
      <c r="DMR16" s="280"/>
      <c r="DMS16" s="281"/>
      <c r="DMT16" s="282"/>
      <c r="DMU16" s="283"/>
      <c r="DMV16" s="283"/>
      <c r="DMW16" s="283"/>
      <c r="DMX16" s="284"/>
      <c r="DMY16" s="280"/>
      <c r="DMZ16" s="281"/>
      <c r="DNA16" s="282"/>
      <c r="DNB16" s="283"/>
      <c r="DNC16" s="283"/>
      <c r="DND16" s="283"/>
      <c r="DNE16" s="284"/>
      <c r="DNF16" s="280"/>
      <c r="DNG16" s="281"/>
      <c r="DNH16" s="282"/>
      <c r="DNI16" s="283"/>
      <c r="DNJ16" s="283"/>
      <c r="DNK16" s="283"/>
      <c r="DNL16" s="284"/>
      <c r="DNM16" s="280"/>
      <c r="DNN16" s="281"/>
      <c r="DNO16" s="282"/>
      <c r="DNP16" s="283"/>
      <c r="DNQ16" s="283"/>
      <c r="DNR16" s="283"/>
      <c r="DNS16" s="284"/>
      <c r="DNT16" s="280"/>
      <c r="DNU16" s="281"/>
      <c r="DNV16" s="282"/>
      <c r="DNW16" s="283"/>
      <c r="DNX16" s="283"/>
      <c r="DNY16" s="283"/>
      <c r="DNZ16" s="284"/>
      <c r="DOA16" s="280"/>
      <c r="DOB16" s="281"/>
      <c r="DOC16" s="282"/>
      <c r="DOD16" s="283"/>
      <c r="DOE16" s="283"/>
      <c r="DOF16" s="283"/>
      <c r="DOG16" s="284"/>
      <c r="DOH16" s="280"/>
      <c r="DOI16" s="281"/>
      <c r="DOJ16" s="282"/>
      <c r="DOK16" s="283"/>
      <c r="DOL16" s="283"/>
      <c r="DOM16" s="283"/>
      <c r="DON16" s="284"/>
      <c r="DOO16" s="280"/>
      <c r="DOP16" s="281"/>
      <c r="DOQ16" s="282"/>
      <c r="DOR16" s="283"/>
      <c r="DOS16" s="283"/>
      <c r="DOT16" s="283"/>
      <c r="DOU16" s="284"/>
      <c r="DOV16" s="280"/>
      <c r="DOW16" s="281"/>
      <c r="DOX16" s="282"/>
      <c r="DOY16" s="283"/>
      <c r="DOZ16" s="283"/>
      <c r="DPA16" s="283"/>
      <c r="DPB16" s="284"/>
      <c r="DPC16" s="280"/>
      <c r="DPD16" s="281"/>
      <c r="DPE16" s="282"/>
      <c r="DPF16" s="283"/>
      <c r="DPG16" s="283"/>
      <c r="DPH16" s="283"/>
      <c r="DPI16" s="284"/>
      <c r="DPJ16" s="280"/>
      <c r="DPK16" s="281"/>
      <c r="DPL16" s="282"/>
      <c r="DPM16" s="283"/>
      <c r="DPN16" s="283"/>
      <c r="DPO16" s="283"/>
      <c r="DPP16" s="284"/>
      <c r="DPQ16" s="280"/>
      <c r="DPR16" s="281"/>
      <c r="DPS16" s="282"/>
      <c r="DPT16" s="283"/>
      <c r="DPU16" s="283"/>
      <c r="DPV16" s="283"/>
      <c r="DPW16" s="284"/>
      <c r="DPX16" s="280"/>
      <c r="DPY16" s="281"/>
      <c r="DPZ16" s="282"/>
      <c r="DQA16" s="283"/>
      <c r="DQB16" s="283"/>
      <c r="DQC16" s="283"/>
      <c r="DQD16" s="284"/>
      <c r="DQE16" s="280"/>
      <c r="DQF16" s="281"/>
      <c r="DQG16" s="282"/>
      <c r="DQH16" s="283"/>
      <c r="DQI16" s="283"/>
      <c r="DQJ16" s="283"/>
      <c r="DQK16" s="284"/>
      <c r="DQL16" s="280"/>
      <c r="DQM16" s="281"/>
      <c r="DQN16" s="282"/>
      <c r="DQO16" s="283"/>
      <c r="DQP16" s="283"/>
      <c r="DQQ16" s="283"/>
      <c r="DQR16" s="284"/>
      <c r="DQS16" s="280"/>
      <c r="DQT16" s="281"/>
      <c r="DQU16" s="282"/>
      <c r="DQV16" s="283"/>
      <c r="DQW16" s="283"/>
      <c r="DQX16" s="283"/>
      <c r="DQY16" s="284"/>
      <c r="DQZ16" s="280"/>
      <c r="DRA16" s="281"/>
      <c r="DRB16" s="282"/>
      <c r="DRC16" s="283"/>
      <c r="DRD16" s="283"/>
      <c r="DRE16" s="283"/>
      <c r="DRF16" s="284"/>
      <c r="DRG16" s="280"/>
      <c r="DRH16" s="281"/>
      <c r="DRI16" s="282"/>
      <c r="DRJ16" s="283"/>
      <c r="DRK16" s="283"/>
      <c r="DRL16" s="283"/>
      <c r="DRM16" s="284"/>
      <c r="DRN16" s="280"/>
      <c r="DRO16" s="281"/>
      <c r="DRP16" s="282"/>
      <c r="DRQ16" s="283"/>
      <c r="DRR16" s="283"/>
      <c r="DRS16" s="283"/>
      <c r="DRT16" s="284"/>
      <c r="DRU16" s="280"/>
      <c r="DRV16" s="281"/>
      <c r="DRW16" s="282"/>
      <c r="DRX16" s="283"/>
      <c r="DRY16" s="283"/>
      <c r="DRZ16" s="283"/>
      <c r="DSA16" s="284"/>
      <c r="DSB16" s="280"/>
      <c r="DSC16" s="281"/>
      <c r="DSD16" s="282"/>
      <c r="DSE16" s="283"/>
      <c r="DSF16" s="283"/>
      <c r="DSG16" s="283"/>
      <c r="DSH16" s="284"/>
      <c r="DSI16" s="280"/>
      <c r="DSJ16" s="281"/>
      <c r="DSK16" s="282"/>
      <c r="DSL16" s="283"/>
      <c r="DSM16" s="283"/>
      <c r="DSN16" s="283"/>
      <c r="DSO16" s="284"/>
      <c r="DSP16" s="280"/>
      <c r="DSQ16" s="281"/>
      <c r="DSR16" s="282"/>
      <c r="DSS16" s="283"/>
      <c r="DST16" s="283"/>
      <c r="DSU16" s="283"/>
      <c r="DSV16" s="284"/>
      <c r="DSW16" s="280"/>
      <c r="DSX16" s="281"/>
      <c r="DSY16" s="282"/>
      <c r="DSZ16" s="283"/>
      <c r="DTA16" s="283"/>
      <c r="DTB16" s="283"/>
      <c r="DTC16" s="284"/>
      <c r="DTD16" s="280"/>
      <c r="DTE16" s="281"/>
      <c r="DTF16" s="282"/>
      <c r="DTG16" s="283"/>
      <c r="DTH16" s="283"/>
      <c r="DTI16" s="283"/>
      <c r="DTJ16" s="284"/>
      <c r="DTK16" s="280"/>
      <c r="DTL16" s="281"/>
      <c r="DTM16" s="282"/>
      <c r="DTN16" s="283"/>
      <c r="DTO16" s="283"/>
      <c r="DTP16" s="283"/>
      <c r="DTQ16" s="284"/>
      <c r="DTR16" s="280"/>
      <c r="DTS16" s="281"/>
      <c r="DTT16" s="282"/>
      <c r="DTU16" s="283"/>
      <c r="DTV16" s="283"/>
      <c r="DTW16" s="283"/>
      <c r="DTX16" s="284"/>
      <c r="DTY16" s="280"/>
      <c r="DTZ16" s="281"/>
      <c r="DUA16" s="282"/>
      <c r="DUB16" s="283"/>
      <c r="DUC16" s="283"/>
      <c r="DUD16" s="283"/>
      <c r="DUE16" s="284"/>
      <c r="DUF16" s="280"/>
      <c r="DUG16" s="281"/>
      <c r="DUH16" s="282"/>
      <c r="DUI16" s="283"/>
      <c r="DUJ16" s="283"/>
      <c r="DUK16" s="283"/>
      <c r="DUL16" s="284"/>
      <c r="DUM16" s="280"/>
      <c r="DUN16" s="281"/>
      <c r="DUO16" s="282"/>
      <c r="DUP16" s="283"/>
      <c r="DUQ16" s="283"/>
      <c r="DUR16" s="283"/>
      <c r="DUS16" s="284"/>
      <c r="DUT16" s="280"/>
      <c r="DUU16" s="281"/>
      <c r="DUV16" s="282"/>
      <c r="DUW16" s="283"/>
      <c r="DUX16" s="283"/>
      <c r="DUY16" s="283"/>
      <c r="DUZ16" s="284"/>
      <c r="DVA16" s="280"/>
      <c r="DVB16" s="281"/>
      <c r="DVC16" s="282"/>
      <c r="DVD16" s="283"/>
      <c r="DVE16" s="283"/>
      <c r="DVF16" s="283"/>
      <c r="DVG16" s="284"/>
      <c r="DVH16" s="280"/>
      <c r="DVI16" s="281"/>
      <c r="DVJ16" s="282"/>
      <c r="DVK16" s="283"/>
      <c r="DVL16" s="283"/>
      <c r="DVM16" s="283"/>
      <c r="DVN16" s="284"/>
      <c r="DVO16" s="280"/>
      <c r="DVP16" s="281"/>
      <c r="DVQ16" s="282"/>
      <c r="DVR16" s="283"/>
      <c r="DVS16" s="283"/>
      <c r="DVT16" s="283"/>
      <c r="DVU16" s="284"/>
      <c r="DVV16" s="280"/>
      <c r="DVW16" s="281"/>
      <c r="DVX16" s="282"/>
      <c r="DVY16" s="283"/>
      <c r="DVZ16" s="283"/>
      <c r="DWA16" s="283"/>
      <c r="DWB16" s="284"/>
      <c r="DWC16" s="280"/>
      <c r="DWD16" s="281"/>
      <c r="DWE16" s="282"/>
      <c r="DWF16" s="283"/>
      <c r="DWG16" s="283"/>
      <c r="DWH16" s="283"/>
      <c r="DWI16" s="284"/>
      <c r="DWJ16" s="280"/>
      <c r="DWK16" s="281"/>
      <c r="DWL16" s="282"/>
      <c r="DWM16" s="283"/>
      <c r="DWN16" s="283"/>
      <c r="DWO16" s="283"/>
      <c r="DWP16" s="284"/>
      <c r="DWQ16" s="280"/>
      <c r="DWR16" s="281"/>
      <c r="DWS16" s="282"/>
      <c r="DWT16" s="283"/>
      <c r="DWU16" s="283"/>
      <c r="DWV16" s="283"/>
      <c r="DWW16" s="284"/>
      <c r="DWX16" s="280"/>
      <c r="DWY16" s="281"/>
      <c r="DWZ16" s="282"/>
      <c r="DXA16" s="283"/>
      <c r="DXB16" s="283"/>
      <c r="DXC16" s="283"/>
      <c r="DXD16" s="284"/>
      <c r="DXE16" s="280"/>
      <c r="DXF16" s="281"/>
      <c r="DXG16" s="282"/>
      <c r="DXH16" s="283"/>
      <c r="DXI16" s="283"/>
      <c r="DXJ16" s="283"/>
      <c r="DXK16" s="284"/>
      <c r="DXL16" s="280"/>
      <c r="DXM16" s="281"/>
      <c r="DXN16" s="282"/>
      <c r="DXO16" s="283"/>
      <c r="DXP16" s="283"/>
      <c r="DXQ16" s="283"/>
      <c r="DXR16" s="284"/>
      <c r="DXS16" s="280"/>
      <c r="DXT16" s="281"/>
      <c r="DXU16" s="282"/>
      <c r="DXV16" s="283"/>
      <c r="DXW16" s="283"/>
      <c r="DXX16" s="283"/>
      <c r="DXY16" s="284"/>
      <c r="DXZ16" s="280"/>
      <c r="DYA16" s="281"/>
      <c r="DYB16" s="282"/>
      <c r="DYC16" s="283"/>
      <c r="DYD16" s="283"/>
      <c r="DYE16" s="283"/>
      <c r="DYF16" s="284"/>
      <c r="DYG16" s="280"/>
      <c r="DYH16" s="281"/>
      <c r="DYI16" s="282"/>
      <c r="DYJ16" s="283"/>
      <c r="DYK16" s="283"/>
      <c r="DYL16" s="283"/>
      <c r="DYM16" s="284"/>
      <c r="DYN16" s="280"/>
      <c r="DYO16" s="281"/>
      <c r="DYP16" s="282"/>
      <c r="DYQ16" s="283"/>
      <c r="DYR16" s="283"/>
      <c r="DYS16" s="283"/>
      <c r="DYT16" s="284"/>
      <c r="DYU16" s="280"/>
      <c r="DYV16" s="281"/>
      <c r="DYW16" s="282"/>
      <c r="DYX16" s="283"/>
      <c r="DYY16" s="283"/>
      <c r="DYZ16" s="283"/>
      <c r="DZA16" s="284"/>
      <c r="DZB16" s="280"/>
      <c r="DZC16" s="281"/>
      <c r="DZD16" s="282"/>
      <c r="DZE16" s="283"/>
      <c r="DZF16" s="283"/>
      <c r="DZG16" s="283"/>
      <c r="DZH16" s="284"/>
      <c r="DZI16" s="280"/>
      <c r="DZJ16" s="281"/>
      <c r="DZK16" s="282"/>
      <c r="DZL16" s="283"/>
      <c r="DZM16" s="283"/>
      <c r="DZN16" s="283"/>
      <c r="DZO16" s="284"/>
      <c r="DZP16" s="280"/>
      <c r="DZQ16" s="281"/>
      <c r="DZR16" s="282"/>
      <c r="DZS16" s="283"/>
      <c r="DZT16" s="283"/>
      <c r="DZU16" s="283"/>
      <c r="DZV16" s="284"/>
      <c r="DZW16" s="280"/>
      <c r="DZX16" s="281"/>
      <c r="DZY16" s="282"/>
      <c r="DZZ16" s="283"/>
      <c r="EAA16" s="283"/>
      <c r="EAB16" s="283"/>
      <c r="EAC16" s="284"/>
      <c r="EAD16" s="280"/>
      <c r="EAE16" s="281"/>
      <c r="EAF16" s="282"/>
      <c r="EAG16" s="283"/>
      <c r="EAH16" s="283"/>
      <c r="EAI16" s="283"/>
      <c r="EAJ16" s="284"/>
      <c r="EAK16" s="280"/>
      <c r="EAL16" s="281"/>
      <c r="EAM16" s="282"/>
      <c r="EAN16" s="283"/>
      <c r="EAO16" s="283"/>
      <c r="EAP16" s="283"/>
      <c r="EAQ16" s="284"/>
      <c r="EAR16" s="280"/>
      <c r="EAS16" s="281"/>
      <c r="EAT16" s="282"/>
      <c r="EAU16" s="283"/>
      <c r="EAV16" s="283"/>
      <c r="EAW16" s="283"/>
      <c r="EAX16" s="284"/>
      <c r="EAY16" s="280"/>
      <c r="EAZ16" s="281"/>
      <c r="EBA16" s="282"/>
      <c r="EBB16" s="283"/>
      <c r="EBC16" s="283"/>
      <c r="EBD16" s="283"/>
      <c r="EBE16" s="284"/>
      <c r="EBF16" s="280"/>
      <c r="EBG16" s="281"/>
      <c r="EBH16" s="282"/>
      <c r="EBI16" s="283"/>
      <c r="EBJ16" s="283"/>
      <c r="EBK16" s="283"/>
      <c r="EBL16" s="284"/>
      <c r="EBM16" s="280"/>
      <c r="EBN16" s="281"/>
      <c r="EBO16" s="282"/>
      <c r="EBP16" s="283"/>
      <c r="EBQ16" s="283"/>
      <c r="EBR16" s="283"/>
      <c r="EBS16" s="284"/>
      <c r="EBT16" s="280"/>
      <c r="EBU16" s="281"/>
      <c r="EBV16" s="282"/>
      <c r="EBW16" s="283"/>
      <c r="EBX16" s="283"/>
      <c r="EBY16" s="283"/>
      <c r="EBZ16" s="284"/>
      <c r="ECA16" s="280"/>
      <c r="ECB16" s="281"/>
      <c r="ECC16" s="282"/>
      <c r="ECD16" s="283"/>
      <c r="ECE16" s="283"/>
      <c r="ECF16" s="283"/>
      <c r="ECG16" s="284"/>
      <c r="ECH16" s="280"/>
      <c r="ECI16" s="281"/>
      <c r="ECJ16" s="282"/>
      <c r="ECK16" s="283"/>
      <c r="ECL16" s="283"/>
      <c r="ECM16" s="283"/>
      <c r="ECN16" s="284"/>
      <c r="ECO16" s="280"/>
      <c r="ECP16" s="281"/>
      <c r="ECQ16" s="282"/>
      <c r="ECR16" s="283"/>
      <c r="ECS16" s="283"/>
      <c r="ECT16" s="283"/>
      <c r="ECU16" s="284"/>
      <c r="ECV16" s="280"/>
      <c r="ECW16" s="281"/>
      <c r="ECX16" s="282"/>
      <c r="ECY16" s="283"/>
      <c r="ECZ16" s="283"/>
      <c r="EDA16" s="283"/>
      <c r="EDB16" s="284"/>
      <c r="EDC16" s="280"/>
      <c r="EDD16" s="281"/>
      <c r="EDE16" s="282"/>
      <c r="EDF16" s="283"/>
      <c r="EDG16" s="283"/>
      <c r="EDH16" s="283"/>
      <c r="EDI16" s="284"/>
      <c r="EDJ16" s="280"/>
      <c r="EDK16" s="281"/>
      <c r="EDL16" s="282"/>
      <c r="EDM16" s="283"/>
      <c r="EDN16" s="283"/>
      <c r="EDO16" s="283"/>
      <c r="EDP16" s="284"/>
      <c r="EDQ16" s="280"/>
      <c r="EDR16" s="281"/>
      <c r="EDS16" s="282"/>
      <c r="EDT16" s="283"/>
      <c r="EDU16" s="283"/>
      <c r="EDV16" s="283"/>
      <c r="EDW16" s="284"/>
      <c r="EDX16" s="280"/>
      <c r="EDY16" s="281"/>
      <c r="EDZ16" s="282"/>
      <c r="EEA16" s="283"/>
      <c r="EEB16" s="283"/>
      <c r="EEC16" s="283"/>
      <c r="EED16" s="284"/>
      <c r="EEE16" s="280"/>
      <c r="EEF16" s="281"/>
      <c r="EEG16" s="282"/>
      <c r="EEH16" s="283"/>
      <c r="EEI16" s="283"/>
      <c r="EEJ16" s="283"/>
      <c r="EEK16" s="284"/>
      <c r="EEL16" s="280"/>
      <c r="EEM16" s="281"/>
      <c r="EEN16" s="282"/>
      <c r="EEO16" s="283"/>
      <c r="EEP16" s="283"/>
      <c r="EEQ16" s="283"/>
      <c r="EER16" s="284"/>
      <c r="EES16" s="280"/>
      <c r="EET16" s="281"/>
      <c r="EEU16" s="282"/>
      <c r="EEV16" s="283"/>
      <c r="EEW16" s="283"/>
      <c r="EEX16" s="283"/>
      <c r="EEY16" s="284"/>
      <c r="EEZ16" s="280"/>
      <c r="EFA16" s="281"/>
      <c r="EFB16" s="282"/>
      <c r="EFC16" s="283"/>
      <c r="EFD16" s="283"/>
      <c r="EFE16" s="283"/>
      <c r="EFF16" s="284"/>
      <c r="EFG16" s="280"/>
      <c r="EFH16" s="281"/>
      <c r="EFI16" s="282"/>
      <c r="EFJ16" s="283"/>
      <c r="EFK16" s="283"/>
      <c r="EFL16" s="283"/>
      <c r="EFM16" s="284"/>
      <c r="EFN16" s="280"/>
      <c r="EFO16" s="281"/>
      <c r="EFP16" s="282"/>
      <c r="EFQ16" s="283"/>
      <c r="EFR16" s="283"/>
      <c r="EFS16" s="283"/>
      <c r="EFT16" s="284"/>
      <c r="EFU16" s="280"/>
      <c r="EFV16" s="281"/>
      <c r="EFW16" s="282"/>
      <c r="EFX16" s="283"/>
      <c r="EFY16" s="283"/>
      <c r="EFZ16" s="283"/>
      <c r="EGA16" s="284"/>
      <c r="EGB16" s="280"/>
      <c r="EGC16" s="281"/>
      <c r="EGD16" s="282"/>
      <c r="EGE16" s="283"/>
      <c r="EGF16" s="283"/>
      <c r="EGG16" s="283"/>
      <c r="EGH16" s="284"/>
      <c r="EGI16" s="280"/>
      <c r="EGJ16" s="281"/>
      <c r="EGK16" s="282"/>
      <c r="EGL16" s="283"/>
      <c r="EGM16" s="283"/>
      <c r="EGN16" s="283"/>
      <c r="EGO16" s="284"/>
      <c r="EGP16" s="280"/>
      <c r="EGQ16" s="281"/>
      <c r="EGR16" s="282"/>
      <c r="EGS16" s="283"/>
      <c r="EGT16" s="283"/>
      <c r="EGU16" s="283"/>
      <c r="EGV16" s="284"/>
      <c r="EGW16" s="280"/>
      <c r="EGX16" s="281"/>
      <c r="EGY16" s="282"/>
      <c r="EGZ16" s="283"/>
      <c r="EHA16" s="283"/>
      <c r="EHB16" s="283"/>
      <c r="EHC16" s="284"/>
      <c r="EHD16" s="280"/>
      <c r="EHE16" s="281"/>
      <c r="EHF16" s="282"/>
      <c r="EHG16" s="283"/>
      <c r="EHH16" s="283"/>
      <c r="EHI16" s="283"/>
      <c r="EHJ16" s="284"/>
      <c r="EHK16" s="280"/>
      <c r="EHL16" s="281"/>
      <c r="EHM16" s="282"/>
      <c r="EHN16" s="283"/>
      <c r="EHO16" s="283"/>
      <c r="EHP16" s="283"/>
      <c r="EHQ16" s="284"/>
      <c r="EHR16" s="280"/>
      <c r="EHS16" s="281"/>
      <c r="EHT16" s="282"/>
      <c r="EHU16" s="283"/>
      <c r="EHV16" s="283"/>
      <c r="EHW16" s="283"/>
      <c r="EHX16" s="284"/>
      <c r="EHY16" s="280"/>
      <c r="EHZ16" s="281"/>
      <c r="EIA16" s="282"/>
      <c r="EIB16" s="283"/>
      <c r="EIC16" s="283"/>
      <c r="EID16" s="283"/>
      <c r="EIE16" s="284"/>
      <c r="EIF16" s="280"/>
      <c r="EIG16" s="281"/>
      <c r="EIH16" s="282"/>
      <c r="EII16" s="283"/>
      <c r="EIJ16" s="283"/>
      <c r="EIK16" s="283"/>
      <c r="EIL16" s="284"/>
      <c r="EIM16" s="280"/>
      <c r="EIN16" s="281"/>
      <c r="EIO16" s="282"/>
      <c r="EIP16" s="283"/>
      <c r="EIQ16" s="283"/>
      <c r="EIR16" s="283"/>
      <c r="EIS16" s="284"/>
      <c r="EIT16" s="280"/>
      <c r="EIU16" s="281"/>
      <c r="EIV16" s="282"/>
      <c r="EIW16" s="283"/>
      <c r="EIX16" s="283"/>
      <c r="EIY16" s="283"/>
      <c r="EIZ16" s="284"/>
      <c r="EJA16" s="280"/>
      <c r="EJB16" s="281"/>
      <c r="EJC16" s="282"/>
      <c r="EJD16" s="283"/>
      <c r="EJE16" s="283"/>
      <c r="EJF16" s="283"/>
      <c r="EJG16" s="284"/>
      <c r="EJH16" s="280"/>
      <c r="EJI16" s="281"/>
      <c r="EJJ16" s="282"/>
      <c r="EJK16" s="283"/>
      <c r="EJL16" s="283"/>
      <c r="EJM16" s="283"/>
      <c r="EJN16" s="284"/>
      <c r="EJO16" s="280"/>
      <c r="EJP16" s="281"/>
      <c r="EJQ16" s="282"/>
      <c r="EJR16" s="283"/>
      <c r="EJS16" s="283"/>
      <c r="EJT16" s="283"/>
      <c r="EJU16" s="284"/>
      <c r="EJV16" s="280"/>
      <c r="EJW16" s="281"/>
      <c r="EJX16" s="282"/>
      <c r="EJY16" s="283"/>
      <c r="EJZ16" s="283"/>
      <c r="EKA16" s="283"/>
      <c r="EKB16" s="284"/>
      <c r="EKC16" s="280"/>
      <c r="EKD16" s="281"/>
      <c r="EKE16" s="282"/>
      <c r="EKF16" s="283"/>
      <c r="EKG16" s="283"/>
      <c r="EKH16" s="283"/>
      <c r="EKI16" s="284"/>
      <c r="EKJ16" s="280"/>
      <c r="EKK16" s="281"/>
      <c r="EKL16" s="282"/>
      <c r="EKM16" s="283"/>
      <c r="EKN16" s="283"/>
      <c r="EKO16" s="283"/>
      <c r="EKP16" s="284"/>
      <c r="EKQ16" s="280"/>
      <c r="EKR16" s="281"/>
      <c r="EKS16" s="282"/>
      <c r="EKT16" s="283"/>
      <c r="EKU16" s="283"/>
      <c r="EKV16" s="283"/>
      <c r="EKW16" s="284"/>
      <c r="EKX16" s="280"/>
      <c r="EKY16" s="281"/>
      <c r="EKZ16" s="282"/>
      <c r="ELA16" s="283"/>
      <c r="ELB16" s="283"/>
      <c r="ELC16" s="283"/>
      <c r="ELD16" s="284"/>
      <c r="ELE16" s="280"/>
      <c r="ELF16" s="281"/>
      <c r="ELG16" s="282"/>
      <c r="ELH16" s="283"/>
      <c r="ELI16" s="283"/>
      <c r="ELJ16" s="283"/>
      <c r="ELK16" s="284"/>
      <c r="ELL16" s="280"/>
      <c r="ELM16" s="281"/>
      <c r="ELN16" s="282"/>
      <c r="ELO16" s="283"/>
      <c r="ELP16" s="283"/>
      <c r="ELQ16" s="283"/>
      <c r="ELR16" s="284"/>
      <c r="ELS16" s="280"/>
      <c r="ELT16" s="281"/>
      <c r="ELU16" s="282"/>
      <c r="ELV16" s="283"/>
      <c r="ELW16" s="283"/>
      <c r="ELX16" s="283"/>
      <c r="ELY16" s="284"/>
      <c r="ELZ16" s="280"/>
      <c r="EMA16" s="281"/>
      <c r="EMB16" s="282"/>
      <c r="EMC16" s="283"/>
      <c r="EMD16" s="283"/>
      <c r="EME16" s="283"/>
      <c r="EMF16" s="284"/>
      <c r="EMG16" s="280"/>
      <c r="EMH16" s="281"/>
      <c r="EMI16" s="282"/>
      <c r="EMJ16" s="283"/>
      <c r="EMK16" s="283"/>
      <c r="EML16" s="283"/>
      <c r="EMM16" s="284"/>
      <c r="EMN16" s="280"/>
      <c r="EMO16" s="281"/>
      <c r="EMP16" s="282"/>
      <c r="EMQ16" s="283"/>
      <c r="EMR16" s="283"/>
      <c r="EMS16" s="283"/>
      <c r="EMT16" s="284"/>
      <c r="EMU16" s="280"/>
      <c r="EMV16" s="281"/>
      <c r="EMW16" s="282"/>
      <c r="EMX16" s="283"/>
      <c r="EMY16" s="283"/>
      <c r="EMZ16" s="283"/>
      <c r="ENA16" s="284"/>
      <c r="ENB16" s="280"/>
      <c r="ENC16" s="281"/>
      <c r="END16" s="282"/>
      <c r="ENE16" s="283"/>
      <c r="ENF16" s="283"/>
      <c r="ENG16" s="283"/>
      <c r="ENH16" s="284"/>
      <c r="ENI16" s="280"/>
      <c r="ENJ16" s="281"/>
      <c r="ENK16" s="282"/>
      <c r="ENL16" s="283"/>
      <c r="ENM16" s="283"/>
      <c r="ENN16" s="283"/>
      <c r="ENO16" s="284"/>
      <c r="ENP16" s="280"/>
      <c r="ENQ16" s="281"/>
      <c r="ENR16" s="282"/>
      <c r="ENS16" s="283"/>
      <c r="ENT16" s="283"/>
      <c r="ENU16" s="283"/>
      <c r="ENV16" s="284"/>
      <c r="ENW16" s="280"/>
      <c r="ENX16" s="281"/>
      <c r="ENY16" s="282"/>
      <c r="ENZ16" s="283"/>
      <c r="EOA16" s="283"/>
      <c r="EOB16" s="283"/>
      <c r="EOC16" s="284"/>
      <c r="EOD16" s="280"/>
      <c r="EOE16" s="281"/>
      <c r="EOF16" s="282"/>
      <c r="EOG16" s="283"/>
      <c r="EOH16" s="283"/>
      <c r="EOI16" s="283"/>
      <c r="EOJ16" s="284"/>
      <c r="EOK16" s="280"/>
      <c r="EOL16" s="281"/>
      <c r="EOM16" s="282"/>
      <c r="EON16" s="283"/>
      <c r="EOO16" s="283"/>
      <c r="EOP16" s="283"/>
      <c r="EOQ16" s="284"/>
      <c r="EOR16" s="280"/>
      <c r="EOS16" s="281"/>
      <c r="EOT16" s="282"/>
      <c r="EOU16" s="283"/>
      <c r="EOV16" s="283"/>
      <c r="EOW16" s="283"/>
      <c r="EOX16" s="284"/>
      <c r="EOY16" s="280"/>
      <c r="EOZ16" s="281"/>
      <c r="EPA16" s="282"/>
      <c r="EPB16" s="283"/>
      <c r="EPC16" s="283"/>
      <c r="EPD16" s="283"/>
      <c r="EPE16" s="284"/>
      <c r="EPF16" s="280"/>
      <c r="EPG16" s="281"/>
      <c r="EPH16" s="282"/>
      <c r="EPI16" s="283"/>
      <c r="EPJ16" s="283"/>
      <c r="EPK16" s="283"/>
      <c r="EPL16" s="284"/>
      <c r="EPM16" s="280"/>
      <c r="EPN16" s="281"/>
      <c r="EPO16" s="282"/>
      <c r="EPP16" s="283"/>
      <c r="EPQ16" s="283"/>
      <c r="EPR16" s="283"/>
      <c r="EPS16" s="284"/>
      <c r="EPT16" s="280"/>
      <c r="EPU16" s="281"/>
      <c r="EPV16" s="282"/>
      <c r="EPW16" s="283"/>
      <c r="EPX16" s="283"/>
      <c r="EPY16" s="283"/>
      <c r="EPZ16" s="284"/>
      <c r="EQA16" s="280"/>
      <c r="EQB16" s="281"/>
      <c r="EQC16" s="282"/>
      <c r="EQD16" s="283"/>
      <c r="EQE16" s="283"/>
      <c r="EQF16" s="283"/>
      <c r="EQG16" s="284"/>
      <c r="EQH16" s="280"/>
      <c r="EQI16" s="281"/>
      <c r="EQJ16" s="282"/>
      <c r="EQK16" s="283"/>
      <c r="EQL16" s="283"/>
      <c r="EQM16" s="283"/>
      <c r="EQN16" s="284"/>
      <c r="EQO16" s="280"/>
      <c r="EQP16" s="281"/>
      <c r="EQQ16" s="282"/>
      <c r="EQR16" s="283"/>
      <c r="EQS16" s="283"/>
      <c r="EQT16" s="283"/>
      <c r="EQU16" s="284"/>
      <c r="EQV16" s="280"/>
      <c r="EQW16" s="281"/>
      <c r="EQX16" s="282"/>
      <c r="EQY16" s="283"/>
      <c r="EQZ16" s="283"/>
      <c r="ERA16" s="283"/>
      <c r="ERB16" s="284"/>
      <c r="ERC16" s="280"/>
      <c r="ERD16" s="281"/>
      <c r="ERE16" s="282"/>
      <c r="ERF16" s="283"/>
      <c r="ERG16" s="283"/>
      <c r="ERH16" s="283"/>
      <c r="ERI16" s="284"/>
      <c r="ERJ16" s="280"/>
      <c r="ERK16" s="281"/>
      <c r="ERL16" s="282"/>
      <c r="ERM16" s="283"/>
      <c r="ERN16" s="283"/>
      <c r="ERO16" s="283"/>
      <c r="ERP16" s="284"/>
      <c r="ERQ16" s="280"/>
      <c r="ERR16" s="281"/>
      <c r="ERS16" s="282"/>
      <c r="ERT16" s="283"/>
      <c r="ERU16" s="283"/>
      <c r="ERV16" s="283"/>
      <c r="ERW16" s="284"/>
      <c r="ERX16" s="280"/>
      <c r="ERY16" s="281"/>
      <c r="ERZ16" s="282"/>
      <c r="ESA16" s="283"/>
      <c r="ESB16" s="283"/>
      <c r="ESC16" s="283"/>
      <c r="ESD16" s="284"/>
      <c r="ESE16" s="280"/>
      <c r="ESF16" s="281"/>
      <c r="ESG16" s="282"/>
      <c r="ESH16" s="283"/>
      <c r="ESI16" s="283"/>
      <c r="ESJ16" s="283"/>
      <c r="ESK16" s="284"/>
      <c r="ESL16" s="280"/>
      <c r="ESM16" s="281"/>
      <c r="ESN16" s="282"/>
      <c r="ESO16" s="283"/>
      <c r="ESP16" s="283"/>
      <c r="ESQ16" s="283"/>
      <c r="ESR16" s="284"/>
      <c r="ESS16" s="280"/>
      <c r="EST16" s="281"/>
      <c r="ESU16" s="282"/>
      <c r="ESV16" s="283"/>
      <c r="ESW16" s="283"/>
      <c r="ESX16" s="283"/>
      <c r="ESY16" s="284"/>
      <c r="ESZ16" s="280"/>
      <c r="ETA16" s="281"/>
      <c r="ETB16" s="282"/>
      <c r="ETC16" s="283"/>
      <c r="ETD16" s="283"/>
      <c r="ETE16" s="283"/>
      <c r="ETF16" s="284"/>
      <c r="ETG16" s="280"/>
      <c r="ETH16" s="281"/>
      <c r="ETI16" s="282"/>
      <c r="ETJ16" s="283"/>
      <c r="ETK16" s="283"/>
      <c r="ETL16" s="283"/>
      <c r="ETM16" s="284"/>
      <c r="ETN16" s="280"/>
      <c r="ETO16" s="281"/>
      <c r="ETP16" s="282"/>
      <c r="ETQ16" s="283"/>
      <c r="ETR16" s="283"/>
      <c r="ETS16" s="283"/>
      <c r="ETT16" s="284"/>
      <c r="ETU16" s="280"/>
      <c r="ETV16" s="281"/>
      <c r="ETW16" s="282"/>
      <c r="ETX16" s="283"/>
      <c r="ETY16" s="283"/>
      <c r="ETZ16" s="283"/>
      <c r="EUA16" s="284"/>
      <c r="EUB16" s="280"/>
      <c r="EUC16" s="281"/>
      <c r="EUD16" s="282"/>
      <c r="EUE16" s="283"/>
      <c r="EUF16" s="283"/>
      <c r="EUG16" s="283"/>
      <c r="EUH16" s="284"/>
      <c r="EUI16" s="280"/>
      <c r="EUJ16" s="281"/>
      <c r="EUK16" s="282"/>
      <c r="EUL16" s="283"/>
      <c r="EUM16" s="283"/>
      <c r="EUN16" s="283"/>
      <c r="EUO16" s="284"/>
      <c r="EUP16" s="280"/>
      <c r="EUQ16" s="281"/>
      <c r="EUR16" s="282"/>
      <c r="EUS16" s="283"/>
      <c r="EUT16" s="283"/>
      <c r="EUU16" s="283"/>
      <c r="EUV16" s="284"/>
      <c r="EUW16" s="280"/>
      <c r="EUX16" s="281"/>
      <c r="EUY16" s="282"/>
      <c r="EUZ16" s="283"/>
      <c r="EVA16" s="283"/>
      <c r="EVB16" s="283"/>
      <c r="EVC16" s="284"/>
      <c r="EVD16" s="280"/>
      <c r="EVE16" s="281"/>
      <c r="EVF16" s="282"/>
      <c r="EVG16" s="283"/>
      <c r="EVH16" s="283"/>
      <c r="EVI16" s="283"/>
      <c r="EVJ16" s="284"/>
      <c r="EVK16" s="280"/>
      <c r="EVL16" s="281"/>
      <c r="EVM16" s="282"/>
      <c r="EVN16" s="283"/>
      <c r="EVO16" s="283"/>
      <c r="EVP16" s="283"/>
      <c r="EVQ16" s="284"/>
      <c r="EVR16" s="280"/>
      <c r="EVS16" s="281"/>
      <c r="EVT16" s="282"/>
      <c r="EVU16" s="283"/>
      <c r="EVV16" s="283"/>
      <c r="EVW16" s="283"/>
      <c r="EVX16" s="284"/>
      <c r="EVY16" s="280"/>
      <c r="EVZ16" s="281"/>
      <c r="EWA16" s="282"/>
      <c r="EWB16" s="283"/>
      <c r="EWC16" s="283"/>
      <c r="EWD16" s="283"/>
      <c r="EWE16" s="284"/>
      <c r="EWF16" s="280"/>
      <c r="EWG16" s="281"/>
      <c r="EWH16" s="282"/>
      <c r="EWI16" s="283"/>
      <c r="EWJ16" s="283"/>
      <c r="EWK16" s="283"/>
      <c r="EWL16" s="284"/>
      <c r="EWM16" s="280"/>
      <c r="EWN16" s="281"/>
      <c r="EWO16" s="282"/>
      <c r="EWP16" s="283"/>
      <c r="EWQ16" s="283"/>
      <c r="EWR16" s="283"/>
      <c r="EWS16" s="284"/>
      <c r="EWT16" s="280"/>
      <c r="EWU16" s="281"/>
      <c r="EWV16" s="282"/>
      <c r="EWW16" s="283"/>
      <c r="EWX16" s="283"/>
      <c r="EWY16" s="283"/>
      <c r="EWZ16" s="284"/>
      <c r="EXA16" s="280"/>
      <c r="EXB16" s="281"/>
      <c r="EXC16" s="282"/>
      <c r="EXD16" s="283"/>
      <c r="EXE16" s="283"/>
      <c r="EXF16" s="283"/>
      <c r="EXG16" s="284"/>
      <c r="EXH16" s="280"/>
      <c r="EXI16" s="281"/>
      <c r="EXJ16" s="282"/>
      <c r="EXK16" s="283"/>
      <c r="EXL16" s="283"/>
      <c r="EXM16" s="283"/>
      <c r="EXN16" s="284"/>
      <c r="EXO16" s="280"/>
      <c r="EXP16" s="281"/>
      <c r="EXQ16" s="282"/>
      <c r="EXR16" s="283"/>
      <c r="EXS16" s="283"/>
      <c r="EXT16" s="283"/>
      <c r="EXU16" s="284"/>
      <c r="EXV16" s="280"/>
      <c r="EXW16" s="281"/>
      <c r="EXX16" s="282"/>
      <c r="EXY16" s="283"/>
      <c r="EXZ16" s="283"/>
      <c r="EYA16" s="283"/>
      <c r="EYB16" s="284"/>
      <c r="EYC16" s="280"/>
      <c r="EYD16" s="281"/>
      <c r="EYE16" s="282"/>
      <c r="EYF16" s="283"/>
      <c r="EYG16" s="283"/>
      <c r="EYH16" s="283"/>
      <c r="EYI16" s="284"/>
      <c r="EYJ16" s="280"/>
      <c r="EYK16" s="281"/>
      <c r="EYL16" s="282"/>
      <c r="EYM16" s="283"/>
      <c r="EYN16" s="283"/>
      <c r="EYO16" s="283"/>
      <c r="EYP16" s="284"/>
      <c r="EYQ16" s="280"/>
      <c r="EYR16" s="281"/>
      <c r="EYS16" s="282"/>
      <c r="EYT16" s="283"/>
      <c r="EYU16" s="283"/>
      <c r="EYV16" s="283"/>
      <c r="EYW16" s="284"/>
      <c r="EYX16" s="280"/>
      <c r="EYY16" s="281"/>
      <c r="EYZ16" s="282"/>
      <c r="EZA16" s="283"/>
      <c r="EZB16" s="283"/>
      <c r="EZC16" s="283"/>
      <c r="EZD16" s="284"/>
      <c r="EZE16" s="280"/>
      <c r="EZF16" s="281"/>
      <c r="EZG16" s="282"/>
      <c r="EZH16" s="283"/>
      <c r="EZI16" s="283"/>
      <c r="EZJ16" s="283"/>
      <c r="EZK16" s="284"/>
      <c r="EZL16" s="280"/>
      <c r="EZM16" s="281"/>
      <c r="EZN16" s="282"/>
      <c r="EZO16" s="283"/>
      <c r="EZP16" s="283"/>
      <c r="EZQ16" s="283"/>
      <c r="EZR16" s="284"/>
      <c r="EZS16" s="280"/>
      <c r="EZT16" s="281"/>
      <c r="EZU16" s="282"/>
      <c r="EZV16" s="283"/>
      <c r="EZW16" s="283"/>
      <c r="EZX16" s="283"/>
      <c r="EZY16" s="284"/>
      <c r="EZZ16" s="280"/>
      <c r="FAA16" s="281"/>
      <c r="FAB16" s="282"/>
      <c r="FAC16" s="283"/>
      <c r="FAD16" s="283"/>
      <c r="FAE16" s="283"/>
      <c r="FAF16" s="284"/>
      <c r="FAG16" s="280"/>
      <c r="FAH16" s="281"/>
      <c r="FAI16" s="282"/>
      <c r="FAJ16" s="283"/>
      <c r="FAK16" s="283"/>
      <c r="FAL16" s="283"/>
      <c r="FAM16" s="284"/>
      <c r="FAN16" s="280"/>
      <c r="FAO16" s="281"/>
      <c r="FAP16" s="282"/>
      <c r="FAQ16" s="283"/>
      <c r="FAR16" s="283"/>
      <c r="FAS16" s="283"/>
      <c r="FAT16" s="284"/>
      <c r="FAU16" s="280"/>
      <c r="FAV16" s="281"/>
      <c r="FAW16" s="282"/>
      <c r="FAX16" s="283"/>
      <c r="FAY16" s="283"/>
      <c r="FAZ16" s="283"/>
      <c r="FBA16" s="284"/>
      <c r="FBB16" s="280"/>
      <c r="FBC16" s="281"/>
      <c r="FBD16" s="282"/>
      <c r="FBE16" s="283"/>
      <c r="FBF16" s="283"/>
      <c r="FBG16" s="283"/>
      <c r="FBH16" s="284"/>
      <c r="FBI16" s="280"/>
      <c r="FBJ16" s="281"/>
      <c r="FBK16" s="282"/>
      <c r="FBL16" s="283"/>
      <c r="FBM16" s="283"/>
      <c r="FBN16" s="283"/>
      <c r="FBO16" s="284"/>
      <c r="FBP16" s="280"/>
      <c r="FBQ16" s="281"/>
      <c r="FBR16" s="282"/>
      <c r="FBS16" s="283"/>
      <c r="FBT16" s="283"/>
      <c r="FBU16" s="283"/>
      <c r="FBV16" s="284"/>
      <c r="FBW16" s="280"/>
      <c r="FBX16" s="281"/>
      <c r="FBY16" s="282"/>
      <c r="FBZ16" s="283"/>
      <c r="FCA16" s="283"/>
      <c r="FCB16" s="283"/>
      <c r="FCC16" s="284"/>
      <c r="FCD16" s="280"/>
      <c r="FCE16" s="281"/>
      <c r="FCF16" s="282"/>
      <c r="FCG16" s="283"/>
      <c r="FCH16" s="283"/>
      <c r="FCI16" s="283"/>
      <c r="FCJ16" s="284"/>
      <c r="FCK16" s="280"/>
      <c r="FCL16" s="281"/>
      <c r="FCM16" s="282"/>
      <c r="FCN16" s="283"/>
      <c r="FCO16" s="283"/>
      <c r="FCP16" s="283"/>
      <c r="FCQ16" s="284"/>
      <c r="FCR16" s="280"/>
      <c r="FCS16" s="281"/>
      <c r="FCT16" s="282"/>
      <c r="FCU16" s="283"/>
      <c r="FCV16" s="283"/>
      <c r="FCW16" s="283"/>
      <c r="FCX16" s="284"/>
      <c r="FCY16" s="280"/>
      <c r="FCZ16" s="281"/>
      <c r="FDA16" s="282"/>
      <c r="FDB16" s="283"/>
      <c r="FDC16" s="283"/>
      <c r="FDD16" s="283"/>
      <c r="FDE16" s="284"/>
      <c r="FDF16" s="280"/>
      <c r="FDG16" s="281"/>
      <c r="FDH16" s="282"/>
      <c r="FDI16" s="283"/>
      <c r="FDJ16" s="283"/>
      <c r="FDK16" s="283"/>
      <c r="FDL16" s="284"/>
      <c r="FDM16" s="280"/>
      <c r="FDN16" s="281"/>
      <c r="FDO16" s="282"/>
      <c r="FDP16" s="283"/>
      <c r="FDQ16" s="283"/>
      <c r="FDR16" s="283"/>
      <c r="FDS16" s="284"/>
      <c r="FDT16" s="280"/>
      <c r="FDU16" s="281"/>
      <c r="FDV16" s="282"/>
      <c r="FDW16" s="283"/>
      <c r="FDX16" s="283"/>
      <c r="FDY16" s="283"/>
      <c r="FDZ16" s="284"/>
      <c r="FEA16" s="280"/>
      <c r="FEB16" s="281"/>
      <c r="FEC16" s="282"/>
      <c r="FED16" s="283"/>
      <c r="FEE16" s="283"/>
      <c r="FEF16" s="283"/>
      <c r="FEG16" s="284"/>
      <c r="FEH16" s="280"/>
      <c r="FEI16" s="281"/>
      <c r="FEJ16" s="282"/>
      <c r="FEK16" s="283"/>
      <c r="FEL16" s="283"/>
      <c r="FEM16" s="283"/>
      <c r="FEN16" s="284"/>
      <c r="FEO16" s="280"/>
      <c r="FEP16" s="281"/>
      <c r="FEQ16" s="282"/>
      <c r="FER16" s="283"/>
      <c r="FES16" s="283"/>
      <c r="FET16" s="283"/>
      <c r="FEU16" s="284"/>
      <c r="FEV16" s="280"/>
      <c r="FEW16" s="281"/>
      <c r="FEX16" s="282"/>
      <c r="FEY16" s="283"/>
      <c r="FEZ16" s="283"/>
      <c r="FFA16" s="283"/>
      <c r="FFB16" s="284"/>
      <c r="FFC16" s="280"/>
      <c r="FFD16" s="281"/>
      <c r="FFE16" s="282"/>
      <c r="FFF16" s="283"/>
      <c r="FFG16" s="283"/>
      <c r="FFH16" s="283"/>
      <c r="FFI16" s="284"/>
      <c r="FFJ16" s="280"/>
      <c r="FFK16" s="281"/>
      <c r="FFL16" s="282"/>
      <c r="FFM16" s="283"/>
      <c r="FFN16" s="283"/>
      <c r="FFO16" s="283"/>
      <c r="FFP16" s="284"/>
      <c r="FFQ16" s="280"/>
      <c r="FFR16" s="281"/>
      <c r="FFS16" s="282"/>
      <c r="FFT16" s="283"/>
      <c r="FFU16" s="283"/>
      <c r="FFV16" s="283"/>
      <c r="FFW16" s="284"/>
      <c r="FFX16" s="280"/>
      <c r="FFY16" s="281"/>
      <c r="FFZ16" s="282"/>
      <c r="FGA16" s="283"/>
      <c r="FGB16" s="283"/>
      <c r="FGC16" s="283"/>
      <c r="FGD16" s="284"/>
      <c r="FGE16" s="280"/>
      <c r="FGF16" s="281"/>
      <c r="FGG16" s="282"/>
      <c r="FGH16" s="283"/>
      <c r="FGI16" s="283"/>
      <c r="FGJ16" s="283"/>
      <c r="FGK16" s="284"/>
      <c r="FGL16" s="280"/>
      <c r="FGM16" s="281"/>
      <c r="FGN16" s="282"/>
      <c r="FGO16" s="283"/>
      <c r="FGP16" s="283"/>
      <c r="FGQ16" s="283"/>
      <c r="FGR16" s="284"/>
      <c r="FGS16" s="280"/>
      <c r="FGT16" s="281"/>
      <c r="FGU16" s="282"/>
      <c r="FGV16" s="283"/>
      <c r="FGW16" s="283"/>
      <c r="FGX16" s="283"/>
      <c r="FGY16" s="284"/>
      <c r="FGZ16" s="280"/>
      <c r="FHA16" s="281"/>
      <c r="FHB16" s="282"/>
      <c r="FHC16" s="283"/>
      <c r="FHD16" s="283"/>
      <c r="FHE16" s="283"/>
      <c r="FHF16" s="284"/>
      <c r="FHG16" s="280"/>
      <c r="FHH16" s="281"/>
      <c r="FHI16" s="282"/>
      <c r="FHJ16" s="283"/>
      <c r="FHK16" s="283"/>
      <c r="FHL16" s="283"/>
      <c r="FHM16" s="284"/>
      <c r="FHN16" s="280"/>
      <c r="FHO16" s="281"/>
      <c r="FHP16" s="282"/>
      <c r="FHQ16" s="283"/>
      <c r="FHR16" s="283"/>
      <c r="FHS16" s="283"/>
      <c r="FHT16" s="284"/>
      <c r="FHU16" s="280"/>
      <c r="FHV16" s="281"/>
      <c r="FHW16" s="282"/>
      <c r="FHX16" s="283"/>
      <c r="FHY16" s="283"/>
      <c r="FHZ16" s="283"/>
      <c r="FIA16" s="284"/>
      <c r="FIB16" s="280"/>
      <c r="FIC16" s="281"/>
      <c r="FID16" s="282"/>
      <c r="FIE16" s="283"/>
      <c r="FIF16" s="283"/>
      <c r="FIG16" s="283"/>
      <c r="FIH16" s="284"/>
      <c r="FII16" s="280"/>
      <c r="FIJ16" s="281"/>
      <c r="FIK16" s="282"/>
      <c r="FIL16" s="283"/>
      <c r="FIM16" s="283"/>
      <c r="FIN16" s="283"/>
      <c r="FIO16" s="284"/>
      <c r="FIP16" s="280"/>
      <c r="FIQ16" s="281"/>
      <c r="FIR16" s="282"/>
      <c r="FIS16" s="283"/>
      <c r="FIT16" s="283"/>
      <c r="FIU16" s="283"/>
      <c r="FIV16" s="284"/>
      <c r="FIW16" s="280"/>
      <c r="FIX16" s="281"/>
      <c r="FIY16" s="282"/>
      <c r="FIZ16" s="283"/>
      <c r="FJA16" s="283"/>
      <c r="FJB16" s="283"/>
      <c r="FJC16" s="284"/>
      <c r="FJD16" s="280"/>
      <c r="FJE16" s="281"/>
      <c r="FJF16" s="282"/>
      <c r="FJG16" s="283"/>
      <c r="FJH16" s="283"/>
      <c r="FJI16" s="283"/>
      <c r="FJJ16" s="284"/>
      <c r="FJK16" s="280"/>
      <c r="FJL16" s="281"/>
      <c r="FJM16" s="282"/>
      <c r="FJN16" s="283"/>
      <c r="FJO16" s="283"/>
      <c r="FJP16" s="283"/>
      <c r="FJQ16" s="284"/>
      <c r="FJR16" s="280"/>
      <c r="FJS16" s="281"/>
      <c r="FJT16" s="282"/>
      <c r="FJU16" s="283"/>
      <c r="FJV16" s="283"/>
      <c r="FJW16" s="283"/>
      <c r="FJX16" s="284"/>
      <c r="FJY16" s="280"/>
      <c r="FJZ16" s="281"/>
      <c r="FKA16" s="282"/>
      <c r="FKB16" s="283"/>
      <c r="FKC16" s="283"/>
      <c r="FKD16" s="283"/>
      <c r="FKE16" s="284"/>
      <c r="FKF16" s="280"/>
      <c r="FKG16" s="281"/>
      <c r="FKH16" s="282"/>
      <c r="FKI16" s="283"/>
      <c r="FKJ16" s="283"/>
      <c r="FKK16" s="283"/>
      <c r="FKL16" s="284"/>
      <c r="FKM16" s="280"/>
      <c r="FKN16" s="281"/>
      <c r="FKO16" s="282"/>
      <c r="FKP16" s="283"/>
      <c r="FKQ16" s="283"/>
      <c r="FKR16" s="283"/>
      <c r="FKS16" s="284"/>
      <c r="FKT16" s="280"/>
      <c r="FKU16" s="281"/>
      <c r="FKV16" s="282"/>
      <c r="FKW16" s="283"/>
      <c r="FKX16" s="283"/>
      <c r="FKY16" s="283"/>
      <c r="FKZ16" s="284"/>
      <c r="FLA16" s="280"/>
      <c r="FLB16" s="281"/>
      <c r="FLC16" s="282"/>
      <c r="FLD16" s="283"/>
      <c r="FLE16" s="283"/>
      <c r="FLF16" s="283"/>
      <c r="FLG16" s="284"/>
      <c r="FLH16" s="280"/>
      <c r="FLI16" s="281"/>
      <c r="FLJ16" s="282"/>
      <c r="FLK16" s="283"/>
      <c r="FLL16" s="283"/>
      <c r="FLM16" s="283"/>
      <c r="FLN16" s="284"/>
      <c r="FLO16" s="280"/>
      <c r="FLP16" s="281"/>
      <c r="FLQ16" s="282"/>
      <c r="FLR16" s="283"/>
      <c r="FLS16" s="283"/>
      <c r="FLT16" s="283"/>
      <c r="FLU16" s="284"/>
      <c r="FLV16" s="280"/>
      <c r="FLW16" s="281"/>
      <c r="FLX16" s="282"/>
      <c r="FLY16" s="283"/>
      <c r="FLZ16" s="283"/>
      <c r="FMA16" s="283"/>
      <c r="FMB16" s="284"/>
      <c r="FMC16" s="280"/>
      <c r="FMD16" s="281"/>
      <c r="FME16" s="282"/>
      <c r="FMF16" s="283"/>
      <c r="FMG16" s="283"/>
      <c r="FMH16" s="283"/>
      <c r="FMI16" s="284"/>
      <c r="FMJ16" s="280"/>
      <c r="FMK16" s="281"/>
      <c r="FML16" s="282"/>
      <c r="FMM16" s="283"/>
      <c r="FMN16" s="283"/>
      <c r="FMO16" s="283"/>
      <c r="FMP16" s="284"/>
      <c r="FMQ16" s="280"/>
      <c r="FMR16" s="281"/>
      <c r="FMS16" s="282"/>
      <c r="FMT16" s="283"/>
      <c r="FMU16" s="283"/>
      <c r="FMV16" s="283"/>
      <c r="FMW16" s="284"/>
      <c r="FMX16" s="280"/>
      <c r="FMY16" s="281"/>
      <c r="FMZ16" s="282"/>
      <c r="FNA16" s="283"/>
      <c r="FNB16" s="283"/>
      <c r="FNC16" s="283"/>
      <c r="FND16" s="284"/>
      <c r="FNE16" s="280"/>
      <c r="FNF16" s="281"/>
      <c r="FNG16" s="282"/>
      <c r="FNH16" s="283"/>
      <c r="FNI16" s="283"/>
      <c r="FNJ16" s="283"/>
      <c r="FNK16" s="284"/>
      <c r="FNL16" s="280"/>
      <c r="FNM16" s="281"/>
      <c r="FNN16" s="282"/>
      <c r="FNO16" s="283"/>
      <c r="FNP16" s="283"/>
      <c r="FNQ16" s="283"/>
      <c r="FNR16" s="284"/>
      <c r="FNS16" s="280"/>
      <c r="FNT16" s="281"/>
      <c r="FNU16" s="282"/>
      <c r="FNV16" s="283"/>
      <c r="FNW16" s="283"/>
      <c r="FNX16" s="283"/>
      <c r="FNY16" s="284"/>
      <c r="FNZ16" s="280"/>
      <c r="FOA16" s="281"/>
      <c r="FOB16" s="282"/>
      <c r="FOC16" s="283"/>
      <c r="FOD16" s="283"/>
      <c r="FOE16" s="283"/>
      <c r="FOF16" s="284"/>
      <c r="FOG16" s="280"/>
      <c r="FOH16" s="281"/>
      <c r="FOI16" s="282"/>
      <c r="FOJ16" s="283"/>
      <c r="FOK16" s="283"/>
      <c r="FOL16" s="283"/>
      <c r="FOM16" s="284"/>
      <c r="FON16" s="280"/>
      <c r="FOO16" s="281"/>
      <c r="FOP16" s="282"/>
      <c r="FOQ16" s="283"/>
      <c r="FOR16" s="283"/>
      <c r="FOS16" s="283"/>
      <c r="FOT16" s="284"/>
      <c r="FOU16" s="280"/>
      <c r="FOV16" s="281"/>
      <c r="FOW16" s="282"/>
      <c r="FOX16" s="283"/>
      <c r="FOY16" s="283"/>
      <c r="FOZ16" s="283"/>
      <c r="FPA16" s="284"/>
      <c r="FPB16" s="280"/>
      <c r="FPC16" s="281"/>
      <c r="FPD16" s="282"/>
      <c r="FPE16" s="283"/>
      <c r="FPF16" s="283"/>
      <c r="FPG16" s="283"/>
      <c r="FPH16" s="284"/>
      <c r="FPI16" s="280"/>
      <c r="FPJ16" s="281"/>
      <c r="FPK16" s="282"/>
      <c r="FPL16" s="283"/>
      <c r="FPM16" s="283"/>
      <c r="FPN16" s="283"/>
      <c r="FPO16" s="284"/>
      <c r="FPP16" s="280"/>
      <c r="FPQ16" s="281"/>
      <c r="FPR16" s="282"/>
      <c r="FPS16" s="283"/>
      <c r="FPT16" s="283"/>
      <c r="FPU16" s="283"/>
      <c r="FPV16" s="284"/>
      <c r="FPW16" s="280"/>
      <c r="FPX16" s="281"/>
      <c r="FPY16" s="282"/>
      <c r="FPZ16" s="283"/>
      <c r="FQA16" s="283"/>
      <c r="FQB16" s="283"/>
      <c r="FQC16" s="284"/>
      <c r="FQD16" s="280"/>
      <c r="FQE16" s="281"/>
      <c r="FQF16" s="282"/>
      <c r="FQG16" s="283"/>
      <c r="FQH16" s="283"/>
      <c r="FQI16" s="283"/>
      <c r="FQJ16" s="284"/>
      <c r="FQK16" s="280"/>
      <c r="FQL16" s="281"/>
      <c r="FQM16" s="282"/>
      <c r="FQN16" s="283"/>
      <c r="FQO16" s="283"/>
      <c r="FQP16" s="283"/>
      <c r="FQQ16" s="284"/>
      <c r="FQR16" s="280"/>
      <c r="FQS16" s="281"/>
      <c r="FQT16" s="282"/>
      <c r="FQU16" s="283"/>
      <c r="FQV16" s="283"/>
      <c r="FQW16" s="283"/>
      <c r="FQX16" s="284"/>
      <c r="FQY16" s="280"/>
      <c r="FQZ16" s="281"/>
      <c r="FRA16" s="282"/>
      <c r="FRB16" s="283"/>
      <c r="FRC16" s="283"/>
      <c r="FRD16" s="283"/>
      <c r="FRE16" s="284"/>
      <c r="FRF16" s="280"/>
      <c r="FRG16" s="281"/>
      <c r="FRH16" s="282"/>
      <c r="FRI16" s="283"/>
      <c r="FRJ16" s="283"/>
      <c r="FRK16" s="283"/>
      <c r="FRL16" s="284"/>
      <c r="FRM16" s="280"/>
      <c r="FRN16" s="281"/>
      <c r="FRO16" s="282"/>
      <c r="FRP16" s="283"/>
      <c r="FRQ16" s="283"/>
      <c r="FRR16" s="283"/>
      <c r="FRS16" s="284"/>
      <c r="FRT16" s="280"/>
      <c r="FRU16" s="281"/>
      <c r="FRV16" s="282"/>
      <c r="FRW16" s="283"/>
      <c r="FRX16" s="283"/>
      <c r="FRY16" s="283"/>
      <c r="FRZ16" s="284"/>
      <c r="FSA16" s="280"/>
      <c r="FSB16" s="281"/>
      <c r="FSC16" s="282"/>
      <c r="FSD16" s="283"/>
      <c r="FSE16" s="283"/>
      <c r="FSF16" s="283"/>
      <c r="FSG16" s="284"/>
      <c r="FSH16" s="280"/>
      <c r="FSI16" s="281"/>
      <c r="FSJ16" s="282"/>
      <c r="FSK16" s="283"/>
      <c r="FSL16" s="283"/>
      <c r="FSM16" s="283"/>
      <c r="FSN16" s="284"/>
      <c r="FSO16" s="280"/>
      <c r="FSP16" s="281"/>
      <c r="FSQ16" s="282"/>
      <c r="FSR16" s="283"/>
      <c r="FSS16" s="283"/>
      <c r="FST16" s="283"/>
      <c r="FSU16" s="284"/>
      <c r="FSV16" s="280"/>
      <c r="FSW16" s="281"/>
      <c r="FSX16" s="282"/>
      <c r="FSY16" s="283"/>
      <c r="FSZ16" s="283"/>
      <c r="FTA16" s="283"/>
      <c r="FTB16" s="284"/>
      <c r="FTC16" s="280"/>
      <c r="FTD16" s="281"/>
      <c r="FTE16" s="282"/>
      <c r="FTF16" s="283"/>
      <c r="FTG16" s="283"/>
      <c r="FTH16" s="283"/>
      <c r="FTI16" s="284"/>
      <c r="FTJ16" s="280"/>
      <c r="FTK16" s="281"/>
      <c r="FTL16" s="282"/>
      <c r="FTM16" s="283"/>
      <c r="FTN16" s="283"/>
      <c r="FTO16" s="283"/>
      <c r="FTP16" s="284"/>
      <c r="FTQ16" s="280"/>
      <c r="FTR16" s="281"/>
      <c r="FTS16" s="282"/>
      <c r="FTT16" s="283"/>
      <c r="FTU16" s="283"/>
      <c r="FTV16" s="283"/>
      <c r="FTW16" s="284"/>
      <c r="FTX16" s="280"/>
      <c r="FTY16" s="281"/>
      <c r="FTZ16" s="282"/>
      <c r="FUA16" s="283"/>
      <c r="FUB16" s="283"/>
      <c r="FUC16" s="283"/>
      <c r="FUD16" s="284"/>
      <c r="FUE16" s="280"/>
      <c r="FUF16" s="281"/>
      <c r="FUG16" s="282"/>
      <c r="FUH16" s="283"/>
      <c r="FUI16" s="283"/>
      <c r="FUJ16" s="283"/>
      <c r="FUK16" s="284"/>
      <c r="FUL16" s="280"/>
      <c r="FUM16" s="281"/>
      <c r="FUN16" s="282"/>
      <c r="FUO16" s="283"/>
      <c r="FUP16" s="283"/>
      <c r="FUQ16" s="283"/>
      <c r="FUR16" s="284"/>
      <c r="FUS16" s="280"/>
      <c r="FUT16" s="281"/>
      <c r="FUU16" s="282"/>
      <c r="FUV16" s="283"/>
      <c r="FUW16" s="283"/>
      <c r="FUX16" s="283"/>
      <c r="FUY16" s="284"/>
      <c r="FUZ16" s="280"/>
      <c r="FVA16" s="281"/>
      <c r="FVB16" s="282"/>
      <c r="FVC16" s="283"/>
      <c r="FVD16" s="283"/>
      <c r="FVE16" s="283"/>
      <c r="FVF16" s="284"/>
      <c r="FVG16" s="280"/>
      <c r="FVH16" s="281"/>
      <c r="FVI16" s="282"/>
      <c r="FVJ16" s="283"/>
      <c r="FVK16" s="283"/>
      <c r="FVL16" s="283"/>
      <c r="FVM16" s="284"/>
      <c r="FVN16" s="280"/>
      <c r="FVO16" s="281"/>
      <c r="FVP16" s="282"/>
      <c r="FVQ16" s="283"/>
      <c r="FVR16" s="283"/>
      <c r="FVS16" s="283"/>
      <c r="FVT16" s="284"/>
      <c r="FVU16" s="280"/>
      <c r="FVV16" s="281"/>
      <c r="FVW16" s="282"/>
      <c r="FVX16" s="283"/>
      <c r="FVY16" s="283"/>
      <c r="FVZ16" s="283"/>
      <c r="FWA16" s="284"/>
      <c r="FWB16" s="280"/>
      <c r="FWC16" s="281"/>
      <c r="FWD16" s="282"/>
      <c r="FWE16" s="283"/>
      <c r="FWF16" s="283"/>
      <c r="FWG16" s="283"/>
      <c r="FWH16" s="284"/>
      <c r="FWI16" s="280"/>
      <c r="FWJ16" s="281"/>
      <c r="FWK16" s="282"/>
      <c r="FWL16" s="283"/>
      <c r="FWM16" s="283"/>
      <c r="FWN16" s="283"/>
      <c r="FWO16" s="284"/>
      <c r="FWP16" s="280"/>
      <c r="FWQ16" s="281"/>
      <c r="FWR16" s="282"/>
      <c r="FWS16" s="283"/>
      <c r="FWT16" s="283"/>
      <c r="FWU16" s="283"/>
      <c r="FWV16" s="284"/>
      <c r="FWW16" s="280"/>
      <c r="FWX16" s="281"/>
      <c r="FWY16" s="282"/>
      <c r="FWZ16" s="283"/>
      <c r="FXA16" s="283"/>
      <c r="FXB16" s="283"/>
      <c r="FXC16" s="284"/>
      <c r="FXD16" s="280"/>
      <c r="FXE16" s="281"/>
      <c r="FXF16" s="282"/>
      <c r="FXG16" s="283"/>
      <c r="FXH16" s="283"/>
      <c r="FXI16" s="283"/>
      <c r="FXJ16" s="284"/>
      <c r="FXK16" s="280"/>
      <c r="FXL16" s="281"/>
      <c r="FXM16" s="282"/>
      <c r="FXN16" s="283"/>
      <c r="FXO16" s="283"/>
      <c r="FXP16" s="283"/>
      <c r="FXQ16" s="284"/>
      <c r="FXR16" s="280"/>
      <c r="FXS16" s="281"/>
      <c r="FXT16" s="282"/>
      <c r="FXU16" s="283"/>
      <c r="FXV16" s="283"/>
      <c r="FXW16" s="283"/>
      <c r="FXX16" s="284"/>
      <c r="FXY16" s="280"/>
      <c r="FXZ16" s="281"/>
      <c r="FYA16" s="282"/>
      <c r="FYB16" s="283"/>
      <c r="FYC16" s="283"/>
      <c r="FYD16" s="283"/>
      <c r="FYE16" s="284"/>
      <c r="FYF16" s="280"/>
      <c r="FYG16" s="281"/>
      <c r="FYH16" s="282"/>
      <c r="FYI16" s="283"/>
      <c r="FYJ16" s="283"/>
      <c r="FYK16" s="283"/>
      <c r="FYL16" s="284"/>
      <c r="FYM16" s="280"/>
      <c r="FYN16" s="281"/>
      <c r="FYO16" s="282"/>
      <c r="FYP16" s="283"/>
      <c r="FYQ16" s="283"/>
      <c r="FYR16" s="283"/>
      <c r="FYS16" s="284"/>
      <c r="FYT16" s="280"/>
      <c r="FYU16" s="281"/>
      <c r="FYV16" s="282"/>
      <c r="FYW16" s="283"/>
      <c r="FYX16" s="283"/>
      <c r="FYY16" s="283"/>
      <c r="FYZ16" s="284"/>
      <c r="FZA16" s="280"/>
      <c r="FZB16" s="281"/>
      <c r="FZC16" s="282"/>
      <c r="FZD16" s="283"/>
      <c r="FZE16" s="283"/>
      <c r="FZF16" s="283"/>
      <c r="FZG16" s="284"/>
      <c r="FZH16" s="280"/>
      <c r="FZI16" s="281"/>
      <c r="FZJ16" s="282"/>
      <c r="FZK16" s="283"/>
      <c r="FZL16" s="283"/>
      <c r="FZM16" s="283"/>
      <c r="FZN16" s="284"/>
      <c r="FZO16" s="280"/>
      <c r="FZP16" s="281"/>
      <c r="FZQ16" s="282"/>
      <c r="FZR16" s="283"/>
      <c r="FZS16" s="283"/>
      <c r="FZT16" s="283"/>
      <c r="FZU16" s="284"/>
      <c r="FZV16" s="280"/>
      <c r="FZW16" s="281"/>
      <c r="FZX16" s="282"/>
      <c r="FZY16" s="283"/>
      <c r="FZZ16" s="283"/>
      <c r="GAA16" s="283"/>
      <c r="GAB16" s="284"/>
      <c r="GAC16" s="280"/>
      <c r="GAD16" s="281"/>
      <c r="GAE16" s="282"/>
      <c r="GAF16" s="283"/>
      <c r="GAG16" s="283"/>
      <c r="GAH16" s="283"/>
      <c r="GAI16" s="284"/>
      <c r="GAJ16" s="280"/>
      <c r="GAK16" s="281"/>
      <c r="GAL16" s="282"/>
      <c r="GAM16" s="283"/>
      <c r="GAN16" s="283"/>
      <c r="GAO16" s="283"/>
      <c r="GAP16" s="284"/>
      <c r="GAQ16" s="280"/>
      <c r="GAR16" s="281"/>
      <c r="GAS16" s="282"/>
      <c r="GAT16" s="283"/>
      <c r="GAU16" s="283"/>
      <c r="GAV16" s="283"/>
      <c r="GAW16" s="284"/>
      <c r="GAX16" s="280"/>
      <c r="GAY16" s="281"/>
      <c r="GAZ16" s="282"/>
      <c r="GBA16" s="283"/>
      <c r="GBB16" s="283"/>
      <c r="GBC16" s="283"/>
      <c r="GBD16" s="284"/>
      <c r="GBE16" s="280"/>
      <c r="GBF16" s="281"/>
      <c r="GBG16" s="282"/>
      <c r="GBH16" s="283"/>
      <c r="GBI16" s="283"/>
      <c r="GBJ16" s="283"/>
      <c r="GBK16" s="284"/>
      <c r="GBL16" s="280"/>
      <c r="GBM16" s="281"/>
      <c r="GBN16" s="282"/>
      <c r="GBO16" s="283"/>
      <c r="GBP16" s="283"/>
      <c r="GBQ16" s="283"/>
      <c r="GBR16" s="284"/>
      <c r="GBS16" s="280"/>
      <c r="GBT16" s="281"/>
      <c r="GBU16" s="282"/>
      <c r="GBV16" s="283"/>
      <c r="GBW16" s="283"/>
      <c r="GBX16" s="283"/>
      <c r="GBY16" s="284"/>
      <c r="GBZ16" s="280"/>
      <c r="GCA16" s="281"/>
      <c r="GCB16" s="282"/>
      <c r="GCC16" s="283"/>
      <c r="GCD16" s="283"/>
      <c r="GCE16" s="283"/>
      <c r="GCF16" s="284"/>
      <c r="GCG16" s="280"/>
      <c r="GCH16" s="281"/>
      <c r="GCI16" s="282"/>
      <c r="GCJ16" s="283"/>
      <c r="GCK16" s="283"/>
      <c r="GCL16" s="283"/>
      <c r="GCM16" s="284"/>
      <c r="GCN16" s="280"/>
      <c r="GCO16" s="281"/>
      <c r="GCP16" s="282"/>
      <c r="GCQ16" s="283"/>
      <c r="GCR16" s="283"/>
      <c r="GCS16" s="283"/>
      <c r="GCT16" s="284"/>
      <c r="GCU16" s="280"/>
      <c r="GCV16" s="281"/>
      <c r="GCW16" s="282"/>
      <c r="GCX16" s="283"/>
      <c r="GCY16" s="283"/>
      <c r="GCZ16" s="283"/>
      <c r="GDA16" s="284"/>
      <c r="GDB16" s="280"/>
      <c r="GDC16" s="281"/>
      <c r="GDD16" s="282"/>
      <c r="GDE16" s="283"/>
      <c r="GDF16" s="283"/>
      <c r="GDG16" s="283"/>
      <c r="GDH16" s="284"/>
      <c r="GDI16" s="280"/>
      <c r="GDJ16" s="281"/>
      <c r="GDK16" s="282"/>
      <c r="GDL16" s="283"/>
      <c r="GDM16" s="283"/>
      <c r="GDN16" s="283"/>
      <c r="GDO16" s="284"/>
      <c r="GDP16" s="280"/>
      <c r="GDQ16" s="281"/>
      <c r="GDR16" s="282"/>
      <c r="GDS16" s="283"/>
      <c r="GDT16" s="283"/>
      <c r="GDU16" s="283"/>
      <c r="GDV16" s="284"/>
      <c r="GDW16" s="280"/>
      <c r="GDX16" s="281"/>
      <c r="GDY16" s="282"/>
      <c r="GDZ16" s="283"/>
      <c r="GEA16" s="283"/>
      <c r="GEB16" s="283"/>
      <c r="GEC16" s="284"/>
      <c r="GED16" s="280"/>
      <c r="GEE16" s="281"/>
      <c r="GEF16" s="282"/>
      <c r="GEG16" s="283"/>
      <c r="GEH16" s="283"/>
      <c r="GEI16" s="283"/>
      <c r="GEJ16" s="284"/>
      <c r="GEK16" s="280"/>
      <c r="GEL16" s="281"/>
      <c r="GEM16" s="282"/>
      <c r="GEN16" s="283"/>
      <c r="GEO16" s="283"/>
      <c r="GEP16" s="283"/>
      <c r="GEQ16" s="284"/>
      <c r="GER16" s="280"/>
      <c r="GES16" s="281"/>
      <c r="GET16" s="282"/>
      <c r="GEU16" s="283"/>
      <c r="GEV16" s="283"/>
      <c r="GEW16" s="283"/>
      <c r="GEX16" s="284"/>
      <c r="GEY16" s="280"/>
      <c r="GEZ16" s="281"/>
      <c r="GFA16" s="282"/>
      <c r="GFB16" s="283"/>
      <c r="GFC16" s="283"/>
      <c r="GFD16" s="283"/>
      <c r="GFE16" s="284"/>
      <c r="GFF16" s="280"/>
      <c r="GFG16" s="281"/>
      <c r="GFH16" s="282"/>
      <c r="GFI16" s="283"/>
      <c r="GFJ16" s="283"/>
      <c r="GFK16" s="283"/>
      <c r="GFL16" s="284"/>
      <c r="GFM16" s="280"/>
      <c r="GFN16" s="281"/>
      <c r="GFO16" s="282"/>
      <c r="GFP16" s="283"/>
      <c r="GFQ16" s="283"/>
      <c r="GFR16" s="283"/>
      <c r="GFS16" s="284"/>
      <c r="GFT16" s="280"/>
      <c r="GFU16" s="281"/>
      <c r="GFV16" s="282"/>
      <c r="GFW16" s="283"/>
      <c r="GFX16" s="283"/>
      <c r="GFY16" s="283"/>
      <c r="GFZ16" s="284"/>
      <c r="GGA16" s="280"/>
      <c r="GGB16" s="281"/>
      <c r="GGC16" s="282"/>
      <c r="GGD16" s="283"/>
      <c r="GGE16" s="283"/>
      <c r="GGF16" s="283"/>
      <c r="GGG16" s="284"/>
      <c r="GGH16" s="280"/>
      <c r="GGI16" s="281"/>
      <c r="GGJ16" s="282"/>
      <c r="GGK16" s="283"/>
      <c r="GGL16" s="283"/>
      <c r="GGM16" s="283"/>
      <c r="GGN16" s="284"/>
      <c r="GGO16" s="280"/>
      <c r="GGP16" s="281"/>
      <c r="GGQ16" s="282"/>
      <c r="GGR16" s="283"/>
      <c r="GGS16" s="283"/>
      <c r="GGT16" s="283"/>
      <c r="GGU16" s="284"/>
      <c r="GGV16" s="280"/>
      <c r="GGW16" s="281"/>
      <c r="GGX16" s="282"/>
      <c r="GGY16" s="283"/>
      <c r="GGZ16" s="283"/>
      <c r="GHA16" s="283"/>
      <c r="GHB16" s="284"/>
      <c r="GHC16" s="280"/>
      <c r="GHD16" s="281"/>
      <c r="GHE16" s="282"/>
      <c r="GHF16" s="283"/>
      <c r="GHG16" s="283"/>
      <c r="GHH16" s="283"/>
      <c r="GHI16" s="284"/>
      <c r="GHJ16" s="280"/>
      <c r="GHK16" s="281"/>
      <c r="GHL16" s="282"/>
      <c r="GHM16" s="283"/>
      <c r="GHN16" s="283"/>
      <c r="GHO16" s="283"/>
      <c r="GHP16" s="284"/>
      <c r="GHQ16" s="280"/>
      <c r="GHR16" s="281"/>
      <c r="GHS16" s="282"/>
      <c r="GHT16" s="283"/>
      <c r="GHU16" s="283"/>
      <c r="GHV16" s="283"/>
      <c r="GHW16" s="284"/>
      <c r="GHX16" s="280"/>
      <c r="GHY16" s="281"/>
      <c r="GHZ16" s="282"/>
      <c r="GIA16" s="283"/>
      <c r="GIB16" s="283"/>
      <c r="GIC16" s="283"/>
      <c r="GID16" s="284"/>
      <c r="GIE16" s="280"/>
      <c r="GIF16" s="281"/>
      <c r="GIG16" s="282"/>
      <c r="GIH16" s="283"/>
      <c r="GII16" s="283"/>
      <c r="GIJ16" s="283"/>
      <c r="GIK16" s="284"/>
      <c r="GIL16" s="280"/>
      <c r="GIM16" s="281"/>
      <c r="GIN16" s="282"/>
      <c r="GIO16" s="283"/>
      <c r="GIP16" s="283"/>
      <c r="GIQ16" s="283"/>
      <c r="GIR16" s="284"/>
      <c r="GIS16" s="280"/>
      <c r="GIT16" s="281"/>
      <c r="GIU16" s="282"/>
      <c r="GIV16" s="283"/>
      <c r="GIW16" s="283"/>
      <c r="GIX16" s="283"/>
      <c r="GIY16" s="284"/>
      <c r="GIZ16" s="280"/>
      <c r="GJA16" s="281"/>
      <c r="GJB16" s="282"/>
      <c r="GJC16" s="283"/>
      <c r="GJD16" s="283"/>
      <c r="GJE16" s="283"/>
      <c r="GJF16" s="284"/>
      <c r="GJG16" s="280"/>
      <c r="GJH16" s="281"/>
      <c r="GJI16" s="282"/>
      <c r="GJJ16" s="283"/>
      <c r="GJK16" s="283"/>
      <c r="GJL16" s="283"/>
      <c r="GJM16" s="284"/>
      <c r="GJN16" s="280"/>
      <c r="GJO16" s="281"/>
      <c r="GJP16" s="282"/>
      <c r="GJQ16" s="283"/>
      <c r="GJR16" s="283"/>
      <c r="GJS16" s="283"/>
      <c r="GJT16" s="284"/>
      <c r="GJU16" s="280"/>
      <c r="GJV16" s="281"/>
      <c r="GJW16" s="282"/>
      <c r="GJX16" s="283"/>
      <c r="GJY16" s="283"/>
      <c r="GJZ16" s="283"/>
      <c r="GKA16" s="284"/>
      <c r="GKB16" s="280"/>
      <c r="GKC16" s="281"/>
      <c r="GKD16" s="282"/>
      <c r="GKE16" s="283"/>
      <c r="GKF16" s="283"/>
      <c r="GKG16" s="283"/>
      <c r="GKH16" s="284"/>
      <c r="GKI16" s="280"/>
      <c r="GKJ16" s="281"/>
      <c r="GKK16" s="282"/>
      <c r="GKL16" s="283"/>
      <c r="GKM16" s="283"/>
      <c r="GKN16" s="283"/>
      <c r="GKO16" s="284"/>
      <c r="GKP16" s="280"/>
      <c r="GKQ16" s="281"/>
      <c r="GKR16" s="282"/>
      <c r="GKS16" s="283"/>
      <c r="GKT16" s="283"/>
      <c r="GKU16" s="283"/>
      <c r="GKV16" s="284"/>
      <c r="GKW16" s="280"/>
      <c r="GKX16" s="281"/>
      <c r="GKY16" s="282"/>
      <c r="GKZ16" s="283"/>
      <c r="GLA16" s="283"/>
      <c r="GLB16" s="283"/>
      <c r="GLC16" s="284"/>
      <c r="GLD16" s="280"/>
      <c r="GLE16" s="281"/>
      <c r="GLF16" s="282"/>
      <c r="GLG16" s="283"/>
      <c r="GLH16" s="283"/>
      <c r="GLI16" s="283"/>
      <c r="GLJ16" s="284"/>
      <c r="GLK16" s="280"/>
      <c r="GLL16" s="281"/>
      <c r="GLM16" s="282"/>
      <c r="GLN16" s="283"/>
      <c r="GLO16" s="283"/>
      <c r="GLP16" s="283"/>
      <c r="GLQ16" s="284"/>
      <c r="GLR16" s="280"/>
      <c r="GLS16" s="281"/>
      <c r="GLT16" s="282"/>
      <c r="GLU16" s="283"/>
      <c r="GLV16" s="283"/>
      <c r="GLW16" s="283"/>
      <c r="GLX16" s="284"/>
      <c r="GLY16" s="280"/>
      <c r="GLZ16" s="281"/>
      <c r="GMA16" s="282"/>
      <c r="GMB16" s="283"/>
      <c r="GMC16" s="283"/>
      <c r="GMD16" s="283"/>
      <c r="GME16" s="284"/>
      <c r="GMF16" s="280"/>
      <c r="GMG16" s="281"/>
      <c r="GMH16" s="282"/>
      <c r="GMI16" s="283"/>
      <c r="GMJ16" s="283"/>
      <c r="GMK16" s="283"/>
      <c r="GML16" s="284"/>
      <c r="GMM16" s="280"/>
      <c r="GMN16" s="281"/>
      <c r="GMO16" s="282"/>
      <c r="GMP16" s="283"/>
      <c r="GMQ16" s="283"/>
      <c r="GMR16" s="283"/>
      <c r="GMS16" s="284"/>
      <c r="GMT16" s="280"/>
      <c r="GMU16" s="281"/>
      <c r="GMV16" s="282"/>
      <c r="GMW16" s="283"/>
      <c r="GMX16" s="283"/>
      <c r="GMY16" s="283"/>
      <c r="GMZ16" s="284"/>
      <c r="GNA16" s="280"/>
      <c r="GNB16" s="281"/>
      <c r="GNC16" s="282"/>
      <c r="GND16" s="283"/>
      <c r="GNE16" s="283"/>
      <c r="GNF16" s="283"/>
      <c r="GNG16" s="284"/>
      <c r="GNH16" s="280"/>
      <c r="GNI16" s="281"/>
      <c r="GNJ16" s="282"/>
      <c r="GNK16" s="283"/>
      <c r="GNL16" s="283"/>
      <c r="GNM16" s="283"/>
      <c r="GNN16" s="284"/>
      <c r="GNO16" s="280"/>
      <c r="GNP16" s="281"/>
      <c r="GNQ16" s="282"/>
      <c r="GNR16" s="283"/>
      <c r="GNS16" s="283"/>
      <c r="GNT16" s="283"/>
      <c r="GNU16" s="284"/>
      <c r="GNV16" s="280"/>
      <c r="GNW16" s="281"/>
      <c r="GNX16" s="282"/>
      <c r="GNY16" s="283"/>
      <c r="GNZ16" s="283"/>
      <c r="GOA16" s="283"/>
      <c r="GOB16" s="284"/>
      <c r="GOC16" s="280"/>
      <c r="GOD16" s="281"/>
      <c r="GOE16" s="282"/>
      <c r="GOF16" s="283"/>
      <c r="GOG16" s="283"/>
      <c r="GOH16" s="283"/>
      <c r="GOI16" s="284"/>
      <c r="GOJ16" s="280"/>
      <c r="GOK16" s="281"/>
      <c r="GOL16" s="282"/>
      <c r="GOM16" s="283"/>
      <c r="GON16" s="283"/>
      <c r="GOO16" s="283"/>
      <c r="GOP16" s="284"/>
      <c r="GOQ16" s="280"/>
      <c r="GOR16" s="281"/>
      <c r="GOS16" s="282"/>
      <c r="GOT16" s="283"/>
      <c r="GOU16" s="283"/>
      <c r="GOV16" s="283"/>
      <c r="GOW16" s="284"/>
      <c r="GOX16" s="280"/>
      <c r="GOY16" s="281"/>
      <c r="GOZ16" s="282"/>
      <c r="GPA16" s="283"/>
      <c r="GPB16" s="283"/>
      <c r="GPC16" s="283"/>
      <c r="GPD16" s="284"/>
      <c r="GPE16" s="280"/>
      <c r="GPF16" s="281"/>
      <c r="GPG16" s="282"/>
      <c r="GPH16" s="283"/>
      <c r="GPI16" s="283"/>
      <c r="GPJ16" s="283"/>
      <c r="GPK16" s="284"/>
      <c r="GPL16" s="280"/>
      <c r="GPM16" s="281"/>
      <c r="GPN16" s="282"/>
      <c r="GPO16" s="283"/>
      <c r="GPP16" s="283"/>
      <c r="GPQ16" s="283"/>
      <c r="GPR16" s="284"/>
      <c r="GPS16" s="280"/>
      <c r="GPT16" s="281"/>
      <c r="GPU16" s="282"/>
      <c r="GPV16" s="283"/>
      <c r="GPW16" s="283"/>
      <c r="GPX16" s="283"/>
      <c r="GPY16" s="284"/>
      <c r="GPZ16" s="280"/>
      <c r="GQA16" s="281"/>
      <c r="GQB16" s="282"/>
      <c r="GQC16" s="283"/>
      <c r="GQD16" s="283"/>
      <c r="GQE16" s="283"/>
      <c r="GQF16" s="284"/>
      <c r="GQG16" s="280"/>
      <c r="GQH16" s="281"/>
      <c r="GQI16" s="282"/>
      <c r="GQJ16" s="283"/>
      <c r="GQK16" s="283"/>
      <c r="GQL16" s="283"/>
      <c r="GQM16" s="284"/>
      <c r="GQN16" s="280"/>
      <c r="GQO16" s="281"/>
      <c r="GQP16" s="282"/>
      <c r="GQQ16" s="283"/>
      <c r="GQR16" s="283"/>
      <c r="GQS16" s="283"/>
      <c r="GQT16" s="284"/>
      <c r="GQU16" s="280"/>
      <c r="GQV16" s="281"/>
      <c r="GQW16" s="282"/>
      <c r="GQX16" s="283"/>
      <c r="GQY16" s="283"/>
      <c r="GQZ16" s="283"/>
      <c r="GRA16" s="284"/>
      <c r="GRB16" s="280"/>
      <c r="GRC16" s="281"/>
      <c r="GRD16" s="282"/>
      <c r="GRE16" s="283"/>
      <c r="GRF16" s="283"/>
      <c r="GRG16" s="283"/>
      <c r="GRH16" s="284"/>
      <c r="GRI16" s="280"/>
      <c r="GRJ16" s="281"/>
      <c r="GRK16" s="282"/>
      <c r="GRL16" s="283"/>
      <c r="GRM16" s="283"/>
      <c r="GRN16" s="283"/>
      <c r="GRO16" s="284"/>
      <c r="GRP16" s="280"/>
      <c r="GRQ16" s="281"/>
      <c r="GRR16" s="282"/>
      <c r="GRS16" s="283"/>
      <c r="GRT16" s="283"/>
      <c r="GRU16" s="283"/>
      <c r="GRV16" s="284"/>
      <c r="GRW16" s="280"/>
      <c r="GRX16" s="281"/>
      <c r="GRY16" s="282"/>
      <c r="GRZ16" s="283"/>
      <c r="GSA16" s="283"/>
      <c r="GSB16" s="283"/>
      <c r="GSC16" s="284"/>
      <c r="GSD16" s="280"/>
      <c r="GSE16" s="281"/>
      <c r="GSF16" s="282"/>
      <c r="GSG16" s="283"/>
      <c r="GSH16" s="283"/>
      <c r="GSI16" s="283"/>
      <c r="GSJ16" s="284"/>
      <c r="GSK16" s="280"/>
      <c r="GSL16" s="281"/>
      <c r="GSM16" s="282"/>
      <c r="GSN16" s="283"/>
      <c r="GSO16" s="283"/>
      <c r="GSP16" s="283"/>
      <c r="GSQ16" s="284"/>
      <c r="GSR16" s="280"/>
      <c r="GSS16" s="281"/>
      <c r="GST16" s="282"/>
      <c r="GSU16" s="283"/>
      <c r="GSV16" s="283"/>
      <c r="GSW16" s="283"/>
      <c r="GSX16" s="284"/>
      <c r="GSY16" s="280"/>
      <c r="GSZ16" s="281"/>
      <c r="GTA16" s="282"/>
      <c r="GTB16" s="283"/>
      <c r="GTC16" s="283"/>
      <c r="GTD16" s="283"/>
      <c r="GTE16" s="284"/>
      <c r="GTF16" s="280"/>
      <c r="GTG16" s="281"/>
      <c r="GTH16" s="282"/>
      <c r="GTI16" s="283"/>
      <c r="GTJ16" s="283"/>
      <c r="GTK16" s="283"/>
      <c r="GTL16" s="284"/>
      <c r="GTM16" s="280"/>
      <c r="GTN16" s="281"/>
      <c r="GTO16" s="282"/>
      <c r="GTP16" s="283"/>
      <c r="GTQ16" s="283"/>
      <c r="GTR16" s="283"/>
      <c r="GTS16" s="284"/>
      <c r="GTT16" s="280"/>
      <c r="GTU16" s="281"/>
      <c r="GTV16" s="282"/>
      <c r="GTW16" s="283"/>
      <c r="GTX16" s="283"/>
      <c r="GTY16" s="283"/>
      <c r="GTZ16" s="284"/>
      <c r="GUA16" s="280"/>
      <c r="GUB16" s="281"/>
      <c r="GUC16" s="282"/>
      <c r="GUD16" s="283"/>
      <c r="GUE16" s="283"/>
      <c r="GUF16" s="283"/>
      <c r="GUG16" s="284"/>
      <c r="GUH16" s="280"/>
      <c r="GUI16" s="281"/>
      <c r="GUJ16" s="282"/>
      <c r="GUK16" s="283"/>
      <c r="GUL16" s="283"/>
      <c r="GUM16" s="283"/>
      <c r="GUN16" s="284"/>
      <c r="GUO16" s="280"/>
      <c r="GUP16" s="281"/>
      <c r="GUQ16" s="282"/>
      <c r="GUR16" s="283"/>
      <c r="GUS16" s="283"/>
      <c r="GUT16" s="283"/>
      <c r="GUU16" s="284"/>
      <c r="GUV16" s="280"/>
      <c r="GUW16" s="281"/>
      <c r="GUX16" s="282"/>
      <c r="GUY16" s="283"/>
      <c r="GUZ16" s="283"/>
      <c r="GVA16" s="283"/>
      <c r="GVB16" s="284"/>
      <c r="GVC16" s="280"/>
      <c r="GVD16" s="281"/>
      <c r="GVE16" s="282"/>
      <c r="GVF16" s="283"/>
      <c r="GVG16" s="283"/>
      <c r="GVH16" s="283"/>
      <c r="GVI16" s="284"/>
      <c r="GVJ16" s="280"/>
      <c r="GVK16" s="281"/>
      <c r="GVL16" s="282"/>
      <c r="GVM16" s="283"/>
      <c r="GVN16" s="283"/>
      <c r="GVO16" s="283"/>
      <c r="GVP16" s="284"/>
      <c r="GVQ16" s="280"/>
      <c r="GVR16" s="281"/>
      <c r="GVS16" s="282"/>
      <c r="GVT16" s="283"/>
      <c r="GVU16" s="283"/>
      <c r="GVV16" s="283"/>
      <c r="GVW16" s="284"/>
      <c r="GVX16" s="280"/>
      <c r="GVY16" s="281"/>
      <c r="GVZ16" s="282"/>
      <c r="GWA16" s="283"/>
      <c r="GWB16" s="283"/>
      <c r="GWC16" s="283"/>
      <c r="GWD16" s="284"/>
      <c r="GWE16" s="280"/>
      <c r="GWF16" s="281"/>
      <c r="GWG16" s="282"/>
      <c r="GWH16" s="283"/>
      <c r="GWI16" s="283"/>
      <c r="GWJ16" s="283"/>
      <c r="GWK16" s="284"/>
      <c r="GWL16" s="280"/>
      <c r="GWM16" s="281"/>
      <c r="GWN16" s="282"/>
      <c r="GWO16" s="283"/>
      <c r="GWP16" s="283"/>
      <c r="GWQ16" s="283"/>
      <c r="GWR16" s="284"/>
      <c r="GWS16" s="280"/>
      <c r="GWT16" s="281"/>
      <c r="GWU16" s="282"/>
      <c r="GWV16" s="283"/>
      <c r="GWW16" s="283"/>
      <c r="GWX16" s="283"/>
      <c r="GWY16" s="284"/>
      <c r="GWZ16" s="280"/>
      <c r="GXA16" s="281"/>
      <c r="GXB16" s="282"/>
      <c r="GXC16" s="283"/>
      <c r="GXD16" s="283"/>
      <c r="GXE16" s="283"/>
      <c r="GXF16" s="284"/>
      <c r="GXG16" s="280"/>
      <c r="GXH16" s="281"/>
      <c r="GXI16" s="282"/>
      <c r="GXJ16" s="283"/>
      <c r="GXK16" s="283"/>
      <c r="GXL16" s="283"/>
      <c r="GXM16" s="284"/>
      <c r="GXN16" s="280"/>
      <c r="GXO16" s="281"/>
      <c r="GXP16" s="282"/>
      <c r="GXQ16" s="283"/>
      <c r="GXR16" s="283"/>
      <c r="GXS16" s="283"/>
      <c r="GXT16" s="284"/>
      <c r="GXU16" s="280"/>
      <c r="GXV16" s="281"/>
      <c r="GXW16" s="282"/>
      <c r="GXX16" s="283"/>
      <c r="GXY16" s="283"/>
      <c r="GXZ16" s="283"/>
      <c r="GYA16" s="284"/>
      <c r="GYB16" s="280"/>
      <c r="GYC16" s="281"/>
      <c r="GYD16" s="282"/>
      <c r="GYE16" s="283"/>
      <c r="GYF16" s="283"/>
      <c r="GYG16" s="283"/>
      <c r="GYH16" s="284"/>
      <c r="GYI16" s="280"/>
      <c r="GYJ16" s="281"/>
      <c r="GYK16" s="282"/>
      <c r="GYL16" s="283"/>
      <c r="GYM16" s="283"/>
      <c r="GYN16" s="283"/>
      <c r="GYO16" s="284"/>
      <c r="GYP16" s="280"/>
      <c r="GYQ16" s="281"/>
      <c r="GYR16" s="282"/>
      <c r="GYS16" s="283"/>
      <c r="GYT16" s="283"/>
      <c r="GYU16" s="283"/>
      <c r="GYV16" s="284"/>
      <c r="GYW16" s="280"/>
      <c r="GYX16" s="281"/>
      <c r="GYY16" s="282"/>
      <c r="GYZ16" s="283"/>
      <c r="GZA16" s="283"/>
      <c r="GZB16" s="283"/>
      <c r="GZC16" s="284"/>
      <c r="GZD16" s="280"/>
      <c r="GZE16" s="281"/>
      <c r="GZF16" s="282"/>
      <c r="GZG16" s="283"/>
      <c r="GZH16" s="283"/>
      <c r="GZI16" s="283"/>
      <c r="GZJ16" s="284"/>
      <c r="GZK16" s="280"/>
      <c r="GZL16" s="281"/>
      <c r="GZM16" s="282"/>
      <c r="GZN16" s="283"/>
      <c r="GZO16" s="283"/>
      <c r="GZP16" s="283"/>
      <c r="GZQ16" s="284"/>
      <c r="GZR16" s="280"/>
      <c r="GZS16" s="281"/>
      <c r="GZT16" s="282"/>
      <c r="GZU16" s="283"/>
      <c r="GZV16" s="283"/>
      <c r="GZW16" s="283"/>
      <c r="GZX16" s="284"/>
      <c r="GZY16" s="280"/>
      <c r="GZZ16" s="281"/>
      <c r="HAA16" s="282"/>
      <c r="HAB16" s="283"/>
      <c r="HAC16" s="283"/>
      <c r="HAD16" s="283"/>
      <c r="HAE16" s="284"/>
      <c r="HAF16" s="280"/>
      <c r="HAG16" s="281"/>
      <c r="HAH16" s="282"/>
      <c r="HAI16" s="283"/>
      <c r="HAJ16" s="283"/>
      <c r="HAK16" s="283"/>
      <c r="HAL16" s="284"/>
      <c r="HAM16" s="280"/>
      <c r="HAN16" s="281"/>
      <c r="HAO16" s="282"/>
      <c r="HAP16" s="283"/>
      <c r="HAQ16" s="283"/>
      <c r="HAR16" s="283"/>
      <c r="HAS16" s="284"/>
      <c r="HAT16" s="280"/>
      <c r="HAU16" s="281"/>
      <c r="HAV16" s="282"/>
      <c r="HAW16" s="283"/>
      <c r="HAX16" s="283"/>
      <c r="HAY16" s="283"/>
      <c r="HAZ16" s="284"/>
      <c r="HBA16" s="280"/>
      <c r="HBB16" s="281"/>
      <c r="HBC16" s="282"/>
      <c r="HBD16" s="283"/>
      <c r="HBE16" s="283"/>
      <c r="HBF16" s="283"/>
      <c r="HBG16" s="284"/>
      <c r="HBH16" s="280"/>
      <c r="HBI16" s="281"/>
      <c r="HBJ16" s="282"/>
      <c r="HBK16" s="283"/>
      <c r="HBL16" s="283"/>
      <c r="HBM16" s="283"/>
      <c r="HBN16" s="284"/>
      <c r="HBO16" s="280"/>
      <c r="HBP16" s="281"/>
      <c r="HBQ16" s="282"/>
      <c r="HBR16" s="283"/>
      <c r="HBS16" s="283"/>
      <c r="HBT16" s="283"/>
      <c r="HBU16" s="284"/>
      <c r="HBV16" s="280"/>
      <c r="HBW16" s="281"/>
      <c r="HBX16" s="282"/>
      <c r="HBY16" s="283"/>
      <c r="HBZ16" s="283"/>
      <c r="HCA16" s="283"/>
      <c r="HCB16" s="284"/>
      <c r="HCC16" s="280"/>
      <c r="HCD16" s="281"/>
      <c r="HCE16" s="282"/>
      <c r="HCF16" s="283"/>
      <c r="HCG16" s="283"/>
      <c r="HCH16" s="283"/>
      <c r="HCI16" s="284"/>
      <c r="HCJ16" s="280"/>
      <c r="HCK16" s="281"/>
      <c r="HCL16" s="282"/>
      <c r="HCM16" s="283"/>
      <c r="HCN16" s="283"/>
      <c r="HCO16" s="283"/>
      <c r="HCP16" s="284"/>
      <c r="HCQ16" s="280"/>
      <c r="HCR16" s="281"/>
      <c r="HCS16" s="282"/>
      <c r="HCT16" s="283"/>
      <c r="HCU16" s="283"/>
      <c r="HCV16" s="283"/>
      <c r="HCW16" s="284"/>
      <c r="HCX16" s="280"/>
      <c r="HCY16" s="281"/>
      <c r="HCZ16" s="282"/>
      <c r="HDA16" s="283"/>
      <c r="HDB16" s="283"/>
      <c r="HDC16" s="283"/>
      <c r="HDD16" s="284"/>
      <c r="HDE16" s="280"/>
      <c r="HDF16" s="281"/>
      <c r="HDG16" s="282"/>
      <c r="HDH16" s="283"/>
      <c r="HDI16" s="283"/>
      <c r="HDJ16" s="283"/>
      <c r="HDK16" s="284"/>
      <c r="HDL16" s="280"/>
      <c r="HDM16" s="281"/>
      <c r="HDN16" s="282"/>
      <c r="HDO16" s="283"/>
      <c r="HDP16" s="283"/>
      <c r="HDQ16" s="283"/>
      <c r="HDR16" s="284"/>
      <c r="HDS16" s="280"/>
      <c r="HDT16" s="281"/>
      <c r="HDU16" s="282"/>
      <c r="HDV16" s="283"/>
      <c r="HDW16" s="283"/>
      <c r="HDX16" s="283"/>
      <c r="HDY16" s="284"/>
      <c r="HDZ16" s="280"/>
      <c r="HEA16" s="281"/>
      <c r="HEB16" s="282"/>
      <c r="HEC16" s="283"/>
      <c r="HED16" s="283"/>
      <c r="HEE16" s="283"/>
      <c r="HEF16" s="284"/>
      <c r="HEG16" s="280"/>
      <c r="HEH16" s="281"/>
      <c r="HEI16" s="282"/>
      <c r="HEJ16" s="283"/>
      <c r="HEK16" s="283"/>
      <c r="HEL16" s="283"/>
      <c r="HEM16" s="284"/>
      <c r="HEN16" s="280"/>
      <c r="HEO16" s="281"/>
      <c r="HEP16" s="282"/>
      <c r="HEQ16" s="283"/>
      <c r="HER16" s="283"/>
      <c r="HES16" s="283"/>
      <c r="HET16" s="284"/>
      <c r="HEU16" s="280"/>
      <c r="HEV16" s="281"/>
      <c r="HEW16" s="282"/>
      <c r="HEX16" s="283"/>
      <c r="HEY16" s="283"/>
      <c r="HEZ16" s="283"/>
      <c r="HFA16" s="284"/>
      <c r="HFB16" s="280"/>
      <c r="HFC16" s="281"/>
      <c r="HFD16" s="282"/>
      <c r="HFE16" s="283"/>
      <c r="HFF16" s="283"/>
      <c r="HFG16" s="283"/>
      <c r="HFH16" s="284"/>
      <c r="HFI16" s="280"/>
      <c r="HFJ16" s="281"/>
      <c r="HFK16" s="282"/>
      <c r="HFL16" s="283"/>
      <c r="HFM16" s="283"/>
      <c r="HFN16" s="283"/>
      <c r="HFO16" s="284"/>
      <c r="HFP16" s="280"/>
      <c r="HFQ16" s="281"/>
      <c r="HFR16" s="282"/>
      <c r="HFS16" s="283"/>
      <c r="HFT16" s="283"/>
      <c r="HFU16" s="283"/>
      <c r="HFV16" s="284"/>
      <c r="HFW16" s="280"/>
      <c r="HFX16" s="281"/>
      <c r="HFY16" s="282"/>
      <c r="HFZ16" s="283"/>
      <c r="HGA16" s="283"/>
      <c r="HGB16" s="283"/>
      <c r="HGC16" s="284"/>
      <c r="HGD16" s="280"/>
      <c r="HGE16" s="281"/>
      <c r="HGF16" s="282"/>
      <c r="HGG16" s="283"/>
      <c r="HGH16" s="283"/>
      <c r="HGI16" s="283"/>
      <c r="HGJ16" s="284"/>
      <c r="HGK16" s="280"/>
      <c r="HGL16" s="281"/>
      <c r="HGM16" s="282"/>
      <c r="HGN16" s="283"/>
      <c r="HGO16" s="283"/>
      <c r="HGP16" s="283"/>
      <c r="HGQ16" s="284"/>
      <c r="HGR16" s="280"/>
      <c r="HGS16" s="281"/>
      <c r="HGT16" s="282"/>
      <c r="HGU16" s="283"/>
      <c r="HGV16" s="283"/>
      <c r="HGW16" s="283"/>
      <c r="HGX16" s="284"/>
      <c r="HGY16" s="280"/>
      <c r="HGZ16" s="281"/>
      <c r="HHA16" s="282"/>
      <c r="HHB16" s="283"/>
      <c r="HHC16" s="283"/>
      <c r="HHD16" s="283"/>
      <c r="HHE16" s="284"/>
      <c r="HHF16" s="280"/>
      <c r="HHG16" s="281"/>
      <c r="HHH16" s="282"/>
      <c r="HHI16" s="283"/>
      <c r="HHJ16" s="283"/>
      <c r="HHK16" s="283"/>
      <c r="HHL16" s="284"/>
      <c r="HHM16" s="280"/>
      <c r="HHN16" s="281"/>
      <c r="HHO16" s="282"/>
      <c r="HHP16" s="283"/>
      <c r="HHQ16" s="283"/>
      <c r="HHR16" s="283"/>
      <c r="HHS16" s="284"/>
      <c r="HHT16" s="280"/>
      <c r="HHU16" s="281"/>
      <c r="HHV16" s="282"/>
      <c r="HHW16" s="283"/>
      <c r="HHX16" s="283"/>
      <c r="HHY16" s="283"/>
      <c r="HHZ16" s="284"/>
      <c r="HIA16" s="280"/>
      <c r="HIB16" s="281"/>
      <c r="HIC16" s="282"/>
      <c r="HID16" s="283"/>
      <c r="HIE16" s="283"/>
      <c r="HIF16" s="283"/>
      <c r="HIG16" s="284"/>
      <c r="HIH16" s="280"/>
      <c r="HII16" s="281"/>
      <c r="HIJ16" s="282"/>
      <c r="HIK16" s="283"/>
      <c r="HIL16" s="283"/>
      <c r="HIM16" s="283"/>
      <c r="HIN16" s="284"/>
      <c r="HIO16" s="280"/>
      <c r="HIP16" s="281"/>
      <c r="HIQ16" s="282"/>
      <c r="HIR16" s="283"/>
      <c r="HIS16" s="283"/>
      <c r="HIT16" s="283"/>
      <c r="HIU16" s="284"/>
      <c r="HIV16" s="280"/>
      <c r="HIW16" s="281"/>
      <c r="HIX16" s="282"/>
      <c r="HIY16" s="283"/>
      <c r="HIZ16" s="283"/>
      <c r="HJA16" s="283"/>
      <c r="HJB16" s="284"/>
      <c r="HJC16" s="280"/>
      <c r="HJD16" s="281"/>
      <c r="HJE16" s="282"/>
      <c r="HJF16" s="283"/>
      <c r="HJG16" s="283"/>
      <c r="HJH16" s="283"/>
      <c r="HJI16" s="284"/>
      <c r="HJJ16" s="280"/>
      <c r="HJK16" s="281"/>
      <c r="HJL16" s="282"/>
      <c r="HJM16" s="283"/>
      <c r="HJN16" s="283"/>
      <c r="HJO16" s="283"/>
      <c r="HJP16" s="284"/>
      <c r="HJQ16" s="280"/>
      <c r="HJR16" s="281"/>
      <c r="HJS16" s="282"/>
      <c r="HJT16" s="283"/>
      <c r="HJU16" s="283"/>
      <c r="HJV16" s="283"/>
      <c r="HJW16" s="284"/>
      <c r="HJX16" s="280"/>
      <c r="HJY16" s="281"/>
      <c r="HJZ16" s="282"/>
      <c r="HKA16" s="283"/>
      <c r="HKB16" s="283"/>
      <c r="HKC16" s="283"/>
      <c r="HKD16" s="284"/>
      <c r="HKE16" s="280"/>
      <c r="HKF16" s="281"/>
      <c r="HKG16" s="282"/>
      <c r="HKH16" s="283"/>
      <c r="HKI16" s="283"/>
      <c r="HKJ16" s="283"/>
      <c r="HKK16" s="284"/>
      <c r="HKL16" s="280"/>
      <c r="HKM16" s="281"/>
      <c r="HKN16" s="282"/>
      <c r="HKO16" s="283"/>
      <c r="HKP16" s="283"/>
      <c r="HKQ16" s="283"/>
      <c r="HKR16" s="284"/>
      <c r="HKS16" s="280"/>
      <c r="HKT16" s="281"/>
      <c r="HKU16" s="282"/>
      <c r="HKV16" s="283"/>
      <c r="HKW16" s="283"/>
      <c r="HKX16" s="283"/>
      <c r="HKY16" s="284"/>
      <c r="HKZ16" s="280"/>
      <c r="HLA16" s="281"/>
      <c r="HLB16" s="282"/>
      <c r="HLC16" s="283"/>
      <c r="HLD16" s="283"/>
      <c r="HLE16" s="283"/>
      <c r="HLF16" s="284"/>
      <c r="HLG16" s="280"/>
      <c r="HLH16" s="281"/>
      <c r="HLI16" s="282"/>
      <c r="HLJ16" s="283"/>
      <c r="HLK16" s="283"/>
      <c r="HLL16" s="283"/>
      <c r="HLM16" s="284"/>
      <c r="HLN16" s="280"/>
      <c r="HLO16" s="281"/>
      <c r="HLP16" s="282"/>
      <c r="HLQ16" s="283"/>
      <c r="HLR16" s="283"/>
      <c r="HLS16" s="283"/>
      <c r="HLT16" s="284"/>
      <c r="HLU16" s="280"/>
      <c r="HLV16" s="281"/>
      <c r="HLW16" s="282"/>
      <c r="HLX16" s="283"/>
      <c r="HLY16" s="283"/>
      <c r="HLZ16" s="283"/>
      <c r="HMA16" s="284"/>
      <c r="HMB16" s="280"/>
      <c r="HMC16" s="281"/>
      <c r="HMD16" s="282"/>
      <c r="HME16" s="283"/>
      <c r="HMF16" s="283"/>
      <c r="HMG16" s="283"/>
      <c r="HMH16" s="284"/>
      <c r="HMI16" s="280"/>
      <c r="HMJ16" s="281"/>
      <c r="HMK16" s="282"/>
      <c r="HML16" s="283"/>
      <c r="HMM16" s="283"/>
      <c r="HMN16" s="283"/>
      <c r="HMO16" s="284"/>
      <c r="HMP16" s="280"/>
      <c r="HMQ16" s="281"/>
      <c r="HMR16" s="282"/>
      <c r="HMS16" s="283"/>
      <c r="HMT16" s="283"/>
      <c r="HMU16" s="283"/>
      <c r="HMV16" s="284"/>
      <c r="HMW16" s="280"/>
      <c r="HMX16" s="281"/>
      <c r="HMY16" s="282"/>
      <c r="HMZ16" s="283"/>
      <c r="HNA16" s="283"/>
      <c r="HNB16" s="283"/>
      <c r="HNC16" s="284"/>
      <c r="HND16" s="280"/>
      <c r="HNE16" s="281"/>
      <c r="HNF16" s="282"/>
      <c r="HNG16" s="283"/>
      <c r="HNH16" s="283"/>
      <c r="HNI16" s="283"/>
      <c r="HNJ16" s="284"/>
      <c r="HNK16" s="280"/>
      <c r="HNL16" s="281"/>
      <c r="HNM16" s="282"/>
      <c r="HNN16" s="283"/>
      <c r="HNO16" s="283"/>
      <c r="HNP16" s="283"/>
      <c r="HNQ16" s="284"/>
      <c r="HNR16" s="280"/>
      <c r="HNS16" s="281"/>
      <c r="HNT16" s="282"/>
      <c r="HNU16" s="283"/>
      <c r="HNV16" s="283"/>
      <c r="HNW16" s="283"/>
      <c r="HNX16" s="284"/>
      <c r="HNY16" s="280"/>
      <c r="HNZ16" s="281"/>
      <c r="HOA16" s="282"/>
      <c r="HOB16" s="283"/>
      <c r="HOC16" s="283"/>
      <c r="HOD16" s="283"/>
      <c r="HOE16" s="284"/>
      <c r="HOF16" s="280"/>
      <c r="HOG16" s="281"/>
      <c r="HOH16" s="282"/>
      <c r="HOI16" s="283"/>
      <c r="HOJ16" s="283"/>
      <c r="HOK16" s="283"/>
      <c r="HOL16" s="284"/>
      <c r="HOM16" s="280"/>
      <c r="HON16" s="281"/>
      <c r="HOO16" s="282"/>
      <c r="HOP16" s="283"/>
      <c r="HOQ16" s="283"/>
      <c r="HOR16" s="283"/>
      <c r="HOS16" s="284"/>
      <c r="HOT16" s="280"/>
      <c r="HOU16" s="281"/>
      <c r="HOV16" s="282"/>
      <c r="HOW16" s="283"/>
      <c r="HOX16" s="283"/>
      <c r="HOY16" s="283"/>
      <c r="HOZ16" s="284"/>
      <c r="HPA16" s="280"/>
      <c r="HPB16" s="281"/>
      <c r="HPC16" s="282"/>
      <c r="HPD16" s="283"/>
      <c r="HPE16" s="283"/>
      <c r="HPF16" s="283"/>
      <c r="HPG16" s="284"/>
      <c r="HPH16" s="280"/>
      <c r="HPI16" s="281"/>
      <c r="HPJ16" s="282"/>
      <c r="HPK16" s="283"/>
      <c r="HPL16" s="283"/>
      <c r="HPM16" s="283"/>
      <c r="HPN16" s="284"/>
      <c r="HPO16" s="280"/>
      <c r="HPP16" s="281"/>
      <c r="HPQ16" s="282"/>
      <c r="HPR16" s="283"/>
      <c r="HPS16" s="283"/>
      <c r="HPT16" s="283"/>
      <c r="HPU16" s="284"/>
      <c r="HPV16" s="280"/>
      <c r="HPW16" s="281"/>
      <c r="HPX16" s="282"/>
      <c r="HPY16" s="283"/>
      <c r="HPZ16" s="283"/>
      <c r="HQA16" s="283"/>
      <c r="HQB16" s="284"/>
      <c r="HQC16" s="280"/>
      <c r="HQD16" s="281"/>
      <c r="HQE16" s="282"/>
      <c r="HQF16" s="283"/>
      <c r="HQG16" s="283"/>
      <c r="HQH16" s="283"/>
      <c r="HQI16" s="284"/>
      <c r="HQJ16" s="280"/>
      <c r="HQK16" s="281"/>
      <c r="HQL16" s="282"/>
      <c r="HQM16" s="283"/>
      <c r="HQN16" s="283"/>
      <c r="HQO16" s="283"/>
      <c r="HQP16" s="284"/>
      <c r="HQQ16" s="280"/>
      <c r="HQR16" s="281"/>
      <c r="HQS16" s="282"/>
      <c r="HQT16" s="283"/>
      <c r="HQU16" s="283"/>
      <c r="HQV16" s="283"/>
      <c r="HQW16" s="284"/>
      <c r="HQX16" s="280"/>
      <c r="HQY16" s="281"/>
      <c r="HQZ16" s="282"/>
      <c r="HRA16" s="283"/>
      <c r="HRB16" s="283"/>
      <c r="HRC16" s="283"/>
      <c r="HRD16" s="284"/>
      <c r="HRE16" s="280"/>
      <c r="HRF16" s="281"/>
      <c r="HRG16" s="282"/>
      <c r="HRH16" s="283"/>
      <c r="HRI16" s="283"/>
      <c r="HRJ16" s="283"/>
      <c r="HRK16" s="284"/>
      <c r="HRL16" s="280"/>
      <c r="HRM16" s="281"/>
      <c r="HRN16" s="282"/>
      <c r="HRO16" s="283"/>
      <c r="HRP16" s="283"/>
      <c r="HRQ16" s="283"/>
      <c r="HRR16" s="284"/>
      <c r="HRS16" s="280"/>
      <c r="HRT16" s="281"/>
      <c r="HRU16" s="282"/>
      <c r="HRV16" s="283"/>
      <c r="HRW16" s="283"/>
      <c r="HRX16" s="283"/>
      <c r="HRY16" s="284"/>
      <c r="HRZ16" s="280"/>
      <c r="HSA16" s="281"/>
      <c r="HSB16" s="282"/>
      <c r="HSC16" s="283"/>
      <c r="HSD16" s="283"/>
      <c r="HSE16" s="283"/>
      <c r="HSF16" s="284"/>
      <c r="HSG16" s="280"/>
      <c r="HSH16" s="281"/>
      <c r="HSI16" s="282"/>
      <c r="HSJ16" s="283"/>
      <c r="HSK16" s="283"/>
      <c r="HSL16" s="283"/>
      <c r="HSM16" s="284"/>
      <c r="HSN16" s="280"/>
      <c r="HSO16" s="281"/>
      <c r="HSP16" s="282"/>
      <c r="HSQ16" s="283"/>
      <c r="HSR16" s="283"/>
      <c r="HSS16" s="283"/>
      <c r="HST16" s="284"/>
      <c r="HSU16" s="280"/>
      <c r="HSV16" s="281"/>
      <c r="HSW16" s="282"/>
      <c r="HSX16" s="283"/>
      <c r="HSY16" s="283"/>
      <c r="HSZ16" s="283"/>
      <c r="HTA16" s="284"/>
      <c r="HTB16" s="280"/>
      <c r="HTC16" s="281"/>
      <c r="HTD16" s="282"/>
      <c r="HTE16" s="283"/>
      <c r="HTF16" s="283"/>
      <c r="HTG16" s="283"/>
      <c r="HTH16" s="284"/>
      <c r="HTI16" s="280"/>
      <c r="HTJ16" s="281"/>
      <c r="HTK16" s="282"/>
      <c r="HTL16" s="283"/>
      <c r="HTM16" s="283"/>
      <c r="HTN16" s="283"/>
      <c r="HTO16" s="284"/>
      <c r="HTP16" s="280"/>
      <c r="HTQ16" s="281"/>
      <c r="HTR16" s="282"/>
      <c r="HTS16" s="283"/>
      <c r="HTT16" s="283"/>
      <c r="HTU16" s="283"/>
      <c r="HTV16" s="284"/>
      <c r="HTW16" s="280"/>
      <c r="HTX16" s="281"/>
      <c r="HTY16" s="282"/>
      <c r="HTZ16" s="283"/>
      <c r="HUA16" s="283"/>
      <c r="HUB16" s="283"/>
      <c r="HUC16" s="284"/>
      <c r="HUD16" s="280"/>
      <c r="HUE16" s="281"/>
      <c r="HUF16" s="282"/>
      <c r="HUG16" s="283"/>
      <c r="HUH16" s="283"/>
      <c r="HUI16" s="283"/>
      <c r="HUJ16" s="284"/>
      <c r="HUK16" s="280"/>
      <c r="HUL16" s="281"/>
      <c r="HUM16" s="282"/>
      <c r="HUN16" s="283"/>
      <c r="HUO16" s="283"/>
      <c r="HUP16" s="283"/>
      <c r="HUQ16" s="284"/>
      <c r="HUR16" s="280"/>
      <c r="HUS16" s="281"/>
      <c r="HUT16" s="282"/>
      <c r="HUU16" s="283"/>
      <c r="HUV16" s="283"/>
      <c r="HUW16" s="283"/>
      <c r="HUX16" s="284"/>
      <c r="HUY16" s="280"/>
      <c r="HUZ16" s="281"/>
      <c r="HVA16" s="282"/>
      <c r="HVB16" s="283"/>
      <c r="HVC16" s="283"/>
      <c r="HVD16" s="283"/>
      <c r="HVE16" s="284"/>
      <c r="HVF16" s="280"/>
      <c r="HVG16" s="281"/>
      <c r="HVH16" s="282"/>
      <c r="HVI16" s="283"/>
      <c r="HVJ16" s="283"/>
      <c r="HVK16" s="283"/>
      <c r="HVL16" s="284"/>
      <c r="HVM16" s="280"/>
      <c r="HVN16" s="281"/>
      <c r="HVO16" s="282"/>
      <c r="HVP16" s="283"/>
      <c r="HVQ16" s="283"/>
      <c r="HVR16" s="283"/>
      <c r="HVS16" s="284"/>
      <c r="HVT16" s="280"/>
      <c r="HVU16" s="281"/>
      <c r="HVV16" s="282"/>
      <c r="HVW16" s="283"/>
      <c r="HVX16" s="283"/>
      <c r="HVY16" s="283"/>
      <c r="HVZ16" s="284"/>
      <c r="HWA16" s="280"/>
      <c r="HWB16" s="281"/>
      <c r="HWC16" s="282"/>
      <c r="HWD16" s="283"/>
      <c r="HWE16" s="283"/>
      <c r="HWF16" s="283"/>
      <c r="HWG16" s="284"/>
      <c r="HWH16" s="280"/>
      <c r="HWI16" s="281"/>
      <c r="HWJ16" s="282"/>
      <c r="HWK16" s="283"/>
      <c r="HWL16" s="283"/>
      <c r="HWM16" s="283"/>
      <c r="HWN16" s="284"/>
      <c r="HWO16" s="280"/>
      <c r="HWP16" s="281"/>
      <c r="HWQ16" s="282"/>
      <c r="HWR16" s="283"/>
      <c r="HWS16" s="283"/>
      <c r="HWT16" s="283"/>
      <c r="HWU16" s="284"/>
      <c r="HWV16" s="280"/>
      <c r="HWW16" s="281"/>
      <c r="HWX16" s="282"/>
      <c r="HWY16" s="283"/>
      <c r="HWZ16" s="283"/>
      <c r="HXA16" s="283"/>
      <c r="HXB16" s="284"/>
      <c r="HXC16" s="280"/>
      <c r="HXD16" s="281"/>
      <c r="HXE16" s="282"/>
      <c r="HXF16" s="283"/>
      <c r="HXG16" s="283"/>
      <c r="HXH16" s="283"/>
      <c r="HXI16" s="284"/>
      <c r="HXJ16" s="280"/>
      <c r="HXK16" s="281"/>
      <c r="HXL16" s="282"/>
      <c r="HXM16" s="283"/>
      <c r="HXN16" s="283"/>
      <c r="HXO16" s="283"/>
      <c r="HXP16" s="284"/>
      <c r="HXQ16" s="280"/>
      <c r="HXR16" s="281"/>
      <c r="HXS16" s="282"/>
      <c r="HXT16" s="283"/>
      <c r="HXU16" s="283"/>
      <c r="HXV16" s="283"/>
      <c r="HXW16" s="284"/>
      <c r="HXX16" s="280"/>
      <c r="HXY16" s="281"/>
      <c r="HXZ16" s="282"/>
      <c r="HYA16" s="283"/>
      <c r="HYB16" s="283"/>
      <c r="HYC16" s="283"/>
      <c r="HYD16" s="284"/>
      <c r="HYE16" s="280"/>
      <c r="HYF16" s="281"/>
      <c r="HYG16" s="282"/>
      <c r="HYH16" s="283"/>
      <c r="HYI16" s="283"/>
      <c r="HYJ16" s="283"/>
      <c r="HYK16" s="284"/>
      <c r="HYL16" s="280"/>
      <c r="HYM16" s="281"/>
      <c r="HYN16" s="282"/>
      <c r="HYO16" s="283"/>
      <c r="HYP16" s="283"/>
      <c r="HYQ16" s="283"/>
      <c r="HYR16" s="284"/>
      <c r="HYS16" s="280"/>
      <c r="HYT16" s="281"/>
      <c r="HYU16" s="282"/>
      <c r="HYV16" s="283"/>
      <c r="HYW16" s="283"/>
      <c r="HYX16" s="283"/>
      <c r="HYY16" s="284"/>
      <c r="HYZ16" s="280"/>
      <c r="HZA16" s="281"/>
      <c r="HZB16" s="282"/>
      <c r="HZC16" s="283"/>
      <c r="HZD16" s="283"/>
      <c r="HZE16" s="283"/>
      <c r="HZF16" s="284"/>
      <c r="HZG16" s="280"/>
      <c r="HZH16" s="281"/>
      <c r="HZI16" s="282"/>
      <c r="HZJ16" s="283"/>
      <c r="HZK16" s="283"/>
      <c r="HZL16" s="283"/>
      <c r="HZM16" s="284"/>
      <c r="HZN16" s="280"/>
      <c r="HZO16" s="281"/>
      <c r="HZP16" s="282"/>
      <c r="HZQ16" s="283"/>
      <c r="HZR16" s="283"/>
      <c r="HZS16" s="283"/>
      <c r="HZT16" s="284"/>
      <c r="HZU16" s="280"/>
      <c r="HZV16" s="281"/>
      <c r="HZW16" s="282"/>
      <c r="HZX16" s="283"/>
      <c r="HZY16" s="283"/>
      <c r="HZZ16" s="283"/>
      <c r="IAA16" s="284"/>
      <c r="IAB16" s="280"/>
      <c r="IAC16" s="281"/>
      <c r="IAD16" s="282"/>
      <c r="IAE16" s="283"/>
      <c r="IAF16" s="283"/>
      <c r="IAG16" s="283"/>
      <c r="IAH16" s="284"/>
      <c r="IAI16" s="280"/>
      <c r="IAJ16" s="281"/>
      <c r="IAK16" s="282"/>
      <c r="IAL16" s="283"/>
      <c r="IAM16" s="283"/>
      <c r="IAN16" s="283"/>
      <c r="IAO16" s="284"/>
      <c r="IAP16" s="280"/>
      <c r="IAQ16" s="281"/>
      <c r="IAR16" s="282"/>
      <c r="IAS16" s="283"/>
      <c r="IAT16" s="283"/>
      <c r="IAU16" s="283"/>
      <c r="IAV16" s="284"/>
      <c r="IAW16" s="280"/>
      <c r="IAX16" s="281"/>
      <c r="IAY16" s="282"/>
      <c r="IAZ16" s="283"/>
      <c r="IBA16" s="283"/>
      <c r="IBB16" s="283"/>
      <c r="IBC16" s="284"/>
      <c r="IBD16" s="280"/>
      <c r="IBE16" s="281"/>
      <c r="IBF16" s="282"/>
      <c r="IBG16" s="283"/>
      <c r="IBH16" s="283"/>
      <c r="IBI16" s="283"/>
      <c r="IBJ16" s="284"/>
      <c r="IBK16" s="280"/>
      <c r="IBL16" s="281"/>
      <c r="IBM16" s="282"/>
      <c r="IBN16" s="283"/>
      <c r="IBO16" s="283"/>
      <c r="IBP16" s="283"/>
      <c r="IBQ16" s="284"/>
      <c r="IBR16" s="280"/>
      <c r="IBS16" s="281"/>
      <c r="IBT16" s="282"/>
      <c r="IBU16" s="283"/>
      <c r="IBV16" s="283"/>
      <c r="IBW16" s="283"/>
      <c r="IBX16" s="284"/>
      <c r="IBY16" s="280"/>
      <c r="IBZ16" s="281"/>
      <c r="ICA16" s="282"/>
      <c r="ICB16" s="283"/>
      <c r="ICC16" s="283"/>
      <c r="ICD16" s="283"/>
      <c r="ICE16" s="284"/>
      <c r="ICF16" s="280"/>
      <c r="ICG16" s="281"/>
      <c r="ICH16" s="282"/>
      <c r="ICI16" s="283"/>
      <c r="ICJ16" s="283"/>
      <c r="ICK16" s="283"/>
      <c r="ICL16" s="284"/>
      <c r="ICM16" s="280"/>
      <c r="ICN16" s="281"/>
      <c r="ICO16" s="282"/>
      <c r="ICP16" s="283"/>
      <c r="ICQ16" s="283"/>
      <c r="ICR16" s="283"/>
      <c r="ICS16" s="284"/>
      <c r="ICT16" s="280"/>
      <c r="ICU16" s="281"/>
      <c r="ICV16" s="282"/>
      <c r="ICW16" s="283"/>
      <c r="ICX16" s="283"/>
      <c r="ICY16" s="283"/>
      <c r="ICZ16" s="284"/>
      <c r="IDA16" s="280"/>
      <c r="IDB16" s="281"/>
      <c r="IDC16" s="282"/>
      <c r="IDD16" s="283"/>
      <c r="IDE16" s="283"/>
      <c r="IDF16" s="283"/>
      <c r="IDG16" s="284"/>
      <c r="IDH16" s="280"/>
      <c r="IDI16" s="281"/>
      <c r="IDJ16" s="282"/>
      <c r="IDK16" s="283"/>
      <c r="IDL16" s="283"/>
      <c r="IDM16" s="283"/>
      <c r="IDN16" s="284"/>
      <c r="IDO16" s="280"/>
      <c r="IDP16" s="281"/>
      <c r="IDQ16" s="282"/>
      <c r="IDR16" s="283"/>
      <c r="IDS16" s="283"/>
      <c r="IDT16" s="283"/>
      <c r="IDU16" s="284"/>
      <c r="IDV16" s="280"/>
      <c r="IDW16" s="281"/>
      <c r="IDX16" s="282"/>
      <c r="IDY16" s="283"/>
      <c r="IDZ16" s="283"/>
      <c r="IEA16" s="283"/>
      <c r="IEB16" s="284"/>
      <c r="IEC16" s="280"/>
      <c r="IED16" s="281"/>
      <c r="IEE16" s="282"/>
      <c r="IEF16" s="283"/>
      <c r="IEG16" s="283"/>
      <c r="IEH16" s="283"/>
      <c r="IEI16" s="284"/>
      <c r="IEJ16" s="280"/>
      <c r="IEK16" s="281"/>
      <c r="IEL16" s="282"/>
      <c r="IEM16" s="283"/>
      <c r="IEN16" s="283"/>
      <c r="IEO16" s="283"/>
      <c r="IEP16" s="284"/>
      <c r="IEQ16" s="280"/>
      <c r="IER16" s="281"/>
      <c r="IES16" s="282"/>
      <c r="IET16" s="283"/>
      <c r="IEU16" s="283"/>
      <c r="IEV16" s="283"/>
      <c r="IEW16" s="284"/>
      <c r="IEX16" s="280"/>
      <c r="IEY16" s="281"/>
      <c r="IEZ16" s="282"/>
      <c r="IFA16" s="283"/>
      <c r="IFB16" s="283"/>
      <c r="IFC16" s="283"/>
      <c r="IFD16" s="284"/>
      <c r="IFE16" s="280"/>
      <c r="IFF16" s="281"/>
      <c r="IFG16" s="282"/>
      <c r="IFH16" s="283"/>
      <c r="IFI16" s="283"/>
      <c r="IFJ16" s="283"/>
      <c r="IFK16" s="284"/>
      <c r="IFL16" s="280"/>
      <c r="IFM16" s="281"/>
      <c r="IFN16" s="282"/>
      <c r="IFO16" s="283"/>
      <c r="IFP16" s="283"/>
      <c r="IFQ16" s="283"/>
      <c r="IFR16" s="284"/>
      <c r="IFS16" s="280"/>
      <c r="IFT16" s="281"/>
      <c r="IFU16" s="282"/>
      <c r="IFV16" s="283"/>
      <c r="IFW16" s="283"/>
      <c r="IFX16" s="283"/>
      <c r="IFY16" s="284"/>
      <c r="IFZ16" s="280"/>
      <c r="IGA16" s="281"/>
      <c r="IGB16" s="282"/>
      <c r="IGC16" s="283"/>
      <c r="IGD16" s="283"/>
      <c r="IGE16" s="283"/>
      <c r="IGF16" s="284"/>
      <c r="IGG16" s="280"/>
      <c r="IGH16" s="281"/>
      <c r="IGI16" s="282"/>
      <c r="IGJ16" s="283"/>
      <c r="IGK16" s="283"/>
      <c r="IGL16" s="283"/>
      <c r="IGM16" s="284"/>
      <c r="IGN16" s="280"/>
      <c r="IGO16" s="281"/>
      <c r="IGP16" s="282"/>
      <c r="IGQ16" s="283"/>
      <c r="IGR16" s="283"/>
      <c r="IGS16" s="283"/>
      <c r="IGT16" s="284"/>
      <c r="IGU16" s="280"/>
      <c r="IGV16" s="281"/>
      <c r="IGW16" s="282"/>
      <c r="IGX16" s="283"/>
      <c r="IGY16" s="283"/>
      <c r="IGZ16" s="283"/>
      <c r="IHA16" s="284"/>
      <c r="IHB16" s="280"/>
      <c r="IHC16" s="281"/>
      <c r="IHD16" s="282"/>
      <c r="IHE16" s="283"/>
      <c r="IHF16" s="283"/>
      <c r="IHG16" s="283"/>
      <c r="IHH16" s="284"/>
      <c r="IHI16" s="280"/>
      <c r="IHJ16" s="281"/>
      <c r="IHK16" s="282"/>
      <c r="IHL16" s="283"/>
      <c r="IHM16" s="283"/>
      <c r="IHN16" s="283"/>
      <c r="IHO16" s="284"/>
      <c r="IHP16" s="280"/>
      <c r="IHQ16" s="281"/>
      <c r="IHR16" s="282"/>
      <c r="IHS16" s="283"/>
      <c r="IHT16" s="283"/>
      <c r="IHU16" s="283"/>
      <c r="IHV16" s="284"/>
      <c r="IHW16" s="280"/>
      <c r="IHX16" s="281"/>
      <c r="IHY16" s="282"/>
      <c r="IHZ16" s="283"/>
      <c r="IIA16" s="283"/>
      <c r="IIB16" s="283"/>
      <c r="IIC16" s="284"/>
      <c r="IID16" s="280"/>
      <c r="IIE16" s="281"/>
      <c r="IIF16" s="282"/>
      <c r="IIG16" s="283"/>
      <c r="IIH16" s="283"/>
      <c r="III16" s="283"/>
      <c r="IIJ16" s="284"/>
      <c r="IIK16" s="280"/>
      <c r="IIL16" s="281"/>
      <c r="IIM16" s="282"/>
      <c r="IIN16" s="283"/>
      <c r="IIO16" s="283"/>
      <c r="IIP16" s="283"/>
      <c r="IIQ16" s="284"/>
      <c r="IIR16" s="280"/>
      <c r="IIS16" s="281"/>
      <c r="IIT16" s="282"/>
      <c r="IIU16" s="283"/>
      <c r="IIV16" s="283"/>
      <c r="IIW16" s="283"/>
      <c r="IIX16" s="284"/>
      <c r="IIY16" s="280"/>
      <c r="IIZ16" s="281"/>
      <c r="IJA16" s="282"/>
      <c r="IJB16" s="283"/>
      <c r="IJC16" s="283"/>
      <c r="IJD16" s="283"/>
      <c r="IJE16" s="284"/>
      <c r="IJF16" s="280"/>
      <c r="IJG16" s="281"/>
      <c r="IJH16" s="282"/>
      <c r="IJI16" s="283"/>
      <c r="IJJ16" s="283"/>
      <c r="IJK16" s="283"/>
      <c r="IJL16" s="284"/>
      <c r="IJM16" s="280"/>
      <c r="IJN16" s="281"/>
      <c r="IJO16" s="282"/>
      <c r="IJP16" s="283"/>
      <c r="IJQ16" s="283"/>
      <c r="IJR16" s="283"/>
      <c r="IJS16" s="284"/>
      <c r="IJT16" s="280"/>
      <c r="IJU16" s="281"/>
      <c r="IJV16" s="282"/>
      <c r="IJW16" s="283"/>
      <c r="IJX16" s="283"/>
      <c r="IJY16" s="283"/>
      <c r="IJZ16" s="284"/>
      <c r="IKA16" s="280"/>
      <c r="IKB16" s="281"/>
      <c r="IKC16" s="282"/>
      <c r="IKD16" s="283"/>
      <c r="IKE16" s="283"/>
      <c r="IKF16" s="283"/>
      <c r="IKG16" s="284"/>
      <c r="IKH16" s="280"/>
      <c r="IKI16" s="281"/>
      <c r="IKJ16" s="282"/>
      <c r="IKK16" s="283"/>
      <c r="IKL16" s="283"/>
      <c r="IKM16" s="283"/>
      <c r="IKN16" s="284"/>
      <c r="IKO16" s="280"/>
      <c r="IKP16" s="281"/>
      <c r="IKQ16" s="282"/>
      <c r="IKR16" s="283"/>
      <c r="IKS16" s="283"/>
      <c r="IKT16" s="283"/>
      <c r="IKU16" s="284"/>
      <c r="IKV16" s="280"/>
      <c r="IKW16" s="281"/>
      <c r="IKX16" s="282"/>
      <c r="IKY16" s="283"/>
      <c r="IKZ16" s="283"/>
      <c r="ILA16" s="283"/>
      <c r="ILB16" s="284"/>
      <c r="ILC16" s="280"/>
      <c r="ILD16" s="281"/>
      <c r="ILE16" s="282"/>
      <c r="ILF16" s="283"/>
      <c r="ILG16" s="283"/>
      <c r="ILH16" s="283"/>
      <c r="ILI16" s="284"/>
      <c r="ILJ16" s="280"/>
      <c r="ILK16" s="281"/>
      <c r="ILL16" s="282"/>
      <c r="ILM16" s="283"/>
      <c r="ILN16" s="283"/>
      <c r="ILO16" s="283"/>
      <c r="ILP16" s="284"/>
      <c r="ILQ16" s="280"/>
      <c r="ILR16" s="281"/>
      <c r="ILS16" s="282"/>
      <c r="ILT16" s="283"/>
      <c r="ILU16" s="283"/>
      <c r="ILV16" s="283"/>
      <c r="ILW16" s="284"/>
      <c r="ILX16" s="280"/>
      <c r="ILY16" s="281"/>
      <c r="ILZ16" s="282"/>
      <c r="IMA16" s="283"/>
      <c r="IMB16" s="283"/>
      <c r="IMC16" s="283"/>
      <c r="IMD16" s="284"/>
      <c r="IME16" s="280"/>
      <c r="IMF16" s="281"/>
      <c r="IMG16" s="282"/>
      <c r="IMH16" s="283"/>
      <c r="IMI16" s="283"/>
      <c r="IMJ16" s="283"/>
      <c r="IMK16" s="284"/>
      <c r="IML16" s="280"/>
      <c r="IMM16" s="281"/>
      <c r="IMN16" s="282"/>
      <c r="IMO16" s="283"/>
      <c r="IMP16" s="283"/>
      <c r="IMQ16" s="283"/>
      <c r="IMR16" s="284"/>
      <c r="IMS16" s="280"/>
      <c r="IMT16" s="281"/>
      <c r="IMU16" s="282"/>
      <c r="IMV16" s="283"/>
      <c r="IMW16" s="283"/>
      <c r="IMX16" s="283"/>
      <c r="IMY16" s="284"/>
      <c r="IMZ16" s="280"/>
      <c r="INA16" s="281"/>
      <c r="INB16" s="282"/>
      <c r="INC16" s="283"/>
      <c r="IND16" s="283"/>
      <c r="INE16" s="283"/>
      <c r="INF16" s="284"/>
      <c r="ING16" s="280"/>
      <c r="INH16" s="281"/>
      <c r="INI16" s="282"/>
      <c r="INJ16" s="283"/>
      <c r="INK16" s="283"/>
      <c r="INL16" s="283"/>
      <c r="INM16" s="284"/>
      <c r="INN16" s="280"/>
      <c r="INO16" s="281"/>
      <c r="INP16" s="282"/>
      <c r="INQ16" s="283"/>
      <c r="INR16" s="283"/>
      <c r="INS16" s="283"/>
      <c r="INT16" s="284"/>
      <c r="INU16" s="280"/>
      <c r="INV16" s="281"/>
      <c r="INW16" s="282"/>
      <c r="INX16" s="283"/>
      <c r="INY16" s="283"/>
      <c r="INZ16" s="283"/>
      <c r="IOA16" s="284"/>
      <c r="IOB16" s="280"/>
      <c r="IOC16" s="281"/>
      <c r="IOD16" s="282"/>
      <c r="IOE16" s="283"/>
      <c r="IOF16" s="283"/>
      <c r="IOG16" s="283"/>
      <c r="IOH16" s="284"/>
      <c r="IOI16" s="280"/>
      <c r="IOJ16" s="281"/>
      <c r="IOK16" s="282"/>
      <c r="IOL16" s="283"/>
      <c r="IOM16" s="283"/>
      <c r="ION16" s="283"/>
      <c r="IOO16" s="284"/>
      <c r="IOP16" s="280"/>
      <c r="IOQ16" s="281"/>
      <c r="IOR16" s="282"/>
      <c r="IOS16" s="283"/>
      <c r="IOT16" s="283"/>
      <c r="IOU16" s="283"/>
      <c r="IOV16" s="284"/>
      <c r="IOW16" s="280"/>
      <c r="IOX16" s="281"/>
      <c r="IOY16" s="282"/>
      <c r="IOZ16" s="283"/>
      <c r="IPA16" s="283"/>
      <c r="IPB16" s="283"/>
      <c r="IPC16" s="284"/>
      <c r="IPD16" s="280"/>
      <c r="IPE16" s="281"/>
      <c r="IPF16" s="282"/>
      <c r="IPG16" s="283"/>
      <c r="IPH16" s="283"/>
      <c r="IPI16" s="283"/>
      <c r="IPJ16" s="284"/>
      <c r="IPK16" s="280"/>
      <c r="IPL16" s="281"/>
      <c r="IPM16" s="282"/>
      <c r="IPN16" s="283"/>
      <c r="IPO16" s="283"/>
      <c r="IPP16" s="283"/>
      <c r="IPQ16" s="284"/>
      <c r="IPR16" s="280"/>
      <c r="IPS16" s="281"/>
      <c r="IPT16" s="282"/>
      <c r="IPU16" s="283"/>
      <c r="IPV16" s="283"/>
      <c r="IPW16" s="283"/>
      <c r="IPX16" s="284"/>
      <c r="IPY16" s="280"/>
      <c r="IPZ16" s="281"/>
      <c r="IQA16" s="282"/>
      <c r="IQB16" s="283"/>
      <c r="IQC16" s="283"/>
      <c r="IQD16" s="283"/>
      <c r="IQE16" s="284"/>
      <c r="IQF16" s="280"/>
      <c r="IQG16" s="281"/>
      <c r="IQH16" s="282"/>
      <c r="IQI16" s="283"/>
      <c r="IQJ16" s="283"/>
      <c r="IQK16" s="283"/>
      <c r="IQL16" s="284"/>
      <c r="IQM16" s="280"/>
      <c r="IQN16" s="281"/>
      <c r="IQO16" s="282"/>
      <c r="IQP16" s="283"/>
      <c r="IQQ16" s="283"/>
      <c r="IQR16" s="283"/>
      <c r="IQS16" s="284"/>
      <c r="IQT16" s="280"/>
      <c r="IQU16" s="281"/>
      <c r="IQV16" s="282"/>
      <c r="IQW16" s="283"/>
      <c r="IQX16" s="283"/>
      <c r="IQY16" s="283"/>
      <c r="IQZ16" s="284"/>
      <c r="IRA16" s="280"/>
      <c r="IRB16" s="281"/>
      <c r="IRC16" s="282"/>
      <c r="IRD16" s="283"/>
      <c r="IRE16" s="283"/>
      <c r="IRF16" s="283"/>
      <c r="IRG16" s="284"/>
      <c r="IRH16" s="280"/>
      <c r="IRI16" s="281"/>
      <c r="IRJ16" s="282"/>
      <c r="IRK16" s="283"/>
      <c r="IRL16" s="283"/>
      <c r="IRM16" s="283"/>
      <c r="IRN16" s="284"/>
      <c r="IRO16" s="280"/>
      <c r="IRP16" s="281"/>
      <c r="IRQ16" s="282"/>
      <c r="IRR16" s="283"/>
      <c r="IRS16" s="283"/>
      <c r="IRT16" s="283"/>
      <c r="IRU16" s="284"/>
      <c r="IRV16" s="280"/>
      <c r="IRW16" s="281"/>
      <c r="IRX16" s="282"/>
      <c r="IRY16" s="283"/>
      <c r="IRZ16" s="283"/>
      <c r="ISA16" s="283"/>
      <c r="ISB16" s="284"/>
      <c r="ISC16" s="280"/>
      <c r="ISD16" s="281"/>
      <c r="ISE16" s="282"/>
      <c r="ISF16" s="283"/>
      <c r="ISG16" s="283"/>
      <c r="ISH16" s="283"/>
      <c r="ISI16" s="284"/>
      <c r="ISJ16" s="280"/>
      <c r="ISK16" s="281"/>
      <c r="ISL16" s="282"/>
      <c r="ISM16" s="283"/>
      <c r="ISN16" s="283"/>
      <c r="ISO16" s="283"/>
      <c r="ISP16" s="284"/>
      <c r="ISQ16" s="280"/>
      <c r="ISR16" s="281"/>
      <c r="ISS16" s="282"/>
      <c r="IST16" s="283"/>
      <c r="ISU16" s="283"/>
      <c r="ISV16" s="283"/>
      <c r="ISW16" s="284"/>
      <c r="ISX16" s="280"/>
      <c r="ISY16" s="281"/>
      <c r="ISZ16" s="282"/>
      <c r="ITA16" s="283"/>
      <c r="ITB16" s="283"/>
      <c r="ITC16" s="283"/>
      <c r="ITD16" s="284"/>
      <c r="ITE16" s="280"/>
      <c r="ITF16" s="281"/>
      <c r="ITG16" s="282"/>
      <c r="ITH16" s="283"/>
      <c r="ITI16" s="283"/>
      <c r="ITJ16" s="283"/>
      <c r="ITK16" s="284"/>
      <c r="ITL16" s="280"/>
      <c r="ITM16" s="281"/>
      <c r="ITN16" s="282"/>
      <c r="ITO16" s="283"/>
      <c r="ITP16" s="283"/>
      <c r="ITQ16" s="283"/>
      <c r="ITR16" s="284"/>
      <c r="ITS16" s="280"/>
      <c r="ITT16" s="281"/>
      <c r="ITU16" s="282"/>
      <c r="ITV16" s="283"/>
      <c r="ITW16" s="283"/>
      <c r="ITX16" s="283"/>
      <c r="ITY16" s="284"/>
      <c r="ITZ16" s="280"/>
      <c r="IUA16" s="281"/>
      <c r="IUB16" s="282"/>
      <c r="IUC16" s="283"/>
      <c r="IUD16" s="283"/>
      <c r="IUE16" s="283"/>
      <c r="IUF16" s="284"/>
      <c r="IUG16" s="280"/>
      <c r="IUH16" s="281"/>
      <c r="IUI16" s="282"/>
      <c r="IUJ16" s="283"/>
      <c r="IUK16" s="283"/>
      <c r="IUL16" s="283"/>
      <c r="IUM16" s="284"/>
      <c r="IUN16" s="280"/>
      <c r="IUO16" s="281"/>
      <c r="IUP16" s="282"/>
      <c r="IUQ16" s="283"/>
      <c r="IUR16" s="283"/>
      <c r="IUS16" s="283"/>
      <c r="IUT16" s="284"/>
      <c r="IUU16" s="280"/>
      <c r="IUV16" s="281"/>
      <c r="IUW16" s="282"/>
      <c r="IUX16" s="283"/>
      <c r="IUY16" s="283"/>
      <c r="IUZ16" s="283"/>
      <c r="IVA16" s="284"/>
      <c r="IVB16" s="280"/>
      <c r="IVC16" s="281"/>
      <c r="IVD16" s="282"/>
      <c r="IVE16" s="283"/>
      <c r="IVF16" s="283"/>
      <c r="IVG16" s="283"/>
      <c r="IVH16" s="284"/>
      <c r="IVI16" s="280"/>
      <c r="IVJ16" s="281"/>
      <c r="IVK16" s="282"/>
      <c r="IVL16" s="283"/>
      <c r="IVM16" s="283"/>
      <c r="IVN16" s="283"/>
      <c r="IVO16" s="284"/>
      <c r="IVP16" s="280"/>
      <c r="IVQ16" s="281"/>
      <c r="IVR16" s="282"/>
      <c r="IVS16" s="283"/>
      <c r="IVT16" s="283"/>
      <c r="IVU16" s="283"/>
      <c r="IVV16" s="284"/>
      <c r="IVW16" s="280"/>
      <c r="IVX16" s="281"/>
      <c r="IVY16" s="282"/>
      <c r="IVZ16" s="283"/>
      <c r="IWA16" s="283"/>
      <c r="IWB16" s="283"/>
      <c r="IWC16" s="284"/>
      <c r="IWD16" s="280"/>
      <c r="IWE16" s="281"/>
      <c r="IWF16" s="282"/>
      <c r="IWG16" s="283"/>
      <c r="IWH16" s="283"/>
      <c r="IWI16" s="283"/>
      <c r="IWJ16" s="284"/>
      <c r="IWK16" s="280"/>
      <c r="IWL16" s="281"/>
      <c r="IWM16" s="282"/>
      <c r="IWN16" s="283"/>
      <c r="IWO16" s="283"/>
      <c r="IWP16" s="283"/>
      <c r="IWQ16" s="284"/>
      <c r="IWR16" s="280"/>
      <c r="IWS16" s="281"/>
      <c r="IWT16" s="282"/>
      <c r="IWU16" s="283"/>
      <c r="IWV16" s="283"/>
      <c r="IWW16" s="283"/>
      <c r="IWX16" s="284"/>
      <c r="IWY16" s="280"/>
      <c r="IWZ16" s="281"/>
      <c r="IXA16" s="282"/>
      <c r="IXB16" s="283"/>
      <c r="IXC16" s="283"/>
      <c r="IXD16" s="283"/>
      <c r="IXE16" s="284"/>
      <c r="IXF16" s="280"/>
      <c r="IXG16" s="281"/>
      <c r="IXH16" s="282"/>
      <c r="IXI16" s="283"/>
      <c r="IXJ16" s="283"/>
      <c r="IXK16" s="283"/>
      <c r="IXL16" s="284"/>
      <c r="IXM16" s="280"/>
      <c r="IXN16" s="281"/>
      <c r="IXO16" s="282"/>
      <c r="IXP16" s="283"/>
      <c r="IXQ16" s="283"/>
      <c r="IXR16" s="283"/>
      <c r="IXS16" s="284"/>
      <c r="IXT16" s="280"/>
      <c r="IXU16" s="281"/>
      <c r="IXV16" s="282"/>
      <c r="IXW16" s="283"/>
      <c r="IXX16" s="283"/>
      <c r="IXY16" s="283"/>
      <c r="IXZ16" s="284"/>
      <c r="IYA16" s="280"/>
      <c r="IYB16" s="281"/>
      <c r="IYC16" s="282"/>
      <c r="IYD16" s="283"/>
      <c r="IYE16" s="283"/>
      <c r="IYF16" s="283"/>
      <c r="IYG16" s="284"/>
      <c r="IYH16" s="280"/>
      <c r="IYI16" s="281"/>
      <c r="IYJ16" s="282"/>
      <c r="IYK16" s="283"/>
      <c r="IYL16" s="283"/>
      <c r="IYM16" s="283"/>
      <c r="IYN16" s="284"/>
      <c r="IYO16" s="280"/>
      <c r="IYP16" s="281"/>
      <c r="IYQ16" s="282"/>
      <c r="IYR16" s="283"/>
      <c r="IYS16" s="283"/>
      <c r="IYT16" s="283"/>
      <c r="IYU16" s="284"/>
      <c r="IYV16" s="280"/>
      <c r="IYW16" s="281"/>
      <c r="IYX16" s="282"/>
      <c r="IYY16" s="283"/>
      <c r="IYZ16" s="283"/>
      <c r="IZA16" s="283"/>
      <c r="IZB16" s="284"/>
      <c r="IZC16" s="280"/>
      <c r="IZD16" s="281"/>
      <c r="IZE16" s="282"/>
      <c r="IZF16" s="283"/>
      <c r="IZG16" s="283"/>
      <c r="IZH16" s="283"/>
      <c r="IZI16" s="284"/>
      <c r="IZJ16" s="280"/>
      <c r="IZK16" s="281"/>
      <c r="IZL16" s="282"/>
      <c r="IZM16" s="283"/>
      <c r="IZN16" s="283"/>
      <c r="IZO16" s="283"/>
      <c r="IZP16" s="284"/>
      <c r="IZQ16" s="280"/>
      <c r="IZR16" s="281"/>
      <c r="IZS16" s="282"/>
      <c r="IZT16" s="283"/>
      <c r="IZU16" s="283"/>
      <c r="IZV16" s="283"/>
      <c r="IZW16" s="284"/>
      <c r="IZX16" s="280"/>
      <c r="IZY16" s="281"/>
      <c r="IZZ16" s="282"/>
      <c r="JAA16" s="283"/>
      <c r="JAB16" s="283"/>
      <c r="JAC16" s="283"/>
      <c r="JAD16" s="284"/>
      <c r="JAE16" s="280"/>
      <c r="JAF16" s="281"/>
      <c r="JAG16" s="282"/>
      <c r="JAH16" s="283"/>
      <c r="JAI16" s="283"/>
      <c r="JAJ16" s="283"/>
      <c r="JAK16" s="284"/>
      <c r="JAL16" s="280"/>
      <c r="JAM16" s="281"/>
      <c r="JAN16" s="282"/>
      <c r="JAO16" s="283"/>
      <c r="JAP16" s="283"/>
      <c r="JAQ16" s="283"/>
      <c r="JAR16" s="284"/>
      <c r="JAS16" s="280"/>
      <c r="JAT16" s="281"/>
      <c r="JAU16" s="282"/>
      <c r="JAV16" s="283"/>
      <c r="JAW16" s="283"/>
      <c r="JAX16" s="283"/>
      <c r="JAY16" s="284"/>
      <c r="JAZ16" s="280"/>
      <c r="JBA16" s="281"/>
      <c r="JBB16" s="282"/>
      <c r="JBC16" s="283"/>
      <c r="JBD16" s="283"/>
      <c r="JBE16" s="283"/>
      <c r="JBF16" s="284"/>
      <c r="JBG16" s="280"/>
      <c r="JBH16" s="281"/>
      <c r="JBI16" s="282"/>
      <c r="JBJ16" s="283"/>
      <c r="JBK16" s="283"/>
      <c r="JBL16" s="283"/>
      <c r="JBM16" s="284"/>
      <c r="JBN16" s="280"/>
      <c r="JBO16" s="281"/>
      <c r="JBP16" s="282"/>
      <c r="JBQ16" s="283"/>
      <c r="JBR16" s="283"/>
      <c r="JBS16" s="283"/>
      <c r="JBT16" s="284"/>
      <c r="JBU16" s="280"/>
      <c r="JBV16" s="281"/>
      <c r="JBW16" s="282"/>
      <c r="JBX16" s="283"/>
      <c r="JBY16" s="283"/>
      <c r="JBZ16" s="283"/>
      <c r="JCA16" s="284"/>
      <c r="JCB16" s="280"/>
      <c r="JCC16" s="281"/>
      <c r="JCD16" s="282"/>
      <c r="JCE16" s="283"/>
      <c r="JCF16" s="283"/>
      <c r="JCG16" s="283"/>
      <c r="JCH16" s="284"/>
      <c r="JCI16" s="280"/>
      <c r="JCJ16" s="281"/>
      <c r="JCK16" s="282"/>
      <c r="JCL16" s="283"/>
      <c r="JCM16" s="283"/>
      <c r="JCN16" s="283"/>
      <c r="JCO16" s="284"/>
      <c r="JCP16" s="280"/>
      <c r="JCQ16" s="281"/>
      <c r="JCR16" s="282"/>
      <c r="JCS16" s="283"/>
      <c r="JCT16" s="283"/>
      <c r="JCU16" s="283"/>
      <c r="JCV16" s="284"/>
      <c r="JCW16" s="280"/>
      <c r="JCX16" s="281"/>
      <c r="JCY16" s="282"/>
      <c r="JCZ16" s="283"/>
      <c r="JDA16" s="283"/>
      <c r="JDB16" s="283"/>
      <c r="JDC16" s="284"/>
      <c r="JDD16" s="280"/>
      <c r="JDE16" s="281"/>
      <c r="JDF16" s="282"/>
      <c r="JDG16" s="283"/>
      <c r="JDH16" s="283"/>
      <c r="JDI16" s="283"/>
      <c r="JDJ16" s="284"/>
      <c r="JDK16" s="280"/>
      <c r="JDL16" s="281"/>
      <c r="JDM16" s="282"/>
      <c r="JDN16" s="283"/>
      <c r="JDO16" s="283"/>
      <c r="JDP16" s="283"/>
      <c r="JDQ16" s="284"/>
      <c r="JDR16" s="280"/>
      <c r="JDS16" s="281"/>
      <c r="JDT16" s="282"/>
      <c r="JDU16" s="283"/>
      <c r="JDV16" s="283"/>
      <c r="JDW16" s="283"/>
      <c r="JDX16" s="284"/>
      <c r="JDY16" s="280"/>
      <c r="JDZ16" s="281"/>
      <c r="JEA16" s="282"/>
      <c r="JEB16" s="283"/>
      <c r="JEC16" s="283"/>
      <c r="JED16" s="283"/>
      <c r="JEE16" s="284"/>
      <c r="JEF16" s="280"/>
      <c r="JEG16" s="281"/>
      <c r="JEH16" s="282"/>
      <c r="JEI16" s="283"/>
      <c r="JEJ16" s="283"/>
      <c r="JEK16" s="283"/>
      <c r="JEL16" s="284"/>
      <c r="JEM16" s="280"/>
      <c r="JEN16" s="281"/>
      <c r="JEO16" s="282"/>
      <c r="JEP16" s="283"/>
      <c r="JEQ16" s="283"/>
      <c r="JER16" s="283"/>
      <c r="JES16" s="284"/>
      <c r="JET16" s="280"/>
      <c r="JEU16" s="281"/>
      <c r="JEV16" s="282"/>
      <c r="JEW16" s="283"/>
      <c r="JEX16" s="283"/>
      <c r="JEY16" s="283"/>
      <c r="JEZ16" s="284"/>
      <c r="JFA16" s="280"/>
      <c r="JFB16" s="281"/>
      <c r="JFC16" s="282"/>
      <c r="JFD16" s="283"/>
      <c r="JFE16" s="283"/>
      <c r="JFF16" s="283"/>
      <c r="JFG16" s="284"/>
      <c r="JFH16" s="280"/>
      <c r="JFI16" s="281"/>
      <c r="JFJ16" s="282"/>
      <c r="JFK16" s="283"/>
      <c r="JFL16" s="283"/>
      <c r="JFM16" s="283"/>
      <c r="JFN16" s="284"/>
      <c r="JFO16" s="280"/>
      <c r="JFP16" s="281"/>
      <c r="JFQ16" s="282"/>
      <c r="JFR16" s="283"/>
      <c r="JFS16" s="283"/>
      <c r="JFT16" s="283"/>
      <c r="JFU16" s="284"/>
      <c r="JFV16" s="280"/>
      <c r="JFW16" s="281"/>
      <c r="JFX16" s="282"/>
      <c r="JFY16" s="283"/>
      <c r="JFZ16" s="283"/>
      <c r="JGA16" s="283"/>
      <c r="JGB16" s="284"/>
      <c r="JGC16" s="280"/>
      <c r="JGD16" s="281"/>
      <c r="JGE16" s="282"/>
      <c r="JGF16" s="283"/>
      <c r="JGG16" s="283"/>
      <c r="JGH16" s="283"/>
      <c r="JGI16" s="284"/>
      <c r="JGJ16" s="280"/>
      <c r="JGK16" s="281"/>
      <c r="JGL16" s="282"/>
      <c r="JGM16" s="283"/>
      <c r="JGN16" s="283"/>
      <c r="JGO16" s="283"/>
      <c r="JGP16" s="284"/>
      <c r="JGQ16" s="280"/>
      <c r="JGR16" s="281"/>
      <c r="JGS16" s="282"/>
      <c r="JGT16" s="283"/>
      <c r="JGU16" s="283"/>
      <c r="JGV16" s="283"/>
      <c r="JGW16" s="284"/>
      <c r="JGX16" s="280"/>
      <c r="JGY16" s="281"/>
      <c r="JGZ16" s="282"/>
      <c r="JHA16" s="283"/>
      <c r="JHB16" s="283"/>
      <c r="JHC16" s="283"/>
      <c r="JHD16" s="284"/>
      <c r="JHE16" s="280"/>
      <c r="JHF16" s="281"/>
      <c r="JHG16" s="282"/>
      <c r="JHH16" s="283"/>
      <c r="JHI16" s="283"/>
      <c r="JHJ16" s="283"/>
      <c r="JHK16" s="284"/>
      <c r="JHL16" s="280"/>
      <c r="JHM16" s="281"/>
      <c r="JHN16" s="282"/>
      <c r="JHO16" s="283"/>
      <c r="JHP16" s="283"/>
      <c r="JHQ16" s="283"/>
      <c r="JHR16" s="284"/>
      <c r="JHS16" s="280"/>
      <c r="JHT16" s="281"/>
      <c r="JHU16" s="282"/>
      <c r="JHV16" s="283"/>
      <c r="JHW16" s="283"/>
      <c r="JHX16" s="283"/>
      <c r="JHY16" s="284"/>
      <c r="JHZ16" s="280"/>
      <c r="JIA16" s="281"/>
      <c r="JIB16" s="282"/>
      <c r="JIC16" s="283"/>
      <c r="JID16" s="283"/>
      <c r="JIE16" s="283"/>
      <c r="JIF16" s="284"/>
      <c r="JIG16" s="280"/>
      <c r="JIH16" s="281"/>
      <c r="JII16" s="282"/>
      <c r="JIJ16" s="283"/>
      <c r="JIK16" s="283"/>
      <c r="JIL16" s="283"/>
      <c r="JIM16" s="284"/>
      <c r="JIN16" s="280"/>
      <c r="JIO16" s="281"/>
      <c r="JIP16" s="282"/>
      <c r="JIQ16" s="283"/>
      <c r="JIR16" s="283"/>
      <c r="JIS16" s="283"/>
      <c r="JIT16" s="284"/>
      <c r="JIU16" s="280"/>
      <c r="JIV16" s="281"/>
      <c r="JIW16" s="282"/>
      <c r="JIX16" s="283"/>
      <c r="JIY16" s="283"/>
      <c r="JIZ16" s="283"/>
      <c r="JJA16" s="284"/>
      <c r="JJB16" s="280"/>
      <c r="JJC16" s="281"/>
      <c r="JJD16" s="282"/>
      <c r="JJE16" s="283"/>
      <c r="JJF16" s="283"/>
      <c r="JJG16" s="283"/>
      <c r="JJH16" s="284"/>
      <c r="JJI16" s="280"/>
      <c r="JJJ16" s="281"/>
      <c r="JJK16" s="282"/>
      <c r="JJL16" s="283"/>
      <c r="JJM16" s="283"/>
      <c r="JJN16" s="283"/>
      <c r="JJO16" s="284"/>
      <c r="JJP16" s="280"/>
      <c r="JJQ16" s="281"/>
      <c r="JJR16" s="282"/>
      <c r="JJS16" s="283"/>
      <c r="JJT16" s="283"/>
      <c r="JJU16" s="283"/>
      <c r="JJV16" s="284"/>
      <c r="JJW16" s="280"/>
      <c r="JJX16" s="281"/>
      <c r="JJY16" s="282"/>
      <c r="JJZ16" s="283"/>
      <c r="JKA16" s="283"/>
      <c r="JKB16" s="283"/>
      <c r="JKC16" s="284"/>
      <c r="JKD16" s="280"/>
      <c r="JKE16" s="281"/>
      <c r="JKF16" s="282"/>
      <c r="JKG16" s="283"/>
      <c r="JKH16" s="283"/>
      <c r="JKI16" s="283"/>
      <c r="JKJ16" s="284"/>
      <c r="JKK16" s="280"/>
      <c r="JKL16" s="281"/>
      <c r="JKM16" s="282"/>
      <c r="JKN16" s="283"/>
      <c r="JKO16" s="283"/>
      <c r="JKP16" s="283"/>
      <c r="JKQ16" s="284"/>
      <c r="JKR16" s="280"/>
      <c r="JKS16" s="281"/>
      <c r="JKT16" s="282"/>
      <c r="JKU16" s="283"/>
      <c r="JKV16" s="283"/>
      <c r="JKW16" s="283"/>
      <c r="JKX16" s="284"/>
      <c r="JKY16" s="280"/>
      <c r="JKZ16" s="281"/>
      <c r="JLA16" s="282"/>
      <c r="JLB16" s="283"/>
      <c r="JLC16" s="283"/>
      <c r="JLD16" s="283"/>
      <c r="JLE16" s="284"/>
      <c r="JLF16" s="280"/>
      <c r="JLG16" s="281"/>
      <c r="JLH16" s="282"/>
      <c r="JLI16" s="283"/>
      <c r="JLJ16" s="283"/>
      <c r="JLK16" s="283"/>
      <c r="JLL16" s="284"/>
      <c r="JLM16" s="280"/>
      <c r="JLN16" s="281"/>
      <c r="JLO16" s="282"/>
      <c r="JLP16" s="283"/>
      <c r="JLQ16" s="283"/>
      <c r="JLR16" s="283"/>
      <c r="JLS16" s="284"/>
      <c r="JLT16" s="280"/>
      <c r="JLU16" s="281"/>
      <c r="JLV16" s="282"/>
      <c r="JLW16" s="283"/>
      <c r="JLX16" s="283"/>
      <c r="JLY16" s="283"/>
      <c r="JLZ16" s="284"/>
      <c r="JMA16" s="280"/>
      <c r="JMB16" s="281"/>
      <c r="JMC16" s="282"/>
      <c r="JMD16" s="283"/>
      <c r="JME16" s="283"/>
      <c r="JMF16" s="283"/>
      <c r="JMG16" s="284"/>
      <c r="JMH16" s="280"/>
      <c r="JMI16" s="281"/>
      <c r="JMJ16" s="282"/>
      <c r="JMK16" s="283"/>
      <c r="JML16" s="283"/>
      <c r="JMM16" s="283"/>
      <c r="JMN16" s="284"/>
      <c r="JMO16" s="280"/>
      <c r="JMP16" s="281"/>
      <c r="JMQ16" s="282"/>
      <c r="JMR16" s="283"/>
      <c r="JMS16" s="283"/>
      <c r="JMT16" s="283"/>
      <c r="JMU16" s="284"/>
      <c r="JMV16" s="280"/>
      <c r="JMW16" s="281"/>
      <c r="JMX16" s="282"/>
      <c r="JMY16" s="283"/>
      <c r="JMZ16" s="283"/>
      <c r="JNA16" s="283"/>
      <c r="JNB16" s="284"/>
      <c r="JNC16" s="280"/>
      <c r="JND16" s="281"/>
      <c r="JNE16" s="282"/>
      <c r="JNF16" s="283"/>
      <c r="JNG16" s="283"/>
      <c r="JNH16" s="283"/>
      <c r="JNI16" s="284"/>
      <c r="JNJ16" s="280"/>
      <c r="JNK16" s="281"/>
      <c r="JNL16" s="282"/>
      <c r="JNM16" s="283"/>
      <c r="JNN16" s="283"/>
      <c r="JNO16" s="283"/>
      <c r="JNP16" s="284"/>
      <c r="JNQ16" s="280"/>
      <c r="JNR16" s="281"/>
      <c r="JNS16" s="282"/>
      <c r="JNT16" s="283"/>
      <c r="JNU16" s="283"/>
      <c r="JNV16" s="283"/>
      <c r="JNW16" s="284"/>
      <c r="JNX16" s="280"/>
      <c r="JNY16" s="281"/>
      <c r="JNZ16" s="282"/>
      <c r="JOA16" s="283"/>
      <c r="JOB16" s="283"/>
      <c r="JOC16" s="283"/>
      <c r="JOD16" s="284"/>
      <c r="JOE16" s="280"/>
      <c r="JOF16" s="281"/>
      <c r="JOG16" s="282"/>
      <c r="JOH16" s="283"/>
      <c r="JOI16" s="283"/>
      <c r="JOJ16" s="283"/>
      <c r="JOK16" s="284"/>
      <c r="JOL16" s="280"/>
      <c r="JOM16" s="281"/>
      <c r="JON16" s="282"/>
      <c r="JOO16" s="283"/>
      <c r="JOP16" s="283"/>
      <c r="JOQ16" s="283"/>
      <c r="JOR16" s="284"/>
      <c r="JOS16" s="280"/>
      <c r="JOT16" s="281"/>
      <c r="JOU16" s="282"/>
      <c r="JOV16" s="283"/>
      <c r="JOW16" s="283"/>
      <c r="JOX16" s="283"/>
      <c r="JOY16" s="284"/>
      <c r="JOZ16" s="280"/>
      <c r="JPA16" s="281"/>
      <c r="JPB16" s="282"/>
      <c r="JPC16" s="283"/>
      <c r="JPD16" s="283"/>
      <c r="JPE16" s="283"/>
      <c r="JPF16" s="284"/>
      <c r="JPG16" s="280"/>
      <c r="JPH16" s="281"/>
      <c r="JPI16" s="282"/>
      <c r="JPJ16" s="283"/>
      <c r="JPK16" s="283"/>
      <c r="JPL16" s="283"/>
      <c r="JPM16" s="284"/>
      <c r="JPN16" s="280"/>
      <c r="JPO16" s="281"/>
      <c r="JPP16" s="282"/>
      <c r="JPQ16" s="283"/>
      <c r="JPR16" s="283"/>
      <c r="JPS16" s="283"/>
      <c r="JPT16" s="284"/>
      <c r="JPU16" s="280"/>
      <c r="JPV16" s="281"/>
      <c r="JPW16" s="282"/>
      <c r="JPX16" s="283"/>
      <c r="JPY16" s="283"/>
      <c r="JPZ16" s="283"/>
      <c r="JQA16" s="284"/>
      <c r="JQB16" s="280"/>
      <c r="JQC16" s="281"/>
      <c r="JQD16" s="282"/>
      <c r="JQE16" s="283"/>
      <c r="JQF16" s="283"/>
      <c r="JQG16" s="283"/>
      <c r="JQH16" s="284"/>
      <c r="JQI16" s="280"/>
      <c r="JQJ16" s="281"/>
      <c r="JQK16" s="282"/>
      <c r="JQL16" s="283"/>
      <c r="JQM16" s="283"/>
      <c r="JQN16" s="283"/>
      <c r="JQO16" s="284"/>
      <c r="JQP16" s="280"/>
      <c r="JQQ16" s="281"/>
      <c r="JQR16" s="282"/>
      <c r="JQS16" s="283"/>
      <c r="JQT16" s="283"/>
      <c r="JQU16" s="283"/>
      <c r="JQV16" s="284"/>
      <c r="JQW16" s="280"/>
      <c r="JQX16" s="281"/>
      <c r="JQY16" s="282"/>
      <c r="JQZ16" s="283"/>
      <c r="JRA16" s="283"/>
      <c r="JRB16" s="283"/>
      <c r="JRC16" s="284"/>
      <c r="JRD16" s="280"/>
      <c r="JRE16" s="281"/>
      <c r="JRF16" s="282"/>
      <c r="JRG16" s="283"/>
      <c r="JRH16" s="283"/>
      <c r="JRI16" s="283"/>
      <c r="JRJ16" s="284"/>
      <c r="JRK16" s="280"/>
      <c r="JRL16" s="281"/>
      <c r="JRM16" s="282"/>
      <c r="JRN16" s="283"/>
      <c r="JRO16" s="283"/>
      <c r="JRP16" s="283"/>
      <c r="JRQ16" s="284"/>
      <c r="JRR16" s="280"/>
      <c r="JRS16" s="281"/>
      <c r="JRT16" s="282"/>
      <c r="JRU16" s="283"/>
      <c r="JRV16" s="283"/>
      <c r="JRW16" s="283"/>
      <c r="JRX16" s="284"/>
      <c r="JRY16" s="280"/>
      <c r="JRZ16" s="281"/>
      <c r="JSA16" s="282"/>
      <c r="JSB16" s="283"/>
      <c r="JSC16" s="283"/>
      <c r="JSD16" s="283"/>
      <c r="JSE16" s="284"/>
      <c r="JSF16" s="280"/>
      <c r="JSG16" s="281"/>
      <c r="JSH16" s="282"/>
      <c r="JSI16" s="283"/>
      <c r="JSJ16" s="283"/>
      <c r="JSK16" s="283"/>
      <c r="JSL16" s="284"/>
      <c r="JSM16" s="280"/>
      <c r="JSN16" s="281"/>
      <c r="JSO16" s="282"/>
      <c r="JSP16" s="283"/>
      <c r="JSQ16" s="283"/>
      <c r="JSR16" s="283"/>
      <c r="JSS16" s="284"/>
      <c r="JST16" s="280"/>
      <c r="JSU16" s="281"/>
      <c r="JSV16" s="282"/>
      <c r="JSW16" s="283"/>
      <c r="JSX16" s="283"/>
      <c r="JSY16" s="283"/>
      <c r="JSZ16" s="284"/>
      <c r="JTA16" s="280"/>
      <c r="JTB16" s="281"/>
      <c r="JTC16" s="282"/>
      <c r="JTD16" s="283"/>
      <c r="JTE16" s="283"/>
      <c r="JTF16" s="283"/>
      <c r="JTG16" s="284"/>
      <c r="JTH16" s="280"/>
      <c r="JTI16" s="281"/>
      <c r="JTJ16" s="282"/>
      <c r="JTK16" s="283"/>
      <c r="JTL16" s="283"/>
      <c r="JTM16" s="283"/>
      <c r="JTN16" s="284"/>
      <c r="JTO16" s="280"/>
      <c r="JTP16" s="281"/>
      <c r="JTQ16" s="282"/>
      <c r="JTR16" s="283"/>
      <c r="JTS16" s="283"/>
      <c r="JTT16" s="283"/>
      <c r="JTU16" s="284"/>
      <c r="JTV16" s="280"/>
      <c r="JTW16" s="281"/>
      <c r="JTX16" s="282"/>
      <c r="JTY16" s="283"/>
      <c r="JTZ16" s="283"/>
      <c r="JUA16" s="283"/>
      <c r="JUB16" s="284"/>
      <c r="JUC16" s="280"/>
      <c r="JUD16" s="281"/>
      <c r="JUE16" s="282"/>
      <c r="JUF16" s="283"/>
      <c r="JUG16" s="283"/>
      <c r="JUH16" s="283"/>
      <c r="JUI16" s="284"/>
      <c r="JUJ16" s="280"/>
      <c r="JUK16" s="281"/>
      <c r="JUL16" s="282"/>
      <c r="JUM16" s="283"/>
      <c r="JUN16" s="283"/>
      <c r="JUO16" s="283"/>
      <c r="JUP16" s="284"/>
      <c r="JUQ16" s="280"/>
      <c r="JUR16" s="281"/>
      <c r="JUS16" s="282"/>
      <c r="JUT16" s="283"/>
      <c r="JUU16" s="283"/>
      <c r="JUV16" s="283"/>
      <c r="JUW16" s="284"/>
      <c r="JUX16" s="280"/>
      <c r="JUY16" s="281"/>
      <c r="JUZ16" s="282"/>
      <c r="JVA16" s="283"/>
      <c r="JVB16" s="283"/>
      <c r="JVC16" s="283"/>
      <c r="JVD16" s="284"/>
      <c r="JVE16" s="280"/>
      <c r="JVF16" s="281"/>
      <c r="JVG16" s="282"/>
      <c r="JVH16" s="283"/>
      <c r="JVI16" s="283"/>
      <c r="JVJ16" s="283"/>
      <c r="JVK16" s="284"/>
      <c r="JVL16" s="280"/>
      <c r="JVM16" s="281"/>
      <c r="JVN16" s="282"/>
      <c r="JVO16" s="283"/>
      <c r="JVP16" s="283"/>
      <c r="JVQ16" s="283"/>
      <c r="JVR16" s="284"/>
      <c r="JVS16" s="280"/>
      <c r="JVT16" s="281"/>
      <c r="JVU16" s="282"/>
      <c r="JVV16" s="283"/>
      <c r="JVW16" s="283"/>
      <c r="JVX16" s="283"/>
      <c r="JVY16" s="284"/>
      <c r="JVZ16" s="280"/>
      <c r="JWA16" s="281"/>
      <c r="JWB16" s="282"/>
      <c r="JWC16" s="283"/>
      <c r="JWD16" s="283"/>
      <c r="JWE16" s="283"/>
      <c r="JWF16" s="284"/>
      <c r="JWG16" s="280"/>
      <c r="JWH16" s="281"/>
      <c r="JWI16" s="282"/>
      <c r="JWJ16" s="283"/>
      <c r="JWK16" s="283"/>
      <c r="JWL16" s="283"/>
      <c r="JWM16" s="284"/>
      <c r="JWN16" s="280"/>
      <c r="JWO16" s="281"/>
      <c r="JWP16" s="282"/>
      <c r="JWQ16" s="283"/>
      <c r="JWR16" s="283"/>
      <c r="JWS16" s="283"/>
      <c r="JWT16" s="284"/>
      <c r="JWU16" s="280"/>
      <c r="JWV16" s="281"/>
      <c r="JWW16" s="282"/>
      <c r="JWX16" s="283"/>
      <c r="JWY16" s="283"/>
      <c r="JWZ16" s="283"/>
      <c r="JXA16" s="284"/>
      <c r="JXB16" s="280"/>
      <c r="JXC16" s="281"/>
      <c r="JXD16" s="282"/>
      <c r="JXE16" s="283"/>
      <c r="JXF16" s="283"/>
      <c r="JXG16" s="283"/>
      <c r="JXH16" s="284"/>
      <c r="JXI16" s="280"/>
      <c r="JXJ16" s="281"/>
      <c r="JXK16" s="282"/>
      <c r="JXL16" s="283"/>
      <c r="JXM16" s="283"/>
      <c r="JXN16" s="283"/>
      <c r="JXO16" s="284"/>
      <c r="JXP16" s="280"/>
      <c r="JXQ16" s="281"/>
      <c r="JXR16" s="282"/>
      <c r="JXS16" s="283"/>
      <c r="JXT16" s="283"/>
      <c r="JXU16" s="283"/>
      <c r="JXV16" s="284"/>
      <c r="JXW16" s="280"/>
      <c r="JXX16" s="281"/>
      <c r="JXY16" s="282"/>
      <c r="JXZ16" s="283"/>
      <c r="JYA16" s="283"/>
      <c r="JYB16" s="283"/>
      <c r="JYC16" s="284"/>
      <c r="JYD16" s="280"/>
      <c r="JYE16" s="281"/>
      <c r="JYF16" s="282"/>
      <c r="JYG16" s="283"/>
      <c r="JYH16" s="283"/>
      <c r="JYI16" s="283"/>
      <c r="JYJ16" s="284"/>
      <c r="JYK16" s="280"/>
      <c r="JYL16" s="281"/>
      <c r="JYM16" s="282"/>
      <c r="JYN16" s="283"/>
      <c r="JYO16" s="283"/>
      <c r="JYP16" s="283"/>
      <c r="JYQ16" s="284"/>
      <c r="JYR16" s="280"/>
      <c r="JYS16" s="281"/>
      <c r="JYT16" s="282"/>
      <c r="JYU16" s="283"/>
      <c r="JYV16" s="283"/>
      <c r="JYW16" s="283"/>
      <c r="JYX16" s="284"/>
      <c r="JYY16" s="280"/>
      <c r="JYZ16" s="281"/>
      <c r="JZA16" s="282"/>
      <c r="JZB16" s="283"/>
      <c r="JZC16" s="283"/>
      <c r="JZD16" s="283"/>
      <c r="JZE16" s="284"/>
      <c r="JZF16" s="280"/>
      <c r="JZG16" s="281"/>
      <c r="JZH16" s="282"/>
      <c r="JZI16" s="283"/>
      <c r="JZJ16" s="283"/>
      <c r="JZK16" s="283"/>
      <c r="JZL16" s="284"/>
      <c r="JZM16" s="280"/>
      <c r="JZN16" s="281"/>
      <c r="JZO16" s="282"/>
      <c r="JZP16" s="283"/>
      <c r="JZQ16" s="283"/>
      <c r="JZR16" s="283"/>
      <c r="JZS16" s="284"/>
      <c r="JZT16" s="280"/>
      <c r="JZU16" s="281"/>
      <c r="JZV16" s="282"/>
      <c r="JZW16" s="283"/>
      <c r="JZX16" s="283"/>
      <c r="JZY16" s="283"/>
      <c r="JZZ16" s="284"/>
      <c r="KAA16" s="280"/>
      <c r="KAB16" s="281"/>
      <c r="KAC16" s="282"/>
      <c r="KAD16" s="283"/>
      <c r="KAE16" s="283"/>
      <c r="KAF16" s="283"/>
      <c r="KAG16" s="284"/>
      <c r="KAH16" s="280"/>
      <c r="KAI16" s="281"/>
      <c r="KAJ16" s="282"/>
      <c r="KAK16" s="283"/>
      <c r="KAL16" s="283"/>
      <c r="KAM16" s="283"/>
      <c r="KAN16" s="284"/>
      <c r="KAO16" s="280"/>
      <c r="KAP16" s="281"/>
      <c r="KAQ16" s="282"/>
      <c r="KAR16" s="283"/>
      <c r="KAS16" s="283"/>
      <c r="KAT16" s="283"/>
      <c r="KAU16" s="284"/>
      <c r="KAV16" s="280"/>
      <c r="KAW16" s="281"/>
      <c r="KAX16" s="282"/>
      <c r="KAY16" s="283"/>
      <c r="KAZ16" s="283"/>
      <c r="KBA16" s="283"/>
      <c r="KBB16" s="284"/>
      <c r="KBC16" s="280"/>
      <c r="KBD16" s="281"/>
      <c r="KBE16" s="282"/>
      <c r="KBF16" s="283"/>
      <c r="KBG16" s="283"/>
      <c r="KBH16" s="283"/>
      <c r="KBI16" s="284"/>
      <c r="KBJ16" s="280"/>
      <c r="KBK16" s="281"/>
      <c r="KBL16" s="282"/>
      <c r="KBM16" s="283"/>
      <c r="KBN16" s="283"/>
      <c r="KBO16" s="283"/>
      <c r="KBP16" s="284"/>
      <c r="KBQ16" s="280"/>
      <c r="KBR16" s="281"/>
      <c r="KBS16" s="282"/>
      <c r="KBT16" s="283"/>
      <c r="KBU16" s="283"/>
      <c r="KBV16" s="283"/>
      <c r="KBW16" s="284"/>
      <c r="KBX16" s="280"/>
      <c r="KBY16" s="281"/>
      <c r="KBZ16" s="282"/>
      <c r="KCA16" s="283"/>
      <c r="KCB16" s="283"/>
      <c r="KCC16" s="283"/>
      <c r="KCD16" s="284"/>
      <c r="KCE16" s="280"/>
      <c r="KCF16" s="281"/>
      <c r="KCG16" s="282"/>
      <c r="KCH16" s="283"/>
      <c r="KCI16" s="283"/>
      <c r="KCJ16" s="283"/>
      <c r="KCK16" s="284"/>
      <c r="KCL16" s="280"/>
      <c r="KCM16" s="281"/>
      <c r="KCN16" s="282"/>
      <c r="KCO16" s="283"/>
      <c r="KCP16" s="283"/>
      <c r="KCQ16" s="283"/>
      <c r="KCR16" s="284"/>
      <c r="KCS16" s="280"/>
      <c r="KCT16" s="281"/>
      <c r="KCU16" s="282"/>
      <c r="KCV16" s="283"/>
      <c r="KCW16" s="283"/>
      <c r="KCX16" s="283"/>
      <c r="KCY16" s="284"/>
      <c r="KCZ16" s="280"/>
      <c r="KDA16" s="281"/>
      <c r="KDB16" s="282"/>
      <c r="KDC16" s="283"/>
      <c r="KDD16" s="283"/>
      <c r="KDE16" s="283"/>
      <c r="KDF16" s="284"/>
      <c r="KDG16" s="280"/>
      <c r="KDH16" s="281"/>
      <c r="KDI16" s="282"/>
      <c r="KDJ16" s="283"/>
      <c r="KDK16" s="283"/>
      <c r="KDL16" s="283"/>
      <c r="KDM16" s="284"/>
      <c r="KDN16" s="280"/>
      <c r="KDO16" s="281"/>
      <c r="KDP16" s="282"/>
      <c r="KDQ16" s="283"/>
      <c r="KDR16" s="283"/>
      <c r="KDS16" s="283"/>
      <c r="KDT16" s="284"/>
      <c r="KDU16" s="280"/>
      <c r="KDV16" s="281"/>
      <c r="KDW16" s="282"/>
      <c r="KDX16" s="283"/>
      <c r="KDY16" s="283"/>
      <c r="KDZ16" s="283"/>
      <c r="KEA16" s="284"/>
      <c r="KEB16" s="280"/>
      <c r="KEC16" s="281"/>
      <c r="KED16" s="282"/>
      <c r="KEE16" s="283"/>
      <c r="KEF16" s="283"/>
      <c r="KEG16" s="283"/>
      <c r="KEH16" s="284"/>
      <c r="KEI16" s="280"/>
      <c r="KEJ16" s="281"/>
      <c r="KEK16" s="282"/>
      <c r="KEL16" s="283"/>
      <c r="KEM16" s="283"/>
      <c r="KEN16" s="283"/>
      <c r="KEO16" s="284"/>
      <c r="KEP16" s="280"/>
      <c r="KEQ16" s="281"/>
      <c r="KER16" s="282"/>
      <c r="KES16" s="283"/>
      <c r="KET16" s="283"/>
      <c r="KEU16" s="283"/>
      <c r="KEV16" s="284"/>
      <c r="KEW16" s="280"/>
      <c r="KEX16" s="281"/>
      <c r="KEY16" s="282"/>
      <c r="KEZ16" s="283"/>
      <c r="KFA16" s="283"/>
      <c r="KFB16" s="283"/>
      <c r="KFC16" s="284"/>
      <c r="KFD16" s="280"/>
      <c r="KFE16" s="281"/>
      <c r="KFF16" s="282"/>
      <c r="KFG16" s="283"/>
      <c r="KFH16" s="283"/>
      <c r="KFI16" s="283"/>
      <c r="KFJ16" s="284"/>
      <c r="KFK16" s="280"/>
      <c r="KFL16" s="281"/>
      <c r="KFM16" s="282"/>
      <c r="KFN16" s="283"/>
      <c r="KFO16" s="283"/>
      <c r="KFP16" s="283"/>
      <c r="KFQ16" s="284"/>
      <c r="KFR16" s="280"/>
      <c r="KFS16" s="281"/>
      <c r="KFT16" s="282"/>
      <c r="KFU16" s="283"/>
      <c r="KFV16" s="283"/>
      <c r="KFW16" s="283"/>
      <c r="KFX16" s="284"/>
      <c r="KFY16" s="280"/>
      <c r="KFZ16" s="281"/>
      <c r="KGA16" s="282"/>
      <c r="KGB16" s="283"/>
      <c r="KGC16" s="283"/>
      <c r="KGD16" s="283"/>
      <c r="KGE16" s="284"/>
      <c r="KGF16" s="280"/>
      <c r="KGG16" s="281"/>
      <c r="KGH16" s="282"/>
      <c r="KGI16" s="283"/>
      <c r="KGJ16" s="283"/>
      <c r="KGK16" s="283"/>
      <c r="KGL16" s="284"/>
      <c r="KGM16" s="280"/>
      <c r="KGN16" s="281"/>
      <c r="KGO16" s="282"/>
      <c r="KGP16" s="283"/>
      <c r="KGQ16" s="283"/>
      <c r="KGR16" s="283"/>
      <c r="KGS16" s="284"/>
      <c r="KGT16" s="280"/>
      <c r="KGU16" s="281"/>
      <c r="KGV16" s="282"/>
      <c r="KGW16" s="283"/>
      <c r="KGX16" s="283"/>
      <c r="KGY16" s="283"/>
      <c r="KGZ16" s="284"/>
      <c r="KHA16" s="280"/>
      <c r="KHB16" s="281"/>
      <c r="KHC16" s="282"/>
      <c r="KHD16" s="283"/>
      <c r="KHE16" s="283"/>
      <c r="KHF16" s="283"/>
      <c r="KHG16" s="284"/>
      <c r="KHH16" s="280"/>
      <c r="KHI16" s="281"/>
      <c r="KHJ16" s="282"/>
      <c r="KHK16" s="283"/>
      <c r="KHL16" s="283"/>
      <c r="KHM16" s="283"/>
      <c r="KHN16" s="284"/>
      <c r="KHO16" s="280"/>
      <c r="KHP16" s="281"/>
      <c r="KHQ16" s="282"/>
      <c r="KHR16" s="283"/>
      <c r="KHS16" s="283"/>
      <c r="KHT16" s="283"/>
      <c r="KHU16" s="284"/>
      <c r="KHV16" s="280"/>
      <c r="KHW16" s="281"/>
      <c r="KHX16" s="282"/>
      <c r="KHY16" s="283"/>
      <c r="KHZ16" s="283"/>
      <c r="KIA16" s="283"/>
      <c r="KIB16" s="284"/>
      <c r="KIC16" s="280"/>
      <c r="KID16" s="281"/>
      <c r="KIE16" s="282"/>
      <c r="KIF16" s="283"/>
      <c r="KIG16" s="283"/>
      <c r="KIH16" s="283"/>
      <c r="KII16" s="284"/>
      <c r="KIJ16" s="280"/>
      <c r="KIK16" s="281"/>
      <c r="KIL16" s="282"/>
      <c r="KIM16" s="283"/>
      <c r="KIN16" s="283"/>
      <c r="KIO16" s="283"/>
      <c r="KIP16" s="284"/>
      <c r="KIQ16" s="280"/>
      <c r="KIR16" s="281"/>
      <c r="KIS16" s="282"/>
      <c r="KIT16" s="283"/>
      <c r="KIU16" s="283"/>
      <c r="KIV16" s="283"/>
      <c r="KIW16" s="284"/>
      <c r="KIX16" s="280"/>
      <c r="KIY16" s="281"/>
      <c r="KIZ16" s="282"/>
      <c r="KJA16" s="283"/>
      <c r="KJB16" s="283"/>
      <c r="KJC16" s="283"/>
      <c r="KJD16" s="284"/>
      <c r="KJE16" s="280"/>
      <c r="KJF16" s="281"/>
      <c r="KJG16" s="282"/>
      <c r="KJH16" s="283"/>
      <c r="KJI16" s="283"/>
      <c r="KJJ16" s="283"/>
      <c r="KJK16" s="284"/>
      <c r="KJL16" s="280"/>
      <c r="KJM16" s="281"/>
      <c r="KJN16" s="282"/>
      <c r="KJO16" s="283"/>
      <c r="KJP16" s="283"/>
      <c r="KJQ16" s="283"/>
      <c r="KJR16" s="284"/>
      <c r="KJS16" s="280"/>
      <c r="KJT16" s="281"/>
      <c r="KJU16" s="282"/>
      <c r="KJV16" s="283"/>
      <c r="KJW16" s="283"/>
      <c r="KJX16" s="283"/>
      <c r="KJY16" s="284"/>
      <c r="KJZ16" s="280"/>
      <c r="KKA16" s="281"/>
      <c r="KKB16" s="282"/>
      <c r="KKC16" s="283"/>
      <c r="KKD16" s="283"/>
      <c r="KKE16" s="283"/>
      <c r="KKF16" s="284"/>
      <c r="KKG16" s="280"/>
      <c r="KKH16" s="281"/>
      <c r="KKI16" s="282"/>
      <c r="KKJ16" s="283"/>
      <c r="KKK16" s="283"/>
      <c r="KKL16" s="283"/>
      <c r="KKM16" s="284"/>
      <c r="KKN16" s="280"/>
      <c r="KKO16" s="281"/>
      <c r="KKP16" s="282"/>
      <c r="KKQ16" s="283"/>
      <c r="KKR16" s="283"/>
      <c r="KKS16" s="283"/>
      <c r="KKT16" s="284"/>
      <c r="KKU16" s="280"/>
      <c r="KKV16" s="281"/>
      <c r="KKW16" s="282"/>
      <c r="KKX16" s="283"/>
      <c r="KKY16" s="283"/>
      <c r="KKZ16" s="283"/>
      <c r="KLA16" s="284"/>
      <c r="KLB16" s="280"/>
      <c r="KLC16" s="281"/>
      <c r="KLD16" s="282"/>
      <c r="KLE16" s="283"/>
      <c r="KLF16" s="283"/>
      <c r="KLG16" s="283"/>
      <c r="KLH16" s="284"/>
      <c r="KLI16" s="280"/>
      <c r="KLJ16" s="281"/>
      <c r="KLK16" s="282"/>
      <c r="KLL16" s="283"/>
      <c r="KLM16" s="283"/>
      <c r="KLN16" s="283"/>
      <c r="KLO16" s="284"/>
      <c r="KLP16" s="280"/>
      <c r="KLQ16" s="281"/>
      <c r="KLR16" s="282"/>
      <c r="KLS16" s="283"/>
      <c r="KLT16" s="283"/>
      <c r="KLU16" s="283"/>
      <c r="KLV16" s="284"/>
      <c r="KLW16" s="280"/>
      <c r="KLX16" s="281"/>
      <c r="KLY16" s="282"/>
      <c r="KLZ16" s="283"/>
      <c r="KMA16" s="283"/>
      <c r="KMB16" s="283"/>
      <c r="KMC16" s="284"/>
      <c r="KMD16" s="280"/>
      <c r="KME16" s="281"/>
      <c r="KMF16" s="282"/>
      <c r="KMG16" s="283"/>
      <c r="KMH16" s="283"/>
      <c r="KMI16" s="283"/>
      <c r="KMJ16" s="284"/>
      <c r="KMK16" s="280"/>
      <c r="KML16" s="281"/>
      <c r="KMM16" s="282"/>
      <c r="KMN16" s="283"/>
      <c r="KMO16" s="283"/>
      <c r="KMP16" s="283"/>
      <c r="KMQ16" s="284"/>
      <c r="KMR16" s="280"/>
      <c r="KMS16" s="281"/>
      <c r="KMT16" s="282"/>
      <c r="KMU16" s="283"/>
      <c r="KMV16" s="283"/>
      <c r="KMW16" s="283"/>
      <c r="KMX16" s="284"/>
      <c r="KMY16" s="280"/>
      <c r="KMZ16" s="281"/>
      <c r="KNA16" s="282"/>
      <c r="KNB16" s="283"/>
      <c r="KNC16" s="283"/>
      <c r="KND16" s="283"/>
      <c r="KNE16" s="284"/>
      <c r="KNF16" s="280"/>
      <c r="KNG16" s="281"/>
      <c r="KNH16" s="282"/>
      <c r="KNI16" s="283"/>
      <c r="KNJ16" s="283"/>
      <c r="KNK16" s="283"/>
      <c r="KNL16" s="284"/>
      <c r="KNM16" s="280"/>
      <c r="KNN16" s="281"/>
      <c r="KNO16" s="282"/>
      <c r="KNP16" s="283"/>
      <c r="KNQ16" s="283"/>
      <c r="KNR16" s="283"/>
      <c r="KNS16" s="284"/>
      <c r="KNT16" s="280"/>
      <c r="KNU16" s="281"/>
      <c r="KNV16" s="282"/>
      <c r="KNW16" s="283"/>
      <c r="KNX16" s="283"/>
      <c r="KNY16" s="283"/>
      <c r="KNZ16" s="284"/>
      <c r="KOA16" s="280"/>
      <c r="KOB16" s="281"/>
      <c r="KOC16" s="282"/>
      <c r="KOD16" s="283"/>
      <c r="KOE16" s="283"/>
      <c r="KOF16" s="283"/>
      <c r="KOG16" s="284"/>
      <c r="KOH16" s="280"/>
      <c r="KOI16" s="281"/>
      <c r="KOJ16" s="282"/>
      <c r="KOK16" s="283"/>
      <c r="KOL16" s="283"/>
      <c r="KOM16" s="283"/>
      <c r="KON16" s="284"/>
      <c r="KOO16" s="280"/>
      <c r="KOP16" s="281"/>
      <c r="KOQ16" s="282"/>
      <c r="KOR16" s="283"/>
      <c r="KOS16" s="283"/>
      <c r="KOT16" s="283"/>
      <c r="KOU16" s="284"/>
      <c r="KOV16" s="280"/>
      <c r="KOW16" s="281"/>
      <c r="KOX16" s="282"/>
      <c r="KOY16" s="283"/>
      <c r="KOZ16" s="283"/>
      <c r="KPA16" s="283"/>
      <c r="KPB16" s="284"/>
      <c r="KPC16" s="280"/>
      <c r="KPD16" s="281"/>
      <c r="KPE16" s="282"/>
      <c r="KPF16" s="283"/>
      <c r="KPG16" s="283"/>
      <c r="KPH16" s="283"/>
      <c r="KPI16" s="284"/>
      <c r="KPJ16" s="280"/>
      <c r="KPK16" s="281"/>
      <c r="KPL16" s="282"/>
      <c r="KPM16" s="283"/>
      <c r="KPN16" s="283"/>
      <c r="KPO16" s="283"/>
      <c r="KPP16" s="284"/>
      <c r="KPQ16" s="280"/>
      <c r="KPR16" s="281"/>
      <c r="KPS16" s="282"/>
      <c r="KPT16" s="283"/>
      <c r="KPU16" s="283"/>
      <c r="KPV16" s="283"/>
      <c r="KPW16" s="284"/>
      <c r="KPX16" s="280"/>
      <c r="KPY16" s="281"/>
      <c r="KPZ16" s="282"/>
      <c r="KQA16" s="283"/>
      <c r="KQB16" s="283"/>
      <c r="KQC16" s="283"/>
      <c r="KQD16" s="284"/>
      <c r="KQE16" s="280"/>
      <c r="KQF16" s="281"/>
      <c r="KQG16" s="282"/>
      <c r="KQH16" s="283"/>
      <c r="KQI16" s="283"/>
      <c r="KQJ16" s="283"/>
      <c r="KQK16" s="284"/>
      <c r="KQL16" s="280"/>
      <c r="KQM16" s="281"/>
      <c r="KQN16" s="282"/>
      <c r="KQO16" s="283"/>
      <c r="KQP16" s="283"/>
      <c r="KQQ16" s="283"/>
      <c r="KQR16" s="284"/>
      <c r="KQS16" s="280"/>
      <c r="KQT16" s="281"/>
      <c r="KQU16" s="282"/>
      <c r="KQV16" s="283"/>
      <c r="KQW16" s="283"/>
      <c r="KQX16" s="283"/>
      <c r="KQY16" s="284"/>
      <c r="KQZ16" s="280"/>
      <c r="KRA16" s="281"/>
      <c r="KRB16" s="282"/>
      <c r="KRC16" s="283"/>
      <c r="KRD16" s="283"/>
      <c r="KRE16" s="283"/>
      <c r="KRF16" s="284"/>
      <c r="KRG16" s="280"/>
      <c r="KRH16" s="281"/>
      <c r="KRI16" s="282"/>
      <c r="KRJ16" s="283"/>
      <c r="KRK16" s="283"/>
      <c r="KRL16" s="283"/>
      <c r="KRM16" s="284"/>
      <c r="KRN16" s="280"/>
      <c r="KRO16" s="281"/>
      <c r="KRP16" s="282"/>
      <c r="KRQ16" s="283"/>
      <c r="KRR16" s="283"/>
      <c r="KRS16" s="283"/>
      <c r="KRT16" s="284"/>
      <c r="KRU16" s="280"/>
      <c r="KRV16" s="281"/>
      <c r="KRW16" s="282"/>
      <c r="KRX16" s="283"/>
      <c r="KRY16" s="283"/>
      <c r="KRZ16" s="283"/>
      <c r="KSA16" s="284"/>
      <c r="KSB16" s="280"/>
      <c r="KSC16" s="281"/>
      <c r="KSD16" s="282"/>
      <c r="KSE16" s="283"/>
      <c r="KSF16" s="283"/>
      <c r="KSG16" s="283"/>
      <c r="KSH16" s="284"/>
      <c r="KSI16" s="280"/>
      <c r="KSJ16" s="281"/>
      <c r="KSK16" s="282"/>
      <c r="KSL16" s="283"/>
      <c r="KSM16" s="283"/>
      <c r="KSN16" s="283"/>
      <c r="KSO16" s="284"/>
      <c r="KSP16" s="280"/>
      <c r="KSQ16" s="281"/>
      <c r="KSR16" s="282"/>
      <c r="KSS16" s="283"/>
      <c r="KST16" s="283"/>
      <c r="KSU16" s="283"/>
      <c r="KSV16" s="284"/>
      <c r="KSW16" s="280"/>
      <c r="KSX16" s="281"/>
      <c r="KSY16" s="282"/>
      <c r="KSZ16" s="283"/>
      <c r="KTA16" s="283"/>
      <c r="KTB16" s="283"/>
      <c r="KTC16" s="284"/>
      <c r="KTD16" s="280"/>
      <c r="KTE16" s="281"/>
      <c r="KTF16" s="282"/>
      <c r="KTG16" s="283"/>
      <c r="KTH16" s="283"/>
      <c r="KTI16" s="283"/>
      <c r="KTJ16" s="284"/>
      <c r="KTK16" s="280"/>
      <c r="KTL16" s="281"/>
      <c r="KTM16" s="282"/>
      <c r="KTN16" s="283"/>
      <c r="KTO16" s="283"/>
      <c r="KTP16" s="283"/>
      <c r="KTQ16" s="284"/>
      <c r="KTR16" s="280"/>
      <c r="KTS16" s="281"/>
      <c r="KTT16" s="282"/>
      <c r="KTU16" s="283"/>
      <c r="KTV16" s="283"/>
      <c r="KTW16" s="283"/>
      <c r="KTX16" s="284"/>
      <c r="KTY16" s="280"/>
      <c r="KTZ16" s="281"/>
      <c r="KUA16" s="282"/>
      <c r="KUB16" s="283"/>
      <c r="KUC16" s="283"/>
      <c r="KUD16" s="283"/>
      <c r="KUE16" s="284"/>
      <c r="KUF16" s="280"/>
      <c r="KUG16" s="281"/>
      <c r="KUH16" s="282"/>
      <c r="KUI16" s="283"/>
      <c r="KUJ16" s="283"/>
      <c r="KUK16" s="283"/>
      <c r="KUL16" s="284"/>
      <c r="KUM16" s="280"/>
      <c r="KUN16" s="281"/>
      <c r="KUO16" s="282"/>
      <c r="KUP16" s="283"/>
      <c r="KUQ16" s="283"/>
      <c r="KUR16" s="283"/>
      <c r="KUS16" s="284"/>
      <c r="KUT16" s="280"/>
      <c r="KUU16" s="281"/>
      <c r="KUV16" s="282"/>
      <c r="KUW16" s="283"/>
      <c r="KUX16" s="283"/>
      <c r="KUY16" s="283"/>
      <c r="KUZ16" s="284"/>
      <c r="KVA16" s="280"/>
      <c r="KVB16" s="281"/>
      <c r="KVC16" s="282"/>
      <c r="KVD16" s="283"/>
      <c r="KVE16" s="283"/>
      <c r="KVF16" s="283"/>
      <c r="KVG16" s="284"/>
      <c r="KVH16" s="280"/>
      <c r="KVI16" s="281"/>
      <c r="KVJ16" s="282"/>
      <c r="KVK16" s="283"/>
      <c r="KVL16" s="283"/>
      <c r="KVM16" s="283"/>
      <c r="KVN16" s="284"/>
      <c r="KVO16" s="280"/>
      <c r="KVP16" s="281"/>
      <c r="KVQ16" s="282"/>
      <c r="KVR16" s="283"/>
      <c r="KVS16" s="283"/>
      <c r="KVT16" s="283"/>
      <c r="KVU16" s="284"/>
      <c r="KVV16" s="280"/>
      <c r="KVW16" s="281"/>
      <c r="KVX16" s="282"/>
      <c r="KVY16" s="283"/>
      <c r="KVZ16" s="283"/>
      <c r="KWA16" s="283"/>
      <c r="KWB16" s="284"/>
      <c r="KWC16" s="280"/>
      <c r="KWD16" s="281"/>
      <c r="KWE16" s="282"/>
      <c r="KWF16" s="283"/>
      <c r="KWG16" s="283"/>
      <c r="KWH16" s="283"/>
      <c r="KWI16" s="284"/>
      <c r="KWJ16" s="280"/>
      <c r="KWK16" s="281"/>
      <c r="KWL16" s="282"/>
      <c r="KWM16" s="283"/>
      <c r="KWN16" s="283"/>
      <c r="KWO16" s="283"/>
      <c r="KWP16" s="284"/>
      <c r="KWQ16" s="280"/>
      <c r="KWR16" s="281"/>
      <c r="KWS16" s="282"/>
      <c r="KWT16" s="283"/>
      <c r="KWU16" s="283"/>
      <c r="KWV16" s="283"/>
      <c r="KWW16" s="284"/>
      <c r="KWX16" s="280"/>
      <c r="KWY16" s="281"/>
      <c r="KWZ16" s="282"/>
      <c r="KXA16" s="283"/>
      <c r="KXB16" s="283"/>
      <c r="KXC16" s="283"/>
      <c r="KXD16" s="284"/>
      <c r="KXE16" s="280"/>
      <c r="KXF16" s="281"/>
      <c r="KXG16" s="282"/>
      <c r="KXH16" s="283"/>
      <c r="KXI16" s="283"/>
      <c r="KXJ16" s="283"/>
      <c r="KXK16" s="284"/>
      <c r="KXL16" s="280"/>
      <c r="KXM16" s="281"/>
      <c r="KXN16" s="282"/>
      <c r="KXO16" s="283"/>
      <c r="KXP16" s="283"/>
      <c r="KXQ16" s="283"/>
      <c r="KXR16" s="284"/>
      <c r="KXS16" s="280"/>
      <c r="KXT16" s="281"/>
      <c r="KXU16" s="282"/>
      <c r="KXV16" s="283"/>
      <c r="KXW16" s="283"/>
      <c r="KXX16" s="283"/>
      <c r="KXY16" s="284"/>
      <c r="KXZ16" s="280"/>
      <c r="KYA16" s="281"/>
      <c r="KYB16" s="282"/>
      <c r="KYC16" s="283"/>
      <c r="KYD16" s="283"/>
      <c r="KYE16" s="283"/>
      <c r="KYF16" s="284"/>
      <c r="KYG16" s="280"/>
      <c r="KYH16" s="281"/>
      <c r="KYI16" s="282"/>
      <c r="KYJ16" s="283"/>
      <c r="KYK16" s="283"/>
      <c r="KYL16" s="283"/>
      <c r="KYM16" s="284"/>
      <c r="KYN16" s="280"/>
      <c r="KYO16" s="281"/>
      <c r="KYP16" s="282"/>
      <c r="KYQ16" s="283"/>
      <c r="KYR16" s="283"/>
      <c r="KYS16" s="283"/>
      <c r="KYT16" s="284"/>
      <c r="KYU16" s="280"/>
      <c r="KYV16" s="281"/>
      <c r="KYW16" s="282"/>
      <c r="KYX16" s="283"/>
      <c r="KYY16" s="283"/>
      <c r="KYZ16" s="283"/>
      <c r="KZA16" s="284"/>
      <c r="KZB16" s="280"/>
      <c r="KZC16" s="281"/>
      <c r="KZD16" s="282"/>
      <c r="KZE16" s="283"/>
      <c r="KZF16" s="283"/>
      <c r="KZG16" s="283"/>
      <c r="KZH16" s="284"/>
      <c r="KZI16" s="280"/>
      <c r="KZJ16" s="281"/>
      <c r="KZK16" s="282"/>
      <c r="KZL16" s="283"/>
      <c r="KZM16" s="283"/>
      <c r="KZN16" s="283"/>
      <c r="KZO16" s="284"/>
      <c r="KZP16" s="280"/>
      <c r="KZQ16" s="281"/>
      <c r="KZR16" s="282"/>
      <c r="KZS16" s="283"/>
      <c r="KZT16" s="283"/>
      <c r="KZU16" s="283"/>
      <c r="KZV16" s="284"/>
      <c r="KZW16" s="280"/>
      <c r="KZX16" s="281"/>
      <c r="KZY16" s="282"/>
      <c r="KZZ16" s="283"/>
      <c r="LAA16" s="283"/>
      <c r="LAB16" s="283"/>
      <c r="LAC16" s="284"/>
      <c r="LAD16" s="280"/>
      <c r="LAE16" s="281"/>
      <c r="LAF16" s="282"/>
      <c r="LAG16" s="283"/>
      <c r="LAH16" s="283"/>
      <c r="LAI16" s="283"/>
      <c r="LAJ16" s="284"/>
      <c r="LAK16" s="280"/>
      <c r="LAL16" s="281"/>
      <c r="LAM16" s="282"/>
      <c r="LAN16" s="283"/>
      <c r="LAO16" s="283"/>
      <c r="LAP16" s="283"/>
      <c r="LAQ16" s="284"/>
      <c r="LAR16" s="280"/>
      <c r="LAS16" s="281"/>
      <c r="LAT16" s="282"/>
      <c r="LAU16" s="283"/>
      <c r="LAV16" s="283"/>
      <c r="LAW16" s="283"/>
      <c r="LAX16" s="284"/>
      <c r="LAY16" s="280"/>
      <c r="LAZ16" s="281"/>
      <c r="LBA16" s="282"/>
      <c r="LBB16" s="283"/>
      <c r="LBC16" s="283"/>
      <c r="LBD16" s="283"/>
      <c r="LBE16" s="284"/>
      <c r="LBF16" s="280"/>
      <c r="LBG16" s="281"/>
      <c r="LBH16" s="282"/>
      <c r="LBI16" s="283"/>
      <c r="LBJ16" s="283"/>
      <c r="LBK16" s="283"/>
      <c r="LBL16" s="284"/>
      <c r="LBM16" s="280"/>
      <c r="LBN16" s="281"/>
      <c r="LBO16" s="282"/>
      <c r="LBP16" s="283"/>
      <c r="LBQ16" s="283"/>
      <c r="LBR16" s="283"/>
      <c r="LBS16" s="284"/>
      <c r="LBT16" s="280"/>
      <c r="LBU16" s="281"/>
      <c r="LBV16" s="282"/>
      <c r="LBW16" s="283"/>
      <c r="LBX16" s="283"/>
      <c r="LBY16" s="283"/>
      <c r="LBZ16" s="284"/>
      <c r="LCA16" s="280"/>
      <c r="LCB16" s="281"/>
      <c r="LCC16" s="282"/>
      <c r="LCD16" s="283"/>
      <c r="LCE16" s="283"/>
      <c r="LCF16" s="283"/>
      <c r="LCG16" s="284"/>
      <c r="LCH16" s="280"/>
      <c r="LCI16" s="281"/>
      <c r="LCJ16" s="282"/>
      <c r="LCK16" s="283"/>
      <c r="LCL16" s="283"/>
      <c r="LCM16" s="283"/>
      <c r="LCN16" s="284"/>
      <c r="LCO16" s="280"/>
      <c r="LCP16" s="281"/>
      <c r="LCQ16" s="282"/>
      <c r="LCR16" s="283"/>
      <c r="LCS16" s="283"/>
      <c r="LCT16" s="283"/>
      <c r="LCU16" s="284"/>
      <c r="LCV16" s="280"/>
      <c r="LCW16" s="281"/>
      <c r="LCX16" s="282"/>
      <c r="LCY16" s="283"/>
      <c r="LCZ16" s="283"/>
      <c r="LDA16" s="283"/>
      <c r="LDB16" s="284"/>
      <c r="LDC16" s="280"/>
      <c r="LDD16" s="281"/>
      <c r="LDE16" s="282"/>
      <c r="LDF16" s="283"/>
      <c r="LDG16" s="283"/>
      <c r="LDH16" s="283"/>
      <c r="LDI16" s="284"/>
      <c r="LDJ16" s="280"/>
      <c r="LDK16" s="281"/>
      <c r="LDL16" s="282"/>
      <c r="LDM16" s="283"/>
      <c r="LDN16" s="283"/>
      <c r="LDO16" s="283"/>
      <c r="LDP16" s="284"/>
      <c r="LDQ16" s="280"/>
      <c r="LDR16" s="281"/>
      <c r="LDS16" s="282"/>
      <c r="LDT16" s="283"/>
      <c r="LDU16" s="283"/>
      <c r="LDV16" s="283"/>
      <c r="LDW16" s="284"/>
      <c r="LDX16" s="280"/>
      <c r="LDY16" s="281"/>
      <c r="LDZ16" s="282"/>
      <c r="LEA16" s="283"/>
      <c r="LEB16" s="283"/>
      <c r="LEC16" s="283"/>
      <c r="LED16" s="284"/>
      <c r="LEE16" s="280"/>
      <c r="LEF16" s="281"/>
      <c r="LEG16" s="282"/>
      <c r="LEH16" s="283"/>
      <c r="LEI16" s="283"/>
      <c r="LEJ16" s="283"/>
      <c r="LEK16" s="284"/>
      <c r="LEL16" s="280"/>
      <c r="LEM16" s="281"/>
      <c r="LEN16" s="282"/>
      <c r="LEO16" s="283"/>
      <c r="LEP16" s="283"/>
      <c r="LEQ16" s="283"/>
      <c r="LER16" s="284"/>
      <c r="LES16" s="280"/>
      <c r="LET16" s="281"/>
      <c r="LEU16" s="282"/>
      <c r="LEV16" s="283"/>
      <c r="LEW16" s="283"/>
      <c r="LEX16" s="283"/>
      <c r="LEY16" s="284"/>
      <c r="LEZ16" s="280"/>
      <c r="LFA16" s="281"/>
      <c r="LFB16" s="282"/>
      <c r="LFC16" s="283"/>
      <c r="LFD16" s="283"/>
      <c r="LFE16" s="283"/>
      <c r="LFF16" s="284"/>
      <c r="LFG16" s="280"/>
      <c r="LFH16" s="281"/>
      <c r="LFI16" s="282"/>
      <c r="LFJ16" s="283"/>
      <c r="LFK16" s="283"/>
      <c r="LFL16" s="283"/>
      <c r="LFM16" s="284"/>
      <c r="LFN16" s="280"/>
      <c r="LFO16" s="281"/>
      <c r="LFP16" s="282"/>
      <c r="LFQ16" s="283"/>
      <c r="LFR16" s="283"/>
      <c r="LFS16" s="283"/>
      <c r="LFT16" s="284"/>
      <c r="LFU16" s="280"/>
      <c r="LFV16" s="281"/>
      <c r="LFW16" s="282"/>
      <c r="LFX16" s="283"/>
      <c r="LFY16" s="283"/>
      <c r="LFZ16" s="283"/>
      <c r="LGA16" s="284"/>
      <c r="LGB16" s="280"/>
      <c r="LGC16" s="281"/>
      <c r="LGD16" s="282"/>
      <c r="LGE16" s="283"/>
      <c r="LGF16" s="283"/>
      <c r="LGG16" s="283"/>
      <c r="LGH16" s="284"/>
      <c r="LGI16" s="280"/>
      <c r="LGJ16" s="281"/>
      <c r="LGK16" s="282"/>
      <c r="LGL16" s="283"/>
      <c r="LGM16" s="283"/>
      <c r="LGN16" s="283"/>
      <c r="LGO16" s="284"/>
      <c r="LGP16" s="280"/>
      <c r="LGQ16" s="281"/>
      <c r="LGR16" s="282"/>
      <c r="LGS16" s="283"/>
      <c r="LGT16" s="283"/>
      <c r="LGU16" s="283"/>
      <c r="LGV16" s="284"/>
      <c r="LGW16" s="280"/>
      <c r="LGX16" s="281"/>
      <c r="LGY16" s="282"/>
      <c r="LGZ16" s="283"/>
      <c r="LHA16" s="283"/>
      <c r="LHB16" s="283"/>
      <c r="LHC16" s="284"/>
      <c r="LHD16" s="280"/>
      <c r="LHE16" s="281"/>
      <c r="LHF16" s="282"/>
      <c r="LHG16" s="283"/>
      <c r="LHH16" s="283"/>
      <c r="LHI16" s="283"/>
      <c r="LHJ16" s="284"/>
      <c r="LHK16" s="280"/>
      <c r="LHL16" s="281"/>
      <c r="LHM16" s="282"/>
      <c r="LHN16" s="283"/>
      <c r="LHO16" s="283"/>
      <c r="LHP16" s="283"/>
      <c r="LHQ16" s="284"/>
      <c r="LHR16" s="280"/>
      <c r="LHS16" s="281"/>
      <c r="LHT16" s="282"/>
      <c r="LHU16" s="283"/>
      <c r="LHV16" s="283"/>
      <c r="LHW16" s="283"/>
      <c r="LHX16" s="284"/>
      <c r="LHY16" s="280"/>
      <c r="LHZ16" s="281"/>
      <c r="LIA16" s="282"/>
      <c r="LIB16" s="283"/>
      <c r="LIC16" s="283"/>
      <c r="LID16" s="283"/>
      <c r="LIE16" s="284"/>
      <c r="LIF16" s="280"/>
      <c r="LIG16" s="281"/>
      <c r="LIH16" s="282"/>
      <c r="LII16" s="283"/>
      <c r="LIJ16" s="283"/>
      <c r="LIK16" s="283"/>
      <c r="LIL16" s="284"/>
      <c r="LIM16" s="280"/>
      <c r="LIN16" s="281"/>
      <c r="LIO16" s="282"/>
      <c r="LIP16" s="283"/>
      <c r="LIQ16" s="283"/>
      <c r="LIR16" s="283"/>
      <c r="LIS16" s="284"/>
      <c r="LIT16" s="280"/>
      <c r="LIU16" s="281"/>
      <c r="LIV16" s="282"/>
      <c r="LIW16" s="283"/>
      <c r="LIX16" s="283"/>
      <c r="LIY16" s="283"/>
      <c r="LIZ16" s="284"/>
      <c r="LJA16" s="280"/>
      <c r="LJB16" s="281"/>
      <c r="LJC16" s="282"/>
      <c r="LJD16" s="283"/>
      <c r="LJE16" s="283"/>
      <c r="LJF16" s="283"/>
      <c r="LJG16" s="284"/>
      <c r="LJH16" s="280"/>
      <c r="LJI16" s="281"/>
      <c r="LJJ16" s="282"/>
      <c r="LJK16" s="283"/>
      <c r="LJL16" s="283"/>
      <c r="LJM16" s="283"/>
      <c r="LJN16" s="284"/>
      <c r="LJO16" s="280"/>
      <c r="LJP16" s="281"/>
      <c r="LJQ16" s="282"/>
      <c r="LJR16" s="283"/>
      <c r="LJS16" s="283"/>
      <c r="LJT16" s="283"/>
      <c r="LJU16" s="284"/>
      <c r="LJV16" s="280"/>
      <c r="LJW16" s="281"/>
      <c r="LJX16" s="282"/>
      <c r="LJY16" s="283"/>
      <c r="LJZ16" s="283"/>
      <c r="LKA16" s="283"/>
      <c r="LKB16" s="284"/>
      <c r="LKC16" s="280"/>
      <c r="LKD16" s="281"/>
      <c r="LKE16" s="282"/>
      <c r="LKF16" s="283"/>
      <c r="LKG16" s="283"/>
      <c r="LKH16" s="283"/>
      <c r="LKI16" s="284"/>
      <c r="LKJ16" s="280"/>
      <c r="LKK16" s="281"/>
      <c r="LKL16" s="282"/>
      <c r="LKM16" s="283"/>
      <c r="LKN16" s="283"/>
      <c r="LKO16" s="283"/>
      <c r="LKP16" s="284"/>
      <c r="LKQ16" s="280"/>
      <c r="LKR16" s="281"/>
      <c r="LKS16" s="282"/>
      <c r="LKT16" s="283"/>
      <c r="LKU16" s="283"/>
      <c r="LKV16" s="283"/>
      <c r="LKW16" s="284"/>
      <c r="LKX16" s="280"/>
      <c r="LKY16" s="281"/>
      <c r="LKZ16" s="282"/>
      <c r="LLA16" s="283"/>
      <c r="LLB16" s="283"/>
      <c r="LLC16" s="283"/>
      <c r="LLD16" s="284"/>
      <c r="LLE16" s="280"/>
      <c r="LLF16" s="281"/>
      <c r="LLG16" s="282"/>
      <c r="LLH16" s="283"/>
      <c r="LLI16" s="283"/>
      <c r="LLJ16" s="283"/>
      <c r="LLK16" s="284"/>
      <c r="LLL16" s="280"/>
      <c r="LLM16" s="281"/>
      <c r="LLN16" s="282"/>
      <c r="LLO16" s="283"/>
      <c r="LLP16" s="283"/>
      <c r="LLQ16" s="283"/>
      <c r="LLR16" s="284"/>
      <c r="LLS16" s="280"/>
      <c r="LLT16" s="281"/>
      <c r="LLU16" s="282"/>
      <c r="LLV16" s="283"/>
      <c r="LLW16" s="283"/>
      <c r="LLX16" s="283"/>
      <c r="LLY16" s="284"/>
      <c r="LLZ16" s="280"/>
      <c r="LMA16" s="281"/>
      <c r="LMB16" s="282"/>
      <c r="LMC16" s="283"/>
      <c r="LMD16" s="283"/>
      <c r="LME16" s="283"/>
      <c r="LMF16" s="284"/>
      <c r="LMG16" s="280"/>
      <c r="LMH16" s="281"/>
      <c r="LMI16" s="282"/>
      <c r="LMJ16" s="283"/>
      <c r="LMK16" s="283"/>
      <c r="LML16" s="283"/>
      <c r="LMM16" s="284"/>
      <c r="LMN16" s="280"/>
      <c r="LMO16" s="281"/>
      <c r="LMP16" s="282"/>
      <c r="LMQ16" s="283"/>
      <c r="LMR16" s="283"/>
      <c r="LMS16" s="283"/>
      <c r="LMT16" s="284"/>
      <c r="LMU16" s="280"/>
      <c r="LMV16" s="281"/>
      <c r="LMW16" s="282"/>
      <c r="LMX16" s="283"/>
      <c r="LMY16" s="283"/>
      <c r="LMZ16" s="283"/>
      <c r="LNA16" s="284"/>
      <c r="LNB16" s="280"/>
      <c r="LNC16" s="281"/>
      <c r="LND16" s="282"/>
      <c r="LNE16" s="283"/>
      <c r="LNF16" s="283"/>
      <c r="LNG16" s="283"/>
      <c r="LNH16" s="284"/>
      <c r="LNI16" s="280"/>
      <c r="LNJ16" s="281"/>
      <c r="LNK16" s="282"/>
      <c r="LNL16" s="283"/>
      <c r="LNM16" s="283"/>
      <c r="LNN16" s="283"/>
      <c r="LNO16" s="284"/>
      <c r="LNP16" s="280"/>
      <c r="LNQ16" s="281"/>
      <c r="LNR16" s="282"/>
      <c r="LNS16" s="283"/>
      <c r="LNT16" s="283"/>
      <c r="LNU16" s="283"/>
      <c r="LNV16" s="284"/>
      <c r="LNW16" s="280"/>
      <c r="LNX16" s="281"/>
      <c r="LNY16" s="282"/>
      <c r="LNZ16" s="283"/>
      <c r="LOA16" s="283"/>
      <c r="LOB16" s="283"/>
      <c r="LOC16" s="284"/>
      <c r="LOD16" s="280"/>
      <c r="LOE16" s="281"/>
      <c r="LOF16" s="282"/>
      <c r="LOG16" s="283"/>
      <c r="LOH16" s="283"/>
      <c r="LOI16" s="283"/>
      <c r="LOJ16" s="284"/>
      <c r="LOK16" s="280"/>
      <c r="LOL16" s="281"/>
      <c r="LOM16" s="282"/>
      <c r="LON16" s="283"/>
      <c r="LOO16" s="283"/>
      <c r="LOP16" s="283"/>
      <c r="LOQ16" s="284"/>
      <c r="LOR16" s="280"/>
      <c r="LOS16" s="281"/>
      <c r="LOT16" s="282"/>
      <c r="LOU16" s="283"/>
      <c r="LOV16" s="283"/>
      <c r="LOW16" s="283"/>
      <c r="LOX16" s="284"/>
      <c r="LOY16" s="280"/>
      <c r="LOZ16" s="281"/>
      <c r="LPA16" s="282"/>
      <c r="LPB16" s="283"/>
      <c r="LPC16" s="283"/>
      <c r="LPD16" s="283"/>
      <c r="LPE16" s="284"/>
      <c r="LPF16" s="280"/>
      <c r="LPG16" s="281"/>
      <c r="LPH16" s="282"/>
      <c r="LPI16" s="283"/>
      <c r="LPJ16" s="283"/>
      <c r="LPK16" s="283"/>
      <c r="LPL16" s="284"/>
      <c r="LPM16" s="280"/>
      <c r="LPN16" s="281"/>
      <c r="LPO16" s="282"/>
      <c r="LPP16" s="283"/>
      <c r="LPQ16" s="283"/>
      <c r="LPR16" s="283"/>
      <c r="LPS16" s="284"/>
      <c r="LPT16" s="280"/>
      <c r="LPU16" s="281"/>
      <c r="LPV16" s="282"/>
      <c r="LPW16" s="283"/>
      <c r="LPX16" s="283"/>
      <c r="LPY16" s="283"/>
      <c r="LPZ16" s="284"/>
      <c r="LQA16" s="280"/>
      <c r="LQB16" s="281"/>
      <c r="LQC16" s="282"/>
      <c r="LQD16" s="283"/>
      <c r="LQE16" s="283"/>
      <c r="LQF16" s="283"/>
      <c r="LQG16" s="284"/>
      <c r="LQH16" s="280"/>
      <c r="LQI16" s="281"/>
      <c r="LQJ16" s="282"/>
      <c r="LQK16" s="283"/>
      <c r="LQL16" s="283"/>
      <c r="LQM16" s="283"/>
      <c r="LQN16" s="284"/>
      <c r="LQO16" s="280"/>
      <c r="LQP16" s="281"/>
      <c r="LQQ16" s="282"/>
      <c r="LQR16" s="283"/>
      <c r="LQS16" s="283"/>
      <c r="LQT16" s="283"/>
      <c r="LQU16" s="284"/>
      <c r="LQV16" s="280"/>
      <c r="LQW16" s="281"/>
      <c r="LQX16" s="282"/>
      <c r="LQY16" s="283"/>
      <c r="LQZ16" s="283"/>
      <c r="LRA16" s="283"/>
      <c r="LRB16" s="284"/>
      <c r="LRC16" s="280"/>
      <c r="LRD16" s="281"/>
      <c r="LRE16" s="282"/>
      <c r="LRF16" s="283"/>
      <c r="LRG16" s="283"/>
      <c r="LRH16" s="283"/>
      <c r="LRI16" s="284"/>
      <c r="LRJ16" s="280"/>
      <c r="LRK16" s="281"/>
      <c r="LRL16" s="282"/>
      <c r="LRM16" s="283"/>
      <c r="LRN16" s="283"/>
      <c r="LRO16" s="283"/>
      <c r="LRP16" s="284"/>
      <c r="LRQ16" s="280"/>
      <c r="LRR16" s="281"/>
      <c r="LRS16" s="282"/>
      <c r="LRT16" s="283"/>
      <c r="LRU16" s="283"/>
      <c r="LRV16" s="283"/>
      <c r="LRW16" s="284"/>
      <c r="LRX16" s="280"/>
      <c r="LRY16" s="281"/>
      <c r="LRZ16" s="282"/>
      <c r="LSA16" s="283"/>
      <c r="LSB16" s="283"/>
      <c r="LSC16" s="283"/>
      <c r="LSD16" s="284"/>
      <c r="LSE16" s="280"/>
      <c r="LSF16" s="281"/>
      <c r="LSG16" s="282"/>
      <c r="LSH16" s="283"/>
      <c r="LSI16" s="283"/>
      <c r="LSJ16" s="283"/>
      <c r="LSK16" s="284"/>
      <c r="LSL16" s="280"/>
      <c r="LSM16" s="281"/>
      <c r="LSN16" s="282"/>
      <c r="LSO16" s="283"/>
      <c r="LSP16" s="283"/>
      <c r="LSQ16" s="283"/>
      <c r="LSR16" s="284"/>
      <c r="LSS16" s="280"/>
      <c r="LST16" s="281"/>
      <c r="LSU16" s="282"/>
      <c r="LSV16" s="283"/>
      <c r="LSW16" s="283"/>
      <c r="LSX16" s="283"/>
      <c r="LSY16" s="284"/>
      <c r="LSZ16" s="280"/>
      <c r="LTA16" s="281"/>
      <c r="LTB16" s="282"/>
      <c r="LTC16" s="283"/>
      <c r="LTD16" s="283"/>
      <c r="LTE16" s="283"/>
      <c r="LTF16" s="284"/>
      <c r="LTG16" s="280"/>
      <c r="LTH16" s="281"/>
      <c r="LTI16" s="282"/>
      <c r="LTJ16" s="283"/>
      <c r="LTK16" s="283"/>
      <c r="LTL16" s="283"/>
      <c r="LTM16" s="284"/>
      <c r="LTN16" s="280"/>
      <c r="LTO16" s="281"/>
      <c r="LTP16" s="282"/>
      <c r="LTQ16" s="283"/>
      <c r="LTR16" s="283"/>
      <c r="LTS16" s="283"/>
      <c r="LTT16" s="284"/>
      <c r="LTU16" s="280"/>
      <c r="LTV16" s="281"/>
      <c r="LTW16" s="282"/>
      <c r="LTX16" s="283"/>
      <c r="LTY16" s="283"/>
      <c r="LTZ16" s="283"/>
      <c r="LUA16" s="284"/>
      <c r="LUB16" s="280"/>
      <c r="LUC16" s="281"/>
      <c r="LUD16" s="282"/>
      <c r="LUE16" s="283"/>
      <c r="LUF16" s="283"/>
      <c r="LUG16" s="283"/>
      <c r="LUH16" s="284"/>
      <c r="LUI16" s="280"/>
      <c r="LUJ16" s="281"/>
      <c r="LUK16" s="282"/>
      <c r="LUL16" s="283"/>
      <c r="LUM16" s="283"/>
      <c r="LUN16" s="283"/>
      <c r="LUO16" s="284"/>
      <c r="LUP16" s="280"/>
      <c r="LUQ16" s="281"/>
      <c r="LUR16" s="282"/>
      <c r="LUS16" s="283"/>
      <c r="LUT16" s="283"/>
      <c r="LUU16" s="283"/>
      <c r="LUV16" s="284"/>
      <c r="LUW16" s="280"/>
      <c r="LUX16" s="281"/>
      <c r="LUY16" s="282"/>
      <c r="LUZ16" s="283"/>
      <c r="LVA16" s="283"/>
      <c r="LVB16" s="283"/>
      <c r="LVC16" s="284"/>
      <c r="LVD16" s="280"/>
      <c r="LVE16" s="281"/>
      <c r="LVF16" s="282"/>
      <c r="LVG16" s="283"/>
      <c r="LVH16" s="283"/>
      <c r="LVI16" s="283"/>
      <c r="LVJ16" s="284"/>
      <c r="LVK16" s="280"/>
      <c r="LVL16" s="281"/>
      <c r="LVM16" s="282"/>
      <c r="LVN16" s="283"/>
      <c r="LVO16" s="283"/>
      <c r="LVP16" s="283"/>
      <c r="LVQ16" s="284"/>
      <c r="LVR16" s="280"/>
      <c r="LVS16" s="281"/>
      <c r="LVT16" s="282"/>
      <c r="LVU16" s="283"/>
      <c r="LVV16" s="283"/>
      <c r="LVW16" s="283"/>
      <c r="LVX16" s="284"/>
      <c r="LVY16" s="280"/>
      <c r="LVZ16" s="281"/>
      <c r="LWA16" s="282"/>
      <c r="LWB16" s="283"/>
      <c r="LWC16" s="283"/>
      <c r="LWD16" s="283"/>
      <c r="LWE16" s="284"/>
      <c r="LWF16" s="280"/>
      <c r="LWG16" s="281"/>
      <c r="LWH16" s="282"/>
      <c r="LWI16" s="283"/>
      <c r="LWJ16" s="283"/>
      <c r="LWK16" s="283"/>
      <c r="LWL16" s="284"/>
      <c r="LWM16" s="280"/>
      <c r="LWN16" s="281"/>
      <c r="LWO16" s="282"/>
      <c r="LWP16" s="283"/>
      <c r="LWQ16" s="283"/>
      <c r="LWR16" s="283"/>
      <c r="LWS16" s="284"/>
      <c r="LWT16" s="280"/>
      <c r="LWU16" s="281"/>
      <c r="LWV16" s="282"/>
      <c r="LWW16" s="283"/>
      <c r="LWX16" s="283"/>
      <c r="LWY16" s="283"/>
      <c r="LWZ16" s="284"/>
      <c r="LXA16" s="280"/>
      <c r="LXB16" s="281"/>
      <c r="LXC16" s="282"/>
      <c r="LXD16" s="283"/>
      <c r="LXE16" s="283"/>
      <c r="LXF16" s="283"/>
      <c r="LXG16" s="284"/>
      <c r="LXH16" s="280"/>
      <c r="LXI16" s="281"/>
      <c r="LXJ16" s="282"/>
      <c r="LXK16" s="283"/>
      <c r="LXL16" s="283"/>
      <c r="LXM16" s="283"/>
      <c r="LXN16" s="284"/>
      <c r="LXO16" s="280"/>
      <c r="LXP16" s="281"/>
      <c r="LXQ16" s="282"/>
      <c r="LXR16" s="283"/>
      <c r="LXS16" s="283"/>
      <c r="LXT16" s="283"/>
      <c r="LXU16" s="284"/>
      <c r="LXV16" s="280"/>
      <c r="LXW16" s="281"/>
      <c r="LXX16" s="282"/>
      <c r="LXY16" s="283"/>
      <c r="LXZ16" s="283"/>
      <c r="LYA16" s="283"/>
      <c r="LYB16" s="284"/>
      <c r="LYC16" s="280"/>
      <c r="LYD16" s="281"/>
      <c r="LYE16" s="282"/>
      <c r="LYF16" s="283"/>
      <c r="LYG16" s="283"/>
      <c r="LYH16" s="283"/>
      <c r="LYI16" s="284"/>
      <c r="LYJ16" s="280"/>
      <c r="LYK16" s="281"/>
      <c r="LYL16" s="282"/>
      <c r="LYM16" s="283"/>
      <c r="LYN16" s="283"/>
      <c r="LYO16" s="283"/>
      <c r="LYP16" s="284"/>
      <c r="LYQ16" s="280"/>
      <c r="LYR16" s="281"/>
      <c r="LYS16" s="282"/>
      <c r="LYT16" s="283"/>
      <c r="LYU16" s="283"/>
      <c r="LYV16" s="283"/>
      <c r="LYW16" s="284"/>
      <c r="LYX16" s="280"/>
      <c r="LYY16" s="281"/>
      <c r="LYZ16" s="282"/>
      <c r="LZA16" s="283"/>
      <c r="LZB16" s="283"/>
      <c r="LZC16" s="283"/>
      <c r="LZD16" s="284"/>
      <c r="LZE16" s="280"/>
      <c r="LZF16" s="281"/>
      <c r="LZG16" s="282"/>
      <c r="LZH16" s="283"/>
      <c r="LZI16" s="283"/>
      <c r="LZJ16" s="283"/>
      <c r="LZK16" s="284"/>
      <c r="LZL16" s="280"/>
      <c r="LZM16" s="281"/>
      <c r="LZN16" s="282"/>
      <c r="LZO16" s="283"/>
      <c r="LZP16" s="283"/>
      <c r="LZQ16" s="283"/>
      <c r="LZR16" s="284"/>
      <c r="LZS16" s="280"/>
      <c r="LZT16" s="281"/>
      <c r="LZU16" s="282"/>
      <c r="LZV16" s="283"/>
      <c r="LZW16" s="283"/>
      <c r="LZX16" s="283"/>
      <c r="LZY16" s="284"/>
      <c r="LZZ16" s="280"/>
      <c r="MAA16" s="281"/>
      <c r="MAB16" s="282"/>
      <c r="MAC16" s="283"/>
      <c r="MAD16" s="283"/>
      <c r="MAE16" s="283"/>
      <c r="MAF16" s="284"/>
      <c r="MAG16" s="280"/>
      <c r="MAH16" s="281"/>
      <c r="MAI16" s="282"/>
      <c r="MAJ16" s="283"/>
      <c r="MAK16" s="283"/>
      <c r="MAL16" s="283"/>
      <c r="MAM16" s="284"/>
      <c r="MAN16" s="280"/>
      <c r="MAO16" s="281"/>
      <c r="MAP16" s="282"/>
      <c r="MAQ16" s="283"/>
      <c r="MAR16" s="283"/>
      <c r="MAS16" s="283"/>
      <c r="MAT16" s="284"/>
      <c r="MAU16" s="280"/>
      <c r="MAV16" s="281"/>
      <c r="MAW16" s="282"/>
      <c r="MAX16" s="283"/>
      <c r="MAY16" s="283"/>
      <c r="MAZ16" s="283"/>
      <c r="MBA16" s="284"/>
      <c r="MBB16" s="280"/>
      <c r="MBC16" s="281"/>
      <c r="MBD16" s="282"/>
      <c r="MBE16" s="283"/>
      <c r="MBF16" s="283"/>
      <c r="MBG16" s="283"/>
      <c r="MBH16" s="284"/>
      <c r="MBI16" s="280"/>
      <c r="MBJ16" s="281"/>
      <c r="MBK16" s="282"/>
      <c r="MBL16" s="283"/>
      <c r="MBM16" s="283"/>
      <c r="MBN16" s="283"/>
      <c r="MBO16" s="284"/>
      <c r="MBP16" s="280"/>
      <c r="MBQ16" s="281"/>
      <c r="MBR16" s="282"/>
      <c r="MBS16" s="283"/>
      <c r="MBT16" s="283"/>
      <c r="MBU16" s="283"/>
      <c r="MBV16" s="284"/>
      <c r="MBW16" s="280"/>
      <c r="MBX16" s="281"/>
      <c r="MBY16" s="282"/>
      <c r="MBZ16" s="283"/>
      <c r="MCA16" s="283"/>
      <c r="MCB16" s="283"/>
      <c r="MCC16" s="284"/>
      <c r="MCD16" s="280"/>
      <c r="MCE16" s="281"/>
      <c r="MCF16" s="282"/>
      <c r="MCG16" s="283"/>
      <c r="MCH16" s="283"/>
      <c r="MCI16" s="283"/>
      <c r="MCJ16" s="284"/>
      <c r="MCK16" s="280"/>
      <c r="MCL16" s="281"/>
      <c r="MCM16" s="282"/>
      <c r="MCN16" s="283"/>
      <c r="MCO16" s="283"/>
      <c r="MCP16" s="283"/>
      <c r="MCQ16" s="284"/>
      <c r="MCR16" s="280"/>
      <c r="MCS16" s="281"/>
      <c r="MCT16" s="282"/>
      <c r="MCU16" s="283"/>
      <c r="MCV16" s="283"/>
      <c r="MCW16" s="283"/>
      <c r="MCX16" s="284"/>
      <c r="MCY16" s="280"/>
      <c r="MCZ16" s="281"/>
      <c r="MDA16" s="282"/>
      <c r="MDB16" s="283"/>
      <c r="MDC16" s="283"/>
      <c r="MDD16" s="283"/>
      <c r="MDE16" s="284"/>
      <c r="MDF16" s="280"/>
      <c r="MDG16" s="281"/>
      <c r="MDH16" s="282"/>
      <c r="MDI16" s="283"/>
      <c r="MDJ16" s="283"/>
      <c r="MDK16" s="283"/>
      <c r="MDL16" s="284"/>
      <c r="MDM16" s="280"/>
      <c r="MDN16" s="281"/>
      <c r="MDO16" s="282"/>
      <c r="MDP16" s="283"/>
      <c r="MDQ16" s="283"/>
      <c r="MDR16" s="283"/>
      <c r="MDS16" s="284"/>
      <c r="MDT16" s="280"/>
      <c r="MDU16" s="281"/>
      <c r="MDV16" s="282"/>
      <c r="MDW16" s="283"/>
      <c r="MDX16" s="283"/>
      <c r="MDY16" s="283"/>
      <c r="MDZ16" s="284"/>
      <c r="MEA16" s="280"/>
      <c r="MEB16" s="281"/>
      <c r="MEC16" s="282"/>
      <c r="MED16" s="283"/>
      <c r="MEE16" s="283"/>
      <c r="MEF16" s="283"/>
      <c r="MEG16" s="284"/>
      <c r="MEH16" s="280"/>
      <c r="MEI16" s="281"/>
      <c r="MEJ16" s="282"/>
      <c r="MEK16" s="283"/>
      <c r="MEL16" s="283"/>
      <c r="MEM16" s="283"/>
      <c r="MEN16" s="284"/>
      <c r="MEO16" s="280"/>
      <c r="MEP16" s="281"/>
      <c r="MEQ16" s="282"/>
      <c r="MER16" s="283"/>
      <c r="MES16" s="283"/>
      <c r="MET16" s="283"/>
      <c r="MEU16" s="284"/>
      <c r="MEV16" s="280"/>
      <c r="MEW16" s="281"/>
      <c r="MEX16" s="282"/>
      <c r="MEY16" s="283"/>
      <c r="MEZ16" s="283"/>
      <c r="MFA16" s="283"/>
      <c r="MFB16" s="284"/>
      <c r="MFC16" s="280"/>
      <c r="MFD16" s="281"/>
      <c r="MFE16" s="282"/>
      <c r="MFF16" s="283"/>
      <c r="MFG16" s="283"/>
      <c r="MFH16" s="283"/>
      <c r="MFI16" s="284"/>
      <c r="MFJ16" s="280"/>
      <c r="MFK16" s="281"/>
      <c r="MFL16" s="282"/>
      <c r="MFM16" s="283"/>
      <c r="MFN16" s="283"/>
      <c r="MFO16" s="283"/>
      <c r="MFP16" s="284"/>
      <c r="MFQ16" s="280"/>
      <c r="MFR16" s="281"/>
      <c r="MFS16" s="282"/>
      <c r="MFT16" s="283"/>
      <c r="MFU16" s="283"/>
      <c r="MFV16" s="283"/>
      <c r="MFW16" s="284"/>
      <c r="MFX16" s="280"/>
      <c r="MFY16" s="281"/>
      <c r="MFZ16" s="282"/>
      <c r="MGA16" s="283"/>
      <c r="MGB16" s="283"/>
      <c r="MGC16" s="283"/>
      <c r="MGD16" s="284"/>
      <c r="MGE16" s="280"/>
      <c r="MGF16" s="281"/>
      <c r="MGG16" s="282"/>
      <c r="MGH16" s="283"/>
      <c r="MGI16" s="283"/>
      <c r="MGJ16" s="283"/>
      <c r="MGK16" s="284"/>
      <c r="MGL16" s="280"/>
      <c r="MGM16" s="281"/>
      <c r="MGN16" s="282"/>
      <c r="MGO16" s="283"/>
      <c r="MGP16" s="283"/>
      <c r="MGQ16" s="283"/>
      <c r="MGR16" s="284"/>
      <c r="MGS16" s="280"/>
      <c r="MGT16" s="281"/>
      <c r="MGU16" s="282"/>
      <c r="MGV16" s="283"/>
      <c r="MGW16" s="283"/>
      <c r="MGX16" s="283"/>
      <c r="MGY16" s="284"/>
      <c r="MGZ16" s="280"/>
      <c r="MHA16" s="281"/>
      <c r="MHB16" s="282"/>
      <c r="MHC16" s="283"/>
      <c r="MHD16" s="283"/>
      <c r="MHE16" s="283"/>
      <c r="MHF16" s="284"/>
      <c r="MHG16" s="280"/>
      <c r="MHH16" s="281"/>
      <c r="MHI16" s="282"/>
      <c r="MHJ16" s="283"/>
      <c r="MHK16" s="283"/>
      <c r="MHL16" s="283"/>
      <c r="MHM16" s="284"/>
      <c r="MHN16" s="280"/>
      <c r="MHO16" s="281"/>
      <c r="MHP16" s="282"/>
      <c r="MHQ16" s="283"/>
      <c r="MHR16" s="283"/>
      <c r="MHS16" s="283"/>
      <c r="MHT16" s="284"/>
      <c r="MHU16" s="280"/>
      <c r="MHV16" s="281"/>
      <c r="MHW16" s="282"/>
      <c r="MHX16" s="283"/>
      <c r="MHY16" s="283"/>
      <c r="MHZ16" s="283"/>
      <c r="MIA16" s="284"/>
      <c r="MIB16" s="280"/>
      <c r="MIC16" s="281"/>
      <c r="MID16" s="282"/>
      <c r="MIE16" s="283"/>
      <c r="MIF16" s="283"/>
      <c r="MIG16" s="283"/>
      <c r="MIH16" s="284"/>
      <c r="MII16" s="280"/>
      <c r="MIJ16" s="281"/>
      <c r="MIK16" s="282"/>
      <c r="MIL16" s="283"/>
      <c r="MIM16" s="283"/>
      <c r="MIN16" s="283"/>
      <c r="MIO16" s="284"/>
      <c r="MIP16" s="280"/>
      <c r="MIQ16" s="281"/>
      <c r="MIR16" s="282"/>
      <c r="MIS16" s="283"/>
      <c r="MIT16" s="283"/>
      <c r="MIU16" s="283"/>
      <c r="MIV16" s="284"/>
      <c r="MIW16" s="280"/>
      <c r="MIX16" s="281"/>
      <c r="MIY16" s="282"/>
      <c r="MIZ16" s="283"/>
      <c r="MJA16" s="283"/>
      <c r="MJB16" s="283"/>
      <c r="MJC16" s="284"/>
      <c r="MJD16" s="280"/>
      <c r="MJE16" s="281"/>
      <c r="MJF16" s="282"/>
      <c r="MJG16" s="283"/>
      <c r="MJH16" s="283"/>
      <c r="MJI16" s="283"/>
      <c r="MJJ16" s="284"/>
      <c r="MJK16" s="280"/>
      <c r="MJL16" s="281"/>
      <c r="MJM16" s="282"/>
      <c r="MJN16" s="283"/>
      <c r="MJO16" s="283"/>
      <c r="MJP16" s="283"/>
      <c r="MJQ16" s="284"/>
      <c r="MJR16" s="280"/>
      <c r="MJS16" s="281"/>
      <c r="MJT16" s="282"/>
      <c r="MJU16" s="283"/>
      <c r="MJV16" s="283"/>
      <c r="MJW16" s="283"/>
      <c r="MJX16" s="284"/>
      <c r="MJY16" s="280"/>
      <c r="MJZ16" s="281"/>
      <c r="MKA16" s="282"/>
      <c r="MKB16" s="283"/>
      <c r="MKC16" s="283"/>
      <c r="MKD16" s="283"/>
      <c r="MKE16" s="284"/>
      <c r="MKF16" s="280"/>
      <c r="MKG16" s="281"/>
      <c r="MKH16" s="282"/>
      <c r="MKI16" s="283"/>
      <c r="MKJ16" s="283"/>
      <c r="MKK16" s="283"/>
      <c r="MKL16" s="284"/>
      <c r="MKM16" s="280"/>
      <c r="MKN16" s="281"/>
      <c r="MKO16" s="282"/>
      <c r="MKP16" s="283"/>
      <c r="MKQ16" s="283"/>
      <c r="MKR16" s="283"/>
      <c r="MKS16" s="284"/>
      <c r="MKT16" s="280"/>
      <c r="MKU16" s="281"/>
      <c r="MKV16" s="282"/>
      <c r="MKW16" s="283"/>
      <c r="MKX16" s="283"/>
      <c r="MKY16" s="283"/>
      <c r="MKZ16" s="284"/>
      <c r="MLA16" s="280"/>
      <c r="MLB16" s="281"/>
      <c r="MLC16" s="282"/>
      <c r="MLD16" s="283"/>
      <c r="MLE16" s="283"/>
      <c r="MLF16" s="283"/>
      <c r="MLG16" s="284"/>
      <c r="MLH16" s="280"/>
      <c r="MLI16" s="281"/>
      <c r="MLJ16" s="282"/>
      <c r="MLK16" s="283"/>
      <c r="MLL16" s="283"/>
      <c r="MLM16" s="283"/>
      <c r="MLN16" s="284"/>
      <c r="MLO16" s="280"/>
      <c r="MLP16" s="281"/>
      <c r="MLQ16" s="282"/>
      <c r="MLR16" s="283"/>
      <c r="MLS16" s="283"/>
      <c r="MLT16" s="283"/>
      <c r="MLU16" s="284"/>
      <c r="MLV16" s="280"/>
      <c r="MLW16" s="281"/>
      <c r="MLX16" s="282"/>
      <c r="MLY16" s="283"/>
      <c r="MLZ16" s="283"/>
      <c r="MMA16" s="283"/>
      <c r="MMB16" s="284"/>
      <c r="MMC16" s="280"/>
      <c r="MMD16" s="281"/>
      <c r="MME16" s="282"/>
      <c r="MMF16" s="283"/>
      <c r="MMG16" s="283"/>
      <c r="MMH16" s="283"/>
      <c r="MMI16" s="284"/>
      <c r="MMJ16" s="280"/>
      <c r="MMK16" s="281"/>
      <c r="MML16" s="282"/>
      <c r="MMM16" s="283"/>
      <c r="MMN16" s="283"/>
      <c r="MMO16" s="283"/>
      <c r="MMP16" s="284"/>
      <c r="MMQ16" s="280"/>
      <c r="MMR16" s="281"/>
      <c r="MMS16" s="282"/>
      <c r="MMT16" s="283"/>
      <c r="MMU16" s="283"/>
      <c r="MMV16" s="283"/>
      <c r="MMW16" s="284"/>
      <c r="MMX16" s="280"/>
      <c r="MMY16" s="281"/>
      <c r="MMZ16" s="282"/>
      <c r="MNA16" s="283"/>
      <c r="MNB16" s="283"/>
      <c r="MNC16" s="283"/>
      <c r="MND16" s="284"/>
      <c r="MNE16" s="280"/>
      <c r="MNF16" s="281"/>
      <c r="MNG16" s="282"/>
      <c r="MNH16" s="283"/>
      <c r="MNI16" s="283"/>
      <c r="MNJ16" s="283"/>
      <c r="MNK16" s="284"/>
      <c r="MNL16" s="280"/>
      <c r="MNM16" s="281"/>
      <c r="MNN16" s="282"/>
      <c r="MNO16" s="283"/>
      <c r="MNP16" s="283"/>
      <c r="MNQ16" s="283"/>
      <c r="MNR16" s="284"/>
      <c r="MNS16" s="280"/>
      <c r="MNT16" s="281"/>
      <c r="MNU16" s="282"/>
      <c r="MNV16" s="283"/>
      <c r="MNW16" s="283"/>
      <c r="MNX16" s="283"/>
      <c r="MNY16" s="284"/>
      <c r="MNZ16" s="280"/>
      <c r="MOA16" s="281"/>
      <c r="MOB16" s="282"/>
      <c r="MOC16" s="283"/>
      <c r="MOD16" s="283"/>
      <c r="MOE16" s="283"/>
      <c r="MOF16" s="284"/>
      <c r="MOG16" s="280"/>
      <c r="MOH16" s="281"/>
      <c r="MOI16" s="282"/>
      <c r="MOJ16" s="283"/>
      <c r="MOK16" s="283"/>
      <c r="MOL16" s="283"/>
      <c r="MOM16" s="284"/>
      <c r="MON16" s="280"/>
      <c r="MOO16" s="281"/>
      <c r="MOP16" s="282"/>
      <c r="MOQ16" s="283"/>
      <c r="MOR16" s="283"/>
      <c r="MOS16" s="283"/>
      <c r="MOT16" s="284"/>
      <c r="MOU16" s="280"/>
      <c r="MOV16" s="281"/>
      <c r="MOW16" s="282"/>
      <c r="MOX16" s="283"/>
      <c r="MOY16" s="283"/>
      <c r="MOZ16" s="283"/>
      <c r="MPA16" s="284"/>
      <c r="MPB16" s="280"/>
      <c r="MPC16" s="281"/>
      <c r="MPD16" s="282"/>
      <c r="MPE16" s="283"/>
      <c r="MPF16" s="283"/>
      <c r="MPG16" s="283"/>
      <c r="MPH16" s="284"/>
      <c r="MPI16" s="280"/>
      <c r="MPJ16" s="281"/>
      <c r="MPK16" s="282"/>
      <c r="MPL16" s="283"/>
      <c r="MPM16" s="283"/>
      <c r="MPN16" s="283"/>
      <c r="MPO16" s="284"/>
      <c r="MPP16" s="280"/>
      <c r="MPQ16" s="281"/>
      <c r="MPR16" s="282"/>
      <c r="MPS16" s="283"/>
      <c r="MPT16" s="283"/>
      <c r="MPU16" s="283"/>
      <c r="MPV16" s="284"/>
      <c r="MPW16" s="280"/>
      <c r="MPX16" s="281"/>
      <c r="MPY16" s="282"/>
      <c r="MPZ16" s="283"/>
      <c r="MQA16" s="283"/>
      <c r="MQB16" s="283"/>
      <c r="MQC16" s="284"/>
      <c r="MQD16" s="280"/>
      <c r="MQE16" s="281"/>
      <c r="MQF16" s="282"/>
      <c r="MQG16" s="283"/>
      <c r="MQH16" s="283"/>
      <c r="MQI16" s="283"/>
      <c r="MQJ16" s="284"/>
      <c r="MQK16" s="280"/>
      <c r="MQL16" s="281"/>
      <c r="MQM16" s="282"/>
      <c r="MQN16" s="283"/>
      <c r="MQO16" s="283"/>
      <c r="MQP16" s="283"/>
      <c r="MQQ16" s="284"/>
      <c r="MQR16" s="280"/>
      <c r="MQS16" s="281"/>
      <c r="MQT16" s="282"/>
      <c r="MQU16" s="283"/>
      <c r="MQV16" s="283"/>
      <c r="MQW16" s="283"/>
      <c r="MQX16" s="284"/>
      <c r="MQY16" s="280"/>
      <c r="MQZ16" s="281"/>
      <c r="MRA16" s="282"/>
      <c r="MRB16" s="283"/>
      <c r="MRC16" s="283"/>
      <c r="MRD16" s="283"/>
      <c r="MRE16" s="284"/>
      <c r="MRF16" s="280"/>
      <c r="MRG16" s="281"/>
      <c r="MRH16" s="282"/>
      <c r="MRI16" s="283"/>
      <c r="MRJ16" s="283"/>
      <c r="MRK16" s="283"/>
      <c r="MRL16" s="284"/>
      <c r="MRM16" s="280"/>
      <c r="MRN16" s="281"/>
      <c r="MRO16" s="282"/>
      <c r="MRP16" s="283"/>
      <c r="MRQ16" s="283"/>
      <c r="MRR16" s="283"/>
      <c r="MRS16" s="284"/>
      <c r="MRT16" s="280"/>
      <c r="MRU16" s="281"/>
      <c r="MRV16" s="282"/>
      <c r="MRW16" s="283"/>
      <c r="MRX16" s="283"/>
      <c r="MRY16" s="283"/>
      <c r="MRZ16" s="284"/>
      <c r="MSA16" s="280"/>
      <c r="MSB16" s="281"/>
      <c r="MSC16" s="282"/>
      <c r="MSD16" s="283"/>
      <c r="MSE16" s="283"/>
      <c r="MSF16" s="283"/>
      <c r="MSG16" s="284"/>
      <c r="MSH16" s="280"/>
      <c r="MSI16" s="281"/>
      <c r="MSJ16" s="282"/>
      <c r="MSK16" s="283"/>
      <c r="MSL16" s="283"/>
      <c r="MSM16" s="283"/>
      <c r="MSN16" s="284"/>
      <c r="MSO16" s="280"/>
      <c r="MSP16" s="281"/>
      <c r="MSQ16" s="282"/>
      <c r="MSR16" s="283"/>
      <c r="MSS16" s="283"/>
      <c r="MST16" s="283"/>
      <c r="MSU16" s="284"/>
      <c r="MSV16" s="280"/>
      <c r="MSW16" s="281"/>
      <c r="MSX16" s="282"/>
      <c r="MSY16" s="283"/>
      <c r="MSZ16" s="283"/>
      <c r="MTA16" s="283"/>
      <c r="MTB16" s="284"/>
      <c r="MTC16" s="280"/>
      <c r="MTD16" s="281"/>
      <c r="MTE16" s="282"/>
      <c r="MTF16" s="283"/>
      <c r="MTG16" s="283"/>
      <c r="MTH16" s="283"/>
      <c r="MTI16" s="284"/>
      <c r="MTJ16" s="280"/>
      <c r="MTK16" s="281"/>
      <c r="MTL16" s="282"/>
      <c r="MTM16" s="283"/>
      <c r="MTN16" s="283"/>
      <c r="MTO16" s="283"/>
      <c r="MTP16" s="284"/>
      <c r="MTQ16" s="280"/>
      <c r="MTR16" s="281"/>
      <c r="MTS16" s="282"/>
      <c r="MTT16" s="283"/>
      <c r="MTU16" s="283"/>
      <c r="MTV16" s="283"/>
      <c r="MTW16" s="284"/>
      <c r="MTX16" s="280"/>
      <c r="MTY16" s="281"/>
      <c r="MTZ16" s="282"/>
      <c r="MUA16" s="283"/>
      <c r="MUB16" s="283"/>
      <c r="MUC16" s="283"/>
      <c r="MUD16" s="284"/>
      <c r="MUE16" s="280"/>
      <c r="MUF16" s="281"/>
      <c r="MUG16" s="282"/>
      <c r="MUH16" s="283"/>
      <c r="MUI16" s="283"/>
      <c r="MUJ16" s="283"/>
      <c r="MUK16" s="284"/>
      <c r="MUL16" s="280"/>
      <c r="MUM16" s="281"/>
      <c r="MUN16" s="282"/>
      <c r="MUO16" s="283"/>
      <c r="MUP16" s="283"/>
      <c r="MUQ16" s="283"/>
      <c r="MUR16" s="284"/>
      <c r="MUS16" s="280"/>
      <c r="MUT16" s="281"/>
      <c r="MUU16" s="282"/>
      <c r="MUV16" s="283"/>
      <c r="MUW16" s="283"/>
      <c r="MUX16" s="283"/>
      <c r="MUY16" s="284"/>
      <c r="MUZ16" s="280"/>
      <c r="MVA16" s="281"/>
      <c r="MVB16" s="282"/>
      <c r="MVC16" s="283"/>
      <c r="MVD16" s="283"/>
      <c r="MVE16" s="283"/>
      <c r="MVF16" s="284"/>
      <c r="MVG16" s="280"/>
      <c r="MVH16" s="281"/>
      <c r="MVI16" s="282"/>
      <c r="MVJ16" s="283"/>
      <c r="MVK16" s="283"/>
      <c r="MVL16" s="283"/>
      <c r="MVM16" s="284"/>
      <c r="MVN16" s="280"/>
      <c r="MVO16" s="281"/>
      <c r="MVP16" s="282"/>
      <c r="MVQ16" s="283"/>
      <c r="MVR16" s="283"/>
      <c r="MVS16" s="283"/>
      <c r="MVT16" s="284"/>
      <c r="MVU16" s="280"/>
      <c r="MVV16" s="281"/>
      <c r="MVW16" s="282"/>
      <c r="MVX16" s="283"/>
      <c r="MVY16" s="283"/>
      <c r="MVZ16" s="283"/>
      <c r="MWA16" s="284"/>
      <c r="MWB16" s="280"/>
      <c r="MWC16" s="281"/>
      <c r="MWD16" s="282"/>
      <c r="MWE16" s="283"/>
      <c r="MWF16" s="283"/>
      <c r="MWG16" s="283"/>
      <c r="MWH16" s="284"/>
      <c r="MWI16" s="280"/>
      <c r="MWJ16" s="281"/>
      <c r="MWK16" s="282"/>
      <c r="MWL16" s="283"/>
      <c r="MWM16" s="283"/>
      <c r="MWN16" s="283"/>
      <c r="MWO16" s="284"/>
      <c r="MWP16" s="280"/>
      <c r="MWQ16" s="281"/>
      <c r="MWR16" s="282"/>
      <c r="MWS16" s="283"/>
      <c r="MWT16" s="283"/>
      <c r="MWU16" s="283"/>
      <c r="MWV16" s="284"/>
      <c r="MWW16" s="280"/>
      <c r="MWX16" s="281"/>
      <c r="MWY16" s="282"/>
      <c r="MWZ16" s="283"/>
      <c r="MXA16" s="283"/>
      <c r="MXB16" s="283"/>
      <c r="MXC16" s="284"/>
      <c r="MXD16" s="280"/>
      <c r="MXE16" s="281"/>
      <c r="MXF16" s="282"/>
      <c r="MXG16" s="283"/>
      <c r="MXH16" s="283"/>
      <c r="MXI16" s="283"/>
      <c r="MXJ16" s="284"/>
      <c r="MXK16" s="280"/>
      <c r="MXL16" s="281"/>
      <c r="MXM16" s="282"/>
      <c r="MXN16" s="283"/>
      <c r="MXO16" s="283"/>
      <c r="MXP16" s="283"/>
      <c r="MXQ16" s="284"/>
      <c r="MXR16" s="280"/>
      <c r="MXS16" s="281"/>
      <c r="MXT16" s="282"/>
      <c r="MXU16" s="283"/>
      <c r="MXV16" s="283"/>
      <c r="MXW16" s="283"/>
      <c r="MXX16" s="284"/>
      <c r="MXY16" s="280"/>
      <c r="MXZ16" s="281"/>
      <c r="MYA16" s="282"/>
      <c r="MYB16" s="283"/>
      <c r="MYC16" s="283"/>
      <c r="MYD16" s="283"/>
      <c r="MYE16" s="284"/>
      <c r="MYF16" s="280"/>
      <c r="MYG16" s="281"/>
      <c r="MYH16" s="282"/>
      <c r="MYI16" s="283"/>
      <c r="MYJ16" s="283"/>
      <c r="MYK16" s="283"/>
      <c r="MYL16" s="284"/>
      <c r="MYM16" s="280"/>
      <c r="MYN16" s="281"/>
      <c r="MYO16" s="282"/>
      <c r="MYP16" s="283"/>
      <c r="MYQ16" s="283"/>
      <c r="MYR16" s="283"/>
      <c r="MYS16" s="284"/>
      <c r="MYT16" s="280"/>
      <c r="MYU16" s="281"/>
      <c r="MYV16" s="282"/>
      <c r="MYW16" s="283"/>
      <c r="MYX16" s="283"/>
      <c r="MYY16" s="283"/>
      <c r="MYZ16" s="284"/>
      <c r="MZA16" s="280"/>
      <c r="MZB16" s="281"/>
      <c r="MZC16" s="282"/>
      <c r="MZD16" s="283"/>
      <c r="MZE16" s="283"/>
      <c r="MZF16" s="283"/>
      <c r="MZG16" s="284"/>
      <c r="MZH16" s="280"/>
      <c r="MZI16" s="281"/>
      <c r="MZJ16" s="282"/>
      <c r="MZK16" s="283"/>
      <c r="MZL16" s="283"/>
      <c r="MZM16" s="283"/>
      <c r="MZN16" s="284"/>
      <c r="MZO16" s="280"/>
      <c r="MZP16" s="281"/>
      <c r="MZQ16" s="282"/>
      <c r="MZR16" s="283"/>
      <c r="MZS16" s="283"/>
      <c r="MZT16" s="283"/>
      <c r="MZU16" s="284"/>
      <c r="MZV16" s="280"/>
      <c r="MZW16" s="281"/>
      <c r="MZX16" s="282"/>
      <c r="MZY16" s="283"/>
      <c r="MZZ16" s="283"/>
      <c r="NAA16" s="283"/>
      <c r="NAB16" s="284"/>
      <c r="NAC16" s="280"/>
      <c r="NAD16" s="281"/>
      <c r="NAE16" s="282"/>
      <c r="NAF16" s="283"/>
      <c r="NAG16" s="283"/>
      <c r="NAH16" s="283"/>
      <c r="NAI16" s="284"/>
      <c r="NAJ16" s="280"/>
      <c r="NAK16" s="281"/>
      <c r="NAL16" s="282"/>
      <c r="NAM16" s="283"/>
      <c r="NAN16" s="283"/>
      <c r="NAO16" s="283"/>
      <c r="NAP16" s="284"/>
      <c r="NAQ16" s="280"/>
      <c r="NAR16" s="281"/>
      <c r="NAS16" s="282"/>
      <c r="NAT16" s="283"/>
      <c r="NAU16" s="283"/>
      <c r="NAV16" s="283"/>
      <c r="NAW16" s="284"/>
      <c r="NAX16" s="280"/>
      <c r="NAY16" s="281"/>
      <c r="NAZ16" s="282"/>
      <c r="NBA16" s="283"/>
      <c r="NBB16" s="283"/>
      <c r="NBC16" s="283"/>
      <c r="NBD16" s="284"/>
      <c r="NBE16" s="280"/>
      <c r="NBF16" s="281"/>
      <c r="NBG16" s="282"/>
      <c r="NBH16" s="283"/>
      <c r="NBI16" s="283"/>
      <c r="NBJ16" s="283"/>
      <c r="NBK16" s="284"/>
      <c r="NBL16" s="280"/>
      <c r="NBM16" s="281"/>
      <c r="NBN16" s="282"/>
      <c r="NBO16" s="283"/>
      <c r="NBP16" s="283"/>
      <c r="NBQ16" s="283"/>
      <c r="NBR16" s="284"/>
      <c r="NBS16" s="280"/>
      <c r="NBT16" s="281"/>
      <c r="NBU16" s="282"/>
      <c r="NBV16" s="283"/>
      <c r="NBW16" s="283"/>
      <c r="NBX16" s="283"/>
      <c r="NBY16" s="284"/>
      <c r="NBZ16" s="280"/>
      <c r="NCA16" s="281"/>
      <c r="NCB16" s="282"/>
      <c r="NCC16" s="283"/>
      <c r="NCD16" s="283"/>
      <c r="NCE16" s="283"/>
      <c r="NCF16" s="284"/>
      <c r="NCG16" s="280"/>
      <c r="NCH16" s="281"/>
      <c r="NCI16" s="282"/>
      <c r="NCJ16" s="283"/>
      <c r="NCK16" s="283"/>
      <c r="NCL16" s="283"/>
      <c r="NCM16" s="284"/>
      <c r="NCN16" s="280"/>
      <c r="NCO16" s="281"/>
      <c r="NCP16" s="282"/>
      <c r="NCQ16" s="283"/>
      <c r="NCR16" s="283"/>
      <c r="NCS16" s="283"/>
      <c r="NCT16" s="284"/>
      <c r="NCU16" s="280"/>
      <c r="NCV16" s="281"/>
      <c r="NCW16" s="282"/>
      <c r="NCX16" s="283"/>
      <c r="NCY16" s="283"/>
      <c r="NCZ16" s="283"/>
      <c r="NDA16" s="284"/>
      <c r="NDB16" s="280"/>
      <c r="NDC16" s="281"/>
      <c r="NDD16" s="282"/>
      <c r="NDE16" s="283"/>
      <c r="NDF16" s="283"/>
      <c r="NDG16" s="283"/>
      <c r="NDH16" s="284"/>
      <c r="NDI16" s="280"/>
      <c r="NDJ16" s="281"/>
      <c r="NDK16" s="282"/>
      <c r="NDL16" s="283"/>
      <c r="NDM16" s="283"/>
      <c r="NDN16" s="283"/>
      <c r="NDO16" s="284"/>
      <c r="NDP16" s="280"/>
      <c r="NDQ16" s="281"/>
      <c r="NDR16" s="282"/>
      <c r="NDS16" s="283"/>
      <c r="NDT16" s="283"/>
      <c r="NDU16" s="283"/>
      <c r="NDV16" s="284"/>
      <c r="NDW16" s="280"/>
      <c r="NDX16" s="281"/>
      <c r="NDY16" s="282"/>
      <c r="NDZ16" s="283"/>
      <c r="NEA16" s="283"/>
      <c r="NEB16" s="283"/>
      <c r="NEC16" s="284"/>
      <c r="NED16" s="280"/>
      <c r="NEE16" s="281"/>
      <c r="NEF16" s="282"/>
      <c r="NEG16" s="283"/>
      <c r="NEH16" s="283"/>
      <c r="NEI16" s="283"/>
      <c r="NEJ16" s="284"/>
      <c r="NEK16" s="280"/>
      <c r="NEL16" s="281"/>
      <c r="NEM16" s="282"/>
      <c r="NEN16" s="283"/>
      <c r="NEO16" s="283"/>
      <c r="NEP16" s="283"/>
      <c r="NEQ16" s="284"/>
      <c r="NER16" s="280"/>
      <c r="NES16" s="281"/>
      <c r="NET16" s="282"/>
      <c r="NEU16" s="283"/>
      <c r="NEV16" s="283"/>
      <c r="NEW16" s="283"/>
      <c r="NEX16" s="284"/>
      <c r="NEY16" s="280"/>
      <c r="NEZ16" s="281"/>
      <c r="NFA16" s="282"/>
      <c r="NFB16" s="283"/>
      <c r="NFC16" s="283"/>
      <c r="NFD16" s="283"/>
      <c r="NFE16" s="284"/>
      <c r="NFF16" s="280"/>
      <c r="NFG16" s="281"/>
      <c r="NFH16" s="282"/>
      <c r="NFI16" s="283"/>
      <c r="NFJ16" s="283"/>
      <c r="NFK16" s="283"/>
      <c r="NFL16" s="284"/>
      <c r="NFM16" s="280"/>
      <c r="NFN16" s="281"/>
      <c r="NFO16" s="282"/>
      <c r="NFP16" s="283"/>
      <c r="NFQ16" s="283"/>
      <c r="NFR16" s="283"/>
      <c r="NFS16" s="284"/>
      <c r="NFT16" s="280"/>
      <c r="NFU16" s="281"/>
      <c r="NFV16" s="282"/>
      <c r="NFW16" s="283"/>
      <c r="NFX16" s="283"/>
      <c r="NFY16" s="283"/>
      <c r="NFZ16" s="284"/>
      <c r="NGA16" s="280"/>
      <c r="NGB16" s="281"/>
      <c r="NGC16" s="282"/>
      <c r="NGD16" s="283"/>
      <c r="NGE16" s="283"/>
      <c r="NGF16" s="283"/>
      <c r="NGG16" s="284"/>
      <c r="NGH16" s="280"/>
      <c r="NGI16" s="281"/>
      <c r="NGJ16" s="282"/>
      <c r="NGK16" s="283"/>
      <c r="NGL16" s="283"/>
      <c r="NGM16" s="283"/>
      <c r="NGN16" s="284"/>
      <c r="NGO16" s="280"/>
      <c r="NGP16" s="281"/>
      <c r="NGQ16" s="282"/>
      <c r="NGR16" s="283"/>
      <c r="NGS16" s="283"/>
      <c r="NGT16" s="283"/>
      <c r="NGU16" s="284"/>
      <c r="NGV16" s="280"/>
      <c r="NGW16" s="281"/>
      <c r="NGX16" s="282"/>
      <c r="NGY16" s="283"/>
      <c r="NGZ16" s="283"/>
      <c r="NHA16" s="283"/>
      <c r="NHB16" s="284"/>
      <c r="NHC16" s="280"/>
      <c r="NHD16" s="281"/>
      <c r="NHE16" s="282"/>
      <c r="NHF16" s="283"/>
      <c r="NHG16" s="283"/>
      <c r="NHH16" s="283"/>
      <c r="NHI16" s="284"/>
      <c r="NHJ16" s="280"/>
      <c r="NHK16" s="281"/>
      <c r="NHL16" s="282"/>
      <c r="NHM16" s="283"/>
      <c r="NHN16" s="283"/>
      <c r="NHO16" s="283"/>
      <c r="NHP16" s="284"/>
      <c r="NHQ16" s="280"/>
      <c r="NHR16" s="281"/>
      <c r="NHS16" s="282"/>
      <c r="NHT16" s="283"/>
      <c r="NHU16" s="283"/>
      <c r="NHV16" s="283"/>
      <c r="NHW16" s="284"/>
      <c r="NHX16" s="280"/>
      <c r="NHY16" s="281"/>
      <c r="NHZ16" s="282"/>
      <c r="NIA16" s="283"/>
      <c r="NIB16" s="283"/>
      <c r="NIC16" s="283"/>
      <c r="NID16" s="284"/>
      <c r="NIE16" s="280"/>
      <c r="NIF16" s="281"/>
      <c r="NIG16" s="282"/>
      <c r="NIH16" s="283"/>
      <c r="NII16" s="283"/>
      <c r="NIJ16" s="283"/>
      <c r="NIK16" s="284"/>
      <c r="NIL16" s="280"/>
      <c r="NIM16" s="281"/>
      <c r="NIN16" s="282"/>
      <c r="NIO16" s="283"/>
      <c r="NIP16" s="283"/>
      <c r="NIQ16" s="283"/>
      <c r="NIR16" s="284"/>
      <c r="NIS16" s="280"/>
      <c r="NIT16" s="281"/>
      <c r="NIU16" s="282"/>
      <c r="NIV16" s="283"/>
      <c r="NIW16" s="283"/>
      <c r="NIX16" s="283"/>
      <c r="NIY16" s="284"/>
      <c r="NIZ16" s="280"/>
      <c r="NJA16" s="281"/>
      <c r="NJB16" s="282"/>
      <c r="NJC16" s="283"/>
      <c r="NJD16" s="283"/>
      <c r="NJE16" s="283"/>
      <c r="NJF16" s="284"/>
      <c r="NJG16" s="280"/>
      <c r="NJH16" s="281"/>
      <c r="NJI16" s="282"/>
      <c r="NJJ16" s="283"/>
      <c r="NJK16" s="283"/>
      <c r="NJL16" s="283"/>
      <c r="NJM16" s="284"/>
      <c r="NJN16" s="280"/>
      <c r="NJO16" s="281"/>
      <c r="NJP16" s="282"/>
      <c r="NJQ16" s="283"/>
      <c r="NJR16" s="283"/>
      <c r="NJS16" s="283"/>
      <c r="NJT16" s="284"/>
      <c r="NJU16" s="280"/>
      <c r="NJV16" s="281"/>
      <c r="NJW16" s="282"/>
      <c r="NJX16" s="283"/>
      <c r="NJY16" s="283"/>
      <c r="NJZ16" s="283"/>
      <c r="NKA16" s="284"/>
      <c r="NKB16" s="280"/>
      <c r="NKC16" s="281"/>
      <c r="NKD16" s="282"/>
      <c r="NKE16" s="283"/>
      <c r="NKF16" s="283"/>
      <c r="NKG16" s="283"/>
      <c r="NKH16" s="284"/>
      <c r="NKI16" s="280"/>
      <c r="NKJ16" s="281"/>
      <c r="NKK16" s="282"/>
      <c r="NKL16" s="283"/>
      <c r="NKM16" s="283"/>
      <c r="NKN16" s="283"/>
      <c r="NKO16" s="284"/>
      <c r="NKP16" s="280"/>
      <c r="NKQ16" s="281"/>
      <c r="NKR16" s="282"/>
      <c r="NKS16" s="283"/>
      <c r="NKT16" s="283"/>
      <c r="NKU16" s="283"/>
      <c r="NKV16" s="284"/>
      <c r="NKW16" s="280"/>
      <c r="NKX16" s="281"/>
      <c r="NKY16" s="282"/>
      <c r="NKZ16" s="283"/>
      <c r="NLA16" s="283"/>
      <c r="NLB16" s="283"/>
      <c r="NLC16" s="284"/>
      <c r="NLD16" s="280"/>
      <c r="NLE16" s="281"/>
      <c r="NLF16" s="282"/>
      <c r="NLG16" s="283"/>
      <c r="NLH16" s="283"/>
      <c r="NLI16" s="283"/>
      <c r="NLJ16" s="284"/>
      <c r="NLK16" s="280"/>
      <c r="NLL16" s="281"/>
      <c r="NLM16" s="282"/>
      <c r="NLN16" s="283"/>
      <c r="NLO16" s="283"/>
      <c r="NLP16" s="283"/>
      <c r="NLQ16" s="284"/>
      <c r="NLR16" s="280"/>
      <c r="NLS16" s="281"/>
      <c r="NLT16" s="282"/>
      <c r="NLU16" s="283"/>
      <c r="NLV16" s="283"/>
      <c r="NLW16" s="283"/>
      <c r="NLX16" s="284"/>
      <c r="NLY16" s="280"/>
      <c r="NLZ16" s="281"/>
      <c r="NMA16" s="282"/>
      <c r="NMB16" s="283"/>
      <c r="NMC16" s="283"/>
      <c r="NMD16" s="283"/>
      <c r="NME16" s="284"/>
      <c r="NMF16" s="280"/>
      <c r="NMG16" s="281"/>
      <c r="NMH16" s="282"/>
      <c r="NMI16" s="283"/>
      <c r="NMJ16" s="283"/>
      <c r="NMK16" s="283"/>
      <c r="NML16" s="284"/>
      <c r="NMM16" s="280"/>
      <c r="NMN16" s="281"/>
      <c r="NMO16" s="282"/>
      <c r="NMP16" s="283"/>
      <c r="NMQ16" s="283"/>
      <c r="NMR16" s="283"/>
      <c r="NMS16" s="284"/>
      <c r="NMT16" s="280"/>
      <c r="NMU16" s="281"/>
      <c r="NMV16" s="282"/>
      <c r="NMW16" s="283"/>
      <c r="NMX16" s="283"/>
      <c r="NMY16" s="283"/>
      <c r="NMZ16" s="284"/>
      <c r="NNA16" s="280"/>
      <c r="NNB16" s="281"/>
      <c r="NNC16" s="282"/>
      <c r="NND16" s="283"/>
      <c r="NNE16" s="283"/>
      <c r="NNF16" s="283"/>
      <c r="NNG16" s="284"/>
      <c r="NNH16" s="280"/>
      <c r="NNI16" s="281"/>
      <c r="NNJ16" s="282"/>
      <c r="NNK16" s="283"/>
      <c r="NNL16" s="283"/>
      <c r="NNM16" s="283"/>
      <c r="NNN16" s="284"/>
      <c r="NNO16" s="280"/>
      <c r="NNP16" s="281"/>
      <c r="NNQ16" s="282"/>
      <c r="NNR16" s="283"/>
      <c r="NNS16" s="283"/>
      <c r="NNT16" s="283"/>
      <c r="NNU16" s="284"/>
      <c r="NNV16" s="280"/>
      <c r="NNW16" s="281"/>
      <c r="NNX16" s="282"/>
      <c r="NNY16" s="283"/>
      <c r="NNZ16" s="283"/>
      <c r="NOA16" s="283"/>
      <c r="NOB16" s="284"/>
      <c r="NOC16" s="280"/>
      <c r="NOD16" s="281"/>
      <c r="NOE16" s="282"/>
      <c r="NOF16" s="283"/>
      <c r="NOG16" s="283"/>
      <c r="NOH16" s="283"/>
      <c r="NOI16" s="284"/>
      <c r="NOJ16" s="280"/>
      <c r="NOK16" s="281"/>
      <c r="NOL16" s="282"/>
      <c r="NOM16" s="283"/>
      <c r="NON16" s="283"/>
      <c r="NOO16" s="283"/>
      <c r="NOP16" s="284"/>
      <c r="NOQ16" s="280"/>
      <c r="NOR16" s="281"/>
      <c r="NOS16" s="282"/>
      <c r="NOT16" s="283"/>
      <c r="NOU16" s="283"/>
      <c r="NOV16" s="283"/>
      <c r="NOW16" s="284"/>
      <c r="NOX16" s="280"/>
      <c r="NOY16" s="281"/>
      <c r="NOZ16" s="282"/>
      <c r="NPA16" s="283"/>
      <c r="NPB16" s="283"/>
      <c r="NPC16" s="283"/>
      <c r="NPD16" s="284"/>
      <c r="NPE16" s="280"/>
      <c r="NPF16" s="281"/>
      <c r="NPG16" s="282"/>
      <c r="NPH16" s="283"/>
      <c r="NPI16" s="283"/>
      <c r="NPJ16" s="283"/>
      <c r="NPK16" s="284"/>
      <c r="NPL16" s="280"/>
      <c r="NPM16" s="281"/>
      <c r="NPN16" s="282"/>
      <c r="NPO16" s="283"/>
      <c r="NPP16" s="283"/>
      <c r="NPQ16" s="283"/>
      <c r="NPR16" s="284"/>
      <c r="NPS16" s="280"/>
      <c r="NPT16" s="281"/>
      <c r="NPU16" s="282"/>
      <c r="NPV16" s="283"/>
      <c r="NPW16" s="283"/>
      <c r="NPX16" s="283"/>
      <c r="NPY16" s="284"/>
      <c r="NPZ16" s="280"/>
      <c r="NQA16" s="281"/>
      <c r="NQB16" s="282"/>
      <c r="NQC16" s="283"/>
      <c r="NQD16" s="283"/>
      <c r="NQE16" s="283"/>
      <c r="NQF16" s="284"/>
      <c r="NQG16" s="280"/>
      <c r="NQH16" s="281"/>
      <c r="NQI16" s="282"/>
      <c r="NQJ16" s="283"/>
      <c r="NQK16" s="283"/>
      <c r="NQL16" s="283"/>
      <c r="NQM16" s="284"/>
      <c r="NQN16" s="280"/>
      <c r="NQO16" s="281"/>
      <c r="NQP16" s="282"/>
      <c r="NQQ16" s="283"/>
      <c r="NQR16" s="283"/>
      <c r="NQS16" s="283"/>
      <c r="NQT16" s="284"/>
      <c r="NQU16" s="280"/>
      <c r="NQV16" s="281"/>
      <c r="NQW16" s="282"/>
      <c r="NQX16" s="283"/>
      <c r="NQY16" s="283"/>
      <c r="NQZ16" s="283"/>
      <c r="NRA16" s="284"/>
      <c r="NRB16" s="280"/>
      <c r="NRC16" s="281"/>
      <c r="NRD16" s="282"/>
      <c r="NRE16" s="283"/>
      <c r="NRF16" s="283"/>
      <c r="NRG16" s="283"/>
      <c r="NRH16" s="284"/>
      <c r="NRI16" s="280"/>
      <c r="NRJ16" s="281"/>
      <c r="NRK16" s="282"/>
      <c r="NRL16" s="283"/>
      <c r="NRM16" s="283"/>
      <c r="NRN16" s="283"/>
      <c r="NRO16" s="284"/>
      <c r="NRP16" s="280"/>
      <c r="NRQ16" s="281"/>
      <c r="NRR16" s="282"/>
      <c r="NRS16" s="283"/>
      <c r="NRT16" s="283"/>
      <c r="NRU16" s="283"/>
      <c r="NRV16" s="284"/>
      <c r="NRW16" s="280"/>
      <c r="NRX16" s="281"/>
      <c r="NRY16" s="282"/>
      <c r="NRZ16" s="283"/>
      <c r="NSA16" s="283"/>
      <c r="NSB16" s="283"/>
      <c r="NSC16" s="284"/>
      <c r="NSD16" s="280"/>
      <c r="NSE16" s="281"/>
      <c r="NSF16" s="282"/>
      <c r="NSG16" s="283"/>
      <c r="NSH16" s="283"/>
      <c r="NSI16" s="283"/>
      <c r="NSJ16" s="284"/>
      <c r="NSK16" s="280"/>
      <c r="NSL16" s="281"/>
      <c r="NSM16" s="282"/>
      <c r="NSN16" s="283"/>
      <c r="NSO16" s="283"/>
      <c r="NSP16" s="283"/>
      <c r="NSQ16" s="284"/>
      <c r="NSR16" s="280"/>
      <c r="NSS16" s="281"/>
      <c r="NST16" s="282"/>
      <c r="NSU16" s="283"/>
      <c r="NSV16" s="283"/>
      <c r="NSW16" s="283"/>
      <c r="NSX16" s="284"/>
      <c r="NSY16" s="280"/>
      <c r="NSZ16" s="281"/>
      <c r="NTA16" s="282"/>
      <c r="NTB16" s="283"/>
      <c r="NTC16" s="283"/>
      <c r="NTD16" s="283"/>
      <c r="NTE16" s="284"/>
      <c r="NTF16" s="280"/>
      <c r="NTG16" s="281"/>
      <c r="NTH16" s="282"/>
      <c r="NTI16" s="283"/>
      <c r="NTJ16" s="283"/>
      <c r="NTK16" s="283"/>
      <c r="NTL16" s="284"/>
      <c r="NTM16" s="280"/>
      <c r="NTN16" s="281"/>
      <c r="NTO16" s="282"/>
      <c r="NTP16" s="283"/>
      <c r="NTQ16" s="283"/>
      <c r="NTR16" s="283"/>
      <c r="NTS16" s="284"/>
      <c r="NTT16" s="280"/>
      <c r="NTU16" s="281"/>
      <c r="NTV16" s="282"/>
      <c r="NTW16" s="283"/>
      <c r="NTX16" s="283"/>
      <c r="NTY16" s="283"/>
      <c r="NTZ16" s="284"/>
      <c r="NUA16" s="280"/>
      <c r="NUB16" s="281"/>
      <c r="NUC16" s="282"/>
      <c r="NUD16" s="283"/>
      <c r="NUE16" s="283"/>
      <c r="NUF16" s="283"/>
      <c r="NUG16" s="284"/>
      <c r="NUH16" s="280"/>
      <c r="NUI16" s="281"/>
      <c r="NUJ16" s="282"/>
      <c r="NUK16" s="283"/>
      <c r="NUL16" s="283"/>
      <c r="NUM16" s="283"/>
      <c r="NUN16" s="284"/>
      <c r="NUO16" s="280"/>
      <c r="NUP16" s="281"/>
      <c r="NUQ16" s="282"/>
      <c r="NUR16" s="283"/>
      <c r="NUS16" s="283"/>
      <c r="NUT16" s="283"/>
      <c r="NUU16" s="284"/>
      <c r="NUV16" s="280"/>
      <c r="NUW16" s="281"/>
      <c r="NUX16" s="282"/>
      <c r="NUY16" s="283"/>
      <c r="NUZ16" s="283"/>
      <c r="NVA16" s="283"/>
      <c r="NVB16" s="284"/>
      <c r="NVC16" s="280"/>
      <c r="NVD16" s="281"/>
      <c r="NVE16" s="282"/>
      <c r="NVF16" s="283"/>
      <c r="NVG16" s="283"/>
      <c r="NVH16" s="283"/>
      <c r="NVI16" s="284"/>
      <c r="NVJ16" s="280"/>
      <c r="NVK16" s="281"/>
      <c r="NVL16" s="282"/>
      <c r="NVM16" s="283"/>
      <c r="NVN16" s="283"/>
      <c r="NVO16" s="283"/>
      <c r="NVP16" s="284"/>
      <c r="NVQ16" s="280"/>
      <c r="NVR16" s="281"/>
      <c r="NVS16" s="282"/>
      <c r="NVT16" s="283"/>
      <c r="NVU16" s="283"/>
      <c r="NVV16" s="283"/>
      <c r="NVW16" s="284"/>
      <c r="NVX16" s="280"/>
      <c r="NVY16" s="281"/>
      <c r="NVZ16" s="282"/>
      <c r="NWA16" s="283"/>
      <c r="NWB16" s="283"/>
      <c r="NWC16" s="283"/>
      <c r="NWD16" s="284"/>
      <c r="NWE16" s="280"/>
      <c r="NWF16" s="281"/>
      <c r="NWG16" s="282"/>
      <c r="NWH16" s="283"/>
      <c r="NWI16" s="283"/>
      <c r="NWJ16" s="283"/>
      <c r="NWK16" s="284"/>
      <c r="NWL16" s="280"/>
      <c r="NWM16" s="281"/>
      <c r="NWN16" s="282"/>
      <c r="NWO16" s="283"/>
      <c r="NWP16" s="283"/>
      <c r="NWQ16" s="283"/>
      <c r="NWR16" s="284"/>
      <c r="NWS16" s="280"/>
      <c r="NWT16" s="281"/>
      <c r="NWU16" s="282"/>
      <c r="NWV16" s="283"/>
      <c r="NWW16" s="283"/>
      <c r="NWX16" s="283"/>
      <c r="NWY16" s="284"/>
      <c r="NWZ16" s="280"/>
      <c r="NXA16" s="281"/>
      <c r="NXB16" s="282"/>
      <c r="NXC16" s="283"/>
      <c r="NXD16" s="283"/>
      <c r="NXE16" s="283"/>
      <c r="NXF16" s="284"/>
      <c r="NXG16" s="280"/>
      <c r="NXH16" s="281"/>
      <c r="NXI16" s="282"/>
      <c r="NXJ16" s="283"/>
      <c r="NXK16" s="283"/>
      <c r="NXL16" s="283"/>
      <c r="NXM16" s="284"/>
      <c r="NXN16" s="280"/>
      <c r="NXO16" s="281"/>
      <c r="NXP16" s="282"/>
      <c r="NXQ16" s="283"/>
      <c r="NXR16" s="283"/>
      <c r="NXS16" s="283"/>
      <c r="NXT16" s="284"/>
      <c r="NXU16" s="280"/>
      <c r="NXV16" s="281"/>
      <c r="NXW16" s="282"/>
      <c r="NXX16" s="283"/>
      <c r="NXY16" s="283"/>
      <c r="NXZ16" s="283"/>
      <c r="NYA16" s="284"/>
      <c r="NYB16" s="280"/>
      <c r="NYC16" s="281"/>
      <c r="NYD16" s="282"/>
      <c r="NYE16" s="283"/>
      <c r="NYF16" s="283"/>
      <c r="NYG16" s="283"/>
      <c r="NYH16" s="284"/>
      <c r="NYI16" s="280"/>
      <c r="NYJ16" s="281"/>
      <c r="NYK16" s="282"/>
      <c r="NYL16" s="283"/>
      <c r="NYM16" s="283"/>
      <c r="NYN16" s="283"/>
      <c r="NYO16" s="284"/>
      <c r="NYP16" s="280"/>
      <c r="NYQ16" s="281"/>
      <c r="NYR16" s="282"/>
      <c r="NYS16" s="283"/>
      <c r="NYT16" s="283"/>
      <c r="NYU16" s="283"/>
      <c r="NYV16" s="284"/>
      <c r="NYW16" s="280"/>
      <c r="NYX16" s="281"/>
      <c r="NYY16" s="282"/>
      <c r="NYZ16" s="283"/>
      <c r="NZA16" s="283"/>
      <c r="NZB16" s="283"/>
      <c r="NZC16" s="284"/>
      <c r="NZD16" s="280"/>
      <c r="NZE16" s="281"/>
      <c r="NZF16" s="282"/>
      <c r="NZG16" s="283"/>
      <c r="NZH16" s="283"/>
      <c r="NZI16" s="283"/>
      <c r="NZJ16" s="284"/>
      <c r="NZK16" s="280"/>
      <c r="NZL16" s="281"/>
      <c r="NZM16" s="282"/>
      <c r="NZN16" s="283"/>
      <c r="NZO16" s="283"/>
      <c r="NZP16" s="283"/>
      <c r="NZQ16" s="284"/>
      <c r="NZR16" s="280"/>
      <c r="NZS16" s="281"/>
      <c r="NZT16" s="282"/>
      <c r="NZU16" s="283"/>
      <c r="NZV16" s="283"/>
      <c r="NZW16" s="283"/>
      <c r="NZX16" s="284"/>
      <c r="NZY16" s="280"/>
      <c r="NZZ16" s="281"/>
      <c r="OAA16" s="282"/>
      <c r="OAB16" s="283"/>
      <c r="OAC16" s="283"/>
      <c r="OAD16" s="283"/>
      <c r="OAE16" s="284"/>
      <c r="OAF16" s="280"/>
      <c r="OAG16" s="281"/>
      <c r="OAH16" s="282"/>
      <c r="OAI16" s="283"/>
      <c r="OAJ16" s="283"/>
      <c r="OAK16" s="283"/>
      <c r="OAL16" s="284"/>
      <c r="OAM16" s="280"/>
      <c r="OAN16" s="281"/>
      <c r="OAO16" s="282"/>
      <c r="OAP16" s="283"/>
      <c r="OAQ16" s="283"/>
      <c r="OAR16" s="283"/>
      <c r="OAS16" s="284"/>
      <c r="OAT16" s="280"/>
      <c r="OAU16" s="281"/>
      <c r="OAV16" s="282"/>
      <c r="OAW16" s="283"/>
      <c r="OAX16" s="283"/>
      <c r="OAY16" s="283"/>
      <c r="OAZ16" s="284"/>
      <c r="OBA16" s="280"/>
      <c r="OBB16" s="281"/>
      <c r="OBC16" s="282"/>
      <c r="OBD16" s="283"/>
      <c r="OBE16" s="283"/>
      <c r="OBF16" s="283"/>
      <c r="OBG16" s="284"/>
      <c r="OBH16" s="280"/>
      <c r="OBI16" s="281"/>
      <c r="OBJ16" s="282"/>
      <c r="OBK16" s="283"/>
      <c r="OBL16" s="283"/>
      <c r="OBM16" s="283"/>
      <c r="OBN16" s="284"/>
      <c r="OBO16" s="280"/>
      <c r="OBP16" s="281"/>
      <c r="OBQ16" s="282"/>
      <c r="OBR16" s="283"/>
      <c r="OBS16" s="283"/>
      <c r="OBT16" s="283"/>
      <c r="OBU16" s="284"/>
      <c r="OBV16" s="280"/>
      <c r="OBW16" s="281"/>
      <c r="OBX16" s="282"/>
      <c r="OBY16" s="283"/>
      <c r="OBZ16" s="283"/>
      <c r="OCA16" s="283"/>
      <c r="OCB16" s="284"/>
      <c r="OCC16" s="280"/>
      <c r="OCD16" s="281"/>
      <c r="OCE16" s="282"/>
      <c r="OCF16" s="283"/>
      <c r="OCG16" s="283"/>
      <c r="OCH16" s="283"/>
      <c r="OCI16" s="284"/>
      <c r="OCJ16" s="280"/>
      <c r="OCK16" s="281"/>
      <c r="OCL16" s="282"/>
      <c r="OCM16" s="283"/>
      <c r="OCN16" s="283"/>
      <c r="OCO16" s="283"/>
      <c r="OCP16" s="284"/>
      <c r="OCQ16" s="280"/>
      <c r="OCR16" s="281"/>
      <c r="OCS16" s="282"/>
      <c r="OCT16" s="283"/>
      <c r="OCU16" s="283"/>
      <c r="OCV16" s="283"/>
      <c r="OCW16" s="284"/>
      <c r="OCX16" s="280"/>
      <c r="OCY16" s="281"/>
      <c r="OCZ16" s="282"/>
      <c r="ODA16" s="283"/>
      <c r="ODB16" s="283"/>
      <c r="ODC16" s="283"/>
      <c r="ODD16" s="284"/>
      <c r="ODE16" s="280"/>
      <c r="ODF16" s="281"/>
      <c r="ODG16" s="282"/>
      <c r="ODH16" s="283"/>
      <c r="ODI16" s="283"/>
      <c r="ODJ16" s="283"/>
      <c r="ODK16" s="284"/>
      <c r="ODL16" s="280"/>
      <c r="ODM16" s="281"/>
      <c r="ODN16" s="282"/>
      <c r="ODO16" s="283"/>
      <c r="ODP16" s="283"/>
      <c r="ODQ16" s="283"/>
      <c r="ODR16" s="284"/>
      <c r="ODS16" s="280"/>
      <c r="ODT16" s="281"/>
      <c r="ODU16" s="282"/>
      <c r="ODV16" s="283"/>
      <c r="ODW16" s="283"/>
      <c r="ODX16" s="283"/>
      <c r="ODY16" s="284"/>
      <c r="ODZ16" s="280"/>
      <c r="OEA16" s="281"/>
      <c r="OEB16" s="282"/>
      <c r="OEC16" s="283"/>
      <c r="OED16" s="283"/>
      <c r="OEE16" s="283"/>
      <c r="OEF16" s="284"/>
      <c r="OEG16" s="280"/>
      <c r="OEH16" s="281"/>
      <c r="OEI16" s="282"/>
      <c r="OEJ16" s="283"/>
      <c r="OEK16" s="283"/>
      <c r="OEL16" s="283"/>
      <c r="OEM16" s="284"/>
      <c r="OEN16" s="280"/>
      <c r="OEO16" s="281"/>
      <c r="OEP16" s="282"/>
      <c r="OEQ16" s="283"/>
      <c r="OER16" s="283"/>
      <c r="OES16" s="283"/>
      <c r="OET16" s="284"/>
      <c r="OEU16" s="280"/>
      <c r="OEV16" s="281"/>
      <c r="OEW16" s="282"/>
      <c r="OEX16" s="283"/>
      <c r="OEY16" s="283"/>
      <c r="OEZ16" s="283"/>
      <c r="OFA16" s="284"/>
      <c r="OFB16" s="280"/>
      <c r="OFC16" s="281"/>
      <c r="OFD16" s="282"/>
      <c r="OFE16" s="283"/>
      <c r="OFF16" s="283"/>
      <c r="OFG16" s="283"/>
      <c r="OFH16" s="284"/>
      <c r="OFI16" s="280"/>
      <c r="OFJ16" s="281"/>
      <c r="OFK16" s="282"/>
      <c r="OFL16" s="283"/>
      <c r="OFM16" s="283"/>
      <c r="OFN16" s="283"/>
      <c r="OFO16" s="284"/>
      <c r="OFP16" s="280"/>
      <c r="OFQ16" s="281"/>
      <c r="OFR16" s="282"/>
      <c r="OFS16" s="283"/>
      <c r="OFT16" s="283"/>
      <c r="OFU16" s="283"/>
      <c r="OFV16" s="284"/>
      <c r="OFW16" s="280"/>
      <c r="OFX16" s="281"/>
      <c r="OFY16" s="282"/>
      <c r="OFZ16" s="283"/>
      <c r="OGA16" s="283"/>
      <c r="OGB16" s="283"/>
      <c r="OGC16" s="284"/>
      <c r="OGD16" s="280"/>
      <c r="OGE16" s="281"/>
      <c r="OGF16" s="282"/>
      <c r="OGG16" s="283"/>
      <c r="OGH16" s="283"/>
      <c r="OGI16" s="283"/>
      <c r="OGJ16" s="284"/>
      <c r="OGK16" s="280"/>
      <c r="OGL16" s="281"/>
      <c r="OGM16" s="282"/>
      <c r="OGN16" s="283"/>
      <c r="OGO16" s="283"/>
      <c r="OGP16" s="283"/>
      <c r="OGQ16" s="284"/>
      <c r="OGR16" s="280"/>
      <c r="OGS16" s="281"/>
      <c r="OGT16" s="282"/>
      <c r="OGU16" s="283"/>
      <c r="OGV16" s="283"/>
      <c r="OGW16" s="283"/>
      <c r="OGX16" s="284"/>
      <c r="OGY16" s="280"/>
      <c r="OGZ16" s="281"/>
      <c r="OHA16" s="282"/>
      <c r="OHB16" s="283"/>
      <c r="OHC16" s="283"/>
      <c r="OHD16" s="283"/>
      <c r="OHE16" s="284"/>
      <c r="OHF16" s="280"/>
      <c r="OHG16" s="281"/>
      <c r="OHH16" s="282"/>
      <c r="OHI16" s="283"/>
      <c r="OHJ16" s="283"/>
      <c r="OHK16" s="283"/>
      <c r="OHL16" s="284"/>
      <c r="OHM16" s="280"/>
      <c r="OHN16" s="281"/>
      <c r="OHO16" s="282"/>
      <c r="OHP16" s="283"/>
      <c r="OHQ16" s="283"/>
      <c r="OHR16" s="283"/>
      <c r="OHS16" s="284"/>
      <c r="OHT16" s="280"/>
      <c r="OHU16" s="281"/>
      <c r="OHV16" s="282"/>
      <c r="OHW16" s="283"/>
      <c r="OHX16" s="283"/>
      <c r="OHY16" s="283"/>
      <c r="OHZ16" s="284"/>
      <c r="OIA16" s="280"/>
      <c r="OIB16" s="281"/>
      <c r="OIC16" s="282"/>
      <c r="OID16" s="283"/>
      <c r="OIE16" s="283"/>
      <c r="OIF16" s="283"/>
      <c r="OIG16" s="284"/>
      <c r="OIH16" s="280"/>
      <c r="OII16" s="281"/>
      <c r="OIJ16" s="282"/>
      <c r="OIK16" s="283"/>
      <c r="OIL16" s="283"/>
      <c r="OIM16" s="283"/>
      <c r="OIN16" s="284"/>
      <c r="OIO16" s="280"/>
      <c r="OIP16" s="281"/>
      <c r="OIQ16" s="282"/>
      <c r="OIR16" s="283"/>
      <c r="OIS16" s="283"/>
      <c r="OIT16" s="283"/>
      <c r="OIU16" s="284"/>
      <c r="OIV16" s="280"/>
      <c r="OIW16" s="281"/>
      <c r="OIX16" s="282"/>
      <c r="OIY16" s="283"/>
      <c r="OIZ16" s="283"/>
      <c r="OJA16" s="283"/>
      <c r="OJB16" s="284"/>
      <c r="OJC16" s="280"/>
      <c r="OJD16" s="281"/>
      <c r="OJE16" s="282"/>
      <c r="OJF16" s="283"/>
      <c r="OJG16" s="283"/>
      <c r="OJH16" s="283"/>
      <c r="OJI16" s="284"/>
      <c r="OJJ16" s="280"/>
      <c r="OJK16" s="281"/>
      <c r="OJL16" s="282"/>
      <c r="OJM16" s="283"/>
      <c r="OJN16" s="283"/>
      <c r="OJO16" s="283"/>
      <c r="OJP16" s="284"/>
      <c r="OJQ16" s="280"/>
      <c r="OJR16" s="281"/>
      <c r="OJS16" s="282"/>
      <c r="OJT16" s="283"/>
      <c r="OJU16" s="283"/>
      <c r="OJV16" s="283"/>
      <c r="OJW16" s="284"/>
      <c r="OJX16" s="280"/>
      <c r="OJY16" s="281"/>
      <c r="OJZ16" s="282"/>
      <c r="OKA16" s="283"/>
      <c r="OKB16" s="283"/>
      <c r="OKC16" s="283"/>
      <c r="OKD16" s="284"/>
      <c r="OKE16" s="280"/>
      <c r="OKF16" s="281"/>
      <c r="OKG16" s="282"/>
      <c r="OKH16" s="283"/>
      <c r="OKI16" s="283"/>
      <c r="OKJ16" s="283"/>
      <c r="OKK16" s="284"/>
      <c r="OKL16" s="280"/>
      <c r="OKM16" s="281"/>
      <c r="OKN16" s="282"/>
      <c r="OKO16" s="283"/>
      <c r="OKP16" s="283"/>
      <c r="OKQ16" s="283"/>
      <c r="OKR16" s="284"/>
      <c r="OKS16" s="280"/>
      <c r="OKT16" s="281"/>
      <c r="OKU16" s="282"/>
      <c r="OKV16" s="283"/>
      <c r="OKW16" s="283"/>
      <c r="OKX16" s="283"/>
      <c r="OKY16" s="284"/>
      <c r="OKZ16" s="280"/>
      <c r="OLA16" s="281"/>
      <c r="OLB16" s="282"/>
      <c r="OLC16" s="283"/>
      <c r="OLD16" s="283"/>
      <c r="OLE16" s="283"/>
      <c r="OLF16" s="284"/>
      <c r="OLG16" s="280"/>
      <c r="OLH16" s="281"/>
      <c r="OLI16" s="282"/>
      <c r="OLJ16" s="283"/>
      <c r="OLK16" s="283"/>
      <c r="OLL16" s="283"/>
      <c r="OLM16" s="284"/>
      <c r="OLN16" s="280"/>
      <c r="OLO16" s="281"/>
      <c r="OLP16" s="282"/>
      <c r="OLQ16" s="283"/>
      <c r="OLR16" s="283"/>
      <c r="OLS16" s="283"/>
      <c r="OLT16" s="284"/>
      <c r="OLU16" s="280"/>
      <c r="OLV16" s="281"/>
      <c r="OLW16" s="282"/>
      <c r="OLX16" s="283"/>
      <c r="OLY16" s="283"/>
      <c r="OLZ16" s="283"/>
      <c r="OMA16" s="284"/>
      <c r="OMB16" s="280"/>
      <c r="OMC16" s="281"/>
      <c r="OMD16" s="282"/>
      <c r="OME16" s="283"/>
      <c r="OMF16" s="283"/>
      <c r="OMG16" s="283"/>
      <c r="OMH16" s="284"/>
      <c r="OMI16" s="280"/>
      <c r="OMJ16" s="281"/>
      <c r="OMK16" s="282"/>
      <c r="OML16" s="283"/>
      <c r="OMM16" s="283"/>
      <c r="OMN16" s="283"/>
      <c r="OMO16" s="284"/>
      <c r="OMP16" s="280"/>
      <c r="OMQ16" s="281"/>
      <c r="OMR16" s="282"/>
      <c r="OMS16" s="283"/>
      <c r="OMT16" s="283"/>
      <c r="OMU16" s="283"/>
      <c r="OMV16" s="284"/>
      <c r="OMW16" s="280"/>
      <c r="OMX16" s="281"/>
      <c r="OMY16" s="282"/>
      <c r="OMZ16" s="283"/>
      <c r="ONA16" s="283"/>
      <c r="ONB16" s="283"/>
      <c r="ONC16" s="284"/>
      <c r="OND16" s="280"/>
      <c r="ONE16" s="281"/>
      <c r="ONF16" s="282"/>
      <c r="ONG16" s="283"/>
      <c r="ONH16" s="283"/>
      <c r="ONI16" s="283"/>
      <c r="ONJ16" s="284"/>
      <c r="ONK16" s="280"/>
      <c r="ONL16" s="281"/>
      <c r="ONM16" s="282"/>
      <c r="ONN16" s="283"/>
      <c r="ONO16" s="283"/>
      <c r="ONP16" s="283"/>
      <c r="ONQ16" s="284"/>
      <c r="ONR16" s="280"/>
      <c r="ONS16" s="281"/>
      <c r="ONT16" s="282"/>
      <c r="ONU16" s="283"/>
      <c r="ONV16" s="283"/>
      <c r="ONW16" s="283"/>
      <c r="ONX16" s="284"/>
      <c r="ONY16" s="280"/>
      <c r="ONZ16" s="281"/>
      <c r="OOA16" s="282"/>
      <c r="OOB16" s="283"/>
      <c r="OOC16" s="283"/>
      <c r="OOD16" s="283"/>
      <c r="OOE16" s="284"/>
      <c r="OOF16" s="280"/>
      <c r="OOG16" s="281"/>
      <c r="OOH16" s="282"/>
      <c r="OOI16" s="283"/>
      <c r="OOJ16" s="283"/>
      <c r="OOK16" s="283"/>
      <c r="OOL16" s="284"/>
      <c r="OOM16" s="280"/>
      <c r="OON16" s="281"/>
      <c r="OOO16" s="282"/>
      <c r="OOP16" s="283"/>
      <c r="OOQ16" s="283"/>
      <c r="OOR16" s="283"/>
      <c r="OOS16" s="284"/>
      <c r="OOT16" s="280"/>
      <c r="OOU16" s="281"/>
      <c r="OOV16" s="282"/>
      <c r="OOW16" s="283"/>
      <c r="OOX16" s="283"/>
      <c r="OOY16" s="283"/>
      <c r="OOZ16" s="284"/>
      <c r="OPA16" s="280"/>
      <c r="OPB16" s="281"/>
      <c r="OPC16" s="282"/>
      <c r="OPD16" s="283"/>
      <c r="OPE16" s="283"/>
      <c r="OPF16" s="283"/>
      <c r="OPG16" s="284"/>
      <c r="OPH16" s="280"/>
      <c r="OPI16" s="281"/>
      <c r="OPJ16" s="282"/>
      <c r="OPK16" s="283"/>
      <c r="OPL16" s="283"/>
      <c r="OPM16" s="283"/>
      <c r="OPN16" s="284"/>
      <c r="OPO16" s="280"/>
      <c r="OPP16" s="281"/>
      <c r="OPQ16" s="282"/>
      <c r="OPR16" s="283"/>
      <c r="OPS16" s="283"/>
      <c r="OPT16" s="283"/>
      <c r="OPU16" s="284"/>
      <c r="OPV16" s="280"/>
      <c r="OPW16" s="281"/>
      <c r="OPX16" s="282"/>
      <c r="OPY16" s="283"/>
      <c r="OPZ16" s="283"/>
      <c r="OQA16" s="283"/>
      <c r="OQB16" s="284"/>
      <c r="OQC16" s="280"/>
      <c r="OQD16" s="281"/>
      <c r="OQE16" s="282"/>
      <c r="OQF16" s="283"/>
      <c r="OQG16" s="283"/>
      <c r="OQH16" s="283"/>
      <c r="OQI16" s="284"/>
      <c r="OQJ16" s="280"/>
      <c r="OQK16" s="281"/>
      <c r="OQL16" s="282"/>
      <c r="OQM16" s="283"/>
      <c r="OQN16" s="283"/>
      <c r="OQO16" s="283"/>
      <c r="OQP16" s="284"/>
      <c r="OQQ16" s="280"/>
      <c r="OQR16" s="281"/>
      <c r="OQS16" s="282"/>
      <c r="OQT16" s="283"/>
      <c r="OQU16" s="283"/>
      <c r="OQV16" s="283"/>
      <c r="OQW16" s="284"/>
      <c r="OQX16" s="280"/>
      <c r="OQY16" s="281"/>
      <c r="OQZ16" s="282"/>
      <c r="ORA16" s="283"/>
      <c r="ORB16" s="283"/>
      <c r="ORC16" s="283"/>
      <c r="ORD16" s="284"/>
      <c r="ORE16" s="280"/>
      <c r="ORF16" s="281"/>
      <c r="ORG16" s="282"/>
      <c r="ORH16" s="283"/>
      <c r="ORI16" s="283"/>
      <c r="ORJ16" s="283"/>
      <c r="ORK16" s="284"/>
      <c r="ORL16" s="280"/>
      <c r="ORM16" s="281"/>
      <c r="ORN16" s="282"/>
      <c r="ORO16" s="283"/>
      <c r="ORP16" s="283"/>
      <c r="ORQ16" s="283"/>
      <c r="ORR16" s="284"/>
      <c r="ORS16" s="280"/>
      <c r="ORT16" s="281"/>
      <c r="ORU16" s="282"/>
      <c r="ORV16" s="283"/>
      <c r="ORW16" s="283"/>
      <c r="ORX16" s="283"/>
      <c r="ORY16" s="284"/>
      <c r="ORZ16" s="280"/>
      <c r="OSA16" s="281"/>
      <c r="OSB16" s="282"/>
      <c r="OSC16" s="283"/>
      <c r="OSD16" s="283"/>
      <c r="OSE16" s="283"/>
      <c r="OSF16" s="284"/>
      <c r="OSG16" s="280"/>
      <c r="OSH16" s="281"/>
      <c r="OSI16" s="282"/>
      <c r="OSJ16" s="283"/>
      <c r="OSK16" s="283"/>
      <c r="OSL16" s="283"/>
      <c r="OSM16" s="284"/>
      <c r="OSN16" s="280"/>
      <c r="OSO16" s="281"/>
      <c r="OSP16" s="282"/>
      <c r="OSQ16" s="283"/>
      <c r="OSR16" s="283"/>
      <c r="OSS16" s="283"/>
      <c r="OST16" s="284"/>
      <c r="OSU16" s="280"/>
      <c r="OSV16" s="281"/>
      <c r="OSW16" s="282"/>
      <c r="OSX16" s="283"/>
      <c r="OSY16" s="283"/>
      <c r="OSZ16" s="283"/>
      <c r="OTA16" s="284"/>
      <c r="OTB16" s="280"/>
      <c r="OTC16" s="281"/>
      <c r="OTD16" s="282"/>
      <c r="OTE16" s="283"/>
      <c r="OTF16" s="283"/>
      <c r="OTG16" s="283"/>
      <c r="OTH16" s="284"/>
      <c r="OTI16" s="280"/>
      <c r="OTJ16" s="281"/>
      <c r="OTK16" s="282"/>
      <c r="OTL16" s="283"/>
      <c r="OTM16" s="283"/>
      <c r="OTN16" s="283"/>
      <c r="OTO16" s="284"/>
      <c r="OTP16" s="280"/>
      <c r="OTQ16" s="281"/>
      <c r="OTR16" s="282"/>
      <c r="OTS16" s="283"/>
      <c r="OTT16" s="283"/>
      <c r="OTU16" s="283"/>
      <c r="OTV16" s="284"/>
      <c r="OTW16" s="280"/>
      <c r="OTX16" s="281"/>
      <c r="OTY16" s="282"/>
      <c r="OTZ16" s="283"/>
      <c r="OUA16" s="283"/>
      <c r="OUB16" s="283"/>
      <c r="OUC16" s="284"/>
      <c r="OUD16" s="280"/>
      <c r="OUE16" s="281"/>
      <c r="OUF16" s="282"/>
      <c r="OUG16" s="283"/>
      <c r="OUH16" s="283"/>
      <c r="OUI16" s="283"/>
      <c r="OUJ16" s="284"/>
      <c r="OUK16" s="280"/>
      <c r="OUL16" s="281"/>
      <c r="OUM16" s="282"/>
      <c r="OUN16" s="283"/>
      <c r="OUO16" s="283"/>
      <c r="OUP16" s="283"/>
      <c r="OUQ16" s="284"/>
      <c r="OUR16" s="280"/>
      <c r="OUS16" s="281"/>
      <c r="OUT16" s="282"/>
      <c r="OUU16" s="283"/>
      <c r="OUV16" s="283"/>
      <c r="OUW16" s="283"/>
      <c r="OUX16" s="284"/>
      <c r="OUY16" s="280"/>
      <c r="OUZ16" s="281"/>
      <c r="OVA16" s="282"/>
      <c r="OVB16" s="283"/>
      <c r="OVC16" s="283"/>
      <c r="OVD16" s="283"/>
      <c r="OVE16" s="284"/>
      <c r="OVF16" s="280"/>
      <c r="OVG16" s="281"/>
      <c r="OVH16" s="282"/>
      <c r="OVI16" s="283"/>
      <c r="OVJ16" s="283"/>
      <c r="OVK16" s="283"/>
      <c r="OVL16" s="284"/>
      <c r="OVM16" s="280"/>
      <c r="OVN16" s="281"/>
      <c r="OVO16" s="282"/>
      <c r="OVP16" s="283"/>
      <c r="OVQ16" s="283"/>
      <c r="OVR16" s="283"/>
      <c r="OVS16" s="284"/>
      <c r="OVT16" s="280"/>
      <c r="OVU16" s="281"/>
      <c r="OVV16" s="282"/>
      <c r="OVW16" s="283"/>
      <c r="OVX16" s="283"/>
      <c r="OVY16" s="283"/>
      <c r="OVZ16" s="284"/>
      <c r="OWA16" s="280"/>
      <c r="OWB16" s="281"/>
      <c r="OWC16" s="282"/>
      <c r="OWD16" s="283"/>
      <c r="OWE16" s="283"/>
      <c r="OWF16" s="283"/>
      <c r="OWG16" s="284"/>
      <c r="OWH16" s="280"/>
      <c r="OWI16" s="281"/>
      <c r="OWJ16" s="282"/>
      <c r="OWK16" s="283"/>
      <c r="OWL16" s="283"/>
      <c r="OWM16" s="283"/>
      <c r="OWN16" s="284"/>
      <c r="OWO16" s="280"/>
      <c r="OWP16" s="281"/>
      <c r="OWQ16" s="282"/>
      <c r="OWR16" s="283"/>
      <c r="OWS16" s="283"/>
      <c r="OWT16" s="283"/>
      <c r="OWU16" s="284"/>
      <c r="OWV16" s="280"/>
      <c r="OWW16" s="281"/>
      <c r="OWX16" s="282"/>
      <c r="OWY16" s="283"/>
      <c r="OWZ16" s="283"/>
      <c r="OXA16" s="283"/>
      <c r="OXB16" s="284"/>
      <c r="OXC16" s="280"/>
      <c r="OXD16" s="281"/>
      <c r="OXE16" s="282"/>
      <c r="OXF16" s="283"/>
      <c r="OXG16" s="283"/>
      <c r="OXH16" s="283"/>
      <c r="OXI16" s="284"/>
      <c r="OXJ16" s="280"/>
      <c r="OXK16" s="281"/>
      <c r="OXL16" s="282"/>
      <c r="OXM16" s="283"/>
      <c r="OXN16" s="283"/>
      <c r="OXO16" s="283"/>
      <c r="OXP16" s="284"/>
      <c r="OXQ16" s="280"/>
      <c r="OXR16" s="281"/>
      <c r="OXS16" s="282"/>
      <c r="OXT16" s="283"/>
      <c r="OXU16" s="283"/>
      <c r="OXV16" s="283"/>
      <c r="OXW16" s="284"/>
      <c r="OXX16" s="280"/>
      <c r="OXY16" s="281"/>
      <c r="OXZ16" s="282"/>
      <c r="OYA16" s="283"/>
      <c r="OYB16" s="283"/>
      <c r="OYC16" s="283"/>
      <c r="OYD16" s="284"/>
      <c r="OYE16" s="280"/>
      <c r="OYF16" s="281"/>
      <c r="OYG16" s="282"/>
      <c r="OYH16" s="283"/>
      <c r="OYI16" s="283"/>
      <c r="OYJ16" s="283"/>
      <c r="OYK16" s="284"/>
      <c r="OYL16" s="280"/>
      <c r="OYM16" s="281"/>
      <c r="OYN16" s="282"/>
      <c r="OYO16" s="283"/>
      <c r="OYP16" s="283"/>
      <c r="OYQ16" s="283"/>
      <c r="OYR16" s="284"/>
      <c r="OYS16" s="280"/>
      <c r="OYT16" s="281"/>
      <c r="OYU16" s="282"/>
      <c r="OYV16" s="283"/>
      <c r="OYW16" s="283"/>
      <c r="OYX16" s="283"/>
      <c r="OYY16" s="284"/>
      <c r="OYZ16" s="280"/>
      <c r="OZA16" s="281"/>
      <c r="OZB16" s="282"/>
      <c r="OZC16" s="283"/>
      <c r="OZD16" s="283"/>
      <c r="OZE16" s="283"/>
      <c r="OZF16" s="284"/>
      <c r="OZG16" s="280"/>
      <c r="OZH16" s="281"/>
      <c r="OZI16" s="282"/>
      <c r="OZJ16" s="283"/>
      <c r="OZK16" s="283"/>
      <c r="OZL16" s="283"/>
      <c r="OZM16" s="284"/>
      <c r="OZN16" s="280"/>
      <c r="OZO16" s="281"/>
      <c r="OZP16" s="282"/>
      <c r="OZQ16" s="283"/>
      <c r="OZR16" s="283"/>
      <c r="OZS16" s="283"/>
      <c r="OZT16" s="284"/>
      <c r="OZU16" s="280"/>
      <c r="OZV16" s="281"/>
      <c r="OZW16" s="282"/>
      <c r="OZX16" s="283"/>
      <c r="OZY16" s="283"/>
      <c r="OZZ16" s="283"/>
      <c r="PAA16" s="284"/>
      <c r="PAB16" s="280"/>
      <c r="PAC16" s="281"/>
      <c r="PAD16" s="282"/>
      <c r="PAE16" s="283"/>
      <c r="PAF16" s="283"/>
      <c r="PAG16" s="283"/>
      <c r="PAH16" s="284"/>
      <c r="PAI16" s="280"/>
      <c r="PAJ16" s="281"/>
      <c r="PAK16" s="282"/>
      <c r="PAL16" s="283"/>
      <c r="PAM16" s="283"/>
      <c r="PAN16" s="283"/>
      <c r="PAO16" s="284"/>
      <c r="PAP16" s="280"/>
      <c r="PAQ16" s="281"/>
      <c r="PAR16" s="282"/>
      <c r="PAS16" s="283"/>
      <c r="PAT16" s="283"/>
      <c r="PAU16" s="283"/>
      <c r="PAV16" s="284"/>
      <c r="PAW16" s="280"/>
      <c r="PAX16" s="281"/>
      <c r="PAY16" s="282"/>
      <c r="PAZ16" s="283"/>
      <c r="PBA16" s="283"/>
      <c r="PBB16" s="283"/>
      <c r="PBC16" s="284"/>
      <c r="PBD16" s="280"/>
      <c r="PBE16" s="281"/>
      <c r="PBF16" s="282"/>
      <c r="PBG16" s="283"/>
      <c r="PBH16" s="283"/>
      <c r="PBI16" s="283"/>
      <c r="PBJ16" s="284"/>
      <c r="PBK16" s="280"/>
      <c r="PBL16" s="281"/>
      <c r="PBM16" s="282"/>
      <c r="PBN16" s="283"/>
      <c r="PBO16" s="283"/>
      <c r="PBP16" s="283"/>
      <c r="PBQ16" s="284"/>
      <c r="PBR16" s="280"/>
      <c r="PBS16" s="281"/>
      <c r="PBT16" s="282"/>
      <c r="PBU16" s="283"/>
      <c r="PBV16" s="283"/>
      <c r="PBW16" s="283"/>
      <c r="PBX16" s="284"/>
      <c r="PBY16" s="280"/>
      <c r="PBZ16" s="281"/>
      <c r="PCA16" s="282"/>
      <c r="PCB16" s="283"/>
      <c r="PCC16" s="283"/>
      <c r="PCD16" s="283"/>
      <c r="PCE16" s="284"/>
      <c r="PCF16" s="280"/>
      <c r="PCG16" s="281"/>
      <c r="PCH16" s="282"/>
      <c r="PCI16" s="283"/>
      <c r="PCJ16" s="283"/>
      <c r="PCK16" s="283"/>
      <c r="PCL16" s="284"/>
      <c r="PCM16" s="280"/>
      <c r="PCN16" s="281"/>
      <c r="PCO16" s="282"/>
      <c r="PCP16" s="283"/>
      <c r="PCQ16" s="283"/>
      <c r="PCR16" s="283"/>
      <c r="PCS16" s="284"/>
      <c r="PCT16" s="280"/>
      <c r="PCU16" s="281"/>
      <c r="PCV16" s="282"/>
      <c r="PCW16" s="283"/>
      <c r="PCX16" s="283"/>
      <c r="PCY16" s="283"/>
      <c r="PCZ16" s="284"/>
      <c r="PDA16" s="280"/>
      <c r="PDB16" s="281"/>
      <c r="PDC16" s="282"/>
      <c r="PDD16" s="283"/>
      <c r="PDE16" s="283"/>
      <c r="PDF16" s="283"/>
      <c r="PDG16" s="284"/>
      <c r="PDH16" s="280"/>
      <c r="PDI16" s="281"/>
      <c r="PDJ16" s="282"/>
      <c r="PDK16" s="283"/>
      <c r="PDL16" s="283"/>
      <c r="PDM16" s="283"/>
      <c r="PDN16" s="284"/>
      <c r="PDO16" s="280"/>
      <c r="PDP16" s="281"/>
      <c r="PDQ16" s="282"/>
      <c r="PDR16" s="283"/>
      <c r="PDS16" s="283"/>
      <c r="PDT16" s="283"/>
      <c r="PDU16" s="284"/>
      <c r="PDV16" s="280"/>
      <c r="PDW16" s="281"/>
      <c r="PDX16" s="282"/>
      <c r="PDY16" s="283"/>
      <c r="PDZ16" s="283"/>
      <c r="PEA16" s="283"/>
      <c r="PEB16" s="284"/>
      <c r="PEC16" s="280"/>
      <c r="PED16" s="281"/>
      <c r="PEE16" s="282"/>
      <c r="PEF16" s="283"/>
      <c r="PEG16" s="283"/>
      <c r="PEH16" s="283"/>
      <c r="PEI16" s="284"/>
      <c r="PEJ16" s="280"/>
      <c r="PEK16" s="281"/>
      <c r="PEL16" s="282"/>
      <c r="PEM16" s="283"/>
      <c r="PEN16" s="283"/>
      <c r="PEO16" s="283"/>
      <c r="PEP16" s="284"/>
      <c r="PEQ16" s="280"/>
      <c r="PER16" s="281"/>
      <c r="PES16" s="282"/>
      <c r="PET16" s="283"/>
      <c r="PEU16" s="283"/>
      <c r="PEV16" s="283"/>
      <c r="PEW16" s="284"/>
      <c r="PEX16" s="280"/>
      <c r="PEY16" s="281"/>
      <c r="PEZ16" s="282"/>
      <c r="PFA16" s="283"/>
      <c r="PFB16" s="283"/>
      <c r="PFC16" s="283"/>
      <c r="PFD16" s="284"/>
      <c r="PFE16" s="280"/>
      <c r="PFF16" s="281"/>
      <c r="PFG16" s="282"/>
      <c r="PFH16" s="283"/>
      <c r="PFI16" s="283"/>
      <c r="PFJ16" s="283"/>
      <c r="PFK16" s="284"/>
      <c r="PFL16" s="280"/>
      <c r="PFM16" s="281"/>
      <c r="PFN16" s="282"/>
      <c r="PFO16" s="283"/>
      <c r="PFP16" s="283"/>
      <c r="PFQ16" s="283"/>
      <c r="PFR16" s="284"/>
      <c r="PFS16" s="280"/>
      <c r="PFT16" s="281"/>
      <c r="PFU16" s="282"/>
      <c r="PFV16" s="283"/>
      <c r="PFW16" s="283"/>
      <c r="PFX16" s="283"/>
      <c r="PFY16" s="284"/>
      <c r="PFZ16" s="280"/>
      <c r="PGA16" s="281"/>
      <c r="PGB16" s="282"/>
      <c r="PGC16" s="283"/>
      <c r="PGD16" s="283"/>
      <c r="PGE16" s="283"/>
      <c r="PGF16" s="284"/>
      <c r="PGG16" s="280"/>
      <c r="PGH16" s="281"/>
      <c r="PGI16" s="282"/>
      <c r="PGJ16" s="283"/>
      <c r="PGK16" s="283"/>
      <c r="PGL16" s="283"/>
      <c r="PGM16" s="284"/>
      <c r="PGN16" s="280"/>
      <c r="PGO16" s="281"/>
      <c r="PGP16" s="282"/>
      <c r="PGQ16" s="283"/>
      <c r="PGR16" s="283"/>
      <c r="PGS16" s="283"/>
      <c r="PGT16" s="284"/>
      <c r="PGU16" s="280"/>
      <c r="PGV16" s="281"/>
      <c r="PGW16" s="282"/>
      <c r="PGX16" s="283"/>
      <c r="PGY16" s="283"/>
      <c r="PGZ16" s="283"/>
      <c r="PHA16" s="284"/>
      <c r="PHB16" s="280"/>
      <c r="PHC16" s="281"/>
      <c r="PHD16" s="282"/>
      <c r="PHE16" s="283"/>
      <c r="PHF16" s="283"/>
      <c r="PHG16" s="283"/>
      <c r="PHH16" s="284"/>
      <c r="PHI16" s="280"/>
      <c r="PHJ16" s="281"/>
      <c r="PHK16" s="282"/>
      <c r="PHL16" s="283"/>
      <c r="PHM16" s="283"/>
      <c r="PHN16" s="283"/>
      <c r="PHO16" s="284"/>
      <c r="PHP16" s="280"/>
      <c r="PHQ16" s="281"/>
      <c r="PHR16" s="282"/>
      <c r="PHS16" s="283"/>
      <c r="PHT16" s="283"/>
      <c r="PHU16" s="283"/>
      <c r="PHV16" s="284"/>
      <c r="PHW16" s="280"/>
      <c r="PHX16" s="281"/>
      <c r="PHY16" s="282"/>
      <c r="PHZ16" s="283"/>
      <c r="PIA16" s="283"/>
      <c r="PIB16" s="283"/>
      <c r="PIC16" s="284"/>
      <c r="PID16" s="280"/>
      <c r="PIE16" s="281"/>
      <c r="PIF16" s="282"/>
      <c r="PIG16" s="283"/>
      <c r="PIH16" s="283"/>
      <c r="PII16" s="283"/>
      <c r="PIJ16" s="284"/>
      <c r="PIK16" s="280"/>
      <c r="PIL16" s="281"/>
      <c r="PIM16" s="282"/>
      <c r="PIN16" s="283"/>
      <c r="PIO16" s="283"/>
      <c r="PIP16" s="283"/>
      <c r="PIQ16" s="284"/>
      <c r="PIR16" s="280"/>
      <c r="PIS16" s="281"/>
      <c r="PIT16" s="282"/>
      <c r="PIU16" s="283"/>
      <c r="PIV16" s="283"/>
      <c r="PIW16" s="283"/>
      <c r="PIX16" s="284"/>
      <c r="PIY16" s="280"/>
      <c r="PIZ16" s="281"/>
      <c r="PJA16" s="282"/>
      <c r="PJB16" s="283"/>
      <c r="PJC16" s="283"/>
      <c r="PJD16" s="283"/>
      <c r="PJE16" s="284"/>
      <c r="PJF16" s="280"/>
      <c r="PJG16" s="281"/>
      <c r="PJH16" s="282"/>
      <c r="PJI16" s="283"/>
      <c r="PJJ16" s="283"/>
      <c r="PJK16" s="283"/>
      <c r="PJL16" s="284"/>
      <c r="PJM16" s="280"/>
      <c r="PJN16" s="281"/>
      <c r="PJO16" s="282"/>
      <c r="PJP16" s="283"/>
      <c r="PJQ16" s="283"/>
      <c r="PJR16" s="283"/>
      <c r="PJS16" s="284"/>
      <c r="PJT16" s="280"/>
      <c r="PJU16" s="281"/>
      <c r="PJV16" s="282"/>
      <c r="PJW16" s="283"/>
      <c r="PJX16" s="283"/>
      <c r="PJY16" s="283"/>
      <c r="PJZ16" s="284"/>
      <c r="PKA16" s="280"/>
      <c r="PKB16" s="281"/>
      <c r="PKC16" s="282"/>
      <c r="PKD16" s="283"/>
      <c r="PKE16" s="283"/>
      <c r="PKF16" s="283"/>
      <c r="PKG16" s="284"/>
      <c r="PKH16" s="280"/>
      <c r="PKI16" s="281"/>
      <c r="PKJ16" s="282"/>
      <c r="PKK16" s="283"/>
      <c r="PKL16" s="283"/>
      <c r="PKM16" s="283"/>
      <c r="PKN16" s="284"/>
      <c r="PKO16" s="280"/>
      <c r="PKP16" s="281"/>
      <c r="PKQ16" s="282"/>
      <c r="PKR16" s="283"/>
      <c r="PKS16" s="283"/>
      <c r="PKT16" s="283"/>
      <c r="PKU16" s="284"/>
      <c r="PKV16" s="280"/>
      <c r="PKW16" s="281"/>
      <c r="PKX16" s="282"/>
      <c r="PKY16" s="283"/>
      <c r="PKZ16" s="283"/>
      <c r="PLA16" s="283"/>
      <c r="PLB16" s="284"/>
      <c r="PLC16" s="280"/>
      <c r="PLD16" s="281"/>
      <c r="PLE16" s="282"/>
      <c r="PLF16" s="283"/>
      <c r="PLG16" s="283"/>
      <c r="PLH16" s="283"/>
      <c r="PLI16" s="284"/>
      <c r="PLJ16" s="280"/>
      <c r="PLK16" s="281"/>
      <c r="PLL16" s="282"/>
      <c r="PLM16" s="283"/>
      <c r="PLN16" s="283"/>
      <c r="PLO16" s="283"/>
      <c r="PLP16" s="284"/>
      <c r="PLQ16" s="280"/>
      <c r="PLR16" s="281"/>
      <c r="PLS16" s="282"/>
      <c r="PLT16" s="283"/>
      <c r="PLU16" s="283"/>
      <c r="PLV16" s="283"/>
      <c r="PLW16" s="284"/>
      <c r="PLX16" s="280"/>
      <c r="PLY16" s="281"/>
      <c r="PLZ16" s="282"/>
      <c r="PMA16" s="283"/>
      <c r="PMB16" s="283"/>
      <c r="PMC16" s="283"/>
      <c r="PMD16" s="284"/>
      <c r="PME16" s="280"/>
      <c r="PMF16" s="281"/>
      <c r="PMG16" s="282"/>
      <c r="PMH16" s="283"/>
      <c r="PMI16" s="283"/>
      <c r="PMJ16" s="283"/>
      <c r="PMK16" s="284"/>
      <c r="PML16" s="280"/>
      <c r="PMM16" s="281"/>
      <c r="PMN16" s="282"/>
      <c r="PMO16" s="283"/>
      <c r="PMP16" s="283"/>
      <c r="PMQ16" s="283"/>
      <c r="PMR16" s="284"/>
      <c r="PMS16" s="280"/>
      <c r="PMT16" s="281"/>
      <c r="PMU16" s="282"/>
      <c r="PMV16" s="283"/>
      <c r="PMW16" s="283"/>
      <c r="PMX16" s="283"/>
      <c r="PMY16" s="284"/>
      <c r="PMZ16" s="280"/>
      <c r="PNA16" s="281"/>
      <c r="PNB16" s="282"/>
      <c r="PNC16" s="283"/>
      <c r="PND16" s="283"/>
      <c r="PNE16" s="283"/>
      <c r="PNF16" s="284"/>
      <c r="PNG16" s="280"/>
      <c r="PNH16" s="281"/>
      <c r="PNI16" s="282"/>
      <c r="PNJ16" s="283"/>
      <c r="PNK16" s="283"/>
      <c r="PNL16" s="283"/>
      <c r="PNM16" s="284"/>
      <c r="PNN16" s="280"/>
      <c r="PNO16" s="281"/>
      <c r="PNP16" s="282"/>
      <c r="PNQ16" s="283"/>
      <c r="PNR16" s="283"/>
      <c r="PNS16" s="283"/>
      <c r="PNT16" s="284"/>
      <c r="PNU16" s="280"/>
      <c r="PNV16" s="281"/>
      <c r="PNW16" s="282"/>
      <c r="PNX16" s="283"/>
      <c r="PNY16" s="283"/>
      <c r="PNZ16" s="283"/>
      <c r="POA16" s="284"/>
      <c r="POB16" s="280"/>
      <c r="POC16" s="281"/>
      <c r="POD16" s="282"/>
      <c r="POE16" s="283"/>
      <c r="POF16" s="283"/>
      <c r="POG16" s="283"/>
      <c r="POH16" s="284"/>
      <c r="POI16" s="280"/>
      <c r="POJ16" s="281"/>
      <c r="POK16" s="282"/>
      <c r="POL16" s="283"/>
      <c r="POM16" s="283"/>
      <c r="PON16" s="283"/>
      <c r="POO16" s="284"/>
      <c r="POP16" s="280"/>
      <c r="POQ16" s="281"/>
      <c r="POR16" s="282"/>
      <c r="POS16" s="283"/>
      <c r="POT16" s="283"/>
      <c r="POU16" s="283"/>
      <c r="POV16" s="284"/>
      <c r="POW16" s="280"/>
      <c r="POX16" s="281"/>
      <c r="POY16" s="282"/>
      <c r="POZ16" s="283"/>
      <c r="PPA16" s="283"/>
      <c r="PPB16" s="283"/>
      <c r="PPC16" s="284"/>
      <c r="PPD16" s="280"/>
      <c r="PPE16" s="281"/>
      <c r="PPF16" s="282"/>
      <c r="PPG16" s="283"/>
      <c r="PPH16" s="283"/>
      <c r="PPI16" s="283"/>
      <c r="PPJ16" s="284"/>
      <c r="PPK16" s="280"/>
      <c r="PPL16" s="281"/>
      <c r="PPM16" s="282"/>
      <c r="PPN16" s="283"/>
      <c r="PPO16" s="283"/>
      <c r="PPP16" s="283"/>
      <c r="PPQ16" s="284"/>
      <c r="PPR16" s="280"/>
      <c r="PPS16" s="281"/>
      <c r="PPT16" s="282"/>
      <c r="PPU16" s="283"/>
      <c r="PPV16" s="283"/>
      <c r="PPW16" s="283"/>
      <c r="PPX16" s="284"/>
      <c r="PPY16" s="280"/>
      <c r="PPZ16" s="281"/>
      <c r="PQA16" s="282"/>
      <c r="PQB16" s="283"/>
      <c r="PQC16" s="283"/>
      <c r="PQD16" s="283"/>
      <c r="PQE16" s="284"/>
      <c r="PQF16" s="280"/>
      <c r="PQG16" s="281"/>
      <c r="PQH16" s="282"/>
      <c r="PQI16" s="283"/>
      <c r="PQJ16" s="283"/>
      <c r="PQK16" s="283"/>
      <c r="PQL16" s="284"/>
      <c r="PQM16" s="280"/>
      <c r="PQN16" s="281"/>
      <c r="PQO16" s="282"/>
      <c r="PQP16" s="283"/>
      <c r="PQQ16" s="283"/>
      <c r="PQR16" s="283"/>
      <c r="PQS16" s="284"/>
      <c r="PQT16" s="280"/>
      <c r="PQU16" s="281"/>
      <c r="PQV16" s="282"/>
      <c r="PQW16" s="283"/>
      <c r="PQX16" s="283"/>
      <c r="PQY16" s="283"/>
      <c r="PQZ16" s="284"/>
      <c r="PRA16" s="280"/>
      <c r="PRB16" s="281"/>
      <c r="PRC16" s="282"/>
      <c r="PRD16" s="283"/>
      <c r="PRE16" s="283"/>
      <c r="PRF16" s="283"/>
      <c r="PRG16" s="284"/>
      <c r="PRH16" s="280"/>
      <c r="PRI16" s="281"/>
      <c r="PRJ16" s="282"/>
      <c r="PRK16" s="283"/>
      <c r="PRL16" s="283"/>
      <c r="PRM16" s="283"/>
      <c r="PRN16" s="284"/>
      <c r="PRO16" s="280"/>
      <c r="PRP16" s="281"/>
      <c r="PRQ16" s="282"/>
      <c r="PRR16" s="283"/>
      <c r="PRS16" s="283"/>
      <c r="PRT16" s="283"/>
      <c r="PRU16" s="284"/>
      <c r="PRV16" s="280"/>
      <c r="PRW16" s="281"/>
      <c r="PRX16" s="282"/>
      <c r="PRY16" s="283"/>
      <c r="PRZ16" s="283"/>
      <c r="PSA16" s="283"/>
      <c r="PSB16" s="284"/>
      <c r="PSC16" s="280"/>
      <c r="PSD16" s="281"/>
      <c r="PSE16" s="282"/>
      <c r="PSF16" s="283"/>
      <c r="PSG16" s="283"/>
      <c r="PSH16" s="283"/>
      <c r="PSI16" s="284"/>
      <c r="PSJ16" s="280"/>
      <c r="PSK16" s="281"/>
      <c r="PSL16" s="282"/>
      <c r="PSM16" s="283"/>
      <c r="PSN16" s="283"/>
      <c r="PSO16" s="283"/>
      <c r="PSP16" s="284"/>
      <c r="PSQ16" s="280"/>
      <c r="PSR16" s="281"/>
      <c r="PSS16" s="282"/>
      <c r="PST16" s="283"/>
      <c r="PSU16" s="283"/>
      <c r="PSV16" s="283"/>
      <c r="PSW16" s="284"/>
      <c r="PSX16" s="280"/>
      <c r="PSY16" s="281"/>
      <c r="PSZ16" s="282"/>
      <c r="PTA16" s="283"/>
      <c r="PTB16" s="283"/>
      <c r="PTC16" s="283"/>
      <c r="PTD16" s="284"/>
      <c r="PTE16" s="280"/>
      <c r="PTF16" s="281"/>
      <c r="PTG16" s="282"/>
      <c r="PTH16" s="283"/>
      <c r="PTI16" s="283"/>
      <c r="PTJ16" s="283"/>
      <c r="PTK16" s="284"/>
      <c r="PTL16" s="280"/>
      <c r="PTM16" s="281"/>
      <c r="PTN16" s="282"/>
      <c r="PTO16" s="283"/>
      <c r="PTP16" s="283"/>
      <c r="PTQ16" s="283"/>
      <c r="PTR16" s="284"/>
      <c r="PTS16" s="280"/>
      <c r="PTT16" s="281"/>
      <c r="PTU16" s="282"/>
      <c r="PTV16" s="283"/>
      <c r="PTW16" s="283"/>
      <c r="PTX16" s="283"/>
      <c r="PTY16" s="284"/>
      <c r="PTZ16" s="280"/>
      <c r="PUA16" s="281"/>
      <c r="PUB16" s="282"/>
      <c r="PUC16" s="283"/>
      <c r="PUD16" s="283"/>
      <c r="PUE16" s="283"/>
      <c r="PUF16" s="284"/>
      <c r="PUG16" s="280"/>
      <c r="PUH16" s="281"/>
      <c r="PUI16" s="282"/>
      <c r="PUJ16" s="283"/>
      <c r="PUK16" s="283"/>
      <c r="PUL16" s="283"/>
      <c r="PUM16" s="284"/>
      <c r="PUN16" s="280"/>
      <c r="PUO16" s="281"/>
      <c r="PUP16" s="282"/>
      <c r="PUQ16" s="283"/>
      <c r="PUR16" s="283"/>
      <c r="PUS16" s="283"/>
      <c r="PUT16" s="284"/>
      <c r="PUU16" s="280"/>
      <c r="PUV16" s="281"/>
      <c r="PUW16" s="282"/>
      <c r="PUX16" s="283"/>
      <c r="PUY16" s="283"/>
      <c r="PUZ16" s="283"/>
      <c r="PVA16" s="284"/>
      <c r="PVB16" s="280"/>
      <c r="PVC16" s="281"/>
      <c r="PVD16" s="282"/>
      <c r="PVE16" s="283"/>
      <c r="PVF16" s="283"/>
      <c r="PVG16" s="283"/>
      <c r="PVH16" s="284"/>
      <c r="PVI16" s="280"/>
      <c r="PVJ16" s="281"/>
      <c r="PVK16" s="282"/>
      <c r="PVL16" s="283"/>
      <c r="PVM16" s="283"/>
      <c r="PVN16" s="283"/>
      <c r="PVO16" s="284"/>
      <c r="PVP16" s="280"/>
      <c r="PVQ16" s="281"/>
      <c r="PVR16" s="282"/>
      <c r="PVS16" s="283"/>
      <c r="PVT16" s="283"/>
      <c r="PVU16" s="283"/>
      <c r="PVV16" s="284"/>
      <c r="PVW16" s="280"/>
      <c r="PVX16" s="281"/>
      <c r="PVY16" s="282"/>
      <c r="PVZ16" s="283"/>
      <c r="PWA16" s="283"/>
      <c r="PWB16" s="283"/>
      <c r="PWC16" s="284"/>
      <c r="PWD16" s="280"/>
      <c r="PWE16" s="281"/>
      <c r="PWF16" s="282"/>
      <c r="PWG16" s="283"/>
      <c r="PWH16" s="283"/>
      <c r="PWI16" s="283"/>
      <c r="PWJ16" s="284"/>
      <c r="PWK16" s="280"/>
      <c r="PWL16" s="281"/>
      <c r="PWM16" s="282"/>
      <c r="PWN16" s="283"/>
      <c r="PWO16" s="283"/>
      <c r="PWP16" s="283"/>
      <c r="PWQ16" s="284"/>
      <c r="PWR16" s="280"/>
      <c r="PWS16" s="281"/>
      <c r="PWT16" s="282"/>
      <c r="PWU16" s="283"/>
      <c r="PWV16" s="283"/>
      <c r="PWW16" s="283"/>
      <c r="PWX16" s="284"/>
      <c r="PWY16" s="280"/>
      <c r="PWZ16" s="281"/>
      <c r="PXA16" s="282"/>
      <c r="PXB16" s="283"/>
      <c r="PXC16" s="283"/>
      <c r="PXD16" s="283"/>
      <c r="PXE16" s="284"/>
      <c r="PXF16" s="280"/>
      <c r="PXG16" s="281"/>
      <c r="PXH16" s="282"/>
      <c r="PXI16" s="283"/>
      <c r="PXJ16" s="283"/>
      <c r="PXK16" s="283"/>
      <c r="PXL16" s="284"/>
      <c r="PXM16" s="280"/>
      <c r="PXN16" s="281"/>
      <c r="PXO16" s="282"/>
      <c r="PXP16" s="283"/>
      <c r="PXQ16" s="283"/>
      <c r="PXR16" s="283"/>
      <c r="PXS16" s="284"/>
      <c r="PXT16" s="280"/>
      <c r="PXU16" s="281"/>
      <c r="PXV16" s="282"/>
      <c r="PXW16" s="283"/>
      <c r="PXX16" s="283"/>
      <c r="PXY16" s="283"/>
      <c r="PXZ16" s="284"/>
      <c r="PYA16" s="280"/>
      <c r="PYB16" s="281"/>
      <c r="PYC16" s="282"/>
      <c r="PYD16" s="283"/>
      <c r="PYE16" s="283"/>
      <c r="PYF16" s="283"/>
      <c r="PYG16" s="284"/>
      <c r="PYH16" s="280"/>
      <c r="PYI16" s="281"/>
      <c r="PYJ16" s="282"/>
      <c r="PYK16" s="283"/>
      <c r="PYL16" s="283"/>
      <c r="PYM16" s="283"/>
      <c r="PYN16" s="284"/>
      <c r="PYO16" s="280"/>
      <c r="PYP16" s="281"/>
      <c r="PYQ16" s="282"/>
      <c r="PYR16" s="283"/>
      <c r="PYS16" s="283"/>
      <c r="PYT16" s="283"/>
      <c r="PYU16" s="284"/>
      <c r="PYV16" s="280"/>
      <c r="PYW16" s="281"/>
      <c r="PYX16" s="282"/>
      <c r="PYY16" s="283"/>
      <c r="PYZ16" s="283"/>
      <c r="PZA16" s="283"/>
      <c r="PZB16" s="284"/>
      <c r="PZC16" s="280"/>
      <c r="PZD16" s="281"/>
      <c r="PZE16" s="282"/>
      <c r="PZF16" s="283"/>
      <c r="PZG16" s="283"/>
      <c r="PZH16" s="283"/>
      <c r="PZI16" s="284"/>
      <c r="PZJ16" s="280"/>
      <c r="PZK16" s="281"/>
      <c r="PZL16" s="282"/>
      <c r="PZM16" s="283"/>
      <c r="PZN16" s="283"/>
      <c r="PZO16" s="283"/>
      <c r="PZP16" s="284"/>
      <c r="PZQ16" s="280"/>
      <c r="PZR16" s="281"/>
      <c r="PZS16" s="282"/>
      <c r="PZT16" s="283"/>
      <c r="PZU16" s="283"/>
      <c r="PZV16" s="283"/>
      <c r="PZW16" s="284"/>
      <c r="PZX16" s="280"/>
      <c r="PZY16" s="281"/>
      <c r="PZZ16" s="282"/>
      <c r="QAA16" s="283"/>
      <c r="QAB16" s="283"/>
      <c r="QAC16" s="283"/>
      <c r="QAD16" s="284"/>
      <c r="QAE16" s="280"/>
      <c r="QAF16" s="281"/>
      <c r="QAG16" s="282"/>
      <c r="QAH16" s="283"/>
      <c r="QAI16" s="283"/>
      <c r="QAJ16" s="283"/>
      <c r="QAK16" s="284"/>
      <c r="QAL16" s="280"/>
      <c r="QAM16" s="281"/>
      <c r="QAN16" s="282"/>
      <c r="QAO16" s="283"/>
      <c r="QAP16" s="283"/>
      <c r="QAQ16" s="283"/>
      <c r="QAR16" s="284"/>
      <c r="QAS16" s="280"/>
      <c r="QAT16" s="281"/>
      <c r="QAU16" s="282"/>
      <c r="QAV16" s="283"/>
      <c r="QAW16" s="283"/>
      <c r="QAX16" s="283"/>
      <c r="QAY16" s="284"/>
      <c r="QAZ16" s="280"/>
      <c r="QBA16" s="281"/>
      <c r="QBB16" s="282"/>
      <c r="QBC16" s="283"/>
      <c r="QBD16" s="283"/>
      <c r="QBE16" s="283"/>
      <c r="QBF16" s="284"/>
      <c r="QBG16" s="280"/>
      <c r="QBH16" s="281"/>
      <c r="QBI16" s="282"/>
      <c r="QBJ16" s="283"/>
      <c r="QBK16" s="283"/>
      <c r="QBL16" s="283"/>
      <c r="QBM16" s="284"/>
      <c r="QBN16" s="280"/>
      <c r="QBO16" s="281"/>
      <c r="QBP16" s="282"/>
      <c r="QBQ16" s="283"/>
      <c r="QBR16" s="283"/>
      <c r="QBS16" s="283"/>
      <c r="QBT16" s="284"/>
      <c r="QBU16" s="280"/>
      <c r="QBV16" s="281"/>
      <c r="QBW16" s="282"/>
      <c r="QBX16" s="283"/>
      <c r="QBY16" s="283"/>
      <c r="QBZ16" s="283"/>
      <c r="QCA16" s="284"/>
      <c r="QCB16" s="280"/>
      <c r="QCC16" s="281"/>
      <c r="QCD16" s="282"/>
      <c r="QCE16" s="283"/>
      <c r="QCF16" s="283"/>
      <c r="QCG16" s="283"/>
      <c r="QCH16" s="284"/>
      <c r="QCI16" s="280"/>
      <c r="QCJ16" s="281"/>
      <c r="QCK16" s="282"/>
      <c r="QCL16" s="283"/>
      <c r="QCM16" s="283"/>
      <c r="QCN16" s="283"/>
      <c r="QCO16" s="284"/>
      <c r="QCP16" s="280"/>
      <c r="QCQ16" s="281"/>
      <c r="QCR16" s="282"/>
      <c r="QCS16" s="283"/>
      <c r="QCT16" s="283"/>
      <c r="QCU16" s="283"/>
      <c r="QCV16" s="284"/>
      <c r="QCW16" s="280"/>
      <c r="QCX16" s="281"/>
      <c r="QCY16" s="282"/>
      <c r="QCZ16" s="283"/>
      <c r="QDA16" s="283"/>
      <c r="QDB16" s="283"/>
      <c r="QDC16" s="284"/>
      <c r="QDD16" s="280"/>
      <c r="QDE16" s="281"/>
      <c r="QDF16" s="282"/>
      <c r="QDG16" s="283"/>
      <c r="QDH16" s="283"/>
      <c r="QDI16" s="283"/>
      <c r="QDJ16" s="284"/>
      <c r="QDK16" s="280"/>
      <c r="QDL16" s="281"/>
      <c r="QDM16" s="282"/>
      <c r="QDN16" s="283"/>
      <c r="QDO16" s="283"/>
      <c r="QDP16" s="283"/>
      <c r="QDQ16" s="284"/>
      <c r="QDR16" s="280"/>
      <c r="QDS16" s="281"/>
      <c r="QDT16" s="282"/>
      <c r="QDU16" s="283"/>
      <c r="QDV16" s="283"/>
      <c r="QDW16" s="283"/>
      <c r="QDX16" s="284"/>
      <c r="QDY16" s="280"/>
      <c r="QDZ16" s="281"/>
      <c r="QEA16" s="282"/>
      <c r="QEB16" s="283"/>
      <c r="QEC16" s="283"/>
      <c r="QED16" s="283"/>
      <c r="QEE16" s="284"/>
      <c r="QEF16" s="280"/>
      <c r="QEG16" s="281"/>
      <c r="QEH16" s="282"/>
      <c r="QEI16" s="283"/>
      <c r="QEJ16" s="283"/>
      <c r="QEK16" s="283"/>
      <c r="QEL16" s="284"/>
      <c r="QEM16" s="280"/>
      <c r="QEN16" s="281"/>
      <c r="QEO16" s="282"/>
      <c r="QEP16" s="283"/>
      <c r="QEQ16" s="283"/>
      <c r="QER16" s="283"/>
      <c r="QES16" s="284"/>
      <c r="QET16" s="280"/>
      <c r="QEU16" s="281"/>
      <c r="QEV16" s="282"/>
      <c r="QEW16" s="283"/>
      <c r="QEX16" s="283"/>
      <c r="QEY16" s="283"/>
      <c r="QEZ16" s="284"/>
      <c r="QFA16" s="280"/>
      <c r="QFB16" s="281"/>
      <c r="QFC16" s="282"/>
      <c r="QFD16" s="283"/>
      <c r="QFE16" s="283"/>
      <c r="QFF16" s="283"/>
      <c r="QFG16" s="284"/>
      <c r="QFH16" s="280"/>
      <c r="QFI16" s="281"/>
      <c r="QFJ16" s="282"/>
      <c r="QFK16" s="283"/>
      <c r="QFL16" s="283"/>
      <c r="QFM16" s="283"/>
      <c r="QFN16" s="284"/>
      <c r="QFO16" s="280"/>
      <c r="QFP16" s="281"/>
      <c r="QFQ16" s="282"/>
      <c r="QFR16" s="283"/>
      <c r="QFS16" s="283"/>
      <c r="QFT16" s="283"/>
      <c r="QFU16" s="284"/>
      <c r="QFV16" s="280"/>
      <c r="QFW16" s="281"/>
      <c r="QFX16" s="282"/>
      <c r="QFY16" s="283"/>
      <c r="QFZ16" s="283"/>
      <c r="QGA16" s="283"/>
      <c r="QGB16" s="284"/>
      <c r="QGC16" s="280"/>
      <c r="QGD16" s="281"/>
      <c r="QGE16" s="282"/>
      <c r="QGF16" s="283"/>
      <c r="QGG16" s="283"/>
      <c r="QGH16" s="283"/>
      <c r="QGI16" s="284"/>
      <c r="QGJ16" s="280"/>
      <c r="QGK16" s="281"/>
      <c r="QGL16" s="282"/>
      <c r="QGM16" s="283"/>
      <c r="QGN16" s="283"/>
      <c r="QGO16" s="283"/>
      <c r="QGP16" s="284"/>
      <c r="QGQ16" s="280"/>
      <c r="QGR16" s="281"/>
      <c r="QGS16" s="282"/>
      <c r="QGT16" s="283"/>
      <c r="QGU16" s="283"/>
      <c r="QGV16" s="283"/>
      <c r="QGW16" s="284"/>
      <c r="QGX16" s="280"/>
      <c r="QGY16" s="281"/>
      <c r="QGZ16" s="282"/>
      <c r="QHA16" s="283"/>
      <c r="QHB16" s="283"/>
      <c r="QHC16" s="283"/>
      <c r="QHD16" s="284"/>
      <c r="QHE16" s="280"/>
      <c r="QHF16" s="281"/>
      <c r="QHG16" s="282"/>
      <c r="QHH16" s="283"/>
      <c r="QHI16" s="283"/>
      <c r="QHJ16" s="283"/>
      <c r="QHK16" s="284"/>
      <c r="QHL16" s="280"/>
      <c r="QHM16" s="281"/>
      <c r="QHN16" s="282"/>
      <c r="QHO16" s="283"/>
      <c r="QHP16" s="283"/>
      <c r="QHQ16" s="283"/>
      <c r="QHR16" s="284"/>
      <c r="QHS16" s="280"/>
      <c r="QHT16" s="281"/>
      <c r="QHU16" s="282"/>
      <c r="QHV16" s="283"/>
      <c r="QHW16" s="283"/>
      <c r="QHX16" s="283"/>
      <c r="QHY16" s="284"/>
      <c r="QHZ16" s="280"/>
      <c r="QIA16" s="281"/>
      <c r="QIB16" s="282"/>
      <c r="QIC16" s="283"/>
      <c r="QID16" s="283"/>
      <c r="QIE16" s="283"/>
      <c r="QIF16" s="284"/>
      <c r="QIG16" s="280"/>
      <c r="QIH16" s="281"/>
      <c r="QII16" s="282"/>
      <c r="QIJ16" s="283"/>
      <c r="QIK16" s="283"/>
      <c r="QIL16" s="283"/>
      <c r="QIM16" s="284"/>
      <c r="QIN16" s="280"/>
      <c r="QIO16" s="281"/>
      <c r="QIP16" s="282"/>
      <c r="QIQ16" s="283"/>
      <c r="QIR16" s="283"/>
      <c r="QIS16" s="283"/>
      <c r="QIT16" s="284"/>
      <c r="QIU16" s="280"/>
      <c r="QIV16" s="281"/>
      <c r="QIW16" s="282"/>
      <c r="QIX16" s="283"/>
      <c r="QIY16" s="283"/>
      <c r="QIZ16" s="283"/>
      <c r="QJA16" s="284"/>
      <c r="QJB16" s="280"/>
      <c r="QJC16" s="281"/>
      <c r="QJD16" s="282"/>
      <c r="QJE16" s="283"/>
      <c r="QJF16" s="283"/>
      <c r="QJG16" s="283"/>
      <c r="QJH16" s="284"/>
      <c r="QJI16" s="280"/>
      <c r="QJJ16" s="281"/>
      <c r="QJK16" s="282"/>
      <c r="QJL16" s="283"/>
      <c r="QJM16" s="283"/>
      <c r="QJN16" s="283"/>
      <c r="QJO16" s="284"/>
      <c r="QJP16" s="280"/>
      <c r="QJQ16" s="281"/>
      <c r="QJR16" s="282"/>
      <c r="QJS16" s="283"/>
      <c r="QJT16" s="283"/>
      <c r="QJU16" s="283"/>
      <c r="QJV16" s="284"/>
      <c r="QJW16" s="280"/>
      <c r="QJX16" s="281"/>
      <c r="QJY16" s="282"/>
      <c r="QJZ16" s="283"/>
      <c r="QKA16" s="283"/>
      <c r="QKB16" s="283"/>
      <c r="QKC16" s="284"/>
      <c r="QKD16" s="280"/>
      <c r="QKE16" s="281"/>
      <c r="QKF16" s="282"/>
      <c r="QKG16" s="283"/>
      <c r="QKH16" s="283"/>
      <c r="QKI16" s="283"/>
      <c r="QKJ16" s="284"/>
      <c r="QKK16" s="280"/>
      <c r="QKL16" s="281"/>
      <c r="QKM16" s="282"/>
      <c r="QKN16" s="283"/>
      <c r="QKO16" s="283"/>
      <c r="QKP16" s="283"/>
      <c r="QKQ16" s="284"/>
      <c r="QKR16" s="280"/>
      <c r="QKS16" s="281"/>
      <c r="QKT16" s="282"/>
      <c r="QKU16" s="283"/>
      <c r="QKV16" s="283"/>
      <c r="QKW16" s="283"/>
      <c r="QKX16" s="284"/>
      <c r="QKY16" s="280"/>
      <c r="QKZ16" s="281"/>
      <c r="QLA16" s="282"/>
      <c r="QLB16" s="283"/>
      <c r="QLC16" s="283"/>
      <c r="QLD16" s="283"/>
      <c r="QLE16" s="284"/>
      <c r="QLF16" s="280"/>
      <c r="QLG16" s="281"/>
      <c r="QLH16" s="282"/>
      <c r="QLI16" s="283"/>
      <c r="QLJ16" s="283"/>
      <c r="QLK16" s="283"/>
      <c r="QLL16" s="284"/>
      <c r="QLM16" s="280"/>
      <c r="QLN16" s="281"/>
      <c r="QLO16" s="282"/>
      <c r="QLP16" s="283"/>
      <c r="QLQ16" s="283"/>
      <c r="QLR16" s="283"/>
      <c r="QLS16" s="284"/>
      <c r="QLT16" s="280"/>
      <c r="QLU16" s="281"/>
      <c r="QLV16" s="282"/>
      <c r="QLW16" s="283"/>
      <c r="QLX16" s="283"/>
      <c r="QLY16" s="283"/>
      <c r="QLZ16" s="284"/>
      <c r="QMA16" s="280"/>
      <c r="QMB16" s="281"/>
      <c r="QMC16" s="282"/>
      <c r="QMD16" s="283"/>
      <c r="QME16" s="283"/>
      <c r="QMF16" s="283"/>
      <c r="QMG16" s="284"/>
      <c r="QMH16" s="280"/>
      <c r="QMI16" s="281"/>
      <c r="QMJ16" s="282"/>
      <c r="QMK16" s="283"/>
      <c r="QML16" s="283"/>
      <c r="QMM16" s="283"/>
      <c r="QMN16" s="284"/>
      <c r="QMO16" s="280"/>
      <c r="QMP16" s="281"/>
      <c r="QMQ16" s="282"/>
      <c r="QMR16" s="283"/>
      <c r="QMS16" s="283"/>
      <c r="QMT16" s="283"/>
      <c r="QMU16" s="284"/>
      <c r="QMV16" s="280"/>
      <c r="QMW16" s="281"/>
      <c r="QMX16" s="282"/>
      <c r="QMY16" s="283"/>
      <c r="QMZ16" s="283"/>
      <c r="QNA16" s="283"/>
      <c r="QNB16" s="284"/>
      <c r="QNC16" s="280"/>
      <c r="QND16" s="281"/>
      <c r="QNE16" s="282"/>
      <c r="QNF16" s="283"/>
      <c r="QNG16" s="283"/>
      <c r="QNH16" s="283"/>
      <c r="QNI16" s="284"/>
      <c r="QNJ16" s="280"/>
      <c r="QNK16" s="281"/>
      <c r="QNL16" s="282"/>
      <c r="QNM16" s="283"/>
      <c r="QNN16" s="283"/>
      <c r="QNO16" s="283"/>
      <c r="QNP16" s="284"/>
      <c r="QNQ16" s="280"/>
      <c r="QNR16" s="281"/>
      <c r="QNS16" s="282"/>
      <c r="QNT16" s="283"/>
      <c r="QNU16" s="283"/>
      <c r="QNV16" s="283"/>
      <c r="QNW16" s="284"/>
      <c r="QNX16" s="280"/>
      <c r="QNY16" s="281"/>
      <c r="QNZ16" s="282"/>
      <c r="QOA16" s="283"/>
      <c r="QOB16" s="283"/>
      <c r="QOC16" s="283"/>
      <c r="QOD16" s="284"/>
      <c r="QOE16" s="280"/>
      <c r="QOF16" s="281"/>
      <c r="QOG16" s="282"/>
      <c r="QOH16" s="283"/>
      <c r="QOI16" s="283"/>
      <c r="QOJ16" s="283"/>
      <c r="QOK16" s="284"/>
      <c r="QOL16" s="280"/>
      <c r="QOM16" s="281"/>
      <c r="QON16" s="282"/>
      <c r="QOO16" s="283"/>
      <c r="QOP16" s="283"/>
      <c r="QOQ16" s="283"/>
      <c r="QOR16" s="284"/>
      <c r="QOS16" s="280"/>
      <c r="QOT16" s="281"/>
      <c r="QOU16" s="282"/>
      <c r="QOV16" s="283"/>
      <c r="QOW16" s="283"/>
      <c r="QOX16" s="283"/>
      <c r="QOY16" s="284"/>
      <c r="QOZ16" s="280"/>
      <c r="QPA16" s="281"/>
      <c r="QPB16" s="282"/>
      <c r="QPC16" s="283"/>
      <c r="QPD16" s="283"/>
      <c r="QPE16" s="283"/>
      <c r="QPF16" s="284"/>
      <c r="QPG16" s="280"/>
      <c r="QPH16" s="281"/>
      <c r="QPI16" s="282"/>
      <c r="QPJ16" s="283"/>
      <c r="QPK16" s="283"/>
      <c r="QPL16" s="283"/>
      <c r="QPM16" s="284"/>
      <c r="QPN16" s="280"/>
      <c r="QPO16" s="281"/>
      <c r="QPP16" s="282"/>
      <c r="QPQ16" s="283"/>
      <c r="QPR16" s="283"/>
      <c r="QPS16" s="283"/>
      <c r="QPT16" s="284"/>
      <c r="QPU16" s="280"/>
      <c r="QPV16" s="281"/>
      <c r="QPW16" s="282"/>
      <c r="QPX16" s="283"/>
      <c r="QPY16" s="283"/>
      <c r="QPZ16" s="283"/>
      <c r="QQA16" s="284"/>
      <c r="QQB16" s="280"/>
      <c r="QQC16" s="281"/>
      <c r="QQD16" s="282"/>
      <c r="QQE16" s="283"/>
      <c r="QQF16" s="283"/>
      <c r="QQG16" s="283"/>
      <c r="QQH16" s="284"/>
      <c r="QQI16" s="280"/>
      <c r="QQJ16" s="281"/>
      <c r="QQK16" s="282"/>
      <c r="QQL16" s="283"/>
      <c r="QQM16" s="283"/>
      <c r="QQN16" s="283"/>
      <c r="QQO16" s="284"/>
      <c r="QQP16" s="280"/>
      <c r="QQQ16" s="281"/>
      <c r="QQR16" s="282"/>
      <c r="QQS16" s="283"/>
      <c r="QQT16" s="283"/>
      <c r="QQU16" s="283"/>
      <c r="QQV16" s="284"/>
      <c r="QQW16" s="280"/>
      <c r="QQX16" s="281"/>
      <c r="QQY16" s="282"/>
      <c r="QQZ16" s="283"/>
      <c r="QRA16" s="283"/>
      <c r="QRB16" s="283"/>
      <c r="QRC16" s="284"/>
      <c r="QRD16" s="280"/>
      <c r="QRE16" s="281"/>
      <c r="QRF16" s="282"/>
      <c r="QRG16" s="283"/>
      <c r="QRH16" s="283"/>
      <c r="QRI16" s="283"/>
      <c r="QRJ16" s="284"/>
      <c r="QRK16" s="280"/>
      <c r="QRL16" s="281"/>
      <c r="QRM16" s="282"/>
      <c r="QRN16" s="283"/>
      <c r="QRO16" s="283"/>
      <c r="QRP16" s="283"/>
      <c r="QRQ16" s="284"/>
      <c r="QRR16" s="280"/>
      <c r="QRS16" s="281"/>
      <c r="QRT16" s="282"/>
      <c r="QRU16" s="283"/>
      <c r="QRV16" s="283"/>
      <c r="QRW16" s="283"/>
      <c r="QRX16" s="284"/>
      <c r="QRY16" s="280"/>
      <c r="QRZ16" s="281"/>
      <c r="QSA16" s="282"/>
      <c r="QSB16" s="283"/>
      <c r="QSC16" s="283"/>
      <c r="QSD16" s="283"/>
      <c r="QSE16" s="284"/>
      <c r="QSF16" s="280"/>
      <c r="QSG16" s="281"/>
      <c r="QSH16" s="282"/>
      <c r="QSI16" s="283"/>
      <c r="QSJ16" s="283"/>
      <c r="QSK16" s="283"/>
      <c r="QSL16" s="284"/>
      <c r="QSM16" s="280"/>
      <c r="QSN16" s="281"/>
      <c r="QSO16" s="282"/>
      <c r="QSP16" s="283"/>
      <c r="QSQ16" s="283"/>
      <c r="QSR16" s="283"/>
      <c r="QSS16" s="284"/>
      <c r="QST16" s="280"/>
      <c r="QSU16" s="281"/>
      <c r="QSV16" s="282"/>
      <c r="QSW16" s="283"/>
      <c r="QSX16" s="283"/>
      <c r="QSY16" s="283"/>
      <c r="QSZ16" s="284"/>
      <c r="QTA16" s="280"/>
      <c r="QTB16" s="281"/>
      <c r="QTC16" s="282"/>
      <c r="QTD16" s="283"/>
      <c r="QTE16" s="283"/>
      <c r="QTF16" s="283"/>
      <c r="QTG16" s="284"/>
      <c r="QTH16" s="280"/>
      <c r="QTI16" s="281"/>
      <c r="QTJ16" s="282"/>
      <c r="QTK16" s="283"/>
      <c r="QTL16" s="283"/>
      <c r="QTM16" s="283"/>
      <c r="QTN16" s="284"/>
      <c r="QTO16" s="280"/>
      <c r="QTP16" s="281"/>
      <c r="QTQ16" s="282"/>
      <c r="QTR16" s="283"/>
      <c r="QTS16" s="283"/>
      <c r="QTT16" s="283"/>
      <c r="QTU16" s="284"/>
      <c r="QTV16" s="280"/>
      <c r="QTW16" s="281"/>
      <c r="QTX16" s="282"/>
      <c r="QTY16" s="283"/>
      <c r="QTZ16" s="283"/>
      <c r="QUA16" s="283"/>
      <c r="QUB16" s="284"/>
      <c r="QUC16" s="280"/>
      <c r="QUD16" s="281"/>
      <c r="QUE16" s="282"/>
      <c r="QUF16" s="283"/>
      <c r="QUG16" s="283"/>
      <c r="QUH16" s="283"/>
      <c r="QUI16" s="284"/>
      <c r="QUJ16" s="280"/>
      <c r="QUK16" s="281"/>
      <c r="QUL16" s="282"/>
      <c r="QUM16" s="283"/>
      <c r="QUN16" s="283"/>
      <c r="QUO16" s="283"/>
      <c r="QUP16" s="284"/>
      <c r="QUQ16" s="280"/>
      <c r="QUR16" s="281"/>
      <c r="QUS16" s="282"/>
      <c r="QUT16" s="283"/>
      <c r="QUU16" s="283"/>
      <c r="QUV16" s="283"/>
      <c r="QUW16" s="284"/>
      <c r="QUX16" s="280"/>
      <c r="QUY16" s="281"/>
      <c r="QUZ16" s="282"/>
      <c r="QVA16" s="283"/>
      <c r="QVB16" s="283"/>
      <c r="QVC16" s="283"/>
      <c r="QVD16" s="284"/>
      <c r="QVE16" s="280"/>
      <c r="QVF16" s="281"/>
      <c r="QVG16" s="282"/>
      <c r="QVH16" s="283"/>
      <c r="QVI16" s="283"/>
      <c r="QVJ16" s="283"/>
      <c r="QVK16" s="284"/>
      <c r="QVL16" s="280"/>
      <c r="QVM16" s="281"/>
      <c r="QVN16" s="282"/>
      <c r="QVO16" s="283"/>
      <c r="QVP16" s="283"/>
      <c r="QVQ16" s="283"/>
      <c r="QVR16" s="284"/>
      <c r="QVS16" s="280"/>
      <c r="QVT16" s="281"/>
      <c r="QVU16" s="282"/>
      <c r="QVV16" s="283"/>
      <c r="QVW16" s="283"/>
      <c r="QVX16" s="283"/>
      <c r="QVY16" s="284"/>
      <c r="QVZ16" s="280"/>
      <c r="QWA16" s="281"/>
      <c r="QWB16" s="282"/>
      <c r="QWC16" s="283"/>
      <c r="QWD16" s="283"/>
      <c r="QWE16" s="283"/>
      <c r="QWF16" s="284"/>
      <c r="QWG16" s="280"/>
      <c r="QWH16" s="281"/>
      <c r="QWI16" s="282"/>
      <c r="QWJ16" s="283"/>
      <c r="QWK16" s="283"/>
      <c r="QWL16" s="283"/>
      <c r="QWM16" s="284"/>
      <c r="QWN16" s="280"/>
      <c r="QWO16" s="281"/>
      <c r="QWP16" s="282"/>
      <c r="QWQ16" s="283"/>
      <c r="QWR16" s="283"/>
      <c r="QWS16" s="283"/>
      <c r="QWT16" s="284"/>
      <c r="QWU16" s="280"/>
      <c r="QWV16" s="281"/>
      <c r="QWW16" s="282"/>
      <c r="QWX16" s="283"/>
      <c r="QWY16" s="283"/>
      <c r="QWZ16" s="283"/>
      <c r="QXA16" s="284"/>
      <c r="QXB16" s="280"/>
      <c r="QXC16" s="281"/>
      <c r="QXD16" s="282"/>
      <c r="QXE16" s="283"/>
      <c r="QXF16" s="283"/>
      <c r="QXG16" s="283"/>
      <c r="QXH16" s="284"/>
      <c r="QXI16" s="280"/>
      <c r="QXJ16" s="281"/>
      <c r="QXK16" s="282"/>
      <c r="QXL16" s="283"/>
      <c r="QXM16" s="283"/>
      <c r="QXN16" s="283"/>
      <c r="QXO16" s="284"/>
      <c r="QXP16" s="280"/>
      <c r="QXQ16" s="281"/>
      <c r="QXR16" s="282"/>
      <c r="QXS16" s="283"/>
      <c r="QXT16" s="283"/>
      <c r="QXU16" s="283"/>
      <c r="QXV16" s="284"/>
      <c r="QXW16" s="280"/>
      <c r="QXX16" s="281"/>
      <c r="QXY16" s="282"/>
      <c r="QXZ16" s="283"/>
      <c r="QYA16" s="283"/>
      <c r="QYB16" s="283"/>
      <c r="QYC16" s="284"/>
      <c r="QYD16" s="280"/>
      <c r="QYE16" s="281"/>
      <c r="QYF16" s="282"/>
      <c r="QYG16" s="283"/>
      <c r="QYH16" s="283"/>
      <c r="QYI16" s="283"/>
      <c r="QYJ16" s="284"/>
      <c r="QYK16" s="280"/>
      <c r="QYL16" s="281"/>
      <c r="QYM16" s="282"/>
      <c r="QYN16" s="283"/>
      <c r="QYO16" s="283"/>
      <c r="QYP16" s="283"/>
      <c r="QYQ16" s="284"/>
      <c r="QYR16" s="280"/>
      <c r="QYS16" s="281"/>
      <c r="QYT16" s="282"/>
      <c r="QYU16" s="283"/>
      <c r="QYV16" s="283"/>
      <c r="QYW16" s="283"/>
      <c r="QYX16" s="284"/>
      <c r="QYY16" s="280"/>
      <c r="QYZ16" s="281"/>
      <c r="QZA16" s="282"/>
      <c r="QZB16" s="283"/>
      <c r="QZC16" s="283"/>
      <c r="QZD16" s="283"/>
      <c r="QZE16" s="284"/>
      <c r="QZF16" s="280"/>
      <c r="QZG16" s="281"/>
      <c r="QZH16" s="282"/>
      <c r="QZI16" s="283"/>
      <c r="QZJ16" s="283"/>
      <c r="QZK16" s="283"/>
      <c r="QZL16" s="284"/>
      <c r="QZM16" s="280"/>
      <c r="QZN16" s="281"/>
      <c r="QZO16" s="282"/>
      <c r="QZP16" s="283"/>
      <c r="QZQ16" s="283"/>
      <c r="QZR16" s="283"/>
      <c r="QZS16" s="284"/>
      <c r="QZT16" s="280"/>
      <c r="QZU16" s="281"/>
      <c r="QZV16" s="282"/>
      <c r="QZW16" s="283"/>
      <c r="QZX16" s="283"/>
      <c r="QZY16" s="283"/>
      <c r="QZZ16" s="284"/>
      <c r="RAA16" s="280"/>
      <c r="RAB16" s="281"/>
      <c r="RAC16" s="282"/>
      <c r="RAD16" s="283"/>
      <c r="RAE16" s="283"/>
      <c r="RAF16" s="283"/>
      <c r="RAG16" s="284"/>
      <c r="RAH16" s="280"/>
      <c r="RAI16" s="281"/>
      <c r="RAJ16" s="282"/>
      <c r="RAK16" s="283"/>
      <c r="RAL16" s="283"/>
      <c r="RAM16" s="283"/>
      <c r="RAN16" s="284"/>
      <c r="RAO16" s="280"/>
      <c r="RAP16" s="281"/>
      <c r="RAQ16" s="282"/>
      <c r="RAR16" s="283"/>
      <c r="RAS16" s="283"/>
      <c r="RAT16" s="283"/>
      <c r="RAU16" s="284"/>
      <c r="RAV16" s="280"/>
      <c r="RAW16" s="281"/>
      <c r="RAX16" s="282"/>
      <c r="RAY16" s="283"/>
      <c r="RAZ16" s="283"/>
      <c r="RBA16" s="283"/>
      <c r="RBB16" s="284"/>
      <c r="RBC16" s="280"/>
      <c r="RBD16" s="281"/>
      <c r="RBE16" s="282"/>
      <c r="RBF16" s="283"/>
      <c r="RBG16" s="283"/>
      <c r="RBH16" s="283"/>
      <c r="RBI16" s="284"/>
      <c r="RBJ16" s="280"/>
      <c r="RBK16" s="281"/>
      <c r="RBL16" s="282"/>
      <c r="RBM16" s="283"/>
      <c r="RBN16" s="283"/>
      <c r="RBO16" s="283"/>
      <c r="RBP16" s="284"/>
      <c r="RBQ16" s="280"/>
      <c r="RBR16" s="281"/>
      <c r="RBS16" s="282"/>
      <c r="RBT16" s="283"/>
      <c r="RBU16" s="283"/>
      <c r="RBV16" s="283"/>
      <c r="RBW16" s="284"/>
      <c r="RBX16" s="280"/>
      <c r="RBY16" s="281"/>
      <c r="RBZ16" s="282"/>
      <c r="RCA16" s="283"/>
      <c r="RCB16" s="283"/>
      <c r="RCC16" s="283"/>
      <c r="RCD16" s="284"/>
      <c r="RCE16" s="280"/>
      <c r="RCF16" s="281"/>
      <c r="RCG16" s="282"/>
      <c r="RCH16" s="283"/>
      <c r="RCI16" s="283"/>
      <c r="RCJ16" s="283"/>
      <c r="RCK16" s="284"/>
      <c r="RCL16" s="280"/>
      <c r="RCM16" s="281"/>
      <c r="RCN16" s="282"/>
      <c r="RCO16" s="283"/>
      <c r="RCP16" s="283"/>
      <c r="RCQ16" s="283"/>
      <c r="RCR16" s="284"/>
      <c r="RCS16" s="280"/>
      <c r="RCT16" s="281"/>
      <c r="RCU16" s="282"/>
      <c r="RCV16" s="283"/>
      <c r="RCW16" s="283"/>
      <c r="RCX16" s="283"/>
      <c r="RCY16" s="284"/>
      <c r="RCZ16" s="280"/>
      <c r="RDA16" s="281"/>
      <c r="RDB16" s="282"/>
      <c r="RDC16" s="283"/>
      <c r="RDD16" s="283"/>
      <c r="RDE16" s="283"/>
      <c r="RDF16" s="284"/>
      <c r="RDG16" s="280"/>
      <c r="RDH16" s="281"/>
      <c r="RDI16" s="282"/>
      <c r="RDJ16" s="283"/>
      <c r="RDK16" s="283"/>
      <c r="RDL16" s="283"/>
      <c r="RDM16" s="284"/>
      <c r="RDN16" s="280"/>
      <c r="RDO16" s="281"/>
      <c r="RDP16" s="282"/>
      <c r="RDQ16" s="283"/>
      <c r="RDR16" s="283"/>
      <c r="RDS16" s="283"/>
      <c r="RDT16" s="284"/>
      <c r="RDU16" s="280"/>
      <c r="RDV16" s="281"/>
      <c r="RDW16" s="282"/>
      <c r="RDX16" s="283"/>
      <c r="RDY16" s="283"/>
      <c r="RDZ16" s="283"/>
      <c r="REA16" s="284"/>
      <c r="REB16" s="280"/>
      <c r="REC16" s="281"/>
      <c r="RED16" s="282"/>
      <c r="REE16" s="283"/>
      <c r="REF16" s="283"/>
      <c r="REG16" s="283"/>
      <c r="REH16" s="284"/>
      <c r="REI16" s="280"/>
      <c r="REJ16" s="281"/>
      <c r="REK16" s="282"/>
      <c r="REL16" s="283"/>
      <c r="REM16" s="283"/>
      <c r="REN16" s="283"/>
      <c r="REO16" s="284"/>
      <c r="REP16" s="280"/>
      <c r="REQ16" s="281"/>
      <c r="RER16" s="282"/>
      <c r="RES16" s="283"/>
      <c r="RET16" s="283"/>
      <c r="REU16" s="283"/>
      <c r="REV16" s="284"/>
      <c r="REW16" s="280"/>
      <c r="REX16" s="281"/>
      <c r="REY16" s="282"/>
      <c r="REZ16" s="283"/>
      <c r="RFA16" s="283"/>
      <c r="RFB16" s="283"/>
      <c r="RFC16" s="284"/>
      <c r="RFD16" s="280"/>
      <c r="RFE16" s="281"/>
      <c r="RFF16" s="282"/>
      <c r="RFG16" s="283"/>
      <c r="RFH16" s="283"/>
      <c r="RFI16" s="283"/>
      <c r="RFJ16" s="284"/>
      <c r="RFK16" s="280"/>
      <c r="RFL16" s="281"/>
      <c r="RFM16" s="282"/>
      <c r="RFN16" s="283"/>
      <c r="RFO16" s="283"/>
      <c r="RFP16" s="283"/>
      <c r="RFQ16" s="284"/>
      <c r="RFR16" s="280"/>
      <c r="RFS16" s="281"/>
      <c r="RFT16" s="282"/>
      <c r="RFU16" s="283"/>
      <c r="RFV16" s="283"/>
      <c r="RFW16" s="283"/>
      <c r="RFX16" s="284"/>
      <c r="RFY16" s="280"/>
      <c r="RFZ16" s="281"/>
      <c r="RGA16" s="282"/>
      <c r="RGB16" s="283"/>
      <c r="RGC16" s="283"/>
      <c r="RGD16" s="283"/>
      <c r="RGE16" s="284"/>
      <c r="RGF16" s="280"/>
      <c r="RGG16" s="281"/>
      <c r="RGH16" s="282"/>
      <c r="RGI16" s="283"/>
      <c r="RGJ16" s="283"/>
      <c r="RGK16" s="283"/>
      <c r="RGL16" s="284"/>
      <c r="RGM16" s="280"/>
      <c r="RGN16" s="281"/>
      <c r="RGO16" s="282"/>
      <c r="RGP16" s="283"/>
      <c r="RGQ16" s="283"/>
      <c r="RGR16" s="283"/>
      <c r="RGS16" s="284"/>
      <c r="RGT16" s="280"/>
      <c r="RGU16" s="281"/>
      <c r="RGV16" s="282"/>
      <c r="RGW16" s="283"/>
      <c r="RGX16" s="283"/>
      <c r="RGY16" s="283"/>
      <c r="RGZ16" s="284"/>
      <c r="RHA16" s="280"/>
      <c r="RHB16" s="281"/>
      <c r="RHC16" s="282"/>
      <c r="RHD16" s="283"/>
      <c r="RHE16" s="283"/>
      <c r="RHF16" s="283"/>
      <c r="RHG16" s="284"/>
      <c r="RHH16" s="280"/>
      <c r="RHI16" s="281"/>
      <c r="RHJ16" s="282"/>
      <c r="RHK16" s="283"/>
      <c r="RHL16" s="283"/>
      <c r="RHM16" s="283"/>
      <c r="RHN16" s="284"/>
      <c r="RHO16" s="280"/>
      <c r="RHP16" s="281"/>
      <c r="RHQ16" s="282"/>
      <c r="RHR16" s="283"/>
      <c r="RHS16" s="283"/>
      <c r="RHT16" s="283"/>
      <c r="RHU16" s="284"/>
      <c r="RHV16" s="280"/>
      <c r="RHW16" s="281"/>
      <c r="RHX16" s="282"/>
      <c r="RHY16" s="283"/>
      <c r="RHZ16" s="283"/>
      <c r="RIA16" s="283"/>
      <c r="RIB16" s="284"/>
      <c r="RIC16" s="280"/>
      <c r="RID16" s="281"/>
      <c r="RIE16" s="282"/>
      <c r="RIF16" s="283"/>
      <c r="RIG16" s="283"/>
      <c r="RIH16" s="283"/>
      <c r="RII16" s="284"/>
      <c r="RIJ16" s="280"/>
      <c r="RIK16" s="281"/>
      <c r="RIL16" s="282"/>
      <c r="RIM16" s="283"/>
      <c r="RIN16" s="283"/>
      <c r="RIO16" s="283"/>
      <c r="RIP16" s="284"/>
      <c r="RIQ16" s="280"/>
      <c r="RIR16" s="281"/>
      <c r="RIS16" s="282"/>
      <c r="RIT16" s="283"/>
      <c r="RIU16" s="283"/>
      <c r="RIV16" s="283"/>
      <c r="RIW16" s="284"/>
      <c r="RIX16" s="280"/>
      <c r="RIY16" s="281"/>
      <c r="RIZ16" s="282"/>
      <c r="RJA16" s="283"/>
      <c r="RJB16" s="283"/>
      <c r="RJC16" s="283"/>
      <c r="RJD16" s="284"/>
      <c r="RJE16" s="280"/>
      <c r="RJF16" s="281"/>
      <c r="RJG16" s="282"/>
      <c r="RJH16" s="283"/>
      <c r="RJI16" s="283"/>
      <c r="RJJ16" s="283"/>
      <c r="RJK16" s="284"/>
      <c r="RJL16" s="280"/>
      <c r="RJM16" s="281"/>
      <c r="RJN16" s="282"/>
      <c r="RJO16" s="283"/>
      <c r="RJP16" s="283"/>
      <c r="RJQ16" s="283"/>
      <c r="RJR16" s="284"/>
      <c r="RJS16" s="280"/>
      <c r="RJT16" s="281"/>
      <c r="RJU16" s="282"/>
      <c r="RJV16" s="283"/>
      <c r="RJW16" s="283"/>
      <c r="RJX16" s="283"/>
      <c r="RJY16" s="284"/>
      <c r="RJZ16" s="280"/>
      <c r="RKA16" s="281"/>
      <c r="RKB16" s="282"/>
      <c r="RKC16" s="283"/>
      <c r="RKD16" s="283"/>
      <c r="RKE16" s="283"/>
      <c r="RKF16" s="284"/>
      <c r="RKG16" s="280"/>
      <c r="RKH16" s="281"/>
      <c r="RKI16" s="282"/>
      <c r="RKJ16" s="283"/>
      <c r="RKK16" s="283"/>
      <c r="RKL16" s="283"/>
      <c r="RKM16" s="284"/>
      <c r="RKN16" s="280"/>
      <c r="RKO16" s="281"/>
      <c r="RKP16" s="282"/>
      <c r="RKQ16" s="283"/>
      <c r="RKR16" s="283"/>
      <c r="RKS16" s="283"/>
      <c r="RKT16" s="284"/>
      <c r="RKU16" s="280"/>
      <c r="RKV16" s="281"/>
      <c r="RKW16" s="282"/>
      <c r="RKX16" s="283"/>
      <c r="RKY16" s="283"/>
      <c r="RKZ16" s="283"/>
      <c r="RLA16" s="284"/>
      <c r="RLB16" s="280"/>
      <c r="RLC16" s="281"/>
      <c r="RLD16" s="282"/>
      <c r="RLE16" s="283"/>
      <c r="RLF16" s="283"/>
      <c r="RLG16" s="283"/>
      <c r="RLH16" s="284"/>
      <c r="RLI16" s="280"/>
      <c r="RLJ16" s="281"/>
      <c r="RLK16" s="282"/>
      <c r="RLL16" s="283"/>
      <c r="RLM16" s="283"/>
      <c r="RLN16" s="283"/>
      <c r="RLO16" s="284"/>
      <c r="RLP16" s="280"/>
      <c r="RLQ16" s="281"/>
      <c r="RLR16" s="282"/>
      <c r="RLS16" s="283"/>
      <c r="RLT16" s="283"/>
      <c r="RLU16" s="283"/>
      <c r="RLV16" s="284"/>
      <c r="RLW16" s="280"/>
      <c r="RLX16" s="281"/>
      <c r="RLY16" s="282"/>
      <c r="RLZ16" s="283"/>
      <c r="RMA16" s="283"/>
      <c r="RMB16" s="283"/>
      <c r="RMC16" s="284"/>
      <c r="RMD16" s="280"/>
      <c r="RME16" s="281"/>
      <c r="RMF16" s="282"/>
      <c r="RMG16" s="283"/>
      <c r="RMH16" s="283"/>
      <c r="RMI16" s="283"/>
      <c r="RMJ16" s="284"/>
      <c r="RMK16" s="280"/>
      <c r="RML16" s="281"/>
      <c r="RMM16" s="282"/>
      <c r="RMN16" s="283"/>
      <c r="RMO16" s="283"/>
      <c r="RMP16" s="283"/>
      <c r="RMQ16" s="284"/>
      <c r="RMR16" s="280"/>
      <c r="RMS16" s="281"/>
      <c r="RMT16" s="282"/>
      <c r="RMU16" s="283"/>
      <c r="RMV16" s="283"/>
      <c r="RMW16" s="283"/>
      <c r="RMX16" s="284"/>
      <c r="RMY16" s="280"/>
      <c r="RMZ16" s="281"/>
      <c r="RNA16" s="282"/>
      <c r="RNB16" s="283"/>
      <c r="RNC16" s="283"/>
      <c r="RND16" s="283"/>
      <c r="RNE16" s="284"/>
      <c r="RNF16" s="280"/>
      <c r="RNG16" s="281"/>
      <c r="RNH16" s="282"/>
      <c r="RNI16" s="283"/>
      <c r="RNJ16" s="283"/>
      <c r="RNK16" s="283"/>
      <c r="RNL16" s="284"/>
      <c r="RNM16" s="280"/>
      <c r="RNN16" s="281"/>
      <c r="RNO16" s="282"/>
      <c r="RNP16" s="283"/>
      <c r="RNQ16" s="283"/>
      <c r="RNR16" s="283"/>
      <c r="RNS16" s="284"/>
      <c r="RNT16" s="280"/>
      <c r="RNU16" s="281"/>
      <c r="RNV16" s="282"/>
      <c r="RNW16" s="283"/>
      <c r="RNX16" s="283"/>
      <c r="RNY16" s="283"/>
      <c r="RNZ16" s="284"/>
      <c r="ROA16" s="280"/>
      <c r="ROB16" s="281"/>
      <c r="ROC16" s="282"/>
      <c r="ROD16" s="283"/>
      <c r="ROE16" s="283"/>
      <c r="ROF16" s="283"/>
      <c r="ROG16" s="284"/>
      <c r="ROH16" s="280"/>
      <c r="ROI16" s="281"/>
      <c r="ROJ16" s="282"/>
      <c r="ROK16" s="283"/>
      <c r="ROL16" s="283"/>
      <c r="ROM16" s="283"/>
      <c r="RON16" s="284"/>
      <c r="ROO16" s="280"/>
      <c r="ROP16" s="281"/>
      <c r="ROQ16" s="282"/>
      <c r="ROR16" s="283"/>
      <c r="ROS16" s="283"/>
      <c r="ROT16" s="283"/>
      <c r="ROU16" s="284"/>
      <c r="ROV16" s="280"/>
      <c r="ROW16" s="281"/>
      <c r="ROX16" s="282"/>
      <c r="ROY16" s="283"/>
      <c r="ROZ16" s="283"/>
      <c r="RPA16" s="283"/>
      <c r="RPB16" s="284"/>
      <c r="RPC16" s="280"/>
      <c r="RPD16" s="281"/>
      <c r="RPE16" s="282"/>
      <c r="RPF16" s="283"/>
      <c r="RPG16" s="283"/>
      <c r="RPH16" s="283"/>
      <c r="RPI16" s="284"/>
      <c r="RPJ16" s="280"/>
      <c r="RPK16" s="281"/>
      <c r="RPL16" s="282"/>
      <c r="RPM16" s="283"/>
      <c r="RPN16" s="283"/>
      <c r="RPO16" s="283"/>
      <c r="RPP16" s="284"/>
      <c r="RPQ16" s="280"/>
      <c r="RPR16" s="281"/>
      <c r="RPS16" s="282"/>
      <c r="RPT16" s="283"/>
      <c r="RPU16" s="283"/>
      <c r="RPV16" s="283"/>
      <c r="RPW16" s="284"/>
      <c r="RPX16" s="280"/>
      <c r="RPY16" s="281"/>
      <c r="RPZ16" s="282"/>
      <c r="RQA16" s="283"/>
      <c r="RQB16" s="283"/>
      <c r="RQC16" s="283"/>
      <c r="RQD16" s="284"/>
      <c r="RQE16" s="280"/>
      <c r="RQF16" s="281"/>
      <c r="RQG16" s="282"/>
      <c r="RQH16" s="283"/>
      <c r="RQI16" s="283"/>
      <c r="RQJ16" s="283"/>
      <c r="RQK16" s="284"/>
      <c r="RQL16" s="280"/>
      <c r="RQM16" s="281"/>
      <c r="RQN16" s="282"/>
      <c r="RQO16" s="283"/>
      <c r="RQP16" s="283"/>
      <c r="RQQ16" s="283"/>
      <c r="RQR16" s="284"/>
      <c r="RQS16" s="280"/>
      <c r="RQT16" s="281"/>
      <c r="RQU16" s="282"/>
      <c r="RQV16" s="283"/>
      <c r="RQW16" s="283"/>
      <c r="RQX16" s="283"/>
      <c r="RQY16" s="284"/>
      <c r="RQZ16" s="280"/>
      <c r="RRA16" s="281"/>
      <c r="RRB16" s="282"/>
      <c r="RRC16" s="283"/>
      <c r="RRD16" s="283"/>
      <c r="RRE16" s="283"/>
      <c r="RRF16" s="284"/>
      <c r="RRG16" s="280"/>
      <c r="RRH16" s="281"/>
      <c r="RRI16" s="282"/>
      <c r="RRJ16" s="283"/>
      <c r="RRK16" s="283"/>
      <c r="RRL16" s="283"/>
      <c r="RRM16" s="284"/>
      <c r="RRN16" s="280"/>
      <c r="RRO16" s="281"/>
      <c r="RRP16" s="282"/>
      <c r="RRQ16" s="283"/>
      <c r="RRR16" s="283"/>
      <c r="RRS16" s="283"/>
      <c r="RRT16" s="284"/>
      <c r="RRU16" s="280"/>
      <c r="RRV16" s="281"/>
      <c r="RRW16" s="282"/>
      <c r="RRX16" s="283"/>
      <c r="RRY16" s="283"/>
      <c r="RRZ16" s="283"/>
      <c r="RSA16" s="284"/>
      <c r="RSB16" s="280"/>
      <c r="RSC16" s="281"/>
      <c r="RSD16" s="282"/>
      <c r="RSE16" s="283"/>
      <c r="RSF16" s="283"/>
      <c r="RSG16" s="283"/>
      <c r="RSH16" s="284"/>
      <c r="RSI16" s="280"/>
      <c r="RSJ16" s="281"/>
      <c r="RSK16" s="282"/>
      <c r="RSL16" s="283"/>
      <c r="RSM16" s="283"/>
      <c r="RSN16" s="283"/>
      <c r="RSO16" s="284"/>
      <c r="RSP16" s="280"/>
      <c r="RSQ16" s="281"/>
      <c r="RSR16" s="282"/>
      <c r="RSS16" s="283"/>
      <c r="RST16" s="283"/>
      <c r="RSU16" s="283"/>
      <c r="RSV16" s="284"/>
      <c r="RSW16" s="280"/>
      <c r="RSX16" s="281"/>
      <c r="RSY16" s="282"/>
      <c r="RSZ16" s="283"/>
      <c r="RTA16" s="283"/>
      <c r="RTB16" s="283"/>
      <c r="RTC16" s="284"/>
      <c r="RTD16" s="280"/>
      <c r="RTE16" s="281"/>
      <c r="RTF16" s="282"/>
      <c r="RTG16" s="283"/>
      <c r="RTH16" s="283"/>
      <c r="RTI16" s="283"/>
      <c r="RTJ16" s="284"/>
      <c r="RTK16" s="280"/>
      <c r="RTL16" s="281"/>
      <c r="RTM16" s="282"/>
      <c r="RTN16" s="283"/>
      <c r="RTO16" s="283"/>
      <c r="RTP16" s="283"/>
      <c r="RTQ16" s="284"/>
      <c r="RTR16" s="280"/>
      <c r="RTS16" s="281"/>
      <c r="RTT16" s="282"/>
      <c r="RTU16" s="283"/>
      <c r="RTV16" s="283"/>
      <c r="RTW16" s="283"/>
      <c r="RTX16" s="284"/>
      <c r="RTY16" s="280"/>
      <c r="RTZ16" s="281"/>
      <c r="RUA16" s="282"/>
      <c r="RUB16" s="283"/>
      <c r="RUC16" s="283"/>
      <c r="RUD16" s="283"/>
      <c r="RUE16" s="284"/>
      <c r="RUF16" s="280"/>
      <c r="RUG16" s="281"/>
      <c r="RUH16" s="282"/>
      <c r="RUI16" s="283"/>
      <c r="RUJ16" s="283"/>
      <c r="RUK16" s="283"/>
      <c r="RUL16" s="284"/>
      <c r="RUM16" s="280"/>
      <c r="RUN16" s="281"/>
      <c r="RUO16" s="282"/>
      <c r="RUP16" s="283"/>
      <c r="RUQ16" s="283"/>
      <c r="RUR16" s="283"/>
      <c r="RUS16" s="284"/>
      <c r="RUT16" s="280"/>
      <c r="RUU16" s="281"/>
      <c r="RUV16" s="282"/>
      <c r="RUW16" s="283"/>
      <c r="RUX16" s="283"/>
      <c r="RUY16" s="283"/>
      <c r="RUZ16" s="284"/>
      <c r="RVA16" s="280"/>
      <c r="RVB16" s="281"/>
      <c r="RVC16" s="282"/>
      <c r="RVD16" s="283"/>
      <c r="RVE16" s="283"/>
      <c r="RVF16" s="283"/>
      <c r="RVG16" s="284"/>
      <c r="RVH16" s="280"/>
      <c r="RVI16" s="281"/>
      <c r="RVJ16" s="282"/>
      <c r="RVK16" s="283"/>
      <c r="RVL16" s="283"/>
      <c r="RVM16" s="283"/>
      <c r="RVN16" s="284"/>
      <c r="RVO16" s="280"/>
      <c r="RVP16" s="281"/>
      <c r="RVQ16" s="282"/>
      <c r="RVR16" s="283"/>
      <c r="RVS16" s="283"/>
      <c r="RVT16" s="283"/>
      <c r="RVU16" s="284"/>
      <c r="RVV16" s="280"/>
      <c r="RVW16" s="281"/>
      <c r="RVX16" s="282"/>
      <c r="RVY16" s="283"/>
      <c r="RVZ16" s="283"/>
      <c r="RWA16" s="283"/>
      <c r="RWB16" s="284"/>
      <c r="RWC16" s="280"/>
      <c r="RWD16" s="281"/>
      <c r="RWE16" s="282"/>
      <c r="RWF16" s="283"/>
      <c r="RWG16" s="283"/>
      <c r="RWH16" s="283"/>
      <c r="RWI16" s="284"/>
      <c r="RWJ16" s="280"/>
      <c r="RWK16" s="281"/>
      <c r="RWL16" s="282"/>
      <c r="RWM16" s="283"/>
      <c r="RWN16" s="283"/>
      <c r="RWO16" s="283"/>
      <c r="RWP16" s="284"/>
      <c r="RWQ16" s="280"/>
      <c r="RWR16" s="281"/>
      <c r="RWS16" s="282"/>
      <c r="RWT16" s="283"/>
      <c r="RWU16" s="283"/>
      <c r="RWV16" s="283"/>
      <c r="RWW16" s="284"/>
      <c r="RWX16" s="280"/>
      <c r="RWY16" s="281"/>
      <c r="RWZ16" s="282"/>
      <c r="RXA16" s="283"/>
      <c r="RXB16" s="283"/>
      <c r="RXC16" s="283"/>
      <c r="RXD16" s="284"/>
      <c r="RXE16" s="280"/>
      <c r="RXF16" s="281"/>
      <c r="RXG16" s="282"/>
      <c r="RXH16" s="283"/>
      <c r="RXI16" s="283"/>
      <c r="RXJ16" s="283"/>
      <c r="RXK16" s="284"/>
      <c r="RXL16" s="280"/>
      <c r="RXM16" s="281"/>
      <c r="RXN16" s="282"/>
      <c r="RXO16" s="283"/>
      <c r="RXP16" s="283"/>
      <c r="RXQ16" s="283"/>
      <c r="RXR16" s="284"/>
      <c r="RXS16" s="280"/>
      <c r="RXT16" s="281"/>
      <c r="RXU16" s="282"/>
      <c r="RXV16" s="283"/>
      <c r="RXW16" s="283"/>
      <c r="RXX16" s="283"/>
      <c r="RXY16" s="284"/>
      <c r="RXZ16" s="280"/>
      <c r="RYA16" s="281"/>
      <c r="RYB16" s="282"/>
      <c r="RYC16" s="283"/>
      <c r="RYD16" s="283"/>
      <c r="RYE16" s="283"/>
      <c r="RYF16" s="284"/>
      <c r="RYG16" s="280"/>
      <c r="RYH16" s="281"/>
      <c r="RYI16" s="282"/>
      <c r="RYJ16" s="283"/>
      <c r="RYK16" s="283"/>
      <c r="RYL16" s="283"/>
      <c r="RYM16" s="284"/>
      <c r="RYN16" s="280"/>
      <c r="RYO16" s="281"/>
      <c r="RYP16" s="282"/>
      <c r="RYQ16" s="283"/>
      <c r="RYR16" s="283"/>
      <c r="RYS16" s="283"/>
      <c r="RYT16" s="284"/>
      <c r="RYU16" s="280"/>
      <c r="RYV16" s="281"/>
      <c r="RYW16" s="282"/>
      <c r="RYX16" s="283"/>
      <c r="RYY16" s="283"/>
      <c r="RYZ16" s="283"/>
      <c r="RZA16" s="284"/>
      <c r="RZB16" s="280"/>
      <c r="RZC16" s="281"/>
      <c r="RZD16" s="282"/>
      <c r="RZE16" s="283"/>
      <c r="RZF16" s="283"/>
      <c r="RZG16" s="283"/>
      <c r="RZH16" s="284"/>
      <c r="RZI16" s="280"/>
      <c r="RZJ16" s="281"/>
      <c r="RZK16" s="282"/>
      <c r="RZL16" s="283"/>
      <c r="RZM16" s="283"/>
      <c r="RZN16" s="283"/>
      <c r="RZO16" s="284"/>
      <c r="RZP16" s="280"/>
      <c r="RZQ16" s="281"/>
      <c r="RZR16" s="282"/>
      <c r="RZS16" s="283"/>
      <c r="RZT16" s="283"/>
      <c r="RZU16" s="283"/>
      <c r="RZV16" s="284"/>
      <c r="RZW16" s="280"/>
      <c r="RZX16" s="281"/>
      <c r="RZY16" s="282"/>
      <c r="RZZ16" s="283"/>
      <c r="SAA16" s="283"/>
      <c r="SAB16" s="283"/>
      <c r="SAC16" s="284"/>
      <c r="SAD16" s="280"/>
      <c r="SAE16" s="281"/>
      <c r="SAF16" s="282"/>
      <c r="SAG16" s="283"/>
      <c r="SAH16" s="283"/>
      <c r="SAI16" s="283"/>
      <c r="SAJ16" s="284"/>
      <c r="SAK16" s="280"/>
      <c r="SAL16" s="281"/>
      <c r="SAM16" s="282"/>
      <c r="SAN16" s="283"/>
      <c r="SAO16" s="283"/>
      <c r="SAP16" s="283"/>
      <c r="SAQ16" s="284"/>
      <c r="SAR16" s="280"/>
      <c r="SAS16" s="281"/>
      <c r="SAT16" s="282"/>
      <c r="SAU16" s="283"/>
      <c r="SAV16" s="283"/>
      <c r="SAW16" s="283"/>
      <c r="SAX16" s="284"/>
      <c r="SAY16" s="280"/>
      <c r="SAZ16" s="281"/>
      <c r="SBA16" s="282"/>
      <c r="SBB16" s="283"/>
      <c r="SBC16" s="283"/>
      <c r="SBD16" s="283"/>
      <c r="SBE16" s="284"/>
      <c r="SBF16" s="280"/>
      <c r="SBG16" s="281"/>
      <c r="SBH16" s="282"/>
      <c r="SBI16" s="283"/>
      <c r="SBJ16" s="283"/>
      <c r="SBK16" s="283"/>
      <c r="SBL16" s="284"/>
      <c r="SBM16" s="280"/>
      <c r="SBN16" s="281"/>
      <c r="SBO16" s="282"/>
      <c r="SBP16" s="283"/>
      <c r="SBQ16" s="283"/>
      <c r="SBR16" s="283"/>
      <c r="SBS16" s="284"/>
      <c r="SBT16" s="280"/>
      <c r="SBU16" s="281"/>
      <c r="SBV16" s="282"/>
      <c r="SBW16" s="283"/>
      <c r="SBX16" s="283"/>
      <c r="SBY16" s="283"/>
      <c r="SBZ16" s="284"/>
      <c r="SCA16" s="280"/>
      <c r="SCB16" s="281"/>
      <c r="SCC16" s="282"/>
      <c r="SCD16" s="283"/>
      <c r="SCE16" s="283"/>
      <c r="SCF16" s="283"/>
      <c r="SCG16" s="284"/>
      <c r="SCH16" s="280"/>
      <c r="SCI16" s="281"/>
      <c r="SCJ16" s="282"/>
      <c r="SCK16" s="283"/>
      <c r="SCL16" s="283"/>
      <c r="SCM16" s="283"/>
      <c r="SCN16" s="284"/>
      <c r="SCO16" s="280"/>
      <c r="SCP16" s="281"/>
      <c r="SCQ16" s="282"/>
      <c r="SCR16" s="283"/>
      <c r="SCS16" s="283"/>
      <c r="SCT16" s="283"/>
      <c r="SCU16" s="284"/>
      <c r="SCV16" s="280"/>
      <c r="SCW16" s="281"/>
      <c r="SCX16" s="282"/>
      <c r="SCY16" s="283"/>
      <c r="SCZ16" s="283"/>
      <c r="SDA16" s="283"/>
      <c r="SDB16" s="284"/>
      <c r="SDC16" s="280"/>
      <c r="SDD16" s="281"/>
      <c r="SDE16" s="282"/>
      <c r="SDF16" s="283"/>
      <c r="SDG16" s="283"/>
      <c r="SDH16" s="283"/>
      <c r="SDI16" s="284"/>
      <c r="SDJ16" s="280"/>
      <c r="SDK16" s="281"/>
      <c r="SDL16" s="282"/>
      <c r="SDM16" s="283"/>
      <c r="SDN16" s="283"/>
      <c r="SDO16" s="283"/>
      <c r="SDP16" s="284"/>
      <c r="SDQ16" s="280"/>
      <c r="SDR16" s="281"/>
      <c r="SDS16" s="282"/>
      <c r="SDT16" s="283"/>
      <c r="SDU16" s="283"/>
      <c r="SDV16" s="283"/>
      <c r="SDW16" s="284"/>
      <c r="SDX16" s="280"/>
      <c r="SDY16" s="281"/>
      <c r="SDZ16" s="282"/>
      <c r="SEA16" s="283"/>
      <c r="SEB16" s="283"/>
      <c r="SEC16" s="283"/>
      <c r="SED16" s="284"/>
      <c r="SEE16" s="280"/>
      <c r="SEF16" s="281"/>
      <c r="SEG16" s="282"/>
      <c r="SEH16" s="283"/>
      <c r="SEI16" s="283"/>
      <c r="SEJ16" s="283"/>
      <c r="SEK16" s="284"/>
      <c r="SEL16" s="280"/>
      <c r="SEM16" s="281"/>
      <c r="SEN16" s="282"/>
      <c r="SEO16" s="283"/>
      <c r="SEP16" s="283"/>
      <c r="SEQ16" s="283"/>
      <c r="SER16" s="284"/>
      <c r="SES16" s="280"/>
      <c r="SET16" s="281"/>
      <c r="SEU16" s="282"/>
      <c r="SEV16" s="283"/>
      <c r="SEW16" s="283"/>
      <c r="SEX16" s="283"/>
      <c r="SEY16" s="284"/>
      <c r="SEZ16" s="280"/>
      <c r="SFA16" s="281"/>
      <c r="SFB16" s="282"/>
      <c r="SFC16" s="283"/>
      <c r="SFD16" s="283"/>
      <c r="SFE16" s="283"/>
      <c r="SFF16" s="284"/>
      <c r="SFG16" s="280"/>
      <c r="SFH16" s="281"/>
      <c r="SFI16" s="282"/>
      <c r="SFJ16" s="283"/>
      <c r="SFK16" s="283"/>
      <c r="SFL16" s="283"/>
      <c r="SFM16" s="284"/>
      <c r="SFN16" s="280"/>
      <c r="SFO16" s="281"/>
      <c r="SFP16" s="282"/>
      <c r="SFQ16" s="283"/>
      <c r="SFR16" s="283"/>
      <c r="SFS16" s="283"/>
      <c r="SFT16" s="284"/>
      <c r="SFU16" s="280"/>
      <c r="SFV16" s="281"/>
      <c r="SFW16" s="282"/>
      <c r="SFX16" s="283"/>
      <c r="SFY16" s="283"/>
      <c r="SFZ16" s="283"/>
      <c r="SGA16" s="284"/>
      <c r="SGB16" s="280"/>
      <c r="SGC16" s="281"/>
      <c r="SGD16" s="282"/>
      <c r="SGE16" s="283"/>
      <c r="SGF16" s="283"/>
      <c r="SGG16" s="283"/>
      <c r="SGH16" s="284"/>
      <c r="SGI16" s="280"/>
      <c r="SGJ16" s="281"/>
      <c r="SGK16" s="282"/>
      <c r="SGL16" s="283"/>
      <c r="SGM16" s="283"/>
      <c r="SGN16" s="283"/>
      <c r="SGO16" s="284"/>
      <c r="SGP16" s="280"/>
      <c r="SGQ16" s="281"/>
      <c r="SGR16" s="282"/>
      <c r="SGS16" s="283"/>
      <c r="SGT16" s="283"/>
      <c r="SGU16" s="283"/>
      <c r="SGV16" s="284"/>
      <c r="SGW16" s="280"/>
      <c r="SGX16" s="281"/>
      <c r="SGY16" s="282"/>
      <c r="SGZ16" s="283"/>
      <c r="SHA16" s="283"/>
      <c r="SHB16" s="283"/>
      <c r="SHC16" s="284"/>
      <c r="SHD16" s="280"/>
      <c r="SHE16" s="281"/>
      <c r="SHF16" s="282"/>
      <c r="SHG16" s="283"/>
      <c r="SHH16" s="283"/>
      <c r="SHI16" s="283"/>
      <c r="SHJ16" s="284"/>
      <c r="SHK16" s="280"/>
      <c r="SHL16" s="281"/>
      <c r="SHM16" s="282"/>
      <c r="SHN16" s="283"/>
      <c r="SHO16" s="283"/>
      <c r="SHP16" s="283"/>
      <c r="SHQ16" s="284"/>
      <c r="SHR16" s="280"/>
      <c r="SHS16" s="281"/>
      <c r="SHT16" s="282"/>
      <c r="SHU16" s="283"/>
      <c r="SHV16" s="283"/>
      <c r="SHW16" s="283"/>
      <c r="SHX16" s="284"/>
      <c r="SHY16" s="280"/>
      <c r="SHZ16" s="281"/>
      <c r="SIA16" s="282"/>
      <c r="SIB16" s="283"/>
      <c r="SIC16" s="283"/>
      <c r="SID16" s="283"/>
      <c r="SIE16" s="284"/>
      <c r="SIF16" s="280"/>
      <c r="SIG16" s="281"/>
      <c r="SIH16" s="282"/>
      <c r="SII16" s="283"/>
      <c r="SIJ16" s="283"/>
      <c r="SIK16" s="283"/>
      <c r="SIL16" s="284"/>
      <c r="SIM16" s="280"/>
      <c r="SIN16" s="281"/>
      <c r="SIO16" s="282"/>
      <c r="SIP16" s="283"/>
      <c r="SIQ16" s="283"/>
      <c r="SIR16" s="283"/>
      <c r="SIS16" s="284"/>
      <c r="SIT16" s="280"/>
      <c r="SIU16" s="281"/>
      <c r="SIV16" s="282"/>
      <c r="SIW16" s="283"/>
      <c r="SIX16" s="283"/>
      <c r="SIY16" s="283"/>
      <c r="SIZ16" s="284"/>
      <c r="SJA16" s="280"/>
      <c r="SJB16" s="281"/>
      <c r="SJC16" s="282"/>
      <c r="SJD16" s="283"/>
      <c r="SJE16" s="283"/>
      <c r="SJF16" s="283"/>
      <c r="SJG16" s="284"/>
      <c r="SJH16" s="280"/>
      <c r="SJI16" s="281"/>
      <c r="SJJ16" s="282"/>
      <c r="SJK16" s="283"/>
      <c r="SJL16" s="283"/>
      <c r="SJM16" s="283"/>
      <c r="SJN16" s="284"/>
      <c r="SJO16" s="280"/>
      <c r="SJP16" s="281"/>
      <c r="SJQ16" s="282"/>
      <c r="SJR16" s="283"/>
      <c r="SJS16" s="283"/>
      <c r="SJT16" s="283"/>
      <c r="SJU16" s="284"/>
      <c r="SJV16" s="280"/>
      <c r="SJW16" s="281"/>
      <c r="SJX16" s="282"/>
      <c r="SJY16" s="283"/>
      <c r="SJZ16" s="283"/>
      <c r="SKA16" s="283"/>
      <c r="SKB16" s="284"/>
      <c r="SKC16" s="280"/>
      <c r="SKD16" s="281"/>
      <c r="SKE16" s="282"/>
      <c r="SKF16" s="283"/>
      <c r="SKG16" s="283"/>
      <c r="SKH16" s="283"/>
      <c r="SKI16" s="284"/>
      <c r="SKJ16" s="280"/>
      <c r="SKK16" s="281"/>
      <c r="SKL16" s="282"/>
      <c r="SKM16" s="283"/>
      <c r="SKN16" s="283"/>
      <c r="SKO16" s="283"/>
      <c r="SKP16" s="284"/>
      <c r="SKQ16" s="280"/>
      <c r="SKR16" s="281"/>
      <c r="SKS16" s="282"/>
      <c r="SKT16" s="283"/>
      <c r="SKU16" s="283"/>
      <c r="SKV16" s="283"/>
      <c r="SKW16" s="284"/>
      <c r="SKX16" s="280"/>
      <c r="SKY16" s="281"/>
      <c r="SKZ16" s="282"/>
      <c r="SLA16" s="283"/>
      <c r="SLB16" s="283"/>
      <c r="SLC16" s="283"/>
      <c r="SLD16" s="284"/>
      <c r="SLE16" s="280"/>
      <c r="SLF16" s="281"/>
      <c r="SLG16" s="282"/>
      <c r="SLH16" s="283"/>
      <c r="SLI16" s="283"/>
      <c r="SLJ16" s="283"/>
      <c r="SLK16" s="284"/>
      <c r="SLL16" s="280"/>
      <c r="SLM16" s="281"/>
      <c r="SLN16" s="282"/>
      <c r="SLO16" s="283"/>
      <c r="SLP16" s="283"/>
      <c r="SLQ16" s="283"/>
      <c r="SLR16" s="284"/>
      <c r="SLS16" s="280"/>
      <c r="SLT16" s="281"/>
      <c r="SLU16" s="282"/>
      <c r="SLV16" s="283"/>
      <c r="SLW16" s="283"/>
      <c r="SLX16" s="283"/>
      <c r="SLY16" s="284"/>
      <c r="SLZ16" s="280"/>
      <c r="SMA16" s="281"/>
      <c r="SMB16" s="282"/>
      <c r="SMC16" s="283"/>
      <c r="SMD16" s="283"/>
      <c r="SME16" s="283"/>
      <c r="SMF16" s="284"/>
      <c r="SMG16" s="280"/>
      <c r="SMH16" s="281"/>
      <c r="SMI16" s="282"/>
      <c r="SMJ16" s="283"/>
      <c r="SMK16" s="283"/>
      <c r="SML16" s="283"/>
      <c r="SMM16" s="284"/>
      <c r="SMN16" s="280"/>
      <c r="SMO16" s="281"/>
      <c r="SMP16" s="282"/>
      <c r="SMQ16" s="283"/>
      <c r="SMR16" s="283"/>
      <c r="SMS16" s="283"/>
      <c r="SMT16" s="284"/>
      <c r="SMU16" s="280"/>
      <c r="SMV16" s="281"/>
      <c r="SMW16" s="282"/>
      <c r="SMX16" s="283"/>
      <c r="SMY16" s="283"/>
      <c r="SMZ16" s="283"/>
      <c r="SNA16" s="284"/>
      <c r="SNB16" s="280"/>
      <c r="SNC16" s="281"/>
      <c r="SND16" s="282"/>
      <c r="SNE16" s="283"/>
      <c r="SNF16" s="283"/>
      <c r="SNG16" s="283"/>
      <c r="SNH16" s="284"/>
      <c r="SNI16" s="280"/>
      <c r="SNJ16" s="281"/>
      <c r="SNK16" s="282"/>
      <c r="SNL16" s="283"/>
      <c r="SNM16" s="283"/>
      <c r="SNN16" s="283"/>
      <c r="SNO16" s="284"/>
      <c r="SNP16" s="280"/>
      <c r="SNQ16" s="281"/>
      <c r="SNR16" s="282"/>
      <c r="SNS16" s="283"/>
      <c r="SNT16" s="283"/>
      <c r="SNU16" s="283"/>
      <c r="SNV16" s="284"/>
      <c r="SNW16" s="280"/>
      <c r="SNX16" s="281"/>
      <c r="SNY16" s="282"/>
      <c r="SNZ16" s="283"/>
      <c r="SOA16" s="283"/>
      <c r="SOB16" s="283"/>
      <c r="SOC16" s="284"/>
      <c r="SOD16" s="280"/>
      <c r="SOE16" s="281"/>
      <c r="SOF16" s="282"/>
      <c r="SOG16" s="283"/>
      <c r="SOH16" s="283"/>
      <c r="SOI16" s="283"/>
      <c r="SOJ16" s="284"/>
      <c r="SOK16" s="280"/>
      <c r="SOL16" s="281"/>
      <c r="SOM16" s="282"/>
      <c r="SON16" s="283"/>
      <c r="SOO16" s="283"/>
      <c r="SOP16" s="283"/>
      <c r="SOQ16" s="284"/>
      <c r="SOR16" s="280"/>
      <c r="SOS16" s="281"/>
      <c r="SOT16" s="282"/>
      <c r="SOU16" s="283"/>
      <c r="SOV16" s="283"/>
      <c r="SOW16" s="283"/>
      <c r="SOX16" s="284"/>
      <c r="SOY16" s="280"/>
      <c r="SOZ16" s="281"/>
      <c r="SPA16" s="282"/>
      <c r="SPB16" s="283"/>
      <c r="SPC16" s="283"/>
      <c r="SPD16" s="283"/>
      <c r="SPE16" s="284"/>
      <c r="SPF16" s="280"/>
      <c r="SPG16" s="281"/>
      <c r="SPH16" s="282"/>
      <c r="SPI16" s="283"/>
      <c r="SPJ16" s="283"/>
      <c r="SPK16" s="283"/>
      <c r="SPL16" s="284"/>
      <c r="SPM16" s="280"/>
      <c r="SPN16" s="281"/>
      <c r="SPO16" s="282"/>
      <c r="SPP16" s="283"/>
      <c r="SPQ16" s="283"/>
      <c r="SPR16" s="283"/>
      <c r="SPS16" s="284"/>
      <c r="SPT16" s="280"/>
      <c r="SPU16" s="281"/>
      <c r="SPV16" s="282"/>
      <c r="SPW16" s="283"/>
      <c r="SPX16" s="283"/>
      <c r="SPY16" s="283"/>
      <c r="SPZ16" s="284"/>
      <c r="SQA16" s="280"/>
      <c r="SQB16" s="281"/>
      <c r="SQC16" s="282"/>
      <c r="SQD16" s="283"/>
      <c r="SQE16" s="283"/>
      <c r="SQF16" s="283"/>
      <c r="SQG16" s="284"/>
      <c r="SQH16" s="280"/>
      <c r="SQI16" s="281"/>
      <c r="SQJ16" s="282"/>
      <c r="SQK16" s="283"/>
      <c r="SQL16" s="283"/>
      <c r="SQM16" s="283"/>
      <c r="SQN16" s="284"/>
      <c r="SQO16" s="280"/>
      <c r="SQP16" s="281"/>
      <c r="SQQ16" s="282"/>
      <c r="SQR16" s="283"/>
      <c r="SQS16" s="283"/>
      <c r="SQT16" s="283"/>
      <c r="SQU16" s="284"/>
      <c r="SQV16" s="280"/>
      <c r="SQW16" s="281"/>
      <c r="SQX16" s="282"/>
      <c r="SQY16" s="283"/>
      <c r="SQZ16" s="283"/>
      <c r="SRA16" s="283"/>
      <c r="SRB16" s="284"/>
      <c r="SRC16" s="280"/>
      <c r="SRD16" s="281"/>
      <c r="SRE16" s="282"/>
      <c r="SRF16" s="283"/>
      <c r="SRG16" s="283"/>
      <c r="SRH16" s="283"/>
      <c r="SRI16" s="284"/>
      <c r="SRJ16" s="280"/>
      <c r="SRK16" s="281"/>
      <c r="SRL16" s="282"/>
      <c r="SRM16" s="283"/>
      <c r="SRN16" s="283"/>
      <c r="SRO16" s="283"/>
      <c r="SRP16" s="284"/>
      <c r="SRQ16" s="280"/>
      <c r="SRR16" s="281"/>
      <c r="SRS16" s="282"/>
      <c r="SRT16" s="283"/>
      <c r="SRU16" s="283"/>
      <c r="SRV16" s="283"/>
      <c r="SRW16" s="284"/>
      <c r="SRX16" s="280"/>
      <c r="SRY16" s="281"/>
      <c r="SRZ16" s="282"/>
      <c r="SSA16" s="283"/>
      <c r="SSB16" s="283"/>
      <c r="SSC16" s="283"/>
      <c r="SSD16" s="284"/>
      <c r="SSE16" s="280"/>
      <c r="SSF16" s="281"/>
      <c r="SSG16" s="282"/>
      <c r="SSH16" s="283"/>
      <c r="SSI16" s="283"/>
      <c r="SSJ16" s="283"/>
      <c r="SSK16" s="284"/>
      <c r="SSL16" s="280"/>
      <c r="SSM16" s="281"/>
      <c r="SSN16" s="282"/>
      <c r="SSO16" s="283"/>
      <c r="SSP16" s="283"/>
      <c r="SSQ16" s="283"/>
      <c r="SSR16" s="284"/>
      <c r="SSS16" s="280"/>
      <c r="SST16" s="281"/>
      <c r="SSU16" s="282"/>
      <c r="SSV16" s="283"/>
      <c r="SSW16" s="283"/>
      <c r="SSX16" s="283"/>
      <c r="SSY16" s="284"/>
      <c r="SSZ16" s="280"/>
      <c r="STA16" s="281"/>
      <c r="STB16" s="282"/>
      <c r="STC16" s="283"/>
      <c r="STD16" s="283"/>
      <c r="STE16" s="283"/>
      <c r="STF16" s="284"/>
      <c r="STG16" s="280"/>
      <c r="STH16" s="281"/>
      <c r="STI16" s="282"/>
      <c r="STJ16" s="283"/>
      <c r="STK16" s="283"/>
      <c r="STL16" s="283"/>
      <c r="STM16" s="284"/>
      <c r="STN16" s="280"/>
      <c r="STO16" s="281"/>
      <c r="STP16" s="282"/>
      <c r="STQ16" s="283"/>
      <c r="STR16" s="283"/>
      <c r="STS16" s="283"/>
      <c r="STT16" s="284"/>
      <c r="STU16" s="280"/>
      <c r="STV16" s="281"/>
      <c r="STW16" s="282"/>
      <c r="STX16" s="283"/>
      <c r="STY16" s="283"/>
      <c r="STZ16" s="283"/>
      <c r="SUA16" s="284"/>
      <c r="SUB16" s="280"/>
      <c r="SUC16" s="281"/>
      <c r="SUD16" s="282"/>
      <c r="SUE16" s="283"/>
      <c r="SUF16" s="283"/>
      <c r="SUG16" s="283"/>
      <c r="SUH16" s="284"/>
      <c r="SUI16" s="280"/>
      <c r="SUJ16" s="281"/>
      <c r="SUK16" s="282"/>
      <c r="SUL16" s="283"/>
      <c r="SUM16" s="283"/>
      <c r="SUN16" s="283"/>
      <c r="SUO16" s="284"/>
      <c r="SUP16" s="280"/>
      <c r="SUQ16" s="281"/>
      <c r="SUR16" s="282"/>
      <c r="SUS16" s="283"/>
      <c r="SUT16" s="283"/>
      <c r="SUU16" s="283"/>
      <c r="SUV16" s="284"/>
      <c r="SUW16" s="280"/>
      <c r="SUX16" s="281"/>
      <c r="SUY16" s="282"/>
      <c r="SUZ16" s="283"/>
      <c r="SVA16" s="283"/>
      <c r="SVB16" s="283"/>
      <c r="SVC16" s="284"/>
      <c r="SVD16" s="280"/>
      <c r="SVE16" s="281"/>
      <c r="SVF16" s="282"/>
      <c r="SVG16" s="283"/>
      <c r="SVH16" s="283"/>
      <c r="SVI16" s="283"/>
      <c r="SVJ16" s="284"/>
      <c r="SVK16" s="280"/>
      <c r="SVL16" s="281"/>
      <c r="SVM16" s="282"/>
      <c r="SVN16" s="283"/>
      <c r="SVO16" s="283"/>
      <c r="SVP16" s="283"/>
      <c r="SVQ16" s="284"/>
      <c r="SVR16" s="280"/>
      <c r="SVS16" s="281"/>
      <c r="SVT16" s="282"/>
      <c r="SVU16" s="283"/>
      <c r="SVV16" s="283"/>
      <c r="SVW16" s="283"/>
      <c r="SVX16" s="284"/>
      <c r="SVY16" s="280"/>
      <c r="SVZ16" s="281"/>
      <c r="SWA16" s="282"/>
      <c r="SWB16" s="283"/>
      <c r="SWC16" s="283"/>
      <c r="SWD16" s="283"/>
      <c r="SWE16" s="284"/>
      <c r="SWF16" s="280"/>
      <c r="SWG16" s="281"/>
      <c r="SWH16" s="282"/>
      <c r="SWI16" s="283"/>
      <c r="SWJ16" s="283"/>
      <c r="SWK16" s="283"/>
      <c r="SWL16" s="284"/>
      <c r="SWM16" s="280"/>
      <c r="SWN16" s="281"/>
      <c r="SWO16" s="282"/>
      <c r="SWP16" s="283"/>
      <c r="SWQ16" s="283"/>
      <c r="SWR16" s="283"/>
      <c r="SWS16" s="284"/>
      <c r="SWT16" s="280"/>
      <c r="SWU16" s="281"/>
      <c r="SWV16" s="282"/>
      <c r="SWW16" s="283"/>
      <c r="SWX16" s="283"/>
      <c r="SWY16" s="283"/>
      <c r="SWZ16" s="284"/>
      <c r="SXA16" s="280"/>
      <c r="SXB16" s="281"/>
      <c r="SXC16" s="282"/>
      <c r="SXD16" s="283"/>
      <c r="SXE16" s="283"/>
      <c r="SXF16" s="283"/>
      <c r="SXG16" s="284"/>
      <c r="SXH16" s="280"/>
      <c r="SXI16" s="281"/>
      <c r="SXJ16" s="282"/>
      <c r="SXK16" s="283"/>
      <c r="SXL16" s="283"/>
      <c r="SXM16" s="283"/>
      <c r="SXN16" s="284"/>
      <c r="SXO16" s="280"/>
      <c r="SXP16" s="281"/>
      <c r="SXQ16" s="282"/>
      <c r="SXR16" s="283"/>
      <c r="SXS16" s="283"/>
      <c r="SXT16" s="283"/>
      <c r="SXU16" s="284"/>
      <c r="SXV16" s="280"/>
      <c r="SXW16" s="281"/>
      <c r="SXX16" s="282"/>
      <c r="SXY16" s="283"/>
      <c r="SXZ16" s="283"/>
      <c r="SYA16" s="283"/>
      <c r="SYB16" s="284"/>
      <c r="SYC16" s="280"/>
      <c r="SYD16" s="281"/>
      <c r="SYE16" s="282"/>
      <c r="SYF16" s="283"/>
      <c r="SYG16" s="283"/>
      <c r="SYH16" s="283"/>
      <c r="SYI16" s="284"/>
      <c r="SYJ16" s="280"/>
      <c r="SYK16" s="281"/>
      <c r="SYL16" s="282"/>
      <c r="SYM16" s="283"/>
      <c r="SYN16" s="283"/>
      <c r="SYO16" s="283"/>
      <c r="SYP16" s="284"/>
      <c r="SYQ16" s="280"/>
      <c r="SYR16" s="281"/>
      <c r="SYS16" s="282"/>
      <c r="SYT16" s="283"/>
      <c r="SYU16" s="283"/>
      <c r="SYV16" s="283"/>
      <c r="SYW16" s="284"/>
      <c r="SYX16" s="280"/>
      <c r="SYY16" s="281"/>
      <c r="SYZ16" s="282"/>
      <c r="SZA16" s="283"/>
      <c r="SZB16" s="283"/>
      <c r="SZC16" s="283"/>
      <c r="SZD16" s="284"/>
      <c r="SZE16" s="280"/>
      <c r="SZF16" s="281"/>
      <c r="SZG16" s="282"/>
      <c r="SZH16" s="283"/>
      <c r="SZI16" s="283"/>
      <c r="SZJ16" s="283"/>
      <c r="SZK16" s="284"/>
      <c r="SZL16" s="280"/>
      <c r="SZM16" s="281"/>
      <c r="SZN16" s="282"/>
      <c r="SZO16" s="283"/>
      <c r="SZP16" s="283"/>
      <c r="SZQ16" s="283"/>
      <c r="SZR16" s="284"/>
      <c r="SZS16" s="280"/>
      <c r="SZT16" s="281"/>
      <c r="SZU16" s="282"/>
      <c r="SZV16" s="283"/>
      <c r="SZW16" s="283"/>
      <c r="SZX16" s="283"/>
      <c r="SZY16" s="284"/>
      <c r="SZZ16" s="280"/>
      <c r="TAA16" s="281"/>
      <c r="TAB16" s="282"/>
      <c r="TAC16" s="283"/>
      <c r="TAD16" s="283"/>
      <c r="TAE16" s="283"/>
      <c r="TAF16" s="284"/>
      <c r="TAG16" s="280"/>
      <c r="TAH16" s="281"/>
      <c r="TAI16" s="282"/>
      <c r="TAJ16" s="283"/>
      <c r="TAK16" s="283"/>
      <c r="TAL16" s="283"/>
      <c r="TAM16" s="284"/>
      <c r="TAN16" s="280"/>
      <c r="TAO16" s="281"/>
      <c r="TAP16" s="282"/>
      <c r="TAQ16" s="283"/>
      <c r="TAR16" s="283"/>
      <c r="TAS16" s="283"/>
      <c r="TAT16" s="284"/>
      <c r="TAU16" s="280"/>
      <c r="TAV16" s="281"/>
      <c r="TAW16" s="282"/>
      <c r="TAX16" s="283"/>
      <c r="TAY16" s="283"/>
      <c r="TAZ16" s="283"/>
      <c r="TBA16" s="284"/>
      <c r="TBB16" s="280"/>
      <c r="TBC16" s="281"/>
      <c r="TBD16" s="282"/>
      <c r="TBE16" s="283"/>
      <c r="TBF16" s="283"/>
      <c r="TBG16" s="283"/>
      <c r="TBH16" s="284"/>
      <c r="TBI16" s="280"/>
      <c r="TBJ16" s="281"/>
      <c r="TBK16" s="282"/>
      <c r="TBL16" s="283"/>
      <c r="TBM16" s="283"/>
      <c r="TBN16" s="283"/>
      <c r="TBO16" s="284"/>
      <c r="TBP16" s="280"/>
      <c r="TBQ16" s="281"/>
      <c r="TBR16" s="282"/>
      <c r="TBS16" s="283"/>
      <c r="TBT16" s="283"/>
      <c r="TBU16" s="283"/>
      <c r="TBV16" s="284"/>
      <c r="TBW16" s="280"/>
      <c r="TBX16" s="281"/>
      <c r="TBY16" s="282"/>
      <c r="TBZ16" s="283"/>
      <c r="TCA16" s="283"/>
      <c r="TCB16" s="283"/>
      <c r="TCC16" s="284"/>
      <c r="TCD16" s="280"/>
      <c r="TCE16" s="281"/>
      <c r="TCF16" s="282"/>
      <c r="TCG16" s="283"/>
      <c r="TCH16" s="283"/>
      <c r="TCI16" s="283"/>
      <c r="TCJ16" s="284"/>
      <c r="TCK16" s="280"/>
      <c r="TCL16" s="281"/>
      <c r="TCM16" s="282"/>
      <c r="TCN16" s="283"/>
      <c r="TCO16" s="283"/>
      <c r="TCP16" s="283"/>
      <c r="TCQ16" s="284"/>
      <c r="TCR16" s="280"/>
      <c r="TCS16" s="281"/>
      <c r="TCT16" s="282"/>
      <c r="TCU16" s="283"/>
      <c r="TCV16" s="283"/>
      <c r="TCW16" s="283"/>
      <c r="TCX16" s="284"/>
      <c r="TCY16" s="280"/>
      <c r="TCZ16" s="281"/>
      <c r="TDA16" s="282"/>
      <c r="TDB16" s="283"/>
      <c r="TDC16" s="283"/>
      <c r="TDD16" s="283"/>
      <c r="TDE16" s="284"/>
      <c r="TDF16" s="280"/>
      <c r="TDG16" s="281"/>
      <c r="TDH16" s="282"/>
      <c r="TDI16" s="283"/>
      <c r="TDJ16" s="283"/>
      <c r="TDK16" s="283"/>
      <c r="TDL16" s="284"/>
      <c r="TDM16" s="280"/>
      <c r="TDN16" s="281"/>
      <c r="TDO16" s="282"/>
      <c r="TDP16" s="283"/>
      <c r="TDQ16" s="283"/>
      <c r="TDR16" s="283"/>
      <c r="TDS16" s="284"/>
      <c r="TDT16" s="280"/>
      <c r="TDU16" s="281"/>
      <c r="TDV16" s="282"/>
      <c r="TDW16" s="283"/>
      <c r="TDX16" s="283"/>
      <c r="TDY16" s="283"/>
      <c r="TDZ16" s="284"/>
      <c r="TEA16" s="280"/>
      <c r="TEB16" s="281"/>
      <c r="TEC16" s="282"/>
      <c r="TED16" s="283"/>
      <c r="TEE16" s="283"/>
      <c r="TEF16" s="283"/>
      <c r="TEG16" s="284"/>
      <c r="TEH16" s="280"/>
      <c r="TEI16" s="281"/>
      <c r="TEJ16" s="282"/>
      <c r="TEK16" s="283"/>
      <c r="TEL16" s="283"/>
      <c r="TEM16" s="283"/>
      <c r="TEN16" s="284"/>
      <c r="TEO16" s="280"/>
      <c r="TEP16" s="281"/>
      <c r="TEQ16" s="282"/>
      <c r="TER16" s="283"/>
      <c r="TES16" s="283"/>
      <c r="TET16" s="283"/>
      <c r="TEU16" s="284"/>
      <c r="TEV16" s="280"/>
      <c r="TEW16" s="281"/>
      <c r="TEX16" s="282"/>
      <c r="TEY16" s="283"/>
      <c r="TEZ16" s="283"/>
      <c r="TFA16" s="283"/>
      <c r="TFB16" s="284"/>
      <c r="TFC16" s="280"/>
      <c r="TFD16" s="281"/>
      <c r="TFE16" s="282"/>
      <c r="TFF16" s="283"/>
      <c r="TFG16" s="283"/>
      <c r="TFH16" s="283"/>
      <c r="TFI16" s="284"/>
      <c r="TFJ16" s="280"/>
      <c r="TFK16" s="281"/>
      <c r="TFL16" s="282"/>
      <c r="TFM16" s="283"/>
      <c r="TFN16" s="283"/>
      <c r="TFO16" s="283"/>
      <c r="TFP16" s="284"/>
      <c r="TFQ16" s="280"/>
      <c r="TFR16" s="281"/>
      <c r="TFS16" s="282"/>
      <c r="TFT16" s="283"/>
      <c r="TFU16" s="283"/>
      <c r="TFV16" s="283"/>
      <c r="TFW16" s="284"/>
      <c r="TFX16" s="280"/>
      <c r="TFY16" s="281"/>
      <c r="TFZ16" s="282"/>
      <c r="TGA16" s="283"/>
      <c r="TGB16" s="283"/>
      <c r="TGC16" s="283"/>
      <c r="TGD16" s="284"/>
      <c r="TGE16" s="280"/>
      <c r="TGF16" s="281"/>
      <c r="TGG16" s="282"/>
      <c r="TGH16" s="283"/>
      <c r="TGI16" s="283"/>
      <c r="TGJ16" s="283"/>
      <c r="TGK16" s="284"/>
      <c r="TGL16" s="280"/>
      <c r="TGM16" s="281"/>
      <c r="TGN16" s="282"/>
      <c r="TGO16" s="283"/>
      <c r="TGP16" s="283"/>
      <c r="TGQ16" s="283"/>
      <c r="TGR16" s="284"/>
      <c r="TGS16" s="280"/>
      <c r="TGT16" s="281"/>
      <c r="TGU16" s="282"/>
      <c r="TGV16" s="283"/>
      <c r="TGW16" s="283"/>
      <c r="TGX16" s="283"/>
      <c r="TGY16" s="284"/>
      <c r="TGZ16" s="280"/>
      <c r="THA16" s="281"/>
      <c r="THB16" s="282"/>
      <c r="THC16" s="283"/>
      <c r="THD16" s="283"/>
      <c r="THE16" s="283"/>
      <c r="THF16" s="284"/>
      <c r="THG16" s="280"/>
      <c r="THH16" s="281"/>
      <c r="THI16" s="282"/>
      <c r="THJ16" s="283"/>
      <c r="THK16" s="283"/>
      <c r="THL16" s="283"/>
      <c r="THM16" s="284"/>
      <c r="THN16" s="280"/>
      <c r="THO16" s="281"/>
      <c r="THP16" s="282"/>
      <c r="THQ16" s="283"/>
      <c r="THR16" s="283"/>
      <c r="THS16" s="283"/>
      <c r="THT16" s="284"/>
      <c r="THU16" s="280"/>
      <c r="THV16" s="281"/>
      <c r="THW16" s="282"/>
      <c r="THX16" s="283"/>
      <c r="THY16" s="283"/>
      <c r="THZ16" s="283"/>
      <c r="TIA16" s="284"/>
      <c r="TIB16" s="280"/>
      <c r="TIC16" s="281"/>
      <c r="TID16" s="282"/>
      <c r="TIE16" s="283"/>
      <c r="TIF16" s="283"/>
      <c r="TIG16" s="283"/>
      <c r="TIH16" s="284"/>
      <c r="TII16" s="280"/>
      <c r="TIJ16" s="281"/>
      <c r="TIK16" s="282"/>
      <c r="TIL16" s="283"/>
      <c r="TIM16" s="283"/>
      <c r="TIN16" s="283"/>
      <c r="TIO16" s="284"/>
      <c r="TIP16" s="280"/>
      <c r="TIQ16" s="281"/>
      <c r="TIR16" s="282"/>
      <c r="TIS16" s="283"/>
      <c r="TIT16" s="283"/>
      <c r="TIU16" s="283"/>
      <c r="TIV16" s="284"/>
      <c r="TIW16" s="280"/>
      <c r="TIX16" s="281"/>
      <c r="TIY16" s="282"/>
      <c r="TIZ16" s="283"/>
      <c r="TJA16" s="283"/>
      <c r="TJB16" s="283"/>
      <c r="TJC16" s="284"/>
      <c r="TJD16" s="280"/>
      <c r="TJE16" s="281"/>
      <c r="TJF16" s="282"/>
      <c r="TJG16" s="283"/>
      <c r="TJH16" s="283"/>
      <c r="TJI16" s="283"/>
      <c r="TJJ16" s="284"/>
      <c r="TJK16" s="280"/>
      <c r="TJL16" s="281"/>
      <c r="TJM16" s="282"/>
      <c r="TJN16" s="283"/>
      <c r="TJO16" s="283"/>
      <c r="TJP16" s="283"/>
      <c r="TJQ16" s="284"/>
      <c r="TJR16" s="280"/>
      <c r="TJS16" s="281"/>
      <c r="TJT16" s="282"/>
      <c r="TJU16" s="283"/>
      <c r="TJV16" s="283"/>
      <c r="TJW16" s="283"/>
      <c r="TJX16" s="284"/>
      <c r="TJY16" s="280"/>
      <c r="TJZ16" s="281"/>
      <c r="TKA16" s="282"/>
      <c r="TKB16" s="283"/>
      <c r="TKC16" s="283"/>
      <c r="TKD16" s="283"/>
      <c r="TKE16" s="284"/>
      <c r="TKF16" s="280"/>
      <c r="TKG16" s="281"/>
      <c r="TKH16" s="282"/>
      <c r="TKI16" s="283"/>
      <c r="TKJ16" s="283"/>
      <c r="TKK16" s="283"/>
      <c r="TKL16" s="284"/>
      <c r="TKM16" s="280"/>
      <c r="TKN16" s="281"/>
      <c r="TKO16" s="282"/>
      <c r="TKP16" s="283"/>
      <c r="TKQ16" s="283"/>
      <c r="TKR16" s="283"/>
      <c r="TKS16" s="284"/>
      <c r="TKT16" s="280"/>
      <c r="TKU16" s="281"/>
      <c r="TKV16" s="282"/>
      <c r="TKW16" s="283"/>
      <c r="TKX16" s="283"/>
      <c r="TKY16" s="283"/>
      <c r="TKZ16" s="284"/>
      <c r="TLA16" s="280"/>
      <c r="TLB16" s="281"/>
      <c r="TLC16" s="282"/>
      <c r="TLD16" s="283"/>
      <c r="TLE16" s="283"/>
      <c r="TLF16" s="283"/>
      <c r="TLG16" s="284"/>
      <c r="TLH16" s="280"/>
      <c r="TLI16" s="281"/>
      <c r="TLJ16" s="282"/>
      <c r="TLK16" s="283"/>
      <c r="TLL16" s="283"/>
      <c r="TLM16" s="283"/>
      <c r="TLN16" s="284"/>
      <c r="TLO16" s="280"/>
      <c r="TLP16" s="281"/>
      <c r="TLQ16" s="282"/>
      <c r="TLR16" s="283"/>
      <c r="TLS16" s="283"/>
      <c r="TLT16" s="283"/>
      <c r="TLU16" s="284"/>
      <c r="TLV16" s="280"/>
      <c r="TLW16" s="281"/>
      <c r="TLX16" s="282"/>
      <c r="TLY16" s="283"/>
      <c r="TLZ16" s="283"/>
      <c r="TMA16" s="283"/>
      <c r="TMB16" s="284"/>
      <c r="TMC16" s="280"/>
      <c r="TMD16" s="281"/>
      <c r="TME16" s="282"/>
      <c r="TMF16" s="283"/>
      <c r="TMG16" s="283"/>
      <c r="TMH16" s="283"/>
      <c r="TMI16" s="284"/>
      <c r="TMJ16" s="280"/>
      <c r="TMK16" s="281"/>
      <c r="TML16" s="282"/>
      <c r="TMM16" s="283"/>
      <c r="TMN16" s="283"/>
      <c r="TMO16" s="283"/>
      <c r="TMP16" s="284"/>
      <c r="TMQ16" s="280"/>
      <c r="TMR16" s="281"/>
      <c r="TMS16" s="282"/>
      <c r="TMT16" s="283"/>
      <c r="TMU16" s="283"/>
      <c r="TMV16" s="283"/>
      <c r="TMW16" s="284"/>
      <c r="TMX16" s="280"/>
      <c r="TMY16" s="281"/>
      <c r="TMZ16" s="282"/>
      <c r="TNA16" s="283"/>
      <c r="TNB16" s="283"/>
      <c r="TNC16" s="283"/>
      <c r="TND16" s="284"/>
      <c r="TNE16" s="280"/>
      <c r="TNF16" s="281"/>
      <c r="TNG16" s="282"/>
      <c r="TNH16" s="283"/>
      <c r="TNI16" s="283"/>
      <c r="TNJ16" s="283"/>
      <c r="TNK16" s="284"/>
      <c r="TNL16" s="280"/>
      <c r="TNM16" s="281"/>
      <c r="TNN16" s="282"/>
      <c r="TNO16" s="283"/>
      <c r="TNP16" s="283"/>
      <c r="TNQ16" s="283"/>
      <c r="TNR16" s="284"/>
      <c r="TNS16" s="280"/>
      <c r="TNT16" s="281"/>
      <c r="TNU16" s="282"/>
      <c r="TNV16" s="283"/>
      <c r="TNW16" s="283"/>
      <c r="TNX16" s="283"/>
      <c r="TNY16" s="284"/>
      <c r="TNZ16" s="280"/>
      <c r="TOA16" s="281"/>
      <c r="TOB16" s="282"/>
      <c r="TOC16" s="283"/>
      <c r="TOD16" s="283"/>
      <c r="TOE16" s="283"/>
      <c r="TOF16" s="284"/>
      <c r="TOG16" s="280"/>
      <c r="TOH16" s="281"/>
      <c r="TOI16" s="282"/>
      <c r="TOJ16" s="283"/>
      <c r="TOK16" s="283"/>
      <c r="TOL16" s="283"/>
      <c r="TOM16" s="284"/>
      <c r="TON16" s="280"/>
      <c r="TOO16" s="281"/>
      <c r="TOP16" s="282"/>
      <c r="TOQ16" s="283"/>
      <c r="TOR16" s="283"/>
      <c r="TOS16" s="283"/>
      <c r="TOT16" s="284"/>
      <c r="TOU16" s="280"/>
      <c r="TOV16" s="281"/>
      <c r="TOW16" s="282"/>
      <c r="TOX16" s="283"/>
      <c r="TOY16" s="283"/>
      <c r="TOZ16" s="283"/>
      <c r="TPA16" s="284"/>
      <c r="TPB16" s="280"/>
      <c r="TPC16" s="281"/>
      <c r="TPD16" s="282"/>
      <c r="TPE16" s="283"/>
      <c r="TPF16" s="283"/>
      <c r="TPG16" s="283"/>
      <c r="TPH16" s="284"/>
      <c r="TPI16" s="280"/>
      <c r="TPJ16" s="281"/>
      <c r="TPK16" s="282"/>
      <c r="TPL16" s="283"/>
      <c r="TPM16" s="283"/>
      <c r="TPN16" s="283"/>
      <c r="TPO16" s="284"/>
      <c r="TPP16" s="280"/>
      <c r="TPQ16" s="281"/>
      <c r="TPR16" s="282"/>
      <c r="TPS16" s="283"/>
      <c r="TPT16" s="283"/>
      <c r="TPU16" s="283"/>
      <c r="TPV16" s="284"/>
      <c r="TPW16" s="280"/>
      <c r="TPX16" s="281"/>
      <c r="TPY16" s="282"/>
      <c r="TPZ16" s="283"/>
      <c r="TQA16" s="283"/>
      <c r="TQB16" s="283"/>
      <c r="TQC16" s="284"/>
      <c r="TQD16" s="280"/>
      <c r="TQE16" s="281"/>
      <c r="TQF16" s="282"/>
      <c r="TQG16" s="283"/>
      <c r="TQH16" s="283"/>
      <c r="TQI16" s="283"/>
      <c r="TQJ16" s="284"/>
      <c r="TQK16" s="280"/>
      <c r="TQL16" s="281"/>
      <c r="TQM16" s="282"/>
      <c r="TQN16" s="283"/>
      <c r="TQO16" s="283"/>
      <c r="TQP16" s="283"/>
      <c r="TQQ16" s="284"/>
      <c r="TQR16" s="280"/>
      <c r="TQS16" s="281"/>
      <c r="TQT16" s="282"/>
      <c r="TQU16" s="283"/>
      <c r="TQV16" s="283"/>
      <c r="TQW16" s="283"/>
      <c r="TQX16" s="284"/>
      <c r="TQY16" s="280"/>
      <c r="TQZ16" s="281"/>
      <c r="TRA16" s="282"/>
      <c r="TRB16" s="283"/>
      <c r="TRC16" s="283"/>
      <c r="TRD16" s="283"/>
      <c r="TRE16" s="284"/>
      <c r="TRF16" s="280"/>
      <c r="TRG16" s="281"/>
      <c r="TRH16" s="282"/>
      <c r="TRI16" s="283"/>
      <c r="TRJ16" s="283"/>
      <c r="TRK16" s="283"/>
      <c r="TRL16" s="284"/>
      <c r="TRM16" s="280"/>
      <c r="TRN16" s="281"/>
      <c r="TRO16" s="282"/>
      <c r="TRP16" s="283"/>
      <c r="TRQ16" s="283"/>
      <c r="TRR16" s="283"/>
      <c r="TRS16" s="284"/>
      <c r="TRT16" s="280"/>
      <c r="TRU16" s="281"/>
      <c r="TRV16" s="282"/>
      <c r="TRW16" s="283"/>
      <c r="TRX16" s="283"/>
      <c r="TRY16" s="283"/>
      <c r="TRZ16" s="284"/>
      <c r="TSA16" s="280"/>
      <c r="TSB16" s="281"/>
      <c r="TSC16" s="282"/>
      <c r="TSD16" s="283"/>
      <c r="TSE16" s="283"/>
      <c r="TSF16" s="283"/>
      <c r="TSG16" s="284"/>
      <c r="TSH16" s="280"/>
      <c r="TSI16" s="281"/>
      <c r="TSJ16" s="282"/>
      <c r="TSK16" s="283"/>
      <c r="TSL16" s="283"/>
      <c r="TSM16" s="283"/>
      <c r="TSN16" s="284"/>
      <c r="TSO16" s="280"/>
      <c r="TSP16" s="281"/>
      <c r="TSQ16" s="282"/>
      <c r="TSR16" s="283"/>
      <c r="TSS16" s="283"/>
      <c r="TST16" s="283"/>
      <c r="TSU16" s="284"/>
      <c r="TSV16" s="280"/>
      <c r="TSW16" s="281"/>
      <c r="TSX16" s="282"/>
      <c r="TSY16" s="283"/>
      <c r="TSZ16" s="283"/>
      <c r="TTA16" s="283"/>
      <c r="TTB16" s="284"/>
      <c r="TTC16" s="280"/>
      <c r="TTD16" s="281"/>
      <c r="TTE16" s="282"/>
      <c r="TTF16" s="283"/>
      <c r="TTG16" s="283"/>
      <c r="TTH16" s="283"/>
      <c r="TTI16" s="284"/>
      <c r="TTJ16" s="280"/>
      <c r="TTK16" s="281"/>
      <c r="TTL16" s="282"/>
      <c r="TTM16" s="283"/>
      <c r="TTN16" s="283"/>
      <c r="TTO16" s="283"/>
      <c r="TTP16" s="284"/>
      <c r="TTQ16" s="280"/>
      <c r="TTR16" s="281"/>
      <c r="TTS16" s="282"/>
      <c r="TTT16" s="283"/>
      <c r="TTU16" s="283"/>
      <c r="TTV16" s="283"/>
      <c r="TTW16" s="284"/>
      <c r="TTX16" s="280"/>
      <c r="TTY16" s="281"/>
      <c r="TTZ16" s="282"/>
      <c r="TUA16" s="283"/>
      <c r="TUB16" s="283"/>
      <c r="TUC16" s="283"/>
      <c r="TUD16" s="284"/>
      <c r="TUE16" s="280"/>
      <c r="TUF16" s="281"/>
      <c r="TUG16" s="282"/>
      <c r="TUH16" s="283"/>
      <c r="TUI16" s="283"/>
      <c r="TUJ16" s="283"/>
      <c r="TUK16" s="284"/>
      <c r="TUL16" s="280"/>
      <c r="TUM16" s="281"/>
      <c r="TUN16" s="282"/>
      <c r="TUO16" s="283"/>
      <c r="TUP16" s="283"/>
      <c r="TUQ16" s="283"/>
      <c r="TUR16" s="284"/>
      <c r="TUS16" s="280"/>
      <c r="TUT16" s="281"/>
      <c r="TUU16" s="282"/>
      <c r="TUV16" s="283"/>
      <c r="TUW16" s="283"/>
      <c r="TUX16" s="283"/>
      <c r="TUY16" s="284"/>
      <c r="TUZ16" s="280"/>
      <c r="TVA16" s="281"/>
      <c r="TVB16" s="282"/>
      <c r="TVC16" s="283"/>
      <c r="TVD16" s="283"/>
      <c r="TVE16" s="283"/>
      <c r="TVF16" s="284"/>
      <c r="TVG16" s="280"/>
      <c r="TVH16" s="281"/>
      <c r="TVI16" s="282"/>
      <c r="TVJ16" s="283"/>
      <c r="TVK16" s="283"/>
      <c r="TVL16" s="283"/>
      <c r="TVM16" s="284"/>
      <c r="TVN16" s="280"/>
      <c r="TVO16" s="281"/>
      <c r="TVP16" s="282"/>
      <c r="TVQ16" s="283"/>
      <c r="TVR16" s="283"/>
      <c r="TVS16" s="283"/>
      <c r="TVT16" s="284"/>
      <c r="TVU16" s="280"/>
      <c r="TVV16" s="281"/>
      <c r="TVW16" s="282"/>
      <c r="TVX16" s="283"/>
      <c r="TVY16" s="283"/>
      <c r="TVZ16" s="283"/>
      <c r="TWA16" s="284"/>
      <c r="TWB16" s="280"/>
      <c r="TWC16" s="281"/>
      <c r="TWD16" s="282"/>
      <c r="TWE16" s="283"/>
      <c r="TWF16" s="283"/>
      <c r="TWG16" s="283"/>
      <c r="TWH16" s="284"/>
      <c r="TWI16" s="280"/>
      <c r="TWJ16" s="281"/>
      <c r="TWK16" s="282"/>
      <c r="TWL16" s="283"/>
      <c r="TWM16" s="283"/>
      <c r="TWN16" s="283"/>
      <c r="TWO16" s="284"/>
      <c r="TWP16" s="280"/>
      <c r="TWQ16" s="281"/>
      <c r="TWR16" s="282"/>
      <c r="TWS16" s="283"/>
      <c r="TWT16" s="283"/>
      <c r="TWU16" s="283"/>
      <c r="TWV16" s="284"/>
      <c r="TWW16" s="280"/>
      <c r="TWX16" s="281"/>
      <c r="TWY16" s="282"/>
      <c r="TWZ16" s="283"/>
      <c r="TXA16" s="283"/>
      <c r="TXB16" s="283"/>
      <c r="TXC16" s="284"/>
      <c r="TXD16" s="280"/>
      <c r="TXE16" s="281"/>
      <c r="TXF16" s="282"/>
      <c r="TXG16" s="283"/>
      <c r="TXH16" s="283"/>
      <c r="TXI16" s="283"/>
      <c r="TXJ16" s="284"/>
      <c r="TXK16" s="280"/>
      <c r="TXL16" s="281"/>
      <c r="TXM16" s="282"/>
      <c r="TXN16" s="283"/>
      <c r="TXO16" s="283"/>
      <c r="TXP16" s="283"/>
      <c r="TXQ16" s="284"/>
      <c r="TXR16" s="280"/>
      <c r="TXS16" s="281"/>
      <c r="TXT16" s="282"/>
      <c r="TXU16" s="283"/>
      <c r="TXV16" s="283"/>
      <c r="TXW16" s="283"/>
      <c r="TXX16" s="284"/>
      <c r="TXY16" s="280"/>
      <c r="TXZ16" s="281"/>
      <c r="TYA16" s="282"/>
      <c r="TYB16" s="283"/>
      <c r="TYC16" s="283"/>
      <c r="TYD16" s="283"/>
      <c r="TYE16" s="284"/>
      <c r="TYF16" s="280"/>
      <c r="TYG16" s="281"/>
      <c r="TYH16" s="282"/>
      <c r="TYI16" s="283"/>
      <c r="TYJ16" s="283"/>
      <c r="TYK16" s="283"/>
      <c r="TYL16" s="284"/>
      <c r="TYM16" s="280"/>
      <c r="TYN16" s="281"/>
      <c r="TYO16" s="282"/>
      <c r="TYP16" s="283"/>
      <c r="TYQ16" s="283"/>
      <c r="TYR16" s="283"/>
      <c r="TYS16" s="284"/>
      <c r="TYT16" s="280"/>
      <c r="TYU16" s="281"/>
      <c r="TYV16" s="282"/>
      <c r="TYW16" s="283"/>
      <c r="TYX16" s="283"/>
      <c r="TYY16" s="283"/>
      <c r="TYZ16" s="284"/>
      <c r="TZA16" s="280"/>
      <c r="TZB16" s="281"/>
      <c r="TZC16" s="282"/>
      <c r="TZD16" s="283"/>
      <c r="TZE16" s="283"/>
      <c r="TZF16" s="283"/>
      <c r="TZG16" s="284"/>
      <c r="TZH16" s="280"/>
      <c r="TZI16" s="281"/>
      <c r="TZJ16" s="282"/>
      <c r="TZK16" s="283"/>
      <c r="TZL16" s="283"/>
      <c r="TZM16" s="283"/>
      <c r="TZN16" s="284"/>
      <c r="TZO16" s="280"/>
      <c r="TZP16" s="281"/>
      <c r="TZQ16" s="282"/>
      <c r="TZR16" s="283"/>
      <c r="TZS16" s="283"/>
      <c r="TZT16" s="283"/>
      <c r="TZU16" s="284"/>
      <c r="TZV16" s="280"/>
      <c r="TZW16" s="281"/>
      <c r="TZX16" s="282"/>
      <c r="TZY16" s="283"/>
      <c r="TZZ16" s="283"/>
      <c r="UAA16" s="283"/>
      <c r="UAB16" s="284"/>
      <c r="UAC16" s="280"/>
      <c r="UAD16" s="281"/>
      <c r="UAE16" s="282"/>
      <c r="UAF16" s="283"/>
      <c r="UAG16" s="283"/>
      <c r="UAH16" s="283"/>
      <c r="UAI16" s="284"/>
      <c r="UAJ16" s="280"/>
      <c r="UAK16" s="281"/>
      <c r="UAL16" s="282"/>
      <c r="UAM16" s="283"/>
      <c r="UAN16" s="283"/>
      <c r="UAO16" s="283"/>
      <c r="UAP16" s="284"/>
      <c r="UAQ16" s="280"/>
      <c r="UAR16" s="281"/>
      <c r="UAS16" s="282"/>
      <c r="UAT16" s="283"/>
      <c r="UAU16" s="283"/>
      <c r="UAV16" s="283"/>
      <c r="UAW16" s="284"/>
      <c r="UAX16" s="280"/>
      <c r="UAY16" s="281"/>
      <c r="UAZ16" s="282"/>
      <c r="UBA16" s="283"/>
      <c r="UBB16" s="283"/>
      <c r="UBC16" s="283"/>
      <c r="UBD16" s="284"/>
      <c r="UBE16" s="280"/>
      <c r="UBF16" s="281"/>
      <c r="UBG16" s="282"/>
      <c r="UBH16" s="283"/>
      <c r="UBI16" s="283"/>
      <c r="UBJ16" s="283"/>
      <c r="UBK16" s="284"/>
      <c r="UBL16" s="280"/>
      <c r="UBM16" s="281"/>
      <c r="UBN16" s="282"/>
      <c r="UBO16" s="283"/>
      <c r="UBP16" s="283"/>
      <c r="UBQ16" s="283"/>
      <c r="UBR16" s="284"/>
      <c r="UBS16" s="280"/>
      <c r="UBT16" s="281"/>
      <c r="UBU16" s="282"/>
      <c r="UBV16" s="283"/>
      <c r="UBW16" s="283"/>
      <c r="UBX16" s="283"/>
      <c r="UBY16" s="284"/>
      <c r="UBZ16" s="280"/>
      <c r="UCA16" s="281"/>
      <c r="UCB16" s="282"/>
      <c r="UCC16" s="283"/>
      <c r="UCD16" s="283"/>
      <c r="UCE16" s="283"/>
      <c r="UCF16" s="284"/>
      <c r="UCG16" s="280"/>
      <c r="UCH16" s="281"/>
      <c r="UCI16" s="282"/>
      <c r="UCJ16" s="283"/>
      <c r="UCK16" s="283"/>
      <c r="UCL16" s="283"/>
      <c r="UCM16" s="284"/>
      <c r="UCN16" s="280"/>
      <c r="UCO16" s="281"/>
      <c r="UCP16" s="282"/>
      <c r="UCQ16" s="283"/>
      <c r="UCR16" s="283"/>
      <c r="UCS16" s="283"/>
      <c r="UCT16" s="284"/>
      <c r="UCU16" s="280"/>
      <c r="UCV16" s="281"/>
      <c r="UCW16" s="282"/>
      <c r="UCX16" s="283"/>
      <c r="UCY16" s="283"/>
      <c r="UCZ16" s="283"/>
      <c r="UDA16" s="284"/>
      <c r="UDB16" s="280"/>
      <c r="UDC16" s="281"/>
      <c r="UDD16" s="282"/>
      <c r="UDE16" s="283"/>
      <c r="UDF16" s="283"/>
      <c r="UDG16" s="283"/>
      <c r="UDH16" s="284"/>
      <c r="UDI16" s="280"/>
      <c r="UDJ16" s="281"/>
      <c r="UDK16" s="282"/>
      <c r="UDL16" s="283"/>
      <c r="UDM16" s="283"/>
      <c r="UDN16" s="283"/>
      <c r="UDO16" s="284"/>
      <c r="UDP16" s="280"/>
      <c r="UDQ16" s="281"/>
      <c r="UDR16" s="282"/>
      <c r="UDS16" s="283"/>
      <c r="UDT16" s="283"/>
      <c r="UDU16" s="283"/>
      <c r="UDV16" s="284"/>
      <c r="UDW16" s="280"/>
      <c r="UDX16" s="281"/>
      <c r="UDY16" s="282"/>
      <c r="UDZ16" s="283"/>
      <c r="UEA16" s="283"/>
      <c r="UEB16" s="283"/>
      <c r="UEC16" s="284"/>
      <c r="UED16" s="280"/>
      <c r="UEE16" s="281"/>
      <c r="UEF16" s="282"/>
      <c r="UEG16" s="283"/>
      <c r="UEH16" s="283"/>
      <c r="UEI16" s="283"/>
      <c r="UEJ16" s="284"/>
      <c r="UEK16" s="280"/>
      <c r="UEL16" s="281"/>
      <c r="UEM16" s="282"/>
      <c r="UEN16" s="283"/>
      <c r="UEO16" s="283"/>
      <c r="UEP16" s="283"/>
      <c r="UEQ16" s="284"/>
      <c r="UER16" s="280"/>
      <c r="UES16" s="281"/>
      <c r="UET16" s="282"/>
      <c r="UEU16" s="283"/>
      <c r="UEV16" s="283"/>
      <c r="UEW16" s="283"/>
      <c r="UEX16" s="284"/>
      <c r="UEY16" s="280"/>
      <c r="UEZ16" s="281"/>
      <c r="UFA16" s="282"/>
      <c r="UFB16" s="283"/>
      <c r="UFC16" s="283"/>
      <c r="UFD16" s="283"/>
      <c r="UFE16" s="284"/>
      <c r="UFF16" s="280"/>
      <c r="UFG16" s="281"/>
      <c r="UFH16" s="282"/>
      <c r="UFI16" s="283"/>
      <c r="UFJ16" s="283"/>
      <c r="UFK16" s="283"/>
      <c r="UFL16" s="284"/>
      <c r="UFM16" s="280"/>
      <c r="UFN16" s="281"/>
      <c r="UFO16" s="282"/>
      <c r="UFP16" s="283"/>
      <c r="UFQ16" s="283"/>
      <c r="UFR16" s="283"/>
      <c r="UFS16" s="284"/>
      <c r="UFT16" s="280"/>
      <c r="UFU16" s="281"/>
      <c r="UFV16" s="282"/>
      <c r="UFW16" s="283"/>
      <c r="UFX16" s="283"/>
      <c r="UFY16" s="283"/>
      <c r="UFZ16" s="284"/>
      <c r="UGA16" s="280"/>
      <c r="UGB16" s="281"/>
      <c r="UGC16" s="282"/>
      <c r="UGD16" s="283"/>
      <c r="UGE16" s="283"/>
      <c r="UGF16" s="283"/>
      <c r="UGG16" s="284"/>
      <c r="UGH16" s="280"/>
      <c r="UGI16" s="281"/>
      <c r="UGJ16" s="282"/>
      <c r="UGK16" s="283"/>
      <c r="UGL16" s="283"/>
      <c r="UGM16" s="283"/>
      <c r="UGN16" s="284"/>
      <c r="UGO16" s="280"/>
      <c r="UGP16" s="281"/>
      <c r="UGQ16" s="282"/>
      <c r="UGR16" s="283"/>
      <c r="UGS16" s="283"/>
      <c r="UGT16" s="283"/>
      <c r="UGU16" s="284"/>
      <c r="UGV16" s="280"/>
      <c r="UGW16" s="281"/>
      <c r="UGX16" s="282"/>
      <c r="UGY16" s="283"/>
      <c r="UGZ16" s="283"/>
      <c r="UHA16" s="283"/>
      <c r="UHB16" s="284"/>
      <c r="UHC16" s="280"/>
      <c r="UHD16" s="281"/>
      <c r="UHE16" s="282"/>
      <c r="UHF16" s="283"/>
      <c r="UHG16" s="283"/>
      <c r="UHH16" s="283"/>
      <c r="UHI16" s="284"/>
      <c r="UHJ16" s="280"/>
      <c r="UHK16" s="281"/>
      <c r="UHL16" s="282"/>
      <c r="UHM16" s="283"/>
      <c r="UHN16" s="283"/>
      <c r="UHO16" s="283"/>
      <c r="UHP16" s="284"/>
      <c r="UHQ16" s="280"/>
      <c r="UHR16" s="281"/>
      <c r="UHS16" s="282"/>
      <c r="UHT16" s="283"/>
      <c r="UHU16" s="283"/>
      <c r="UHV16" s="283"/>
      <c r="UHW16" s="284"/>
      <c r="UHX16" s="280"/>
      <c r="UHY16" s="281"/>
      <c r="UHZ16" s="282"/>
      <c r="UIA16" s="283"/>
      <c r="UIB16" s="283"/>
      <c r="UIC16" s="283"/>
      <c r="UID16" s="284"/>
      <c r="UIE16" s="280"/>
      <c r="UIF16" s="281"/>
      <c r="UIG16" s="282"/>
      <c r="UIH16" s="283"/>
      <c r="UII16" s="283"/>
      <c r="UIJ16" s="283"/>
      <c r="UIK16" s="284"/>
      <c r="UIL16" s="280"/>
      <c r="UIM16" s="281"/>
      <c r="UIN16" s="282"/>
      <c r="UIO16" s="283"/>
      <c r="UIP16" s="283"/>
      <c r="UIQ16" s="283"/>
      <c r="UIR16" s="284"/>
      <c r="UIS16" s="280"/>
      <c r="UIT16" s="281"/>
      <c r="UIU16" s="282"/>
      <c r="UIV16" s="283"/>
      <c r="UIW16" s="283"/>
      <c r="UIX16" s="283"/>
      <c r="UIY16" s="284"/>
      <c r="UIZ16" s="280"/>
      <c r="UJA16" s="281"/>
      <c r="UJB16" s="282"/>
      <c r="UJC16" s="283"/>
      <c r="UJD16" s="283"/>
      <c r="UJE16" s="283"/>
      <c r="UJF16" s="284"/>
      <c r="UJG16" s="280"/>
      <c r="UJH16" s="281"/>
      <c r="UJI16" s="282"/>
      <c r="UJJ16" s="283"/>
      <c r="UJK16" s="283"/>
      <c r="UJL16" s="283"/>
      <c r="UJM16" s="284"/>
      <c r="UJN16" s="280"/>
      <c r="UJO16" s="281"/>
      <c r="UJP16" s="282"/>
      <c r="UJQ16" s="283"/>
      <c r="UJR16" s="283"/>
      <c r="UJS16" s="283"/>
      <c r="UJT16" s="284"/>
      <c r="UJU16" s="280"/>
      <c r="UJV16" s="281"/>
      <c r="UJW16" s="282"/>
      <c r="UJX16" s="283"/>
      <c r="UJY16" s="283"/>
      <c r="UJZ16" s="283"/>
      <c r="UKA16" s="284"/>
      <c r="UKB16" s="280"/>
      <c r="UKC16" s="281"/>
      <c r="UKD16" s="282"/>
      <c r="UKE16" s="283"/>
      <c r="UKF16" s="283"/>
      <c r="UKG16" s="283"/>
      <c r="UKH16" s="284"/>
      <c r="UKI16" s="280"/>
      <c r="UKJ16" s="281"/>
      <c r="UKK16" s="282"/>
      <c r="UKL16" s="283"/>
      <c r="UKM16" s="283"/>
      <c r="UKN16" s="283"/>
      <c r="UKO16" s="284"/>
      <c r="UKP16" s="280"/>
      <c r="UKQ16" s="281"/>
      <c r="UKR16" s="282"/>
      <c r="UKS16" s="283"/>
      <c r="UKT16" s="283"/>
      <c r="UKU16" s="283"/>
      <c r="UKV16" s="284"/>
      <c r="UKW16" s="280"/>
      <c r="UKX16" s="281"/>
      <c r="UKY16" s="282"/>
      <c r="UKZ16" s="283"/>
      <c r="ULA16" s="283"/>
      <c r="ULB16" s="283"/>
      <c r="ULC16" s="284"/>
      <c r="ULD16" s="280"/>
      <c r="ULE16" s="281"/>
      <c r="ULF16" s="282"/>
      <c r="ULG16" s="283"/>
      <c r="ULH16" s="283"/>
      <c r="ULI16" s="283"/>
      <c r="ULJ16" s="284"/>
      <c r="ULK16" s="280"/>
      <c r="ULL16" s="281"/>
      <c r="ULM16" s="282"/>
      <c r="ULN16" s="283"/>
      <c r="ULO16" s="283"/>
      <c r="ULP16" s="283"/>
      <c r="ULQ16" s="284"/>
      <c r="ULR16" s="280"/>
      <c r="ULS16" s="281"/>
      <c r="ULT16" s="282"/>
      <c r="ULU16" s="283"/>
      <c r="ULV16" s="283"/>
      <c r="ULW16" s="283"/>
      <c r="ULX16" s="284"/>
      <c r="ULY16" s="280"/>
      <c r="ULZ16" s="281"/>
      <c r="UMA16" s="282"/>
      <c r="UMB16" s="283"/>
      <c r="UMC16" s="283"/>
      <c r="UMD16" s="283"/>
      <c r="UME16" s="284"/>
      <c r="UMF16" s="280"/>
      <c r="UMG16" s="281"/>
      <c r="UMH16" s="282"/>
      <c r="UMI16" s="283"/>
      <c r="UMJ16" s="283"/>
      <c r="UMK16" s="283"/>
      <c r="UML16" s="284"/>
      <c r="UMM16" s="280"/>
      <c r="UMN16" s="281"/>
      <c r="UMO16" s="282"/>
      <c r="UMP16" s="283"/>
      <c r="UMQ16" s="283"/>
      <c r="UMR16" s="283"/>
      <c r="UMS16" s="284"/>
      <c r="UMT16" s="280"/>
      <c r="UMU16" s="281"/>
      <c r="UMV16" s="282"/>
      <c r="UMW16" s="283"/>
      <c r="UMX16" s="283"/>
      <c r="UMY16" s="283"/>
      <c r="UMZ16" s="284"/>
      <c r="UNA16" s="280"/>
      <c r="UNB16" s="281"/>
      <c r="UNC16" s="282"/>
      <c r="UND16" s="283"/>
      <c r="UNE16" s="283"/>
      <c r="UNF16" s="283"/>
      <c r="UNG16" s="284"/>
      <c r="UNH16" s="280"/>
      <c r="UNI16" s="281"/>
      <c r="UNJ16" s="282"/>
      <c r="UNK16" s="283"/>
      <c r="UNL16" s="283"/>
      <c r="UNM16" s="283"/>
      <c r="UNN16" s="284"/>
      <c r="UNO16" s="280"/>
      <c r="UNP16" s="281"/>
      <c r="UNQ16" s="282"/>
      <c r="UNR16" s="283"/>
      <c r="UNS16" s="283"/>
      <c r="UNT16" s="283"/>
      <c r="UNU16" s="284"/>
      <c r="UNV16" s="280"/>
      <c r="UNW16" s="281"/>
      <c r="UNX16" s="282"/>
      <c r="UNY16" s="283"/>
      <c r="UNZ16" s="283"/>
      <c r="UOA16" s="283"/>
      <c r="UOB16" s="284"/>
      <c r="UOC16" s="280"/>
      <c r="UOD16" s="281"/>
      <c r="UOE16" s="282"/>
      <c r="UOF16" s="283"/>
      <c r="UOG16" s="283"/>
      <c r="UOH16" s="283"/>
      <c r="UOI16" s="284"/>
      <c r="UOJ16" s="280"/>
      <c r="UOK16" s="281"/>
      <c r="UOL16" s="282"/>
      <c r="UOM16" s="283"/>
      <c r="UON16" s="283"/>
      <c r="UOO16" s="283"/>
      <c r="UOP16" s="284"/>
      <c r="UOQ16" s="280"/>
      <c r="UOR16" s="281"/>
      <c r="UOS16" s="282"/>
      <c r="UOT16" s="283"/>
      <c r="UOU16" s="283"/>
      <c r="UOV16" s="283"/>
      <c r="UOW16" s="284"/>
      <c r="UOX16" s="280"/>
      <c r="UOY16" s="281"/>
      <c r="UOZ16" s="282"/>
      <c r="UPA16" s="283"/>
      <c r="UPB16" s="283"/>
      <c r="UPC16" s="283"/>
      <c r="UPD16" s="284"/>
      <c r="UPE16" s="280"/>
      <c r="UPF16" s="281"/>
      <c r="UPG16" s="282"/>
      <c r="UPH16" s="283"/>
      <c r="UPI16" s="283"/>
      <c r="UPJ16" s="283"/>
      <c r="UPK16" s="284"/>
      <c r="UPL16" s="280"/>
      <c r="UPM16" s="281"/>
      <c r="UPN16" s="282"/>
      <c r="UPO16" s="283"/>
      <c r="UPP16" s="283"/>
      <c r="UPQ16" s="283"/>
      <c r="UPR16" s="284"/>
      <c r="UPS16" s="280"/>
      <c r="UPT16" s="281"/>
      <c r="UPU16" s="282"/>
      <c r="UPV16" s="283"/>
      <c r="UPW16" s="283"/>
      <c r="UPX16" s="283"/>
      <c r="UPY16" s="284"/>
      <c r="UPZ16" s="280"/>
      <c r="UQA16" s="281"/>
      <c r="UQB16" s="282"/>
      <c r="UQC16" s="283"/>
      <c r="UQD16" s="283"/>
      <c r="UQE16" s="283"/>
      <c r="UQF16" s="284"/>
      <c r="UQG16" s="280"/>
      <c r="UQH16" s="281"/>
      <c r="UQI16" s="282"/>
      <c r="UQJ16" s="283"/>
      <c r="UQK16" s="283"/>
      <c r="UQL16" s="283"/>
      <c r="UQM16" s="284"/>
      <c r="UQN16" s="280"/>
      <c r="UQO16" s="281"/>
      <c r="UQP16" s="282"/>
      <c r="UQQ16" s="283"/>
      <c r="UQR16" s="283"/>
      <c r="UQS16" s="283"/>
      <c r="UQT16" s="284"/>
      <c r="UQU16" s="280"/>
      <c r="UQV16" s="281"/>
      <c r="UQW16" s="282"/>
      <c r="UQX16" s="283"/>
      <c r="UQY16" s="283"/>
      <c r="UQZ16" s="283"/>
      <c r="URA16" s="284"/>
      <c r="URB16" s="280"/>
      <c r="URC16" s="281"/>
      <c r="URD16" s="282"/>
      <c r="URE16" s="283"/>
      <c r="URF16" s="283"/>
      <c r="URG16" s="283"/>
      <c r="URH16" s="284"/>
      <c r="URI16" s="280"/>
      <c r="URJ16" s="281"/>
      <c r="URK16" s="282"/>
      <c r="URL16" s="283"/>
      <c r="URM16" s="283"/>
      <c r="URN16" s="283"/>
      <c r="URO16" s="284"/>
      <c r="URP16" s="280"/>
      <c r="URQ16" s="281"/>
      <c r="URR16" s="282"/>
      <c r="URS16" s="283"/>
      <c r="URT16" s="283"/>
      <c r="URU16" s="283"/>
      <c r="URV16" s="284"/>
      <c r="URW16" s="280"/>
      <c r="URX16" s="281"/>
      <c r="URY16" s="282"/>
      <c r="URZ16" s="283"/>
      <c r="USA16" s="283"/>
      <c r="USB16" s="283"/>
      <c r="USC16" s="284"/>
      <c r="USD16" s="280"/>
      <c r="USE16" s="281"/>
      <c r="USF16" s="282"/>
      <c r="USG16" s="283"/>
      <c r="USH16" s="283"/>
      <c r="USI16" s="283"/>
      <c r="USJ16" s="284"/>
      <c r="USK16" s="280"/>
      <c r="USL16" s="281"/>
      <c r="USM16" s="282"/>
      <c r="USN16" s="283"/>
      <c r="USO16" s="283"/>
      <c r="USP16" s="283"/>
      <c r="USQ16" s="284"/>
      <c r="USR16" s="280"/>
      <c r="USS16" s="281"/>
      <c r="UST16" s="282"/>
      <c r="USU16" s="283"/>
      <c r="USV16" s="283"/>
      <c r="USW16" s="283"/>
      <c r="USX16" s="284"/>
      <c r="USY16" s="280"/>
      <c r="USZ16" s="281"/>
      <c r="UTA16" s="282"/>
      <c r="UTB16" s="283"/>
      <c r="UTC16" s="283"/>
      <c r="UTD16" s="283"/>
      <c r="UTE16" s="284"/>
      <c r="UTF16" s="280"/>
      <c r="UTG16" s="281"/>
      <c r="UTH16" s="282"/>
      <c r="UTI16" s="283"/>
      <c r="UTJ16" s="283"/>
      <c r="UTK16" s="283"/>
      <c r="UTL16" s="284"/>
      <c r="UTM16" s="280"/>
      <c r="UTN16" s="281"/>
      <c r="UTO16" s="282"/>
      <c r="UTP16" s="283"/>
      <c r="UTQ16" s="283"/>
      <c r="UTR16" s="283"/>
      <c r="UTS16" s="284"/>
      <c r="UTT16" s="280"/>
      <c r="UTU16" s="281"/>
      <c r="UTV16" s="282"/>
      <c r="UTW16" s="283"/>
      <c r="UTX16" s="283"/>
      <c r="UTY16" s="283"/>
      <c r="UTZ16" s="284"/>
      <c r="UUA16" s="280"/>
      <c r="UUB16" s="281"/>
      <c r="UUC16" s="282"/>
      <c r="UUD16" s="283"/>
      <c r="UUE16" s="283"/>
      <c r="UUF16" s="283"/>
      <c r="UUG16" s="284"/>
      <c r="UUH16" s="280"/>
      <c r="UUI16" s="281"/>
      <c r="UUJ16" s="282"/>
      <c r="UUK16" s="283"/>
      <c r="UUL16" s="283"/>
      <c r="UUM16" s="283"/>
      <c r="UUN16" s="284"/>
      <c r="UUO16" s="280"/>
      <c r="UUP16" s="281"/>
      <c r="UUQ16" s="282"/>
      <c r="UUR16" s="283"/>
      <c r="UUS16" s="283"/>
      <c r="UUT16" s="283"/>
      <c r="UUU16" s="284"/>
      <c r="UUV16" s="280"/>
      <c r="UUW16" s="281"/>
      <c r="UUX16" s="282"/>
      <c r="UUY16" s="283"/>
      <c r="UUZ16" s="283"/>
      <c r="UVA16" s="283"/>
      <c r="UVB16" s="284"/>
      <c r="UVC16" s="280"/>
      <c r="UVD16" s="281"/>
      <c r="UVE16" s="282"/>
      <c r="UVF16" s="283"/>
      <c r="UVG16" s="283"/>
      <c r="UVH16" s="283"/>
      <c r="UVI16" s="284"/>
      <c r="UVJ16" s="280"/>
      <c r="UVK16" s="281"/>
      <c r="UVL16" s="282"/>
      <c r="UVM16" s="283"/>
      <c r="UVN16" s="283"/>
      <c r="UVO16" s="283"/>
      <c r="UVP16" s="284"/>
      <c r="UVQ16" s="280"/>
      <c r="UVR16" s="281"/>
      <c r="UVS16" s="282"/>
      <c r="UVT16" s="283"/>
      <c r="UVU16" s="283"/>
      <c r="UVV16" s="283"/>
      <c r="UVW16" s="284"/>
      <c r="UVX16" s="280"/>
      <c r="UVY16" s="281"/>
      <c r="UVZ16" s="282"/>
      <c r="UWA16" s="283"/>
      <c r="UWB16" s="283"/>
      <c r="UWC16" s="283"/>
      <c r="UWD16" s="284"/>
      <c r="UWE16" s="280"/>
      <c r="UWF16" s="281"/>
      <c r="UWG16" s="282"/>
      <c r="UWH16" s="283"/>
      <c r="UWI16" s="283"/>
      <c r="UWJ16" s="283"/>
      <c r="UWK16" s="284"/>
      <c r="UWL16" s="280"/>
      <c r="UWM16" s="281"/>
      <c r="UWN16" s="282"/>
      <c r="UWO16" s="283"/>
      <c r="UWP16" s="283"/>
      <c r="UWQ16" s="283"/>
      <c r="UWR16" s="284"/>
      <c r="UWS16" s="280"/>
      <c r="UWT16" s="281"/>
      <c r="UWU16" s="282"/>
      <c r="UWV16" s="283"/>
      <c r="UWW16" s="283"/>
      <c r="UWX16" s="283"/>
      <c r="UWY16" s="284"/>
      <c r="UWZ16" s="280"/>
      <c r="UXA16" s="281"/>
      <c r="UXB16" s="282"/>
      <c r="UXC16" s="283"/>
      <c r="UXD16" s="283"/>
      <c r="UXE16" s="283"/>
      <c r="UXF16" s="284"/>
      <c r="UXG16" s="280"/>
      <c r="UXH16" s="281"/>
      <c r="UXI16" s="282"/>
      <c r="UXJ16" s="283"/>
      <c r="UXK16" s="283"/>
      <c r="UXL16" s="283"/>
      <c r="UXM16" s="284"/>
      <c r="UXN16" s="280"/>
      <c r="UXO16" s="281"/>
      <c r="UXP16" s="282"/>
      <c r="UXQ16" s="283"/>
      <c r="UXR16" s="283"/>
      <c r="UXS16" s="283"/>
      <c r="UXT16" s="284"/>
      <c r="UXU16" s="280"/>
      <c r="UXV16" s="281"/>
      <c r="UXW16" s="282"/>
      <c r="UXX16" s="283"/>
      <c r="UXY16" s="283"/>
      <c r="UXZ16" s="283"/>
      <c r="UYA16" s="284"/>
      <c r="UYB16" s="280"/>
      <c r="UYC16" s="281"/>
      <c r="UYD16" s="282"/>
      <c r="UYE16" s="283"/>
      <c r="UYF16" s="283"/>
      <c r="UYG16" s="283"/>
      <c r="UYH16" s="284"/>
      <c r="UYI16" s="280"/>
      <c r="UYJ16" s="281"/>
      <c r="UYK16" s="282"/>
      <c r="UYL16" s="283"/>
      <c r="UYM16" s="283"/>
      <c r="UYN16" s="283"/>
      <c r="UYO16" s="284"/>
      <c r="UYP16" s="280"/>
      <c r="UYQ16" s="281"/>
      <c r="UYR16" s="282"/>
      <c r="UYS16" s="283"/>
      <c r="UYT16" s="283"/>
      <c r="UYU16" s="283"/>
      <c r="UYV16" s="284"/>
      <c r="UYW16" s="280"/>
      <c r="UYX16" s="281"/>
      <c r="UYY16" s="282"/>
      <c r="UYZ16" s="283"/>
      <c r="UZA16" s="283"/>
      <c r="UZB16" s="283"/>
      <c r="UZC16" s="284"/>
      <c r="UZD16" s="280"/>
      <c r="UZE16" s="281"/>
      <c r="UZF16" s="282"/>
      <c r="UZG16" s="283"/>
      <c r="UZH16" s="283"/>
      <c r="UZI16" s="283"/>
      <c r="UZJ16" s="284"/>
      <c r="UZK16" s="280"/>
      <c r="UZL16" s="281"/>
      <c r="UZM16" s="282"/>
      <c r="UZN16" s="283"/>
      <c r="UZO16" s="283"/>
      <c r="UZP16" s="283"/>
      <c r="UZQ16" s="284"/>
      <c r="UZR16" s="280"/>
      <c r="UZS16" s="281"/>
      <c r="UZT16" s="282"/>
      <c r="UZU16" s="283"/>
      <c r="UZV16" s="283"/>
      <c r="UZW16" s="283"/>
      <c r="UZX16" s="284"/>
      <c r="UZY16" s="280"/>
      <c r="UZZ16" s="281"/>
      <c r="VAA16" s="282"/>
      <c r="VAB16" s="283"/>
      <c r="VAC16" s="283"/>
      <c r="VAD16" s="283"/>
      <c r="VAE16" s="284"/>
      <c r="VAF16" s="280"/>
      <c r="VAG16" s="281"/>
      <c r="VAH16" s="282"/>
      <c r="VAI16" s="283"/>
      <c r="VAJ16" s="283"/>
      <c r="VAK16" s="283"/>
      <c r="VAL16" s="284"/>
      <c r="VAM16" s="280"/>
      <c r="VAN16" s="281"/>
      <c r="VAO16" s="282"/>
      <c r="VAP16" s="283"/>
      <c r="VAQ16" s="283"/>
      <c r="VAR16" s="283"/>
      <c r="VAS16" s="284"/>
      <c r="VAT16" s="280"/>
      <c r="VAU16" s="281"/>
      <c r="VAV16" s="282"/>
      <c r="VAW16" s="283"/>
      <c r="VAX16" s="283"/>
      <c r="VAY16" s="283"/>
      <c r="VAZ16" s="284"/>
      <c r="VBA16" s="280"/>
      <c r="VBB16" s="281"/>
      <c r="VBC16" s="282"/>
      <c r="VBD16" s="283"/>
      <c r="VBE16" s="283"/>
      <c r="VBF16" s="283"/>
      <c r="VBG16" s="284"/>
      <c r="VBH16" s="280"/>
      <c r="VBI16" s="281"/>
      <c r="VBJ16" s="282"/>
      <c r="VBK16" s="283"/>
      <c r="VBL16" s="283"/>
      <c r="VBM16" s="283"/>
      <c r="VBN16" s="284"/>
      <c r="VBO16" s="280"/>
      <c r="VBP16" s="281"/>
      <c r="VBQ16" s="282"/>
      <c r="VBR16" s="283"/>
      <c r="VBS16" s="283"/>
      <c r="VBT16" s="283"/>
      <c r="VBU16" s="284"/>
      <c r="VBV16" s="280"/>
      <c r="VBW16" s="281"/>
      <c r="VBX16" s="282"/>
      <c r="VBY16" s="283"/>
      <c r="VBZ16" s="283"/>
      <c r="VCA16" s="283"/>
      <c r="VCB16" s="284"/>
      <c r="VCC16" s="280"/>
      <c r="VCD16" s="281"/>
      <c r="VCE16" s="282"/>
      <c r="VCF16" s="283"/>
      <c r="VCG16" s="283"/>
      <c r="VCH16" s="283"/>
      <c r="VCI16" s="284"/>
      <c r="VCJ16" s="280"/>
      <c r="VCK16" s="281"/>
      <c r="VCL16" s="282"/>
      <c r="VCM16" s="283"/>
      <c r="VCN16" s="283"/>
      <c r="VCO16" s="283"/>
      <c r="VCP16" s="284"/>
      <c r="VCQ16" s="280"/>
      <c r="VCR16" s="281"/>
      <c r="VCS16" s="282"/>
      <c r="VCT16" s="283"/>
      <c r="VCU16" s="283"/>
      <c r="VCV16" s="283"/>
      <c r="VCW16" s="284"/>
      <c r="VCX16" s="280"/>
      <c r="VCY16" s="281"/>
      <c r="VCZ16" s="282"/>
      <c r="VDA16" s="283"/>
      <c r="VDB16" s="283"/>
      <c r="VDC16" s="283"/>
      <c r="VDD16" s="284"/>
      <c r="VDE16" s="280"/>
      <c r="VDF16" s="281"/>
      <c r="VDG16" s="282"/>
      <c r="VDH16" s="283"/>
      <c r="VDI16" s="283"/>
      <c r="VDJ16" s="283"/>
      <c r="VDK16" s="284"/>
      <c r="VDL16" s="280"/>
      <c r="VDM16" s="281"/>
      <c r="VDN16" s="282"/>
      <c r="VDO16" s="283"/>
      <c r="VDP16" s="283"/>
      <c r="VDQ16" s="283"/>
      <c r="VDR16" s="284"/>
      <c r="VDS16" s="280"/>
      <c r="VDT16" s="281"/>
      <c r="VDU16" s="282"/>
      <c r="VDV16" s="283"/>
      <c r="VDW16" s="283"/>
      <c r="VDX16" s="283"/>
      <c r="VDY16" s="284"/>
      <c r="VDZ16" s="280"/>
      <c r="VEA16" s="281"/>
      <c r="VEB16" s="282"/>
      <c r="VEC16" s="283"/>
      <c r="VED16" s="283"/>
      <c r="VEE16" s="283"/>
      <c r="VEF16" s="284"/>
      <c r="VEG16" s="280"/>
      <c r="VEH16" s="281"/>
      <c r="VEI16" s="282"/>
      <c r="VEJ16" s="283"/>
      <c r="VEK16" s="283"/>
      <c r="VEL16" s="283"/>
      <c r="VEM16" s="284"/>
      <c r="VEN16" s="280"/>
      <c r="VEO16" s="281"/>
      <c r="VEP16" s="282"/>
      <c r="VEQ16" s="283"/>
      <c r="VER16" s="283"/>
      <c r="VES16" s="283"/>
      <c r="VET16" s="284"/>
      <c r="VEU16" s="280"/>
      <c r="VEV16" s="281"/>
      <c r="VEW16" s="282"/>
      <c r="VEX16" s="283"/>
      <c r="VEY16" s="283"/>
      <c r="VEZ16" s="283"/>
      <c r="VFA16" s="284"/>
      <c r="VFB16" s="280"/>
      <c r="VFC16" s="281"/>
      <c r="VFD16" s="282"/>
      <c r="VFE16" s="283"/>
      <c r="VFF16" s="283"/>
      <c r="VFG16" s="283"/>
      <c r="VFH16" s="284"/>
      <c r="VFI16" s="280"/>
      <c r="VFJ16" s="281"/>
      <c r="VFK16" s="282"/>
      <c r="VFL16" s="283"/>
      <c r="VFM16" s="283"/>
      <c r="VFN16" s="283"/>
      <c r="VFO16" s="284"/>
      <c r="VFP16" s="280"/>
      <c r="VFQ16" s="281"/>
      <c r="VFR16" s="282"/>
      <c r="VFS16" s="283"/>
      <c r="VFT16" s="283"/>
      <c r="VFU16" s="283"/>
      <c r="VFV16" s="284"/>
      <c r="VFW16" s="280"/>
      <c r="VFX16" s="281"/>
      <c r="VFY16" s="282"/>
      <c r="VFZ16" s="283"/>
      <c r="VGA16" s="283"/>
      <c r="VGB16" s="283"/>
      <c r="VGC16" s="284"/>
      <c r="VGD16" s="280"/>
      <c r="VGE16" s="281"/>
      <c r="VGF16" s="282"/>
      <c r="VGG16" s="283"/>
      <c r="VGH16" s="283"/>
      <c r="VGI16" s="283"/>
      <c r="VGJ16" s="284"/>
      <c r="VGK16" s="280"/>
      <c r="VGL16" s="281"/>
      <c r="VGM16" s="282"/>
      <c r="VGN16" s="283"/>
      <c r="VGO16" s="283"/>
      <c r="VGP16" s="283"/>
      <c r="VGQ16" s="284"/>
      <c r="VGR16" s="280"/>
      <c r="VGS16" s="281"/>
      <c r="VGT16" s="282"/>
      <c r="VGU16" s="283"/>
      <c r="VGV16" s="283"/>
      <c r="VGW16" s="283"/>
      <c r="VGX16" s="284"/>
      <c r="VGY16" s="280"/>
      <c r="VGZ16" s="281"/>
      <c r="VHA16" s="282"/>
      <c r="VHB16" s="283"/>
      <c r="VHC16" s="283"/>
      <c r="VHD16" s="283"/>
      <c r="VHE16" s="284"/>
      <c r="VHF16" s="280"/>
      <c r="VHG16" s="281"/>
      <c r="VHH16" s="282"/>
      <c r="VHI16" s="283"/>
      <c r="VHJ16" s="283"/>
      <c r="VHK16" s="283"/>
      <c r="VHL16" s="284"/>
      <c r="VHM16" s="280"/>
      <c r="VHN16" s="281"/>
      <c r="VHO16" s="282"/>
      <c r="VHP16" s="283"/>
      <c r="VHQ16" s="283"/>
      <c r="VHR16" s="283"/>
      <c r="VHS16" s="284"/>
      <c r="VHT16" s="280"/>
      <c r="VHU16" s="281"/>
      <c r="VHV16" s="282"/>
      <c r="VHW16" s="283"/>
      <c r="VHX16" s="283"/>
      <c r="VHY16" s="283"/>
      <c r="VHZ16" s="284"/>
      <c r="VIA16" s="280"/>
      <c r="VIB16" s="281"/>
      <c r="VIC16" s="282"/>
      <c r="VID16" s="283"/>
      <c r="VIE16" s="283"/>
      <c r="VIF16" s="283"/>
      <c r="VIG16" s="284"/>
      <c r="VIH16" s="280"/>
      <c r="VII16" s="281"/>
      <c r="VIJ16" s="282"/>
      <c r="VIK16" s="283"/>
      <c r="VIL16" s="283"/>
      <c r="VIM16" s="283"/>
      <c r="VIN16" s="284"/>
      <c r="VIO16" s="280"/>
      <c r="VIP16" s="281"/>
      <c r="VIQ16" s="282"/>
      <c r="VIR16" s="283"/>
      <c r="VIS16" s="283"/>
      <c r="VIT16" s="283"/>
      <c r="VIU16" s="284"/>
      <c r="VIV16" s="280"/>
      <c r="VIW16" s="281"/>
      <c r="VIX16" s="282"/>
      <c r="VIY16" s="283"/>
      <c r="VIZ16" s="283"/>
      <c r="VJA16" s="283"/>
      <c r="VJB16" s="284"/>
      <c r="VJC16" s="280"/>
      <c r="VJD16" s="281"/>
      <c r="VJE16" s="282"/>
      <c r="VJF16" s="283"/>
      <c r="VJG16" s="283"/>
      <c r="VJH16" s="283"/>
      <c r="VJI16" s="284"/>
      <c r="VJJ16" s="280"/>
      <c r="VJK16" s="281"/>
      <c r="VJL16" s="282"/>
      <c r="VJM16" s="283"/>
      <c r="VJN16" s="283"/>
      <c r="VJO16" s="283"/>
      <c r="VJP16" s="284"/>
      <c r="VJQ16" s="280"/>
      <c r="VJR16" s="281"/>
      <c r="VJS16" s="282"/>
      <c r="VJT16" s="283"/>
      <c r="VJU16" s="283"/>
      <c r="VJV16" s="283"/>
      <c r="VJW16" s="284"/>
      <c r="VJX16" s="280"/>
      <c r="VJY16" s="281"/>
      <c r="VJZ16" s="282"/>
      <c r="VKA16" s="283"/>
      <c r="VKB16" s="283"/>
      <c r="VKC16" s="283"/>
      <c r="VKD16" s="284"/>
      <c r="VKE16" s="280"/>
      <c r="VKF16" s="281"/>
      <c r="VKG16" s="282"/>
      <c r="VKH16" s="283"/>
      <c r="VKI16" s="283"/>
      <c r="VKJ16" s="283"/>
      <c r="VKK16" s="284"/>
      <c r="VKL16" s="280"/>
      <c r="VKM16" s="281"/>
      <c r="VKN16" s="282"/>
      <c r="VKO16" s="283"/>
      <c r="VKP16" s="283"/>
      <c r="VKQ16" s="283"/>
      <c r="VKR16" s="284"/>
      <c r="VKS16" s="280"/>
      <c r="VKT16" s="281"/>
      <c r="VKU16" s="282"/>
      <c r="VKV16" s="283"/>
      <c r="VKW16" s="283"/>
      <c r="VKX16" s="283"/>
      <c r="VKY16" s="284"/>
      <c r="VKZ16" s="280"/>
      <c r="VLA16" s="281"/>
      <c r="VLB16" s="282"/>
      <c r="VLC16" s="283"/>
      <c r="VLD16" s="283"/>
      <c r="VLE16" s="283"/>
      <c r="VLF16" s="284"/>
      <c r="VLG16" s="280"/>
      <c r="VLH16" s="281"/>
      <c r="VLI16" s="282"/>
      <c r="VLJ16" s="283"/>
      <c r="VLK16" s="283"/>
      <c r="VLL16" s="283"/>
      <c r="VLM16" s="284"/>
      <c r="VLN16" s="280"/>
      <c r="VLO16" s="281"/>
      <c r="VLP16" s="282"/>
      <c r="VLQ16" s="283"/>
      <c r="VLR16" s="283"/>
      <c r="VLS16" s="283"/>
      <c r="VLT16" s="284"/>
      <c r="VLU16" s="280"/>
      <c r="VLV16" s="281"/>
      <c r="VLW16" s="282"/>
      <c r="VLX16" s="283"/>
      <c r="VLY16" s="283"/>
      <c r="VLZ16" s="283"/>
      <c r="VMA16" s="284"/>
      <c r="VMB16" s="280"/>
      <c r="VMC16" s="281"/>
      <c r="VMD16" s="282"/>
      <c r="VME16" s="283"/>
      <c r="VMF16" s="283"/>
      <c r="VMG16" s="283"/>
      <c r="VMH16" s="284"/>
      <c r="VMI16" s="280"/>
      <c r="VMJ16" s="281"/>
      <c r="VMK16" s="282"/>
      <c r="VML16" s="283"/>
      <c r="VMM16" s="283"/>
      <c r="VMN16" s="283"/>
      <c r="VMO16" s="284"/>
      <c r="VMP16" s="280"/>
      <c r="VMQ16" s="281"/>
      <c r="VMR16" s="282"/>
      <c r="VMS16" s="283"/>
      <c r="VMT16" s="283"/>
      <c r="VMU16" s="283"/>
      <c r="VMV16" s="284"/>
      <c r="VMW16" s="280"/>
      <c r="VMX16" s="281"/>
      <c r="VMY16" s="282"/>
      <c r="VMZ16" s="283"/>
      <c r="VNA16" s="283"/>
      <c r="VNB16" s="283"/>
      <c r="VNC16" s="284"/>
      <c r="VND16" s="280"/>
      <c r="VNE16" s="281"/>
      <c r="VNF16" s="282"/>
      <c r="VNG16" s="283"/>
      <c r="VNH16" s="283"/>
      <c r="VNI16" s="283"/>
      <c r="VNJ16" s="284"/>
      <c r="VNK16" s="280"/>
      <c r="VNL16" s="281"/>
      <c r="VNM16" s="282"/>
      <c r="VNN16" s="283"/>
      <c r="VNO16" s="283"/>
      <c r="VNP16" s="283"/>
      <c r="VNQ16" s="284"/>
      <c r="VNR16" s="280"/>
      <c r="VNS16" s="281"/>
      <c r="VNT16" s="282"/>
      <c r="VNU16" s="283"/>
      <c r="VNV16" s="283"/>
      <c r="VNW16" s="283"/>
      <c r="VNX16" s="284"/>
      <c r="VNY16" s="280"/>
      <c r="VNZ16" s="281"/>
      <c r="VOA16" s="282"/>
      <c r="VOB16" s="283"/>
      <c r="VOC16" s="283"/>
      <c r="VOD16" s="283"/>
      <c r="VOE16" s="284"/>
      <c r="VOF16" s="280"/>
      <c r="VOG16" s="281"/>
      <c r="VOH16" s="282"/>
      <c r="VOI16" s="283"/>
      <c r="VOJ16" s="283"/>
      <c r="VOK16" s="283"/>
      <c r="VOL16" s="284"/>
      <c r="VOM16" s="280"/>
      <c r="VON16" s="281"/>
      <c r="VOO16" s="282"/>
      <c r="VOP16" s="283"/>
      <c r="VOQ16" s="283"/>
      <c r="VOR16" s="283"/>
      <c r="VOS16" s="284"/>
      <c r="VOT16" s="280"/>
      <c r="VOU16" s="281"/>
      <c r="VOV16" s="282"/>
      <c r="VOW16" s="283"/>
      <c r="VOX16" s="283"/>
      <c r="VOY16" s="283"/>
      <c r="VOZ16" s="284"/>
      <c r="VPA16" s="280"/>
      <c r="VPB16" s="281"/>
      <c r="VPC16" s="282"/>
      <c r="VPD16" s="283"/>
      <c r="VPE16" s="283"/>
      <c r="VPF16" s="283"/>
      <c r="VPG16" s="284"/>
      <c r="VPH16" s="280"/>
      <c r="VPI16" s="281"/>
      <c r="VPJ16" s="282"/>
      <c r="VPK16" s="283"/>
      <c r="VPL16" s="283"/>
      <c r="VPM16" s="283"/>
      <c r="VPN16" s="284"/>
      <c r="VPO16" s="280"/>
      <c r="VPP16" s="281"/>
      <c r="VPQ16" s="282"/>
      <c r="VPR16" s="283"/>
      <c r="VPS16" s="283"/>
      <c r="VPT16" s="283"/>
      <c r="VPU16" s="284"/>
      <c r="VPV16" s="280"/>
      <c r="VPW16" s="281"/>
      <c r="VPX16" s="282"/>
      <c r="VPY16" s="283"/>
      <c r="VPZ16" s="283"/>
      <c r="VQA16" s="283"/>
      <c r="VQB16" s="284"/>
      <c r="VQC16" s="280"/>
      <c r="VQD16" s="281"/>
      <c r="VQE16" s="282"/>
      <c r="VQF16" s="283"/>
      <c r="VQG16" s="283"/>
      <c r="VQH16" s="283"/>
      <c r="VQI16" s="284"/>
      <c r="VQJ16" s="280"/>
      <c r="VQK16" s="281"/>
      <c r="VQL16" s="282"/>
      <c r="VQM16" s="283"/>
      <c r="VQN16" s="283"/>
      <c r="VQO16" s="283"/>
      <c r="VQP16" s="284"/>
      <c r="VQQ16" s="280"/>
      <c r="VQR16" s="281"/>
      <c r="VQS16" s="282"/>
      <c r="VQT16" s="283"/>
      <c r="VQU16" s="283"/>
      <c r="VQV16" s="283"/>
      <c r="VQW16" s="284"/>
      <c r="VQX16" s="280"/>
      <c r="VQY16" s="281"/>
      <c r="VQZ16" s="282"/>
      <c r="VRA16" s="283"/>
      <c r="VRB16" s="283"/>
      <c r="VRC16" s="283"/>
      <c r="VRD16" s="284"/>
      <c r="VRE16" s="280"/>
      <c r="VRF16" s="281"/>
      <c r="VRG16" s="282"/>
      <c r="VRH16" s="283"/>
      <c r="VRI16" s="283"/>
      <c r="VRJ16" s="283"/>
      <c r="VRK16" s="284"/>
      <c r="VRL16" s="280"/>
      <c r="VRM16" s="281"/>
      <c r="VRN16" s="282"/>
      <c r="VRO16" s="283"/>
      <c r="VRP16" s="283"/>
      <c r="VRQ16" s="283"/>
      <c r="VRR16" s="284"/>
      <c r="VRS16" s="280"/>
      <c r="VRT16" s="281"/>
      <c r="VRU16" s="282"/>
      <c r="VRV16" s="283"/>
      <c r="VRW16" s="283"/>
      <c r="VRX16" s="283"/>
      <c r="VRY16" s="284"/>
      <c r="VRZ16" s="280"/>
      <c r="VSA16" s="281"/>
      <c r="VSB16" s="282"/>
      <c r="VSC16" s="283"/>
      <c r="VSD16" s="283"/>
      <c r="VSE16" s="283"/>
      <c r="VSF16" s="284"/>
      <c r="VSG16" s="280"/>
      <c r="VSH16" s="281"/>
      <c r="VSI16" s="282"/>
      <c r="VSJ16" s="283"/>
      <c r="VSK16" s="283"/>
      <c r="VSL16" s="283"/>
      <c r="VSM16" s="284"/>
      <c r="VSN16" s="280"/>
      <c r="VSO16" s="281"/>
      <c r="VSP16" s="282"/>
      <c r="VSQ16" s="283"/>
      <c r="VSR16" s="283"/>
      <c r="VSS16" s="283"/>
      <c r="VST16" s="284"/>
      <c r="VSU16" s="280"/>
      <c r="VSV16" s="281"/>
      <c r="VSW16" s="282"/>
      <c r="VSX16" s="283"/>
      <c r="VSY16" s="283"/>
      <c r="VSZ16" s="283"/>
      <c r="VTA16" s="284"/>
      <c r="VTB16" s="280"/>
      <c r="VTC16" s="281"/>
      <c r="VTD16" s="282"/>
      <c r="VTE16" s="283"/>
      <c r="VTF16" s="283"/>
      <c r="VTG16" s="283"/>
      <c r="VTH16" s="284"/>
      <c r="VTI16" s="280"/>
      <c r="VTJ16" s="281"/>
      <c r="VTK16" s="282"/>
      <c r="VTL16" s="283"/>
      <c r="VTM16" s="283"/>
      <c r="VTN16" s="283"/>
      <c r="VTO16" s="284"/>
      <c r="VTP16" s="280"/>
      <c r="VTQ16" s="281"/>
      <c r="VTR16" s="282"/>
      <c r="VTS16" s="283"/>
      <c r="VTT16" s="283"/>
      <c r="VTU16" s="283"/>
      <c r="VTV16" s="284"/>
      <c r="VTW16" s="280"/>
      <c r="VTX16" s="281"/>
      <c r="VTY16" s="282"/>
      <c r="VTZ16" s="283"/>
      <c r="VUA16" s="283"/>
      <c r="VUB16" s="283"/>
      <c r="VUC16" s="284"/>
      <c r="VUD16" s="280"/>
      <c r="VUE16" s="281"/>
      <c r="VUF16" s="282"/>
      <c r="VUG16" s="283"/>
      <c r="VUH16" s="283"/>
      <c r="VUI16" s="283"/>
      <c r="VUJ16" s="284"/>
      <c r="VUK16" s="280"/>
      <c r="VUL16" s="281"/>
      <c r="VUM16" s="282"/>
      <c r="VUN16" s="283"/>
      <c r="VUO16" s="283"/>
      <c r="VUP16" s="283"/>
      <c r="VUQ16" s="284"/>
      <c r="VUR16" s="280"/>
      <c r="VUS16" s="281"/>
      <c r="VUT16" s="282"/>
      <c r="VUU16" s="283"/>
      <c r="VUV16" s="283"/>
      <c r="VUW16" s="283"/>
      <c r="VUX16" s="284"/>
      <c r="VUY16" s="280"/>
      <c r="VUZ16" s="281"/>
      <c r="VVA16" s="282"/>
      <c r="VVB16" s="283"/>
      <c r="VVC16" s="283"/>
      <c r="VVD16" s="283"/>
      <c r="VVE16" s="284"/>
      <c r="VVF16" s="280"/>
      <c r="VVG16" s="281"/>
      <c r="VVH16" s="282"/>
      <c r="VVI16" s="283"/>
      <c r="VVJ16" s="283"/>
      <c r="VVK16" s="283"/>
      <c r="VVL16" s="284"/>
      <c r="VVM16" s="280"/>
      <c r="VVN16" s="281"/>
      <c r="VVO16" s="282"/>
      <c r="VVP16" s="283"/>
      <c r="VVQ16" s="283"/>
      <c r="VVR16" s="283"/>
      <c r="VVS16" s="284"/>
      <c r="VVT16" s="280"/>
      <c r="VVU16" s="281"/>
      <c r="VVV16" s="282"/>
      <c r="VVW16" s="283"/>
      <c r="VVX16" s="283"/>
      <c r="VVY16" s="283"/>
      <c r="VVZ16" s="284"/>
      <c r="VWA16" s="280"/>
      <c r="VWB16" s="281"/>
      <c r="VWC16" s="282"/>
      <c r="VWD16" s="283"/>
      <c r="VWE16" s="283"/>
      <c r="VWF16" s="283"/>
      <c r="VWG16" s="284"/>
      <c r="VWH16" s="280"/>
      <c r="VWI16" s="281"/>
      <c r="VWJ16" s="282"/>
      <c r="VWK16" s="283"/>
      <c r="VWL16" s="283"/>
      <c r="VWM16" s="283"/>
      <c r="VWN16" s="284"/>
      <c r="VWO16" s="280"/>
      <c r="VWP16" s="281"/>
      <c r="VWQ16" s="282"/>
      <c r="VWR16" s="283"/>
      <c r="VWS16" s="283"/>
      <c r="VWT16" s="283"/>
      <c r="VWU16" s="284"/>
      <c r="VWV16" s="280"/>
      <c r="VWW16" s="281"/>
      <c r="VWX16" s="282"/>
      <c r="VWY16" s="283"/>
      <c r="VWZ16" s="283"/>
      <c r="VXA16" s="283"/>
      <c r="VXB16" s="284"/>
      <c r="VXC16" s="280"/>
      <c r="VXD16" s="281"/>
      <c r="VXE16" s="282"/>
      <c r="VXF16" s="283"/>
      <c r="VXG16" s="283"/>
      <c r="VXH16" s="283"/>
      <c r="VXI16" s="284"/>
      <c r="VXJ16" s="280"/>
      <c r="VXK16" s="281"/>
      <c r="VXL16" s="282"/>
      <c r="VXM16" s="283"/>
      <c r="VXN16" s="283"/>
      <c r="VXO16" s="283"/>
      <c r="VXP16" s="284"/>
      <c r="VXQ16" s="280"/>
      <c r="VXR16" s="281"/>
      <c r="VXS16" s="282"/>
      <c r="VXT16" s="283"/>
      <c r="VXU16" s="283"/>
      <c r="VXV16" s="283"/>
      <c r="VXW16" s="284"/>
      <c r="VXX16" s="280"/>
      <c r="VXY16" s="281"/>
      <c r="VXZ16" s="282"/>
      <c r="VYA16" s="283"/>
      <c r="VYB16" s="283"/>
      <c r="VYC16" s="283"/>
      <c r="VYD16" s="284"/>
      <c r="VYE16" s="280"/>
      <c r="VYF16" s="281"/>
      <c r="VYG16" s="282"/>
      <c r="VYH16" s="283"/>
      <c r="VYI16" s="283"/>
      <c r="VYJ16" s="283"/>
      <c r="VYK16" s="284"/>
      <c r="VYL16" s="280"/>
      <c r="VYM16" s="281"/>
      <c r="VYN16" s="282"/>
      <c r="VYO16" s="283"/>
      <c r="VYP16" s="283"/>
      <c r="VYQ16" s="283"/>
      <c r="VYR16" s="284"/>
      <c r="VYS16" s="280"/>
      <c r="VYT16" s="281"/>
      <c r="VYU16" s="282"/>
      <c r="VYV16" s="283"/>
      <c r="VYW16" s="283"/>
      <c r="VYX16" s="283"/>
      <c r="VYY16" s="284"/>
      <c r="VYZ16" s="280"/>
      <c r="VZA16" s="281"/>
      <c r="VZB16" s="282"/>
      <c r="VZC16" s="283"/>
      <c r="VZD16" s="283"/>
      <c r="VZE16" s="283"/>
      <c r="VZF16" s="284"/>
      <c r="VZG16" s="280"/>
      <c r="VZH16" s="281"/>
      <c r="VZI16" s="282"/>
      <c r="VZJ16" s="283"/>
      <c r="VZK16" s="283"/>
      <c r="VZL16" s="283"/>
      <c r="VZM16" s="284"/>
      <c r="VZN16" s="280"/>
      <c r="VZO16" s="281"/>
      <c r="VZP16" s="282"/>
      <c r="VZQ16" s="283"/>
      <c r="VZR16" s="283"/>
      <c r="VZS16" s="283"/>
      <c r="VZT16" s="284"/>
      <c r="VZU16" s="280"/>
      <c r="VZV16" s="281"/>
      <c r="VZW16" s="282"/>
      <c r="VZX16" s="283"/>
      <c r="VZY16" s="283"/>
      <c r="VZZ16" s="283"/>
      <c r="WAA16" s="284"/>
      <c r="WAB16" s="280"/>
      <c r="WAC16" s="281"/>
      <c r="WAD16" s="282"/>
      <c r="WAE16" s="283"/>
      <c r="WAF16" s="283"/>
      <c r="WAG16" s="283"/>
      <c r="WAH16" s="284"/>
      <c r="WAI16" s="280"/>
      <c r="WAJ16" s="281"/>
      <c r="WAK16" s="282"/>
      <c r="WAL16" s="283"/>
      <c r="WAM16" s="283"/>
      <c r="WAN16" s="283"/>
      <c r="WAO16" s="284"/>
      <c r="WAP16" s="280"/>
      <c r="WAQ16" s="281"/>
      <c r="WAR16" s="282"/>
      <c r="WAS16" s="283"/>
      <c r="WAT16" s="283"/>
      <c r="WAU16" s="283"/>
      <c r="WAV16" s="284"/>
      <c r="WAW16" s="280"/>
      <c r="WAX16" s="281"/>
      <c r="WAY16" s="282"/>
      <c r="WAZ16" s="283"/>
      <c r="WBA16" s="283"/>
      <c r="WBB16" s="283"/>
      <c r="WBC16" s="284"/>
      <c r="WBD16" s="280"/>
      <c r="WBE16" s="281"/>
      <c r="WBF16" s="282"/>
      <c r="WBG16" s="283"/>
      <c r="WBH16" s="283"/>
      <c r="WBI16" s="283"/>
      <c r="WBJ16" s="284"/>
      <c r="WBK16" s="280"/>
      <c r="WBL16" s="281"/>
      <c r="WBM16" s="282"/>
      <c r="WBN16" s="283"/>
      <c r="WBO16" s="283"/>
      <c r="WBP16" s="283"/>
      <c r="WBQ16" s="284"/>
      <c r="WBR16" s="280"/>
      <c r="WBS16" s="281"/>
      <c r="WBT16" s="282"/>
      <c r="WBU16" s="283"/>
      <c r="WBV16" s="283"/>
      <c r="WBW16" s="283"/>
      <c r="WBX16" s="284"/>
      <c r="WBY16" s="280"/>
      <c r="WBZ16" s="281"/>
      <c r="WCA16" s="282"/>
      <c r="WCB16" s="283"/>
      <c r="WCC16" s="283"/>
      <c r="WCD16" s="283"/>
      <c r="WCE16" s="284"/>
      <c r="WCF16" s="280"/>
      <c r="WCG16" s="281"/>
      <c r="WCH16" s="282"/>
      <c r="WCI16" s="283"/>
      <c r="WCJ16" s="283"/>
      <c r="WCK16" s="283"/>
      <c r="WCL16" s="284"/>
      <c r="WCM16" s="280"/>
      <c r="WCN16" s="281"/>
      <c r="WCO16" s="282"/>
      <c r="WCP16" s="283"/>
      <c r="WCQ16" s="283"/>
      <c r="WCR16" s="283"/>
      <c r="WCS16" s="284"/>
      <c r="WCT16" s="280"/>
      <c r="WCU16" s="281"/>
      <c r="WCV16" s="282"/>
      <c r="WCW16" s="283"/>
      <c r="WCX16" s="283"/>
      <c r="WCY16" s="283"/>
      <c r="WCZ16" s="284"/>
      <c r="WDA16" s="280"/>
      <c r="WDB16" s="281"/>
      <c r="WDC16" s="282"/>
      <c r="WDD16" s="283"/>
      <c r="WDE16" s="283"/>
      <c r="WDF16" s="283"/>
      <c r="WDG16" s="284"/>
      <c r="WDH16" s="280"/>
      <c r="WDI16" s="281"/>
      <c r="WDJ16" s="282"/>
      <c r="WDK16" s="283"/>
      <c r="WDL16" s="283"/>
      <c r="WDM16" s="283"/>
      <c r="WDN16" s="284"/>
      <c r="WDO16" s="280"/>
      <c r="WDP16" s="281"/>
      <c r="WDQ16" s="282"/>
      <c r="WDR16" s="283"/>
      <c r="WDS16" s="283"/>
      <c r="WDT16" s="283"/>
      <c r="WDU16" s="284"/>
      <c r="WDV16" s="280"/>
      <c r="WDW16" s="281"/>
      <c r="WDX16" s="282"/>
      <c r="WDY16" s="283"/>
      <c r="WDZ16" s="283"/>
      <c r="WEA16" s="283"/>
      <c r="WEB16" s="284"/>
      <c r="WEC16" s="280"/>
      <c r="WED16" s="281"/>
      <c r="WEE16" s="282"/>
      <c r="WEF16" s="283"/>
      <c r="WEG16" s="283"/>
      <c r="WEH16" s="283"/>
      <c r="WEI16" s="284"/>
      <c r="WEJ16" s="280"/>
      <c r="WEK16" s="281"/>
      <c r="WEL16" s="282"/>
      <c r="WEM16" s="283"/>
      <c r="WEN16" s="283"/>
      <c r="WEO16" s="283"/>
      <c r="WEP16" s="284"/>
      <c r="WEQ16" s="280"/>
      <c r="WER16" s="281"/>
      <c r="WES16" s="282"/>
      <c r="WET16" s="283"/>
      <c r="WEU16" s="283"/>
      <c r="WEV16" s="283"/>
      <c r="WEW16" s="284"/>
      <c r="WEX16" s="280"/>
      <c r="WEY16" s="281"/>
      <c r="WEZ16" s="282"/>
      <c r="WFA16" s="283"/>
      <c r="WFB16" s="283"/>
      <c r="WFC16" s="283"/>
      <c r="WFD16" s="284"/>
      <c r="WFE16" s="280"/>
      <c r="WFF16" s="281"/>
      <c r="WFG16" s="282"/>
      <c r="WFH16" s="283"/>
      <c r="WFI16" s="283"/>
      <c r="WFJ16" s="283"/>
      <c r="WFK16" s="284"/>
      <c r="WFL16" s="280"/>
      <c r="WFM16" s="281"/>
      <c r="WFN16" s="282"/>
      <c r="WFO16" s="283"/>
      <c r="WFP16" s="283"/>
      <c r="WFQ16" s="283"/>
      <c r="WFR16" s="284"/>
      <c r="WFS16" s="280"/>
      <c r="WFT16" s="281"/>
      <c r="WFU16" s="282"/>
      <c r="WFV16" s="283"/>
      <c r="WFW16" s="283"/>
      <c r="WFX16" s="283"/>
      <c r="WFY16" s="284"/>
      <c r="WFZ16" s="280"/>
      <c r="WGA16" s="281"/>
      <c r="WGB16" s="282"/>
      <c r="WGC16" s="283"/>
      <c r="WGD16" s="283"/>
      <c r="WGE16" s="283"/>
      <c r="WGF16" s="284"/>
      <c r="WGG16" s="280"/>
      <c r="WGH16" s="281"/>
      <c r="WGI16" s="282"/>
      <c r="WGJ16" s="283"/>
      <c r="WGK16" s="283"/>
      <c r="WGL16" s="283"/>
      <c r="WGM16" s="284"/>
      <c r="WGN16" s="280"/>
      <c r="WGO16" s="281"/>
      <c r="WGP16" s="282"/>
      <c r="WGQ16" s="283"/>
      <c r="WGR16" s="283"/>
      <c r="WGS16" s="283"/>
      <c r="WGT16" s="284"/>
      <c r="WGU16" s="280"/>
      <c r="WGV16" s="281"/>
      <c r="WGW16" s="282"/>
      <c r="WGX16" s="283"/>
      <c r="WGY16" s="283"/>
      <c r="WGZ16" s="283"/>
      <c r="WHA16" s="284"/>
      <c r="WHB16" s="280"/>
      <c r="WHC16" s="281"/>
      <c r="WHD16" s="282"/>
      <c r="WHE16" s="283"/>
      <c r="WHF16" s="283"/>
      <c r="WHG16" s="283"/>
      <c r="WHH16" s="284"/>
      <c r="WHI16" s="280"/>
      <c r="WHJ16" s="281"/>
      <c r="WHK16" s="282"/>
      <c r="WHL16" s="283"/>
      <c r="WHM16" s="283"/>
      <c r="WHN16" s="283"/>
      <c r="WHO16" s="284"/>
      <c r="WHP16" s="280"/>
      <c r="WHQ16" s="281"/>
      <c r="WHR16" s="282"/>
      <c r="WHS16" s="283"/>
      <c r="WHT16" s="283"/>
      <c r="WHU16" s="283"/>
      <c r="WHV16" s="284"/>
      <c r="WHW16" s="280"/>
      <c r="WHX16" s="281"/>
      <c r="WHY16" s="282"/>
      <c r="WHZ16" s="283"/>
      <c r="WIA16" s="283"/>
      <c r="WIB16" s="283"/>
      <c r="WIC16" s="284"/>
      <c r="WID16" s="280"/>
      <c r="WIE16" s="281"/>
      <c r="WIF16" s="282"/>
      <c r="WIG16" s="283"/>
      <c r="WIH16" s="283"/>
      <c r="WII16" s="283"/>
      <c r="WIJ16" s="284"/>
      <c r="WIK16" s="280"/>
      <c r="WIL16" s="281"/>
      <c r="WIM16" s="282"/>
      <c r="WIN16" s="283"/>
      <c r="WIO16" s="283"/>
      <c r="WIP16" s="283"/>
      <c r="WIQ16" s="284"/>
      <c r="WIR16" s="280"/>
      <c r="WIS16" s="281"/>
      <c r="WIT16" s="282"/>
      <c r="WIU16" s="283"/>
      <c r="WIV16" s="283"/>
      <c r="WIW16" s="283"/>
      <c r="WIX16" s="284"/>
      <c r="WIY16" s="280"/>
      <c r="WIZ16" s="281"/>
      <c r="WJA16" s="282"/>
      <c r="WJB16" s="283"/>
      <c r="WJC16" s="283"/>
      <c r="WJD16" s="283"/>
      <c r="WJE16" s="284"/>
      <c r="WJF16" s="280"/>
      <c r="WJG16" s="281"/>
      <c r="WJH16" s="282"/>
      <c r="WJI16" s="283"/>
      <c r="WJJ16" s="283"/>
      <c r="WJK16" s="283"/>
      <c r="WJL16" s="284"/>
      <c r="WJM16" s="280"/>
      <c r="WJN16" s="281"/>
      <c r="WJO16" s="282"/>
      <c r="WJP16" s="283"/>
      <c r="WJQ16" s="283"/>
      <c r="WJR16" s="283"/>
      <c r="WJS16" s="284"/>
      <c r="WJT16" s="280"/>
      <c r="WJU16" s="281"/>
      <c r="WJV16" s="282"/>
      <c r="WJW16" s="283"/>
      <c r="WJX16" s="283"/>
      <c r="WJY16" s="283"/>
      <c r="WJZ16" s="284"/>
      <c r="WKA16" s="280"/>
      <c r="WKB16" s="281"/>
      <c r="WKC16" s="282"/>
      <c r="WKD16" s="283"/>
      <c r="WKE16" s="283"/>
      <c r="WKF16" s="283"/>
      <c r="WKG16" s="284"/>
      <c r="WKH16" s="280"/>
      <c r="WKI16" s="281"/>
      <c r="WKJ16" s="282"/>
      <c r="WKK16" s="283"/>
      <c r="WKL16" s="283"/>
      <c r="WKM16" s="283"/>
      <c r="WKN16" s="284"/>
      <c r="WKO16" s="280"/>
      <c r="WKP16" s="281"/>
      <c r="WKQ16" s="282"/>
      <c r="WKR16" s="283"/>
      <c r="WKS16" s="283"/>
      <c r="WKT16" s="283"/>
      <c r="WKU16" s="284"/>
      <c r="WKV16" s="280"/>
      <c r="WKW16" s="281"/>
      <c r="WKX16" s="282"/>
      <c r="WKY16" s="283"/>
      <c r="WKZ16" s="283"/>
      <c r="WLA16" s="283"/>
      <c r="WLB16" s="284"/>
      <c r="WLC16" s="280"/>
      <c r="WLD16" s="281"/>
      <c r="WLE16" s="282"/>
      <c r="WLF16" s="283"/>
      <c r="WLG16" s="283"/>
      <c r="WLH16" s="283"/>
      <c r="WLI16" s="284"/>
      <c r="WLJ16" s="280"/>
      <c r="WLK16" s="281"/>
      <c r="WLL16" s="282"/>
      <c r="WLM16" s="283"/>
      <c r="WLN16" s="283"/>
      <c r="WLO16" s="283"/>
      <c r="WLP16" s="284"/>
      <c r="WLQ16" s="280"/>
      <c r="WLR16" s="281"/>
      <c r="WLS16" s="282"/>
      <c r="WLT16" s="283"/>
      <c r="WLU16" s="283"/>
      <c r="WLV16" s="283"/>
      <c r="WLW16" s="284"/>
      <c r="WLX16" s="280"/>
      <c r="WLY16" s="281"/>
      <c r="WLZ16" s="282"/>
      <c r="WMA16" s="283"/>
      <c r="WMB16" s="283"/>
      <c r="WMC16" s="283"/>
      <c r="WMD16" s="284"/>
      <c r="WME16" s="280"/>
      <c r="WMF16" s="281"/>
      <c r="WMG16" s="282"/>
      <c r="WMH16" s="283"/>
      <c r="WMI16" s="283"/>
      <c r="WMJ16" s="283"/>
      <c r="WMK16" s="284"/>
      <c r="WML16" s="280"/>
      <c r="WMM16" s="281"/>
      <c r="WMN16" s="282"/>
      <c r="WMO16" s="283"/>
      <c r="WMP16" s="283"/>
      <c r="WMQ16" s="283"/>
      <c r="WMR16" s="284"/>
      <c r="WMS16" s="280"/>
      <c r="WMT16" s="281"/>
      <c r="WMU16" s="282"/>
      <c r="WMV16" s="283"/>
      <c r="WMW16" s="283"/>
      <c r="WMX16" s="283"/>
      <c r="WMY16" s="284"/>
      <c r="WMZ16" s="280"/>
      <c r="WNA16" s="281"/>
      <c r="WNB16" s="282"/>
      <c r="WNC16" s="283"/>
      <c r="WND16" s="283"/>
      <c r="WNE16" s="283"/>
      <c r="WNF16" s="284"/>
      <c r="WNG16" s="280"/>
      <c r="WNH16" s="281"/>
      <c r="WNI16" s="282"/>
      <c r="WNJ16" s="283"/>
      <c r="WNK16" s="283"/>
      <c r="WNL16" s="283"/>
      <c r="WNM16" s="284"/>
      <c r="WNN16" s="280"/>
      <c r="WNO16" s="281"/>
      <c r="WNP16" s="282"/>
      <c r="WNQ16" s="283"/>
      <c r="WNR16" s="283"/>
      <c r="WNS16" s="283"/>
      <c r="WNT16" s="284"/>
      <c r="WNU16" s="280"/>
      <c r="WNV16" s="281"/>
      <c r="WNW16" s="282"/>
      <c r="WNX16" s="283"/>
      <c r="WNY16" s="283"/>
      <c r="WNZ16" s="283"/>
      <c r="WOA16" s="284"/>
      <c r="WOB16" s="280"/>
      <c r="WOC16" s="281"/>
      <c r="WOD16" s="282"/>
      <c r="WOE16" s="283"/>
      <c r="WOF16" s="283"/>
      <c r="WOG16" s="283"/>
      <c r="WOH16" s="284"/>
      <c r="WOI16" s="280"/>
      <c r="WOJ16" s="281"/>
      <c r="WOK16" s="282"/>
      <c r="WOL16" s="283"/>
      <c r="WOM16" s="283"/>
      <c r="WON16" s="283"/>
      <c r="WOO16" s="284"/>
      <c r="WOP16" s="280"/>
      <c r="WOQ16" s="281"/>
      <c r="WOR16" s="282"/>
      <c r="WOS16" s="283"/>
      <c r="WOT16" s="283"/>
      <c r="WOU16" s="283"/>
      <c r="WOV16" s="284"/>
      <c r="WOW16" s="280"/>
      <c r="WOX16" s="281"/>
      <c r="WOY16" s="282"/>
      <c r="WOZ16" s="283"/>
      <c r="WPA16" s="283"/>
      <c r="WPB16" s="283"/>
      <c r="WPC16" s="284"/>
      <c r="WPD16" s="280"/>
      <c r="WPE16" s="281"/>
      <c r="WPF16" s="282"/>
      <c r="WPG16" s="283"/>
      <c r="WPH16" s="283"/>
      <c r="WPI16" s="283"/>
      <c r="WPJ16" s="284"/>
      <c r="WPK16" s="280"/>
      <c r="WPL16" s="281"/>
      <c r="WPM16" s="282"/>
      <c r="WPN16" s="283"/>
      <c r="WPO16" s="283"/>
      <c r="WPP16" s="283"/>
      <c r="WPQ16" s="284"/>
      <c r="WPR16" s="280"/>
      <c r="WPS16" s="281"/>
      <c r="WPT16" s="282"/>
      <c r="WPU16" s="283"/>
      <c r="WPV16" s="283"/>
      <c r="WPW16" s="283"/>
      <c r="WPX16" s="284"/>
      <c r="WPY16" s="280"/>
      <c r="WPZ16" s="281"/>
      <c r="WQA16" s="282"/>
      <c r="WQB16" s="283"/>
      <c r="WQC16" s="283"/>
      <c r="WQD16" s="283"/>
      <c r="WQE16" s="284"/>
      <c r="WQF16" s="280"/>
      <c r="WQG16" s="281"/>
      <c r="WQH16" s="282"/>
      <c r="WQI16" s="283"/>
      <c r="WQJ16" s="283"/>
      <c r="WQK16" s="283"/>
      <c r="WQL16" s="284"/>
      <c r="WQM16" s="280"/>
      <c r="WQN16" s="281"/>
      <c r="WQO16" s="282"/>
      <c r="WQP16" s="283"/>
      <c r="WQQ16" s="283"/>
      <c r="WQR16" s="283"/>
      <c r="WQS16" s="284"/>
      <c r="WQT16" s="280"/>
      <c r="WQU16" s="281"/>
      <c r="WQV16" s="282"/>
      <c r="WQW16" s="283"/>
      <c r="WQX16" s="283"/>
      <c r="WQY16" s="283"/>
      <c r="WQZ16" s="284"/>
      <c r="WRA16" s="280"/>
      <c r="WRB16" s="281"/>
      <c r="WRC16" s="282"/>
      <c r="WRD16" s="283"/>
      <c r="WRE16" s="283"/>
      <c r="WRF16" s="283"/>
      <c r="WRG16" s="284"/>
      <c r="WRH16" s="280"/>
      <c r="WRI16" s="281"/>
      <c r="WRJ16" s="282"/>
      <c r="WRK16" s="283"/>
      <c r="WRL16" s="283"/>
      <c r="WRM16" s="283"/>
      <c r="WRN16" s="284"/>
      <c r="WRO16" s="280"/>
      <c r="WRP16" s="281"/>
      <c r="WRQ16" s="282"/>
      <c r="WRR16" s="283"/>
      <c r="WRS16" s="283"/>
      <c r="WRT16" s="283"/>
      <c r="WRU16" s="284"/>
      <c r="WRV16" s="280"/>
      <c r="WRW16" s="281"/>
      <c r="WRX16" s="282"/>
      <c r="WRY16" s="283"/>
      <c r="WRZ16" s="283"/>
      <c r="WSA16" s="283"/>
      <c r="WSB16" s="284"/>
      <c r="WSC16" s="280"/>
      <c r="WSD16" s="281"/>
      <c r="WSE16" s="282"/>
      <c r="WSF16" s="283"/>
      <c r="WSG16" s="283"/>
      <c r="WSH16" s="283"/>
      <c r="WSI16" s="284"/>
      <c r="WSJ16" s="280"/>
      <c r="WSK16" s="281"/>
      <c r="WSL16" s="282"/>
      <c r="WSM16" s="283"/>
      <c r="WSN16" s="283"/>
      <c r="WSO16" s="283"/>
      <c r="WSP16" s="284"/>
      <c r="WSQ16" s="280"/>
      <c r="WSR16" s="281"/>
      <c r="WSS16" s="282"/>
      <c r="WST16" s="283"/>
      <c r="WSU16" s="283"/>
      <c r="WSV16" s="283"/>
      <c r="WSW16" s="284"/>
      <c r="WSX16" s="280"/>
      <c r="WSY16" s="281"/>
      <c r="WSZ16" s="282"/>
      <c r="WTA16" s="283"/>
      <c r="WTB16" s="283"/>
      <c r="WTC16" s="283"/>
      <c r="WTD16" s="284"/>
      <c r="WTE16" s="280"/>
      <c r="WTF16" s="281"/>
      <c r="WTG16" s="282"/>
      <c r="WTH16" s="283"/>
      <c r="WTI16" s="283"/>
      <c r="WTJ16" s="283"/>
      <c r="WTK16" s="284"/>
      <c r="WTL16" s="280"/>
      <c r="WTM16" s="281"/>
      <c r="WTN16" s="282"/>
      <c r="WTO16" s="283"/>
      <c r="WTP16" s="283"/>
      <c r="WTQ16" s="283"/>
      <c r="WTR16" s="284"/>
      <c r="WTS16" s="280"/>
      <c r="WTT16" s="281"/>
      <c r="WTU16" s="282"/>
      <c r="WTV16" s="283"/>
      <c r="WTW16" s="283"/>
      <c r="WTX16" s="283"/>
      <c r="WTY16" s="284"/>
      <c r="WTZ16" s="280"/>
      <c r="WUA16" s="281"/>
      <c r="WUB16" s="282"/>
      <c r="WUC16" s="283"/>
      <c r="WUD16" s="283"/>
      <c r="WUE16" s="283"/>
      <c r="WUF16" s="284"/>
      <c r="WUG16" s="280"/>
      <c r="WUH16" s="281"/>
      <c r="WUI16" s="282"/>
      <c r="WUJ16" s="283"/>
      <c r="WUK16" s="283"/>
      <c r="WUL16" s="283"/>
      <c r="WUM16" s="284"/>
      <c r="WUN16" s="280"/>
      <c r="WUO16" s="281"/>
      <c r="WUP16" s="282"/>
      <c r="WUQ16" s="283"/>
      <c r="WUR16" s="283"/>
      <c r="WUS16" s="283"/>
      <c r="WUT16" s="284"/>
      <c r="WUU16" s="280"/>
      <c r="WUV16" s="281"/>
      <c r="WUW16" s="282"/>
      <c r="WUX16" s="283"/>
      <c r="WUY16" s="283"/>
      <c r="WUZ16" s="283"/>
      <c r="WVA16" s="284"/>
      <c r="WVB16" s="280"/>
      <c r="WVC16" s="281"/>
      <c r="WVD16" s="282"/>
      <c r="WVE16" s="283"/>
      <c r="WVF16" s="283"/>
      <c r="WVG16" s="283"/>
      <c r="WVH16" s="284"/>
      <c r="WVI16" s="280"/>
      <c r="WVJ16" s="281"/>
      <c r="WVK16" s="282"/>
      <c r="WVL16" s="283"/>
      <c r="WVM16" s="283"/>
      <c r="WVN16" s="283"/>
      <c r="WVO16" s="284"/>
      <c r="WVP16" s="280"/>
      <c r="WVQ16" s="281"/>
      <c r="WVR16" s="282"/>
      <c r="WVS16" s="283"/>
      <c r="WVT16" s="283"/>
      <c r="WVU16" s="283"/>
      <c r="WVV16" s="284"/>
      <c r="WVW16" s="280"/>
      <c r="WVX16" s="281"/>
      <c r="WVY16" s="282"/>
      <c r="WVZ16" s="283"/>
      <c r="WWA16" s="283"/>
      <c r="WWB16" s="283"/>
      <c r="WWC16" s="284"/>
      <c r="WWD16" s="280"/>
      <c r="WWE16" s="281"/>
      <c r="WWF16" s="282"/>
      <c r="WWG16" s="283"/>
      <c r="WWH16" s="283"/>
      <c r="WWI16" s="283"/>
      <c r="WWJ16" s="284"/>
      <c r="WWK16" s="280"/>
      <c r="WWL16" s="281"/>
      <c r="WWM16" s="282"/>
      <c r="WWN16" s="283"/>
      <c r="WWO16" s="283"/>
      <c r="WWP16" s="283"/>
      <c r="WWQ16" s="284"/>
      <c r="WWR16" s="280"/>
      <c r="WWS16" s="281"/>
      <c r="WWT16" s="282"/>
      <c r="WWU16" s="283"/>
      <c r="WWV16" s="283"/>
      <c r="WWW16" s="283"/>
      <c r="WWX16" s="284"/>
      <c r="WWY16" s="280"/>
      <c r="WWZ16" s="281"/>
      <c r="WXA16" s="282"/>
      <c r="WXB16" s="283"/>
      <c r="WXC16" s="283"/>
      <c r="WXD16" s="283"/>
      <c r="WXE16" s="284"/>
      <c r="WXF16" s="280"/>
      <c r="WXG16" s="281"/>
      <c r="WXH16" s="282"/>
      <c r="WXI16" s="283"/>
      <c r="WXJ16" s="283"/>
      <c r="WXK16" s="283"/>
      <c r="WXL16" s="284"/>
      <c r="WXM16" s="280"/>
      <c r="WXN16" s="281"/>
      <c r="WXO16" s="282"/>
      <c r="WXP16" s="283"/>
      <c r="WXQ16" s="283"/>
      <c r="WXR16" s="283"/>
      <c r="WXS16" s="284"/>
      <c r="WXT16" s="280"/>
      <c r="WXU16" s="281"/>
      <c r="WXV16" s="282"/>
      <c r="WXW16" s="283"/>
      <c r="WXX16" s="283"/>
      <c r="WXY16" s="283"/>
      <c r="WXZ16" s="284"/>
      <c r="WYA16" s="280"/>
      <c r="WYB16" s="281"/>
      <c r="WYC16" s="282"/>
      <c r="WYD16" s="283"/>
      <c r="WYE16" s="283"/>
      <c r="WYF16" s="283"/>
      <c r="WYG16" s="284"/>
      <c r="WYH16" s="280"/>
      <c r="WYI16" s="281"/>
      <c r="WYJ16" s="282"/>
      <c r="WYK16" s="283"/>
      <c r="WYL16" s="283"/>
      <c r="WYM16" s="283"/>
      <c r="WYN16" s="284"/>
      <c r="WYO16" s="280"/>
      <c r="WYP16" s="281"/>
      <c r="WYQ16" s="282"/>
      <c r="WYR16" s="283"/>
      <c r="WYS16" s="283"/>
      <c r="WYT16" s="283"/>
      <c r="WYU16" s="284"/>
      <c r="WYV16" s="280"/>
      <c r="WYW16" s="281"/>
      <c r="WYX16" s="282"/>
      <c r="WYY16" s="283"/>
      <c r="WYZ16" s="283"/>
      <c r="WZA16" s="283"/>
      <c r="WZB16" s="284"/>
      <c r="WZC16" s="280"/>
      <c r="WZD16" s="281"/>
      <c r="WZE16" s="282"/>
      <c r="WZF16" s="283"/>
      <c r="WZG16" s="283"/>
      <c r="WZH16" s="283"/>
      <c r="WZI16" s="284"/>
      <c r="WZJ16" s="280"/>
      <c r="WZK16" s="281"/>
      <c r="WZL16" s="282"/>
      <c r="WZM16" s="283"/>
      <c r="WZN16" s="283"/>
      <c r="WZO16" s="283"/>
      <c r="WZP16" s="284"/>
      <c r="WZQ16" s="280"/>
      <c r="WZR16" s="281"/>
      <c r="WZS16" s="282"/>
      <c r="WZT16" s="283"/>
      <c r="WZU16" s="283"/>
      <c r="WZV16" s="283"/>
      <c r="WZW16" s="284"/>
      <c r="WZX16" s="280"/>
      <c r="WZY16" s="281"/>
      <c r="WZZ16" s="282"/>
      <c r="XAA16" s="283"/>
      <c r="XAB16" s="283"/>
      <c r="XAC16" s="283"/>
      <c r="XAD16" s="284"/>
      <c r="XAE16" s="280"/>
      <c r="XAF16" s="281"/>
      <c r="XAG16" s="282"/>
      <c r="XAH16" s="283"/>
      <c r="XAI16" s="283"/>
      <c r="XAJ16" s="283"/>
      <c r="XAK16" s="284"/>
      <c r="XAL16" s="280"/>
      <c r="XAM16" s="281"/>
      <c r="XAN16" s="282"/>
      <c r="XAO16" s="283"/>
      <c r="XAP16" s="283"/>
      <c r="XAQ16" s="283"/>
      <c r="XAR16" s="284"/>
      <c r="XAS16" s="280"/>
      <c r="XAT16" s="281"/>
      <c r="XAU16" s="282"/>
      <c r="XAV16" s="283"/>
      <c r="XAW16" s="283"/>
      <c r="XAX16" s="283"/>
      <c r="XAY16" s="284"/>
      <c r="XAZ16" s="280"/>
      <c r="XBA16" s="281"/>
      <c r="XBB16" s="282"/>
      <c r="XBC16" s="283"/>
      <c r="XBD16" s="283"/>
      <c r="XBE16" s="283"/>
      <c r="XBF16" s="284"/>
      <c r="XBG16" s="280"/>
      <c r="XBH16" s="281"/>
      <c r="XBI16" s="282"/>
      <c r="XBJ16" s="283"/>
      <c r="XBK16" s="283"/>
      <c r="XBL16" s="283"/>
      <c r="XBM16" s="284"/>
      <c r="XBN16" s="280"/>
      <c r="XBO16" s="281"/>
      <c r="XBP16" s="282"/>
      <c r="XBQ16" s="283"/>
      <c r="XBR16" s="283"/>
      <c r="XBS16" s="283"/>
      <c r="XBT16" s="284"/>
      <c r="XBU16" s="280"/>
      <c r="XBV16" s="281"/>
      <c r="XBW16" s="282"/>
      <c r="XBX16" s="283"/>
      <c r="XBY16" s="283"/>
      <c r="XBZ16" s="283"/>
      <c r="XCA16" s="284"/>
      <c r="XCB16" s="280"/>
      <c r="XCC16" s="281"/>
      <c r="XCD16" s="282"/>
      <c r="XCE16" s="283"/>
      <c r="XCF16" s="283"/>
      <c r="XCG16" s="283"/>
      <c r="XCH16" s="284"/>
      <c r="XCI16" s="280"/>
      <c r="XCJ16" s="281"/>
      <c r="XCK16" s="282"/>
      <c r="XCL16" s="283"/>
      <c r="XCM16" s="283"/>
      <c r="XCN16" s="283"/>
      <c r="XCO16" s="284"/>
      <c r="XCP16" s="280"/>
      <c r="XCQ16" s="281"/>
      <c r="XCR16" s="282"/>
      <c r="XCS16" s="283"/>
      <c r="XCT16" s="283"/>
      <c r="XCU16" s="283"/>
      <c r="XCV16" s="284"/>
      <c r="XCW16" s="280"/>
      <c r="XCX16" s="281"/>
      <c r="XCY16" s="282"/>
      <c r="XCZ16" s="283"/>
      <c r="XDA16" s="283"/>
      <c r="XDB16" s="283"/>
      <c r="XDC16" s="284"/>
      <c r="XDD16" s="280"/>
      <c r="XDE16" s="281"/>
      <c r="XDF16" s="282"/>
      <c r="XDG16" s="283"/>
      <c r="XDH16" s="283"/>
      <c r="XDI16" s="283"/>
      <c r="XDJ16" s="284"/>
      <c r="XDK16" s="280"/>
      <c r="XDL16" s="281"/>
      <c r="XDM16" s="282"/>
      <c r="XDN16" s="283"/>
      <c r="XDO16" s="283"/>
      <c r="XDP16" s="283"/>
      <c r="XDQ16" s="284"/>
      <c r="XDR16" s="280"/>
      <c r="XDS16" s="281"/>
      <c r="XDT16" s="282"/>
      <c r="XDU16" s="283"/>
      <c r="XDV16" s="283"/>
      <c r="XDW16" s="283"/>
      <c r="XDX16" s="284"/>
      <c r="XDY16" s="280"/>
      <c r="XDZ16" s="281"/>
      <c r="XEA16" s="282"/>
      <c r="XEB16" s="283"/>
      <c r="XEC16" s="283"/>
      <c r="XED16" s="283"/>
      <c r="XEE16" s="284"/>
      <c r="XEF16" s="280"/>
      <c r="XEG16" s="281"/>
      <c r="XEH16" s="282"/>
      <c r="XEI16" s="283"/>
      <c r="XEJ16" s="283"/>
      <c r="XEK16" s="283"/>
      <c r="XEL16" s="284"/>
      <c r="XEM16" s="280"/>
      <c r="XEN16" s="281"/>
      <c r="XEO16" s="282"/>
      <c r="XEP16" s="283"/>
      <c r="XEQ16" s="283"/>
      <c r="XER16" s="283"/>
      <c r="XES16" s="284"/>
      <c r="XET16" s="280"/>
      <c r="XEU16" s="281"/>
      <c r="XEV16" s="282"/>
      <c r="XEW16" s="283"/>
      <c r="XEX16" s="283"/>
      <c r="XEY16" s="283"/>
      <c r="XEZ16" s="284"/>
      <c r="XFA16" s="280"/>
      <c r="XFB16" s="281"/>
      <c r="XFC16" s="282"/>
      <c r="XFD16" s="283"/>
    </row>
    <row r="17" spans="1:13" s="242" customFormat="1" x14ac:dyDescent="0.2">
      <c r="A17" s="235" t="s">
        <v>946</v>
      </c>
      <c r="B17" s="236" t="s">
        <v>971</v>
      </c>
      <c r="C17" s="238" t="s">
        <v>969</v>
      </c>
      <c r="D17" s="238" t="s">
        <v>970</v>
      </c>
      <c r="E17" s="239">
        <f>VLOOKUP(B17,'Anex. 7. Lista Cantidades'!B:E,4,)</f>
        <v>0</v>
      </c>
      <c r="F17" s="240">
        <f>VLOOKUP(B17,'Anex. 9. Lista APU'!A:E,5,)</f>
        <v>0</v>
      </c>
      <c r="G17" s="241">
        <f>ROUND(E17*F17,0)</f>
        <v>0</v>
      </c>
      <c r="J17" s="243"/>
      <c r="K17" s="244"/>
      <c r="L17" s="245"/>
      <c r="M17" s="246"/>
    </row>
    <row r="18" spans="1:13" ht="15.75" thickBot="1" x14ac:dyDescent="0.25">
      <c r="A18" s="660" t="str">
        <f>CONCATENATE("SUBTOTAL"," ",C16)</f>
        <v>SUBTOTAL Nombre Subcapítulo 2</v>
      </c>
      <c r="B18" s="661"/>
      <c r="C18" s="661"/>
      <c r="D18" s="661"/>
      <c r="E18" s="661"/>
      <c r="F18" s="661"/>
      <c r="G18" s="247">
        <f>SUBTOTAL(9,G17:G17)</f>
        <v>0</v>
      </c>
      <c r="J18" s="248"/>
      <c r="K18" s="249"/>
      <c r="L18" s="250"/>
      <c r="M18" s="251"/>
    </row>
    <row r="19" spans="1:13" ht="15.75" thickBot="1" x14ac:dyDescent="0.3">
      <c r="A19" s="650" t="s">
        <v>1204</v>
      </c>
      <c r="B19" s="651"/>
      <c r="C19" s="652" t="s">
        <v>1236</v>
      </c>
      <c r="D19" s="653"/>
      <c r="E19" s="653"/>
      <c r="F19" s="653"/>
      <c r="G19" s="654"/>
      <c r="H19" s="230"/>
      <c r="J19" s="231"/>
      <c r="K19" s="232"/>
      <c r="L19" s="232"/>
      <c r="M19" s="232"/>
    </row>
    <row r="20" spans="1:13" ht="15.75" thickBot="1" x14ac:dyDescent="0.3">
      <c r="A20" s="655" t="s">
        <v>959</v>
      </c>
      <c r="B20" s="656"/>
      <c r="C20" s="656"/>
      <c r="D20" s="656"/>
      <c r="E20" s="656"/>
      <c r="F20" s="656"/>
      <c r="G20" s="657"/>
      <c r="H20" s="230"/>
      <c r="J20" s="233"/>
      <c r="K20" s="234"/>
      <c r="L20" s="234"/>
      <c r="M20" s="234"/>
    </row>
    <row r="21" spans="1:13" ht="17.25" customHeight="1" x14ac:dyDescent="0.25">
      <c r="A21" s="280">
        <v>3</v>
      </c>
      <c r="B21" s="281"/>
      <c r="C21" s="398" t="s">
        <v>1203</v>
      </c>
      <c r="D21" s="283"/>
      <c r="E21" s="283"/>
      <c r="F21" s="283"/>
      <c r="G21" s="284"/>
    </row>
    <row r="22" spans="1:13" s="242" customFormat="1" x14ac:dyDescent="0.2">
      <c r="A22" s="235" t="s">
        <v>947</v>
      </c>
      <c r="B22" s="236" t="s">
        <v>965</v>
      </c>
      <c r="C22" s="238" t="s">
        <v>969</v>
      </c>
      <c r="D22" s="238" t="s">
        <v>970</v>
      </c>
      <c r="E22" s="239">
        <f>VLOOKUP(B22,'Anex. 7. Lista Cantidades'!B:E,4,)</f>
        <v>0</v>
      </c>
      <c r="F22" s="240">
        <f>VLOOKUP(B22,'Anex. 9. Lista APU'!A:E,5,)</f>
        <v>0</v>
      </c>
      <c r="G22" s="241">
        <f>ROUND(E22*F22,0)</f>
        <v>0</v>
      </c>
      <c r="J22" s="243"/>
      <c r="K22" s="244"/>
      <c r="L22" s="245"/>
      <c r="M22" s="246"/>
    </row>
    <row r="23" spans="1:13" ht="15.75" thickBot="1" x14ac:dyDescent="0.25">
      <c r="A23" s="660" t="str">
        <f>CONCATENATE("SUBTOTAL"," ",C21)</f>
        <v>SUBTOTAL Nombre Subcapítulo 3</v>
      </c>
      <c r="B23" s="661"/>
      <c r="C23" s="661"/>
      <c r="D23" s="661"/>
      <c r="E23" s="661"/>
      <c r="F23" s="661"/>
      <c r="G23" s="247">
        <f>SUBTOTAL(9,G22:G22)</f>
        <v>0</v>
      </c>
      <c r="J23" s="248"/>
      <c r="K23" s="249"/>
      <c r="L23" s="250"/>
      <c r="M23" s="251"/>
    </row>
    <row r="24" spans="1:13" ht="15.75" thickBot="1" x14ac:dyDescent="0.25">
      <c r="A24" s="640" t="s">
        <v>1331</v>
      </c>
      <c r="B24" s="640"/>
      <c r="C24" s="640"/>
      <c r="D24" s="640"/>
      <c r="E24" s="640"/>
      <c r="F24" s="640"/>
      <c r="G24" s="285">
        <f>G15+G18+G23</f>
        <v>0</v>
      </c>
      <c r="I24" s="253"/>
      <c r="J24" s="248"/>
      <c r="K24" s="249"/>
      <c r="L24" s="250"/>
      <c r="M24" s="251"/>
    </row>
    <row r="25" spans="1:13" ht="15.75" hidden="1" thickBot="1" x14ac:dyDescent="0.25">
      <c r="A25" s="662" t="s">
        <v>948</v>
      </c>
      <c r="B25" s="662"/>
      <c r="C25" s="662"/>
      <c r="D25" s="662"/>
      <c r="E25" s="662"/>
      <c r="F25" s="662"/>
      <c r="G25" s="252">
        <f>SUBTOTAL(9,G14:G23)</f>
        <v>0</v>
      </c>
      <c r="I25" s="253"/>
      <c r="J25" s="248"/>
      <c r="K25" s="249"/>
      <c r="L25" s="250"/>
      <c r="M25" s="251"/>
    </row>
    <row r="26" spans="1:13" x14ac:dyDescent="0.2">
      <c r="A26" s="641"/>
      <c r="B26" s="642"/>
      <c r="C26" s="642"/>
      <c r="D26" s="642"/>
      <c r="E26" s="642"/>
      <c r="F26" s="642"/>
      <c r="G26" s="643"/>
      <c r="K26" s="244"/>
      <c r="L26" s="245"/>
      <c r="M26" s="246"/>
    </row>
    <row r="27" spans="1:13" ht="15" customHeight="1" x14ac:dyDescent="0.2">
      <c r="A27" s="644"/>
      <c r="B27" s="645"/>
      <c r="C27" s="646"/>
      <c r="D27" s="658" t="s">
        <v>949</v>
      </c>
      <c r="E27" s="659"/>
      <c r="F27" s="256">
        <f>'Anex. 1. AIU'!J41</f>
        <v>0.2525</v>
      </c>
      <c r="G27" s="255">
        <f>F27*$G$24</f>
        <v>0</v>
      </c>
      <c r="K27" s="244"/>
      <c r="L27" s="245"/>
      <c r="M27" s="246"/>
    </row>
    <row r="28" spans="1:13" x14ac:dyDescent="0.2">
      <c r="A28" s="647"/>
      <c r="B28" s="648"/>
      <c r="C28" s="649"/>
      <c r="D28" s="658" t="s">
        <v>950</v>
      </c>
      <c r="E28" s="659"/>
      <c r="F28" s="257">
        <f>'Anex. 1. AIU'!J42</f>
        <v>0.01</v>
      </c>
      <c r="G28" s="255">
        <f>F28*$G$24</f>
        <v>0</v>
      </c>
      <c r="I28" s="258"/>
      <c r="K28" s="244"/>
      <c r="L28" s="245"/>
      <c r="M28" s="246"/>
    </row>
    <row r="29" spans="1:13" ht="15.75" thickBot="1" x14ac:dyDescent="0.25">
      <c r="A29" s="647"/>
      <c r="B29" s="648"/>
      <c r="C29" s="649"/>
      <c r="D29" s="658" t="s">
        <v>951</v>
      </c>
      <c r="E29" s="659"/>
      <c r="F29" s="257">
        <f>'Anex. 1. AIU'!J43</f>
        <v>0.05</v>
      </c>
      <c r="G29" s="255">
        <f>F29*$G$24</f>
        <v>0</v>
      </c>
      <c r="K29" s="244"/>
      <c r="L29" s="245"/>
      <c r="M29" s="246"/>
    </row>
    <row r="30" spans="1:13" ht="15.75" thickBot="1" x14ac:dyDescent="0.25">
      <c r="A30" s="640" t="s">
        <v>1330</v>
      </c>
      <c r="B30" s="640"/>
      <c r="C30" s="640"/>
      <c r="D30" s="640"/>
      <c r="E30" s="640"/>
      <c r="F30" s="640"/>
      <c r="G30" s="285">
        <f>SUM(G27:G29)</f>
        <v>0</v>
      </c>
      <c r="J30" s="248"/>
      <c r="K30" s="249"/>
      <c r="L30" s="250"/>
      <c r="M30" s="251"/>
    </row>
    <row r="31" spans="1:13" ht="15.75" thickBot="1" x14ac:dyDescent="0.25">
      <c r="A31" s="641"/>
      <c r="B31" s="642"/>
      <c r="C31" s="642"/>
      <c r="D31" s="642"/>
      <c r="E31" s="642"/>
      <c r="F31" s="642"/>
      <c r="G31" s="643"/>
      <c r="K31" s="244"/>
      <c r="L31" s="245"/>
      <c r="M31" s="246"/>
    </row>
    <row r="32" spans="1:13" ht="15.75" thickBot="1" x14ac:dyDescent="0.25">
      <c r="A32" s="640" t="s">
        <v>1351</v>
      </c>
      <c r="B32" s="640"/>
      <c r="C32" s="640"/>
      <c r="D32" s="640"/>
      <c r="E32" s="640"/>
      <c r="F32" s="640"/>
      <c r="G32" s="285">
        <f>'Anex. 2. PMA'!J38</f>
        <v>0</v>
      </c>
      <c r="J32" s="248"/>
      <c r="K32" s="249"/>
      <c r="L32" s="250"/>
      <c r="M32" s="251"/>
    </row>
    <row r="33" spans="1:13" ht="15.75" thickBot="1" x14ac:dyDescent="0.25">
      <c r="A33" s="640" t="s">
        <v>1352</v>
      </c>
      <c r="B33" s="640"/>
      <c r="C33" s="640"/>
      <c r="D33" s="640"/>
      <c r="E33" s="640"/>
      <c r="F33" s="640"/>
      <c r="G33" s="285">
        <f>'Anex. 3. PMT'!J17</f>
        <v>0</v>
      </c>
      <c r="J33" s="248"/>
      <c r="K33" s="249"/>
      <c r="L33" s="250"/>
      <c r="M33" s="251"/>
    </row>
    <row r="34" spans="1:13" ht="15.75" thickBot="1" x14ac:dyDescent="0.25">
      <c r="A34" s="640" t="s">
        <v>1353</v>
      </c>
      <c r="B34" s="640"/>
      <c r="C34" s="640"/>
      <c r="D34" s="640"/>
      <c r="E34" s="640"/>
      <c r="F34" s="640"/>
      <c r="G34" s="285">
        <f>'Anex. 4. PGS'!J29</f>
        <v>0</v>
      </c>
      <c r="J34" s="248"/>
      <c r="K34" s="249"/>
      <c r="L34" s="250"/>
      <c r="M34" s="251"/>
    </row>
    <row r="35" spans="1:13" ht="15.75" thickBot="1" x14ac:dyDescent="0.25">
      <c r="A35" s="671"/>
      <c r="B35" s="672"/>
      <c r="C35" s="672"/>
      <c r="D35" s="672"/>
      <c r="E35" s="672"/>
      <c r="F35" s="672"/>
      <c r="G35" s="673"/>
      <c r="K35" s="244"/>
      <c r="L35" s="245"/>
      <c r="M35" s="246"/>
    </row>
    <row r="36" spans="1:13" ht="15.75" thickBot="1" x14ac:dyDescent="0.25">
      <c r="A36" s="640" t="s">
        <v>1333</v>
      </c>
      <c r="B36" s="640"/>
      <c r="C36" s="640"/>
      <c r="D36" s="640"/>
      <c r="E36" s="640"/>
      <c r="F36" s="640"/>
      <c r="G36" s="285">
        <f>G30+G32+G33+G34</f>
        <v>0</v>
      </c>
      <c r="J36" s="248"/>
      <c r="K36" s="249"/>
      <c r="L36" s="250"/>
      <c r="M36" s="251"/>
    </row>
    <row r="37" spans="1:13" ht="15.75" thickBot="1" x14ac:dyDescent="0.25">
      <c r="A37" s="671"/>
      <c r="B37" s="672"/>
      <c r="C37" s="672"/>
      <c r="D37" s="672"/>
      <c r="E37" s="672"/>
      <c r="F37" s="672"/>
      <c r="G37" s="673"/>
      <c r="K37" s="244"/>
      <c r="L37" s="245"/>
      <c r="M37" s="246"/>
    </row>
    <row r="38" spans="1:13" ht="15.75" thickBot="1" x14ac:dyDescent="0.25">
      <c r="A38" s="640" t="s">
        <v>1332</v>
      </c>
      <c r="B38" s="640"/>
      <c r="C38" s="640"/>
      <c r="D38" s="640"/>
      <c r="E38" s="640"/>
      <c r="F38" s="640"/>
      <c r="G38" s="285">
        <f>G24+G36</f>
        <v>0</v>
      </c>
      <c r="J38" s="248"/>
      <c r="K38" s="249"/>
      <c r="L38" s="250"/>
      <c r="M38" s="251"/>
    </row>
    <row r="39" spans="1:13" x14ac:dyDescent="0.2">
      <c r="A39" s="674"/>
      <c r="B39" s="675"/>
      <c r="C39" s="675"/>
      <c r="D39" s="642"/>
      <c r="E39" s="642"/>
      <c r="F39" s="642"/>
      <c r="G39" s="643"/>
      <c r="K39" s="244"/>
      <c r="L39" s="245"/>
      <c r="M39" s="246"/>
    </row>
    <row r="40" spans="1:13" ht="17.25" customHeight="1" thickBot="1" x14ac:dyDescent="0.25">
      <c r="A40" s="676"/>
      <c r="B40" s="677"/>
      <c r="C40" s="678"/>
      <c r="D40" s="658" t="s">
        <v>960</v>
      </c>
      <c r="E40" s="670"/>
      <c r="F40" s="572" t="e">
        <f>G40/G38</f>
        <v>#DIV/0!</v>
      </c>
      <c r="G40" s="255">
        <f>'Anex. 5. Interv. Obra Civil'!I25</f>
        <v>0</v>
      </c>
      <c r="I40" s="259"/>
      <c r="K40" s="244"/>
      <c r="L40" s="245"/>
      <c r="M40" s="246"/>
    </row>
    <row r="41" spans="1:13" ht="15.75" thickBot="1" x14ac:dyDescent="0.25">
      <c r="A41" s="640" t="s">
        <v>961</v>
      </c>
      <c r="B41" s="640"/>
      <c r="C41" s="640"/>
      <c r="D41" s="640"/>
      <c r="E41" s="640"/>
      <c r="F41" s="640"/>
      <c r="G41" s="285">
        <f>G40</f>
        <v>0</v>
      </c>
      <c r="J41" s="248"/>
      <c r="K41" s="249"/>
      <c r="L41" s="250"/>
      <c r="M41" s="251"/>
    </row>
    <row r="42" spans="1:13" ht="16.5" customHeight="1" thickBot="1" x14ac:dyDescent="0.25">
      <c r="A42" s="671"/>
      <c r="B42" s="672"/>
      <c r="C42" s="672"/>
      <c r="D42" s="672"/>
      <c r="E42" s="672"/>
      <c r="F42" s="672"/>
      <c r="G42" s="673"/>
      <c r="K42" s="244"/>
      <c r="L42" s="245"/>
      <c r="M42" s="246"/>
    </row>
    <row r="43" spans="1:13" ht="15.75" thickBot="1" x14ac:dyDescent="0.25">
      <c r="A43" s="640" t="s">
        <v>1206</v>
      </c>
      <c r="B43" s="640"/>
      <c r="C43" s="640"/>
      <c r="D43" s="640"/>
      <c r="E43" s="640"/>
      <c r="F43" s="640"/>
      <c r="G43" s="285">
        <f>G38+G41</f>
        <v>0</v>
      </c>
      <c r="J43" s="248"/>
      <c r="K43" s="249"/>
      <c r="L43" s="250"/>
      <c r="M43" s="251"/>
    </row>
    <row r="44" spans="1:13" x14ac:dyDescent="0.2">
      <c r="A44" s="641"/>
      <c r="B44" s="642"/>
      <c r="C44" s="642"/>
      <c r="D44" s="642"/>
      <c r="E44" s="642"/>
      <c r="F44" s="642"/>
      <c r="G44" s="643"/>
      <c r="K44" s="244"/>
      <c r="L44" s="245"/>
      <c r="M44" s="246"/>
    </row>
    <row r="45" spans="1:13" ht="16.5" customHeight="1" x14ac:dyDescent="0.2">
      <c r="A45" s="644"/>
      <c r="B45" s="645"/>
      <c r="C45" s="646"/>
      <c r="D45" s="669" t="s">
        <v>972</v>
      </c>
      <c r="E45" s="646"/>
      <c r="F45" s="573">
        <v>0.04</v>
      </c>
      <c r="G45" s="255">
        <f>F45*G43</f>
        <v>0</v>
      </c>
      <c r="K45" s="244"/>
      <c r="L45" s="245"/>
      <c r="M45" s="246"/>
    </row>
    <row r="46" spans="1:13" ht="16.5" customHeight="1" thickBot="1" x14ac:dyDescent="0.25">
      <c r="A46" s="683"/>
      <c r="B46" s="684"/>
      <c r="C46" s="684"/>
      <c r="D46" s="684"/>
      <c r="E46" s="684"/>
      <c r="F46" s="684"/>
      <c r="G46" s="685"/>
      <c r="K46" s="244"/>
      <c r="L46" s="245"/>
      <c r="M46" s="246"/>
    </row>
    <row r="47" spans="1:13" ht="23.25" customHeight="1" thickBot="1" x14ac:dyDescent="0.25">
      <c r="A47" s="640" t="s">
        <v>952</v>
      </c>
      <c r="B47" s="640"/>
      <c r="C47" s="640"/>
      <c r="D47" s="640"/>
      <c r="E47" s="640"/>
      <c r="F47" s="640"/>
      <c r="G47" s="285">
        <f>G43+G45</f>
        <v>0</v>
      </c>
      <c r="J47" s="248"/>
      <c r="K47" s="249"/>
      <c r="L47" s="250"/>
      <c r="M47" s="251"/>
    </row>
    <row r="48" spans="1:13" ht="23.25" customHeight="1" x14ac:dyDescent="0.2">
      <c r="A48" s="286"/>
      <c r="B48" s="286"/>
      <c r="C48" s="286"/>
      <c r="D48" s="286"/>
      <c r="E48" s="286"/>
      <c r="F48" s="286"/>
      <c r="G48" s="287"/>
      <c r="J48" s="288"/>
      <c r="K48" s="289"/>
      <c r="L48" s="250"/>
      <c r="M48" s="290"/>
    </row>
    <row r="49" spans="1:21" ht="23.25" customHeight="1" x14ac:dyDescent="0.2">
      <c r="A49" s="286"/>
      <c r="B49" s="286"/>
      <c r="C49" s="286"/>
      <c r="D49" s="286"/>
      <c r="E49" s="286"/>
      <c r="F49" s="286"/>
      <c r="G49" s="287"/>
      <c r="J49" s="288"/>
      <c r="K49" s="289"/>
      <c r="L49" s="250"/>
      <c r="M49" s="290"/>
    </row>
    <row r="50" spans="1:21" s="215" customFormat="1" x14ac:dyDescent="0.25">
      <c r="A50" s="682" t="s">
        <v>1233</v>
      </c>
      <c r="B50" s="682"/>
      <c r="C50" s="682"/>
      <c r="D50" s="214"/>
      <c r="E50" s="682" t="s">
        <v>1233</v>
      </c>
      <c r="F50" s="682"/>
      <c r="G50" s="682"/>
      <c r="H50" s="260"/>
      <c r="I50" s="216"/>
      <c r="J50" s="216"/>
      <c r="K50" s="216"/>
      <c r="L50" s="216"/>
      <c r="M50" s="216"/>
      <c r="N50" s="216"/>
      <c r="O50" s="216"/>
      <c r="R50" s="260"/>
      <c r="S50" s="260"/>
      <c r="T50" s="211"/>
      <c r="U50" s="260"/>
    </row>
    <row r="51" spans="1:21" s="215" customFormat="1" x14ac:dyDescent="0.25">
      <c r="A51" s="679" t="s">
        <v>1268</v>
      </c>
      <c r="B51" s="679"/>
      <c r="C51" s="679"/>
      <c r="E51" s="679" t="s">
        <v>1109</v>
      </c>
      <c r="F51" s="679"/>
      <c r="G51" s="679"/>
      <c r="I51" s="216"/>
      <c r="J51" s="216"/>
      <c r="K51" s="216"/>
      <c r="L51" s="216"/>
      <c r="M51" s="216"/>
      <c r="N51" s="216"/>
      <c r="O51" s="216"/>
      <c r="R51" s="212" t="s">
        <v>1109</v>
      </c>
      <c r="T51" s="214"/>
    </row>
    <row r="52" spans="1:21" s="215" customFormat="1" ht="45" customHeight="1" x14ac:dyDescent="0.25">
      <c r="A52" s="680" t="s">
        <v>1229</v>
      </c>
      <c r="B52" s="680"/>
      <c r="C52" s="680"/>
      <c r="E52" s="680" t="s">
        <v>1232</v>
      </c>
      <c r="F52" s="680"/>
      <c r="G52" s="680"/>
      <c r="I52" s="216"/>
      <c r="J52" s="216"/>
      <c r="K52" s="216"/>
      <c r="L52" s="216"/>
      <c r="M52" s="216"/>
      <c r="N52" s="216"/>
      <c r="O52" s="216"/>
      <c r="R52" s="213" t="s">
        <v>1110</v>
      </c>
      <c r="T52" s="214"/>
    </row>
    <row r="53" spans="1:21" s="215" customFormat="1" x14ac:dyDescent="0.25">
      <c r="A53" s="681" t="s">
        <v>1230</v>
      </c>
      <c r="B53" s="681"/>
      <c r="C53" s="681"/>
      <c r="E53" s="681" t="s">
        <v>1231</v>
      </c>
      <c r="F53" s="681"/>
      <c r="G53" s="681"/>
      <c r="I53" s="216"/>
      <c r="J53" s="216"/>
      <c r="K53" s="216"/>
      <c r="L53" s="216"/>
      <c r="M53" s="216"/>
      <c r="N53" s="216"/>
      <c r="O53" s="216"/>
      <c r="R53" s="214" t="s">
        <v>1208</v>
      </c>
      <c r="T53" s="214"/>
    </row>
  </sheetData>
  <mergeCells count="55">
    <mergeCell ref="A35:G35"/>
    <mergeCell ref="A36:F36"/>
    <mergeCell ref="A51:C51"/>
    <mergeCell ref="A52:C52"/>
    <mergeCell ref="A53:C53"/>
    <mergeCell ref="E51:G51"/>
    <mergeCell ref="E52:G52"/>
    <mergeCell ref="E53:G53"/>
    <mergeCell ref="A47:F47"/>
    <mergeCell ref="A50:C50"/>
    <mergeCell ref="E50:G50"/>
    <mergeCell ref="A46:G46"/>
    <mergeCell ref="A30:F30"/>
    <mergeCell ref="A38:F38"/>
    <mergeCell ref="D45:E45"/>
    <mergeCell ref="D40:E40"/>
    <mergeCell ref="A41:F41"/>
    <mergeCell ref="A43:F43"/>
    <mergeCell ref="A37:G37"/>
    <mergeCell ref="A39:G39"/>
    <mergeCell ref="A40:C40"/>
    <mergeCell ref="A44:G44"/>
    <mergeCell ref="A42:G42"/>
    <mergeCell ref="A45:C45"/>
    <mergeCell ref="A31:G31"/>
    <mergeCell ref="A32:F32"/>
    <mergeCell ref="A33:F33"/>
    <mergeCell ref="A34:F34"/>
    <mergeCell ref="A18:F18"/>
    <mergeCell ref="C9:G9"/>
    <mergeCell ref="C10:G10"/>
    <mergeCell ref="A9:B9"/>
    <mergeCell ref="A10:B10"/>
    <mergeCell ref="A11:G11"/>
    <mergeCell ref="A24:F24"/>
    <mergeCell ref="A26:G26"/>
    <mergeCell ref="A27:C29"/>
    <mergeCell ref="A19:B19"/>
    <mergeCell ref="C19:G19"/>
    <mergeCell ref="A20:G20"/>
    <mergeCell ref="D28:E28"/>
    <mergeCell ref="D29:E29"/>
    <mergeCell ref="A23:F23"/>
    <mergeCell ref="D27:E27"/>
    <mergeCell ref="A25:F25"/>
    <mergeCell ref="H1:I3"/>
    <mergeCell ref="A15:F15"/>
    <mergeCell ref="A8:G8"/>
    <mergeCell ref="A1:B3"/>
    <mergeCell ref="C1:F3"/>
    <mergeCell ref="A5:B5"/>
    <mergeCell ref="A4:G4"/>
    <mergeCell ref="C5:E5"/>
    <mergeCell ref="A6:G6"/>
    <mergeCell ref="A7:G7"/>
  </mergeCells>
  <printOptions horizontalCentered="1"/>
  <pageMargins left="0.70866141732283472" right="0.70866141732283472" top="0.74803149606299213" bottom="0.74803149606299213" header="0.31496062992125984" footer="0.31496062992125984"/>
  <pageSetup scale="3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4F9F-434E-458A-8250-AB6D17BE124B}">
  <dimension ref="A1:IE49"/>
  <sheetViews>
    <sheetView view="pageBreakPreview" topLeftCell="A25" zoomScale="90" zoomScaleNormal="70" zoomScaleSheetLayoutView="90" workbookViewId="0">
      <selection activeCell="L2" sqref="L2:L3"/>
    </sheetView>
  </sheetViews>
  <sheetFormatPr baseColWidth="10" defaultColWidth="11.42578125" defaultRowHeight="11.25" x14ac:dyDescent="0.25"/>
  <cols>
    <col min="1" max="1" width="4.5703125" style="155" customWidth="1"/>
    <col min="2" max="2" width="6.42578125" style="155" customWidth="1"/>
    <col min="3" max="3" width="19" style="155" customWidth="1"/>
    <col min="4" max="4" width="1.140625" style="155" customWidth="1"/>
    <col min="5" max="5" width="12" style="155" customWidth="1"/>
    <col min="6" max="6" width="12.7109375" style="155" customWidth="1"/>
    <col min="7" max="8" width="5.28515625" style="155" customWidth="1"/>
    <col min="9" max="9" width="16.5703125" style="155" bestFit="1" customWidth="1"/>
    <col min="10" max="10" width="13.5703125" style="155" customWidth="1"/>
    <col min="11" max="11" width="14.5703125" style="155" customWidth="1"/>
    <col min="12" max="12" width="24.140625" style="156" customWidth="1"/>
    <col min="13" max="13" width="3" style="155" customWidth="1"/>
    <col min="14" max="16384" width="11.42578125" style="155"/>
  </cols>
  <sheetData>
    <row r="1" spans="1:239" s="146" customFormat="1" ht="19.5" customHeight="1" x14ac:dyDescent="0.25">
      <c r="A1" s="694"/>
      <c r="B1" s="694"/>
      <c r="C1" s="694"/>
      <c r="D1" s="696" t="s">
        <v>1281</v>
      </c>
      <c r="E1" s="697"/>
      <c r="F1" s="697"/>
      <c r="G1" s="697"/>
      <c r="H1" s="697"/>
      <c r="I1" s="697"/>
      <c r="J1" s="697"/>
      <c r="K1" s="698"/>
      <c r="L1" s="153" t="s">
        <v>1279</v>
      </c>
    </row>
    <row r="2" spans="1:239" s="147" customFormat="1" ht="20.25" customHeight="1" x14ac:dyDescent="0.25">
      <c r="A2" s="694"/>
      <c r="B2" s="694"/>
      <c r="C2" s="694"/>
      <c r="D2" s="699"/>
      <c r="E2" s="700"/>
      <c r="F2" s="700"/>
      <c r="G2" s="700"/>
      <c r="H2" s="700"/>
      <c r="I2" s="700"/>
      <c r="J2" s="700"/>
      <c r="K2" s="701"/>
      <c r="L2" s="154" t="s">
        <v>1354</v>
      </c>
    </row>
    <row r="3" spans="1:239" s="149" customFormat="1" ht="21.75" customHeight="1" x14ac:dyDescent="0.25">
      <c r="A3" s="695"/>
      <c r="B3" s="695"/>
      <c r="C3" s="695"/>
      <c r="D3" s="702"/>
      <c r="E3" s="703"/>
      <c r="F3" s="703"/>
      <c r="G3" s="703"/>
      <c r="H3" s="703"/>
      <c r="I3" s="703"/>
      <c r="J3" s="703"/>
      <c r="K3" s="704"/>
      <c r="L3" s="575" t="s">
        <v>1355</v>
      </c>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row>
    <row r="4" spans="1:239" s="148" customFormat="1" ht="16.5" customHeight="1" x14ac:dyDescent="0.25">
      <c r="A4" s="730"/>
      <c r="B4" s="730"/>
      <c r="C4" s="730"/>
      <c r="D4" s="730"/>
      <c r="E4" s="730"/>
      <c r="F4" s="730"/>
      <c r="G4" s="730"/>
      <c r="H4" s="730"/>
      <c r="I4" s="730"/>
      <c r="J4" s="730"/>
      <c r="K4" s="730"/>
      <c r="L4" s="730"/>
    </row>
    <row r="5" spans="1:239" s="210" customFormat="1" ht="31.5" customHeight="1" thickBot="1" x14ac:dyDescent="0.3">
      <c r="A5" s="732" t="s">
        <v>1216</v>
      </c>
      <c r="B5" s="733"/>
      <c r="C5" s="734"/>
      <c r="D5" s="735">
        <f>'Presupuesto General'!C5</f>
        <v>0</v>
      </c>
      <c r="E5" s="735"/>
      <c r="F5" s="735"/>
      <c r="G5" s="735"/>
      <c r="H5" s="735"/>
      <c r="I5" s="735"/>
      <c r="J5" s="732" t="s">
        <v>1217</v>
      </c>
      <c r="K5" s="733"/>
      <c r="L5" s="532">
        <f>'Presupuesto General'!G5</f>
        <v>0</v>
      </c>
    </row>
    <row r="6" spans="1:239" s="148" customFormat="1" ht="13.5" customHeight="1" thickBot="1" x14ac:dyDescent="0.3">
      <c r="A6" s="731"/>
      <c r="B6" s="731"/>
      <c r="C6" s="731"/>
      <c r="D6" s="731"/>
      <c r="E6" s="731"/>
      <c r="F6" s="731"/>
      <c r="G6" s="731"/>
      <c r="H6" s="731"/>
      <c r="I6" s="731"/>
      <c r="J6" s="731"/>
      <c r="K6" s="731"/>
      <c r="L6" s="731"/>
    </row>
    <row r="7" spans="1:239" s="294" customFormat="1" ht="19.5" customHeight="1" thickBot="1" x14ac:dyDescent="0.3">
      <c r="A7" s="705" t="s">
        <v>1247</v>
      </c>
      <c r="B7" s="706"/>
      <c r="C7" s="706"/>
      <c r="D7" s="706"/>
      <c r="E7" s="706"/>
      <c r="F7" s="706"/>
      <c r="G7" s="706"/>
      <c r="H7" s="706"/>
      <c r="I7" s="706"/>
      <c r="J7" s="706"/>
      <c r="K7" s="706"/>
      <c r="L7" s="706"/>
    </row>
    <row r="8" spans="1:239" s="294" customFormat="1" ht="15.75" thickBot="1" x14ac:dyDescent="0.3">
      <c r="A8" s="707"/>
      <c r="B8" s="708"/>
      <c r="C8" s="708"/>
      <c r="D8" s="708"/>
      <c r="E8" s="708"/>
      <c r="F8" s="708"/>
      <c r="G8" s="708"/>
      <c r="H8" s="708"/>
      <c r="I8" s="708"/>
      <c r="J8" s="708"/>
      <c r="K8" s="708"/>
      <c r="L8" s="709"/>
    </row>
    <row r="9" spans="1:239" s="294" customFormat="1" ht="19.5" customHeight="1" thickBot="1" x14ac:dyDescent="0.3">
      <c r="A9" s="691" t="s">
        <v>1003</v>
      </c>
      <c r="B9" s="692"/>
      <c r="C9" s="692"/>
      <c r="D9" s="692"/>
      <c r="E9" s="692"/>
      <c r="F9" s="692"/>
      <c r="G9" s="692"/>
      <c r="H9" s="692"/>
      <c r="I9" s="692"/>
      <c r="J9" s="693"/>
      <c r="K9" s="295"/>
      <c r="L9" s="296">
        <f>'Presupuesto General'!$G$24</f>
        <v>0</v>
      </c>
    </row>
    <row r="10" spans="1:239" s="294" customFormat="1" ht="11.25" customHeight="1" x14ac:dyDescent="0.25">
      <c r="A10" s="707"/>
      <c r="B10" s="708"/>
      <c r="C10" s="708"/>
      <c r="D10" s="708"/>
      <c r="E10" s="708"/>
      <c r="F10" s="708"/>
      <c r="G10" s="708"/>
      <c r="H10" s="708"/>
      <c r="I10" s="708"/>
      <c r="J10" s="708"/>
      <c r="K10" s="708"/>
      <c r="L10" s="709"/>
    </row>
    <row r="11" spans="1:239" s="294" customFormat="1" ht="14.25" customHeight="1" x14ac:dyDescent="0.25">
      <c r="A11" s="297">
        <v>1</v>
      </c>
      <c r="B11" s="689" t="s">
        <v>973</v>
      </c>
      <c r="C11" s="690"/>
      <c r="D11" s="690"/>
      <c r="E11" s="690"/>
      <c r="F11" s="690"/>
      <c r="G11" s="690"/>
      <c r="H11" s="690"/>
      <c r="I11" s="710"/>
      <c r="J11" s="320" t="s">
        <v>117</v>
      </c>
      <c r="K11" s="729"/>
      <c r="L11" s="299" t="s">
        <v>944</v>
      </c>
    </row>
    <row r="12" spans="1:239" s="294" customFormat="1" ht="15" x14ac:dyDescent="0.25">
      <c r="A12" s="300"/>
      <c r="B12" s="322" t="s">
        <v>974</v>
      </c>
      <c r="C12" s="689" t="s">
        <v>1118</v>
      </c>
      <c r="D12" s="690"/>
      <c r="E12" s="690"/>
      <c r="F12" s="690"/>
      <c r="G12" s="690"/>
      <c r="H12" s="710"/>
      <c r="I12" s="523" t="s">
        <v>1017</v>
      </c>
      <c r="J12" s="301">
        <v>0.01</v>
      </c>
      <c r="K12" s="729"/>
      <c r="L12" s="302"/>
    </row>
    <row r="13" spans="1:239" s="294" customFormat="1" ht="15" x14ac:dyDescent="0.25">
      <c r="A13" s="303"/>
      <c r="B13" s="319"/>
      <c r="C13" s="686" t="s">
        <v>1119</v>
      </c>
      <c r="D13" s="687"/>
      <c r="E13" s="687"/>
      <c r="F13" s="687"/>
      <c r="G13" s="687"/>
      <c r="H13" s="688"/>
      <c r="I13" s="524">
        <v>0</v>
      </c>
      <c r="J13" s="304">
        <v>0</v>
      </c>
      <c r="K13" s="729"/>
      <c r="L13" s="305">
        <f>+($L$9*J13)</f>
        <v>0</v>
      </c>
    </row>
    <row r="14" spans="1:239" s="294" customFormat="1" ht="12" customHeight="1" x14ac:dyDescent="0.25">
      <c r="A14" s="300"/>
      <c r="B14" s="322" t="s">
        <v>975</v>
      </c>
      <c r="C14" s="689" t="s">
        <v>976</v>
      </c>
      <c r="D14" s="690"/>
      <c r="E14" s="690"/>
      <c r="F14" s="690"/>
      <c r="G14" s="690"/>
      <c r="H14" s="710"/>
      <c r="I14" s="306"/>
      <c r="J14" s="307">
        <v>5.3199999999999997E-2</v>
      </c>
      <c r="K14" s="729"/>
      <c r="L14" s="305">
        <f>+($L$9*J14)</f>
        <v>0</v>
      </c>
    </row>
    <row r="15" spans="1:239" s="294" customFormat="1" ht="15" x14ac:dyDescent="0.25">
      <c r="A15" s="303"/>
      <c r="B15" s="319"/>
      <c r="C15" s="686" t="s">
        <v>1120</v>
      </c>
      <c r="D15" s="687"/>
      <c r="E15" s="687"/>
      <c r="F15" s="687"/>
      <c r="G15" s="687"/>
      <c r="H15" s="688"/>
      <c r="I15" s="524">
        <v>0</v>
      </c>
      <c r="J15" s="304">
        <v>0</v>
      </c>
      <c r="K15" s="729"/>
      <c r="L15" s="305">
        <f>+($L$9*J15)</f>
        <v>0</v>
      </c>
    </row>
    <row r="16" spans="1:239" s="294" customFormat="1" ht="15" x14ac:dyDescent="0.25">
      <c r="A16" s="300"/>
      <c r="B16" s="322" t="s">
        <v>977</v>
      </c>
      <c r="C16" s="689" t="s">
        <v>978</v>
      </c>
      <c r="D16" s="690"/>
      <c r="E16" s="690"/>
      <c r="F16" s="690"/>
      <c r="G16" s="690"/>
      <c r="H16" s="690"/>
      <c r="I16" s="710"/>
      <c r="J16" s="307">
        <v>0.01</v>
      </c>
      <c r="K16" s="729"/>
      <c r="L16" s="305">
        <f>+($L$9*J16)</f>
        <v>0</v>
      </c>
    </row>
    <row r="17" spans="1:14" s="294" customFormat="1" ht="15" x14ac:dyDescent="0.25">
      <c r="A17" s="303"/>
      <c r="B17" s="319"/>
      <c r="C17" s="686" t="s">
        <v>1121</v>
      </c>
      <c r="D17" s="687"/>
      <c r="E17" s="687"/>
      <c r="F17" s="687"/>
      <c r="G17" s="687"/>
      <c r="H17" s="687"/>
      <c r="I17" s="688"/>
      <c r="J17" s="304">
        <v>0</v>
      </c>
      <c r="K17" s="729"/>
      <c r="L17" s="305">
        <f>+($L$9*J17)</f>
        <v>0</v>
      </c>
    </row>
    <row r="18" spans="1:14" s="294" customFormat="1" ht="15" x14ac:dyDescent="0.25">
      <c r="A18" s="300"/>
      <c r="B18" s="322" t="s">
        <v>979</v>
      </c>
      <c r="C18" s="689" t="s">
        <v>980</v>
      </c>
      <c r="D18" s="690"/>
      <c r="E18" s="690"/>
      <c r="F18" s="690"/>
      <c r="G18" s="690"/>
      <c r="H18" s="690"/>
      <c r="I18" s="690"/>
      <c r="J18" s="307">
        <v>8.0000000000000002E-3</v>
      </c>
      <c r="K18" s="729"/>
      <c r="L18" s="305"/>
    </row>
    <row r="19" spans="1:14" s="294" customFormat="1" ht="15" x14ac:dyDescent="0.25">
      <c r="A19" s="303"/>
      <c r="B19" s="319"/>
      <c r="C19" s="686" t="s">
        <v>1122</v>
      </c>
      <c r="D19" s="687"/>
      <c r="E19" s="687"/>
      <c r="F19" s="687"/>
      <c r="G19" s="687"/>
      <c r="H19" s="687"/>
      <c r="I19" s="688"/>
      <c r="J19" s="304">
        <v>0</v>
      </c>
      <c r="K19" s="729"/>
      <c r="L19" s="305">
        <f>+($L$9*J19)</f>
        <v>0</v>
      </c>
    </row>
    <row r="20" spans="1:14" s="294" customFormat="1" ht="27" customHeight="1" x14ac:dyDescent="0.25">
      <c r="A20" s="300"/>
      <c r="B20" s="322" t="s">
        <v>981</v>
      </c>
      <c r="C20" s="714" t="s">
        <v>1334</v>
      </c>
      <c r="D20" s="715"/>
      <c r="E20" s="715"/>
      <c r="F20" s="715"/>
      <c r="G20" s="715"/>
      <c r="H20" s="715"/>
      <c r="I20" s="716"/>
      <c r="J20" s="574">
        <v>0.01</v>
      </c>
      <c r="K20" s="729"/>
      <c r="L20" s="305"/>
    </row>
    <row r="21" spans="1:14" s="294" customFormat="1" ht="15" x14ac:dyDescent="0.25">
      <c r="A21" s="303"/>
      <c r="B21" s="298"/>
      <c r="C21" s="686" t="s">
        <v>1123</v>
      </c>
      <c r="D21" s="687"/>
      <c r="E21" s="687"/>
      <c r="F21" s="687"/>
      <c r="G21" s="687"/>
      <c r="H21" s="687"/>
      <c r="I21" s="688"/>
      <c r="J21" s="304">
        <v>0</v>
      </c>
      <c r="K21" s="729"/>
      <c r="L21" s="305">
        <f>+($L$9*J21)</f>
        <v>0</v>
      </c>
    </row>
    <row r="22" spans="1:14" s="294" customFormat="1" ht="15" x14ac:dyDescent="0.25">
      <c r="A22" s="303"/>
      <c r="B22" s="298"/>
      <c r="C22" s="711" t="s">
        <v>1241</v>
      </c>
      <c r="D22" s="712"/>
      <c r="E22" s="712"/>
      <c r="F22" s="712"/>
      <c r="G22" s="712"/>
      <c r="H22" s="712"/>
      <c r="I22" s="713"/>
      <c r="J22" s="525">
        <f>J12+J14+J16+J18+J20</f>
        <v>9.1199999999999989E-2</v>
      </c>
      <c r="K22" s="729"/>
      <c r="L22" s="305"/>
      <c r="N22" s="309"/>
    </row>
    <row r="23" spans="1:14" s="294" customFormat="1" ht="15" x14ac:dyDescent="0.25">
      <c r="A23" s="310">
        <v>2</v>
      </c>
      <c r="B23" s="689" t="s">
        <v>982</v>
      </c>
      <c r="C23" s="690"/>
      <c r="D23" s="690"/>
      <c r="E23" s="690"/>
      <c r="F23" s="690"/>
      <c r="G23" s="690"/>
      <c r="H23" s="690"/>
      <c r="I23" s="710"/>
      <c r="J23" s="311"/>
      <c r="K23" s="729"/>
      <c r="L23" s="305"/>
    </row>
    <row r="24" spans="1:14" s="294" customFormat="1" ht="15" x14ac:dyDescent="0.25">
      <c r="A24" s="303"/>
      <c r="B24" s="298"/>
      <c r="C24" s="686" t="s">
        <v>983</v>
      </c>
      <c r="D24" s="687"/>
      <c r="E24" s="687"/>
      <c r="F24" s="687"/>
      <c r="G24" s="687"/>
      <c r="H24" s="687"/>
      <c r="I24" s="688"/>
      <c r="J24" s="308"/>
      <c r="K24" s="729"/>
      <c r="L24" s="305">
        <f t="shared" ref="L24:L29" si="0">+($L$9*J24)</f>
        <v>0</v>
      </c>
    </row>
    <row r="25" spans="1:14" s="294" customFormat="1" ht="15" x14ac:dyDescent="0.25">
      <c r="A25" s="303"/>
      <c r="B25" s="298"/>
      <c r="C25" s="686" t="s">
        <v>984</v>
      </c>
      <c r="D25" s="687"/>
      <c r="E25" s="687"/>
      <c r="F25" s="687"/>
      <c r="G25" s="687"/>
      <c r="H25" s="687"/>
      <c r="I25" s="688"/>
      <c r="J25" s="312">
        <v>8.9999999999999993E-3</v>
      </c>
      <c r="K25" s="729"/>
      <c r="L25" s="305">
        <f t="shared" si="0"/>
        <v>0</v>
      </c>
    </row>
    <row r="26" spans="1:14" s="294" customFormat="1" ht="15" x14ac:dyDescent="0.25">
      <c r="A26" s="303"/>
      <c r="B26" s="298"/>
      <c r="C26" s="686" t="s">
        <v>985</v>
      </c>
      <c r="D26" s="687"/>
      <c r="E26" s="687"/>
      <c r="F26" s="687"/>
      <c r="G26" s="687"/>
      <c r="H26" s="687"/>
      <c r="I26" s="688"/>
      <c r="J26" s="312">
        <v>0.05</v>
      </c>
      <c r="K26" s="729"/>
      <c r="L26" s="305">
        <f t="shared" si="0"/>
        <v>0</v>
      </c>
    </row>
    <row r="27" spans="1:14" s="294" customFormat="1" ht="15" x14ac:dyDescent="0.25">
      <c r="A27" s="303"/>
      <c r="B27" s="319" t="s">
        <v>974</v>
      </c>
      <c r="C27" s="689" t="s">
        <v>986</v>
      </c>
      <c r="D27" s="690"/>
      <c r="E27" s="690"/>
      <c r="F27" s="690"/>
      <c r="G27" s="690"/>
      <c r="H27" s="690"/>
      <c r="I27" s="690"/>
      <c r="J27" s="710"/>
      <c r="K27" s="729"/>
      <c r="L27" s="305">
        <f t="shared" si="0"/>
        <v>0</v>
      </c>
    </row>
    <row r="28" spans="1:14" s="294" customFormat="1" ht="15" x14ac:dyDescent="0.25">
      <c r="A28" s="303"/>
      <c r="B28" s="298"/>
      <c r="C28" s="686" t="s">
        <v>987</v>
      </c>
      <c r="D28" s="687"/>
      <c r="E28" s="687"/>
      <c r="F28" s="687"/>
      <c r="G28" s="687"/>
      <c r="H28" s="687"/>
      <c r="I28" s="688"/>
      <c r="J28" s="312">
        <v>0</v>
      </c>
      <c r="K28" s="729"/>
      <c r="L28" s="305">
        <f t="shared" si="0"/>
        <v>0</v>
      </c>
    </row>
    <row r="29" spans="1:14" s="294" customFormat="1" ht="15" x14ac:dyDescent="0.25">
      <c r="A29" s="303"/>
      <c r="B29" s="298"/>
      <c r="C29" s="686" t="s">
        <v>988</v>
      </c>
      <c r="D29" s="687"/>
      <c r="E29" s="687"/>
      <c r="F29" s="687"/>
      <c r="G29" s="687"/>
      <c r="H29" s="687"/>
      <c r="I29" s="688"/>
      <c r="J29" s="312">
        <v>0.02</v>
      </c>
      <c r="K29" s="729"/>
      <c r="L29" s="305">
        <f t="shared" si="0"/>
        <v>0</v>
      </c>
    </row>
    <row r="30" spans="1:14" s="294" customFormat="1" ht="15" x14ac:dyDescent="0.25">
      <c r="A30" s="303"/>
      <c r="B30" s="298"/>
      <c r="C30" s="725" t="s">
        <v>989</v>
      </c>
      <c r="D30" s="726"/>
      <c r="E30" s="726"/>
      <c r="F30" s="726"/>
      <c r="G30" s="726"/>
      <c r="H30" s="726"/>
      <c r="I30" s="727"/>
      <c r="J30" s="308"/>
      <c r="K30" s="729"/>
      <c r="L30" s="305"/>
    </row>
    <row r="31" spans="1:14" s="294" customFormat="1" ht="15" x14ac:dyDescent="0.25">
      <c r="A31" s="303"/>
      <c r="B31" s="298"/>
      <c r="C31" s="723"/>
      <c r="D31" s="724"/>
      <c r="E31" s="724"/>
      <c r="F31" s="687" t="s">
        <v>990</v>
      </c>
      <c r="G31" s="687"/>
      <c r="H31" s="687"/>
      <c r="I31" s="688"/>
      <c r="J31" s="304">
        <v>0.02</v>
      </c>
      <c r="K31" s="729"/>
      <c r="L31" s="305">
        <f>+($L$9*J31)</f>
        <v>0</v>
      </c>
    </row>
    <row r="32" spans="1:14" s="294" customFormat="1" ht="15" x14ac:dyDescent="0.25">
      <c r="A32" s="303"/>
      <c r="B32" s="298"/>
      <c r="C32" s="723"/>
      <c r="D32" s="724"/>
      <c r="E32" s="724"/>
      <c r="F32" s="687" t="s">
        <v>991</v>
      </c>
      <c r="G32" s="687"/>
      <c r="H32" s="687"/>
      <c r="I32" s="688"/>
      <c r="J32" s="304">
        <v>0.02</v>
      </c>
      <c r="K32" s="729"/>
      <c r="L32" s="305">
        <f>+($L$9*J32)</f>
        <v>0</v>
      </c>
    </row>
    <row r="33" spans="1:12" s="294" customFormat="1" ht="15" x14ac:dyDescent="0.25">
      <c r="A33" s="303"/>
      <c r="B33" s="298"/>
      <c r="C33" s="723"/>
      <c r="D33" s="724"/>
      <c r="E33" s="724"/>
      <c r="F33" s="687" t="s">
        <v>992</v>
      </c>
      <c r="G33" s="687"/>
      <c r="H33" s="687"/>
      <c r="I33" s="688"/>
      <c r="J33" s="304">
        <v>0.02</v>
      </c>
      <c r="K33" s="729"/>
      <c r="L33" s="305">
        <f>+($L$9*J33)</f>
        <v>0</v>
      </c>
    </row>
    <row r="34" spans="1:12" s="294" customFormat="1" ht="15" x14ac:dyDescent="0.25">
      <c r="A34" s="303"/>
      <c r="B34" s="298"/>
      <c r="C34" s="723"/>
      <c r="D34" s="724"/>
      <c r="E34" s="724"/>
      <c r="F34" s="687" t="s">
        <v>993</v>
      </c>
      <c r="G34" s="687"/>
      <c r="H34" s="687"/>
      <c r="I34" s="688"/>
      <c r="J34" s="304">
        <v>0.01</v>
      </c>
      <c r="K34" s="729"/>
      <c r="L34" s="305">
        <f>+($L$9*J34)</f>
        <v>0</v>
      </c>
    </row>
    <row r="35" spans="1:12" s="294" customFormat="1" ht="15" x14ac:dyDescent="0.25">
      <c r="A35" s="303"/>
      <c r="B35" s="298"/>
      <c r="C35" s="723"/>
      <c r="D35" s="724"/>
      <c r="E35" s="724"/>
      <c r="F35" s="687" t="s">
        <v>994</v>
      </c>
      <c r="G35" s="687"/>
      <c r="H35" s="687"/>
      <c r="I35" s="688"/>
      <c r="J35" s="304">
        <v>5.0000000000000001E-3</v>
      </c>
      <c r="K35" s="729"/>
      <c r="L35" s="305">
        <f>+($L$9*J35)</f>
        <v>0</v>
      </c>
    </row>
    <row r="36" spans="1:12" s="294" customFormat="1" ht="15" x14ac:dyDescent="0.25">
      <c r="A36" s="303"/>
      <c r="B36" s="298"/>
      <c r="C36" s="728" t="s">
        <v>995</v>
      </c>
      <c r="D36" s="728"/>
      <c r="E36" s="728"/>
      <c r="F36" s="728"/>
      <c r="G36" s="728"/>
      <c r="H36" s="728"/>
      <c r="I36" s="728"/>
      <c r="J36" s="526">
        <f>SUM(J25:J35)</f>
        <v>0.15400000000000003</v>
      </c>
      <c r="K36" s="729"/>
      <c r="L36" s="305"/>
    </row>
    <row r="37" spans="1:12" s="294" customFormat="1" ht="15" x14ac:dyDescent="0.25">
      <c r="A37" s="303"/>
      <c r="B37" s="319" t="s">
        <v>975</v>
      </c>
      <c r="C37" s="689" t="s">
        <v>996</v>
      </c>
      <c r="D37" s="690"/>
      <c r="E37" s="690"/>
      <c r="F37" s="690"/>
      <c r="G37" s="690"/>
      <c r="H37" s="690"/>
      <c r="I37" s="710"/>
      <c r="J37" s="313"/>
      <c r="K37" s="729"/>
      <c r="L37" s="305"/>
    </row>
    <row r="38" spans="1:12" s="294" customFormat="1" ht="15" x14ac:dyDescent="0.25">
      <c r="A38" s="303"/>
      <c r="B38" s="298"/>
      <c r="C38" s="720" t="s">
        <v>997</v>
      </c>
      <c r="D38" s="721"/>
      <c r="E38" s="721"/>
      <c r="F38" s="721"/>
      <c r="G38" s="721"/>
      <c r="H38" s="721"/>
      <c r="I38" s="722"/>
      <c r="J38" s="313"/>
      <c r="K38" s="729"/>
      <c r="L38" s="305"/>
    </row>
    <row r="39" spans="1:12" s="294" customFormat="1" ht="15" x14ac:dyDescent="0.25">
      <c r="A39" s="303"/>
      <c r="B39" s="298"/>
      <c r="C39" s="720" t="s">
        <v>998</v>
      </c>
      <c r="D39" s="721"/>
      <c r="E39" s="721"/>
      <c r="F39" s="721"/>
      <c r="G39" s="721"/>
      <c r="H39" s="721"/>
      <c r="I39" s="722"/>
      <c r="J39" s="312">
        <v>5.1999999999999998E-3</v>
      </c>
      <c r="K39" s="729"/>
      <c r="L39" s="305">
        <f t="shared" ref="L39:L44" si="1">+($L$9*J39)</f>
        <v>0</v>
      </c>
    </row>
    <row r="40" spans="1:12" s="294" customFormat="1" ht="15" x14ac:dyDescent="0.25">
      <c r="A40" s="303"/>
      <c r="B40" s="298"/>
      <c r="C40" s="720" t="s">
        <v>999</v>
      </c>
      <c r="D40" s="721"/>
      <c r="E40" s="721"/>
      <c r="F40" s="721"/>
      <c r="G40" s="721"/>
      <c r="H40" s="721"/>
      <c r="I40" s="722"/>
      <c r="J40" s="312">
        <v>2.0999999999999999E-3</v>
      </c>
      <c r="K40" s="729"/>
      <c r="L40" s="305">
        <f t="shared" si="1"/>
        <v>0</v>
      </c>
    </row>
    <row r="41" spans="1:12" s="294" customFormat="1" ht="15" x14ac:dyDescent="0.25">
      <c r="A41" s="314"/>
      <c r="B41" s="315"/>
      <c r="C41" s="717" t="s">
        <v>1000</v>
      </c>
      <c r="D41" s="718"/>
      <c r="E41" s="718"/>
      <c r="F41" s="718"/>
      <c r="G41" s="718"/>
      <c r="H41" s="718"/>
      <c r="I41" s="719"/>
      <c r="J41" s="317">
        <f>+J22+J36+J39+J40</f>
        <v>0.2525</v>
      </c>
      <c r="K41" s="729"/>
      <c r="L41" s="305">
        <f t="shared" si="1"/>
        <v>0</v>
      </c>
    </row>
    <row r="42" spans="1:12" s="294" customFormat="1" ht="15" x14ac:dyDescent="0.25">
      <c r="A42" s="303"/>
      <c r="B42" s="316"/>
      <c r="C42" s="717" t="s">
        <v>950</v>
      </c>
      <c r="D42" s="718"/>
      <c r="E42" s="718"/>
      <c r="F42" s="718"/>
      <c r="G42" s="718"/>
      <c r="H42" s="718"/>
      <c r="I42" s="719"/>
      <c r="J42" s="317">
        <v>0.01</v>
      </c>
      <c r="K42" s="729"/>
      <c r="L42" s="305">
        <f t="shared" si="1"/>
        <v>0</v>
      </c>
    </row>
    <row r="43" spans="1:12" s="294" customFormat="1" ht="15" x14ac:dyDescent="0.25">
      <c r="A43" s="303"/>
      <c r="B43" s="316"/>
      <c r="C43" s="717" t="s">
        <v>1001</v>
      </c>
      <c r="D43" s="718"/>
      <c r="E43" s="718"/>
      <c r="F43" s="718"/>
      <c r="G43" s="718"/>
      <c r="H43" s="718"/>
      <c r="I43" s="719"/>
      <c r="J43" s="317">
        <v>0.05</v>
      </c>
      <c r="K43" s="729"/>
      <c r="L43" s="305">
        <f t="shared" si="1"/>
        <v>0</v>
      </c>
    </row>
    <row r="44" spans="1:12" s="294" customFormat="1" ht="15" x14ac:dyDescent="0.25">
      <c r="A44" s="303"/>
      <c r="B44" s="316"/>
      <c r="C44" s="717" t="s">
        <v>1002</v>
      </c>
      <c r="D44" s="718"/>
      <c r="E44" s="718"/>
      <c r="F44" s="718"/>
      <c r="G44" s="718"/>
      <c r="H44" s="718"/>
      <c r="I44" s="719"/>
      <c r="J44" s="318">
        <f>J43+J42+J41</f>
        <v>0.3125</v>
      </c>
      <c r="K44" s="729"/>
      <c r="L44" s="305">
        <f t="shared" si="1"/>
        <v>0</v>
      </c>
    </row>
    <row r="46" spans="1:12" s="157" customFormat="1" x14ac:dyDescent="0.2">
      <c r="L46" s="207"/>
    </row>
    <row r="47" spans="1:12" s="157" customFormat="1" ht="15.75" customHeight="1" x14ac:dyDescent="0.2">
      <c r="J47" s="158"/>
    </row>
    <row r="48" spans="1:12" s="157" customFormat="1" x14ac:dyDescent="0.2">
      <c r="C48" s="159"/>
      <c r="D48" s="159"/>
      <c r="E48" s="159"/>
    </row>
    <row r="49" spans="3:5" s="157" customFormat="1" x14ac:dyDescent="0.2">
      <c r="C49" s="159"/>
      <c r="D49" s="159"/>
      <c r="E49" s="159"/>
    </row>
  </sheetData>
  <mergeCells count="51">
    <mergeCell ref="C36:I36"/>
    <mergeCell ref="B23:I23"/>
    <mergeCell ref="K11:K44"/>
    <mergeCell ref="A4:L4"/>
    <mergeCell ref="A6:L6"/>
    <mergeCell ref="A8:L8"/>
    <mergeCell ref="A5:C5"/>
    <mergeCell ref="D5:I5"/>
    <mergeCell ref="J5:K5"/>
    <mergeCell ref="F33:I33"/>
    <mergeCell ref="F34:I34"/>
    <mergeCell ref="F35:I35"/>
    <mergeCell ref="C31:E31"/>
    <mergeCell ref="C32:E32"/>
    <mergeCell ref="C33:E33"/>
    <mergeCell ref="C34:E34"/>
    <mergeCell ref="C35:E35"/>
    <mergeCell ref="C26:I26"/>
    <mergeCell ref="C28:I28"/>
    <mergeCell ref="C29:I29"/>
    <mergeCell ref="C30:I30"/>
    <mergeCell ref="C27:J27"/>
    <mergeCell ref="F31:I31"/>
    <mergeCell ref="F32:I32"/>
    <mergeCell ref="C43:I43"/>
    <mergeCell ref="C44:I44"/>
    <mergeCell ref="C37:I37"/>
    <mergeCell ref="C38:I38"/>
    <mergeCell ref="C39:I39"/>
    <mergeCell ref="C40:I40"/>
    <mergeCell ref="C41:I41"/>
    <mergeCell ref="C42:I42"/>
    <mergeCell ref="C21:I21"/>
    <mergeCell ref="C24:I24"/>
    <mergeCell ref="C25:I25"/>
    <mergeCell ref="C22:I22"/>
    <mergeCell ref="C20:I20"/>
    <mergeCell ref="C19:I19"/>
    <mergeCell ref="C18:I18"/>
    <mergeCell ref="A9:J9"/>
    <mergeCell ref="A1:C3"/>
    <mergeCell ref="D1:K3"/>
    <mergeCell ref="A7:L7"/>
    <mergeCell ref="A10:L10"/>
    <mergeCell ref="C12:H12"/>
    <mergeCell ref="B11:I11"/>
    <mergeCell ref="C13:H13"/>
    <mergeCell ref="C14:H14"/>
    <mergeCell ref="C16:I16"/>
    <mergeCell ref="C17:I17"/>
    <mergeCell ref="C15:H15"/>
  </mergeCells>
  <printOptions horizontalCentered="1"/>
  <pageMargins left="0.59055118110236227" right="0.59055118110236227" top="0.39370078740157483" bottom="0.39370078740157483" header="0" footer="0"/>
  <pageSetup scale="68" orientation="portrait" horizontalDpi="360" verticalDpi="36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0819-B6FF-4546-B273-B67BB8F727E2}">
  <sheetPr>
    <pageSetUpPr fitToPage="1"/>
  </sheetPr>
  <dimension ref="A1:IJ39"/>
  <sheetViews>
    <sheetView showWhiteSpace="0" view="pageBreakPreview" topLeftCell="C16" zoomScale="70" zoomScaleNormal="60" zoomScaleSheetLayoutView="70" zoomScalePageLayoutView="83" workbookViewId="0">
      <selection activeCell="C1" sqref="C1:I3"/>
    </sheetView>
  </sheetViews>
  <sheetFormatPr baseColWidth="10" defaultColWidth="11.42578125" defaultRowHeight="15" x14ac:dyDescent="0.25"/>
  <cols>
    <col min="1" max="1" width="13.7109375" style="261" customWidth="1"/>
    <col min="2" max="2" width="23.5703125" style="261" customWidth="1"/>
    <col min="3" max="3" width="69.140625" style="219" customWidth="1"/>
    <col min="4" max="4" width="13.28515625" style="217" customWidth="1"/>
    <col min="5" max="5" width="35.85546875" style="217" customWidth="1"/>
    <col min="6" max="6" width="35.85546875" style="262" customWidth="1"/>
    <col min="7" max="7" width="25" style="262" customWidth="1"/>
    <col min="8" max="8" width="25.85546875" style="262" customWidth="1"/>
    <col min="9" max="9" width="23" style="262" customWidth="1"/>
    <col min="10" max="10" width="35.85546875" style="263" customWidth="1"/>
    <col min="11" max="12" width="16.28515625" style="219" customWidth="1"/>
    <col min="13" max="13" width="16.28515625" style="218" customWidth="1"/>
    <col min="14" max="17" width="16.28515625" style="219" customWidth="1"/>
    <col min="18" max="18" width="11.42578125" style="219"/>
    <col min="19" max="19" width="13.7109375" style="219" bestFit="1" customWidth="1"/>
    <col min="20" max="20" width="11.42578125" style="219"/>
    <col min="21" max="21" width="13.140625" style="219" bestFit="1" customWidth="1"/>
    <col min="22" max="16384" width="11.42578125" style="219"/>
  </cols>
  <sheetData>
    <row r="1" spans="1:244" ht="19.5" customHeight="1" x14ac:dyDescent="0.25">
      <c r="A1" s="583"/>
      <c r="B1" s="584"/>
      <c r="C1" s="589" t="s">
        <v>1359</v>
      </c>
      <c r="D1" s="590"/>
      <c r="E1" s="590"/>
      <c r="F1" s="590"/>
      <c r="G1" s="590"/>
      <c r="H1" s="590"/>
      <c r="I1" s="591"/>
      <c r="J1" s="153" t="s">
        <v>1279</v>
      </c>
      <c r="K1" s="634"/>
      <c r="L1" s="634"/>
    </row>
    <row r="2" spans="1:244" s="221" customFormat="1" ht="20.25" customHeight="1" x14ac:dyDescent="0.25">
      <c r="A2" s="585"/>
      <c r="B2" s="586"/>
      <c r="C2" s="592"/>
      <c r="D2" s="593"/>
      <c r="E2" s="593"/>
      <c r="F2" s="593"/>
      <c r="G2" s="593"/>
      <c r="H2" s="593"/>
      <c r="I2" s="594"/>
      <c r="J2" s="154" t="s">
        <v>1354</v>
      </c>
      <c r="K2" s="634"/>
      <c r="L2" s="634"/>
      <c r="M2" s="220"/>
    </row>
    <row r="3" spans="1:244" s="225" customFormat="1" ht="28.5" customHeight="1" x14ac:dyDescent="0.25">
      <c r="A3" s="587"/>
      <c r="B3" s="588"/>
      <c r="C3" s="595"/>
      <c r="D3" s="596"/>
      <c r="E3" s="596"/>
      <c r="F3" s="596"/>
      <c r="G3" s="596"/>
      <c r="H3" s="596"/>
      <c r="I3" s="597"/>
      <c r="J3" s="575" t="s">
        <v>1355</v>
      </c>
      <c r="K3" s="634"/>
      <c r="L3" s="634"/>
      <c r="M3" s="222"/>
      <c r="N3" s="223"/>
      <c r="O3" s="223"/>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c r="IH3" s="224"/>
      <c r="II3" s="224"/>
      <c r="IJ3" s="224"/>
    </row>
    <row r="4" spans="1:244" s="224" customFormat="1" ht="16.5" customHeight="1" x14ac:dyDescent="0.25">
      <c r="A4" s="583"/>
      <c r="B4" s="598"/>
      <c r="C4" s="598"/>
      <c r="D4" s="598"/>
      <c r="E4" s="598"/>
      <c r="F4" s="598"/>
      <c r="G4" s="598"/>
      <c r="H4" s="598"/>
      <c r="I4" s="598"/>
      <c r="J4" s="584"/>
      <c r="K4" s="217"/>
      <c r="L4" s="217"/>
      <c r="M4" s="222"/>
      <c r="N4" s="223"/>
      <c r="O4" s="223"/>
    </row>
    <row r="5" spans="1:244" s="229" customFormat="1" ht="34.5" customHeight="1" x14ac:dyDescent="0.25">
      <c r="A5" s="638" t="s">
        <v>1216</v>
      </c>
      <c r="B5" s="638"/>
      <c r="C5" s="639">
        <f>'[348]Presupuesto General'!C5</f>
        <v>0</v>
      </c>
      <c r="D5" s="639"/>
      <c r="E5" s="639"/>
      <c r="F5" s="639"/>
      <c r="G5" s="639"/>
      <c r="H5" s="639"/>
      <c r="I5" s="270" t="s">
        <v>1217</v>
      </c>
      <c r="J5" s="264">
        <f>'[348]Presupuesto General'!G5</f>
        <v>0</v>
      </c>
      <c r="K5" s="226"/>
      <c r="L5" s="226"/>
      <c r="M5" s="227"/>
      <c r="N5" s="228"/>
      <c r="O5" s="228"/>
    </row>
    <row r="6" spans="1:244" s="224" customFormat="1" ht="18" customHeight="1" thickBot="1" x14ac:dyDescent="0.3">
      <c r="A6" s="592"/>
      <c r="B6" s="593"/>
      <c r="C6" s="593"/>
      <c r="D6" s="593"/>
      <c r="E6" s="593"/>
      <c r="F6" s="593"/>
      <c r="G6" s="593"/>
      <c r="H6" s="593"/>
      <c r="I6" s="593"/>
      <c r="J6" s="594"/>
      <c r="K6" s="217"/>
      <c r="L6" s="217"/>
      <c r="M6" s="222"/>
      <c r="N6" s="223"/>
      <c r="O6" s="223"/>
    </row>
    <row r="7" spans="1:244" s="224" customFormat="1" ht="27" customHeight="1" thickBot="1" x14ac:dyDescent="0.3">
      <c r="A7" s="663" t="s">
        <v>1299</v>
      </c>
      <c r="B7" s="664"/>
      <c r="C7" s="664"/>
      <c r="D7" s="664"/>
      <c r="E7" s="664"/>
      <c r="F7" s="664"/>
      <c r="G7" s="664"/>
      <c r="H7" s="664"/>
      <c r="I7" s="664"/>
      <c r="J7" s="665"/>
      <c r="K7" s="217"/>
      <c r="L7" s="217"/>
      <c r="M7" s="222"/>
      <c r="N7" s="223"/>
      <c r="O7" s="223"/>
    </row>
    <row r="8" spans="1:244" s="224" customFormat="1" ht="15.75" thickBot="1" x14ac:dyDescent="0.3">
      <c r="A8" s="637"/>
      <c r="B8" s="637"/>
      <c r="C8" s="637"/>
      <c r="D8" s="637"/>
      <c r="E8" s="637"/>
      <c r="F8" s="637"/>
      <c r="G8" s="637"/>
      <c r="H8" s="637"/>
      <c r="I8" s="637"/>
      <c r="J8" s="637"/>
      <c r="K8" s="217"/>
      <c r="L8" s="217"/>
      <c r="M8" s="222"/>
      <c r="N8" s="223"/>
      <c r="O8" s="223"/>
    </row>
    <row r="9" spans="1:244" ht="36" customHeight="1" thickBot="1" x14ac:dyDescent="0.3">
      <c r="A9" s="555" t="s">
        <v>940</v>
      </c>
      <c r="B9" s="738" t="s">
        <v>942</v>
      </c>
      <c r="C9" s="739"/>
      <c r="D9" s="555" t="s">
        <v>0</v>
      </c>
      <c r="E9" s="556" t="s">
        <v>943</v>
      </c>
      <c r="F9" s="557" t="s">
        <v>966</v>
      </c>
      <c r="G9" s="557" t="s">
        <v>1300</v>
      </c>
      <c r="H9" s="557" t="s">
        <v>1006</v>
      </c>
      <c r="I9" s="557" t="s">
        <v>1293</v>
      </c>
      <c r="J9" s="558" t="s">
        <v>944</v>
      </c>
    </row>
    <row r="10" spans="1:244" x14ac:dyDescent="0.25">
      <c r="A10" s="740" t="s">
        <v>1301</v>
      </c>
      <c r="B10" s="741"/>
      <c r="C10" s="741"/>
      <c r="D10" s="741"/>
      <c r="E10" s="741"/>
      <c r="F10" s="741"/>
      <c r="G10" s="742"/>
      <c r="H10" s="742"/>
      <c r="I10" s="742"/>
      <c r="J10" s="743"/>
      <c r="K10" s="230"/>
      <c r="M10" s="233"/>
      <c r="N10" s="234"/>
      <c r="O10" s="234"/>
      <c r="P10" s="234"/>
    </row>
    <row r="11" spans="1:244" s="242" customFormat="1" ht="15.75" customHeight="1" x14ac:dyDescent="0.2">
      <c r="A11" s="559" t="s">
        <v>945</v>
      </c>
      <c r="B11" s="736" t="s">
        <v>969</v>
      </c>
      <c r="C11" s="737"/>
      <c r="D11" s="560" t="s">
        <v>970</v>
      </c>
      <c r="E11" s="561">
        <v>0</v>
      </c>
      <c r="F11" s="562">
        <v>0</v>
      </c>
      <c r="G11" s="563">
        <v>0</v>
      </c>
      <c r="H11" s="564">
        <v>0</v>
      </c>
      <c r="I11" s="565">
        <f>F11*E11</f>
        <v>0</v>
      </c>
      <c r="J11" s="566">
        <f>ROUND(G11*H11*I11,0)</f>
        <v>0</v>
      </c>
      <c r="M11" s="243"/>
      <c r="N11" s="244"/>
      <c r="O11" s="245"/>
      <c r="P11" s="246"/>
    </row>
    <row r="12" spans="1:244" ht="16.5" customHeight="1" thickBot="1" x14ac:dyDescent="0.25">
      <c r="A12" s="744" t="str">
        <f>CONCATENATE("SUBTOTAL"," ",A10)</f>
        <v>SUBTOTAL 1. PERSONAL DEL EQUIPO AMBIENTAL DE OBRA</v>
      </c>
      <c r="B12" s="745"/>
      <c r="C12" s="745"/>
      <c r="D12" s="745"/>
      <c r="E12" s="745"/>
      <c r="F12" s="745"/>
      <c r="G12" s="745"/>
      <c r="H12" s="745"/>
      <c r="I12" s="746"/>
      <c r="J12" s="567">
        <f>SUBTOTAL(9,J11:J11)</f>
        <v>0</v>
      </c>
      <c r="M12" s="248"/>
      <c r="N12" s="249"/>
      <c r="O12" s="250"/>
      <c r="P12" s="251"/>
    </row>
    <row r="13" spans="1:244" x14ac:dyDescent="0.25">
      <c r="A13" s="740" t="s">
        <v>1302</v>
      </c>
      <c r="B13" s="741"/>
      <c r="C13" s="741"/>
      <c r="D13" s="741"/>
      <c r="E13" s="741"/>
      <c r="F13" s="741"/>
      <c r="G13" s="742"/>
      <c r="H13" s="742"/>
      <c r="I13" s="742"/>
      <c r="J13" s="743"/>
      <c r="K13" s="230"/>
      <c r="M13" s="233"/>
      <c r="N13" s="234"/>
      <c r="O13" s="234"/>
      <c r="P13" s="234"/>
    </row>
    <row r="14" spans="1:244" s="242" customFormat="1" ht="15.75" customHeight="1" x14ac:dyDescent="0.2">
      <c r="A14" s="559" t="s">
        <v>946</v>
      </c>
      <c r="B14" s="736" t="s">
        <v>969</v>
      </c>
      <c r="C14" s="737"/>
      <c r="D14" s="560" t="s">
        <v>970</v>
      </c>
      <c r="E14" s="561">
        <v>0</v>
      </c>
      <c r="F14" s="562">
        <v>0</v>
      </c>
      <c r="G14" s="563">
        <v>0</v>
      </c>
      <c r="H14" s="564">
        <v>0</v>
      </c>
      <c r="I14" s="565">
        <f>F14*E14</f>
        <v>0</v>
      </c>
      <c r="J14" s="566">
        <f>ROUND(G14*H14*I14,0)</f>
        <v>0</v>
      </c>
      <c r="M14" s="243"/>
      <c r="N14" s="244"/>
      <c r="O14" s="245"/>
      <c r="P14" s="246"/>
    </row>
    <row r="15" spans="1:244" ht="16.5" customHeight="1" thickBot="1" x14ac:dyDescent="0.25">
      <c r="A15" s="744" t="str">
        <f>CONCATENATE("SUBTOTAL"," ",A13)</f>
        <v>SUBTOTAL 2. PERSONAL MANEJO FORESTAL</v>
      </c>
      <c r="B15" s="745"/>
      <c r="C15" s="745"/>
      <c r="D15" s="745"/>
      <c r="E15" s="745"/>
      <c r="F15" s="745"/>
      <c r="G15" s="745"/>
      <c r="H15" s="745"/>
      <c r="I15" s="746"/>
      <c r="J15" s="567">
        <f>SUBTOTAL(9,J14:J14)</f>
        <v>0</v>
      </c>
      <c r="M15" s="248"/>
      <c r="N15" s="249"/>
      <c r="O15" s="250"/>
      <c r="P15" s="251"/>
    </row>
    <row r="16" spans="1:244" x14ac:dyDescent="0.25">
      <c r="A16" s="740" t="s">
        <v>1303</v>
      </c>
      <c r="B16" s="741"/>
      <c r="C16" s="741"/>
      <c r="D16" s="741"/>
      <c r="E16" s="741"/>
      <c r="F16" s="741"/>
      <c r="G16" s="742"/>
      <c r="H16" s="742"/>
      <c r="I16" s="742"/>
      <c r="J16" s="743"/>
      <c r="K16" s="230"/>
      <c r="M16" s="233"/>
      <c r="N16" s="234"/>
      <c r="O16" s="234"/>
      <c r="P16" s="234"/>
    </row>
    <row r="17" spans="1:16" s="242" customFormat="1" ht="15.75" customHeight="1" x14ac:dyDescent="0.2">
      <c r="A17" s="559" t="s">
        <v>947</v>
      </c>
      <c r="B17" s="736" t="s">
        <v>969</v>
      </c>
      <c r="C17" s="737"/>
      <c r="D17" s="560" t="s">
        <v>970</v>
      </c>
      <c r="E17" s="561">
        <v>0</v>
      </c>
      <c r="F17" s="562">
        <v>0</v>
      </c>
      <c r="G17" s="568" t="s">
        <v>1304</v>
      </c>
      <c r="H17" s="564">
        <v>0</v>
      </c>
      <c r="I17" s="565">
        <f>F17*E17</f>
        <v>0</v>
      </c>
      <c r="J17" s="566">
        <f>ROUND(H17*I17,0)</f>
        <v>0</v>
      </c>
      <c r="M17" s="243"/>
      <c r="N17" s="244"/>
      <c r="O17" s="245"/>
      <c r="P17" s="246"/>
    </row>
    <row r="18" spans="1:16" ht="16.5" customHeight="1" thickBot="1" x14ac:dyDescent="0.25">
      <c r="A18" s="744" t="str">
        <f>CONCATENATE("SUBTOTAL"," ",A16)</f>
        <v>SUBTOTAL 3. HERRAMIENTA Y EQUIPO CUADRILLA</v>
      </c>
      <c r="B18" s="745"/>
      <c r="C18" s="745"/>
      <c r="D18" s="745"/>
      <c r="E18" s="745"/>
      <c r="F18" s="745"/>
      <c r="G18" s="745"/>
      <c r="H18" s="745"/>
      <c r="I18" s="746"/>
      <c r="J18" s="567">
        <f>SUBTOTAL(9,J17:J17)</f>
        <v>0</v>
      </c>
      <c r="M18" s="248"/>
      <c r="N18" s="249"/>
      <c r="O18" s="250"/>
      <c r="P18" s="251"/>
    </row>
    <row r="19" spans="1:16" x14ac:dyDescent="0.25">
      <c r="A19" s="740" t="s">
        <v>1305</v>
      </c>
      <c r="B19" s="741"/>
      <c r="C19" s="741"/>
      <c r="D19" s="741"/>
      <c r="E19" s="741"/>
      <c r="F19" s="741"/>
      <c r="G19" s="742"/>
      <c r="H19" s="742"/>
      <c r="I19" s="742"/>
      <c r="J19" s="743"/>
      <c r="K19" s="230"/>
      <c r="M19" s="233"/>
      <c r="N19" s="234"/>
      <c r="O19" s="234"/>
      <c r="P19" s="234"/>
    </row>
    <row r="20" spans="1:16" s="242" customFormat="1" ht="15.75" customHeight="1" x14ac:dyDescent="0.2">
      <c r="A20" s="559" t="s">
        <v>1306</v>
      </c>
      <c r="B20" s="736" t="s">
        <v>969</v>
      </c>
      <c r="C20" s="737"/>
      <c r="D20" s="560" t="s">
        <v>970</v>
      </c>
      <c r="E20" s="561">
        <v>0</v>
      </c>
      <c r="F20" s="562">
        <v>0</v>
      </c>
      <c r="G20" s="568" t="s">
        <v>1304</v>
      </c>
      <c r="H20" s="569" t="s">
        <v>1304</v>
      </c>
      <c r="I20" s="570" t="s">
        <v>1304</v>
      </c>
      <c r="J20" s="566">
        <f>ROUND(E20*F20,0)</f>
        <v>0</v>
      </c>
      <c r="M20" s="243"/>
      <c r="N20" s="244"/>
      <c r="O20" s="245"/>
      <c r="P20" s="246"/>
    </row>
    <row r="21" spans="1:16" ht="16.5" customHeight="1" thickBot="1" x14ac:dyDescent="0.25">
      <c r="A21" s="744" t="str">
        <f>CONCATENATE("SUBTOTAL"," ",A19)</f>
        <v>SUBTOTAL 4. MANEJO DE RESIDUOS LÍQUIDOS (DOMÉSTICOS E INDUSTRIALES)</v>
      </c>
      <c r="B21" s="745"/>
      <c r="C21" s="745"/>
      <c r="D21" s="745"/>
      <c r="E21" s="745"/>
      <c r="F21" s="745"/>
      <c r="G21" s="745"/>
      <c r="H21" s="745"/>
      <c r="I21" s="746"/>
      <c r="J21" s="567">
        <f>SUBTOTAL(9,J20:J20)</f>
        <v>0</v>
      </c>
      <c r="M21" s="248"/>
      <c r="N21" s="249"/>
      <c r="O21" s="250"/>
      <c r="P21" s="251"/>
    </row>
    <row r="22" spans="1:16" x14ac:dyDescent="0.25">
      <c r="A22" s="740" t="s">
        <v>1307</v>
      </c>
      <c r="B22" s="741"/>
      <c r="C22" s="741"/>
      <c r="D22" s="741"/>
      <c r="E22" s="741"/>
      <c r="F22" s="741"/>
      <c r="G22" s="742"/>
      <c r="H22" s="742"/>
      <c r="I22" s="742"/>
      <c r="J22" s="743"/>
      <c r="K22" s="230"/>
      <c r="M22" s="233"/>
      <c r="N22" s="234"/>
      <c r="O22" s="234"/>
      <c r="P22" s="234"/>
    </row>
    <row r="23" spans="1:16" s="242" customFormat="1" ht="15.75" customHeight="1" x14ac:dyDescent="0.2">
      <c r="A23" s="559" t="s">
        <v>1308</v>
      </c>
      <c r="B23" s="736" t="s">
        <v>969</v>
      </c>
      <c r="C23" s="737"/>
      <c r="D23" s="560" t="s">
        <v>970</v>
      </c>
      <c r="E23" s="561">
        <v>0</v>
      </c>
      <c r="F23" s="562">
        <v>0</v>
      </c>
      <c r="G23" s="568" t="s">
        <v>1304</v>
      </c>
      <c r="H23" s="564">
        <v>0</v>
      </c>
      <c r="I23" s="565">
        <f>F23*E23</f>
        <v>0</v>
      </c>
      <c r="J23" s="566">
        <f>ROUND(H23*I23,0)</f>
        <v>0</v>
      </c>
      <c r="M23" s="243"/>
      <c r="N23" s="244"/>
      <c r="O23" s="245"/>
      <c r="P23" s="246"/>
    </row>
    <row r="24" spans="1:16" ht="16.5" customHeight="1" thickBot="1" x14ac:dyDescent="0.25">
      <c r="A24" s="744" t="str">
        <f>CONCATENATE("SUBTOTAL"," ",A22)</f>
        <v>SUBTOTAL 5. CONTROL DE RUIDO, EMISIÓN DE PARTÍCULAS, GASES A LA ATMÓSFERA y CONTAMINACIÓN VISUAL</v>
      </c>
      <c r="B24" s="745"/>
      <c r="C24" s="745"/>
      <c r="D24" s="745"/>
      <c r="E24" s="745"/>
      <c r="F24" s="745"/>
      <c r="G24" s="745"/>
      <c r="H24" s="745"/>
      <c r="I24" s="746"/>
      <c r="J24" s="567">
        <f>SUBTOTAL(9,J23:J23)</f>
        <v>0</v>
      </c>
      <c r="M24" s="248"/>
      <c r="N24" s="249"/>
      <c r="O24" s="250"/>
      <c r="P24" s="251"/>
    </row>
    <row r="25" spans="1:16" x14ac:dyDescent="0.25">
      <c r="A25" s="740" t="s">
        <v>1309</v>
      </c>
      <c r="B25" s="741"/>
      <c r="C25" s="741"/>
      <c r="D25" s="741"/>
      <c r="E25" s="741"/>
      <c r="F25" s="741"/>
      <c r="G25" s="742"/>
      <c r="H25" s="742"/>
      <c r="I25" s="742"/>
      <c r="J25" s="743"/>
      <c r="K25" s="230"/>
      <c r="M25" s="233"/>
      <c r="N25" s="234"/>
      <c r="O25" s="234"/>
      <c r="P25" s="234"/>
    </row>
    <row r="26" spans="1:16" s="242" customFormat="1" ht="15.75" customHeight="1" x14ac:dyDescent="0.2">
      <c r="A26" s="559" t="s">
        <v>1310</v>
      </c>
      <c r="B26" s="736" t="s">
        <v>969</v>
      </c>
      <c r="C26" s="737"/>
      <c r="D26" s="560" t="s">
        <v>970</v>
      </c>
      <c r="E26" s="561">
        <v>0</v>
      </c>
      <c r="F26" s="562">
        <v>0</v>
      </c>
      <c r="G26" s="568" t="s">
        <v>1304</v>
      </c>
      <c r="H26" s="569" t="s">
        <v>1304</v>
      </c>
      <c r="I26" s="570" t="s">
        <v>1304</v>
      </c>
      <c r="J26" s="566">
        <f>ROUND(E26*F26,0)</f>
        <v>0</v>
      </c>
      <c r="M26" s="243"/>
      <c r="N26" s="244"/>
      <c r="O26" s="245"/>
      <c r="P26" s="246"/>
    </row>
    <row r="27" spans="1:16" ht="16.5" customHeight="1" thickBot="1" x14ac:dyDescent="0.25">
      <c r="A27" s="744" t="str">
        <f>CONCATENATE("SUBTOTAL"," ",A25)</f>
        <v>SUBTOTAL 6. REMOCIÓN, MANEJO DE RESIDUOS VEGETALES, DESMONTE Y DESCAPOTE</v>
      </c>
      <c r="B27" s="745"/>
      <c r="C27" s="745"/>
      <c r="D27" s="745"/>
      <c r="E27" s="745"/>
      <c r="F27" s="745"/>
      <c r="G27" s="745"/>
      <c r="H27" s="745"/>
      <c r="I27" s="746"/>
      <c r="J27" s="567">
        <f>SUBTOTAL(9,J26:J26)</f>
        <v>0</v>
      </c>
      <c r="M27" s="248"/>
      <c r="N27" s="249"/>
      <c r="O27" s="250"/>
      <c r="P27" s="251"/>
    </row>
    <row r="28" spans="1:16" x14ac:dyDescent="0.25">
      <c r="A28" s="740" t="s">
        <v>1311</v>
      </c>
      <c r="B28" s="741"/>
      <c r="C28" s="741"/>
      <c r="D28" s="741"/>
      <c r="E28" s="741"/>
      <c r="F28" s="741"/>
      <c r="G28" s="742"/>
      <c r="H28" s="742"/>
      <c r="I28" s="742"/>
      <c r="J28" s="743"/>
      <c r="K28" s="230"/>
      <c r="M28" s="233"/>
      <c r="N28" s="234"/>
      <c r="O28" s="234"/>
      <c r="P28" s="234"/>
    </row>
    <row r="29" spans="1:16" s="242" customFormat="1" ht="15.75" customHeight="1" x14ac:dyDescent="0.2">
      <c r="A29" s="559" t="s">
        <v>1312</v>
      </c>
      <c r="B29" s="736" t="s">
        <v>969</v>
      </c>
      <c r="C29" s="737"/>
      <c r="D29" s="560" t="s">
        <v>970</v>
      </c>
      <c r="E29" s="561">
        <v>0</v>
      </c>
      <c r="F29" s="568" t="s">
        <v>1304</v>
      </c>
      <c r="G29" s="568" t="s">
        <v>1304</v>
      </c>
      <c r="H29" s="568" t="s">
        <v>1304</v>
      </c>
      <c r="I29" s="571">
        <v>0</v>
      </c>
      <c r="J29" s="566">
        <f>ROUND(E29*I29,0)</f>
        <v>0</v>
      </c>
      <c r="M29" s="243"/>
      <c r="N29" s="244"/>
      <c r="O29" s="245"/>
      <c r="P29" s="246"/>
    </row>
    <row r="30" spans="1:16" ht="16.5" customHeight="1" thickBot="1" x14ac:dyDescent="0.25">
      <c r="A30" s="744" t="str">
        <f>CONCATENATE("SUBTOTAL"," ",A28)</f>
        <v>SUBTOTAL 7. TRATAMIENTO SILVICULTURAL</v>
      </c>
      <c r="B30" s="745"/>
      <c r="C30" s="745"/>
      <c r="D30" s="745"/>
      <c r="E30" s="745"/>
      <c r="F30" s="745"/>
      <c r="G30" s="745"/>
      <c r="H30" s="745"/>
      <c r="I30" s="746"/>
      <c r="J30" s="567">
        <f>SUBTOTAL(9,J29:J29)</f>
        <v>0</v>
      </c>
      <c r="M30" s="248"/>
      <c r="N30" s="249"/>
      <c r="O30" s="250"/>
      <c r="P30" s="251"/>
    </row>
    <row r="31" spans="1:16" x14ac:dyDescent="0.25">
      <c r="A31" s="740" t="s">
        <v>1313</v>
      </c>
      <c r="B31" s="741"/>
      <c r="C31" s="741"/>
      <c r="D31" s="741"/>
      <c r="E31" s="741"/>
      <c r="F31" s="741"/>
      <c r="G31" s="742"/>
      <c r="H31" s="742"/>
      <c r="I31" s="742"/>
      <c r="J31" s="743"/>
      <c r="K31" s="230"/>
      <c r="M31" s="233"/>
      <c r="N31" s="234"/>
      <c r="O31" s="234"/>
      <c r="P31" s="234"/>
    </row>
    <row r="32" spans="1:16" s="242" customFormat="1" ht="15.75" customHeight="1" x14ac:dyDescent="0.2">
      <c r="A32" s="559" t="s">
        <v>1314</v>
      </c>
      <c r="B32" s="736" t="s">
        <v>969</v>
      </c>
      <c r="C32" s="737"/>
      <c r="D32" s="560" t="s">
        <v>970</v>
      </c>
      <c r="E32" s="561">
        <v>0</v>
      </c>
      <c r="F32" s="562">
        <v>0</v>
      </c>
      <c r="G32" s="568" t="s">
        <v>1304</v>
      </c>
      <c r="H32" s="569" t="s">
        <v>1304</v>
      </c>
      <c r="I32" s="570" t="s">
        <v>1304</v>
      </c>
      <c r="J32" s="566">
        <f>ROUND(E32*F32,0)</f>
        <v>0</v>
      </c>
      <c r="M32" s="243"/>
      <c r="N32" s="244"/>
      <c r="O32" s="245"/>
      <c r="P32" s="246"/>
    </row>
    <row r="33" spans="1:16" ht="16.5" customHeight="1" thickBot="1" x14ac:dyDescent="0.25">
      <c r="A33" s="744" t="str">
        <f>CONCATENATE("SUBTOTAL"," ",A31)</f>
        <v>SUBTOTAL 8. MANEJO DE EXCAVACIONES</v>
      </c>
      <c r="B33" s="745"/>
      <c r="C33" s="745"/>
      <c r="D33" s="745"/>
      <c r="E33" s="745"/>
      <c r="F33" s="745"/>
      <c r="G33" s="745"/>
      <c r="H33" s="745"/>
      <c r="I33" s="746"/>
      <c r="J33" s="567">
        <f>SUBTOTAL(9,J32:J32)</f>
        <v>0</v>
      </c>
      <c r="M33" s="248"/>
      <c r="N33" s="249"/>
      <c r="O33" s="250"/>
      <c r="P33" s="251"/>
    </row>
    <row r="34" spans="1:16" x14ac:dyDescent="0.25">
      <c r="A34" s="740" t="s">
        <v>1315</v>
      </c>
      <c r="B34" s="741"/>
      <c r="C34" s="741"/>
      <c r="D34" s="741"/>
      <c r="E34" s="741"/>
      <c r="F34" s="741"/>
      <c r="G34" s="742"/>
      <c r="H34" s="742"/>
      <c r="I34" s="742"/>
      <c r="J34" s="743"/>
      <c r="K34" s="230"/>
      <c r="M34" s="233"/>
      <c r="N34" s="234"/>
      <c r="O34" s="234"/>
      <c r="P34" s="234"/>
    </row>
    <row r="35" spans="1:16" s="242" customFormat="1" ht="15.75" customHeight="1" x14ac:dyDescent="0.2">
      <c r="A35" s="559" t="s">
        <v>1316</v>
      </c>
      <c r="B35" s="736" t="s">
        <v>969</v>
      </c>
      <c r="C35" s="737"/>
      <c r="D35" s="560" t="s">
        <v>970</v>
      </c>
      <c r="E35" s="561">
        <v>0</v>
      </c>
      <c r="F35" s="562">
        <v>0</v>
      </c>
      <c r="G35" s="568" t="s">
        <v>1304</v>
      </c>
      <c r="H35" s="564">
        <v>0</v>
      </c>
      <c r="I35" s="565">
        <f>F35*E35</f>
        <v>0</v>
      </c>
      <c r="J35" s="566">
        <f>ROUND(H35*I35,0)</f>
        <v>0</v>
      </c>
      <c r="M35" s="243"/>
      <c r="N35" s="244"/>
      <c r="O35" s="245"/>
      <c r="P35" s="246"/>
    </row>
    <row r="36" spans="1:16" ht="16.5" customHeight="1" thickBot="1" x14ac:dyDescent="0.25">
      <c r="A36" s="744" t="str">
        <f>CONCATENATE("SUBTOTAL"," ",A34)</f>
        <v>SUBTOTAL 9. MANEJO DE RESIDUOS SÓLIDOS, ESCOMBROS Y SOBRANTES DE OBRA</v>
      </c>
      <c r="B36" s="745"/>
      <c r="C36" s="745"/>
      <c r="D36" s="745"/>
      <c r="E36" s="745"/>
      <c r="F36" s="745"/>
      <c r="G36" s="745"/>
      <c r="H36" s="745"/>
      <c r="I36" s="746"/>
      <c r="J36" s="567">
        <f>SUBTOTAL(9,J35:J35)</f>
        <v>0</v>
      </c>
      <c r="M36" s="248"/>
      <c r="N36" s="249"/>
      <c r="O36" s="250"/>
      <c r="P36" s="251"/>
    </row>
    <row r="37" spans="1:16" ht="16.5" customHeight="1" thickBot="1" x14ac:dyDescent="0.25">
      <c r="A37" s="747"/>
      <c r="B37" s="672"/>
      <c r="C37" s="672"/>
      <c r="D37" s="672"/>
      <c r="E37" s="672"/>
      <c r="F37" s="672"/>
      <c r="G37" s="672"/>
      <c r="H37" s="672"/>
      <c r="I37" s="672"/>
      <c r="J37" s="673"/>
      <c r="N37" s="244"/>
      <c r="O37" s="245"/>
      <c r="P37" s="246"/>
    </row>
    <row r="38" spans="1:16" ht="23.25" customHeight="1" thickBot="1" x14ac:dyDescent="0.25">
      <c r="A38" s="748" t="s">
        <v>1317</v>
      </c>
      <c r="B38" s="749"/>
      <c r="C38" s="749"/>
      <c r="D38" s="749"/>
      <c r="E38" s="749"/>
      <c r="F38" s="749"/>
      <c r="G38" s="749"/>
      <c r="H38" s="749"/>
      <c r="I38" s="750"/>
      <c r="J38" s="285">
        <f>J12+J15+J18+J21+J24+J27+J30+J33+J36</f>
        <v>0</v>
      </c>
      <c r="M38" s="248"/>
      <c r="N38" s="249"/>
      <c r="O38" s="250"/>
      <c r="P38" s="251"/>
    </row>
    <row r="39" spans="1:16" ht="23.25" customHeight="1" x14ac:dyDescent="0.2">
      <c r="A39" s="286"/>
      <c r="B39" s="286"/>
      <c r="C39" s="286"/>
      <c r="D39" s="286"/>
      <c r="E39" s="286"/>
      <c r="F39" s="286"/>
      <c r="G39" s="286"/>
      <c r="H39" s="286"/>
      <c r="I39" s="286"/>
      <c r="J39" s="287"/>
      <c r="M39" s="288"/>
      <c r="N39" s="289"/>
      <c r="O39" s="250"/>
      <c r="P39" s="290"/>
    </row>
  </sheetData>
  <mergeCells count="39">
    <mergeCell ref="A36:I36"/>
    <mergeCell ref="A37:J37"/>
    <mergeCell ref="A38:I38"/>
    <mergeCell ref="A30:I30"/>
    <mergeCell ref="A31:J31"/>
    <mergeCell ref="B32:C32"/>
    <mergeCell ref="A33:I33"/>
    <mergeCell ref="A34:J34"/>
    <mergeCell ref="B35:C35"/>
    <mergeCell ref="B29:C29"/>
    <mergeCell ref="A18:I18"/>
    <mergeCell ref="A19:J19"/>
    <mergeCell ref="B20:C20"/>
    <mergeCell ref="A21:I21"/>
    <mergeCell ref="A22:J22"/>
    <mergeCell ref="B23:C23"/>
    <mergeCell ref="A24:I24"/>
    <mergeCell ref="A25:J25"/>
    <mergeCell ref="B26:C26"/>
    <mergeCell ref="A27:I27"/>
    <mergeCell ref="A28:J28"/>
    <mergeCell ref="B17:C17"/>
    <mergeCell ref="A6:J6"/>
    <mergeCell ref="A7:J7"/>
    <mergeCell ref="A8:J8"/>
    <mergeCell ref="B9:C9"/>
    <mergeCell ref="A10:J10"/>
    <mergeCell ref="B11:C11"/>
    <mergeCell ref="A12:I12"/>
    <mergeCell ref="A13:J13"/>
    <mergeCell ref="B14:C14"/>
    <mergeCell ref="A15:I15"/>
    <mergeCell ref="A16:J16"/>
    <mergeCell ref="A1:B3"/>
    <mergeCell ref="C1:I3"/>
    <mergeCell ref="K1:L3"/>
    <mergeCell ref="A4:J4"/>
    <mergeCell ref="A5:B5"/>
    <mergeCell ref="C5:H5"/>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D2B5B-96C5-42BC-80F7-0A25365C1CD5}">
  <sheetPr>
    <pageSetUpPr fitToPage="1"/>
  </sheetPr>
  <dimension ref="A1:IJ18"/>
  <sheetViews>
    <sheetView showWhiteSpace="0" view="pageBreakPreview" topLeftCell="B1" zoomScale="70" zoomScaleNormal="60" zoomScaleSheetLayoutView="70" zoomScalePageLayoutView="83" workbookViewId="0">
      <selection activeCell="C1" sqref="C1:I3"/>
    </sheetView>
  </sheetViews>
  <sheetFormatPr baseColWidth="10" defaultColWidth="11.42578125" defaultRowHeight="15" x14ac:dyDescent="0.25"/>
  <cols>
    <col min="1" max="1" width="13.7109375" style="261" customWidth="1"/>
    <col min="2" max="2" width="23.5703125" style="261" customWidth="1"/>
    <col min="3" max="3" width="69.140625" style="219" customWidth="1"/>
    <col min="4" max="4" width="13.28515625" style="217" customWidth="1"/>
    <col min="5" max="5" width="35.85546875" style="217" customWidth="1"/>
    <col min="6" max="6" width="35.85546875" style="262" customWidth="1"/>
    <col min="7" max="7" width="25" style="262" customWidth="1"/>
    <col min="8" max="8" width="25.85546875" style="262" customWidth="1"/>
    <col min="9" max="9" width="23" style="262" customWidth="1"/>
    <col min="10" max="10" width="35.85546875" style="263" customWidth="1"/>
    <col min="11" max="12" width="16.28515625" style="219" customWidth="1"/>
    <col min="13" max="13" width="16.28515625" style="218" customWidth="1"/>
    <col min="14" max="17" width="16.28515625" style="219" customWidth="1"/>
    <col min="18" max="18" width="11.42578125" style="219"/>
    <col min="19" max="19" width="13.7109375" style="219" bestFit="1" customWidth="1"/>
    <col min="20" max="20" width="11.42578125" style="219"/>
    <col min="21" max="21" width="13.140625" style="219" bestFit="1" customWidth="1"/>
    <col min="22" max="16384" width="11.42578125" style="219"/>
  </cols>
  <sheetData>
    <row r="1" spans="1:244" ht="19.5" customHeight="1" x14ac:dyDescent="0.25">
      <c r="A1" s="583"/>
      <c r="B1" s="584"/>
      <c r="C1" s="589" t="s">
        <v>1358</v>
      </c>
      <c r="D1" s="590"/>
      <c r="E1" s="590"/>
      <c r="F1" s="590"/>
      <c r="G1" s="590"/>
      <c r="H1" s="590"/>
      <c r="I1" s="591"/>
      <c r="J1" s="153" t="s">
        <v>1279</v>
      </c>
      <c r="K1" s="634"/>
      <c r="L1" s="634"/>
    </row>
    <row r="2" spans="1:244" s="221" customFormat="1" ht="20.25" customHeight="1" x14ac:dyDescent="0.25">
      <c r="A2" s="585"/>
      <c r="B2" s="586"/>
      <c r="C2" s="592"/>
      <c r="D2" s="593"/>
      <c r="E2" s="593"/>
      <c r="F2" s="593"/>
      <c r="G2" s="593"/>
      <c r="H2" s="593"/>
      <c r="I2" s="594"/>
      <c r="J2" s="154" t="s">
        <v>1354</v>
      </c>
      <c r="K2" s="634"/>
      <c r="L2" s="634"/>
      <c r="M2" s="220"/>
    </row>
    <row r="3" spans="1:244" s="225" customFormat="1" ht="28.5" customHeight="1" x14ac:dyDescent="0.25">
      <c r="A3" s="587"/>
      <c r="B3" s="588"/>
      <c r="C3" s="595"/>
      <c r="D3" s="596"/>
      <c r="E3" s="596"/>
      <c r="F3" s="596"/>
      <c r="G3" s="596"/>
      <c r="H3" s="596"/>
      <c r="I3" s="597"/>
      <c r="J3" s="575" t="s">
        <v>1355</v>
      </c>
      <c r="K3" s="634"/>
      <c r="L3" s="634"/>
      <c r="M3" s="222"/>
      <c r="N3" s="223"/>
      <c r="O3" s="223"/>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c r="IH3" s="224"/>
      <c r="II3" s="224"/>
      <c r="IJ3" s="224"/>
    </row>
    <row r="4" spans="1:244" s="224" customFormat="1" ht="16.5" customHeight="1" x14ac:dyDescent="0.25">
      <c r="A4" s="583"/>
      <c r="B4" s="598"/>
      <c r="C4" s="598"/>
      <c r="D4" s="598"/>
      <c r="E4" s="598"/>
      <c r="F4" s="598"/>
      <c r="G4" s="598"/>
      <c r="H4" s="598"/>
      <c r="I4" s="598"/>
      <c r="J4" s="584"/>
      <c r="K4" s="217"/>
      <c r="L4" s="217"/>
      <c r="M4" s="222"/>
      <c r="N4" s="223"/>
      <c r="O4" s="223"/>
    </row>
    <row r="5" spans="1:244" s="229" customFormat="1" ht="34.5" customHeight="1" x14ac:dyDescent="0.25">
      <c r="A5" s="638" t="s">
        <v>1216</v>
      </c>
      <c r="B5" s="638"/>
      <c r="C5" s="639">
        <f>'[348]Presupuesto General'!C5</f>
        <v>0</v>
      </c>
      <c r="D5" s="639"/>
      <c r="E5" s="639"/>
      <c r="F5" s="639"/>
      <c r="G5" s="639"/>
      <c r="H5" s="639"/>
      <c r="I5" s="270" t="s">
        <v>1217</v>
      </c>
      <c r="J5" s="264">
        <f>'[348]Presupuesto General'!G5</f>
        <v>0</v>
      </c>
      <c r="K5" s="226"/>
      <c r="L5" s="226"/>
      <c r="M5" s="227"/>
      <c r="N5" s="228"/>
      <c r="O5" s="228"/>
    </row>
    <row r="6" spans="1:244" s="224" customFormat="1" ht="18" customHeight="1" thickBot="1" x14ac:dyDescent="0.3">
      <c r="A6" s="592"/>
      <c r="B6" s="593"/>
      <c r="C6" s="593"/>
      <c r="D6" s="593"/>
      <c r="E6" s="593"/>
      <c r="F6" s="593"/>
      <c r="G6" s="593"/>
      <c r="H6" s="593"/>
      <c r="I6" s="593"/>
      <c r="J6" s="594"/>
      <c r="K6" s="217"/>
      <c r="L6" s="217"/>
      <c r="M6" s="222"/>
      <c r="N6" s="223"/>
      <c r="O6" s="223"/>
    </row>
    <row r="7" spans="1:244" s="224" customFormat="1" ht="27" customHeight="1" thickBot="1" x14ac:dyDescent="0.3">
      <c r="A7" s="663" t="s">
        <v>1318</v>
      </c>
      <c r="B7" s="664"/>
      <c r="C7" s="664"/>
      <c r="D7" s="664"/>
      <c r="E7" s="664"/>
      <c r="F7" s="664"/>
      <c r="G7" s="664"/>
      <c r="H7" s="664"/>
      <c r="I7" s="664"/>
      <c r="J7" s="665"/>
      <c r="K7" s="217"/>
      <c r="L7" s="217"/>
      <c r="M7" s="222"/>
      <c r="N7" s="223"/>
      <c r="O7" s="223"/>
    </row>
    <row r="8" spans="1:244" s="224" customFormat="1" ht="15.75" thickBot="1" x14ac:dyDescent="0.3">
      <c r="A8" s="637"/>
      <c r="B8" s="637"/>
      <c r="C8" s="637"/>
      <c r="D8" s="637"/>
      <c r="E8" s="637"/>
      <c r="F8" s="637"/>
      <c r="G8" s="637"/>
      <c r="H8" s="637"/>
      <c r="I8" s="637"/>
      <c r="J8" s="637"/>
      <c r="K8" s="217"/>
      <c r="L8" s="217"/>
      <c r="M8" s="222"/>
      <c r="N8" s="223"/>
      <c r="O8" s="223"/>
    </row>
    <row r="9" spans="1:244" ht="36" customHeight="1" thickBot="1" x14ac:dyDescent="0.3">
      <c r="A9" s="555" t="s">
        <v>940</v>
      </c>
      <c r="B9" s="738" t="s">
        <v>942</v>
      </c>
      <c r="C9" s="739"/>
      <c r="D9" s="555" t="s">
        <v>0</v>
      </c>
      <c r="E9" s="556" t="s">
        <v>943</v>
      </c>
      <c r="F9" s="557" t="s">
        <v>966</v>
      </c>
      <c r="G9" s="557" t="s">
        <v>1300</v>
      </c>
      <c r="H9" s="557" t="s">
        <v>1006</v>
      </c>
      <c r="I9" s="557" t="s">
        <v>1293</v>
      </c>
      <c r="J9" s="558" t="s">
        <v>944</v>
      </c>
    </row>
    <row r="10" spans="1:244" x14ac:dyDescent="0.25">
      <c r="A10" s="740" t="s">
        <v>1319</v>
      </c>
      <c r="B10" s="741"/>
      <c r="C10" s="741"/>
      <c r="D10" s="741"/>
      <c r="E10" s="741"/>
      <c r="F10" s="741"/>
      <c r="G10" s="742"/>
      <c r="H10" s="742"/>
      <c r="I10" s="742"/>
      <c r="J10" s="743"/>
      <c r="K10" s="230"/>
      <c r="M10" s="233"/>
      <c r="N10" s="234"/>
      <c r="O10" s="234"/>
      <c r="P10" s="234"/>
    </row>
    <row r="11" spans="1:244" s="242" customFormat="1" ht="15.75" customHeight="1" x14ac:dyDescent="0.2">
      <c r="A11" s="559" t="s">
        <v>945</v>
      </c>
      <c r="B11" s="736" t="s">
        <v>969</v>
      </c>
      <c r="C11" s="737"/>
      <c r="D11" s="560" t="s">
        <v>970</v>
      </c>
      <c r="E11" s="561">
        <v>0</v>
      </c>
      <c r="F11" s="562">
        <v>0</v>
      </c>
      <c r="G11" s="563">
        <v>0</v>
      </c>
      <c r="H11" s="564">
        <v>0</v>
      </c>
      <c r="I11" s="565">
        <f>F11*E11</f>
        <v>0</v>
      </c>
      <c r="J11" s="566">
        <f>ROUND(G11*H11*I11,0)</f>
        <v>0</v>
      </c>
      <c r="M11" s="243"/>
      <c r="N11" s="244"/>
      <c r="O11" s="245"/>
      <c r="P11" s="246"/>
    </row>
    <row r="12" spans="1:244" ht="16.5" customHeight="1" thickBot="1" x14ac:dyDescent="0.25">
      <c r="A12" s="744" t="str">
        <f>CONCATENATE("SUBTOTAL"," ",A10)</f>
        <v>SUBTOTAL 1. PERSONAL DEL EQUIPO PLAN MANEJO DE TRÁNSITO</v>
      </c>
      <c r="B12" s="745"/>
      <c r="C12" s="745"/>
      <c r="D12" s="745"/>
      <c r="E12" s="745"/>
      <c r="F12" s="745"/>
      <c r="G12" s="745"/>
      <c r="H12" s="745"/>
      <c r="I12" s="746"/>
      <c r="J12" s="567">
        <f>SUBTOTAL(9,J11:J11)</f>
        <v>0</v>
      </c>
      <c r="M12" s="248"/>
      <c r="N12" s="249"/>
      <c r="O12" s="250"/>
      <c r="P12" s="251"/>
    </row>
    <row r="13" spans="1:244" x14ac:dyDescent="0.25">
      <c r="A13" s="740" t="s">
        <v>1320</v>
      </c>
      <c r="B13" s="741"/>
      <c r="C13" s="741"/>
      <c r="D13" s="741"/>
      <c r="E13" s="741"/>
      <c r="F13" s="741"/>
      <c r="G13" s="742"/>
      <c r="H13" s="742"/>
      <c r="I13" s="742"/>
      <c r="J13" s="743"/>
      <c r="K13" s="230"/>
      <c r="M13" s="233"/>
      <c r="N13" s="234"/>
      <c r="O13" s="234"/>
      <c r="P13" s="234"/>
    </row>
    <row r="14" spans="1:244" s="242" customFormat="1" ht="15.75" customHeight="1" x14ac:dyDescent="0.2">
      <c r="A14" s="559" t="s">
        <v>946</v>
      </c>
      <c r="B14" s="736" t="s">
        <v>969</v>
      </c>
      <c r="C14" s="737"/>
      <c r="D14" s="560" t="s">
        <v>970</v>
      </c>
      <c r="E14" s="561">
        <v>0</v>
      </c>
      <c r="F14" s="562">
        <v>0</v>
      </c>
      <c r="G14" s="568" t="s">
        <v>1304</v>
      </c>
      <c r="H14" s="569" t="s">
        <v>1304</v>
      </c>
      <c r="I14" s="570" t="s">
        <v>1304</v>
      </c>
      <c r="J14" s="566">
        <f>ROUND(E14*F14,0)</f>
        <v>0</v>
      </c>
      <c r="M14" s="243"/>
      <c r="N14" s="244"/>
      <c r="O14" s="245"/>
      <c r="P14" s="246"/>
    </row>
    <row r="15" spans="1:244" ht="16.5" customHeight="1" thickBot="1" x14ac:dyDescent="0.25">
      <c r="A15" s="744" t="str">
        <f>CONCATENATE("SUBTOTAL"," ",A13)</f>
        <v>SUBTOTAL 2. DESVIOS TRÁFICO VEHICULAR</v>
      </c>
      <c r="B15" s="745"/>
      <c r="C15" s="745"/>
      <c r="D15" s="745"/>
      <c r="E15" s="745"/>
      <c r="F15" s="745"/>
      <c r="G15" s="745"/>
      <c r="H15" s="745"/>
      <c r="I15" s="746"/>
      <c r="J15" s="567">
        <f>SUBTOTAL(9,J14:J14)</f>
        <v>0</v>
      </c>
      <c r="M15" s="248"/>
      <c r="N15" s="249"/>
      <c r="O15" s="250"/>
      <c r="P15" s="251"/>
    </row>
    <row r="16" spans="1:244" ht="16.5" customHeight="1" thickBot="1" x14ac:dyDescent="0.25">
      <c r="A16" s="747"/>
      <c r="B16" s="672"/>
      <c r="C16" s="672"/>
      <c r="D16" s="672"/>
      <c r="E16" s="672"/>
      <c r="F16" s="672"/>
      <c r="G16" s="672"/>
      <c r="H16" s="672"/>
      <c r="I16" s="672"/>
      <c r="J16" s="673"/>
      <c r="N16" s="244"/>
      <c r="O16" s="245"/>
      <c r="P16" s="246"/>
    </row>
    <row r="17" spans="1:16" ht="23.25" customHeight="1" thickBot="1" x14ac:dyDescent="0.25">
      <c r="A17" s="748" t="s">
        <v>1321</v>
      </c>
      <c r="B17" s="749"/>
      <c r="C17" s="749"/>
      <c r="D17" s="749"/>
      <c r="E17" s="749"/>
      <c r="F17" s="749"/>
      <c r="G17" s="749"/>
      <c r="H17" s="749"/>
      <c r="I17" s="750"/>
      <c r="J17" s="285">
        <f>J12+J15</f>
        <v>0</v>
      </c>
      <c r="M17" s="248"/>
      <c r="N17" s="249"/>
      <c r="O17" s="250"/>
      <c r="P17" s="251"/>
    </row>
    <row r="18" spans="1:16" ht="23.25" customHeight="1" x14ac:dyDescent="0.2">
      <c r="A18" s="286"/>
      <c r="B18" s="286"/>
      <c r="C18" s="286"/>
      <c r="D18" s="286"/>
      <c r="E18" s="286"/>
      <c r="F18" s="286"/>
      <c r="G18" s="286"/>
      <c r="H18" s="286"/>
      <c r="I18" s="286"/>
      <c r="J18" s="287"/>
      <c r="M18" s="288"/>
      <c r="N18" s="289"/>
      <c r="O18" s="250"/>
      <c r="P18" s="290"/>
    </row>
  </sheetData>
  <mergeCells count="18">
    <mergeCell ref="A17:I17"/>
    <mergeCell ref="A6:J6"/>
    <mergeCell ref="A7:J7"/>
    <mergeCell ref="A8:J8"/>
    <mergeCell ref="B9:C9"/>
    <mergeCell ref="A10:J10"/>
    <mergeCell ref="B11:C11"/>
    <mergeCell ref="A12:I12"/>
    <mergeCell ref="A13:J13"/>
    <mergeCell ref="B14:C14"/>
    <mergeCell ref="A15:I15"/>
    <mergeCell ref="A16:J16"/>
    <mergeCell ref="A1:B3"/>
    <mergeCell ref="C1:I3"/>
    <mergeCell ref="K1:L3"/>
    <mergeCell ref="A4:J4"/>
    <mergeCell ref="A5:B5"/>
    <mergeCell ref="C5:H5"/>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6F28-C92D-49E2-AC32-4C4942167A65}">
  <sheetPr>
    <pageSetUpPr fitToPage="1"/>
  </sheetPr>
  <dimension ref="A1:IJ30"/>
  <sheetViews>
    <sheetView showWhiteSpace="0" view="pageBreakPreview" topLeftCell="C10" zoomScale="70" zoomScaleNormal="60" zoomScaleSheetLayoutView="70" zoomScalePageLayoutView="83" workbookViewId="0">
      <selection activeCell="C1" sqref="C1:I3"/>
    </sheetView>
  </sheetViews>
  <sheetFormatPr baseColWidth="10" defaultColWidth="11.42578125" defaultRowHeight="15" x14ac:dyDescent="0.25"/>
  <cols>
    <col min="1" max="1" width="13.7109375" style="261" customWidth="1"/>
    <col min="2" max="2" width="23.5703125" style="261" customWidth="1"/>
    <col min="3" max="3" width="69.140625" style="219" customWidth="1"/>
    <col min="4" max="4" width="13.28515625" style="217" customWidth="1"/>
    <col min="5" max="5" width="35.85546875" style="217" customWidth="1"/>
    <col min="6" max="6" width="35.85546875" style="262" customWidth="1"/>
    <col min="7" max="7" width="25" style="262" customWidth="1"/>
    <col min="8" max="8" width="25.85546875" style="262" customWidth="1"/>
    <col min="9" max="9" width="23" style="262" customWidth="1"/>
    <col min="10" max="10" width="35.85546875" style="263" customWidth="1"/>
    <col min="11" max="12" width="16.28515625" style="219" customWidth="1"/>
    <col min="13" max="13" width="16.28515625" style="218" customWidth="1"/>
    <col min="14" max="17" width="16.28515625" style="219" customWidth="1"/>
    <col min="18" max="18" width="11.42578125" style="219"/>
    <col min="19" max="19" width="13.7109375" style="219" bestFit="1" customWidth="1"/>
    <col min="20" max="20" width="11.42578125" style="219"/>
    <col min="21" max="21" width="13.140625" style="219" bestFit="1" customWidth="1"/>
    <col min="22" max="16384" width="11.42578125" style="219"/>
  </cols>
  <sheetData>
    <row r="1" spans="1:244" ht="19.5" customHeight="1" x14ac:dyDescent="0.25">
      <c r="A1" s="583"/>
      <c r="B1" s="584"/>
      <c r="C1" s="589" t="s">
        <v>1357</v>
      </c>
      <c r="D1" s="590"/>
      <c r="E1" s="590"/>
      <c r="F1" s="590"/>
      <c r="G1" s="590"/>
      <c r="H1" s="590"/>
      <c r="I1" s="591"/>
      <c r="J1" s="153" t="s">
        <v>1279</v>
      </c>
      <c r="K1" s="634"/>
      <c r="L1" s="634"/>
    </row>
    <row r="2" spans="1:244" s="221" customFormat="1" ht="20.25" customHeight="1" x14ac:dyDescent="0.25">
      <c r="A2" s="585"/>
      <c r="B2" s="586"/>
      <c r="C2" s="592"/>
      <c r="D2" s="593"/>
      <c r="E2" s="593"/>
      <c r="F2" s="593"/>
      <c r="G2" s="593"/>
      <c r="H2" s="593"/>
      <c r="I2" s="594"/>
      <c r="J2" s="154" t="s">
        <v>1354</v>
      </c>
      <c r="K2" s="634"/>
      <c r="L2" s="634"/>
      <c r="M2" s="220"/>
    </row>
    <row r="3" spans="1:244" s="225" customFormat="1" ht="28.5" customHeight="1" x14ac:dyDescent="0.25">
      <c r="A3" s="587"/>
      <c r="B3" s="588"/>
      <c r="C3" s="595"/>
      <c r="D3" s="596"/>
      <c r="E3" s="596"/>
      <c r="F3" s="596"/>
      <c r="G3" s="596"/>
      <c r="H3" s="596"/>
      <c r="I3" s="597"/>
      <c r="J3" s="575" t="s">
        <v>1355</v>
      </c>
      <c r="K3" s="634"/>
      <c r="L3" s="634"/>
      <c r="M3" s="222"/>
      <c r="N3" s="223"/>
      <c r="O3" s="223"/>
      <c r="P3" s="224"/>
      <c r="Q3" s="224"/>
      <c r="R3" s="224"/>
      <c r="S3" s="224"/>
      <c r="T3" s="224"/>
      <c r="U3" s="224"/>
      <c r="V3" s="224"/>
      <c r="W3" s="224"/>
      <c r="X3" s="224"/>
      <c r="Y3" s="224"/>
      <c r="Z3" s="224"/>
      <c r="AA3" s="224"/>
      <c r="AB3" s="224"/>
      <c r="AC3" s="224"/>
      <c r="AD3" s="224"/>
      <c r="AE3" s="224"/>
      <c r="AF3" s="224"/>
      <c r="AG3" s="224"/>
      <c r="AH3" s="224"/>
      <c r="AI3" s="224"/>
      <c r="AJ3" s="224"/>
      <c r="AK3" s="224"/>
      <c r="AL3" s="224"/>
      <c r="AM3" s="224"/>
      <c r="AN3" s="224"/>
      <c r="AO3" s="224"/>
      <c r="AP3" s="224"/>
      <c r="AQ3" s="224"/>
      <c r="AR3" s="224"/>
      <c r="AS3" s="224"/>
      <c r="AT3" s="224"/>
      <c r="AU3" s="224"/>
      <c r="AV3" s="224"/>
      <c r="AW3" s="224"/>
      <c r="AX3" s="224"/>
      <c r="AY3" s="224"/>
      <c r="AZ3" s="224"/>
      <c r="BA3" s="224"/>
      <c r="BB3" s="224"/>
      <c r="BC3" s="224"/>
      <c r="BD3" s="224"/>
      <c r="BE3" s="224"/>
      <c r="BF3" s="224"/>
      <c r="BG3" s="224"/>
      <c r="BH3" s="224"/>
      <c r="BI3" s="224"/>
      <c r="BJ3" s="224"/>
      <c r="BK3" s="224"/>
      <c r="BL3" s="224"/>
      <c r="BM3" s="224"/>
      <c r="BN3" s="224"/>
      <c r="BO3" s="224"/>
      <c r="BP3" s="224"/>
      <c r="BQ3" s="224"/>
      <c r="BR3" s="224"/>
      <c r="BS3" s="224"/>
      <c r="BT3" s="224"/>
      <c r="BU3" s="224"/>
      <c r="BV3" s="224"/>
      <c r="BW3" s="224"/>
      <c r="BX3" s="224"/>
      <c r="BY3" s="224"/>
      <c r="BZ3" s="224"/>
      <c r="CA3" s="224"/>
      <c r="CB3" s="224"/>
      <c r="CC3" s="224"/>
      <c r="CD3" s="224"/>
      <c r="CE3" s="224"/>
      <c r="CF3" s="224"/>
      <c r="CG3" s="224"/>
      <c r="CH3" s="224"/>
      <c r="CI3" s="224"/>
      <c r="CJ3" s="224"/>
      <c r="CK3" s="224"/>
      <c r="CL3" s="224"/>
      <c r="CM3" s="224"/>
      <c r="CN3" s="224"/>
      <c r="CO3" s="224"/>
      <c r="CP3" s="224"/>
      <c r="CQ3" s="224"/>
      <c r="CR3" s="224"/>
      <c r="CS3" s="224"/>
      <c r="CT3" s="224"/>
      <c r="CU3" s="224"/>
      <c r="CV3" s="224"/>
      <c r="CW3" s="224"/>
      <c r="CX3" s="224"/>
      <c r="CY3" s="224"/>
      <c r="CZ3" s="224"/>
      <c r="DA3" s="224"/>
      <c r="DB3" s="224"/>
      <c r="DC3" s="224"/>
      <c r="DD3" s="224"/>
      <c r="DE3" s="224"/>
      <c r="DF3" s="224"/>
      <c r="DG3" s="224"/>
      <c r="DH3" s="224"/>
      <c r="DI3" s="224"/>
      <c r="DJ3" s="224"/>
      <c r="DK3" s="224"/>
      <c r="DL3" s="224"/>
      <c r="DM3" s="224"/>
      <c r="DN3" s="224"/>
      <c r="DO3" s="224"/>
      <c r="DP3" s="224"/>
      <c r="DQ3" s="224"/>
      <c r="DR3" s="224"/>
      <c r="DS3" s="224"/>
      <c r="DT3" s="224"/>
      <c r="DU3" s="224"/>
      <c r="DV3" s="224"/>
      <c r="DW3" s="224"/>
      <c r="DX3" s="224"/>
      <c r="DY3" s="224"/>
      <c r="DZ3" s="224"/>
      <c r="EA3" s="224"/>
      <c r="EB3" s="224"/>
      <c r="EC3" s="224"/>
      <c r="ED3" s="224"/>
      <c r="EE3" s="224"/>
      <c r="EF3" s="224"/>
      <c r="EG3" s="224"/>
      <c r="EH3" s="224"/>
      <c r="EI3" s="224"/>
      <c r="EJ3" s="224"/>
      <c r="EK3" s="224"/>
      <c r="EL3" s="224"/>
      <c r="EM3" s="224"/>
      <c r="EN3" s="224"/>
      <c r="EO3" s="224"/>
      <c r="EP3" s="224"/>
      <c r="EQ3" s="224"/>
      <c r="ER3" s="224"/>
      <c r="ES3" s="224"/>
      <c r="ET3" s="224"/>
      <c r="EU3" s="224"/>
      <c r="EV3" s="224"/>
      <c r="EW3" s="224"/>
      <c r="EX3" s="224"/>
      <c r="EY3" s="224"/>
      <c r="EZ3" s="224"/>
      <c r="FA3" s="224"/>
      <c r="FB3" s="224"/>
      <c r="FC3" s="224"/>
      <c r="FD3" s="224"/>
      <c r="FE3" s="224"/>
      <c r="FF3" s="224"/>
      <c r="FG3" s="224"/>
      <c r="FH3" s="224"/>
      <c r="FI3" s="224"/>
      <c r="FJ3" s="224"/>
      <c r="FK3" s="224"/>
      <c r="FL3" s="224"/>
      <c r="FM3" s="224"/>
      <c r="FN3" s="224"/>
      <c r="FO3" s="224"/>
      <c r="FP3" s="224"/>
      <c r="FQ3" s="224"/>
      <c r="FR3" s="224"/>
      <c r="FS3" s="224"/>
      <c r="FT3" s="224"/>
      <c r="FU3" s="224"/>
      <c r="FV3" s="224"/>
      <c r="FW3" s="224"/>
      <c r="FX3" s="224"/>
      <c r="FY3" s="224"/>
      <c r="FZ3" s="224"/>
      <c r="GA3" s="224"/>
      <c r="GB3" s="224"/>
      <c r="GC3" s="224"/>
      <c r="GD3" s="224"/>
      <c r="GE3" s="224"/>
      <c r="GF3" s="224"/>
      <c r="GG3" s="224"/>
      <c r="GH3" s="224"/>
      <c r="GI3" s="224"/>
      <c r="GJ3" s="224"/>
      <c r="GK3" s="224"/>
      <c r="GL3" s="224"/>
      <c r="GM3" s="224"/>
      <c r="GN3" s="224"/>
      <c r="GO3" s="224"/>
      <c r="GP3" s="224"/>
      <c r="GQ3" s="224"/>
      <c r="GR3" s="224"/>
      <c r="GS3" s="224"/>
      <c r="GT3" s="224"/>
      <c r="GU3" s="224"/>
      <c r="GV3" s="224"/>
      <c r="GW3" s="224"/>
      <c r="GX3" s="224"/>
      <c r="GY3" s="224"/>
      <c r="GZ3" s="224"/>
      <c r="HA3" s="224"/>
      <c r="HB3" s="224"/>
      <c r="HC3" s="224"/>
      <c r="HD3" s="224"/>
      <c r="HE3" s="224"/>
      <c r="HF3" s="224"/>
      <c r="HG3" s="224"/>
      <c r="HH3" s="224"/>
      <c r="HI3" s="224"/>
      <c r="HJ3" s="224"/>
      <c r="HK3" s="224"/>
      <c r="HL3" s="224"/>
      <c r="HM3" s="224"/>
      <c r="HN3" s="224"/>
      <c r="HO3" s="224"/>
      <c r="HP3" s="224"/>
      <c r="HQ3" s="224"/>
      <c r="HR3" s="224"/>
      <c r="HS3" s="224"/>
      <c r="HT3" s="224"/>
      <c r="HU3" s="224"/>
      <c r="HV3" s="224"/>
      <c r="HW3" s="224"/>
      <c r="HX3" s="224"/>
      <c r="HY3" s="224"/>
      <c r="HZ3" s="224"/>
      <c r="IA3" s="224"/>
      <c r="IB3" s="224"/>
      <c r="IC3" s="224"/>
      <c r="ID3" s="224"/>
      <c r="IE3" s="224"/>
      <c r="IF3" s="224"/>
      <c r="IG3" s="224"/>
      <c r="IH3" s="224"/>
      <c r="II3" s="224"/>
      <c r="IJ3" s="224"/>
    </row>
    <row r="4" spans="1:244" s="224" customFormat="1" ht="16.5" customHeight="1" x14ac:dyDescent="0.25">
      <c r="A4" s="583"/>
      <c r="B4" s="598"/>
      <c r="C4" s="598"/>
      <c r="D4" s="598"/>
      <c r="E4" s="598"/>
      <c r="F4" s="598"/>
      <c r="G4" s="598"/>
      <c r="H4" s="598"/>
      <c r="I4" s="598"/>
      <c r="J4" s="584"/>
      <c r="K4" s="217"/>
      <c r="L4" s="217"/>
      <c r="M4" s="222"/>
      <c r="N4" s="223"/>
      <c r="O4" s="223"/>
    </row>
    <row r="5" spans="1:244" s="229" customFormat="1" ht="34.5" customHeight="1" x14ac:dyDescent="0.25">
      <c r="A5" s="638" t="s">
        <v>1216</v>
      </c>
      <c r="B5" s="638"/>
      <c r="C5" s="639">
        <f>'[348]Presupuesto General'!C5</f>
        <v>0</v>
      </c>
      <c r="D5" s="639"/>
      <c r="E5" s="639"/>
      <c r="F5" s="639"/>
      <c r="G5" s="639"/>
      <c r="H5" s="639"/>
      <c r="I5" s="270" t="s">
        <v>1217</v>
      </c>
      <c r="J5" s="264">
        <f>'[348]Presupuesto General'!G5</f>
        <v>0</v>
      </c>
      <c r="K5" s="226"/>
      <c r="L5" s="226"/>
      <c r="M5" s="227"/>
      <c r="N5" s="228"/>
      <c r="O5" s="228"/>
    </row>
    <row r="6" spans="1:244" s="224" customFormat="1" ht="18" customHeight="1" thickBot="1" x14ac:dyDescent="0.3">
      <c r="A6" s="592"/>
      <c r="B6" s="593"/>
      <c r="C6" s="593"/>
      <c r="D6" s="593"/>
      <c r="E6" s="593"/>
      <c r="F6" s="593"/>
      <c r="G6" s="593"/>
      <c r="H6" s="593"/>
      <c r="I6" s="593"/>
      <c r="J6" s="594"/>
      <c r="K6" s="217"/>
      <c r="L6" s="217"/>
      <c r="M6" s="222"/>
      <c r="N6" s="223"/>
      <c r="O6" s="223"/>
    </row>
    <row r="7" spans="1:244" s="224" customFormat="1" ht="27" customHeight="1" thickBot="1" x14ac:dyDescent="0.3">
      <c r="A7" s="663" t="s">
        <v>1322</v>
      </c>
      <c r="B7" s="664"/>
      <c r="C7" s="664"/>
      <c r="D7" s="664"/>
      <c r="E7" s="664"/>
      <c r="F7" s="664"/>
      <c r="G7" s="664"/>
      <c r="H7" s="664"/>
      <c r="I7" s="664"/>
      <c r="J7" s="665"/>
      <c r="K7" s="217"/>
      <c r="L7" s="217"/>
      <c r="M7" s="222"/>
      <c r="N7" s="223"/>
      <c r="O7" s="223"/>
    </row>
    <row r="8" spans="1:244" s="224" customFormat="1" ht="15.75" thickBot="1" x14ac:dyDescent="0.3">
      <c r="A8" s="637"/>
      <c r="B8" s="637"/>
      <c r="C8" s="637"/>
      <c r="D8" s="637"/>
      <c r="E8" s="637"/>
      <c r="F8" s="637"/>
      <c r="G8" s="637"/>
      <c r="H8" s="637"/>
      <c r="I8" s="637"/>
      <c r="J8" s="637"/>
      <c r="K8" s="217"/>
      <c r="L8" s="217"/>
      <c r="M8" s="222"/>
      <c r="N8" s="223"/>
      <c r="O8" s="223"/>
    </row>
    <row r="9" spans="1:244" ht="36" customHeight="1" thickBot="1" x14ac:dyDescent="0.3">
      <c r="A9" s="555" t="s">
        <v>940</v>
      </c>
      <c r="B9" s="738" t="s">
        <v>942</v>
      </c>
      <c r="C9" s="739"/>
      <c r="D9" s="555" t="s">
        <v>0</v>
      </c>
      <c r="E9" s="556" t="s">
        <v>943</v>
      </c>
      <c r="F9" s="557" t="s">
        <v>966</v>
      </c>
      <c r="G9" s="557" t="s">
        <v>1300</v>
      </c>
      <c r="H9" s="557" t="s">
        <v>1006</v>
      </c>
      <c r="I9" s="557" t="s">
        <v>1293</v>
      </c>
      <c r="J9" s="558" t="s">
        <v>944</v>
      </c>
    </row>
    <row r="10" spans="1:244" x14ac:dyDescent="0.25">
      <c r="A10" s="740" t="s">
        <v>1323</v>
      </c>
      <c r="B10" s="741"/>
      <c r="C10" s="741"/>
      <c r="D10" s="741"/>
      <c r="E10" s="741"/>
      <c r="F10" s="741"/>
      <c r="G10" s="742"/>
      <c r="H10" s="742"/>
      <c r="I10" s="742"/>
      <c r="J10" s="743"/>
      <c r="K10" s="230"/>
      <c r="M10" s="233"/>
      <c r="N10" s="234"/>
      <c r="O10" s="234"/>
      <c r="P10" s="234"/>
    </row>
    <row r="11" spans="1:244" s="242" customFormat="1" ht="15.75" customHeight="1" x14ac:dyDescent="0.2">
      <c r="A11" s="559" t="s">
        <v>945</v>
      </c>
      <c r="B11" s="736" t="s">
        <v>969</v>
      </c>
      <c r="C11" s="737"/>
      <c r="D11" s="560" t="s">
        <v>970</v>
      </c>
      <c r="E11" s="561">
        <v>0</v>
      </c>
      <c r="F11" s="562">
        <v>0</v>
      </c>
      <c r="G11" s="563">
        <v>0</v>
      </c>
      <c r="H11" s="564">
        <v>0</v>
      </c>
      <c r="I11" s="565">
        <f>F11*E11</f>
        <v>0</v>
      </c>
      <c r="J11" s="566">
        <f>ROUND(G11*H11*I11,0)</f>
        <v>0</v>
      </c>
      <c r="M11" s="243"/>
      <c r="N11" s="244"/>
      <c r="O11" s="245"/>
      <c r="P11" s="246"/>
    </row>
    <row r="12" spans="1:244" ht="16.5" customHeight="1" thickBot="1" x14ac:dyDescent="0.25">
      <c r="A12" s="744" t="str">
        <f>CONCATENATE("SUBTOTAL"," ",A10)</f>
        <v>SUBTOTAL 1. PERSONAL DEL EQUIPO GESTIÓN SOCIAL</v>
      </c>
      <c r="B12" s="745"/>
      <c r="C12" s="745"/>
      <c r="D12" s="745"/>
      <c r="E12" s="745"/>
      <c r="F12" s="745"/>
      <c r="G12" s="745"/>
      <c r="H12" s="745"/>
      <c r="I12" s="746"/>
      <c r="J12" s="567">
        <f>SUBTOTAL(9,J11:J11)</f>
        <v>0</v>
      </c>
      <c r="M12" s="248"/>
      <c r="N12" s="249"/>
      <c r="O12" s="250"/>
      <c r="P12" s="251"/>
    </row>
    <row r="13" spans="1:244" x14ac:dyDescent="0.25">
      <c r="A13" s="740" t="s">
        <v>1324</v>
      </c>
      <c r="B13" s="741"/>
      <c r="C13" s="741"/>
      <c r="D13" s="741"/>
      <c r="E13" s="741"/>
      <c r="F13" s="741"/>
      <c r="G13" s="742"/>
      <c r="H13" s="742"/>
      <c r="I13" s="742"/>
      <c r="J13" s="743"/>
      <c r="K13" s="230"/>
      <c r="M13" s="233"/>
      <c r="N13" s="234"/>
      <c r="O13" s="234"/>
      <c r="P13" s="234"/>
    </row>
    <row r="14" spans="1:244" s="242" customFormat="1" ht="15.75" customHeight="1" x14ac:dyDescent="0.2">
      <c r="A14" s="559" t="s">
        <v>946</v>
      </c>
      <c r="B14" s="736" t="s">
        <v>969</v>
      </c>
      <c r="C14" s="737"/>
      <c r="D14" s="560" t="s">
        <v>970</v>
      </c>
      <c r="E14" s="561">
        <v>0</v>
      </c>
      <c r="F14" s="562">
        <v>0</v>
      </c>
      <c r="G14" s="568" t="s">
        <v>1304</v>
      </c>
      <c r="H14" s="568" t="s">
        <v>1304</v>
      </c>
      <c r="I14" s="568" t="s">
        <v>1304</v>
      </c>
      <c r="J14" s="566">
        <f>E14*F14</f>
        <v>0</v>
      </c>
      <c r="M14" s="243"/>
      <c r="N14" s="244"/>
      <c r="O14" s="245"/>
      <c r="P14" s="246"/>
    </row>
    <row r="15" spans="1:244" ht="16.5" customHeight="1" thickBot="1" x14ac:dyDescent="0.25">
      <c r="A15" s="744" t="str">
        <f>CONCATENATE("SUBTOTAL"," ",A13)</f>
        <v>SUBTOTAL 2. EQUIPOS Y DOTACIÓN DE GESTIÓN SOCIAL</v>
      </c>
      <c r="B15" s="745"/>
      <c r="C15" s="745"/>
      <c r="D15" s="745"/>
      <c r="E15" s="745"/>
      <c r="F15" s="745"/>
      <c r="G15" s="745"/>
      <c r="H15" s="745"/>
      <c r="I15" s="746"/>
      <c r="J15" s="567">
        <f>SUBTOTAL(9,J14:J14)</f>
        <v>0</v>
      </c>
      <c r="M15" s="248"/>
      <c r="N15" s="249"/>
      <c r="O15" s="250"/>
      <c r="P15" s="251"/>
    </row>
    <row r="16" spans="1:244" x14ac:dyDescent="0.25">
      <c r="A16" s="740" t="s">
        <v>1325</v>
      </c>
      <c r="B16" s="741"/>
      <c r="C16" s="741"/>
      <c r="D16" s="741"/>
      <c r="E16" s="741"/>
      <c r="F16" s="741"/>
      <c r="G16" s="742"/>
      <c r="H16" s="742"/>
      <c r="I16" s="742"/>
      <c r="J16" s="743"/>
      <c r="K16" s="230"/>
      <c r="M16" s="233"/>
      <c r="N16" s="234"/>
      <c r="O16" s="234"/>
      <c r="P16" s="234"/>
    </row>
    <row r="17" spans="1:16" s="242" customFormat="1" ht="15.75" customHeight="1" x14ac:dyDescent="0.2">
      <c r="A17" s="559" t="s">
        <v>947</v>
      </c>
      <c r="B17" s="736" t="s">
        <v>969</v>
      </c>
      <c r="C17" s="737"/>
      <c r="D17" s="560" t="s">
        <v>970</v>
      </c>
      <c r="E17" s="561">
        <v>0</v>
      </c>
      <c r="F17" s="562">
        <v>0</v>
      </c>
      <c r="G17" s="568" t="s">
        <v>1304</v>
      </c>
      <c r="H17" s="564">
        <v>0</v>
      </c>
      <c r="I17" s="565">
        <f>F17*E17</f>
        <v>0</v>
      </c>
      <c r="J17" s="566">
        <f>ROUND(H17*I17,0)</f>
        <v>0</v>
      </c>
      <c r="M17" s="243"/>
      <c r="N17" s="244"/>
      <c r="O17" s="245"/>
      <c r="P17" s="246"/>
    </row>
    <row r="18" spans="1:16" ht="16.5" customHeight="1" thickBot="1" x14ac:dyDescent="0.25">
      <c r="A18" s="744" t="str">
        <f>CONCATENATE("SUBTOTAL"," ",A16)</f>
        <v>SUBTOTAL 3. PROGRAMA DE INFORMACIÓN Y COMUNICACIÓN</v>
      </c>
      <c r="B18" s="745"/>
      <c r="C18" s="745"/>
      <c r="D18" s="745"/>
      <c r="E18" s="745"/>
      <c r="F18" s="745"/>
      <c r="G18" s="745"/>
      <c r="H18" s="745"/>
      <c r="I18" s="746"/>
      <c r="J18" s="567">
        <f>SUBTOTAL(9,J17:J17)</f>
        <v>0</v>
      </c>
      <c r="M18" s="248"/>
      <c r="N18" s="249"/>
      <c r="O18" s="250"/>
      <c r="P18" s="251"/>
    </row>
    <row r="19" spans="1:16" x14ac:dyDescent="0.25">
      <c r="A19" s="740" t="s">
        <v>1326</v>
      </c>
      <c r="B19" s="741"/>
      <c r="C19" s="741"/>
      <c r="D19" s="741"/>
      <c r="E19" s="741"/>
      <c r="F19" s="741"/>
      <c r="G19" s="742"/>
      <c r="H19" s="742"/>
      <c r="I19" s="742"/>
      <c r="J19" s="743"/>
      <c r="K19" s="230"/>
      <c r="M19" s="233"/>
      <c r="N19" s="234"/>
      <c r="O19" s="234"/>
      <c r="P19" s="234"/>
    </row>
    <row r="20" spans="1:16" s="242" customFormat="1" ht="15.75" customHeight="1" x14ac:dyDescent="0.2">
      <c r="A20" s="559" t="s">
        <v>1306</v>
      </c>
      <c r="B20" s="736" t="s">
        <v>969</v>
      </c>
      <c r="C20" s="737"/>
      <c r="D20" s="560" t="s">
        <v>970</v>
      </c>
      <c r="E20" s="561">
        <v>0</v>
      </c>
      <c r="F20" s="562">
        <v>0</v>
      </c>
      <c r="G20" s="568" t="s">
        <v>1304</v>
      </c>
      <c r="H20" s="564">
        <v>0</v>
      </c>
      <c r="I20" s="565">
        <f>F20*E20</f>
        <v>0</v>
      </c>
      <c r="J20" s="566">
        <f>ROUND(H20*I20,0)</f>
        <v>0</v>
      </c>
      <c r="M20" s="243"/>
      <c r="N20" s="244"/>
      <c r="O20" s="245"/>
      <c r="P20" s="246"/>
    </row>
    <row r="21" spans="1:16" ht="16.5" customHeight="1" thickBot="1" x14ac:dyDescent="0.25">
      <c r="A21" s="744" t="str">
        <f>CONCATENATE("SUBTOTAL"," ",A19)</f>
        <v>SUBTOTAL 4. PROGRAMA DE ORGANIZACIÓN Y PARTICIPACIÓN</v>
      </c>
      <c r="B21" s="745"/>
      <c r="C21" s="745"/>
      <c r="D21" s="745"/>
      <c r="E21" s="745"/>
      <c r="F21" s="745"/>
      <c r="G21" s="745"/>
      <c r="H21" s="745"/>
      <c r="I21" s="746"/>
      <c r="J21" s="567">
        <f>SUBTOTAL(9,J20:J20)</f>
        <v>0</v>
      </c>
      <c r="M21" s="248"/>
      <c r="N21" s="249"/>
      <c r="O21" s="250"/>
      <c r="P21" s="251"/>
    </row>
    <row r="22" spans="1:16" x14ac:dyDescent="0.25">
      <c r="A22" s="740" t="s">
        <v>1327</v>
      </c>
      <c r="B22" s="741"/>
      <c r="C22" s="741"/>
      <c r="D22" s="741"/>
      <c r="E22" s="741"/>
      <c r="F22" s="741"/>
      <c r="G22" s="742"/>
      <c r="H22" s="742"/>
      <c r="I22" s="742"/>
      <c r="J22" s="743"/>
      <c r="K22" s="230"/>
      <c r="M22" s="233"/>
      <c r="N22" s="234"/>
      <c r="O22" s="234"/>
      <c r="P22" s="234"/>
    </row>
    <row r="23" spans="1:16" s="242" customFormat="1" ht="15.75" customHeight="1" x14ac:dyDescent="0.2">
      <c r="A23" s="559" t="s">
        <v>1308</v>
      </c>
      <c r="B23" s="736" t="s">
        <v>969</v>
      </c>
      <c r="C23" s="737"/>
      <c r="D23" s="560" t="s">
        <v>970</v>
      </c>
      <c r="E23" s="561">
        <v>0</v>
      </c>
      <c r="F23" s="562">
        <v>0</v>
      </c>
      <c r="G23" s="568" t="s">
        <v>1304</v>
      </c>
      <c r="H23" s="564">
        <v>0</v>
      </c>
      <c r="I23" s="565">
        <f>F23*E23</f>
        <v>0</v>
      </c>
      <c r="J23" s="566">
        <f>ROUND(H23*I23,0)</f>
        <v>0</v>
      </c>
      <c r="M23" s="243"/>
      <c r="N23" s="244"/>
      <c r="O23" s="245"/>
      <c r="P23" s="246"/>
    </row>
    <row r="24" spans="1:16" ht="16.5" customHeight="1" thickBot="1" x14ac:dyDescent="0.25">
      <c r="A24" s="744" t="str">
        <f>CONCATENATE("SUBTOTAL"," ",A22)</f>
        <v>SUBTOTAL 5. PROGRAMA DE EDUCACIÓN</v>
      </c>
      <c r="B24" s="745"/>
      <c r="C24" s="745"/>
      <c r="D24" s="745"/>
      <c r="E24" s="745"/>
      <c r="F24" s="745"/>
      <c r="G24" s="745"/>
      <c r="H24" s="745"/>
      <c r="I24" s="746"/>
      <c r="J24" s="567">
        <f>SUBTOTAL(9,J23:J23)</f>
        <v>0</v>
      </c>
      <c r="M24" s="248"/>
      <c r="N24" s="249"/>
      <c r="O24" s="250"/>
      <c r="P24" s="251"/>
    </row>
    <row r="25" spans="1:16" x14ac:dyDescent="0.25">
      <c r="A25" s="740" t="s">
        <v>1328</v>
      </c>
      <c r="B25" s="741"/>
      <c r="C25" s="741"/>
      <c r="D25" s="741"/>
      <c r="E25" s="741"/>
      <c r="F25" s="741"/>
      <c r="G25" s="742"/>
      <c r="H25" s="742"/>
      <c r="I25" s="742"/>
      <c r="J25" s="743"/>
      <c r="K25" s="230"/>
      <c r="M25" s="233"/>
      <c r="N25" s="234"/>
      <c r="O25" s="234"/>
      <c r="P25" s="234"/>
    </row>
    <row r="26" spans="1:16" s="242" customFormat="1" ht="15.75" customHeight="1" x14ac:dyDescent="0.2">
      <c r="A26" s="559" t="s">
        <v>1310</v>
      </c>
      <c r="B26" s="736" t="s">
        <v>969</v>
      </c>
      <c r="C26" s="737"/>
      <c r="D26" s="560" t="s">
        <v>970</v>
      </c>
      <c r="E26" s="561">
        <v>0</v>
      </c>
      <c r="F26" s="562">
        <v>0</v>
      </c>
      <c r="G26" s="568" t="s">
        <v>1304</v>
      </c>
      <c r="H26" s="564">
        <v>0</v>
      </c>
      <c r="I26" s="565">
        <f>F26*E26</f>
        <v>0</v>
      </c>
      <c r="J26" s="566">
        <f>ROUND(H26*I26,0)</f>
        <v>0</v>
      </c>
      <c r="M26" s="243"/>
      <c r="N26" s="244"/>
      <c r="O26" s="245"/>
      <c r="P26" s="246"/>
    </row>
    <row r="27" spans="1:16" ht="16.5" customHeight="1" thickBot="1" x14ac:dyDescent="0.25">
      <c r="A27" s="744" t="str">
        <f>CONCATENATE("SUBTOTAL"," ",A25)</f>
        <v>SUBTOTAL 6. PROGRAMA DE SOSTENIBILIDAD</v>
      </c>
      <c r="B27" s="745"/>
      <c r="C27" s="745"/>
      <c r="D27" s="745"/>
      <c r="E27" s="745"/>
      <c r="F27" s="745"/>
      <c r="G27" s="745"/>
      <c r="H27" s="745"/>
      <c r="I27" s="746"/>
      <c r="J27" s="567">
        <f>SUBTOTAL(9,J26:J26)</f>
        <v>0</v>
      </c>
      <c r="M27" s="248"/>
      <c r="N27" s="249"/>
      <c r="O27" s="250"/>
      <c r="P27" s="251"/>
    </row>
    <row r="28" spans="1:16" ht="16.5" customHeight="1" thickBot="1" x14ac:dyDescent="0.25">
      <c r="A28" s="747"/>
      <c r="B28" s="672"/>
      <c r="C28" s="672"/>
      <c r="D28" s="672"/>
      <c r="E28" s="672"/>
      <c r="F28" s="672"/>
      <c r="G28" s="672"/>
      <c r="H28" s="672"/>
      <c r="I28" s="672"/>
      <c r="J28" s="673"/>
      <c r="N28" s="244"/>
      <c r="O28" s="245"/>
      <c r="P28" s="246"/>
    </row>
    <row r="29" spans="1:16" ht="23.25" customHeight="1" thickBot="1" x14ac:dyDescent="0.25">
      <c r="A29" s="748" t="s">
        <v>1329</v>
      </c>
      <c r="B29" s="749"/>
      <c r="C29" s="749"/>
      <c r="D29" s="749"/>
      <c r="E29" s="749"/>
      <c r="F29" s="749"/>
      <c r="G29" s="749"/>
      <c r="H29" s="749"/>
      <c r="I29" s="750"/>
      <c r="J29" s="285">
        <f>J12+J15+J18+J21+J24+J27</f>
        <v>0</v>
      </c>
      <c r="M29" s="248"/>
      <c r="N29" s="249"/>
      <c r="O29" s="250"/>
      <c r="P29" s="251"/>
    </row>
    <row r="30" spans="1:16" ht="23.25" customHeight="1" x14ac:dyDescent="0.2">
      <c r="A30" s="286"/>
      <c r="B30" s="286"/>
      <c r="C30" s="286"/>
      <c r="D30" s="286"/>
      <c r="E30" s="286"/>
      <c r="F30" s="286"/>
      <c r="G30" s="286"/>
      <c r="H30" s="286"/>
      <c r="I30" s="286"/>
      <c r="J30" s="287"/>
      <c r="M30" s="288"/>
      <c r="N30" s="289"/>
      <c r="O30" s="250"/>
      <c r="P30" s="290"/>
    </row>
  </sheetData>
  <mergeCells count="30">
    <mergeCell ref="A29:I29"/>
    <mergeCell ref="A18:I18"/>
    <mergeCell ref="A19:J19"/>
    <mergeCell ref="B20:C20"/>
    <mergeCell ref="A21:I21"/>
    <mergeCell ref="A22:J22"/>
    <mergeCell ref="B23:C23"/>
    <mergeCell ref="A24:I24"/>
    <mergeCell ref="A25:J25"/>
    <mergeCell ref="B26:C26"/>
    <mergeCell ref="A27:I27"/>
    <mergeCell ref="A28:J28"/>
    <mergeCell ref="B17:C17"/>
    <mergeCell ref="A6:J6"/>
    <mergeCell ref="A7:J7"/>
    <mergeCell ref="A8:J8"/>
    <mergeCell ref="B9:C9"/>
    <mergeCell ref="A10:J10"/>
    <mergeCell ref="B11:C11"/>
    <mergeCell ref="A12:I12"/>
    <mergeCell ref="A13:J13"/>
    <mergeCell ref="B14:C14"/>
    <mergeCell ref="A15:I15"/>
    <mergeCell ref="A16:J16"/>
    <mergeCell ref="A1:B3"/>
    <mergeCell ref="C1:I3"/>
    <mergeCell ref="K1:L3"/>
    <mergeCell ref="A4:J4"/>
    <mergeCell ref="A5:B5"/>
    <mergeCell ref="C5:H5"/>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445EF-4D4C-4657-B836-B7DB3CE10CCA}">
  <sheetPr>
    <pageSetUpPr fitToPage="1"/>
  </sheetPr>
  <dimension ref="A1:I60"/>
  <sheetViews>
    <sheetView view="pageBreakPreview" topLeftCell="A16" zoomScale="80" zoomScaleNormal="90" zoomScaleSheetLayoutView="80" workbookViewId="0">
      <selection activeCell="I2" sqref="I2:I3"/>
    </sheetView>
  </sheetViews>
  <sheetFormatPr baseColWidth="10" defaultColWidth="11.42578125" defaultRowHeight="12.75" x14ac:dyDescent="0.2"/>
  <cols>
    <col min="1" max="1" width="12.85546875" style="161" customWidth="1"/>
    <col min="2" max="2" width="13.42578125" style="161" customWidth="1"/>
    <col min="3" max="3" width="28.85546875" style="161" customWidth="1"/>
    <col min="4" max="4" width="13.85546875" style="161" customWidth="1"/>
    <col min="5" max="5" width="16.140625" style="161" customWidth="1"/>
    <col min="6" max="6" width="10.7109375" style="162" customWidth="1"/>
    <col min="7" max="7" width="23.85546875" style="161" customWidth="1"/>
    <col min="8" max="8" width="20" style="161" customWidth="1"/>
    <col min="9" max="9" width="25.7109375" style="161" customWidth="1"/>
    <col min="10" max="16384" width="11.42578125" style="163"/>
  </cols>
  <sheetData>
    <row r="1" spans="1:9" ht="24.75" customHeight="1" x14ac:dyDescent="0.2">
      <c r="A1" s="771"/>
      <c r="B1" s="772"/>
      <c r="C1" s="753" t="s">
        <v>1282</v>
      </c>
      <c r="D1" s="753"/>
      <c r="E1" s="753"/>
      <c r="F1" s="753"/>
      <c r="G1" s="753"/>
      <c r="H1" s="753"/>
      <c r="I1" s="153" t="s">
        <v>1279</v>
      </c>
    </row>
    <row r="2" spans="1:9" ht="24.75" customHeight="1" x14ac:dyDescent="0.2">
      <c r="A2" s="773"/>
      <c r="B2" s="774"/>
      <c r="C2" s="753"/>
      <c r="D2" s="753"/>
      <c r="E2" s="753"/>
      <c r="F2" s="753"/>
      <c r="G2" s="753"/>
      <c r="H2" s="753"/>
      <c r="I2" s="154" t="s">
        <v>1354</v>
      </c>
    </row>
    <row r="3" spans="1:9" s="164" customFormat="1" ht="19.5" customHeight="1" x14ac:dyDescent="0.2">
      <c r="A3" s="775"/>
      <c r="B3" s="776"/>
      <c r="C3" s="753"/>
      <c r="D3" s="753"/>
      <c r="E3" s="753"/>
      <c r="F3" s="753"/>
      <c r="G3" s="753"/>
      <c r="H3" s="753"/>
      <c r="I3" s="575" t="s">
        <v>1355</v>
      </c>
    </row>
    <row r="4" spans="1:9" s="148" customFormat="1" ht="16.5" customHeight="1" x14ac:dyDescent="0.25">
      <c r="A4" s="730"/>
      <c r="B4" s="730"/>
      <c r="C4" s="730"/>
      <c r="D4" s="730"/>
      <c r="E4" s="730"/>
      <c r="F4" s="730"/>
      <c r="G4" s="730"/>
      <c r="H4" s="730"/>
      <c r="I4" s="730"/>
    </row>
    <row r="5" spans="1:9" s="323" customFormat="1" ht="36" customHeight="1" x14ac:dyDescent="0.25">
      <c r="A5" s="732" t="s">
        <v>1216</v>
      </c>
      <c r="B5" s="733"/>
      <c r="C5" s="763">
        <f>'Presupuesto General'!C5</f>
        <v>0</v>
      </c>
      <c r="D5" s="764"/>
      <c r="E5" s="764"/>
      <c r="F5" s="765"/>
      <c r="G5" s="732" t="s">
        <v>1217</v>
      </c>
      <c r="H5" s="733"/>
      <c r="I5" s="533">
        <f>'Presupuesto General'!G5</f>
        <v>0</v>
      </c>
    </row>
    <row r="6" spans="1:9" s="229" customFormat="1" ht="18.75" customHeight="1" thickBot="1" x14ac:dyDescent="0.3">
      <c r="A6" s="777"/>
      <c r="B6" s="778"/>
      <c r="C6" s="778"/>
      <c r="D6" s="778"/>
      <c r="E6" s="778"/>
      <c r="F6" s="778"/>
      <c r="G6" s="778"/>
      <c r="H6" s="778"/>
      <c r="I6" s="779"/>
    </row>
    <row r="7" spans="1:9" s="324" customFormat="1" ht="21.75" customHeight="1" thickBot="1" x14ac:dyDescent="0.25">
      <c r="A7" s="756" t="s">
        <v>1124</v>
      </c>
      <c r="B7" s="757"/>
      <c r="C7" s="757"/>
      <c r="D7" s="757"/>
      <c r="E7" s="757"/>
      <c r="F7" s="757"/>
      <c r="G7" s="757"/>
      <c r="H7" s="757"/>
      <c r="I7" s="758"/>
    </row>
    <row r="8" spans="1:9" s="324" customFormat="1" ht="15.75" customHeight="1" thickBot="1" x14ac:dyDescent="0.25">
      <c r="A8" s="759"/>
      <c r="B8" s="759"/>
      <c r="C8" s="759"/>
      <c r="D8" s="759"/>
      <c r="E8" s="759"/>
      <c r="F8" s="759"/>
      <c r="G8" s="759"/>
      <c r="H8" s="759"/>
      <c r="I8" s="759"/>
    </row>
    <row r="9" spans="1:9" s="325" customFormat="1" ht="20.25" customHeight="1" thickBot="1" x14ac:dyDescent="0.25">
      <c r="A9" s="760" t="s">
        <v>1004</v>
      </c>
      <c r="B9" s="761"/>
      <c r="C9" s="761"/>
      <c r="D9" s="761"/>
      <c r="E9" s="761"/>
      <c r="F9" s="761"/>
      <c r="G9" s="761"/>
      <c r="H9" s="761"/>
      <c r="I9" s="762"/>
    </row>
    <row r="10" spans="1:9" s="325" customFormat="1" ht="3.75" customHeight="1" x14ac:dyDescent="0.2">
      <c r="A10" s="751"/>
      <c r="B10" s="751"/>
      <c r="C10" s="751"/>
      <c r="D10" s="751"/>
      <c r="E10" s="751"/>
      <c r="F10" s="751"/>
      <c r="G10" s="751"/>
      <c r="H10" s="751"/>
      <c r="I10" s="751"/>
    </row>
    <row r="11" spans="1:9" s="325" customFormat="1" ht="5.25" customHeight="1" thickBot="1" x14ac:dyDescent="0.25">
      <c r="A11" s="752"/>
      <c r="B11" s="752"/>
      <c r="C11" s="752"/>
      <c r="D11" s="752"/>
      <c r="E11" s="752"/>
      <c r="F11" s="752"/>
      <c r="G11" s="752"/>
      <c r="H11" s="752"/>
      <c r="I11" s="752"/>
    </row>
    <row r="12" spans="1:9" s="367" customFormat="1" ht="35.25" customHeight="1" thickBot="1" x14ac:dyDescent="0.3">
      <c r="A12" s="365" t="s">
        <v>1005</v>
      </c>
      <c r="B12" s="366"/>
      <c r="C12" s="527" t="s">
        <v>1264</v>
      </c>
      <c r="D12" s="326" t="s">
        <v>1006</v>
      </c>
      <c r="E12" s="780"/>
      <c r="F12" s="780"/>
      <c r="G12" s="780"/>
      <c r="H12" s="780"/>
      <c r="I12" s="781"/>
    </row>
    <row r="13" spans="1:9" s="325" customFormat="1" ht="15.75" thickBot="1" x14ac:dyDescent="0.25">
      <c r="A13" s="760" t="s">
        <v>1007</v>
      </c>
      <c r="B13" s="761"/>
      <c r="C13" s="761"/>
      <c r="D13" s="761"/>
      <c r="E13" s="761"/>
      <c r="F13" s="761"/>
      <c r="G13" s="761"/>
      <c r="H13" s="761"/>
      <c r="I13" s="762"/>
    </row>
    <row r="14" spans="1:9" s="325" customFormat="1" ht="46.5" customHeight="1" thickBot="1" x14ac:dyDescent="0.25">
      <c r="A14" s="782" t="s">
        <v>1008</v>
      </c>
      <c r="B14" s="783"/>
      <c r="C14" s="328" t="s">
        <v>0</v>
      </c>
      <c r="D14" s="328" t="s">
        <v>943</v>
      </c>
      <c r="E14" s="328" t="s">
        <v>1017</v>
      </c>
      <c r="F14" s="329" t="s">
        <v>1006</v>
      </c>
      <c r="G14" s="329" t="s">
        <v>1018</v>
      </c>
      <c r="H14" s="329" t="s">
        <v>1227</v>
      </c>
      <c r="I14" s="330" t="s">
        <v>1015</v>
      </c>
    </row>
    <row r="15" spans="1:9" s="325" customFormat="1" ht="15" customHeight="1" x14ac:dyDescent="0.2">
      <c r="A15" s="766" t="s">
        <v>1019</v>
      </c>
      <c r="B15" s="767"/>
      <c r="C15" s="331" t="s">
        <v>1020</v>
      </c>
      <c r="D15" s="332">
        <v>0</v>
      </c>
      <c r="E15" s="368">
        <v>0</v>
      </c>
      <c r="F15" s="333">
        <v>0</v>
      </c>
      <c r="G15" s="334">
        <v>0</v>
      </c>
      <c r="H15" s="335">
        <f>'Anex. 6. FM'!I64</f>
        <v>2.1908333333333334</v>
      </c>
      <c r="I15" s="336">
        <f>ROUND(D15*E15*F15*G15*H15,0)</f>
        <v>0</v>
      </c>
    </row>
    <row r="16" spans="1:9" s="325" customFormat="1" ht="15.75" customHeight="1" thickBot="1" x14ac:dyDescent="0.25">
      <c r="A16" s="768"/>
      <c r="B16" s="769"/>
      <c r="C16" s="337"/>
      <c r="D16" s="337"/>
      <c r="E16" s="337"/>
      <c r="F16" s="337"/>
      <c r="G16" s="337"/>
      <c r="H16" s="338" t="s">
        <v>1009</v>
      </c>
      <c r="I16" s="339">
        <f>SUM(I15:I15)</f>
        <v>0</v>
      </c>
    </row>
    <row r="17" spans="1:9" s="325" customFormat="1" ht="15.75" thickBot="1" x14ac:dyDescent="0.25">
      <c r="A17" s="760" t="s">
        <v>1010</v>
      </c>
      <c r="B17" s="761"/>
      <c r="C17" s="761"/>
      <c r="D17" s="761"/>
      <c r="E17" s="761"/>
      <c r="F17" s="761"/>
      <c r="G17" s="761"/>
      <c r="H17" s="761"/>
      <c r="I17" s="762"/>
    </row>
    <row r="18" spans="1:9" s="325" customFormat="1" ht="37.5" customHeight="1" x14ac:dyDescent="0.2">
      <c r="A18" s="770" t="s">
        <v>29</v>
      </c>
      <c r="B18" s="755"/>
      <c r="C18" s="340" t="s">
        <v>0</v>
      </c>
      <c r="D18" s="340" t="s">
        <v>943</v>
      </c>
      <c r="E18" s="340" t="s">
        <v>1017</v>
      </c>
      <c r="F18" s="340" t="s">
        <v>1006</v>
      </c>
      <c r="G18" s="754" t="s">
        <v>1016</v>
      </c>
      <c r="H18" s="755"/>
      <c r="I18" s="341" t="s">
        <v>1015</v>
      </c>
    </row>
    <row r="19" spans="1:9" s="325" customFormat="1" ht="15" x14ac:dyDescent="0.2">
      <c r="A19" s="789" t="s">
        <v>1021</v>
      </c>
      <c r="B19" s="790"/>
      <c r="C19" s="342" t="s">
        <v>1020</v>
      </c>
      <c r="D19" s="343">
        <v>0</v>
      </c>
      <c r="E19" s="344">
        <v>0</v>
      </c>
      <c r="F19" s="344">
        <v>0</v>
      </c>
      <c r="G19" s="787">
        <v>0</v>
      </c>
      <c r="H19" s="788"/>
      <c r="I19" s="345">
        <f>ROUND(D19*E19*F19*G19,0)</f>
        <v>0</v>
      </c>
    </row>
    <row r="20" spans="1:9" s="325" customFormat="1" ht="10.35" customHeight="1" thickBot="1" x14ac:dyDescent="0.25">
      <c r="A20" s="791"/>
      <c r="B20" s="792"/>
      <c r="C20" s="346"/>
      <c r="D20" s="347"/>
      <c r="E20" s="348"/>
      <c r="F20" s="348"/>
      <c r="G20" s="349"/>
      <c r="H20" s="347"/>
      <c r="I20" s="350"/>
    </row>
    <row r="21" spans="1:9" s="325" customFormat="1" ht="15.75" thickBot="1" x14ac:dyDescent="0.25">
      <c r="A21" s="351"/>
      <c r="B21" s="352"/>
      <c r="C21" s="353"/>
      <c r="D21" s="353"/>
      <c r="E21" s="353"/>
      <c r="F21" s="353"/>
      <c r="G21" s="353"/>
      <c r="H21" s="354" t="s">
        <v>1011</v>
      </c>
      <c r="I21" s="355">
        <f>SUM(I19:I20)</f>
        <v>0</v>
      </c>
    </row>
    <row r="22" spans="1:9" s="325" customFormat="1" ht="5.25" customHeight="1" thickBot="1" x14ac:dyDescent="0.25">
      <c r="A22" s="321"/>
      <c r="B22" s="321"/>
      <c r="C22" s="321"/>
      <c r="D22" s="321"/>
      <c r="E22" s="321"/>
      <c r="F22" s="321"/>
      <c r="G22" s="356"/>
      <c r="H22" s="356"/>
      <c r="I22" s="357"/>
    </row>
    <row r="23" spans="1:9" s="325" customFormat="1" ht="15.75" thickBot="1" x14ac:dyDescent="0.25">
      <c r="A23" s="784" t="s">
        <v>1012</v>
      </c>
      <c r="B23" s="785"/>
      <c r="C23" s="785"/>
      <c r="D23" s="785"/>
      <c r="E23" s="785"/>
      <c r="F23" s="785"/>
      <c r="G23" s="785"/>
      <c r="H23" s="786"/>
      <c r="I23" s="358">
        <f>+I16+I21</f>
        <v>0</v>
      </c>
    </row>
    <row r="24" spans="1:9" s="325" customFormat="1" ht="15.75" thickBot="1" x14ac:dyDescent="0.25">
      <c r="A24" s="784" t="s">
        <v>1013</v>
      </c>
      <c r="B24" s="785"/>
      <c r="C24" s="785"/>
      <c r="D24" s="785"/>
      <c r="E24" s="785"/>
      <c r="F24" s="785"/>
      <c r="G24" s="785"/>
      <c r="H24" s="786"/>
      <c r="I24" s="358">
        <f>ROUND(I23*0.19,0)</f>
        <v>0</v>
      </c>
    </row>
    <row r="25" spans="1:9" s="325" customFormat="1" ht="15.75" thickBot="1" x14ac:dyDescent="0.25">
      <c r="A25" s="784" t="s">
        <v>1014</v>
      </c>
      <c r="B25" s="785"/>
      <c r="C25" s="785"/>
      <c r="D25" s="785"/>
      <c r="E25" s="785"/>
      <c r="F25" s="785"/>
      <c r="G25" s="785"/>
      <c r="H25" s="786"/>
      <c r="I25" s="358">
        <f>ROUND(I23+I24,0)</f>
        <v>0</v>
      </c>
    </row>
    <row r="26" spans="1:9" s="325" customFormat="1" ht="2.25" customHeight="1" x14ac:dyDescent="0.2">
      <c r="A26" s="359"/>
      <c r="B26" s="359"/>
      <c r="C26" s="359"/>
      <c r="D26" s="359"/>
      <c r="E26" s="359"/>
      <c r="F26" s="360"/>
      <c r="G26" s="360"/>
      <c r="H26" s="360"/>
      <c r="I26" s="361"/>
    </row>
    <row r="27" spans="1:9" s="325" customFormat="1" ht="15" x14ac:dyDescent="0.2">
      <c r="A27" s="359"/>
      <c r="B27" s="359"/>
      <c r="C27" s="359"/>
      <c r="D27" s="359"/>
      <c r="E27" s="359"/>
      <c r="F27" s="359"/>
      <c r="G27" s="362"/>
      <c r="H27" s="362"/>
      <c r="I27" s="363"/>
    </row>
    <row r="28" spans="1:9" x14ac:dyDescent="0.2">
      <c r="A28" s="165"/>
      <c r="B28" s="165"/>
      <c r="C28" s="165"/>
      <c r="D28" s="165"/>
      <c r="E28" s="165"/>
      <c r="F28" s="165"/>
      <c r="G28" s="166"/>
      <c r="H28" s="166"/>
      <c r="I28" s="167"/>
    </row>
    <row r="29" spans="1:9" x14ac:dyDescent="0.2">
      <c r="A29" s="168"/>
      <c r="B29" s="168"/>
      <c r="C29" s="165"/>
      <c r="D29" s="165"/>
      <c r="E29" s="165"/>
      <c r="F29" s="165"/>
      <c r="G29" s="166"/>
      <c r="H29" s="166"/>
      <c r="I29" s="169"/>
    </row>
    <row r="30" spans="1:9" x14ac:dyDescent="0.2">
      <c r="C30" s="170"/>
      <c r="D30" s="165"/>
      <c r="E30" s="165"/>
      <c r="F30" s="165"/>
      <c r="G30" s="170"/>
    </row>
    <row r="31" spans="1:9" x14ac:dyDescent="0.2">
      <c r="C31" s="170"/>
      <c r="D31" s="165"/>
      <c r="E31" s="165"/>
      <c r="F31" s="165"/>
      <c r="G31" s="170"/>
    </row>
    <row r="32" spans="1:9" x14ac:dyDescent="0.2">
      <c r="C32" s="170"/>
      <c r="D32" s="165"/>
      <c r="E32" s="165"/>
      <c r="F32" s="165"/>
      <c r="G32" s="170"/>
      <c r="I32" s="163"/>
    </row>
    <row r="33" spans="3:9" x14ac:dyDescent="0.2">
      <c r="C33" s="170"/>
      <c r="D33" s="165"/>
      <c r="E33" s="165"/>
      <c r="F33" s="165"/>
      <c r="G33" s="170"/>
      <c r="I33" s="163"/>
    </row>
    <row r="34" spans="3:9" x14ac:dyDescent="0.2">
      <c r="C34" s="170"/>
      <c r="D34" s="165"/>
      <c r="E34" s="165"/>
      <c r="F34" s="165"/>
      <c r="G34" s="170"/>
      <c r="I34" s="163"/>
    </row>
    <row r="35" spans="3:9" x14ac:dyDescent="0.2">
      <c r="C35" s="170"/>
      <c r="D35" s="165"/>
      <c r="E35" s="165"/>
      <c r="F35" s="165"/>
      <c r="G35" s="170"/>
      <c r="I35" s="163"/>
    </row>
    <row r="36" spans="3:9" x14ac:dyDescent="0.2">
      <c r="C36" s="170"/>
      <c r="D36" s="170"/>
      <c r="E36" s="165"/>
      <c r="F36" s="165"/>
      <c r="G36" s="170"/>
      <c r="I36" s="163"/>
    </row>
    <row r="37" spans="3:9" x14ac:dyDescent="0.2">
      <c r="C37" s="170"/>
      <c r="D37" s="165"/>
      <c r="E37" s="165"/>
      <c r="F37" s="165"/>
      <c r="G37" s="170"/>
      <c r="I37" s="163"/>
    </row>
    <row r="38" spans="3:9" x14ac:dyDescent="0.2">
      <c r="C38" s="170"/>
      <c r="D38" s="170"/>
      <c r="E38" s="165"/>
      <c r="F38" s="165"/>
      <c r="G38" s="170"/>
      <c r="I38" s="163"/>
    </row>
    <row r="39" spans="3:9" x14ac:dyDescent="0.2">
      <c r="C39" s="170"/>
      <c r="D39" s="165"/>
      <c r="E39" s="165"/>
      <c r="F39" s="165"/>
      <c r="G39" s="170"/>
      <c r="I39" s="163"/>
    </row>
    <row r="40" spans="3:9" x14ac:dyDescent="0.2">
      <c r="C40" s="170"/>
      <c r="D40" s="165"/>
      <c r="E40" s="165"/>
      <c r="F40" s="165"/>
      <c r="G40" s="170"/>
      <c r="I40" s="163"/>
    </row>
    <row r="41" spans="3:9" x14ac:dyDescent="0.2">
      <c r="C41" s="170"/>
      <c r="D41" s="165"/>
      <c r="E41" s="165"/>
      <c r="F41" s="165"/>
      <c r="G41" s="170"/>
      <c r="I41" s="163"/>
    </row>
    <row r="42" spans="3:9" x14ac:dyDescent="0.2">
      <c r="C42" s="170"/>
      <c r="D42" s="165"/>
      <c r="E42" s="165"/>
      <c r="F42" s="165"/>
      <c r="G42" s="170"/>
      <c r="I42" s="163"/>
    </row>
    <row r="43" spans="3:9" x14ac:dyDescent="0.2">
      <c r="C43" s="170"/>
      <c r="D43" s="165"/>
      <c r="E43" s="165"/>
      <c r="F43" s="165"/>
      <c r="G43" s="170"/>
      <c r="I43" s="163"/>
    </row>
    <row r="44" spans="3:9" x14ac:dyDescent="0.2">
      <c r="C44" s="170"/>
      <c r="D44" s="165"/>
      <c r="E44" s="165"/>
      <c r="F44" s="165"/>
      <c r="G44" s="170"/>
      <c r="I44" s="163"/>
    </row>
    <row r="45" spans="3:9" x14ac:dyDescent="0.2">
      <c r="C45" s="170"/>
      <c r="D45" s="165"/>
      <c r="E45" s="165"/>
      <c r="F45" s="165"/>
      <c r="G45" s="170"/>
      <c r="I45" s="163"/>
    </row>
    <row r="46" spans="3:9" x14ac:dyDescent="0.2">
      <c r="C46" s="170"/>
      <c r="D46" s="165"/>
      <c r="E46" s="165"/>
      <c r="F46" s="165"/>
      <c r="G46" s="170"/>
      <c r="I46" s="163"/>
    </row>
    <row r="47" spans="3:9" x14ac:dyDescent="0.2">
      <c r="I47" s="163"/>
    </row>
    <row r="48" spans="3:9" x14ac:dyDescent="0.2">
      <c r="I48" s="163"/>
    </row>
    <row r="49" spans="3:9" x14ac:dyDescent="0.2">
      <c r="C49" s="171"/>
      <c r="D49" s="171"/>
      <c r="E49" s="171"/>
      <c r="F49" s="172"/>
      <c r="I49" s="163"/>
    </row>
    <row r="50" spans="3:9" x14ac:dyDescent="0.2">
      <c r="E50" s="173"/>
      <c r="F50" s="174"/>
      <c r="I50" s="163"/>
    </row>
    <row r="51" spans="3:9" x14ac:dyDescent="0.2">
      <c r="E51" s="173"/>
      <c r="F51" s="174"/>
      <c r="I51" s="163"/>
    </row>
    <row r="52" spans="3:9" x14ac:dyDescent="0.2">
      <c r="F52" s="175"/>
      <c r="I52" s="163"/>
    </row>
    <row r="53" spans="3:9" x14ac:dyDescent="0.2">
      <c r="I53" s="163"/>
    </row>
    <row r="54" spans="3:9" x14ac:dyDescent="0.2">
      <c r="F54" s="175"/>
      <c r="I54" s="163"/>
    </row>
    <row r="55" spans="3:9" x14ac:dyDescent="0.2">
      <c r="F55" s="175"/>
      <c r="I55" s="163"/>
    </row>
    <row r="56" spans="3:9" x14ac:dyDescent="0.2">
      <c r="F56" s="175"/>
      <c r="I56" s="163"/>
    </row>
    <row r="57" spans="3:9" x14ac:dyDescent="0.2">
      <c r="F57" s="175"/>
      <c r="I57" s="163"/>
    </row>
    <row r="58" spans="3:9" x14ac:dyDescent="0.2">
      <c r="F58" s="174"/>
      <c r="I58" s="163"/>
    </row>
    <row r="59" spans="3:9" x14ac:dyDescent="0.2">
      <c r="I59" s="163"/>
    </row>
    <row r="60" spans="3:9" x14ac:dyDescent="0.2">
      <c r="I60" s="163"/>
    </row>
  </sheetData>
  <mergeCells count="25">
    <mergeCell ref="E12:I12"/>
    <mergeCell ref="A13:I13"/>
    <mergeCell ref="A14:B14"/>
    <mergeCell ref="A25:H25"/>
    <mergeCell ref="G19:H19"/>
    <mergeCell ref="A23:H23"/>
    <mergeCell ref="A24:H24"/>
    <mergeCell ref="A19:B19"/>
    <mergeCell ref="A20:B20"/>
    <mergeCell ref="A10:I11"/>
    <mergeCell ref="C1:H3"/>
    <mergeCell ref="G18:H18"/>
    <mergeCell ref="A7:I7"/>
    <mergeCell ref="A8:I8"/>
    <mergeCell ref="A9:I9"/>
    <mergeCell ref="G5:H5"/>
    <mergeCell ref="C5:F5"/>
    <mergeCell ref="A4:I4"/>
    <mergeCell ref="A15:B15"/>
    <mergeCell ref="A16:B16"/>
    <mergeCell ref="A18:B18"/>
    <mergeCell ref="A17:I17"/>
    <mergeCell ref="A1:B3"/>
    <mergeCell ref="A5:B5"/>
    <mergeCell ref="A6:I6"/>
  </mergeCells>
  <printOptions horizontalCentered="1"/>
  <pageMargins left="0.70866141732283472" right="0.70866141732283472" top="0.74803149606299213" bottom="0.74803149606299213" header="0.31496062992125984" footer="0.31496062992125984"/>
  <pageSetup scale="54"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82E2-A261-47BE-96AE-58966D514CFC}">
  <dimension ref="A1:I66"/>
  <sheetViews>
    <sheetView view="pageBreakPreview" zoomScale="103" zoomScaleNormal="100" zoomScaleSheetLayoutView="80" workbookViewId="0">
      <selection activeCell="I2" sqref="I2:I3"/>
    </sheetView>
  </sheetViews>
  <sheetFormatPr baseColWidth="10" defaultColWidth="11.42578125" defaultRowHeight="12.75" x14ac:dyDescent="0.2"/>
  <cols>
    <col min="1" max="1" width="6.5703125" style="178" bestFit="1" customWidth="1"/>
    <col min="2" max="3" width="11.42578125" style="178"/>
    <col min="4" max="5" width="15.42578125" style="178" customWidth="1"/>
    <col min="6" max="6" width="11.42578125" style="178"/>
    <col min="7" max="7" width="14.28515625" style="178" customWidth="1"/>
    <col min="8" max="8" width="13" style="178" customWidth="1"/>
    <col min="9" max="9" width="22.28515625" style="178" customWidth="1"/>
    <col min="10" max="258" width="11.42578125" style="178"/>
    <col min="259" max="259" width="14.85546875" style="178" customWidth="1"/>
    <col min="260" max="262" width="0" style="178" hidden="1" customWidth="1"/>
    <col min="263" max="514" width="11.42578125" style="178"/>
    <col min="515" max="515" width="14.85546875" style="178" customWidth="1"/>
    <col min="516" max="518" width="0" style="178" hidden="1" customWidth="1"/>
    <col min="519" max="770" width="11.42578125" style="178"/>
    <col min="771" max="771" width="14.85546875" style="178" customWidth="1"/>
    <col min="772" max="774" width="0" style="178" hidden="1" customWidth="1"/>
    <col min="775" max="1026" width="11.42578125" style="178"/>
    <col min="1027" max="1027" width="14.85546875" style="178" customWidth="1"/>
    <col min="1028" max="1030" width="0" style="178" hidden="1" customWidth="1"/>
    <col min="1031" max="1282" width="11.42578125" style="178"/>
    <col min="1283" max="1283" width="14.85546875" style="178" customWidth="1"/>
    <col min="1284" max="1286" width="0" style="178" hidden="1" customWidth="1"/>
    <col min="1287" max="1538" width="11.42578125" style="178"/>
    <col min="1539" max="1539" width="14.85546875" style="178" customWidth="1"/>
    <col min="1540" max="1542" width="0" style="178" hidden="1" customWidth="1"/>
    <col min="1543" max="1794" width="11.42578125" style="178"/>
    <col min="1795" max="1795" width="14.85546875" style="178" customWidth="1"/>
    <col min="1796" max="1798" width="0" style="178" hidden="1" customWidth="1"/>
    <col min="1799" max="2050" width="11.42578125" style="178"/>
    <col min="2051" max="2051" width="14.85546875" style="178" customWidth="1"/>
    <col min="2052" max="2054" width="0" style="178" hidden="1" customWidth="1"/>
    <col min="2055" max="2306" width="11.42578125" style="178"/>
    <col min="2307" max="2307" width="14.85546875" style="178" customWidth="1"/>
    <col min="2308" max="2310" width="0" style="178" hidden="1" customWidth="1"/>
    <col min="2311" max="2562" width="11.42578125" style="178"/>
    <col min="2563" max="2563" width="14.85546875" style="178" customWidth="1"/>
    <col min="2564" max="2566" width="0" style="178" hidden="1" customWidth="1"/>
    <col min="2567" max="2818" width="11.42578125" style="178"/>
    <col min="2819" max="2819" width="14.85546875" style="178" customWidth="1"/>
    <col min="2820" max="2822" width="0" style="178" hidden="1" customWidth="1"/>
    <col min="2823" max="3074" width="11.42578125" style="178"/>
    <col min="3075" max="3075" width="14.85546875" style="178" customWidth="1"/>
    <col min="3076" max="3078" width="0" style="178" hidden="1" customWidth="1"/>
    <col min="3079" max="3330" width="11.42578125" style="178"/>
    <col min="3331" max="3331" width="14.85546875" style="178" customWidth="1"/>
    <col min="3332" max="3334" width="0" style="178" hidden="1" customWidth="1"/>
    <col min="3335" max="3586" width="11.42578125" style="178"/>
    <col min="3587" max="3587" width="14.85546875" style="178" customWidth="1"/>
    <col min="3588" max="3590" width="0" style="178" hidden="1" customWidth="1"/>
    <col min="3591" max="3842" width="11.42578125" style="178"/>
    <col min="3843" max="3843" width="14.85546875" style="178" customWidth="1"/>
    <col min="3844" max="3846" width="0" style="178" hidden="1" customWidth="1"/>
    <col min="3847" max="4098" width="11.42578125" style="178"/>
    <col min="4099" max="4099" width="14.85546875" style="178" customWidth="1"/>
    <col min="4100" max="4102" width="0" style="178" hidden="1" customWidth="1"/>
    <col min="4103" max="4354" width="11.42578125" style="178"/>
    <col min="4355" max="4355" width="14.85546875" style="178" customWidth="1"/>
    <col min="4356" max="4358" width="0" style="178" hidden="1" customWidth="1"/>
    <col min="4359" max="4610" width="11.42578125" style="178"/>
    <col min="4611" max="4611" width="14.85546875" style="178" customWidth="1"/>
    <col min="4612" max="4614" width="0" style="178" hidden="1" customWidth="1"/>
    <col min="4615" max="4866" width="11.42578125" style="178"/>
    <col min="4867" max="4867" width="14.85546875" style="178" customWidth="1"/>
    <col min="4868" max="4870" width="0" style="178" hidden="1" customWidth="1"/>
    <col min="4871" max="5122" width="11.42578125" style="178"/>
    <col min="5123" max="5123" width="14.85546875" style="178" customWidth="1"/>
    <col min="5124" max="5126" width="0" style="178" hidden="1" customWidth="1"/>
    <col min="5127" max="5378" width="11.42578125" style="178"/>
    <col min="5379" max="5379" width="14.85546875" style="178" customWidth="1"/>
    <col min="5380" max="5382" width="0" style="178" hidden="1" customWidth="1"/>
    <col min="5383" max="5634" width="11.42578125" style="178"/>
    <col min="5635" max="5635" width="14.85546875" style="178" customWidth="1"/>
    <col min="5636" max="5638" width="0" style="178" hidden="1" customWidth="1"/>
    <col min="5639" max="5890" width="11.42578125" style="178"/>
    <col min="5891" max="5891" width="14.85546875" style="178" customWidth="1"/>
    <col min="5892" max="5894" width="0" style="178" hidden="1" customWidth="1"/>
    <col min="5895" max="6146" width="11.42578125" style="178"/>
    <col min="6147" max="6147" width="14.85546875" style="178" customWidth="1"/>
    <col min="6148" max="6150" width="0" style="178" hidden="1" customWidth="1"/>
    <col min="6151" max="6402" width="11.42578125" style="178"/>
    <col min="6403" max="6403" width="14.85546875" style="178" customWidth="1"/>
    <col min="6404" max="6406" width="0" style="178" hidden="1" customWidth="1"/>
    <col min="6407" max="6658" width="11.42578125" style="178"/>
    <col min="6659" max="6659" width="14.85546875" style="178" customWidth="1"/>
    <col min="6660" max="6662" width="0" style="178" hidden="1" customWidth="1"/>
    <col min="6663" max="6914" width="11.42578125" style="178"/>
    <col min="6915" max="6915" width="14.85546875" style="178" customWidth="1"/>
    <col min="6916" max="6918" width="0" style="178" hidden="1" customWidth="1"/>
    <col min="6919" max="7170" width="11.42578125" style="178"/>
    <col min="7171" max="7171" width="14.85546875" style="178" customWidth="1"/>
    <col min="7172" max="7174" width="0" style="178" hidden="1" customWidth="1"/>
    <col min="7175" max="7426" width="11.42578125" style="178"/>
    <col min="7427" max="7427" width="14.85546875" style="178" customWidth="1"/>
    <col min="7428" max="7430" width="0" style="178" hidden="1" customWidth="1"/>
    <col min="7431" max="7682" width="11.42578125" style="178"/>
    <col min="7683" max="7683" width="14.85546875" style="178" customWidth="1"/>
    <col min="7684" max="7686" width="0" style="178" hidden="1" customWidth="1"/>
    <col min="7687" max="7938" width="11.42578125" style="178"/>
    <col min="7939" max="7939" width="14.85546875" style="178" customWidth="1"/>
    <col min="7940" max="7942" width="0" style="178" hidden="1" customWidth="1"/>
    <col min="7943" max="8194" width="11.42578125" style="178"/>
    <col min="8195" max="8195" width="14.85546875" style="178" customWidth="1"/>
    <col min="8196" max="8198" width="0" style="178" hidden="1" customWidth="1"/>
    <col min="8199" max="8450" width="11.42578125" style="178"/>
    <col min="8451" max="8451" width="14.85546875" style="178" customWidth="1"/>
    <col min="8452" max="8454" width="0" style="178" hidden="1" customWidth="1"/>
    <col min="8455" max="8706" width="11.42578125" style="178"/>
    <col min="8707" max="8707" width="14.85546875" style="178" customWidth="1"/>
    <col min="8708" max="8710" width="0" style="178" hidden="1" customWidth="1"/>
    <col min="8711" max="8962" width="11.42578125" style="178"/>
    <col min="8963" max="8963" width="14.85546875" style="178" customWidth="1"/>
    <col min="8964" max="8966" width="0" style="178" hidden="1" customWidth="1"/>
    <col min="8967" max="9218" width="11.42578125" style="178"/>
    <col min="9219" max="9219" width="14.85546875" style="178" customWidth="1"/>
    <col min="9220" max="9222" width="0" style="178" hidden="1" customWidth="1"/>
    <col min="9223" max="9474" width="11.42578125" style="178"/>
    <col min="9475" max="9475" width="14.85546875" style="178" customWidth="1"/>
    <col min="9476" max="9478" width="0" style="178" hidden="1" customWidth="1"/>
    <col min="9479" max="9730" width="11.42578125" style="178"/>
    <col min="9731" max="9731" width="14.85546875" style="178" customWidth="1"/>
    <col min="9732" max="9734" width="0" style="178" hidden="1" customWidth="1"/>
    <col min="9735" max="9986" width="11.42578125" style="178"/>
    <col min="9987" max="9987" width="14.85546875" style="178" customWidth="1"/>
    <col min="9988" max="9990" width="0" style="178" hidden="1" customWidth="1"/>
    <col min="9991" max="10242" width="11.42578125" style="178"/>
    <col min="10243" max="10243" width="14.85546875" style="178" customWidth="1"/>
    <col min="10244" max="10246" width="0" style="178" hidden="1" customWidth="1"/>
    <col min="10247" max="10498" width="11.42578125" style="178"/>
    <col min="10499" max="10499" width="14.85546875" style="178" customWidth="1"/>
    <col min="10500" max="10502" width="0" style="178" hidden="1" customWidth="1"/>
    <col min="10503" max="10754" width="11.42578125" style="178"/>
    <col min="10755" max="10755" width="14.85546875" style="178" customWidth="1"/>
    <col min="10756" max="10758" width="0" style="178" hidden="1" customWidth="1"/>
    <col min="10759" max="11010" width="11.42578125" style="178"/>
    <col min="11011" max="11011" width="14.85546875" style="178" customWidth="1"/>
    <col min="11012" max="11014" width="0" style="178" hidden="1" customWidth="1"/>
    <col min="11015" max="11266" width="11.42578125" style="178"/>
    <col min="11267" max="11267" width="14.85546875" style="178" customWidth="1"/>
    <col min="11268" max="11270" width="0" style="178" hidden="1" customWidth="1"/>
    <col min="11271" max="11522" width="11.42578125" style="178"/>
    <col min="11523" max="11523" width="14.85546875" style="178" customWidth="1"/>
    <col min="11524" max="11526" width="0" style="178" hidden="1" customWidth="1"/>
    <col min="11527" max="11778" width="11.42578125" style="178"/>
    <col min="11779" max="11779" width="14.85546875" style="178" customWidth="1"/>
    <col min="11780" max="11782" width="0" style="178" hidden="1" customWidth="1"/>
    <col min="11783" max="12034" width="11.42578125" style="178"/>
    <col min="12035" max="12035" width="14.85546875" style="178" customWidth="1"/>
    <col min="12036" max="12038" width="0" style="178" hidden="1" customWidth="1"/>
    <col min="12039" max="12290" width="11.42578125" style="178"/>
    <col min="12291" max="12291" width="14.85546875" style="178" customWidth="1"/>
    <col min="12292" max="12294" width="0" style="178" hidden="1" customWidth="1"/>
    <col min="12295" max="12546" width="11.42578125" style="178"/>
    <col min="12547" max="12547" width="14.85546875" style="178" customWidth="1"/>
    <col min="12548" max="12550" width="0" style="178" hidden="1" customWidth="1"/>
    <col min="12551" max="12802" width="11.42578125" style="178"/>
    <col min="12803" max="12803" width="14.85546875" style="178" customWidth="1"/>
    <col min="12804" max="12806" width="0" style="178" hidden="1" customWidth="1"/>
    <col min="12807" max="13058" width="11.42578125" style="178"/>
    <col min="13059" max="13059" width="14.85546875" style="178" customWidth="1"/>
    <col min="13060" max="13062" width="0" style="178" hidden="1" customWidth="1"/>
    <col min="13063" max="13314" width="11.42578125" style="178"/>
    <col min="13315" max="13315" width="14.85546875" style="178" customWidth="1"/>
    <col min="13316" max="13318" width="0" style="178" hidden="1" customWidth="1"/>
    <col min="13319" max="13570" width="11.42578125" style="178"/>
    <col min="13571" max="13571" width="14.85546875" style="178" customWidth="1"/>
    <col min="13572" max="13574" width="0" style="178" hidden="1" customWidth="1"/>
    <col min="13575" max="13826" width="11.42578125" style="178"/>
    <col min="13827" max="13827" width="14.85546875" style="178" customWidth="1"/>
    <col min="13828" max="13830" width="0" style="178" hidden="1" customWidth="1"/>
    <col min="13831" max="14082" width="11.42578125" style="178"/>
    <col min="14083" max="14083" width="14.85546875" style="178" customWidth="1"/>
    <col min="14084" max="14086" width="0" style="178" hidden="1" customWidth="1"/>
    <col min="14087" max="14338" width="11.42578125" style="178"/>
    <col min="14339" max="14339" width="14.85546875" style="178" customWidth="1"/>
    <col min="14340" max="14342" width="0" style="178" hidden="1" customWidth="1"/>
    <col min="14343" max="14594" width="11.42578125" style="178"/>
    <col min="14595" max="14595" width="14.85546875" style="178" customWidth="1"/>
    <col min="14596" max="14598" width="0" style="178" hidden="1" customWidth="1"/>
    <col min="14599" max="14850" width="11.42578125" style="178"/>
    <col min="14851" max="14851" width="14.85546875" style="178" customWidth="1"/>
    <col min="14852" max="14854" width="0" style="178" hidden="1" customWidth="1"/>
    <col min="14855" max="15106" width="11.42578125" style="178"/>
    <col min="15107" max="15107" width="14.85546875" style="178" customWidth="1"/>
    <col min="15108" max="15110" width="0" style="178" hidden="1" customWidth="1"/>
    <col min="15111" max="15362" width="11.42578125" style="178"/>
    <col min="15363" max="15363" width="14.85546875" style="178" customWidth="1"/>
    <col min="15364" max="15366" width="0" style="178" hidden="1" customWidth="1"/>
    <col min="15367" max="15618" width="11.42578125" style="178"/>
    <col min="15619" max="15619" width="14.85546875" style="178" customWidth="1"/>
    <col min="15620" max="15622" width="0" style="178" hidden="1" customWidth="1"/>
    <col min="15623" max="15874" width="11.42578125" style="178"/>
    <col min="15875" max="15875" width="14.85546875" style="178" customWidth="1"/>
    <col min="15876" max="15878" width="0" style="178" hidden="1" customWidth="1"/>
    <col min="15879" max="16130" width="11.42578125" style="178"/>
    <col min="16131" max="16131" width="14.85546875" style="178" customWidth="1"/>
    <col min="16132" max="16134" width="0" style="178" hidden="1" customWidth="1"/>
    <col min="16135" max="16384" width="11.42578125" style="178"/>
  </cols>
  <sheetData>
    <row r="1" spans="1:9" s="163" customFormat="1" ht="24.75" customHeight="1" x14ac:dyDescent="0.2">
      <c r="A1" s="824"/>
      <c r="B1" s="824"/>
      <c r="C1" s="753" t="s">
        <v>1283</v>
      </c>
      <c r="D1" s="753"/>
      <c r="E1" s="753"/>
      <c r="F1" s="753"/>
      <c r="G1" s="753"/>
      <c r="H1" s="753"/>
      <c r="I1" s="153" t="s">
        <v>1279</v>
      </c>
    </row>
    <row r="2" spans="1:9" s="163" customFormat="1" ht="24.75" customHeight="1" x14ac:dyDescent="0.2">
      <c r="A2" s="824"/>
      <c r="B2" s="824"/>
      <c r="C2" s="753"/>
      <c r="D2" s="753"/>
      <c r="E2" s="753"/>
      <c r="F2" s="753"/>
      <c r="G2" s="753"/>
      <c r="H2" s="753"/>
      <c r="I2" s="154" t="s">
        <v>1354</v>
      </c>
    </row>
    <row r="3" spans="1:9" s="177" customFormat="1" ht="27" customHeight="1" x14ac:dyDescent="0.2">
      <c r="A3" s="824"/>
      <c r="B3" s="824"/>
      <c r="C3" s="753"/>
      <c r="D3" s="753"/>
      <c r="E3" s="753"/>
      <c r="F3" s="753"/>
      <c r="G3" s="753"/>
      <c r="H3" s="753"/>
      <c r="I3" s="575" t="s">
        <v>1355</v>
      </c>
    </row>
    <row r="4" spans="1:9" s="148" customFormat="1" ht="16.5" customHeight="1" x14ac:dyDescent="0.25">
      <c r="A4" s="730"/>
      <c r="B4" s="730"/>
      <c r="C4" s="730"/>
      <c r="D4" s="730"/>
      <c r="E4" s="730"/>
      <c r="F4" s="730"/>
      <c r="G4" s="730"/>
      <c r="H4" s="730"/>
      <c r="I4" s="730"/>
    </row>
    <row r="5" spans="1:9" s="323" customFormat="1" ht="33" customHeight="1" x14ac:dyDescent="0.25">
      <c r="A5" s="826" t="s">
        <v>1216</v>
      </c>
      <c r="B5" s="827"/>
      <c r="C5" s="828"/>
      <c r="D5" s="763">
        <f>'Presupuesto General'!C5</f>
        <v>0</v>
      </c>
      <c r="E5" s="764"/>
      <c r="F5" s="765"/>
      <c r="G5" s="732" t="s">
        <v>1217</v>
      </c>
      <c r="H5" s="733"/>
      <c r="I5" s="533">
        <f>'Presupuesto General'!G5</f>
        <v>0</v>
      </c>
    </row>
    <row r="6" spans="1:9" s="369" customFormat="1" ht="18.75" customHeight="1" thickBot="1" x14ac:dyDescent="0.25">
      <c r="A6" s="825"/>
      <c r="B6" s="825"/>
      <c r="C6" s="825"/>
      <c r="D6" s="825"/>
      <c r="E6" s="825"/>
      <c r="F6" s="825"/>
      <c r="G6" s="825"/>
      <c r="H6" s="825"/>
      <c r="I6" s="825"/>
    </row>
    <row r="7" spans="1:9" s="369" customFormat="1" ht="22.5" customHeight="1" thickBot="1" x14ac:dyDescent="0.25">
      <c r="A7" s="756" t="s">
        <v>1265</v>
      </c>
      <c r="B7" s="757"/>
      <c r="C7" s="757"/>
      <c r="D7" s="757"/>
      <c r="E7" s="757"/>
      <c r="F7" s="757"/>
      <c r="G7" s="757"/>
      <c r="H7" s="757"/>
      <c r="I7" s="758"/>
    </row>
    <row r="8" spans="1:9" s="369" customFormat="1" ht="18.75" customHeight="1" thickBot="1" x14ac:dyDescent="0.25">
      <c r="A8" s="825"/>
      <c r="B8" s="825"/>
      <c r="C8" s="825"/>
      <c r="D8" s="825"/>
      <c r="E8" s="825"/>
      <c r="F8" s="825"/>
      <c r="G8" s="825"/>
      <c r="H8" s="825"/>
      <c r="I8" s="825"/>
    </row>
    <row r="9" spans="1:9" s="369" customFormat="1" ht="15" customHeight="1" thickBot="1" x14ac:dyDescent="0.25">
      <c r="A9" s="528"/>
      <c r="B9" s="829" t="s">
        <v>1022</v>
      </c>
      <c r="C9" s="830"/>
      <c r="D9" s="830"/>
      <c r="E9" s="830"/>
      <c r="F9" s="830"/>
      <c r="G9" s="830"/>
      <c r="H9" s="831"/>
      <c r="I9" s="528" t="s">
        <v>1023</v>
      </c>
    </row>
    <row r="10" spans="1:9" s="369" customFormat="1" ht="15" customHeight="1" x14ac:dyDescent="0.2">
      <c r="A10" s="371" t="s">
        <v>1024</v>
      </c>
      <c r="B10" s="796" t="s">
        <v>1025</v>
      </c>
      <c r="C10" s="797"/>
      <c r="D10" s="797"/>
      <c r="E10" s="797"/>
      <c r="F10" s="797"/>
      <c r="G10" s="797"/>
      <c r="H10" s="797"/>
      <c r="I10" s="797"/>
    </row>
    <row r="11" spans="1:9" s="369" customFormat="1" ht="15" x14ac:dyDescent="0.2">
      <c r="A11" s="372"/>
      <c r="B11" s="821"/>
      <c r="C11" s="822"/>
      <c r="D11" s="822"/>
      <c r="E11" s="822"/>
      <c r="F11" s="822"/>
      <c r="G11" s="822"/>
      <c r="H11" s="822"/>
      <c r="I11" s="823"/>
    </row>
    <row r="12" spans="1:9" s="369" customFormat="1" ht="15" x14ac:dyDescent="0.2">
      <c r="A12" s="373" t="s">
        <v>1026</v>
      </c>
      <c r="B12" s="793" t="s">
        <v>1027</v>
      </c>
      <c r="C12" s="794"/>
      <c r="D12" s="794"/>
      <c r="E12" s="794"/>
      <c r="F12" s="794"/>
      <c r="G12" s="794"/>
      <c r="H12" s="795"/>
      <c r="I12" s="374">
        <v>1</v>
      </c>
    </row>
    <row r="13" spans="1:9" s="369" customFormat="1" ht="15" x14ac:dyDescent="0.2">
      <c r="A13" s="373" t="s">
        <v>1028</v>
      </c>
      <c r="B13" s="793" t="s">
        <v>1029</v>
      </c>
      <c r="C13" s="794"/>
      <c r="D13" s="794"/>
      <c r="E13" s="375">
        <v>1</v>
      </c>
      <c r="F13" s="376" t="s">
        <v>1030</v>
      </c>
      <c r="G13" s="798"/>
      <c r="H13" s="799"/>
      <c r="I13" s="374">
        <f>1/12</f>
        <v>8.3333333333333329E-2</v>
      </c>
    </row>
    <row r="14" spans="1:9" s="369" customFormat="1" ht="15" x14ac:dyDescent="0.2">
      <c r="A14" s="373" t="s">
        <v>1031</v>
      </c>
      <c r="B14" s="793" t="s">
        <v>1032</v>
      </c>
      <c r="C14" s="794"/>
      <c r="D14" s="794"/>
      <c r="E14" s="375">
        <v>1</v>
      </c>
      <c r="F14" s="376" t="s">
        <v>1030</v>
      </c>
      <c r="G14" s="798"/>
      <c r="H14" s="799"/>
      <c r="I14" s="374">
        <f>1/12</f>
        <v>8.3333333333333329E-2</v>
      </c>
    </row>
    <row r="15" spans="1:9" s="369" customFormat="1" ht="15" x14ac:dyDescent="0.2">
      <c r="A15" s="373" t="s">
        <v>1033</v>
      </c>
      <c r="B15" s="793" t="s">
        <v>1034</v>
      </c>
      <c r="C15" s="794"/>
      <c r="D15" s="794"/>
      <c r="E15" s="375">
        <v>0.01</v>
      </c>
      <c r="F15" s="376" t="s">
        <v>1035</v>
      </c>
      <c r="G15" s="798"/>
      <c r="H15" s="799"/>
      <c r="I15" s="374">
        <v>0.01</v>
      </c>
    </row>
    <row r="16" spans="1:9" s="369" customFormat="1" ht="15" x14ac:dyDescent="0.2">
      <c r="A16" s="373" t="s">
        <v>1036</v>
      </c>
      <c r="B16" s="793" t="s">
        <v>1037</v>
      </c>
      <c r="C16" s="794"/>
      <c r="D16" s="794"/>
      <c r="E16" s="794"/>
      <c r="F16" s="794"/>
      <c r="G16" s="794"/>
      <c r="H16" s="795"/>
      <c r="I16" s="374">
        <f>+I14/2</f>
        <v>4.1666666666666664E-2</v>
      </c>
    </row>
    <row r="17" spans="1:9" s="369" customFormat="1" ht="15" x14ac:dyDescent="0.2">
      <c r="A17" s="373" t="s">
        <v>1038</v>
      </c>
      <c r="B17" s="793" t="s">
        <v>1039</v>
      </c>
      <c r="C17" s="794"/>
      <c r="D17" s="794"/>
      <c r="E17" s="794"/>
      <c r="F17" s="794"/>
      <c r="G17" s="794"/>
      <c r="H17" s="795"/>
      <c r="I17" s="374">
        <v>0.20499999999999999</v>
      </c>
    </row>
    <row r="18" spans="1:9" s="369" customFormat="1" ht="15" x14ac:dyDescent="0.2">
      <c r="A18" s="373" t="s">
        <v>1040</v>
      </c>
      <c r="B18" s="793" t="s">
        <v>1041</v>
      </c>
      <c r="C18" s="794"/>
      <c r="D18" s="794"/>
      <c r="E18" s="794"/>
      <c r="F18" s="794"/>
      <c r="G18" s="794"/>
      <c r="H18" s="795"/>
      <c r="I18" s="374">
        <v>0.04</v>
      </c>
    </row>
    <row r="19" spans="1:9" s="369" customFormat="1" ht="15" x14ac:dyDescent="0.2">
      <c r="A19" s="373" t="s">
        <v>1042</v>
      </c>
      <c r="B19" s="793" t="s">
        <v>1043</v>
      </c>
      <c r="C19" s="794"/>
      <c r="D19" s="794"/>
      <c r="E19" s="794"/>
      <c r="F19" s="794"/>
      <c r="G19" s="794"/>
      <c r="H19" s="795"/>
      <c r="I19" s="374">
        <v>6.9599999999999995E-2</v>
      </c>
    </row>
    <row r="20" spans="1:9" s="369" customFormat="1" ht="15" x14ac:dyDescent="0.2">
      <c r="A20" s="373" t="s">
        <v>1044</v>
      </c>
      <c r="B20" s="793" t="s">
        <v>1045</v>
      </c>
      <c r="C20" s="794"/>
      <c r="D20" s="794"/>
      <c r="E20" s="794"/>
      <c r="F20" s="794"/>
      <c r="G20" s="794"/>
      <c r="H20" s="795"/>
      <c r="I20" s="374"/>
    </row>
    <row r="21" spans="1:9" s="369" customFormat="1" ht="15" x14ac:dyDescent="0.2">
      <c r="A21" s="373" t="s">
        <v>1046</v>
      </c>
      <c r="B21" s="793" t="s">
        <v>1047</v>
      </c>
      <c r="C21" s="794"/>
      <c r="D21" s="794"/>
      <c r="E21" s="794"/>
      <c r="F21" s="794"/>
      <c r="G21" s="794"/>
      <c r="H21" s="795"/>
      <c r="I21" s="374"/>
    </row>
    <row r="22" spans="1:9" s="369" customFormat="1" ht="15" x14ac:dyDescent="0.2">
      <c r="A22" s="373" t="s">
        <v>1048</v>
      </c>
      <c r="B22" s="793" t="s">
        <v>1049</v>
      </c>
      <c r="C22" s="794"/>
      <c r="D22" s="794"/>
      <c r="E22" s="794"/>
      <c r="F22" s="794"/>
      <c r="G22" s="794"/>
      <c r="H22" s="795"/>
      <c r="I22" s="374">
        <v>0.01</v>
      </c>
    </row>
    <row r="23" spans="1:9" s="369" customFormat="1" ht="15" x14ac:dyDescent="0.2">
      <c r="A23" s="373" t="s">
        <v>1050</v>
      </c>
      <c r="B23" s="793" t="s">
        <v>1051</v>
      </c>
      <c r="C23" s="794"/>
      <c r="D23" s="794"/>
      <c r="E23" s="794"/>
      <c r="F23" s="794"/>
      <c r="G23" s="794"/>
      <c r="H23" s="795"/>
      <c r="I23" s="374">
        <v>2.5000000000000001E-2</v>
      </c>
    </row>
    <row r="24" spans="1:9" s="369" customFormat="1" ht="15.75" customHeight="1" x14ac:dyDescent="0.2">
      <c r="A24" s="372"/>
      <c r="B24" s="801" t="s">
        <v>1052</v>
      </c>
      <c r="C24" s="802"/>
      <c r="D24" s="802"/>
      <c r="E24" s="802"/>
      <c r="F24" s="802"/>
      <c r="G24" s="802"/>
      <c r="H24" s="803"/>
      <c r="I24" s="529">
        <f>SUM(I12:I23)</f>
        <v>1.5679333333333332</v>
      </c>
    </row>
    <row r="25" spans="1:9" s="369" customFormat="1" ht="15" x14ac:dyDescent="0.2">
      <c r="A25" s="804"/>
      <c r="B25" s="798"/>
      <c r="C25" s="798"/>
      <c r="D25" s="798"/>
      <c r="E25" s="798"/>
      <c r="F25" s="798"/>
      <c r="G25" s="798"/>
      <c r="H25" s="798"/>
      <c r="I25" s="799"/>
    </row>
    <row r="26" spans="1:9" s="369" customFormat="1" ht="15" x14ac:dyDescent="0.2">
      <c r="A26" s="377" t="s">
        <v>1053</v>
      </c>
      <c r="B26" s="800" t="s">
        <v>1054</v>
      </c>
      <c r="C26" s="794"/>
      <c r="D26" s="794"/>
      <c r="E26" s="794"/>
      <c r="F26" s="794"/>
      <c r="G26" s="794"/>
      <c r="H26" s="794"/>
      <c r="I26" s="794"/>
    </row>
    <row r="27" spans="1:9" s="369" customFormat="1" ht="15" x14ac:dyDescent="0.2">
      <c r="A27" s="372"/>
      <c r="B27" s="804"/>
      <c r="C27" s="798"/>
      <c r="D27" s="798"/>
      <c r="E27" s="798"/>
      <c r="F27" s="798"/>
      <c r="G27" s="798"/>
      <c r="H27" s="798"/>
      <c r="I27" s="799"/>
    </row>
    <row r="28" spans="1:9" s="369" customFormat="1" ht="15" x14ac:dyDescent="0.2">
      <c r="A28" s="373" t="s">
        <v>1055</v>
      </c>
      <c r="B28" s="793" t="s">
        <v>1056</v>
      </c>
      <c r="C28" s="794"/>
      <c r="D28" s="794"/>
      <c r="E28" s="794"/>
      <c r="F28" s="794"/>
      <c r="G28" s="794"/>
      <c r="H28" s="795"/>
      <c r="I28" s="374">
        <v>0.02</v>
      </c>
    </row>
    <row r="29" spans="1:9" s="369" customFormat="1" ht="15" x14ac:dyDescent="0.2">
      <c r="A29" s="373" t="s">
        <v>1057</v>
      </c>
      <c r="B29" s="793" t="s">
        <v>1058</v>
      </c>
      <c r="C29" s="794"/>
      <c r="D29" s="794"/>
      <c r="E29" s="794"/>
      <c r="F29" s="794"/>
      <c r="G29" s="794"/>
      <c r="H29" s="795"/>
      <c r="I29" s="374">
        <v>4.0000000000000001E-3</v>
      </c>
    </row>
    <row r="30" spans="1:9" s="369" customFormat="1" ht="15" x14ac:dyDescent="0.2">
      <c r="A30" s="373" t="s">
        <v>1059</v>
      </c>
      <c r="B30" s="793" t="s">
        <v>1060</v>
      </c>
      <c r="C30" s="794"/>
      <c r="D30" s="794"/>
      <c r="E30" s="794"/>
      <c r="F30" s="794"/>
      <c r="G30" s="794"/>
      <c r="H30" s="795"/>
      <c r="I30" s="374">
        <v>5.0000000000000001E-3</v>
      </c>
    </row>
    <row r="31" spans="1:9" s="369" customFormat="1" ht="15" x14ac:dyDescent="0.2">
      <c r="A31" s="372"/>
      <c r="B31" s="801" t="s">
        <v>1052</v>
      </c>
      <c r="C31" s="802"/>
      <c r="D31" s="802"/>
      <c r="E31" s="802"/>
      <c r="F31" s="802"/>
      <c r="G31" s="802"/>
      <c r="H31" s="803"/>
      <c r="I31" s="529">
        <f>SUM(I28:I30)</f>
        <v>2.9000000000000001E-2</v>
      </c>
    </row>
    <row r="32" spans="1:9" s="369" customFormat="1" ht="15" x14ac:dyDescent="0.2">
      <c r="A32" s="804"/>
      <c r="B32" s="798"/>
      <c r="C32" s="798"/>
      <c r="D32" s="798"/>
      <c r="E32" s="798"/>
      <c r="F32" s="798"/>
      <c r="G32" s="798"/>
      <c r="H32" s="798"/>
      <c r="I32" s="799"/>
    </row>
    <row r="33" spans="1:9" s="369" customFormat="1" ht="15" x14ac:dyDescent="0.2">
      <c r="A33" s="377" t="s">
        <v>1061</v>
      </c>
      <c r="B33" s="800" t="s">
        <v>1062</v>
      </c>
      <c r="C33" s="794"/>
      <c r="D33" s="794"/>
      <c r="E33" s="794"/>
      <c r="F33" s="794"/>
      <c r="G33" s="794"/>
      <c r="H33" s="794"/>
      <c r="I33" s="794"/>
    </row>
    <row r="34" spans="1:9" s="369" customFormat="1" ht="15" x14ac:dyDescent="0.2">
      <c r="A34" s="373" t="s">
        <v>1063</v>
      </c>
      <c r="B34" s="793" t="s">
        <v>1064</v>
      </c>
      <c r="C34" s="794"/>
      <c r="D34" s="794"/>
      <c r="E34" s="794"/>
      <c r="F34" s="794"/>
      <c r="G34" s="794"/>
      <c r="H34" s="795"/>
      <c r="I34" s="374">
        <v>1.4999999999999999E-2</v>
      </c>
    </row>
    <row r="35" spans="1:9" s="369" customFormat="1" ht="15" x14ac:dyDescent="0.2">
      <c r="A35" s="373" t="s">
        <v>1059</v>
      </c>
      <c r="B35" s="793" t="s">
        <v>1065</v>
      </c>
      <c r="C35" s="794"/>
      <c r="D35" s="794"/>
      <c r="E35" s="794"/>
      <c r="F35" s="794"/>
      <c r="G35" s="794"/>
      <c r="H35" s="795"/>
      <c r="I35" s="374">
        <v>7.0000000000000007E-2</v>
      </c>
    </row>
    <row r="36" spans="1:9" s="369" customFormat="1" ht="15" x14ac:dyDescent="0.2">
      <c r="A36" s="373" t="s">
        <v>1066</v>
      </c>
      <c r="B36" s="793" t="s">
        <v>1067</v>
      </c>
      <c r="C36" s="794"/>
      <c r="D36" s="794"/>
      <c r="E36" s="794"/>
      <c r="F36" s="794"/>
      <c r="G36" s="794"/>
      <c r="H36" s="795"/>
      <c r="I36" s="374">
        <v>0.02</v>
      </c>
    </row>
    <row r="37" spans="1:9" s="369" customFormat="1" ht="15" x14ac:dyDescent="0.2">
      <c r="A37" s="373" t="s">
        <v>1068</v>
      </c>
      <c r="B37" s="793" t="s">
        <v>1069</v>
      </c>
      <c r="C37" s="794"/>
      <c r="D37" s="794"/>
      <c r="E37" s="794"/>
      <c r="F37" s="794"/>
      <c r="G37" s="794"/>
      <c r="H37" s="795"/>
      <c r="I37" s="374">
        <v>0.01</v>
      </c>
    </row>
    <row r="38" spans="1:9" s="369" customFormat="1" ht="15" x14ac:dyDescent="0.2">
      <c r="A38" s="373" t="s">
        <v>1070</v>
      </c>
      <c r="B38" s="793" t="s">
        <v>1071</v>
      </c>
      <c r="C38" s="794"/>
      <c r="D38" s="794"/>
      <c r="E38" s="794"/>
      <c r="F38" s="794"/>
      <c r="G38" s="794"/>
      <c r="H38" s="795"/>
      <c r="I38" s="374">
        <v>5.0000000000000001E-3</v>
      </c>
    </row>
    <row r="39" spans="1:9" s="369" customFormat="1" ht="15" x14ac:dyDescent="0.2">
      <c r="A39" s="373" t="s">
        <v>1072</v>
      </c>
      <c r="B39" s="793" t="s">
        <v>1073</v>
      </c>
      <c r="C39" s="794"/>
      <c r="D39" s="794"/>
      <c r="E39" s="794"/>
      <c r="F39" s="794"/>
      <c r="G39" s="794"/>
      <c r="H39" s="795"/>
      <c r="I39" s="374">
        <v>0.04</v>
      </c>
    </row>
    <row r="40" spans="1:9" s="369" customFormat="1" ht="15" x14ac:dyDescent="0.2">
      <c r="A40" s="373" t="s">
        <v>1074</v>
      </c>
      <c r="B40" s="793" t="s">
        <v>1075</v>
      </c>
      <c r="C40" s="794"/>
      <c r="D40" s="794"/>
      <c r="E40" s="794"/>
      <c r="F40" s="794"/>
      <c r="G40" s="794"/>
      <c r="H40" s="795"/>
      <c r="I40" s="374">
        <v>0.01</v>
      </c>
    </row>
    <row r="41" spans="1:9" s="369" customFormat="1" ht="15" x14ac:dyDescent="0.2">
      <c r="A41" s="373" t="s">
        <v>1076</v>
      </c>
      <c r="B41" s="793" t="s">
        <v>1077</v>
      </c>
      <c r="C41" s="794"/>
      <c r="D41" s="794"/>
      <c r="E41" s="794"/>
      <c r="F41" s="794"/>
      <c r="G41" s="794"/>
      <c r="H41" s="795"/>
      <c r="I41" s="374">
        <v>0.01</v>
      </c>
    </row>
    <row r="42" spans="1:9" s="369" customFormat="1" ht="15" x14ac:dyDescent="0.2">
      <c r="A42" s="373" t="s">
        <v>1078</v>
      </c>
      <c r="B42" s="793" t="s">
        <v>1079</v>
      </c>
      <c r="C42" s="794"/>
      <c r="D42" s="794"/>
      <c r="E42" s="794"/>
      <c r="F42" s="794"/>
      <c r="G42" s="794"/>
      <c r="H42" s="795"/>
      <c r="I42" s="374">
        <v>0.01</v>
      </c>
    </row>
    <row r="43" spans="1:9" s="369" customFormat="1" ht="15" x14ac:dyDescent="0.2">
      <c r="A43" s="373" t="s">
        <v>1080</v>
      </c>
      <c r="B43" s="793" t="s">
        <v>1081</v>
      </c>
      <c r="C43" s="794"/>
      <c r="D43" s="794"/>
      <c r="E43" s="794"/>
      <c r="F43" s="794"/>
      <c r="G43" s="794"/>
      <c r="H43" s="795"/>
      <c r="I43" s="374">
        <v>5.0000000000000001E-3</v>
      </c>
    </row>
    <row r="44" spans="1:9" s="369" customFormat="1" ht="15" x14ac:dyDescent="0.2">
      <c r="A44" s="373" t="s">
        <v>1082</v>
      </c>
      <c r="B44" s="793" t="s">
        <v>1083</v>
      </c>
      <c r="C44" s="794"/>
      <c r="D44" s="794"/>
      <c r="E44" s="794"/>
      <c r="F44" s="794"/>
      <c r="G44" s="794"/>
      <c r="H44" s="795"/>
      <c r="I44" s="374">
        <v>0.05</v>
      </c>
    </row>
    <row r="45" spans="1:9" s="369" customFormat="1" ht="15" x14ac:dyDescent="0.2">
      <c r="A45" s="373">
        <v>3.12</v>
      </c>
      <c r="B45" s="793" t="s">
        <v>1084</v>
      </c>
      <c r="C45" s="794"/>
      <c r="D45" s="794"/>
      <c r="E45" s="794"/>
      <c r="F45" s="794"/>
      <c r="G45" s="794"/>
      <c r="H45" s="795"/>
      <c r="I45" s="374">
        <v>5.0000000000000001E-3</v>
      </c>
    </row>
    <row r="46" spans="1:9" s="369" customFormat="1" ht="15" x14ac:dyDescent="0.2">
      <c r="A46" s="372"/>
      <c r="B46" s="801" t="s">
        <v>1052</v>
      </c>
      <c r="C46" s="802"/>
      <c r="D46" s="802"/>
      <c r="E46" s="802"/>
      <c r="F46" s="802"/>
      <c r="G46" s="802"/>
      <c r="H46" s="803"/>
      <c r="I46" s="529">
        <f>SUM(I34:I45)</f>
        <v>0.25000000000000006</v>
      </c>
    </row>
    <row r="47" spans="1:9" s="369" customFormat="1" ht="15" x14ac:dyDescent="0.2">
      <c r="A47" s="804"/>
      <c r="B47" s="798"/>
      <c r="C47" s="798"/>
      <c r="D47" s="798"/>
      <c r="E47" s="798"/>
      <c r="F47" s="798"/>
      <c r="G47" s="798"/>
      <c r="H47" s="798"/>
      <c r="I47" s="799"/>
    </row>
    <row r="48" spans="1:9" s="369" customFormat="1" ht="15" x14ac:dyDescent="0.2">
      <c r="A48" s="377" t="s">
        <v>1085</v>
      </c>
      <c r="B48" s="800" t="s">
        <v>1086</v>
      </c>
      <c r="C48" s="794"/>
      <c r="D48" s="794"/>
      <c r="E48" s="794"/>
      <c r="F48" s="794"/>
      <c r="G48" s="794"/>
      <c r="H48" s="794"/>
      <c r="I48" s="794"/>
    </row>
    <row r="49" spans="1:9" s="369" customFormat="1" ht="15" x14ac:dyDescent="0.2">
      <c r="A49" s="372"/>
      <c r="B49" s="804"/>
      <c r="C49" s="798"/>
      <c r="D49" s="798"/>
      <c r="E49" s="798"/>
      <c r="F49" s="798"/>
      <c r="G49" s="798"/>
      <c r="H49" s="798"/>
      <c r="I49" s="799"/>
    </row>
    <row r="50" spans="1:9" s="369" customFormat="1" ht="15" x14ac:dyDescent="0.2">
      <c r="A50" s="373">
        <v>4.0999999999999996</v>
      </c>
      <c r="B50" s="793" t="s">
        <v>1087</v>
      </c>
      <c r="C50" s="794"/>
      <c r="D50" s="794"/>
      <c r="E50" s="794"/>
      <c r="F50" s="794"/>
      <c r="G50" s="794"/>
      <c r="H50" s="795"/>
      <c r="I50" s="374">
        <v>6.0000000000000001E-3</v>
      </c>
    </row>
    <row r="51" spans="1:9" s="369" customFormat="1" ht="15" x14ac:dyDescent="0.2">
      <c r="A51" s="373">
        <v>4.2</v>
      </c>
      <c r="B51" s="793" t="s">
        <v>1088</v>
      </c>
      <c r="C51" s="794"/>
      <c r="D51" s="794"/>
      <c r="E51" s="794"/>
      <c r="F51" s="794"/>
      <c r="G51" s="794"/>
      <c r="H51" s="795"/>
      <c r="I51" s="374">
        <v>7.7000000000000002E-3</v>
      </c>
    </row>
    <row r="52" spans="1:9" s="369" customFormat="1" ht="15" x14ac:dyDescent="0.2">
      <c r="A52" s="373">
        <v>4.3</v>
      </c>
      <c r="B52" s="793" t="s">
        <v>1089</v>
      </c>
      <c r="C52" s="794"/>
      <c r="D52" s="794"/>
      <c r="E52" s="794"/>
      <c r="F52" s="794"/>
      <c r="G52" s="794"/>
      <c r="H52" s="795"/>
      <c r="I52" s="374">
        <v>2.6200000000000001E-2</v>
      </c>
    </row>
    <row r="53" spans="1:9" s="369" customFormat="1" ht="15" x14ac:dyDescent="0.2">
      <c r="A53" s="373">
        <v>4.4000000000000004</v>
      </c>
      <c r="B53" s="793" t="s">
        <v>1090</v>
      </c>
      <c r="C53" s="794"/>
      <c r="D53" s="794"/>
      <c r="E53" s="794"/>
      <c r="F53" s="794"/>
      <c r="G53" s="794"/>
      <c r="H53" s="795"/>
      <c r="I53" s="374">
        <v>0.1</v>
      </c>
    </row>
    <row r="54" spans="1:9" s="369" customFormat="1" ht="15" x14ac:dyDescent="0.2">
      <c r="A54" s="373">
        <v>4.5</v>
      </c>
      <c r="B54" s="793" t="s">
        <v>1091</v>
      </c>
      <c r="C54" s="794"/>
      <c r="D54" s="794"/>
      <c r="E54" s="794"/>
      <c r="F54" s="794"/>
      <c r="G54" s="794"/>
      <c r="H54" s="795"/>
      <c r="I54" s="374">
        <v>0.01</v>
      </c>
    </row>
    <row r="55" spans="1:9" s="369" customFormat="1" ht="15" x14ac:dyDescent="0.2">
      <c r="A55" s="373">
        <v>4.5999999999999996</v>
      </c>
      <c r="B55" s="793" t="s">
        <v>1092</v>
      </c>
      <c r="C55" s="832"/>
      <c r="D55" s="832"/>
      <c r="E55" s="832"/>
      <c r="F55" s="832"/>
      <c r="G55" s="832"/>
      <c r="H55" s="833"/>
      <c r="I55" s="374">
        <v>0.06</v>
      </c>
    </row>
    <row r="56" spans="1:9" s="369" customFormat="1" ht="15" x14ac:dyDescent="0.2">
      <c r="A56" s="373">
        <v>4.7</v>
      </c>
      <c r="B56" s="793" t="s">
        <v>1093</v>
      </c>
      <c r="C56" s="832"/>
      <c r="D56" s="832"/>
      <c r="E56" s="832"/>
      <c r="F56" s="832"/>
      <c r="G56" s="832"/>
      <c r="H56" s="833"/>
      <c r="I56" s="374">
        <v>0.03</v>
      </c>
    </row>
    <row r="57" spans="1:9" s="369" customFormat="1" ht="15" x14ac:dyDescent="0.2">
      <c r="A57" s="373">
        <v>4.7</v>
      </c>
      <c r="B57" s="793" t="s">
        <v>1094</v>
      </c>
      <c r="C57" s="832"/>
      <c r="D57" s="832"/>
      <c r="E57" s="832"/>
      <c r="F57" s="832"/>
      <c r="G57" s="832"/>
      <c r="H57" s="833"/>
      <c r="I57" s="374">
        <v>4.0000000000000001E-3</v>
      </c>
    </row>
    <row r="58" spans="1:9" s="369" customFormat="1" ht="15" x14ac:dyDescent="0.2">
      <c r="A58" s="372"/>
      <c r="B58" s="801" t="s">
        <v>1052</v>
      </c>
      <c r="C58" s="802"/>
      <c r="D58" s="802"/>
      <c r="E58" s="802"/>
      <c r="F58" s="802"/>
      <c r="G58" s="802"/>
      <c r="H58" s="803"/>
      <c r="I58" s="529">
        <f>SUM(I50:I57)</f>
        <v>0.24390000000000003</v>
      </c>
    </row>
    <row r="59" spans="1:9" s="369" customFormat="1" ht="15" x14ac:dyDescent="0.2">
      <c r="A59" s="804"/>
      <c r="B59" s="798"/>
      <c r="C59" s="798"/>
      <c r="D59" s="798"/>
      <c r="E59" s="798"/>
      <c r="F59" s="798"/>
      <c r="G59" s="798"/>
      <c r="H59" s="798"/>
      <c r="I59" s="799"/>
    </row>
    <row r="60" spans="1:9" s="369" customFormat="1" ht="15" x14ac:dyDescent="0.2">
      <c r="A60" s="812"/>
      <c r="B60" s="813"/>
      <c r="C60" s="813"/>
      <c r="D60" s="813"/>
      <c r="E60" s="813"/>
      <c r="F60" s="813"/>
      <c r="G60" s="813"/>
      <c r="H60" s="813"/>
      <c r="I60" s="814"/>
    </row>
    <row r="61" spans="1:9" s="369" customFormat="1" ht="33" customHeight="1" x14ac:dyDescent="0.2">
      <c r="A61" s="378" t="s">
        <v>1095</v>
      </c>
      <c r="B61" s="805" t="s">
        <v>1096</v>
      </c>
      <c r="C61" s="619"/>
      <c r="D61" s="619"/>
      <c r="E61" s="619"/>
      <c r="F61" s="806" t="s">
        <v>1052</v>
      </c>
      <c r="G61" s="807"/>
      <c r="H61" s="808"/>
      <c r="I61" s="530">
        <v>0.1</v>
      </c>
    </row>
    <row r="62" spans="1:9" s="369" customFormat="1" ht="15" x14ac:dyDescent="0.2">
      <c r="A62" s="815"/>
      <c r="B62" s="816"/>
      <c r="C62" s="816"/>
      <c r="D62" s="816"/>
      <c r="E62" s="816"/>
      <c r="F62" s="816"/>
      <c r="G62" s="816"/>
      <c r="H62" s="816"/>
      <c r="I62" s="817"/>
    </row>
    <row r="63" spans="1:9" s="369" customFormat="1" ht="15.75" thickBot="1" x14ac:dyDescent="0.25">
      <c r="A63" s="818"/>
      <c r="B63" s="819"/>
      <c r="C63" s="819"/>
      <c r="D63" s="819"/>
      <c r="E63" s="819"/>
      <c r="F63" s="819"/>
      <c r="G63" s="819"/>
      <c r="H63" s="819"/>
      <c r="I63" s="820"/>
    </row>
    <row r="64" spans="1:9" s="369" customFormat="1" ht="15.75" thickBot="1" x14ac:dyDescent="0.25">
      <c r="A64" s="809" t="s">
        <v>1097</v>
      </c>
      <c r="B64" s="810"/>
      <c r="C64" s="810"/>
      <c r="D64" s="810"/>
      <c r="E64" s="810"/>
      <c r="F64" s="810"/>
      <c r="G64" s="810"/>
      <c r="H64" s="811"/>
      <c r="I64" s="531">
        <f>SUM(I61,I58,I46,I31,I24)</f>
        <v>2.1908333333333334</v>
      </c>
    </row>
    <row r="65" spans="1:9" x14ac:dyDescent="0.2">
      <c r="A65" s="379"/>
      <c r="B65" s="379"/>
      <c r="C65" s="379"/>
      <c r="D65" s="379"/>
      <c r="E65" s="379"/>
      <c r="F65" s="379"/>
      <c r="G65" s="379"/>
      <c r="H65" s="379"/>
      <c r="I65" s="379"/>
    </row>
    <row r="66" spans="1:9" x14ac:dyDescent="0.2">
      <c r="A66" s="179"/>
      <c r="B66" s="179"/>
      <c r="C66" s="179"/>
      <c r="D66" s="179"/>
      <c r="E66" s="179"/>
      <c r="F66" s="179"/>
      <c r="G66" s="179"/>
      <c r="H66" s="179"/>
      <c r="I66" s="176"/>
    </row>
  </sheetData>
  <mergeCells count="68">
    <mergeCell ref="B49:I49"/>
    <mergeCell ref="B58:H58"/>
    <mergeCell ref="B56:H56"/>
    <mergeCell ref="B50:H50"/>
    <mergeCell ref="B51:H51"/>
    <mergeCell ref="B52:H52"/>
    <mergeCell ref="B53:H53"/>
    <mergeCell ref="B54:H54"/>
    <mergeCell ref="B55:H55"/>
    <mergeCell ref="B57:H57"/>
    <mergeCell ref="A4:I4"/>
    <mergeCell ref="B11:I11"/>
    <mergeCell ref="G13:H13"/>
    <mergeCell ref="G14:H14"/>
    <mergeCell ref="C1:H3"/>
    <mergeCell ref="A1:B3"/>
    <mergeCell ref="A6:I6"/>
    <mergeCell ref="A7:I7"/>
    <mergeCell ref="A5:C5"/>
    <mergeCell ref="G5:H5"/>
    <mergeCell ref="D5:F5"/>
    <mergeCell ref="B9:H9"/>
    <mergeCell ref="A8:I8"/>
    <mergeCell ref="B61:E61"/>
    <mergeCell ref="F61:H61"/>
    <mergeCell ref="A64:H64"/>
    <mergeCell ref="A59:I59"/>
    <mergeCell ref="A60:I60"/>
    <mergeCell ref="A62:I63"/>
    <mergeCell ref="B48:I48"/>
    <mergeCell ref="B36:H36"/>
    <mergeCell ref="B37:H37"/>
    <mergeCell ref="B38:H38"/>
    <mergeCell ref="B39:H39"/>
    <mergeCell ref="B40:H40"/>
    <mergeCell ref="B41:H41"/>
    <mergeCell ref="B46:H46"/>
    <mergeCell ref="A47:I47"/>
    <mergeCell ref="B42:H42"/>
    <mergeCell ref="B43:H43"/>
    <mergeCell ref="B44:H44"/>
    <mergeCell ref="B45:H45"/>
    <mergeCell ref="B35:H35"/>
    <mergeCell ref="B21:H21"/>
    <mergeCell ref="B22:H22"/>
    <mergeCell ref="B23:H23"/>
    <mergeCell ref="B26:I26"/>
    <mergeCell ref="B28:H28"/>
    <mergeCell ref="B29:H29"/>
    <mergeCell ref="B30:H30"/>
    <mergeCell ref="B33:I33"/>
    <mergeCell ref="B34:H34"/>
    <mergeCell ref="B24:H24"/>
    <mergeCell ref="A25:I25"/>
    <mergeCell ref="B27:I27"/>
    <mergeCell ref="B31:H31"/>
    <mergeCell ref="A32:I32"/>
    <mergeCell ref="B20:H20"/>
    <mergeCell ref="B10:I10"/>
    <mergeCell ref="B12:H12"/>
    <mergeCell ref="B13:D13"/>
    <mergeCell ref="B14:D14"/>
    <mergeCell ref="B15:D15"/>
    <mergeCell ref="B16:H16"/>
    <mergeCell ref="B17:H17"/>
    <mergeCell ref="B18:H18"/>
    <mergeCell ref="B19:H19"/>
    <mergeCell ref="G15:H15"/>
  </mergeCells>
  <pageMargins left="0.70866141732283472" right="0.70866141732283472" top="0.74803149606299213" bottom="0.74803149606299213" header="0.31496062992125984" footer="0.31496062992125984"/>
  <pageSetup scale="66" orientation="portrait" horizontalDpi="4294967292"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5E5AD-5E06-8B49-BDBB-095A9A5DF8C1}">
  <sheetPr>
    <pageSetUpPr fitToPage="1"/>
  </sheetPr>
  <dimension ref="A1:HW19"/>
  <sheetViews>
    <sheetView view="pageBreakPreview" zoomScale="90" zoomScaleNormal="55" zoomScaleSheetLayoutView="90" workbookViewId="0">
      <selection activeCell="E2" sqref="E2:E3"/>
    </sheetView>
  </sheetViews>
  <sheetFormatPr baseColWidth="10" defaultColWidth="11.42578125" defaultRowHeight="16.5" x14ac:dyDescent="0.25"/>
  <cols>
    <col min="1" max="1" width="12" style="150" customWidth="1"/>
    <col min="2" max="2" width="18.5703125" style="150" customWidth="1"/>
    <col min="3" max="3" width="92.7109375" style="151" customWidth="1"/>
    <col min="4" max="4" width="19.140625" style="152" customWidth="1"/>
    <col min="5" max="5" width="22.5703125" style="152" customWidth="1"/>
    <col min="6" max="16384" width="11.42578125" style="146"/>
  </cols>
  <sheetData>
    <row r="1" spans="1:231" ht="19.5" customHeight="1" x14ac:dyDescent="0.25">
      <c r="A1" s="836"/>
      <c r="B1" s="836"/>
      <c r="C1" s="835" t="s">
        <v>1284</v>
      </c>
      <c r="D1" s="835"/>
      <c r="E1" s="153" t="s">
        <v>1279</v>
      </c>
    </row>
    <row r="2" spans="1:231" s="147" customFormat="1" ht="27" customHeight="1" x14ac:dyDescent="0.25">
      <c r="A2" s="836"/>
      <c r="B2" s="836"/>
      <c r="C2" s="835"/>
      <c r="D2" s="835"/>
      <c r="E2" s="154" t="s">
        <v>1354</v>
      </c>
    </row>
    <row r="3" spans="1:231" s="149" customFormat="1" ht="24.75" customHeight="1" x14ac:dyDescent="0.25">
      <c r="A3" s="836"/>
      <c r="B3" s="836"/>
      <c r="C3" s="835"/>
      <c r="D3" s="835"/>
      <c r="E3" s="575" t="s">
        <v>1355</v>
      </c>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row>
    <row r="4" spans="1:231" s="148" customFormat="1" ht="16.5" customHeight="1" x14ac:dyDescent="0.25">
      <c r="A4" s="730"/>
      <c r="B4" s="730"/>
      <c r="C4" s="730"/>
      <c r="D4" s="730"/>
      <c r="E4" s="730"/>
    </row>
    <row r="5" spans="1:231" s="323" customFormat="1" ht="33" customHeight="1" thickBot="1" x14ac:dyDescent="0.3">
      <c r="A5" s="826" t="s">
        <v>1216</v>
      </c>
      <c r="B5" s="827"/>
      <c r="C5" s="279">
        <f>'Presupuesto General'!C5</f>
        <v>0</v>
      </c>
      <c r="D5" s="293" t="s">
        <v>1217</v>
      </c>
      <c r="E5" s="534">
        <f>'Presupuesto General'!G5</f>
        <v>0</v>
      </c>
    </row>
    <row r="6" spans="1:231" s="229" customFormat="1" ht="15.75" thickBot="1" x14ac:dyDescent="0.3">
      <c r="A6" s="837"/>
      <c r="B6" s="630"/>
      <c r="C6" s="630"/>
      <c r="D6" s="630"/>
      <c r="E6" s="630"/>
    </row>
    <row r="7" spans="1:231" s="219" customFormat="1" ht="28.35" customHeight="1" thickBot="1" x14ac:dyDescent="0.3">
      <c r="A7" s="756" t="s">
        <v>1098</v>
      </c>
      <c r="B7" s="757"/>
      <c r="C7" s="757"/>
      <c r="D7" s="757"/>
      <c r="E7" s="757"/>
    </row>
    <row r="8" spans="1:231" s="224" customFormat="1" ht="16.5" customHeight="1" thickBot="1" x14ac:dyDescent="0.3">
      <c r="A8" s="834"/>
      <c r="B8" s="834"/>
      <c r="C8" s="834"/>
      <c r="D8" s="834"/>
      <c r="E8" s="834"/>
    </row>
    <row r="9" spans="1:231" s="219" customFormat="1" ht="28.35" customHeight="1" thickBot="1" x14ac:dyDescent="0.3">
      <c r="A9" s="395" t="s">
        <v>191</v>
      </c>
      <c r="B9" s="396" t="s">
        <v>1266</v>
      </c>
      <c r="C9" s="327" t="s">
        <v>942</v>
      </c>
      <c r="D9" s="327" t="s">
        <v>0</v>
      </c>
      <c r="E9" s="397" t="s">
        <v>943</v>
      </c>
    </row>
    <row r="10" spans="1:231" s="219" customFormat="1" ht="15.75" thickBot="1" x14ac:dyDescent="0.3">
      <c r="A10" s="393" t="s">
        <v>967</v>
      </c>
      <c r="B10" s="370"/>
      <c r="C10" s="370"/>
      <c r="D10" s="370"/>
      <c r="E10" s="394"/>
    </row>
    <row r="11" spans="1:231" s="219" customFormat="1" ht="17.25" customHeight="1" x14ac:dyDescent="0.25">
      <c r="A11" s="383">
        <v>1</v>
      </c>
      <c r="B11" s="384"/>
      <c r="C11" s="389" t="s">
        <v>1201</v>
      </c>
      <c r="D11" s="385"/>
      <c r="E11" s="385"/>
    </row>
    <row r="12" spans="1:231" s="242" customFormat="1" ht="15" x14ac:dyDescent="0.25">
      <c r="A12" s="235" t="s">
        <v>945</v>
      </c>
      <c r="B12" s="236" t="s">
        <v>965</v>
      </c>
      <c r="C12" s="237" t="s">
        <v>1215</v>
      </c>
      <c r="D12" s="238" t="s">
        <v>970</v>
      </c>
      <c r="E12" s="239">
        <f>'Anex. 8. Memoria Cantidades'!W32</f>
        <v>0</v>
      </c>
    </row>
    <row r="13" spans="1:231" s="219" customFormat="1" ht="15.75" thickBot="1" x14ac:dyDescent="0.3">
      <c r="A13" s="386"/>
      <c r="B13" s="387"/>
      <c r="C13" s="388"/>
      <c r="D13" s="388"/>
      <c r="E13" s="387" t="s">
        <v>954</v>
      </c>
    </row>
    <row r="14" spans="1:231" s="219" customFormat="1" ht="17.25" customHeight="1" x14ac:dyDescent="0.25">
      <c r="A14" s="383">
        <v>2</v>
      </c>
      <c r="B14" s="384"/>
      <c r="C14" s="389" t="s">
        <v>1202</v>
      </c>
      <c r="D14" s="389"/>
      <c r="E14" s="385" t="s">
        <v>954</v>
      </c>
    </row>
    <row r="15" spans="1:231" s="242" customFormat="1" ht="15" x14ac:dyDescent="0.25">
      <c r="A15" s="235" t="s">
        <v>946</v>
      </c>
      <c r="B15" s="236" t="s">
        <v>971</v>
      </c>
      <c r="C15" s="237" t="s">
        <v>1215</v>
      </c>
      <c r="D15" s="238" t="s">
        <v>970</v>
      </c>
      <c r="E15" s="239">
        <f>'Anex. 8. Memoria Cantidades'!W57</f>
        <v>0</v>
      </c>
    </row>
    <row r="16" spans="1:231" s="219" customFormat="1" ht="15.75" thickBot="1" x14ac:dyDescent="0.3">
      <c r="A16" s="386"/>
      <c r="B16" s="387"/>
      <c r="C16" s="388"/>
      <c r="D16" s="388"/>
      <c r="E16" s="387" t="s">
        <v>954</v>
      </c>
    </row>
    <row r="17" spans="1:5" s="219" customFormat="1" ht="15.75" thickBot="1" x14ac:dyDescent="0.3">
      <c r="A17" s="380" t="s">
        <v>968</v>
      </c>
      <c r="B17" s="381"/>
      <c r="C17" s="381"/>
      <c r="D17" s="381"/>
      <c r="E17" s="382"/>
    </row>
    <row r="18" spans="1:5" s="219" customFormat="1" ht="15" x14ac:dyDescent="0.25">
      <c r="A18" s="383">
        <v>3</v>
      </c>
      <c r="B18" s="384"/>
      <c r="C18" s="389" t="s">
        <v>1203</v>
      </c>
      <c r="D18" s="389"/>
      <c r="E18" s="385" t="s">
        <v>954</v>
      </c>
    </row>
    <row r="19" spans="1:5" s="219" customFormat="1" ht="15" x14ac:dyDescent="0.25">
      <c r="A19" s="254" t="s">
        <v>947</v>
      </c>
      <c r="B19" s="236" t="s">
        <v>1205</v>
      </c>
      <c r="C19" s="237" t="s">
        <v>1215</v>
      </c>
      <c r="D19" s="390" t="s">
        <v>970</v>
      </c>
      <c r="E19" s="391">
        <f>'Anex. 8. Memoria Cantidades'!W82</f>
        <v>0</v>
      </c>
    </row>
  </sheetData>
  <mergeCells count="7">
    <mergeCell ref="A8:E8"/>
    <mergeCell ref="C1:D3"/>
    <mergeCell ref="A7:E7"/>
    <mergeCell ref="A1:B3"/>
    <mergeCell ref="A5:B5"/>
    <mergeCell ref="A4:E4"/>
    <mergeCell ref="A6:E6"/>
  </mergeCells>
  <printOptions horizontalCentered="1"/>
  <pageMargins left="0.7" right="0.7" top="0.75" bottom="0.75" header="0.3" footer="0.3"/>
  <pageSetup scale="54"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6DD73-2C13-4B5D-B4A6-6F7B40F414ED}">
  <sheetPr>
    <pageSetUpPr fitToPage="1"/>
  </sheetPr>
  <dimension ref="A1:ID88"/>
  <sheetViews>
    <sheetView view="pageBreakPreview" topLeftCell="A70" zoomScale="85" zoomScaleNormal="100" zoomScaleSheetLayoutView="85" workbookViewId="0">
      <selection activeCell="W2" sqref="W2:W3"/>
    </sheetView>
  </sheetViews>
  <sheetFormatPr baseColWidth="10" defaultColWidth="11.42578125" defaultRowHeight="12.75" x14ac:dyDescent="0.25"/>
  <cols>
    <col min="1" max="1" width="6" style="180" customWidth="1"/>
    <col min="2" max="2" width="7.85546875" style="180" customWidth="1"/>
    <col min="3" max="9" width="5.42578125" style="180" customWidth="1"/>
    <col min="10" max="10" width="5" style="180" customWidth="1"/>
    <col min="11" max="15" width="5.42578125" style="180" customWidth="1"/>
    <col min="16" max="16" width="9.85546875" style="179" customWidth="1"/>
    <col min="17" max="17" width="27.140625" style="179" customWidth="1"/>
    <col min="18" max="18" width="22.5703125" style="179" customWidth="1"/>
    <col min="19" max="19" width="10" style="179" customWidth="1"/>
    <col min="20" max="20" width="8.85546875" style="181" customWidth="1"/>
    <col min="21" max="21" width="13.7109375" style="179" customWidth="1"/>
    <col min="22" max="22" width="16.140625" style="179" customWidth="1"/>
    <col min="23" max="23" width="24.42578125" style="179" customWidth="1"/>
    <col min="24" max="16384" width="11.42578125" style="179"/>
  </cols>
  <sheetData>
    <row r="1" spans="1:238" s="146" customFormat="1" ht="29.25" customHeight="1" x14ac:dyDescent="0.25">
      <c r="A1" s="883"/>
      <c r="B1" s="884"/>
      <c r="C1" s="884"/>
      <c r="D1" s="884"/>
      <c r="E1" s="884"/>
      <c r="F1" s="885"/>
      <c r="G1" s="883" t="s">
        <v>1356</v>
      </c>
      <c r="H1" s="884"/>
      <c r="I1" s="884"/>
      <c r="J1" s="884"/>
      <c r="K1" s="884"/>
      <c r="L1" s="884"/>
      <c r="M1" s="884"/>
      <c r="N1" s="884"/>
      <c r="O1" s="884"/>
      <c r="P1" s="884"/>
      <c r="Q1" s="884"/>
      <c r="R1" s="884"/>
      <c r="S1" s="884"/>
      <c r="T1" s="884"/>
      <c r="U1" s="884"/>
      <c r="V1" s="885"/>
      <c r="W1" s="153" t="s">
        <v>1279</v>
      </c>
    </row>
    <row r="2" spans="1:238" s="147" customFormat="1" ht="26.25" customHeight="1" x14ac:dyDescent="0.25">
      <c r="A2" s="886"/>
      <c r="B2" s="887"/>
      <c r="C2" s="887"/>
      <c r="D2" s="887"/>
      <c r="E2" s="887"/>
      <c r="F2" s="888"/>
      <c r="G2" s="886"/>
      <c r="H2" s="887"/>
      <c r="I2" s="887"/>
      <c r="J2" s="887"/>
      <c r="K2" s="887"/>
      <c r="L2" s="887"/>
      <c r="M2" s="887"/>
      <c r="N2" s="887"/>
      <c r="O2" s="887"/>
      <c r="P2" s="887"/>
      <c r="Q2" s="887"/>
      <c r="R2" s="887"/>
      <c r="S2" s="887"/>
      <c r="T2" s="887"/>
      <c r="U2" s="887"/>
      <c r="V2" s="888"/>
      <c r="W2" s="154" t="s">
        <v>1354</v>
      </c>
    </row>
    <row r="3" spans="1:238" s="149" customFormat="1" ht="24.75" customHeight="1" x14ac:dyDescent="0.25">
      <c r="A3" s="777"/>
      <c r="B3" s="778"/>
      <c r="C3" s="778"/>
      <c r="D3" s="778"/>
      <c r="E3" s="778"/>
      <c r="F3" s="779"/>
      <c r="G3" s="777"/>
      <c r="H3" s="778"/>
      <c r="I3" s="778"/>
      <c r="J3" s="778"/>
      <c r="K3" s="778"/>
      <c r="L3" s="778"/>
      <c r="M3" s="778"/>
      <c r="N3" s="778"/>
      <c r="O3" s="778"/>
      <c r="P3" s="778"/>
      <c r="Q3" s="778"/>
      <c r="R3" s="778"/>
      <c r="S3" s="778"/>
      <c r="T3" s="778"/>
      <c r="U3" s="778"/>
      <c r="V3" s="779"/>
      <c r="W3" s="575" t="s">
        <v>1355</v>
      </c>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row>
    <row r="4" spans="1:238" s="148" customFormat="1" ht="16.5" customHeight="1" x14ac:dyDescent="0.25">
      <c r="A4" s="730"/>
      <c r="B4" s="730"/>
      <c r="C4" s="730"/>
      <c r="D4" s="730"/>
      <c r="E4" s="730"/>
      <c r="F4" s="730"/>
      <c r="G4" s="730"/>
      <c r="H4" s="730"/>
      <c r="I4" s="730"/>
      <c r="J4" s="730"/>
      <c r="K4" s="730"/>
      <c r="L4" s="730"/>
      <c r="M4" s="730"/>
      <c r="N4" s="730"/>
      <c r="O4" s="730"/>
      <c r="P4" s="730"/>
      <c r="Q4" s="730"/>
      <c r="R4" s="730"/>
      <c r="S4" s="730"/>
      <c r="T4" s="730"/>
      <c r="U4" s="730"/>
      <c r="V4" s="730"/>
      <c r="W4" s="730"/>
    </row>
    <row r="5" spans="1:238" s="323" customFormat="1" ht="31.5" customHeight="1" thickBot="1" x14ac:dyDescent="0.3">
      <c r="A5" s="826" t="s">
        <v>1216</v>
      </c>
      <c r="B5" s="827"/>
      <c r="C5" s="827"/>
      <c r="D5" s="827"/>
      <c r="E5" s="828"/>
      <c r="F5" s="639">
        <f>'Presupuesto General'!C5</f>
        <v>0</v>
      </c>
      <c r="G5" s="639"/>
      <c r="H5" s="639"/>
      <c r="I5" s="639"/>
      <c r="J5" s="639"/>
      <c r="K5" s="639"/>
      <c r="L5" s="639"/>
      <c r="M5" s="639"/>
      <c r="N5" s="639"/>
      <c r="O5" s="639"/>
      <c r="P5" s="639"/>
      <c r="Q5" s="639"/>
      <c r="R5" s="639"/>
      <c r="S5" s="639"/>
      <c r="T5" s="826" t="s">
        <v>1217</v>
      </c>
      <c r="U5" s="828"/>
      <c r="V5" s="838">
        <f>'Presupuesto General'!G5</f>
        <v>0</v>
      </c>
      <c r="W5" s="639"/>
    </row>
    <row r="6" spans="1:238" s="229" customFormat="1" ht="15.75" thickBot="1" x14ac:dyDescent="0.3">
      <c r="A6" s="837"/>
      <c r="B6" s="630"/>
      <c r="C6" s="630"/>
      <c r="D6" s="630"/>
      <c r="E6" s="630"/>
      <c r="F6" s="630"/>
      <c r="G6" s="630"/>
      <c r="H6" s="630"/>
      <c r="I6" s="630"/>
      <c r="J6" s="630"/>
      <c r="K6" s="630"/>
      <c r="L6" s="630"/>
      <c r="M6" s="630"/>
      <c r="N6" s="630"/>
      <c r="O6" s="630"/>
      <c r="P6" s="630"/>
      <c r="Q6" s="630"/>
      <c r="R6" s="630"/>
      <c r="S6" s="630"/>
      <c r="T6" s="630"/>
      <c r="U6" s="630"/>
      <c r="V6" s="630"/>
      <c r="W6" s="630"/>
    </row>
    <row r="7" spans="1:238" s="215" customFormat="1" ht="22.5" customHeight="1" thickBot="1" x14ac:dyDescent="0.3">
      <c r="A7" s="756" t="s">
        <v>1099</v>
      </c>
      <c r="B7" s="757"/>
      <c r="C7" s="757"/>
      <c r="D7" s="757"/>
      <c r="E7" s="757"/>
      <c r="F7" s="757"/>
      <c r="G7" s="757"/>
      <c r="H7" s="757"/>
      <c r="I7" s="757"/>
      <c r="J7" s="757"/>
      <c r="K7" s="757"/>
      <c r="L7" s="757"/>
      <c r="M7" s="757"/>
      <c r="N7" s="757"/>
      <c r="O7" s="757"/>
      <c r="P7" s="757"/>
      <c r="Q7" s="757"/>
      <c r="R7" s="757"/>
      <c r="S7" s="757"/>
      <c r="T7" s="757"/>
      <c r="U7" s="757"/>
      <c r="V7" s="757"/>
      <c r="W7" s="757"/>
    </row>
    <row r="8" spans="1:238" s="215" customFormat="1" ht="24" customHeight="1" thickBot="1" x14ac:dyDescent="0.3">
      <c r="A8" s="889"/>
      <c r="B8" s="889"/>
      <c r="C8" s="889"/>
      <c r="D8" s="889"/>
      <c r="E8" s="889"/>
      <c r="F8" s="889"/>
      <c r="G8" s="889"/>
      <c r="H8" s="889"/>
      <c r="I8" s="889"/>
      <c r="J8" s="889"/>
      <c r="K8" s="889"/>
      <c r="L8" s="889"/>
      <c r="M8" s="889"/>
      <c r="N8" s="889"/>
      <c r="O8" s="889"/>
      <c r="P8" s="889"/>
      <c r="Q8" s="889"/>
      <c r="R8" s="889"/>
      <c r="S8" s="889"/>
      <c r="T8" s="889"/>
      <c r="U8" s="889"/>
      <c r="V8" s="889"/>
      <c r="W8" s="889"/>
    </row>
    <row r="9" spans="1:238" s="215" customFormat="1" ht="14.45" customHeight="1" x14ac:dyDescent="0.25">
      <c r="A9" s="848" t="s">
        <v>191</v>
      </c>
      <c r="B9" s="849"/>
      <c r="C9" s="850"/>
      <c r="D9" s="851" t="str">
        <f>'Anex. 7. Lista Cantidades'!C11</f>
        <v>Nombre Subcapítulo 1</v>
      </c>
      <c r="E9" s="852"/>
      <c r="F9" s="852"/>
      <c r="G9" s="852"/>
      <c r="H9" s="852"/>
      <c r="I9" s="853"/>
      <c r="J9" s="854" t="s">
        <v>945</v>
      </c>
      <c r="K9" s="855"/>
      <c r="L9" s="856"/>
      <c r="M9" s="857" t="str">
        <f>VLOOKUP(J9,'Anex. 7. Lista Cantidades'!A11:$C$19,3)</f>
        <v>&lt;Ítem&gt;</v>
      </c>
      <c r="N9" s="857"/>
      <c r="O9" s="857"/>
      <c r="P9" s="857"/>
      <c r="Q9" s="857"/>
      <c r="R9" s="857"/>
      <c r="S9" s="857"/>
      <c r="T9" s="857"/>
      <c r="U9" s="857"/>
      <c r="V9" s="399" t="s">
        <v>0</v>
      </c>
      <c r="W9" s="400" t="str">
        <f>VLOOKUP(J9,'Anex. 7. Lista Cantidades'!A11:$E$19,4)</f>
        <v>&lt;Unidad&gt;</v>
      </c>
    </row>
    <row r="10" spans="1:238" s="215" customFormat="1" ht="14.45" customHeight="1" x14ac:dyDescent="0.25">
      <c r="A10" s="858" t="s">
        <v>1108</v>
      </c>
      <c r="B10" s="859"/>
      <c r="C10" s="859"/>
      <c r="D10" s="859"/>
      <c r="E10" s="859"/>
      <c r="F10" s="859"/>
      <c r="G10" s="859"/>
      <c r="H10" s="859"/>
      <c r="I10" s="859"/>
      <c r="J10" s="859"/>
      <c r="K10" s="859"/>
      <c r="L10" s="859"/>
      <c r="M10" s="859"/>
      <c r="N10" s="859"/>
      <c r="O10" s="859"/>
      <c r="P10" s="859"/>
      <c r="Q10" s="861" t="s">
        <v>29</v>
      </c>
      <c r="R10" s="862"/>
      <c r="S10" s="865" t="s">
        <v>1100</v>
      </c>
      <c r="T10" s="866"/>
      <c r="U10" s="867"/>
      <c r="V10" s="842" t="s">
        <v>1101</v>
      </c>
      <c r="W10" s="844" t="s">
        <v>1102</v>
      </c>
    </row>
    <row r="11" spans="1:238" s="215" customFormat="1" ht="15" x14ac:dyDescent="0.25">
      <c r="A11" s="860"/>
      <c r="B11" s="859"/>
      <c r="C11" s="859"/>
      <c r="D11" s="859"/>
      <c r="E11" s="859"/>
      <c r="F11" s="859"/>
      <c r="G11" s="859"/>
      <c r="H11" s="859"/>
      <c r="I11" s="859"/>
      <c r="J11" s="859"/>
      <c r="K11" s="859"/>
      <c r="L11" s="859"/>
      <c r="M11" s="859"/>
      <c r="N11" s="859"/>
      <c r="O11" s="859"/>
      <c r="P11" s="859"/>
      <c r="Q11" s="863"/>
      <c r="R11" s="864"/>
      <c r="S11" s="401" t="s">
        <v>1103</v>
      </c>
      <c r="T11" s="401" t="s">
        <v>1104</v>
      </c>
      <c r="U11" s="401" t="s">
        <v>1105</v>
      </c>
      <c r="V11" s="843"/>
      <c r="W11" s="845"/>
    </row>
    <row r="12" spans="1:238" s="215" customFormat="1" ht="33" customHeight="1" x14ac:dyDescent="0.25">
      <c r="A12" s="860"/>
      <c r="B12" s="859"/>
      <c r="C12" s="859"/>
      <c r="D12" s="859"/>
      <c r="E12" s="859"/>
      <c r="F12" s="859"/>
      <c r="G12" s="859"/>
      <c r="H12" s="859"/>
      <c r="I12" s="859"/>
      <c r="J12" s="859"/>
      <c r="K12" s="859"/>
      <c r="L12" s="859"/>
      <c r="M12" s="859"/>
      <c r="N12" s="859"/>
      <c r="O12" s="859"/>
      <c r="P12" s="859"/>
      <c r="Q12" s="846" t="s">
        <v>1278</v>
      </c>
      <c r="R12" s="847"/>
      <c r="S12" s="402"/>
      <c r="T12" s="402"/>
      <c r="U12" s="402"/>
      <c r="V12" s="402"/>
      <c r="W12" s="403">
        <f>V12*U12*T12*S12</f>
        <v>0</v>
      </c>
    </row>
    <row r="13" spans="1:238" s="215" customFormat="1" ht="15" x14ac:dyDescent="0.25">
      <c r="A13" s="860"/>
      <c r="B13" s="859"/>
      <c r="C13" s="859"/>
      <c r="D13" s="859"/>
      <c r="E13" s="859"/>
      <c r="F13" s="859"/>
      <c r="G13" s="859"/>
      <c r="H13" s="859"/>
      <c r="I13" s="859"/>
      <c r="J13" s="859"/>
      <c r="K13" s="859"/>
      <c r="L13" s="859"/>
      <c r="M13" s="859"/>
      <c r="N13" s="859"/>
      <c r="O13" s="859"/>
      <c r="P13" s="859"/>
      <c r="Q13" s="840"/>
      <c r="R13" s="841"/>
      <c r="S13" s="402"/>
      <c r="T13" s="402"/>
      <c r="U13" s="402"/>
      <c r="V13" s="402"/>
      <c r="W13" s="403"/>
    </row>
    <row r="14" spans="1:238" s="215" customFormat="1" ht="15" x14ac:dyDescent="0.25">
      <c r="A14" s="860"/>
      <c r="B14" s="859"/>
      <c r="C14" s="859"/>
      <c r="D14" s="859"/>
      <c r="E14" s="859"/>
      <c r="F14" s="859"/>
      <c r="G14" s="859"/>
      <c r="H14" s="859"/>
      <c r="I14" s="859"/>
      <c r="J14" s="859"/>
      <c r="K14" s="859"/>
      <c r="L14" s="859"/>
      <c r="M14" s="859"/>
      <c r="N14" s="859"/>
      <c r="O14" s="859"/>
      <c r="P14" s="859"/>
      <c r="Q14" s="840"/>
      <c r="R14" s="841"/>
      <c r="S14" s="402"/>
      <c r="T14" s="402"/>
      <c r="U14" s="402"/>
      <c r="V14" s="402"/>
      <c r="W14" s="403"/>
    </row>
    <row r="15" spans="1:238" s="215" customFormat="1" ht="15" x14ac:dyDescent="0.25">
      <c r="A15" s="860"/>
      <c r="B15" s="859"/>
      <c r="C15" s="859"/>
      <c r="D15" s="859"/>
      <c r="E15" s="859"/>
      <c r="F15" s="859"/>
      <c r="G15" s="859"/>
      <c r="H15" s="859"/>
      <c r="I15" s="859"/>
      <c r="J15" s="859"/>
      <c r="K15" s="859"/>
      <c r="L15" s="859"/>
      <c r="M15" s="859"/>
      <c r="N15" s="859"/>
      <c r="O15" s="859"/>
      <c r="P15" s="859"/>
      <c r="Q15" s="840"/>
      <c r="R15" s="841"/>
      <c r="S15" s="402"/>
      <c r="T15" s="402"/>
      <c r="U15" s="402"/>
      <c r="V15" s="402"/>
      <c r="W15" s="403"/>
    </row>
    <row r="16" spans="1:238" s="215" customFormat="1" ht="15" x14ac:dyDescent="0.25">
      <c r="A16" s="860"/>
      <c r="B16" s="859"/>
      <c r="C16" s="859"/>
      <c r="D16" s="859"/>
      <c r="E16" s="859"/>
      <c r="F16" s="859"/>
      <c r="G16" s="859"/>
      <c r="H16" s="859"/>
      <c r="I16" s="859"/>
      <c r="J16" s="859"/>
      <c r="K16" s="859"/>
      <c r="L16" s="859"/>
      <c r="M16" s="859"/>
      <c r="N16" s="859"/>
      <c r="O16" s="859"/>
      <c r="P16" s="859"/>
      <c r="Q16" s="840"/>
      <c r="R16" s="841"/>
      <c r="S16" s="402"/>
      <c r="T16" s="402"/>
      <c r="U16" s="402"/>
      <c r="V16" s="402"/>
      <c r="W16" s="403"/>
    </row>
    <row r="17" spans="1:23" s="215" customFormat="1" ht="15" x14ac:dyDescent="0.25">
      <c r="A17" s="860"/>
      <c r="B17" s="859"/>
      <c r="C17" s="859"/>
      <c r="D17" s="859"/>
      <c r="E17" s="859"/>
      <c r="F17" s="859"/>
      <c r="G17" s="859"/>
      <c r="H17" s="859"/>
      <c r="I17" s="859"/>
      <c r="J17" s="859"/>
      <c r="K17" s="859"/>
      <c r="L17" s="859"/>
      <c r="M17" s="859"/>
      <c r="N17" s="859"/>
      <c r="O17" s="859"/>
      <c r="P17" s="859"/>
      <c r="Q17" s="840"/>
      <c r="R17" s="841"/>
      <c r="S17" s="402"/>
      <c r="T17" s="402"/>
      <c r="U17" s="402"/>
      <c r="V17" s="402"/>
      <c r="W17" s="404"/>
    </row>
    <row r="18" spans="1:23" s="215" customFormat="1" ht="15" x14ac:dyDescent="0.25">
      <c r="A18" s="860"/>
      <c r="B18" s="859"/>
      <c r="C18" s="859"/>
      <c r="D18" s="859"/>
      <c r="E18" s="859"/>
      <c r="F18" s="859"/>
      <c r="G18" s="859"/>
      <c r="H18" s="859"/>
      <c r="I18" s="859"/>
      <c r="J18" s="859"/>
      <c r="K18" s="859"/>
      <c r="L18" s="859"/>
      <c r="M18" s="859"/>
      <c r="N18" s="859"/>
      <c r="O18" s="859"/>
      <c r="P18" s="859"/>
      <c r="Q18" s="840"/>
      <c r="R18" s="841"/>
      <c r="S18" s="402"/>
      <c r="T18" s="402"/>
      <c r="U18" s="402"/>
      <c r="V18" s="402"/>
      <c r="W18" s="404"/>
    </row>
    <row r="19" spans="1:23" s="215" customFormat="1" ht="15" x14ac:dyDescent="0.25">
      <c r="A19" s="860"/>
      <c r="B19" s="859"/>
      <c r="C19" s="859"/>
      <c r="D19" s="859"/>
      <c r="E19" s="859"/>
      <c r="F19" s="859"/>
      <c r="G19" s="859"/>
      <c r="H19" s="859"/>
      <c r="I19" s="859"/>
      <c r="J19" s="859"/>
      <c r="K19" s="859"/>
      <c r="L19" s="859"/>
      <c r="M19" s="859"/>
      <c r="N19" s="859"/>
      <c r="O19" s="859"/>
      <c r="P19" s="859"/>
      <c r="Q19" s="840"/>
      <c r="R19" s="841"/>
      <c r="S19" s="402"/>
      <c r="T19" s="402"/>
      <c r="U19" s="402"/>
      <c r="V19" s="402"/>
      <c r="W19" s="404"/>
    </row>
    <row r="20" spans="1:23" s="215" customFormat="1" ht="15" x14ac:dyDescent="0.25">
      <c r="A20" s="860"/>
      <c r="B20" s="859"/>
      <c r="C20" s="859"/>
      <c r="D20" s="859"/>
      <c r="E20" s="859"/>
      <c r="F20" s="859"/>
      <c r="G20" s="859"/>
      <c r="H20" s="859"/>
      <c r="I20" s="859"/>
      <c r="J20" s="859"/>
      <c r="K20" s="859"/>
      <c r="L20" s="859"/>
      <c r="M20" s="859"/>
      <c r="N20" s="859"/>
      <c r="O20" s="859"/>
      <c r="P20" s="859"/>
      <c r="Q20" s="840"/>
      <c r="R20" s="841"/>
      <c r="S20" s="402"/>
      <c r="T20" s="402"/>
      <c r="U20" s="402"/>
      <c r="V20" s="402"/>
      <c r="W20" s="404"/>
    </row>
    <row r="21" spans="1:23" s="215" customFormat="1" ht="15" x14ac:dyDescent="0.25">
      <c r="A21" s="860"/>
      <c r="B21" s="859"/>
      <c r="C21" s="859"/>
      <c r="D21" s="859"/>
      <c r="E21" s="859"/>
      <c r="F21" s="859"/>
      <c r="G21" s="859"/>
      <c r="H21" s="859"/>
      <c r="I21" s="859"/>
      <c r="J21" s="859"/>
      <c r="K21" s="859"/>
      <c r="L21" s="859"/>
      <c r="M21" s="859"/>
      <c r="N21" s="859"/>
      <c r="O21" s="859"/>
      <c r="P21" s="859"/>
      <c r="Q21" s="840"/>
      <c r="R21" s="841"/>
      <c r="S21" s="402"/>
      <c r="T21" s="402"/>
      <c r="U21" s="402"/>
      <c r="V21" s="402"/>
      <c r="W21" s="404"/>
    </row>
    <row r="22" spans="1:23" s="215" customFormat="1" ht="15" x14ac:dyDescent="0.25">
      <c r="A22" s="860"/>
      <c r="B22" s="859"/>
      <c r="C22" s="859"/>
      <c r="D22" s="859"/>
      <c r="E22" s="859"/>
      <c r="F22" s="859"/>
      <c r="G22" s="859"/>
      <c r="H22" s="859"/>
      <c r="I22" s="859"/>
      <c r="J22" s="859"/>
      <c r="K22" s="859"/>
      <c r="L22" s="859"/>
      <c r="M22" s="859"/>
      <c r="N22" s="859"/>
      <c r="O22" s="859"/>
      <c r="P22" s="859"/>
      <c r="Q22" s="840"/>
      <c r="R22" s="841"/>
      <c r="S22" s="402"/>
      <c r="T22" s="402"/>
      <c r="U22" s="402"/>
      <c r="V22" s="402"/>
      <c r="W22" s="404"/>
    </row>
    <row r="23" spans="1:23" s="215" customFormat="1" ht="15" x14ac:dyDescent="0.25">
      <c r="A23" s="860"/>
      <c r="B23" s="859"/>
      <c r="C23" s="859"/>
      <c r="D23" s="859"/>
      <c r="E23" s="859"/>
      <c r="F23" s="859"/>
      <c r="G23" s="859"/>
      <c r="H23" s="859"/>
      <c r="I23" s="859"/>
      <c r="J23" s="859"/>
      <c r="K23" s="859"/>
      <c r="L23" s="859"/>
      <c r="M23" s="859"/>
      <c r="N23" s="859"/>
      <c r="O23" s="859"/>
      <c r="P23" s="859"/>
      <c r="Q23" s="840"/>
      <c r="R23" s="841"/>
      <c r="S23" s="402"/>
      <c r="T23" s="402"/>
      <c r="U23" s="402"/>
      <c r="V23" s="402"/>
      <c r="W23" s="404"/>
    </row>
    <row r="24" spans="1:23" s="215" customFormat="1" ht="15" x14ac:dyDescent="0.25">
      <c r="A24" s="860"/>
      <c r="B24" s="859"/>
      <c r="C24" s="859"/>
      <c r="D24" s="859"/>
      <c r="E24" s="859"/>
      <c r="F24" s="859"/>
      <c r="G24" s="859"/>
      <c r="H24" s="859"/>
      <c r="I24" s="859"/>
      <c r="J24" s="859"/>
      <c r="K24" s="859"/>
      <c r="L24" s="859"/>
      <c r="M24" s="859"/>
      <c r="N24" s="859"/>
      <c r="O24" s="859"/>
      <c r="P24" s="859"/>
      <c r="Q24" s="840"/>
      <c r="R24" s="841"/>
      <c r="S24" s="402"/>
      <c r="T24" s="402"/>
      <c r="U24" s="402"/>
      <c r="V24" s="402"/>
      <c r="W24" s="404"/>
    </row>
    <row r="25" spans="1:23" s="215" customFormat="1" ht="15" x14ac:dyDescent="0.25">
      <c r="A25" s="860"/>
      <c r="B25" s="859"/>
      <c r="C25" s="859"/>
      <c r="D25" s="859"/>
      <c r="E25" s="859"/>
      <c r="F25" s="859"/>
      <c r="G25" s="859"/>
      <c r="H25" s="859"/>
      <c r="I25" s="859"/>
      <c r="J25" s="859"/>
      <c r="K25" s="859"/>
      <c r="L25" s="859"/>
      <c r="M25" s="859"/>
      <c r="N25" s="859"/>
      <c r="O25" s="859"/>
      <c r="P25" s="859"/>
      <c r="Q25" s="840"/>
      <c r="R25" s="841"/>
      <c r="S25" s="402"/>
      <c r="T25" s="402"/>
      <c r="U25" s="402"/>
      <c r="V25" s="402"/>
      <c r="W25" s="404"/>
    </row>
    <row r="26" spans="1:23" s="215" customFormat="1" ht="15" x14ac:dyDescent="0.25">
      <c r="A26" s="860"/>
      <c r="B26" s="859"/>
      <c r="C26" s="859"/>
      <c r="D26" s="859"/>
      <c r="E26" s="859"/>
      <c r="F26" s="859"/>
      <c r="G26" s="859"/>
      <c r="H26" s="859"/>
      <c r="I26" s="859"/>
      <c r="J26" s="859"/>
      <c r="K26" s="859"/>
      <c r="L26" s="859"/>
      <c r="M26" s="859"/>
      <c r="N26" s="859"/>
      <c r="O26" s="859"/>
      <c r="P26" s="859"/>
      <c r="Q26" s="840"/>
      <c r="R26" s="841"/>
      <c r="S26" s="402"/>
      <c r="T26" s="402"/>
      <c r="U26" s="402"/>
      <c r="V26" s="402"/>
      <c r="W26" s="404"/>
    </row>
    <row r="27" spans="1:23" s="215" customFormat="1" ht="15" x14ac:dyDescent="0.25">
      <c r="A27" s="860"/>
      <c r="B27" s="859"/>
      <c r="C27" s="859"/>
      <c r="D27" s="859"/>
      <c r="E27" s="859"/>
      <c r="F27" s="859"/>
      <c r="G27" s="859"/>
      <c r="H27" s="859"/>
      <c r="I27" s="859"/>
      <c r="J27" s="859"/>
      <c r="K27" s="859"/>
      <c r="L27" s="859"/>
      <c r="M27" s="859"/>
      <c r="N27" s="859"/>
      <c r="O27" s="859"/>
      <c r="P27" s="859"/>
      <c r="Q27" s="840"/>
      <c r="R27" s="841"/>
      <c r="S27" s="402"/>
      <c r="T27" s="402"/>
      <c r="U27" s="402"/>
      <c r="V27" s="402"/>
      <c r="W27" s="404"/>
    </row>
    <row r="28" spans="1:23" s="215" customFormat="1" ht="15" x14ac:dyDescent="0.25">
      <c r="A28" s="860"/>
      <c r="B28" s="859"/>
      <c r="C28" s="859"/>
      <c r="D28" s="859"/>
      <c r="E28" s="859"/>
      <c r="F28" s="859"/>
      <c r="G28" s="859"/>
      <c r="H28" s="859"/>
      <c r="I28" s="859"/>
      <c r="J28" s="859"/>
      <c r="K28" s="859"/>
      <c r="L28" s="859"/>
      <c r="M28" s="859"/>
      <c r="N28" s="859"/>
      <c r="O28" s="859"/>
      <c r="P28" s="859"/>
      <c r="Q28" s="840"/>
      <c r="R28" s="841"/>
      <c r="S28" s="402"/>
      <c r="T28" s="402"/>
      <c r="U28" s="402"/>
      <c r="V28" s="402"/>
      <c r="W28" s="404"/>
    </row>
    <row r="29" spans="1:23" s="215" customFormat="1" ht="15" x14ac:dyDescent="0.25">
      <c r="A29" s="860"/>
      <c r="B29" s="859"/>
      <c r="C29" s="859"/>
      <c r="D29" s="859"/>
      <c r="E29" s="859"/>
      <c r="F29" s="859"/>
      <c r="G29" s="859"/>
      <c r="H29" s="859"/>
      <c r="I29" s="859"/>
      <c r="J29" s="859"/>
      <c r="K29" s="859"/>
      <c r="L29" s="859"/>
      <c r="M29" s="859"/>
      <c r="N29" s="859"/>
      <c r="O29" s="859"/>
      <c r="P29" s="859"/>
      <c r="Q29" s="840"/>
      <c r="R29" s="841"/>
      <c r="S29" s="402"/>
      <c r="T29" s="402"/>
      <c r="U29" s="402"/>
      <c r="V29" s="402"/>
      <c r="W29" s="404"/>
    </row>
    <row r="30" spans="1:23" s="215" customFormat="1" ht="15" x14ac:dyDescent="0.25">
      <c r="A30" s="860"/>
      <c r="B30" s="859"/>
      <c r="C30" s="859"/>
      <c r="D30" s="859"/>
      <c r="E30" s="859"/>
      <c r="F30" s="859"/>
      <c r="G30" s="859"/>
      <c r="H30" s="859"/>
      <c r="I30" s="859"/>
      <c r="J30" s="859"/>
      <c r="K30" s="859"/>
      <c r="L30" s="859"/>
      <c r="M30" s="859"/>
      <c r="N30" s="859"/>
      <c r="O30" s="859"/>
      <c r="P30" s="859"/>
      <c r="Q30" s="840"/>
      <c r="R30" s="841"/>
      <c r="S30" s="402"/>
      <c r="T30" s="402"/>
      <c r="U30" s="402"/>
      <c r="V30" s="402"/>
      <c r="W30" s="404"/>
    </row>
    <row r="31" spans="1:23" s="215" customFormat="1" ht="15" x14ac:dyDescent="0.25">
      <c r="A31" s="868" t="s">
        <v>1107</v>
      </c>
      <c r="B31" s="869"/>
      <c r="C31" s="869"/>
      <c r="D31" s="869"/>
      <c r="E31" s="869"/>
      <c r="F31" s="869"/>
      <c r="G31" s="869"/>
      <c r="H31" s="869"/>
      <c r="I31" s="869"/>
      <c r="J31" s="869"/>
      <c r="K31" s="869"/>
      <c r="L31" s="869"/>
      <c r="M31" s="869"/>
      <c r="N31" s="869"/>
      <c r="O31" s="869"/>
      <c r="P31" s="870"/>
      <c r="Q31" s="874" t="s">
        <v>1106</v>
      </c>
      <c r="R31" s="875"/>
      <c r="S31" s="875"/>
      <c r="T31" s="875"/>
      <c r="U31" s="875"/>
      <c r="V31" s="876"/>
      <c r="W31" s="403">
        <f>SUM(W12:W30)</f>
        <v>0</v>
      </c>
    </row>
    <row r="32" spans="1:23" s="215" customFormat="1" ht="15.75" thickBot="1" x14ac:dyDescent="0.3">
      <c r="A32" s="871"/>
      <c r="B32" s="872"/>
      <c r="C32" s="872"/>
      <c r="D32" s="872"/>
      <c r="E32" s="872"/>
      <c r="F32" s="872"/>
      <c r="G32" s="872"/>
      <c r="H32" s="872"/>
      <c r="I32" s="872"/>
      <c r="J32" s="872"/>
      <c r="K32" s="872"/>
      <c r="L32" s="872"/>
      <c r="M32" s="872"/>
      <c r="N32" s="872"/>
      <c r="O32" s="872"/>
      <c r="P32" s="873"/>
      <c r="Q32" s="877" t="s">
        <v>1014</v>
      </c>
      <c r="R32" s="878"/>
      <c r="S32" s="878"/>
      <c r="T32" s="878"/>
      <c r="U32" s="878"/>
      <c r="V32" s="879"/>
      <c r="W32" s="405">
        <f>W31</f>
        <v>0</v>
      </c>
    </row>
    <row r="33" spans="1:23" s="215" customFormat="1" ht="15.75" thickBot="1" x14ac:dyDescent="0.3">
      <c r="A33" s="839"/>
      <c r="B33" s="839"/>
      <c r="C33" s="839"/>
      <c r="D33" s="839"/>
      <c r="E33" s="839"/>
      <c r="F33" s="839"/>
      <c r="G33" s="839"/>
      <c r="H33" s="839"/>
      <c r="I33" s="839"/>
      <c r="J33" s="839"/>
      <c r="K33" s="839"/>
      <c r="L33" s="839"/>
      <c r="M33" s="839"/>
      <c r="N33" s="839"/>
      <c r="O33" s="839"/>
      <c r="P33" s="839"/>
      <c r="Q33" s="839"/>
      <c r="R33" s="839"/>
      <c r="S33" s="839"/>
      <c r="T33" s="839"/>
      <c r="U33" s="839"/>
      <c r="V33" s="839"/>
      <c r="W33" s="839"/>
    </row>
    <row r="34" spans="1:23" s="215" customFormat="1" ht="14.45" customHeight="1" x14ac:dyDescent="0.25">
      <c r="A34" s="848" t="s">
        <v>191</v>
      </c>
      <c r="B34" s="849"/>
      <c r="C34" s="850"/>
      <c r="D34" s="851" t="str">
        <f>'Anex. 7. Lista Cantidades'!C14</f>
        <v>Nombre Subcapítulo 2</v>
      </c>
      <c r="E34" s="852"/>
      <c r="F34" s="852"/>
      <c r="G34" s="852"/>
      <c r="H34" s="852"/>
      <c r="I34" s="853"/>
      <c r="J34" s="880" t="s">
        <v>946</v>
      </c>
      <c r="K34" s="881"/>
      <c r="L34" s="882"/>
      <c r="M34" s="857" t="str">
        <f>VLOOKUP(J34,'Anex. 7. Lista Cantidades'!A$11:$C36,3)</f>
        <v>&lt;Ítem&gt;</v>
      </c>
      <c r="N34" s="857"/>
      <c r="O34" s="857"/>
      <c r="P34" s="857"/>
      <c r="Q34" s="857"/>
      <c r="R34" s="857"/>
      <c r="S34" s="857"/>
      <c r="T34" s="857"/>
      <c r="U34" s="857"/>
      <c r="V34" s="399" t="s">
        <v>0</v>
      </c>
      <c r="W34" s="400" t="str">
        <f>VLOOKUP(J34,'Anex. 7. Lista Cantidades'!A$11:$E36,4)</f>
        <v>&lt;Unidad&gt;</v>
      </c>
    </row>
    <row r="35" spans="1:23" s="215" customFormat="1" ht="14.45" customHeight="1" x14ac:dyDescent="0.25">
      <c r="A35" s="858" t="s">
        <v>1108</v>
      </c>
      <c r="B35" s="859"/>
      <c r="C35" s="859"/>
      <c r="D35" s="859"/>
      <c r="E35" s="859"/>
      <c r="F35" s="859"/>
      <c r="G35" s="859"/>
      <c r="H35" s="859"/>
      <c r="I35" s="859"/>
      <c r="J35" s="859"/>
      <c r="K35" s="859"/>
      <c r="L35" s="859"/>
      <c r="M35" s="859"/>
      <c r="N35" s="859"/>
      <c r="O35" s="859"/>
      <c r="P35" s="859"/>
      <c r="Q35" s="861" t="s">
        <v>29</v>
      </c>
      <c r="R35" s="862"/>
      <c r="S35" s="865" t="s">
        <v>1100</v>
      </c>
      <c r="T35" s="866"/>
      <c r="U35" s="867"/>
      <c r="V35" s="842" t="s">
        <v>1101</v>
      </c>
      <c r="W35" s="844" t="s">
        <v>1102</v>
      </c>
    </row>
    <row r="36" spans="1:23" s="215" customFormat="1" ht="15" x14ac:dyDescent="0.25">
      <c r="A36" s="860"/>
      <c r="B36" s="859"/>
      <c r="C36" s="859"/>
      <c r="D36" s="859"/>
      <c r="E36" s="859"/>
      <c r="F36" s="859"/>
      <c r="G36" s="859"/>
      <c r="H36" s="859"/>
      <c r="I36" s="859"/>
      <c r="J36" s="859"/>
      <c r="K36" s="859"/>
      <c r="L36" s="859"/>
      <c r="M36" s="859"/>
      <c r="N36" s="859"/>
      <c r="O36" s="859"/>
      <c r="P36" s="859"/>
      <c r="Q36" s="863"/>
      <c r="R36" s="864"/>
      <c r="S36" s="401" t="s">
        <v>1103</v>
      </c>
      <c r="T36" s="401" t="s">
        <v>1104</v>
      </c>
      <c r="U36" s="401" t="s">
        <v>1105</v>
      </c>
      <c r="V36" s="843"/>
      <c r="W36" s="845"/>
    </row>
    <row r="37" spans="1:23" s="215" customFormat="1" ht="36.75" customHeight="1" x14ac:dyDescent="0.25">
      <c r="A37" s="860"/>
      <c r="B37" s="859"/>
      <c r="C37" s="859"/>
      <c r="D37" s="859"/>
      <c r="E37" s="859"/>
      <c r="F37" s="859"/>
      <c r="G37" s="859"/>
      <c r="H37" s="859"/>
      <c r="I37" s="859"/>
      <c r="J37" s="859"/>
      <c r="K37" s="859"/>
      <c r="L37" s="859"/>
      <c r="M37" s="859"/>
      <c r="N37" s="859"/>
      <c r="O37" s="859"/>
      <c r="P37" s="859"/>
      <c r="Q37" s="846" t="s">
        <v>1278</v>
      </c>
      <c r="R37" s="847"/>
      <c r="S37" s="402"/>
      <c r="T37" s="402"/>
      <c r="U37" s="402"/>
      <c r="V37" s="402"/>
      <c r="W37" s="403">
        <f>V37*U37*T37*S37</f>
        <v>0</v>
      </c>
    </row>
    <row r="38" spans="1:23" s="215" customFormat="1" ht="15" x14ac:dyDescent="0.25">
      <c r="A38" s="860"/>
      <c r="B38" s="859"/>
      <c r="C38" s="859"/>
      <c r="D38" s="859"/>
      <c r="E38" s="859"/>
      <c r="F38" s="859"/>
      <c r="G38" s="859"/>
      <c r="H38" s="859"/>
      <c r="I38" s="859"/>
      <c r="J38" s="859"/>
      <c r="K38" s="859"/>
      <c r="L38" s="859"/>
      <c r="M38" s="859"/>
      <c r="N38" s="859"/>
      <c r="O38" s="859"/>
      <c r="P38" s="859"/>
      <c r="Q38" s="840"/>
      <c r="R38" s="841"/>
      <c r="S38" s="402"/>
      <c r="T38" s="402"/>
      <c r="U38" s="402"/>
      <c r="V38" s="402"/>
      <c r="W38" s="403"/>
    </row>
    <row r="39" spans="1:23" s="215" customFormat="1" ht="15" x14ac:dyDescent="0.25">
      <c r="A39" s="860"/>
      <c r="B39" s="859"/>
      <c r="C39" s="859"/>
      <c r="D39" s="859"/>
      <c r="E39" s="859"/>
      <c r="F39" s="859"/>
      <c r="G39" s="859"/>
      <c r="H39" s="859"/>
      <c r="I39" s="859"/>
      <c r="J39" s="859"/>
      <c r="K39" s="859"/>
      <c r="L39" s="859"/>
      <c r="M39" s="859"/>
      <c r="N39" s="859"/>
      <c r="O39" s="859"/>
      <c r="P39" s="859"/>
      <c r="Q39" s="840"/>
      <c r="R39" s="841"/>
      <c r="S39" s="402"/>
      <c r="T39" s="402"/>
      <c r="U39" s="402"/>
      <c r="V39" s="402"/>
      <c r="W39" s="403"/>
    </row>
    <row r="40" spans="1:23" s="215" customFormat="1" ht="15" x14ac:dyDescent="0.25">
      <c r="A40" s="860"/>
      <c r="B40" s="859"/>
      <c r="C40" s="859"/>
      <c r="D40" s="859"/>
      <c r="E40" s="859"/>
      <c r="F40" s="859"/>
      <c r="G40" s="859"/>
      <c r="H40" s="859"/>
      <c r="I40" s="859"/>
      <c r="J40" s="859"/>
      <c r="K40" s="859"/>
      <c r="L40" s="859"/>
      <c r="M40" s="859"/>
      <c r="N40" s="859"/>
      <c r="O40" s="859"/>
      <c r="P40" s="859"/>
      <c r="Q40" s="840"/>
      <c r="R40" s="841"/>
      <c r="S40" s="402"/>
      <c r="T40" s="402"/>
      <c r="U40" s="402"/>
      <c r="V40" s="402"/>
      <c r="W40" s="403"/>
    </row>
    <row r="41" spans="1:23" s="215" customFormat="1" ht="15" x14ac:dyDescent="0.25">
      <c r="A41" s="860"/>
      <c r="B41" s="859"/>
      <c r="C41" s="859"/>
      <c r="D41" s="859"/>
      <c r="E41" s="859"/>
      <c r="F41" s="859"/>
      <c r="G41" s="859"/>
      <c r="H41" s="859"/>
      <c r="I41" s="859"/>
      <c r="J41" s="859"/>
      <c r="K41" s="859"/>
      <c r="L41" s="859"/>
      <c r="M41" s="859"/>
      <c r="N41" s="859"/>
      <c r="O41" s="859"/>
      <c r="P41" s="859"/>
      <c r="Q41" s="840"/>
      <c r="R41" s="841"/>
      <c r="S41" s="402"/>
      <c r="T41" s="402"/>
      <c r="U41" s="402"/>
      <c r="V41" s="402"/>
      <c r="W41" s="403"/>
    </row>
    <row r="42" spans="1:23" s="215" customFormat="1" ht="15" x14ac:dyDescent="0.25">
      <c r="A42" s="860"/>
      <c r="B42" s="859"/>
      <c r="C42" s="859"/>
      <c r="D42" s="859"/>
      <c r="E42" s="859"/>
      <c r="F42" s="859"/>
      <c r="G42" s="859"/>
      <c r="H42" s="859"/>
      <c r="I42" s="859"/>
      <c r="J42" s="859"/>
      <c r="K42" s="859"/>
      <c r="L42" s="859"/>
      <c r="M42" s="859"/>
      <c r="N42" s="859"/>
      <c r="O42" s="859"/>
      <c r="P42" s="859"/>
      <c r="Q42" s="840"/>
      <c r="R42" s="841"/>
      <c r="S42" s="402"/>
      <c r="T42" s="402"/>
      <c r="U42" s="402"/>
      <c r="V42" s="402"/>
      <c r="W42" s="404"/>
    </row>
    <row r="43" spans="1:23" s="215" customFormat="1" ht="15" x14ac:dyDescent="0.25">
      <c r="A43" s="860"/>
      <c r="B43" s="859"/>
      <c r="C43" s="859"/>
      <c r="D43" s="859"/>
      <c r="E43" s="859"/>
      <c r="F43" s="859"/>
      <c r="G43" s="859"/>
      <c r="H43" s="859"/>
      <c r="I43" s="859"/>
      <c r="J43" s="859"/>
      <c r="K43" s="859"/>
      <c r="L43" s="859"/>
      <c r="M43" s="859"/>
      <c r="N43" s="859"/>
      <c r="O43" s="859"/>
      <c r="P43" s="859"/>
      <c r="Q43" s="840"/>
      <c r="R43" s="841"/>
      <c r="S43" s="402"/>
      <c r="T43" s="402"/>
      <c r="U43" s="402"/>
      <c r="V43" s="402"/>
      <c r="W43" s="404"/>
    </row>
    <row r="44" spans="1:23" s="215" customFormat="1" ht="15" x14ac:dyDescent="0.25">
      <c r="A44" s="860"/>
      <c r="B44" s="859"/>
      <c r="C44" s="859"/>
      <c r="D44" s="859"/>
      <c r="E44" s="859"/>
      <c r="F44" s="859"/>
      <c r="G44" s="859"/>
      <c r="H44" s="859"/>
      <c r="I44" s="859"/>
      <c r="J44" s="859"/>
      <c r="K44" s="859"/>
      <c r="L44" s="859"/>
      <c r="M44" s="859"/>
      <c r="N44" s="859"/>
      <c r="O44" s="859"/>
      <c r="P44" s="859"/>
      <c r="Q44" s="840"/>
      <c r="R44" s="841"/>
      <c r="S44" s="402"/>
      <c r="T44" s="402"/>
      <c r="U44" s="402"/>
      <c r="V44" s="402"/>
      <c r="W44" s="404"/>
    </row>
    <row r="45" spans="1:23" s="215" customFormat="1" ht="15" x14ac:dyDescent="0.25">
      <c r="A45" s="860"/>
      <c r="B45" s="859"/>
      <c r="C45" s="859"/>
      <c r="D45" s="859"/>
      <c r="E45" s="859"/>
      <c r="F45" s="859"/>
      <c r="G45" s="859"/>
      <c r="H45" s="859"/>
      <c r="I45" s="859"/>
      <c r="J45" s="859"/>
      <c r="K45" s="859"/>
      <c r="L45" s="859"/>
      <c r="M45" s="859"/>
      <c r="N45" s="859"/>
      <c r="O45" s="859"/>
      <c r="P45" s="859"/>
      <c r="Q45" s="840"/>
      <c r="R45" s="841"/>
      <c r="S45" s="402"/>
      <c r="T45" s="402"/>
      <c r="U45" s="402"/>
      <c r="V45" s="402"/>
      <c r="W45" s="404"/>
    </row>
    <row r="46" spans="1:23" s="215" customFormat="1" ht="15" x14ac:dyDescent="0.25">
      <c r="A46" s="860"/>
      <c r="B46" s="859"/>
      <c r="C46" s="859"/>
      <c r="D46" s="859"/>
      <c r="E46" s="859"/>
      <c r="F46" s="859"/>
      <c r="G46" s="859"/>
      <c r="H46" s="859"/>
      <c r="I46" s="859"/>
      <c r="J46" s="859"/>
      <c r="K46" s="859"/>
      <c r="L46" s="859"/>
      <c r="M46" s="859"/>
      <c r="N46" s="859"/>
      <c r="O46" s="859"/>
      <c r="P46" s="859"/>
      <c r="Q46" s="840"/>
      <c r="R46" s="841"/>
      <c r="S46" s="402"/>
      <c r="T46" s="402"/>
      <c r="U46" s="402"/>
      <c r="V46" s="402"/>
      <c r="W46" s="404"/>
    </row>
    <row r="47" spans="1:23" s="215" customFormat="1" ht="15" x14ac:dyDescent="0.25">
      <c r="A47" s="860"/>
      <c r="B47" s="859"/>
      <c r="C47" s="859"/>
      <c r="D47" s="859"/>
      <c r="E47" s="859"/>
      <c r="F47" s="859"/>
      <c r="G47" s="859"/>
      <c r="H47" s="859"/>
      <c r="I47" s="859"/>
      <c r="J47" s="859"/>
      <c r="K47" s="859"/>
      <c r="L47" s="859"/>
      <c r="M47" s="859"/>
      <c r="N47" s="859"/>
      <c r="O47" s="859"/>
      <c r="P47" s="859"/>
      <c r="Q47" s="840"/>
      <c r="R47" s="841"/>
      <c r="S47" s="402"/>
      <c r="T47" s="402"/>
      <c r="U47" s="402"/>
      <c r="V47" s="402"/>
      <c r="W47" s="404"/>
    </row>
    <row r="48" spans="1:23" s="215" customFormat="1" ht="15" x14ac:dyDescent="0.25">
      <c r="A48" s="860"/>
      <c r="B48" s="859"/>
      <c r="C48" s="859"/>
      <c r="D48" s="859"/>
      <c r="E48" s="859"/>
      <c r="F48" s="859"/>
      <c r="G48" s="859"/>
      <c r="H48" s="859"/>
      <c r="I48" s="859"/>
      <c r="J48" s="859"/>
      <c r="K48" s="859"/>
      <c r="L48" s="859"/>
      <c r="M48" s="859"/>
      <c r="N48" s="859"/>
      <c r="O48" s="859"/>
      <c r="P48" s="859"/>
      <c r="Q48" s="840"/>
      <c r="R48" s="841"/>
      <c r="S48" s="402"/>
      <c r="T48" s="402"/>
      <c r="U48" s="402"/>
      <c r="V48" s="402"/>
      <c r="W48" s="404"/>
    </row>
    <row r="49" spans="1:23" s="215" customFormat="1" ht="15" x14ac:dyDescent="0.25">
      <c r="A49" s="860"/>
      <c r="B49" s="859"/>
      <c r="C49" s="859"/>
      <c r="D49" s="859"/>
      <c r="E49" s="859"/>
      <c r="F49" s="859"/>
      <c r="G49" s="859"/>
      <c r="H49" s="859"/>
      <c r="I49" s="859"/>
      <c r="J49" s="859"/>
      <c r="K49" s="859"/>
      <c r="L49" s="859"/>
      <c r="M49" s="859"/>
      <c r="N49" s="859"/>
      <c r="O49" s="859"/>
      <c r="P49" s="859"/>
      <c r="Q49" s="840"/>
      <c r="R49" s="841"/>
      <c r="S49" s="402"/>
      <c r="T49" s="402"/>
      <c r="U49" s="402"/>
      <c r="V49" s="402"/>
      <c r="W49" s="404"/>
    </row>
    <row r="50" spans="1:23" s="215" customFormat="1" ht="15" x14ac:dyDescent="0.25">
      <c r="A50" s="860"/>
      <c r="B50" s="859"/>
      <c r="C50" s="859"/>
      <c r="D50" s="859"/>
      <c r="E50" s="859"/>
      <c r="F50" s="859"/>
      <c r="G50" s="859"/>
      <c r="H50" s="859"/>
      <c r="I50" s="859"/>
      <c r="J50" s="859"/>
      <c r="K50" s="859"/>
      <c r="L50" s="859"/>
      <c r="M50" s="859"/>
      <c r="N50" s="859"/>
      <c r="O50" s="859"/>
      <c r="P50" s="859"/>
      <c r="Q50" s="840"/>
      <c r="R50" s="841"/>
      <c r="S50" s="402"/>
      <c r="T50" s="402"/>
      <c r="U50" s="402"/>
      <c r="V50" s="402"/>
      <c r="W50" s="404"/>
    </row>
    <row r="51" spans="1:23" s="215" customFormat="1" ht="15" x14ac:dyDescent="0.25">
      <c r="A51" s="860"/>
      <c r="B51" s="859"/>
      <c r="C51" s="859"/>
      <c r="D51" s="859"/>
      <c r="E51" s="859"/>
      <c r="F51" s="859"/>
      <c r="G51" s="859"/>
      <c r="H51" s="859"/>
      <c r="I51" s="859"/>
      <c r="J51" s="859"/>
      <c r="K51" s="859"/>
      <c r="L51" s="859"/>
      <c r="M51" s="859"/>
      <c r="N51" s="859"/>
      <c r="O51" s="859"/>
      <c r="P51" s="859"/>
      <c r="Q51" s="840"/>
      <c r="R51" s="841"/>
      <c r="S51" s="402"/>
      <c r="T51" s="402"/>
      <c r="U51" s="402"/>
      <c r="V51" s="402"/>
      <c r="W51" s="404"/>
    </row>
    <row r="52" spans="1:23" s="215" customFormat="1" ht="15" x14ac:dyDescent="0.25">
      <c r="A52" s="860"/>
      <c r="B52" s="859"/>
      <c r="C52" s="859"/>
      <c r="D52" s="859"/>
      <c r="E52" s="859"/>
      <c r="F52" s="859"/>
      <c r="G52" s="859"/>
      <c r="H52" s="859"/>
      <c r="I52" s="859"/>
      <c r="J52" s="859"/>
      <c r="K52" s="859"/>
      <c r="L52" s="859"/>
      <c r="M52" s="859"/>
      <c r="N52" s="859"/>
      <c r="O52" s="859"/>
      <c r="P52" s="859"/>
      <c r="Q52" s="840"/>
      <c r="R52" s="841"/>
      <c r="S52" s="402"/>
      <c r="T52" s="402"/>
      <c r="U52" s="402"/>
      <c r="V52" s="402"/>
      <c r="W52" s="404"/>
    </row>
    <row r="53" spans="1:23" s="215" customFormat="1" ht="15" x14ac:dyDescent="0.25">
      <c r="A53" s="860"/>
      <c r="B53" s="859"/>
      <c r="C53" s="859"/>
      <c r="D53" s="859"/>
      <c r="E53" s="859"/>
      <c r="F53" s="859"/>
      <c r="G53" s="859"/>
      <c r="H53" s="859"/>
      <c r="I53" s="859"/>
      <c r="J53" s="859"/>
      <c r="K53" s="859"/>
      <c r="L53" s="859"/>
      <c r="M53" s="859"/>
      <c r="N53" s="859"/>
      <c r="O53" s="859"/>
      <c r="P53" s="859"/>
      <c r="Q53" s="840"/>
      <c r="R53" s="841"/>
      <c r="S53" s="402"/>
      <c r="T53" s="402"/>
      <c r="U53" s="402"/>
      <c r="V53" s="402"/>
      <c r="W53" s="404"/>
    </row>
    <row r="54" spans="1:23" s="215" customFormat="1" ht="15" x14ac:dyDescent="0.25">
      <c r="A54" s="860"/>
      <c r="B54" s="859"/>
      <c r="C54" s="859"/>
      <c r="D54" s="859"/>
      <c r="E54" s="859"/>
      <c r="F54" s="859"/>
      <c r="G54" s="859"/>
      <c r="H54" s="859"/>
      <c r="I54" s="859"/>
      <c r="J54" s="859"/>
      <c r="K54" s="859"/>
      <c r="L54" s="859"/>
      <c r="M54" s="859"/>
      <c r="N54" s="859"/>
      <c r="O54" s="859"/>
      <c r="P54" s="859"/>
      <c r="Q54" s="840"/>
      <c r="R54" s="841"/>
      <c r="S54" s="402"/>
      <c r="T54" s="402"/>
      <c r="U54" s="402"/>
      <c r="V54" s="402"/>
      <c r="W54" s="404"/>
    </row>
    <row r="55" spans="1:23" s="215" customFormat="1" ht="15" x14ac:dyDescent="0.25">
      <c r="A55" s="860"/>
      <c r="B55" s="859"/>
      <c r="C55" s="859"/>
      <c r="D55" s="859"/>
      <c r="E55" s="859"/>
      <c r="F55" s="859"/>
      <c r="G55" s="859"/>
      <c r="H55" s="859"/>
      <c r="I55" s="859"/>
      <c r="J55" s="859"/>
      <c r="K55" s="859"/>
      <c r="L55" s="859"/>
      <c r="M55" s="859"/>
      <c r="N55" s="859"/>
      <c r="O55" s="859"/>
      <c r="P55" s="859"/>
      <c r="Q55" s="840"/>
      <c r="R55" s="841"/>
      <c r="S55" s="402"/>
      <c r="T55" s="402"/>
      <c r="U55" s="402"/>
      <c r="V55" s="402"/>
      <c r="W55" s="404"/>
    </row>
    <row r="56" spans="1:23" s="215" customFormat="1" ht="15" x14ac:dyDescent="0.25">
      <c r="A56" s="868" t="s">
        <v>1107</v>
      </c>
      <c r="B56" s="869"/>
      <c r="C56" s="869"/>
      <c r="D56" s="869"/>
      <c r="E56" s="869"/>
      <c r="F56" s="869"/>
      <c r="G56" s="869"/>
      <c r="H56" s="869"/>
      <c r="I56" s="869"/>
      <c r="J56" s="869"/>
      <c r="K56" s="869"/>
      <c r="L56" s="869"/>
      <c r="M56" s="869"/>
      <c r="N56" s="869"/>
      <c r="O56" s="869"/>
      <c r="P56" s="870"/>
      <c r="Q56" s="874" t="s">
        <v>1106</v>
      </c>
      <c r="R56" s="875"/>
      <c r="S56" s="875"/>
      <c r="T56" s="875"/>
      <c r="U56" s="875"/>
      <c r="V56" s="876"/>
      <c r="W56" s="403">
        <f>SUM(W37:W55)</f>
        <v>0</v>
      </c>
    </row>
    <row r="57" spans="1:23" s="215" customFormat="1" ht="15.75" thickBot="1" x14ac:dyDescent="0.3">
      <c r="A57" s="871"/>
      <c r="B57" s="872"/>
      <c r="C57" s="872"/>
      <c r="D57" s="872"/>
      <c r="E57" s="872"/>
      <c r="F57" s="872"/>
      <c r="G57" s="872"/>
      <c r="H57" s="872"/>
      <c r="I57" s="872"/>
      <c r="J57" s="872"/>
      <c r="K57" s="872"/>
      <c r="L57" s="872"/>
      <c r="M57" s="872"/>
      <c r="N57" s="872"/>
      <c r="O57" s="872"/>
      <c r="P57" s="873"/>
      <c r="Q57" s="877" t="s">
        <v>1014</v>
      </c>
      <c r="R57" s="878"/>
      <c r="S57" s="878"/>
      <c r="T57" s="878"/>
      <c r="U57" s="878"/>
      <c r="V57" s="879"/>
      <c r="W57" s="405">
        <f>W56</f>
        <v>0</v>
      </c>
    </row>
    <row r="58" spans="1:23" s="215" customFormat="1" ht="15.75" thickBot="1" x14ac:dyDescent="0.3">
      <c r="A58" s="839"/>
      <c r="B58" s="839"/>
      <c r="C58" s="839"/>
      <c r="D58" s="839"/>
      <c r="E58" s="839"/>
      <c r="F58" s="839"/>
      <c r="G58" s="839"/>
      <c r="H58" s="839"/>
      <c r="I58" s="839"/>
      <c r="J58" s="839"/>
      <c r="K58" s="839"/>
      <c r="L58" s="839"/>
      <c r="M58" s="839"/>
      <c r="N58" s="839"/>
      <c r="O58" s="839"/>
      <c r="P58" s="839"/>
      <c r="Q58" s="839"/>
      <c r="R58" s="839"/>
      <c r="S58" s="839"/>
      <c r="T58" s="839"/>
      <c r="U58" s="839"/>
      <c r="V58" s="839"/>
      <c r="W58" s="839"/>
    </row>
    <row r="59" spans="1:23" s="215" customFormat="1" ht="14.45" customHeight="1" x14ac:dyDescent="0.25">
      <c r="A59" s="848" t="s">
        <v>191</v>
      </c>
      <c r="B59" s="849"/>
      <c r="C59" s="850"/>
      <c r="D59" s="851" t="str">
        <f>'Anex. 7. Lista Cantidades'!C18</f>
        <v>Nombre Subcapítulo 3</v>
      </c>
      <c r="E59" s="852"/>
      <c r="F59" s="852"/>
      <c r="G59" s="852"/>
      <c r="H59" s="852"/>
      <c r="I59" s="853"/>
      <c r="J59" s="880" t="s">
        <v>947</v>
      </c>
      <c r="K59" s="881"/>
      <c r="L59" s="882"/>
      <c r="M59" s="857" t="str">
        <f>VLOOKUP(J59,'Anex. 7. Lista Cantidades'!A$11:$C61,3)</f>
        <v>&lt;Ítem&gt;</v>
      </c>
      <c r="N59" s="857"/>
      <c r="O59" s="857"/>
      <c r="P59" s="857"/>
      <c r="Q59" s="857"/>
      <c r="R59" s="857"/>
      <c r="S59" s="857"/>
      <c r="T59" s="857"/>
      <c r="U59" s="857"/>
      <c r="V59" s="399" t="s">
        <v>0</v>
      </c>
      <c r="W59" s="400" t="str">
        <f>VLOOKUP(J59,'Anex. 7. Lista Cantidades'!A$11:$E61,4)</f>
        <v>&lt;Unidad&gt;</v>
      </c>
    </row>
    <row r="60" spans="1:23" s="215" customFormat="1" ht="14.45" customHeight="1" x14ac:dyDescent="0.25">
      <c r="A60" s="858" t="s">
        <v>1108</v>
      </c>
      <c r="B60" s="859"/>
      <c r="C60" s="859"/>
      <c r="D60" s="859"/>
      <c r="E60" s="859"/>
      <c r="F60" s="859"/>
      <c r="G60" s="859"/>
      <c r="H60" s="859"/>
      <c r="I60" s="859"/>
      <c r="J60" s="859"/>
      <c r="K60" s="859"/>
      <c r="L60" s="859"/>
      <c r="M60" s="859"/>
      <c r="N60" s="859"/>
      <c r="O60" s="859"/>
      <c r="P60" s="859"/>
      <c r="Q60" s="861" t="s">
        <v>29</v>
      </c>
      <c r="R60" s="862"/>
      <c r="S60" s="865" t="s">
        <v>1100</v>
      </c>
      <c r="T60" s="866"/>
      <c r="U60" s="867"/>
      <c r="V60" s="842" t="s">
        <v>1101</v>
      </c>
      <c r="W60" s="844" t="s">
        <v>1102</v>
      </c>
    </row>
    <row r="61" spans="1:23" s="215" customFormat="1" ht="15" x14ac:dyDescent="0.25">
      <c r="A61" s="860"/>
      <c r="B61" s="859"/>
      <c r="C61" s="859"/>
      <c r="D61" s="859"/>
      <c r="E61" s="859"/>
      <c r="F61" s="859"/>
      <c r="G61" s="859"/>
      <c r="H61" s="859"/>
      <c r="I61" s="859"/>
      <c r="J61" s="859"/>
      <c r="K61" s="859"/>
      <c r="L61" s="859"/>
      <c r="M61" s="859"/>
      <c r="N61" s="859"/>
      <c r="O61" s="859"/>
      <c r="P61" s="859"/>
      <c r="Q61" s="863"/>
      <c r="R61" s="864"/>
      <c r="S61" s="401" t="s">
        <v>1103</v>
      </c>
      <c r="T61" s="401" t="s">
        <v>1104</v>
      </c>
      <c r="U61" s="401" t="s">
        <v>1105</v>
      </c>
      <c r="V61" s="843"/>
      <c r="W61" s="845"/>
    </row>
    <row r="62" spans="1:23" s="215" customFormat="1" ht="34.5" customHeight="1" x14ac:dyDescent="0.25">
      <c r="A62" s="860"/>
      <c r="B62" s="859"/>
      <c r="C62" s="859"/>
      <c r="D62" s="859"/>
      <c r="E62" s="859"/>
      <c r="F62" s="859"/>
      <c r="G62" s="859"/>
      <c r="H62" s="859"/>
      <c r="I62" s="859"/>
      <c r="J62" s="859"/>
      <c r="K62" s="859"/>
      <c r="L62" s="859"/>
      <c r="M62" s="859"/>
      <c r="N62" s="859"/>
      <c r="O62" s="859"/>
      <c r="P62" s="859"/>
      <c r="Q62" s="846" t="s">
        <v>1278</v>
      </c>
      <c r="R62" s="847"/>
      <c r="S62" s="402"/>
      <c r="T62" s="402"/>
      <c r="U62" s="402"/>
      <c r="V62" s="402"/>
      <c r="W62" s="403">
        <f>V62*U62*T62*S62</f>
        <v>0</v>
      </c>
    </row>
    <row r="63" spans="1:23" s="215" customFormat="1" ht="15" x14ac:dyDescent="0.25">
      <c r="A63" s="860"/>
      <c r="B63" s="859"/>
      <c r="C63" s="859"/>
      <c r="D63" s="859"/>
      <c r="E63" s="859"/>
      <c r="F63" s="859"/>
      <c r="G63" s="859"/>
      <c r="H63" s="859"/>
      <c r="I63" s="859"/>
      <c r="J63" s="859"/>
      <c r="K63" s="859"/>
      <c r="L63" s="859"/>
      <c r="M63" s="859"/>
      <c r="N63" s="859"/>
      <c r="O63" s="859"/>
      <c r="P63" s="859"/>
      <c r="Q63" s="840"/>
      <c r="R63" s="841"/>
      <c r="S63" s="402"/>
      <c r="T63" s="402"/>
      <c r="U63" s="402"/>
      <c r="V63" s="402"/>
      <c r="W63" s="403"/>
    </row>
    <row r="64" spans="1:23" s="215" customFormat="1" ht="15" x14ac:dyDescent="0.25">
      <c r="A64" s="860"/>
      <c r="B64" s="859"/>
      <c r="C64" s="859"/>
      <c r="D64" s="859"/>
      <c r="E64" s="859"/>
      <c r="F64" s="859"/>
      <c r="G64" s="859"/>
      <c r="H64" s="859"/>
      <c r="I64" s="859"/>
      <c r="J64" s="859"/>
      <c r="K64" s="859"/>
      <c r="L64" s="859"/>
      <c r="M64" s="859"/>
      <c r="N64" s="859"/>
      <c r="O64" s="859"/>
      <c r="P64" s="859"/>
      <c r="Q64" s="840"/>
      <c r="R64" s="841"/>
      <c r="S64" s="402"/>
      <c r="T64" s="402"/>
      <c r="U64" s="402"/>
      <c r="V64" s="402"/>
      <c r="W64" s="403"/>
    </row>
    <row r="65" spans="1:23" s="215" customFormat="1" ht="15" x14ac:dyDescent="0.25">
      <c r="A65" s="860"/>
      <c r="B65" s="859"/>
      <c r="C65" s="859"/>
      <c r="D65" s="859"/>
      <c r="E65" s="859"/>
      <c r="F65" s="859"/>
      <c r="G65" s="859"/>
      <c r="H65" s="859"/>
      <c r="I65" s="859"/>
      <c r="J65" s="859"/>
      <c r="K65" s="859"/>
      <c r="L65" s="859"/>
      <c r="M65" s="859"/>
      <c r="N65" s="859"/>
      <c r="O65" s="859"/>
      <c r="P65" s="859"/>
      <c r="Q65" s="840"/>
      <c r="R65" s="841"/>
      <c r="S65" s="402"/>
      <c r="T65" s="402"/>
      <c r="U65" s="402"/>
      <c r="V65" s="402"/>
      <c r="W65" s="403"/>
    </row>
    <row r="66" spans="1:23" s="215" customFormat="1" ht="15" x14ac:dyDescent="0.25">
      <c r="A66" s="860"/>
      <c r="B66" s="859"/>
      <c r="C66" s="859"/>
      <c r="D66" s="859"/>
      <c r="E66" s="859"/>
      <c r="F66" s="859"/>
      <c r="G66" s="859"/>
      <c r="H66" s="859"/>
      <c r="I66" s="859"/>
      <c r="J66" s="859"/>
      <c r="K66" s="859"/>
      <c r="L66" s="859"/>
      <c r="M66" s="859"/>
      <c r="N66" s="859"/>
      <c r="O66" s="859"/>
      <c r="P66" s="859"/>
      <c r="Q66" s="840"/>
      <c r="R66" s="841"/>
      <c r="S66" s="402"/>
      <c r="T66" s="402"/>
      <c r="U66" s="402"/>
      <c r="V66" s="402"/>
      <c r="W66" s="403"/>
    </row>
    <row r="67" spans="1:23" s="215" customFormat="1" ht="15" x14ac:dyDescent="0.25">
      <c r="A67" s="860"/>
      <c r="B67" s="859"/>
      <c r="C67" s="859"/>
      <c r="D67" s="859"/>
      <c r="E67" s="859"/>
      <c r="F67" s="859"/>
      <c r="G67" s="859"/>
      <c r="H67" s="859"/>
      <c r="I67" s="859"/>
      <c r="J67" s="859"/>
      <c r="K67" s="859"/>
      <c r="L67" s="859"/>
      <c r="M67" s="859"/>
      <c r="N67" s="859"/>
      <c r="O67" s="859"/>
      <c r="P67" s="859"/>
      <c r="Q67" s="840"/>
      <c r="R67" s="841"/>
      <c r="S67" s="402"/>
      <c r="T67" s="402"/>
      <c r="U67" s="402"/>
      <c r="V67" s="402"/>
      <c r="W67" s="404"/>
    </row>
    <row r="68" spans="1:23" s="215" customFormat="1" ht="15" x14ac:dyDescent="0.25">
      <c r="A68" s="860"/>
      <c r="B68" s="859"/>
      <c r="C68" s="859"/>
      <c r="D68" s="859"/>
      <c r="E68" s="859"/>
      <c r="F68" s="859"/>
      <c r="G68" s="859"/>
      <c r="H68" s="859"/>
      <c r="I68" s="859"/>
      <c r="J68" s="859"/>
      <c r="K68" s="859"/>
      <c r="L68" s="859"/>
      <c r="M68" s="859"/>
      <c r="N68" s="859"/>
      <c r="O68" s="859"/>
      <c r="P68" s="859"/>
      <c r="Q68" s="840"/>
      <c r="R68" s="841"/>
      <c r="S68" s="402"/>
      <c r="T68" s="402"/>
      <c r="U68" s="402"/>
      <c r="V68" s="402"/>
      <c r="W68" s="404"/>
    </row>
    <row r="69" spans="1:23" s="215" customFormat="1" ht="15" x14ac:dyDescent="0.25">
      <c r="A69" s="860"/>
      <c r="B69" s="859"/>
      <c r="C69" s="859"/>
      <c r="D69" s="859"/>
      <c r="E69" s="859"/>
      <c r="F69" s="859"/>
      <c r="G69" s="859"/>
      <c r="H69" s="859"/>
      <c r="I69" s="859"/>
      <c r="J69" s="859"/>
      <c r="K69" s="859"/>
      <c r="L69" s="859"/>
      <c r="M69" s="859"/>
      <c r="N69" s="859"/>
      <c r="O69" s="859"/>
      <c r="P69" s="859"/>
      <c r="Q69" s="840"/>
      <c r="R69" s="841"/>
      <c r="S69" s="402"/>
      <c r="T69" s="402"/>
      <c r="U69" s="402"/>
      <c r="V69" s="402"/>
      <c r="W69" s="404"/>
    </row>
    <row r="70" spans="1:23" s="215" customFormat="1" ht="15" x14ac:dyDescent="0.25">
      <c r="A70" s="860"/>
      <c r="B70" s="859"/>
      <c r="C70" s="859"/>
      <c r="D70" s="859"/>
      <c r="E70" s="859"/>
      <c r="F70" s="859"/>
      <c r="G70" s="859"/>
      <c r="H70" s="859"/>
      <c r="I70" s="859"/>
      <c r="J70" s="859"/>
      <c r="K70" s="859"/>
      <c r="L70" s="859"/>
      <c r="M70" s="859"/>
      <c r="N70" s="859"/>
      <c r="O70" s="859"/>
      <c r="P70" s="859"/>
      <c r="Q70" s="840"/>
      <c r="R70" s="841"/>
      <c r="S70" s="402"/>
      <c r="T70" s="402"/>
      <c r="U70" s="402"/>
      <c r="V70" s="402"/>
      <c r="W70" s="404"/>
    </row>
    <row r="71" spans="1:23" s="215" customFormat="1" ht="15" x14ac:dyDescent="0.25">
      <c r="A71" s="860"/>
      <c r="B71" s="859"/>
      <c r="C71" s="859"/>
      <c r="D71" s="859"/>
      <c r="E71" s="859"/>
      <c r="F71" s="859"/>
      <c r="G71" s="859"/>
      <c r="H71" s="859"/>
      <c r="I71" s="859"/>
      <c r="J71" s="859"/>
      <c r="K71" s="859"/>
      <c r="L71" s="859"/>
      <c r="M71" s="859"/>
      <c r="N71" s="859"/>
      <c r="O71" s="859"/>
      <c r="P71" s="859"/>
      <c r="Q71" s="840"/>
      <c r="R71" s="841"/>
      <c r="S71" s="402"/>
      <c r="T71" s="402"/>
      <c r="U71" s="402"/>
      <c r="V71" s="402"/>
      <c r="W71" s="404"/>
    </row>
    <row r="72" spans="1:23" s="215" customFormat="1" ht="15" x14ac:dyDescent="0.25">
      <c r="A72" s="860"/>
      <c r="B72" s="859"/>
      <c r="C72" s="859"/>
      <c r="D72" s="859"/>
      <c r="E72" s="859"/>
      <c r="F72" s="859"/>
      <c r="G72" s="859"/>
      <c r="H72" s="859"/>
      <c r="I72" s="859"/>
      <c r="J72" s="859"/>
      <c r="K72" s="859"/>
      <c r="L72" s="859"/>
      <c r="M72" s="859"/>
      <c r="N72" s="859"/>
      <c r="O72" s="859"/>
      <c r="P72" s="859"/>
      <c r="Q72" s="840"/>
      <c r="R72" s="841"/>
      <c r="S72" s="402"/>
      <c r="T72" s="402"/>
      <c r="U72" s="402"/>
      <c r="V72" s="402"/>
      <c r="W72" s="404"/>
    </row>
    <row r="73" spans="1:23" s="215" customFormat="1" ht="15" x14ac:dyDescent="0.25">
      <c r="A73" s="860"/>
      <c r="B73" s="859"/>
      <c r="C73" s="859"/>
      <c r="D73" s="859"/>
      <c r="E73" s="859"/>
      <c r="F73" s="859"/>
      <c r="G73" s="859"/>
      <c r="H73" s="859"/>
      <c r="I73" s="859"/>
      <c r="J73" s="859"/>
      <c r="K73" s="859"/>
      <c r="L73" s="859"/>
      <c r="M73" s="859"/>
      <c r="N73" s="859"/>
      <c r="O73" s="859"/>
      <c r="P73" s="859"/>
      <c r="Q73" s="840"/>
      <c r="R73" s="841"/>
      <c r="S73" s="402"/>
      <c r="T73" s="402"/>
      <c r="U73" s="402"/>
      <c r="V73" s="402"/>
      <c r="W73" s="404"/>
    </row>
    <row r="74" spans="1:23" s="215" customFormat="1" ht="15" x14ac:dyDescent="0.25">
      <c r="A74" s="860"/>
      <c r="B74" s="859"/>
      <c r="C74" s="859"/>
      <c r="D74" s="859"/>
      <c r="E74" s="859"/>
      <c r="F74" s="859"/>
      <c r="G74" s="859"/>
      <c r="H74" s="859"/>
      <c r="I74" s="859"/>
      <c r="J74" s="859"/>
      <c r="K74" s="859"/>
      <c r="L74" s="859"/>
      <c r="M74" s="859"/>
      <c r="N74" s="859"/>
      <c r="O74" s="859"/>
      <c r="P74" s="859"/>
      <c r="Q74" s="840"/>
      <c r="R74" s="841"/>
      <c r="S74" s="402"/>
      <c r="T74" s="402"/>
      <c r="U74" s="402"/>
      <c r="V74" s="402"/>
      <c r="W74" s="404"/>
    </row>
    <row r="75" spans="1:23" s="215" customFormat="1" ht="15" x14ac:dyDescent="0.25">
      <c r="A75" s="860"/>
      <c r="B75" s="859"/>
      <c r="C75" s="859"/>
      <c r="D75" s="859"/>
      <c r="E75" s="859"/>
      <c r="F75" s="859"/>
      <c r="G75" s="859"/>
      <c r="H75" s="859"/>
      <c r="I75" s="859"/>
      <c r="J75" s="859"/>
      <c r="K75" s="859"/>
      <c r="L75" s="859"/>
      <c r="M75" s="859"/>
      <c r="N75" s="859"/>
      <c r="O75" s="859"/>
      <c r="P75" s="859"/>
      <c r="Q75" s="840"/>
      <c r="R75" s="841"/>
      <c r="S75" s="402"/>
      <c r="T75" s="402"/>
      <c r="U75" s="402"/>
      <c r="V75" s="402"/>
      <c r="W75" s="404"/>
    </row>
    <row r="76" spans="1:23" s="215" customFormat="1" ht="15" x14ac:dyDescent="0.25">
      <c r="A76" s="860"/>
      <c r="B76" s="859"/>
      <c r="C76" s="859"/>
      <c r="D76" s="859"/>
      <c r="E76" s="859"/>
      <c r="F76" s="859"/>
      <c r="G76" s="859"/>
      <c r="H76" s="859"/>
      <c r="I76" s="859"/>
      <c r="J76" s="859"/>
      <c r="K76" s="859"/>
      <c r="L76" s="859"/>
      <c r="M76" s="859"/>
      <c r="N76" s="859"/>
      <c r="O76" s="859"/>
      <c r="P76" s="859"/>
      <c r="Q76" s="840"/>
      <c r="R76" s="841"/>
      <c r="S76" s="402"/>
      <c r="T76" s="402"/>
      <c r="U76" s="402"/>
      <c r="V76" s="402"/>
      <c r="W76" s="404"/>
    </row>
    <row r="77" spans="1:23" s="215" customFormat="1" ht="15" x14ac:dyDescent="0.25">
      <c r="A77" s="860"/>
      <c r="B77" s="859"/>
      <c r="C77" s="859"/>
      <c r="D77" s="859"/>
      <c r="E77" s="859"/>
      <c r="F77" s="859"/>
      <c r="G77" s="859"/>
      <c r="H77" s="859"/>
      <c r="I77" s="859"/>
      <c r="J77" s="859"/>
      <c r="K77" s="859"/>
      <c r="L77" s="859"/>
      <c r="M77" s="859"/>
      <c r="N77" s="859"/>
      <c r="O77" s="859"/>
      <c r="P77" s="859"/>
      <c r="Q77" s="840"/>
      <c r="R77" s="841"/>
      <c r="S77" s="402"/>
      <c r="T77" s="402"/>
      <c r="U77" s="402"/>
      <c r="V77" s="402"/>
      <c r="W77" s="404"/>
    </row>
    <row r="78" spans="1:23" s="215" customFormat="1" ht="15" x14ac:dyDescent="0.25">
      <c r="A78" s="860"/>
      <c r="B78" s="859"/>
      <c r="C78" s="859"/>
      <c r="D78" s="859"/>
      <c r="E78" s="859"/>
      <c r="F78" s="859"/>
      <c r="G78" s="859"/>
      <c r="H78" s="859"/>
      <c r="I78" s="859"/>
      <c r="J78" s="859"/>
      <c r="K78" s="859"/>
      <c r="L78" s="859"/>
      <c r="M78" s="859"/>
      <c r="N78" s="859"/>
      <c r="O78" s="859"/>
      <c r="P78" s="859"/>
      <c r="Q78" s="840"/>
      <c r="R78" s="841"/>
      <c r="S78" s="402"/>
      <c r="T78" s="402"/>
      <c r="U78" s="402"/>
      <c r="V78" s="402"/>
      <c r="W78" s="404"/>
    </row>
    <row r="79" spans="1:23" s="215" customFormat="1" ht="15" x14ac:dyDescent="0.25">
      <c r="A79" s="860"/>
      <c r="B79" s="859"/>
      <c r="C79" s="859"/>
      <c r="D79" s="859"/>
      <c r="E79" s="859"/>
      <c r="F79" s="859"/>
      <c r="G79" s="859"/>
      <c r="H79" s="859"/>
      <c r="I79" s="859"/>
      <c r="J79" s="859"/>
      <c r="K79" s="859"/>
      <c r="L79" s="859"/>
      <c r="M79" s="859"/>
      <c r="N79" s="859"/>
      <c r="O79" s="859"/>
      <c r="P79" s="859"/>
      <c r="Q79" s="840"/>
      <c r="R79" s="841"/>
      <c r="S79" s="402"/>
      <c r="T79" s="402"/>
      <c r="U79" s="402"/>
      <c r="V79" s="402"/>
      <c r="W79" s="404"/>
    </row>
    <row r="80" spans="1:23" s="215" customFormat="1" ht="15" x14ac:dyDescent="0.25">
      <c r="A80" s="860"/>
      <c r="B80" s="859"/>
      <c r="C80" s="859"/>
      <c r="D80" s="859"/>
      <c r="E80" s="859"/>
      <c r="F80" s="859"/>
      <c r="G80" s="859"/>
      <c r="H80" s="859"/>
      <c r="I80" s="859"/>
      <c r="J80" s="859"/>
      <c r="K80" s="859"/>
      <c r="L80" s="859"/>
      <c r="M80" s="859"/>
      <c r="N80" s="859"/>
      <c r="O80" s="859"/>
      <c r="P80" s="859"/>
      <c r="Q80" s="840"/>
      <c r="R80" s="841"/>
      <c r="S80" s="402"/>
      <c r="T80" s="402"/>
      <c r="U80" s="402"/>
      <c r="V80" s="402"/>
      <c r="W80" s="404"/>
    </row>
    <row r="81" spans="1:23" s="215" customFormat="1" ht="15" x14ac:dyDescent="0.25">
      <c r="A81" s="868" t="s">
        <v>1107</v>
      </c>
      <c r="B81" s="869"/>
      <c r="C81" s="869"/>
      <c r="D81" s="869"/>
      <c r="E81" s="869"/>
      <c r="F81" s="869"/>
      <c r="G81" s="869"/>
      <c r="H81" s="869"/>
      <c r="I81" s="869"/>
      <c r="J81" s="869"/>
      <c r="K81" s="869"/>
      <c r="L81" s="869"/>
      <c r="M81" s="869"/>
      <c r="N81" s="869"/>
      <c r="O81" s="869"/>
      <c r="P81" s="870"/>
      <c r="Q81" s="874" t="s">
        <v>1106</v>
      </c>
      <c r="R81" s="875"/>
      <c r="S81" s="875"/>
      <c r="T81" s="875"/>
      <c r="U81" s="875"/>
      <c r="V81" s="876"/>
      <c r="W81" s="403">
        <f>SUM(W62:W80)</f>
        <v>0</v>
      </c>
    </row>
    <row r="82" spans="1:23" s="215" customFormat="1" ht="15.75" thickBot="1" x14ac:dyDescent="0.3">
      <c r="A82" s="871"/>
      <c r="B82" s="872"/>
      <c r="C82" s="872"/>
      <c r="D82" s="872"/>
      <c r="E82" s="872"/>
      <c r="F82" s="872"/>
      <c r="G82" s="872"/>
      <c r="H82" s="872"/>
      <c r="I82" s="872"/>
      <c r="J82" s="872"/>
      <c r="K82" s="872"/>
      <c r="L82" s="872"/>
      <c r="M82" s="872"/>
      <c r="N82" s="872"/>
      <c r="O82" s="872"/>
      <c r="P82" s="873"/>
      <c r="Q82" s="877" t="s">
        <v>1014</v>
      </c>
      <c r="R82" s="878"/>
      <c r="S82" s="878"/>
      <c r="T82" s="878"/>
      <c r="U82" s="878"/>
      <c r="V82" s="879"/>
      <c r="W82" s="405">
        <f>W81</f>
        <v>0</v>
      </c>
    </row>
    <row r="83" spans="1:23" s="215" customFormat="1" ht="15" x14ac:dyDescent="0.25">
      <c r="A83" s="839"/>
      <c r="B83" s="839"/>
      <c r="C83" s="839"/>
      <c r="D83" s="839"/>
      <c r="E83" s="839"/>
      <c r="F83" s="839"/>
      <c r="G83" s="839"/>
      <c r="H83" s="839"/>
      <c r="I83" s="839"/>
      <c r="J83" s="839"/>
      <c r="K83" s="839"/>
      <c r="L83" s="839"/>
      <c r="M83" s="839"/>
      <c r="N83" s="839"/>
      <c r="O83" s="839"/>
      <c r="P83" s="839"/>
      <c r="Q83" s="839"/>
      <c r="R83" s="839"/>
      <c r="S83" s="839"/>
      <c r="T83" s="839"/>
      <c r="U83" s="839"/>
      <c r="V83" s="839"/>
      <c r="W83" s="839"/>
    </row>
    <row r="84" spans="1:23" ht="15" x14ac:dyDescent="0.25">
      <c r="A84" s="890"/>
      <c r="B84" s="890"/>
      <c r="C84" s="890"/>
      <c r="D84" s="890"/>
      <c r="E84" s="890"/>
      <c r="F84" s="890"/>
      <c r="G84" s="890"/>
      <c r="H84" s="890"/>
      <c r="I84" s="890"/>
      <c r="J84" s="890"/>
      <c r="K84" s="890"/>
      <c r="L84" s="890"/>
      <c r="M84" s="890"/>
      <c r="N84" s="890"/>
      <c r="O84" s="890"/>
      <c r="P84" s="890"/>
      <c r="Q84" s="890"/>
      <c r="R84" s="890"/>
      <c r="S84" s="890"/>
      <c r="T84" s="890"/>
      <c r="U84" s="890"/>
      <c r="V84" s="890"/>
      <c r="W84" s="890"/>
    </row>
    <row r="85" spans="1:23" ht="15" x14ac:dyDescent="0.25">
      <c r="A85" s="891"/>
      <c r="B85" s="891"/>
      <c r="C85" s="891"/>
      <c r="D85" s="681" t="s">
        <v>1233</v>
      </c>
      <c r="E85" s="681"/>
      <c r="F85" s="681"/>
      <c r="G85" s="681"/>
      <c r="H85" s="681"/>
      <c r="I85" s="681"/>
      <c r="J85" s="681"/>
      <c r="K85" s="681"/>
      <c r="L85" s="681"/>
      <c r="M85" s="681"/>
      <c r="N85" s="681"/>
      <c r="O85" s="681"/>
      <c r="R85" s="682" t="s">
        <v>1233</v>
      </c>
      <c r="S85" s="682"/>
      <c r="T85" s="682"/>
      <c r="U85" s="682"/>
      <c r="V85" s="682"/>
      <c r="W85" s="535"/>
    </row>
    <row r="86" spans="1:23" ht="15" x14ac:dyDescent="0.25">
      <c r="A86" s="891"/>
      <c r="B86" s="891"/>
      <c r="C86" s="891"/>
      <c r="D86" s="679" t="s">
        <v>1268</v>
      </c>
      <c r="E86" s="679"/>
      <c r="F86" s="679"/>
      <c r="G86" s="679"/>
      <c r="H86" s="679"/>
      <c r="I86" s="679"/>
      <c r="J86" s="679"/>
      <c r="K86" s="679"/>
      <c r="L86" s="679"/>
      <c r="M86" s="679"/>
      <c r="N86" s="679"/>
      <c r="O86" s="679"/>
      <c r="R86" s="679" t="s">
        <v>1268</v>
      </c>
      <c r="S86" s="679"/>
      <c r="T86" s="679"/>
      <c r="U86" s="679"/>
      <c r="V86" s="679"/>
      <c r="W86" s="535"/>
    </row>
    <row r="87" spans="1:23" ht="48.75" customHeight="1" x14ac:dyDescent="0.25">
      <c r="A87" s="891"/>
      <c r="B87" s="891"/>
      <c r="C87" s="891"/>
      <c r="D87" s="680" t="s">
        <v>1229</v>
      </c>
      <c r="E87" s="680"/>
      <c r="F87" s="680"/>
      <c r="G87" s="680"/>
      <c r="H87" s="680"/>
      <c r="I87" s="680"/>
      <c r="J87" s="680"/>
      <c r="K87" s="680"/>
      <c r="L87" s="680"/>
      <c r="M87" s="680"/>
      <c r="N87" s="680"/>
      <c r="O87" s="680"/>
      <c r="R87" s="680" t="s">
        <v>1232</v>
      </c>
      <c r="S87" s="680"/>
      <c r="T87" s="680"/>
      <c r="U87" s="680"/>
      <c r="V87" s="680"/>
      <c r="W87" s="535"/>
    </row>
    <row r="88" spans="1:23" ht="15" x14ac:dyDescent="0.25">
      <c r="A88" s="891"/>
      <c r="B88" s="891"/>
      <c r="C88" s="891"/>
      <c r="D88" s="681" t="s">
        <v>1230</v>
      </c>
      <c r="E88" s="681"/>
      <c r="F88" s="681"/>
      <c r="G88" s="681"/>
      <c r="H88" s="681"/>
      <c r="I88" s="681"/>
      <c r="J88" s="681"/>
      <c r="K88" s="681"/>
      <c r="L88" s="681"/>
      <c r="M88" s="681"/>
      <c r="N88" s="681"/>
      <c r="O88" s="681"/>
      <c r="R88" s="681" t="s">
        <v>1231</v>
      </c>
      <c r="S88" s="681"/>
      <c r="T88" s="681"/>
      <c r="U88" s="681"/>
      <c r="V88" s="681"/>
      <c r="W88" s="535"/>
    </row>
  </sheetData>
  <mergeCells count="116">
    <mergeCell ref="D86:O86"/>
    <mergeCell ref="D87:O87"/>
    <mergeCell ref="D88:O88"/>
    <mergeCell ref="A1:F3"/>
    <mergeCell ref="G1:V3"/>
    <mergeCell ref="A6:W6"/>
    <mergeCell ref="A8:W8"/>
    <mergeCell ref="A84:W84"/>
    <mergeCell ref="A85:C88"/>
    <mergeCell ref="R85:V85"/>
    <mergeCell ref="R86:V86"/>
    <mergeCell ref="R87:V87"/>
    <mergeCell ref="R88:V88"/>
    <mergeCell ref="A4:W4"/>
    <mergeCell ref="Q73:R73"/>
    <mergeCell ref="Q74:R74"/>
    <mergeCell ref="Q75:R75"/>
    <mergeCell ref="Q76:R76"/>
    <mergeCell ref="Q77:R77"/>
    <mergeCell ref="Q78:R78"/>
    <mergeCell ref="A81:P82"/>
    <mergeCell ref="Q81:V81"/>
    <mergeCell ref="Q82:V82"/>
    <mergeCell ref="V60:V61"/>
    <mergeCell ref="W60:W61"/>
    <mergeCell ref="Q62:R62"/>
    <mergeCell ref="Q63:R63"/>
    <mergeCell ref="Q64:R64"/>
    <mergeCell ref="Q65:R65"/>
    <mergeCell ref="Q71:R71"/>
    <mergeCell ref="Q72:R72"/>
    <mergeCell ref="D85:O85"/>
    <mergeCell ref="A59:C59"/>
    <mergeCell ref="D59:I59"/>
    <mergeCell ref="J59:L59"/>
    <mergeCell ref="M59:U59"/>
    <mergeCell ref="A60:P80"/>
    <mergeCell ref="Q60:R61"/>
    <mergeCell ref="S60:U60"/>
    <mergeCell ref="Q66:R66"/>
    <mergeCell ref="Q67:R67"/>
    <mergeCell ref="Q68:R68"/>
    <mergeCell ref="Q80:R80"/>
    <mergeCell ref="Q79:R79"/>
    <mergeCell ref="Q69:R69"/>
    <mergeCell ref="Q70:R70"/>
    <mergeCell ref="Q43:R43"/>
    <mergeCell ref="Q44:R44"/>
    <mergeCell ref="Q53:R53"/>
    <mergeCell ref="Q54:R54"/>
    <mergeCell ref="Q55:R55"/>
    <mergeCell ref="A56:P57"/>
    <mergeCell ref="Q56:V56"/>
    <mergeCell ref="Q57:V57"/>
    <mergeCell ref="V35:V36"/>
    <mergeCell ref="Q37:R37"/>
    <mergeCell ref="Q38:R38"/>
    <mergeCell ref="Q39:R39"/>
    <mergeCell ref="Q40:R40"/>
    <mergeCell ref="Q41:R41"/>
    <mergeCell ref="Q49:R49"/>
    <mergeCell ref="Q50:R50"/>
    <mergeCell ref="Q51:R51"/>
    <mergeCell ref="Q52:R52"/>
    <mergeCell ref="Q45:R45"/>
    <mergeCell ref="Q46:R46"/>
    <mergeCell ref="Q47:R47"/>
    <mergeCell ref="Q48:R48"/>
    <mergeCell ref="Q10:R11"/>
    <mergeCell ref="S10:U10"/>
    <mergeCell ref="Q16:R16"/>
    <mergeCell ref="Q17:R17"/>
    <mergeCell ref="Q18:R18"/>
    <mergeCell ref="W35:W36"/>
    <mergeCell ref="A31:P32"/>
    <mergeCell ref="Q31:V31"/>
    <mergeCell ref="Q32:V32"/>
    <mergeCell ref="A33:W33"/>
    <mergeCell ref="Q25:R25"/>
    <mergeCell ref="Q26:R26"/>
    <mergeCell ref="Q27:R27"/>
    <mergeCell ref="Q28:R28"/>
    <mergeCell ref="Q29:R29"/>
    <mergeCell ref="Q30:R30"/>
    <mergeCell ref="A34:C34"/>
    <mergeCell ref="D34:I34"/>
    <mergeCell ref="J34:L34"/>
    <mergeCell ref="M34:U34"/>
    <mergeCell ref="A35:P55"/>
    <mergeCell ref="Q35:R36"/>
    <mergeCell ref="S35:U35"/>
    <mergeCell ref="Q42:R42"/>
    <mergeCell ref="T5:U5"/>
    <mergeCell ref="A5:E5"/>
    <mergeCell ref="V5:W5"/>
    <mergeCell ref="F5:S5"/>
    <mergeCell ref="A83:W83"/>
    <mergeCell ref="A58:W58"/>
    <mergeCell ref="Q19:R19"/>
    <mergeCell ref="Q20:R20"/>
    <mergeCell ref="Q21:R21"/>
    <mergeCell ref="Q22:R22"/>
    <mergeCell ref="Q23:R23"/>
    <mergeCell ref="Q24:R24"/>
    <mergeCell ref="A7:W7"/>
    <mergeCell ref="V10:V11"/>
    <mergeCell ref="W10:W11"/>
    <mergeCell ref="Q12:R12"/>
    <mergeCell ref="Q13:R13"/>
    <mergeCell ref="Q14:R14"/>
    <mergeCell ref="Q15:R15"/>
    <mergeCell ref="A9:C9"/>
    <mergeCell ref="D9:I9"/>
    <mergeCell ref="J9:L9"/>
    <mergeCell ref="M9:U9"/>
    <mergeCell ref="A10:P30"/>
  </mergeCells>
  <pageMargins left="0.25" right="0.25" top="0.75" bottom="0.75" header="0.3" footer="0.3"/>
  <pageSetup scale="47" fitToHeight="0" orientation="portrait" horizontalDpi="360" verticalDpi="36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913E-A4CC-784F-B452-994E6052480D}">
  <dimension ref="A1:HL15"/>
  <sheetViews>
    <sheetView view="pageBreakPreview" zoomScaleNormal="90" zoomScaleSheetLayoutView="100" workbookViewId="0">
      <selection activeCell="E2" sqref="E2:E3"/>
    </sheetView>
  </sheetViews>
  <sheetFormatPr baseColWidth="10" defaultColWidth="11.42578125" defaultRowHeight="12.75" x14ac:dyDescent="0.2"/>
  <cols>
    <col min="1" max="1" width="14.42578125" style="178" customWidth="1"/>
    <col min="2" max="2" width="25.85546875" style="195" bestFit="1" customWidth="1"/>
    <col min="3" max="3" width="56.42578125" style="178" customWidth="1"/>
    <col min="4" max="4" width="19.85546875" style="178" customWidth="1"/>
    <col min="5" max="5" width="24.28515625" style="196" customWidth="1"/>
    <col min="6" max="6" width="15" style="194" hidden="1" customWidth="1"/>
    <col min="7" max="7" width="13.7109375" style="178" hidden="1" customWidth="1"/>
    <col min="8" max="8" width="14" style="178" hidden="1" customWidth="1"/>
    <col min="9" max="9" width="15.42578125" style="178" hidden="1" customWidth="1"/>
    <col min="10" max="16384" width="11.42578125" style="178"/>
  </cols>
  <sheetData>
    <row r="1" spans="1:220" s="184" customFormat="1" ht="22.5" customHeight="1" x14ac:dyDescent="0.25">
      <c r="A1" s="903"/>
      <c r="B1" s="904"/>
      <c r="C1" s="835" t="s">
        <v>1285</v>
      </c>
      <c r="D1" s="835"/>
      <c r="E1" s="153" t="s">
        <v>1279</v>
      </c>
      <c r="F1" s="182" t="s">
        <v>962</v>
      </c>
      <c r="G1" s="183"/>
      <c r="I1" s="903"/>
    </row>
    <row r="2" spans="1:220" s="187" customFormat="1" ht="21.75" customHeight="1" x14ac:dyDescent="0.25">
      <c r="A2" s="903"/>
      <c r="B2" s="904"/>
      <c r="C2" s="835"/>
      <c r="D2" s="835"/>
      <c r="E2" s="154" t="s">
        <v>1354</v>
      </c>
      <c r="F2" s="185" t="s">
        <v>963</v>
      </c>
      <c r="G2" s="186"/>
      <c r="I2" s="903"/>
    </row>
    <row r="3" spans="1:220" s="190" customFormat="1" ht="18.75" customHeight="1" x14ac:dyDescent="0.25">
      <c r="A3" s="905"/>
      <c r="B3" s="906"/>
      <c r="C3" s="835"/>
      <c r="D3" s="835"/>
      <c r="E3" s="575" t="s">
        <v>1355</v>
      </c>
      <c r="F3" s="188" t="s">
        <v>964</v>
      </c>
      <c r="G3" s="189"/>
      <c r="I3" s="903"/>
      <c r="J3" s="193"/>
      <c r="K3" s="193"/>
      <c r="L3" s="193"/>
      <c r="M3" s="193"/>
      <c r="N3" s="193"/>
      <c r="O3" s="193"/>
      <c r="P3" s="193"/>
      <c r="Q3" s="193"/>
      <c r="R3" s="193"/>
      <c r="S3" s="193"/>
      <c r="T3" s="193"/>
      <c r="U3" s="193"/>
      <c r="V3" s="193"/>
      <c r="W3" s="193"/>
      <c r="X3" s="193"/>
      <c r="Y3" s="193"/>
      <c r="Z3" s="193"/>
      <c r="AA3" s="193"/>
      <c r="AB3" s="193"/>
      <c r="AC3" s="193"/>
      <c r="AD3" s="193"/>
      <c r="AE3" s="193"/>
      <c r="AF3" s="193"/>
      <c r="AG3" s="193"/>
      <c r="AH3" s="193"/>
      <c r="AI3" s="193"/>
      <c r="AJ3" s="193"/>
      <c r="AK3" s="193"/>
      <c r="AL3" s="193"/>
      <c r="AM3" s="193"/>
      <c r="AN3" s="193"/>
      <c r="AO3" s="193"/>
      <c r="AP3" s="193"/>
      <c r="AQ3" s="193"/>
      <c r="AR3" s="193"/>
      <c r="AS3" s="193"/>
      <c r="AT3" s="193"/>
      <c r="AU3" s="193"/>
      <c r="AV3" s="193"/>
      <c r="AW3" s="193"/>
      <c r="AX3" s="193"/>
      <c r="AY3" s="193"/>
      <c r="AZ3" s="193"/>
      <c r="BA3" s="193"/>
      <c r="BB3" s="193"/>
      <c r="BC3" s="193"/>
      <c r="BD3" s="193"/>
      <c r="BE3" s="193"/>
      <c r="BF3" s="193"/>
      <c r="BG3" s="193"/>
      <c r="BH3" s="193"/>
      <c r="BI3" s="193"/>
      <c r="BJ3" s="193"/>
      <c r="BK3" s="193"/>
      <c r="BL3" s="193"/>
      <c r="BM3" s="193"/>
      <c r="BN3" s="193"/>
      <c r="BO3" s="193"/>
      <c r="BP3" s="193"/>
      <c r="BQ3" s="193"/>
      <c r="BR3" s="193"/>
      <c r="BS3" s="193"/>
      <c r="BT3" s="193"/>
      <c r="BU3" s="193"/>
      <c r="BV3" s="193"/>
      <c r="BW3" s="193"/>
      <c r="BX3" s="193"/>
      <c r="BY3" s="193"/>
      <c r="BZ3" s="193"/>
      <c r="CA3" s="193"/>
      <c r="CB3" s="193"/>
      <c r="CC3" s="193"/>
      <c r="CD3" s="193"/>
      <c r="CE3" s="193"/>
      <c r="CF3" s="193"/>
      <c r="CG3" s="193"/>
      <c r="CH3" s="193"/>
      <c r="CI3" s="193"/>
      <c r="CJ3" s="193"/>
      <c r="CK3" s="193"/>
      <c r="CL3" s="193"/>
      <c r="CM3" s="193"/>
      <c r="CN3" s="193"/>
      <c r="CO3" s="193"/>
      <c r="CP3" s="193"/>
      <c r="CQ3" s="193"/>
      <c r="CR3" s="193"/>
      <c r="CS3" s="193"/>
      <c r="CT3" s="193"/>
      <c r="CU3" s="193"/>
      <c r="CV3" s="193"/>
      <c r="CW3" s="193"/>
      <c r="CX3" s="193"/>
      <c r="CY3" s="193"/>
      <c r="CZ3" s="193"/>
      <c r="DA3" s="193"/>
      <c r="DB3" s="193"/>
      <c r="DC3" s="193"/>
      <c r="DD3" s="193"/>
      <c r="DE3" s="193"/>
      <c r="DF3" s="193"/>
      <c r="DG3" s="193"/>
      <c r="DH3" s="193"/>
      <c r="DI3" s="193"/>
      <c r="DJ3" s="193"/>
      <c r="DK3" s="193"/>
      <c r="DL3" s="193"/>
      <c r="DM3" s="193"/>
      <c r="DN3" s="193"/>
      <c r="DO3" s="193"/>
      <c r="DP3" s="193"/>
      <c r="DQ3" s="193"/>
      <c r="DR3" s="193"/>
      <c r="DS3" s="193"/>
      <c r="DT3" s="193"/>
      <c r="DU3" s="193"/>
      <c r="DV3" s="193"/>
      <c r="DW3" s="193"/>
      <c r="DX3" s="193"/>
      <c r="DY3" s="193"/>
      <c r="DZ3" s="193"/>
      <c r="EA3" s="193"/>
      <c r="EB3" s="193"/>
      <c r="EC3" s="193"/>
      <c r="ED3" s="193"/>
      <c r="EE3" s="193"/>
      <c r="EF3" s="193"/>
      <c r="EG3" s="193"/>
      <c r="EH3" s="193"/>
      <c r="EI3" s="193"/>
      <c r="EJ3" s="193"/>
      <c r="EK3" s="193"/>
      <c r="EL3" s="193"/>
      <c r="EM3" s="193"/>
      <c r="EN3" s="193"/>
      <c r="EO3" s="193"/>
      <c r="EP3" s="193"/>
      <c r="EQ3" s="193"/>
      <c r="ER3" s="193"/>
      <c r="ES3" s="193"/>
      <c r="ET3" s="193"/>
      <c r="EU3" s="193"/>
      <c r="EV3" s="193"/>
      <c r="EW3" s="193"/>
      <c r="EX3" s="193"/>
      <c r="EY3" s="193"/>
      <c r="EZ3" s="193"/>
      <c r="FA3" s="193"/>
      <c r="FB3" s="193"/>
      <c r="FC3" s="193"/>
      <c r="FD3" s="193"/>
      <c r="FE3" s="193"/>
      <c r="FF3" s="193"/>
      <c r="FG3" s="193"/>
      <c r="FH3" s="193"/>
      <c r="FI3" s="193"/>
      <c r="FJ3" s="193"/>
      <c r="FK3" s="193"/>
      <c r="FL3" s="193"/>
      <c r="FM3" s="193"/>
      <c r="FN3" s="193"/>
      <c r="FO3" s="193"/>
      <c r="FP3" s="193"/>
      <c r="FQ3" s="193"/>
      <c r="FR3" s="193"/>
      <c r="FS3" s="193"/>
      <c r="FT3" s="193"/>
      <c r="FU3" s="193"/>
      <c r="FV3" s="193"/>
      <c r="FW3" s="193"/>
      <c r="FX3" s="193"/>
      <c r="FY3" s="193"/>
      <c r="FZ3" s="193"/>
      <c r="GA3" s="193"/>
      <c r="GB3" s="193"/>
      <c r="GC3" s="193"/>
      <c r="GD3" s="193"/>
      <c r="GE3" s="193"/>
      <c r="GF3" s="193"/>
      <c r="GG3" s="193"/>
      <c r="GH3" s="193"/>
      <c r="GI3" s="193"/>
      <c r="GJ3" s="193"/>
      <c r="GK3" s="193"/>
      <c r="GL3" s="193"/>
      <c r="GM3" s="193"/>
      <c r="GN3" s="193"/>
      <c r="GO3" s="193"/>
      <c r="GP3" s="193"/>
      <c r="GQ3" s="193"/>
      <c r="GR3" s="193"/>
      <c r="GS3" s="193"/>
      <c r="GT3" s="193"/>
      <c r="GU3" s="193"/>
      <c r="GV3" s="193"/>
      <c r="GW3" s="193"/>
      <c r="GX3" s="193"/>
      <c r="GY3" s="193"/>
      <c r="GZ3" s="193"/>
      <c r="HA3" s="193"/>
      <c r="HB3" s="193"/>
      <c r="HC3" s="193"/>
      <c r="HD3" s="193"/>
      <c r="HE3" s="193"/>
      <c r="HF3" s="193"/>
      <c r="HG3" s="193"/>
      <c r="HH3" s="193"/>
      <c r="HI3" s="193"/>
      <c r="HJ3" s="193"/>
      <c r="HK3" s="193"/>
      <c r="HL3" s="193"/>
    </row>
    <row r="4" spans="1:220" s="148" customFormat="1" ht="16.5" customHeight="1" x14ac:dyDescent="0.25">
      <c r="A4" s="907"/>
      <c r="B4" s="907"/>
      <c r="C4" s="907"/>
      <c r="D4" s="907"/>
      <c r="E4" s="907"/>
      <c r="F4" s="208"/>
      <c r="G4" s="208"/>
      <c r="H4" s="208"/>
      <c r="I4" s="208"/>
    </row>
    <row r="5" spans="1:220" s="221" customFormat="1" ht="30.75" customHeight="1" thickBot="1" x14ac:dyDescent="0.3">
      <c r="A5" s="638" t="s">
        <v>1216</v>
      </c>
      <c r="B5" s="638"/>
      <c r="C5" s="392">
        <f>'Presupuesto General'!C5</f>
        <v>0</v>
      </c>
      <c r="D5" s="292" t="s">
        <v>1217</v>
      </c>
      <c r="E5" s="534">
        <f>'Presupuesto General'!G5</f>
        <v>0</v>
      </c>
      <c r="F5" s="392"/>
      <c r="G5" s="835"/>
      <c r="H5" s="835"/>
      <c r="I5" s="271"/>
    </row>
    <row r="6" spans="1:220" s="229" customFormat="1" ht="15.75" thickBot="1" x14ac:dyDescent="0.3">
      <c r="A6" s="902"/>
      <c r="B6" s="902"/>
      <c r="C6" s="902"/>
      <c r="D6" s="902"/>
      <c r="E6" s="902"/>
      <c r="F6" s="416"/>
      <c r="G6" s="415"/>
      <c r="H6" s="415"/>
      <c r="I6" s="415"/>
    </row>
    <row r="7" spans="1:220" s="369" customFormat="1" ht="26.25" customHeight="1" thickBot="1" x14ac:dyDescent="0.25">
      <c r="A7" s="898" t="s">
        <v>953</v>
      </c>
      <c r="B7" s="706"/>
      <c r="C7" s="706"/>
      <c r="D7" s="706"/>
      <c r="E7" s="899"/>
      <c r="F7" s="407"/>
      <c r="G7" s="408"/>
    </row>
    <row r="8" spans="1:220" s="369" customFormat="1" ht="26.25" customHeight="1" thickBot="1" x14ac:dyDescent="0.25">
      <c r="A8" s="900"/>
      <c r="B8" s="900"/>
      <c r="C8" s="900"/>
      <c r="D8" s="900"/>
      <c r="E8" s="900"/>
      <c r="F8" s="407"/>
      <c r="G8" s="408"/>
    </row>
    <row r="9" spans="1:220" s="369" customFormat="1" ht="15.75" customHeight="1" x14ac:dyDescent="0.2">
      <c r="A9" s="536" t="s">
        <v>941</v>
      </c>
      <c r="B9" s="901" t="s">
        <v>29</v>
      </c>
      <c r="C9" s="901"/>
      <c r="D9" s="537" t="s">
        <v>0</v>
      </c>
      <c r="E9" s="538" t="s">
        <v>162</v>
      </c>
      <c r="F9" s="418" t="s">
        <v>958</v>
      </c>
      <c r="G9" s="232" t="s">
        <v>955</v>
      </c>
      <c r="H9" s="232" t="s">
        <v>956</v>
      </c>
      <c r="I9" s="232" t="s">
        <v>957</v>
      </c>
    </row>
    <row r="10" spans="1:220" s="369" customFormat="1" ht="15.75" customHeight="1" x14ac:dyDescent="0.2">
      <c r="A10" s="895" t="str">
        <f>'Presupuesto General'!C13</f>
        <v>Nombre Subcapítulo 1</v>
      </c>
      <c r="B10" s="896"/>
      <c r="C10" s="896"/>
      <c r="D10" s="896"/>
      <c r="E10" s="897"/>
      <c r="F10" s="409"/>
    </row>
    <row r="11" spans="1:220" s="369" customFormat="1" ht="15.75" customHeight="1" x14ac:dyDescent="0.2">
      <c r="A11" s="420" t="str">
        <f>'Presupuesto General'!B14</f>
        <v>&lt;PRE-1&gt;</v>
      </c>
      <c r="B11" s="893" t="str">
        <f>'Presupuesto General'!C14</f>
        <v>&lt;ÍTEM&gt;</v>
      </c>
      <c r="C11" s="893"/>
      <c r="D11" s="410" t="s">
        <v>970</v>
      </c>
      <c r="E11" s="419">
        <f>'Anex. 10. APU´s'!G42</f>
        <v>0</v>
      </c>
      <c r="F11" s="409">
        <v>967</v>
      </c>
      <c r="G11" s="411">
        <f>E11-F11</f>
        <v>-967</v>
      </c>
      <c r="H11" s="412">
        <f>(G11*100)/F11</f>
        <v>-100</v>
      </c>
      <c r="I11" s="412"/>
    </row>
    <row r="12" spans="1:220" s="369" customFormat="1" ht="15.75" customHeight="1" x14ac:dyDescent="0.2">
      <c r="A12" s="895" t="str">
        <f>'Presupuesto General'!C16</f>
        <v>Nombre Subcapítulo 2</v>
      </c>
      <c r="B12" s="896"/>
      <c r="C12" s="896"/>
      <c r="D12" s="896"/>
      <c r="E12" s="897"/>
      <c r="F12" s="409"/>
      <c r="G12" s="411">
        <f t="shared" ref="G12:G14" si="0">E12-F12</f>
        <v>0</v>
      </c>
      <c r="H12" s="412" t="e">
        <f t="shared" ref="H12:H14" si="1">(G12*100)/F12</f>
        <v>#DIV/0!</v>
      </c>
      <c r="I12" s="412"/>
    </row>
    <row r="13" spans="1:220" s="369" customFormat="1" ht="15.75" customHeight="1" x14ac:dyDescent="0.2">
      <c r="A13" s="421" t="str">
        <f>'Presupuesto General'!B17</f>
        <v>&lt;EXC-1&gt;</v>
      </c>
      <c r="B13" s="892" t="str">
        <f>'Presupuesto General'!C17</f>
        <v>&lt;ÍTEM&gt;</v>
      </c>
      <c r="C13" s="892"/>
      <c r="D13" s="417" t="s">
        <v>970</v>
      </c>
      <c r="E13" s="419">
        <f>'Anex. 10. APU´s'!G78</f>
        <v>0</v>
      </c>
      <c r="F13" s="409">
        <v>15968</v>
      </c>
      <c r="G13" s="411">
        <f t="shared" si="0"/>
        <v>-15968</v>
      </c>
      <c r="H13" s="412">
        <f t="shared" si="1"/>
        <v>-100</v>
      </c>
      <c r="I13" s="412"/>
    </row>
    <row r="14" spans="1:220" s="369" customFormat="1" ht="15.75" customHeight="1" x14ac:dyDescent="0.2">
      <c r="A14" s="895" t="str">
        <f>'Presupuesto General'!C21</f>
        <v>Nombre Subcapítulo 3</v>
      </c>
      <c r="B14" s="896"/>
      <c r="C14" s="896"/>
      <c r="D14" s="896"/>
      <c r="E14" s="897"/>
      <c r="F14" s="409"/>
      <c r="G14" s="411">
        <f t="shared" si="0"/>
        <v>0</v>
      </c>
      <c r="H14" s="412" t="e">
        <f t="shared" si="1"/>
        <v>#DIV/0!</v>
      </c>
      <c r="I14" s="412"/>
    </row>
    <row r="15" spans="1:220" s="414" customFormat="1" ht="15.75" customHeight="1" x14ac:dyDescent="0.2">
      <c r="A15" s="422" t="str">
        <f>'Presupuesto General'!B22</f>
        <v>&lt;PRE-1&gt;</v>
      </c>
      <c r="B15" s="894" t="str">
        <f>'Presupuesto General'!C22</f>
        <v>&lt;ÍTEM&gt;</v>
      </c>
      <c r="C15" s="894"/>
      <c r="D15" s="417" t="s">
        <v>970</v>
      </c>
      <c r="E15" s="419">
        <f>'Anex. 10. APU´s'!G114</f>
        <v>0</v>
      </c>
      <c r="F15" s="413">
        <v>1990989</v>
      </c>
      <c r="G15" s="411">
        <f t="shared" ref="G15" si="2">E15-F15</f>
        <v>-1990989</v>
      </c>
      <c r="H15" s="412">
        <f t="shared" ref="H15" si="3">(G15*100)/F15</f>
        <v>-100</v>
      </c>
      <c r="I15" s="412">
        <f t="shared" ref="I15" si="4">IF(H15&gt;10,H15,0)</f>
        <v>0</v>
      </c>
    </row>
  </sheetData>
  <mergeCells count="16">
    <mergeCell ref="A6:E6"/>
    <mergeCell ref="C1:D3"/>
    <mergeCell ref="I1:I3"/>
    <mergeCell ref="G5:H5"/>
    <mergeCell ref="A1:B3"/>
    <mergeCell ref="A5:B5"/>
    <mergeCell ref="A4:E4"/>
    <mergeCell ref="B13:C13"/>
    <mergeCell ref="B11:C11"/>
    <mergeCell ref="B15:C15"/>
    <mergeCell ref="A14:E14"/>
    <mergeCell ref="A7:E7"/>
    <mergeCell ref="A8:E8"/>
    <mergeCell ref="B9:C9"/>
    <mergeCell ref="A10:E10"/>
    <mergeCell ref="A12:E12"/>
  </mergeCells>
  <hyperlinks>
    <hyperlink ref="A13" location="'EXC-1'!Área_de_impresión" display="EXC-1" xr:uid="{9BBAC1AB-84BC-354D-B79C-C1CE549F37BE}"/>
  </hyperlink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fitToPage="1"/>
  </sheetPr>
  <dimension ref="A1:P117"/>
  <sheetViews>
    <sheetView view="pageBreakPreview" zoomScale="60" zoomScaleNormal="100" workbookViewId="0">
      <selection activeCell="A14" sqref="A14:C14"/>
    </sheetView>
  </sheetViews>
  <sheetFormatPr baseColWidth="10" defaultColWidth="11.42578125" defaultRowHeight="15" x14ac:dyDescent="0.25"/>
  <cols>
    <col min="1" max="1" width="20.5703125" style="61" customWidth="1"/>
    <col min="2" max="2" width="12.140625" style="61" bestFit="1" customWidth="1"/>
    <col min="3" max="3" width="15.42578125" style="61" customWidth="1"/>
    <col min="4" max="4" width="16.140625" style="61" bestFit="1" customWidth="1"/>
    <col min="5" max="5" width="20.5703125" style="61" bestFit="1" customWidth="1"/>
    <col min="6" max="6" width="23" style="61" bestFit="1" customWidth="1"/>
    <col min="7" max="7" width="28.140625" style="69" customWidth="1"/>
    <col min="8" max="8" width="14.42578125" style="61" customWidth="1"/>
    <col min="9" max="16384" width="11.42578125" style="61"/>
  </cols>
  <sheetData>
    <row r="1" spans="1:16" ht="16.5" customHeight="1" x14ac:dyDescent="0.25">
      <c r="A1" s="953"/>
      <c r="B1" s="941" t="s">
        <v>1286</v>
      </c>
      <c r="C1" s="942"/>
      <c r="D1" s="942"/>
      <c r="E1" s="942"/>
      <c r="F1" s="943"/>
      <c r="G1" s="153" t="s">
        <v>1279</v>
      </c>
    </row>
    <row r="2" spans="1:16" ht="16.5" customHeight="1" x14ac:dyDescent="0.25">
      <c r="A2" s="954"/>
      <c r="B2" s="944"/>
      <c r="C2" s="945"/>
      <c r="D2" s="945"/>
      <c r="E2" s="945"/>
      <c r="F2" s="946"/>
      <c r="G2" s="154" t="s">
        <v>1354</v>
      </c>
    </row>
    <row r="3" spans="1:16" ht="16.5" customHeight="1" thickBot="1" x14ac:dyDescent="0.3">
      <c r="A3" s="955"/>
      <c r="B3" s="947"/>
      <c r="C3" s="948"/>
      <c r="D3" s="948"/>
      <c r="E3" s="948"/>
      <c r="F3" s="949"/>
      <c r="G3" s="575" t="s">
        <v>1355</v>
      </c>
    </row>
    <row r="4" spans="1:16" ht="16.5" customHeight="1" thickBot="1" x14ac:dyDescent="0.3">
      <c r="A4" s="959"/>
      <c r="B4" s="960"/>
      <c r="C4" s="960"/>
      <c r="D4" s="960"/>
      <c r="E4" s="960"/>
      <c r="F4" s="960"/>
      <c r="G4" s="961"/>
    </row>
    <row r="5" spans="1:16" s="423" customFormat="1" ht="39.75" customHeight="1" thickBot="1" x14ac:dyDescent="0.25">
      <c r="A5" s="491" t="s">
        <v>1216</v>
      </c>
      <c r="B5" s="938">
        <f>'Presupuesto General'!C5</f>
        <v>0</v>
      </c>
      <c r="C5" s="939"/>
      <c r="D5" s="939"/>
      <c r="E5" s="940"/>
      <c r="F5" s="492" t="s">
        <v>1217</v>
      </c>
      <c r="G5" s="539">
        <f>'Presupuesto General'!G5</f>
        <v>0</v>
      </c>
    </row>
    <row r="6" spans="1:16" s="229" customFormat="1" ht="15.75" thickBot="1" x14ac:dyDescent="0.3">
      <c r="A6" s="956"/>
      <c r="B6" s="957"/>
      <c r="C6" s="957"/>
      <c r="D6" s="957"/>
      <c r="E6" s="957"/>
      <c r="F6" s="957"/>
      <c r="G6" s="958"/>
      <c r="H6" s="522"/>
      <c r="I6" s="522"/>
      <c r="J6" s="522"/>
      <c r="K6" s="522"/>
      <c r="L6" s="522"/>
      <c r="M6" s="522"/>
      <c r="N6" s="522"/>
      <c r="O6" s="522"/>
      <c r="P6" s="522"/>
    </row>
    <row r="7" spans="1:16" s="424" customFormat="1" ht="21.75" customHeight="1" thickBot="1" x14ac:dyDescent="0.25">
      <c r="A7" s="950" t="s">
        <v>1111</v>
      </c>
      <c r="B7" s="951"/>
      <c r="C7" s="951"/>
      <c r="D7" s="951"/>
      <c r="E7" s="951"/>
      <c r="F7" s="951"/>
      <c r="G7" s="952"/>
    </row>
    <row r="8" spans="1:16" s="424" customFormat="1" ht="25.5" customHeight="1" x14ac:dyDescent="0.2">
      <c r="A8" s="425"/>
      <c r="B8" s="426"/>
      <c r="C8" s="426"/>
      <c r="D8" s="426"/>
      <c r="E8" s="426"/>
      <c r="F8" s="426"/>
      <c r="G8" s="427"/>
    </row>
    <row r="9" spans="1:16" s="424" customFormat="1" ht="15.75" thickBot="1" x14ac:dyDescent="0.25">
      <c r="A9" s="428"/>
      <c r="B9" s="429"/>
      <c r="C9" s="429"/>
      <c r="D9" s="429"/>
      <c r="F9" s="429"/>
      <c r="G9" s="430"/>
    </row>
    <row r="10" spans="1:16" s="424" customFormat="1" ht="29.25" customHeight="1" thickBot="1" x14ac:dyDescent="0.25">
      <c r="A10" s="540" t="s">
        <v>1</v>
      </c>
      <c r="B10" s="541" t="str">
        <f>'Anex. 9. Lista APU'!A11</f>
        <v>&lt;PRE-1&gt;</v>
      </c>
      <c r="C10" s="934" t="str">
        <f>'Anex. 9. Lista APU'!B11</f>
        <v>&lt;ÍTEM&gt;</v>
      </c>
      <c r="D10" s="935"/>
      <c r="E10" s="936"/>
      <c r="F10" s="540" t="s">
        <v>0</v>
      </c>
      <c r="G10" s="542" t="str">
        <f>'Anex. 9. Lista APU'!D11</f>
        <v>&lt;Unidad&gt;</v>
      </c>
    </row>
    <row r="11" spans="1:16" s="424" customFormat="1" x14ac:dyDescent="0.2">
      <c r="A11" s="431"/>
      <c r="B11" s="429"/>
      <c r="C11" s="937"/>
      <c r="D11" s="937"/>
      <c r="E11" s="937"/>
      <c r="F11" s="432"/>
      <c r="G11" s="433"/>
    </row>
    <row r="12" spans="1:16" s="424" customFormat="1" ht="15.75" thickBot="1" x14ac:dyDescent="0.25">
      <c r="A12" s="431" t="s">
        <v>2</v>
      </c>
      <c r="B12" s="429"/>
      <c r="C12" s="429"/>
      <c r="D12" s="429"/>
      <c r="E12" s="429"/>
      <c r="F12" s="432"/>
      <c r="G12" s="434"/>
    </row>
    <row r="13" spans="1:16" s="424" customFormat="1" ht="15.75" thickTop="1" x14ac:dyDescent="0.2">
      <c r="A13" s="915" t="s">
        <v>3</v>
      </c>
      <c r="B13" s="930"/>
      <c r="C13" s="916"/>
      <c r="D13" s="435" t="s">
        <v>9</v>
      </c>
      <c r="E13" s="435" t="s">
        <v>24</v>
      </c>
      <c r="F13" s="435" t="s">
        <v>31</v>
      </c>
      <c r="G13" s="436" t="s">
        <v>6</v>
      </c>
    </row>
    <row r="14" spans="1:16" s="424" customFormat="1" x14ac:dyDescent="0.2">
      <c r="A14" s="927" t="s">
        <v>1112</v>
      </c>
      <c r="B14" s="931"/>
      <c r="C14" s="928"/>
      <c r="D14" s="437" t="str">
        <f>VLOOKUP(A14,'Anex. 12. Equipos'!$B$10:$E$13,2)</f>
        <v>&lt;Unidad&gt;</v>
      </c>
      <c r="E14" s="438">
        <f>VLOOKUP(A14,'Anex. 12. Equipos'!$B$10:$E$13,3)</f>
        <v>0</v>
      </c>
      <c r="F14" s="439">
        <v>0</v>
      </c>
      <c r="G14" s="440">
        <f>E14*F14</f>
        <v>0</v>
      </c>
    </row>
    <row r="15" spans="1:16" s="424" customFormat="1" x14ac:dyDescent="0.2">
      <c r="A15" s="927"/>
      <c r="B15" s="931"/>
      <c r="C15" s="928"/>
      <c r="D15" s="441"/>
      <c r="E15" s="441"/>
      <c r="F15" s="442"/>
      <c r="G15" s="440"/>
      <c r="H15" s="443"/>
    </row>
    <row r="16" spans="1:16" s="424" customFormat="1" ht="15.75" thickBot="1" x14ac:dyDescent="0.25">
      <c r="A16" s="908"/>
      <c r="B16" s="926"/>
      <c r="C16" s="909"/>
      <c r="D16" s="444"/>
      <c r="E16" s="445"/>
      <c r="F16" s="446"/>
      <c r="G16" s="447"/>
    </row>
    <row r="17" spans="1:7" s="424" customFormat="1" ht="16.5" thickTop="1" thickBot="1" x14ac:dyDescent="0.25">
      <c r="A17" s="448"/>
      <c r="B17" s="429"/>
      <c r="C17" s="429"/>
      <c r="D17" s="429"/>
      <c r="E17" s="429"/>
      <c r="F17" s="449" t="s">
        <v>7</v>
      </c>
      <c r="G17" s="450">
        <f>(SUM(G14:G16))</f>
        <v>0</v>
      </c>
    </row>
    <row r="18" spans="1:7" s="424" customFormat="1" ht="15.75" thickTop="1" x14ac:dyDescent="0.2">
      <c r="A18" s="448"/>
      <c r="B18" s="429"/>
      <c r="C18" s="429"/>
      <c r="D18" s="429"/>
      <c r="E18" s="429"/>
      <c r="F18" s="429"/>
      <c r="G18" s="451"/>
    </row>
    <row r="19" spans="1:7" s="424" customFormat="1" ht="15.75" thickBot="1" x14ac:dyDescent="0.25">
      <c r="A19" s="431" t="s">
        <v>8</v>
      </c>
      <c r="B19" s="429"/>
      <c r="C19" s="429"/>
      <c r="D19" s="429"/>
      <c r="E19" s="429"/>
      <c r="F19" s="429"/>
      <c r="G19" s="433"/>
    </row>
    <row r="20" spans="1:7" s="424" customFormat="1" ht="15.75" thickTop="1" x14ac:dyDescent="0.2">
      <c r="A20" s="932" t="s">
        <v>3</v>
      </c>
      <c r="B20" s="933"/>
      <c r="C20" s="933"/>
      <c r="D20" s="435" t="s">
        <v>9</v>
      </c>
      <c r="E20" s="435" t="s">
        <v>10</v>
      </c>
      <c r="F20" s="435" t="s">
        <v>11</v>
      </c>
      <c r="G20" s="436" t="s">
        <v>6</v>
      </c>
    </row>
    <row r="21" spans="1:7" s="424" customFormat="1" x14ac:dyDescent="0.2">
      <c r="A21" s="923" t="s">
        <v>1113</v>
      </c>
      <c r="B21" s="924"/>
      <c r="C21" s="925"/>
      <c r="D21" s="437" t="str">
        <f>VLOOKUP(A21,'Anex. 11. Materiales'!$B$10:$E$13,2)</f>
        <v>&lt;Unidad&gt;</v>
      </c>
      <c r="E21" s="438">
        <f>VLOOKUP(A21,'Anex. 11. Materiales'!$B$10:$E$13,3)</f>
        <v>0</v>
      </c>
      <c r="F21" s="452">
        <v>0</v>
      </c>
      <c r="G21" s="440">
        <f>E21*F21</f>
        <v>0</v>
      </c>
    </row>
    <row r="22" spans="1:7" s="424" customFormat="1" x14ac:dyDescent="0.2">
      <c r="A22" s="923"/>
      <c r="B22" s="924"/>
      <c r="C22" s="925"/>
      <c r="D22" s="453"/>
      <c r="E22" s="438"/>
      <c r="F22" s="452"/>
      <c r="G22" s="440"/>
    </row>
    <row r="23" spans="1:7" s="424" customFormat="1" ht="15" customHeight="1" x14ac:dyDescent="0.2">
      <c r="A23" s="923"/>
      <c r="B23" s="924"/>
      <c r="C23" s="925"/>
      <c r="D23" s="454"/>
      <c r="E23" s="438"/>
      <c r="F23" s="452"/>
      <c r="G23" s="440"/>
    </row>
    <row r="24" spans="1:7" s="424" customFormat="1" ht="15" customHeight="1" x14ac:dyDescent="0.2">
      <c r="A24" s="455"/>
      <c r="B24" s="456"/>
      <c r="C24" s="457"/>
      <c r="D24" s="454"/>
      <c r="E24" s="438"/>
      <c r="F24" s="452"/>
      <c r="G24" s="440"/>
    </row>
    <row r="25" spans="1:7" s="424" customFormat="1" ht="15.75" thickBot="1" x14ac:dyDescent="0.25">
      <c r="A25" s="912"/>
      <c r="B25" s="913"/>
      <c r="C25" s="914"/>
      <c r="D25" s="458"/>
      <c r="E25" s="459"/>
      <c r="F25" s="452"/>
      <c r="G25" s="440"/>
    </row>
    <row r="26" spans="1:7" s="424" customFormat="1" ht="16.5" thickTop="1" thickBot="1" x14ac:dyDescent="0.25">
      <c r="A26" s="460"/>
      <c r="B26" s="461"/>
      <c r="C26" s="461"/>
      <c r="D26" s="461"/>
      <c r="E26" s="462"/>
      <c r="F26" s="449" t="s">
        <v>7</v>
      </c>
      <c r="G26" s="450">
        <f>ROUND(SUM(G21:G25),0)</f>
        <v>0</v>
      </c>
    </row>
    <row r="27" spans="1:7" s="424" customFormat="1" ht="15.75" thickTop="1" x14ac:dyDescent="0.2">
      <c r="A27" s="460"/>
      <c r="B27" s="461"/>
      <c r="C27" s="461"/>
      <c r="D27" s="461"/>
      <c r="E27" s="462"/>
      <c r="F27" s="429"/>
      <c r="G27" s="451"/>
    </row>
    <row r="28" spans="1:7" s="424" customFormat="1" ht="15.75" thickBot="1" x14ac:dyDescent="0.25">
      <c r="A28" s="431" t="s">
        <v>12</v>
      </c>
      <c r="B28" s="429"/>
      <c r="C28" s="429"/>
      <c r="D28" s="429"/>
      <c r="E28" s="429"/>
      <c r="F28" s="429"/>
      <c r="G28" s="463"/>
    </row>
    <row r="29" spans="1:7" s="424" customFormat="1" ht="15.75" thickTop="1" x14ac:dyDescent="0.2">
      <c r="A29" s="915" t="s">
        <v>13</v>
      </c>
      <c r="B29" s="916"/>
      <c r="C29" s="435" t="s">
        <v>14</v>
      </c>
      <c r="D29" s="435" t="s">
        <v>15</v>
      </c>
      <c r="E29" s="435" t="s">
        <v>16</v>
      </c>
      <c r="F29" s="435" t="s">
        <v>1269</v>
      </c>
      <c r="G29" s="436" t="s">
        <v>6</v>
      </c>
    </row>
    <row r="30" spans="1:7" s="424" customFormat="1" x14ac:dyDescent="0.2">
      <c r="A30" s="917" t="s">
        <v>1114</v>
      </c>
      <c r="B30" s="918"/>
      <c r="C30" s="441"/>
      <c r="D30" s="464"/>
      <c r="E30" s="438">
        <f>VLOOKUP(A30,'Anex. 13. Transporte'!$B$10:$E$13,3)</f>
        <v>0</v>
      </c>
      <c r="F30" s="464">
        <f>C30*D30</f>
        <v>0</v>
      </c>
      <c r="G30" s="465">
        <f>E30*F30</f>
        <v>0</v>
      </c>
    </row>
    <row r="31" spans="1:7" s="424" customFormat="1" ht="15.75" thickBot="1" x14ac:dyDescent="0.25">
      <c r="A31" s="919"/>
      <c r="B31" s="920"/>
      <c r="C31" s="466"/>
      <c r="D31" s="466"/>
      <c r="E31" s="466"/>
      <c r="F31" s="466"/>
      <c r="G31" s="467"/>
    </row>
    <row r="32" spans="1:7" s="424" customFormat="1" ht="16.5" thickTop="1" thickBot="1" x14ac:dyDescent="0.25">
      <c r="A32" s="448"/>
      <c r="B32" s="429"/>
      <c r="C32" s="429"/>
      <c r="D32" s="429"/>
      <c r="E32" s="429"/>
      <c r="F32" s="449" t="s">
        <v>7</v>
      </c>
      <c r="G32" s="450">
        <f>ROUND(SUM(G31:G31),0)</f>
        <v>0</v>
      </c>
    </row>
    <row r="33" spans="1:10" s="424" customFormat="1" ht="15.75" thickTop="1" x14ac:dyDescent="0.2">
      <c r="A33" s="448"/>
      <c r="B33" s="429"/>
      <c r="C33" s="429"/>
      <c r="D33" s="429"/>
      <c r="E33" s="429"/>
      <c r="F33" s="429"/>
      <c r="G33" s="451"/>
    </row>
    <row r="34" spans="1:10" s="424" customFormat="1" ht="15.75" thickBot="1" x14ac:dyDescent="0.25">
      <c r="A34" s="431" t="s">
        <v>18</v>
      </c>
      <c r="B34" s="429"/>
      <c r="C34" s="429"/>
      <c r="D34" s="429"/>
      <c r="E34" s="429"/>
      <c r="F34" s="429"/>
      <c r="G34" s="451"/>
    </row>
    <row r="35" spans="1:10" s="424" customFormat="1" ht="23.25" customHeight="1" thickTop="1" x14ac:dyDescent="0.2">
      <c r="A35" s="915" t="s">
        <v>19</v>
      </c>
      <c r="B35" s="916"/>
      <c r="C35" s="435" t="s">
        <v>20</v>
      </c>
      <c r="D35" s="435" t="s">
        <v>21</v>
      </c>
      <c r="E35" s="468" t="s">
        <v>22</v>
      </c>
      <c r="F35" s="435" t="s">
        <v>1269</v>
      </c>
      <c r="G35" s="436" t="s">
        <v>6</v>
      </c>
    </row>
    <row r="36" spans="1:10" s="424" customFormat="1" x14ac:dyDescent="0.2">
      <c r="A36" s="921" t="s">
        <v>1135</v>
      </c>
      <c r="B36" s="922"/>
      <c r="C36" s="438">
        <f>VLOOKUP(A36,'Anex. 14. Mano de Obra'!$B$49:$C$78,2,)</f>
        <v>0</v>
      </c>
      <c r="D36" s="438">
        <f>C36*0.53</f>
        <v>0</v>
      </c>
      <c r="E36" s="438">
        <f>C36+D36</f>
        <v>0</v>
      </c>
      <c r="F36" s="439">
        <v>0</v>
      </c>
      <c r="G36" s="469">
        <f>E36*F36</f>
        <v>0</v>
      </c>
    </row>
    <row r="37" spans="1:10" s="424" customFormat="1" x14ac:dyDescent="0.2">
      <c r="A37" s="921"/>
      <c r="B37" s="922"/>
      <c r="C37" s="470"/>
      <c r="D37" s="471"/>
      <c r="E37" s="470"/>
      <c r="F37" s="439"/>
      <c r="G37" s="440"/>
    </row>
    <row r="38" spans="1:10" s="424" customFormat="1" x14ac:dyDescent="0.2">
      <c r="A38" s="927"/>
      <c r="B38" s="928"/>
      <c r="C38" s="470"/>
      <c r="D38" s="471"/>
      <c r="E38" s="470"/>
      <c r="F38" s="472"/>
      <c r="G38" s="440"/>
    </row>
    <row r="39" spans="1:10" s="424" customFormat="1" ht="15.75" thickBot="1" x14ac:dyDescent="0.25">
      <c r="A39" s="908"/>
      <c r="B39" s="909"/>
      <c r="C39" s="473"/>
      <c r="D39" s="474"/>
      <c r="E39" s="473"/>
      <c r="F39" s="446"/>
      <c r="G39" s="447"/>
    </row>
    <row r="40" spans="1:10" s="424" customFormat="1" ht="16.5" thickTop="1" thickBot="1" x14ac:dyDescent="0.25">
      <c r="A40" s="448"/>
      <c r="B40" s="475"/>
      <c r="C40" s="476"/>
      <c r="D40" s="477"/>
      <c r="E40" s="476"/>
      <c r="F40" s="478" t="s">
        <v>7</v>
      </c>
      <c r="G40" s="479">
        <f>(SUM(G36:G39))</f>
        <v>0</v>
      </c>
    </row>
    <row r="41" spans="1:10" s="424" customFormat="1" ht="16.5" thickTop="1" thickBot="1" x14ac:dyDescent="0.25">
      <c r="A41" s="448"/>
      <c r="B41" s="429"/>
      <c r="C41" s="429"/>
      <c r="D41" s="429"/>
      <c r="E41" s="480"/>
      <c r="F41" s="480"/>
      <c r="G41" s="433"/>
    </row>
    <row r="42" spans="1:10" s="424" customFormat="1" ht="16.5" thickTop="1" thickBot="1" x14ac:dyDescent="0.25">
      <c r="A42" s="481"/>
      <c r="B42" s="461"/>
      <c r="C42" s="461"/>
      <c r="D42" s="461"/>
      <c r="E42" s="910" t="s">
        <v>23</v>
      </c>
      <c r="F42" s="911"/>
      <c r="G42" s="482">
        <f>ROUND(+G17+G26+G32+G40,0)</f>
        <v>0</v>
      </c>
      <c r="J42" s="483"/>
    </row>
    <row r="43" spans="1:10" s="424" customFormat="1" ht="16.5" thickTop="1" thickBot="1" x14ac:dyDescent="0.25">
      <c r="A43" s="484"/>
      <c r="B43" s="485"/>
      <c r="C43" s="485"/>
      <c r="D43" s="485"/>
      <c r="E43" s="485"/>
      <c r="F43" s="485"/>
      <c r="G43" s="486"/>
    </row>
    <row r="44" spans="1:10" s="424" customFormat="1" x14ac:dyDescent="0.2">
      <c r="A44" s="487"/>
      <c r="B44" s="429"/>
      <c r="C44" s="429"/>
      <c r="D44" s="429"/>
      <c r="E44" s="429"/>
      <c r="F44" s="432"/>
      <c r="G44" s="430"/>
    </row>
    <row r="45" spans="1:10" s="424" customFormat="1" ht="15.75" thickBot="1" x14ac:dyDescent="0.25">
      <c r="A45" s="487"/>
      <c r="B45" s="429"/>
      <c r="C45" s="429"/>
      <c r="D45" s="429"/>
      <c r="E45" s="429"/>
      <c r="F45" s="488"/>
      <c r="G45" s="489"/>
    </row>
    <row r="46" spans="1:10" s="424" customFormat="1" ht="40.5" customHeight="1" thickBot="1" x14ac:dyDescent="0.25">
      <c r="A46" s="540" t="s">
        <v>1</v>
      </c>
      <c r="B46" s="541" t="str">
        <f>'Anex. 9. Lista APU'!A13</f>
        <v>&lt;EXC-1&gt;</v>
      </c>
      <c r="C46" s="934" t="str">
        <f>'Anex. 9. Lista APU'!B13</f>
        <v>&lt;ÍTEM&gt;</v>
      </c>
      <c r="D46" s="935"/>
      <c r="E46" s="936"/>
      <c r="F46" s="540" t="s">
        <v>0</v>
      </c>
      <c r="G46" s="542" t="str">
        <f>'Anex. 9. Lista APU'!D13</f>
        <v>&lt;Unidad&gt;</v>
      </c>
    </row>
    <row r="47" spans="1:10" s="424" customFormat="1" x14ac:dyDescent="0.2">
      <c r="A47" s="431"/>
      <c r="B47" s="429"/>
      <c r="C47" s="929"/>
      <c r="D47" s="929"/>
      <c r="E47" s="929"/>
      <c r="F47" s="432"/>
      <c r="G47" s="490"/>
    </row>
    <row r="48" spans="1:10" s="424" customFormat="1" ht="15.75" thickBot="1" x14ac:dyDescent="0.25">
      <c r="A48" s="431" t="s">
        <v>2</v>
      </c>
      <c r="B48" s="429"/>
      <c r="C48" s="429"/>
      <c r="D48" s="429"/>
      <c r="E48" s="429"/>
      <c r="F48" s="432"/>
      <c r="G48" s="434"/>
    </row>
    <row r="49" spans="1:7" s="424" customFormat="1" ht="15.75" thickTop="1" x14ac:dyDescent="0.2">
      <c r="A49" s="915" t="s">
        <v>3</v>
      </c>
      <c r="B49" s="930"/>
      <c r="C49" s="916"/>
      <c r="D49" s="435" t="s">
        <v>9</v>
      </c>
      <c r="E49" s="435" t="s">
        <v>24</v>
      </c>
      <c r="F49" s="435" t="s">
        <v>31</v>
      </c>
      <c r="G49" s="436" t="s">
        <v>6</v>
      </c>
    </row>
    <row r="50" spans="1:7" s="424" customFormat="1" x14ac:dyDescent="0.2">
      <c r="A50" s="927" t="s">
        <v>1112</v>
      </c>
      <c r="B50" s="931"/>
      <c r="C50" s="928"/>
      <c r="D50" s="437" t="str">
        <f>VLOOKUP(A50,'Anex. 12. Equipos'!$B$10:$E$13,2)</f>
        <v>&lt;Unidad&gt;</v>
      </c>
      <c r="E50" s="438">
        <f>VLOOKUP(A50,'Anex. 12. Equipos'!$B$10:$E$13,3)</f>
        <v>0</v>
      </c>
      <c r="F50" s="439">
        <v>0</v>
      </c>
      <c r="G50" s="440">
        <f>E50*F50</f>
        <v>0</v>
      </c>
    </row>
    <row r="51" spans="1:7" s="424" customFormat="1" x14ac:dyDescent="0.2">
      <c r="A51" s="927"/>
      <c r="B51" s="931"/>
      <c r="C51" s="928"/>
      <c r="D51" s="441"/>
      <c r="E51" s="441"/>
      <c r="F51" s="442"/>
      <c r="G51" s="440"/>
    </row>
    <row r="52" spans="1:7" s="424" customFormat="1" ht="15.75" thickBot="1" x14ac:dyDescent="0.25">
      <c r="A52" s="908"/>
      <c r="B52" s="926"/>
      <c r="C52" s="909"/>
      <c r="D52" s="444"/>
      <c r="E52" s="445"/>
      <c r="F52" s="446"/>
      <c r="G52" s="447"/>
    </row>
    <row r="53" spans="1:7" s="424" customFormat="1" ht="16.5" thickTop="1" thickBot="1" x14ac:dyDescent="0.25">
      <c r="A53" s="448"/>
      <c r="B53" s="429"/>
      <c r="C53" s="429"/>
      <c r="D53" s="429"/>
      <c r="E53" s="429"/>
      <c r="F53" s="449" t="s">
        <v>7</v>
      </c>
      <c r="G53" s="450">
        <f>(SUM(G50:G52))</f>
        <v>0</v>
      </c>
    </row>
    <row r="54" spans="1:7" s="424" customFormat="1" ht="15.75" thickTop="1" x14ac:dyDescent="0.2">
      <c r="A54" s="448"/>
      <c r="B54" s="429"/>
      <c r="C54" s="429"/>
      <c r="D54" s="429"/>
      <c r="E54" s="429"/>
      <c r="F54" s="429"/>
      <c r="G54" s="451"/>
    </row>
    <row r="55" spans="1:7" s="424" customFormat="1" ht="15.75" thickBot="1" x14ac:dyDescent="0.25">
      <c r="A55" s="431" t="s">
        <v>8</v>
      </c>
      <c r="B55" s="429"/>
      <c r="C55" s="429"/>
      <c r="D55" s="429"/>
      <c r="E55" s="429"/>
      <c r="F55" s="429"/>
      <c r="G55" s="433"/>
    </row>
    <row r="56" spans="1:7" s="424" customFormat="1" ht="15.75" thickTop="1" x14ac:dyDescent="0.2">
      <c r="A56" s="932" t="s">
        <v>3</v>
      </c>
      <c r="B56" s="933"/>
      <c r="C56" s="933"/>
      <c r="D56" s="435" t="s">
        <v>9</v>
      </c>
      <c r="E56" s="435" t="s">
        <v>10</v>
      </c>
      <c r="F56" s="435" t="s">
        <v>11</v>
      </c>
      <c r="G56" s="436" t="s">
        <v>6</v>
      </c>
    </row>
    <row r="57" spans="1:7" s="424" customFormat="1" x14ac:dyDescent="0.2">
      <c r="A57" s="923" t="s">
        <v>1113</v>
      </c>
      <c r="B57" s="924"/>
      <c r="C57" s="925"/>
      <c r="D57" s="437" t="str">
        <f>VLOOKUP(A57,'Anex. 11. Materiales'!$B$10:$E$13,2)</f>
        <v>&lt;Unidad&gt;</v>
      </c>
      <c r="E57" s="438">
        <f>VLOOKUP(A57,'Anex. 11. Materiales'!$B$10:$E$13,3)</f>
        <v>0</v>
      </c>
      <c r="F57" s="452">
        <v>0</v>
      </c>
      <c r="G57" s="440">
        <f>E57*F57</f>
        <v>0</v>
      </c>
    </row>
    <row r="58" spans="1:7" s="424" customFormat="1" x14ac:dyDescent="0.2">
      <c r="A58" s="923"/>
      <c r="B58" s="924"/>
      <c r="C58" s="925"/>
      <c r="D58" s="453"/>
      <c r="E58" s="438"/>
      <c r="F58" s="452"/>
      <c r="G58" s="440"/>
    </row>
    <row r="59" spans="1:7" s="424" customFormat="1" x14ac:dyDescent="0.2">
      <c r="A59" s="923"/>
      <c r="B59" s="924"/>
      <c r="C59" s="925"/>
      <c r="D59" s="454"/>
      <c r="E59" s="438"/>
      <c r="F59" s="452"/>
      <c r="G59" s="440"/>
    </row>
    <row r="60" spans="1:7" s="424" customFormat="1" x14ac:dyDescent="0.2">
      <c r="A60" s="455"/>
      <c r="B60" s="456"/>
      <c r="C60" s="457"/>
      <c r="D60" s="454"/>
      <c r="E60" s="438"/>
      <c r="F60" s="452"/>
      <c r="G60" s="440"/>
    </row>
    <row r="61" spans="1:7" s="424" customFormat="1" ht="15.75" thickBot="1" x14ac:dyDescent="0.25">
      <c r="A61" s="912"/>
      <c r="B61" s="913"/>
      <c r="C61" s="914"/>
      <c r="D61" s="458"/>
      <c r="E61" s="459"/>
      <c r="F61" s="452"/>
      <c r="G61" s="440"/>
    </row>
    <row r="62" spans="1:7" s="424" customFormat="1" ht="16.5" thickTop="1" thickBot="1" x14ac:dyDescent="0.25">
      <c r="A62" s="460"/>
      <c r="B62" s="461"/>
      <c r="C62" s="461"/>
      <c r="D62" s="461"/>
      <c r="E62" s="462"/>
      <c r="F62" s="449" t="s">
        <v>7</v>
      </c>
      <c r="G62" s="450">
        <f>ROUND(SUM(G57:G61),0)</f>
        <v>0</v>
      </c>
    </row>
    <row r="63" spans="1:7" s="424" customFormat="1" ht="15.75" thickTop="1" x14ac:dyDescent="0.2">
      <c r="A63" s="460"/>
      <c r="B63" s="461"/>
      <c r="C63" s="461"/>
      <c r="D63" s="461"/>
      <c r="E63" s="462"/>
      <c r="F63" s="429"/>
      <c r="G63" s="451"/>
    </row>
    <row r="64" spans="1:7" s="424" customFormat="1" ht="15.75" thickBot="1" x14ac:dyDescent="0.25">
      <c r="A64" s="431" t="s">
        <v>12</v>
      </c>
      <c r="B64" s="429"/>
      <c r="C64" s="429"/>
      <c r="D64" s="429"/>
      <c r="E64" s="429"/>
      <c r="F64" s="429"/>
      <c r="G64" s="463"/>
    </row>
    <row r="65" spans="1:7" s="424" customFormat="1" ht="15.75" thickTop="1" x14ac:dyDescent="0.2">
      <c r="A65" s="915" t="s">
        <v>13</v>
      </c>
      <c r="B65" s="916"/>
      <c r="C65" s="435" t="s">
        <v>14</v>
      </c>
      <c r="D65" s="435" t="s">
        <v>15</v>
      </c>
      <c r="E65" s="435" t="s">
        <v>16</v>
      </c>
      <c r="F65" s="435" t="s">
        <v>1269</v>
      </c>
      <c r="G65" s="436" t="s">
        <v>6</v>
      </c>
    </row>
    <row r="66" spans="1:7" s="424" customFormat="1" x14ac:dyDescent="0.2">
      <c r="A66" s="917" t="s">
        <v>1114</v>
      </c>
      <c r="B66" s="918"/>
      <c r="C66" s="441"/>
      <c r="D66" s="464"/>
      <c r="E66" s="438">
        <f>VLOOKUP(A66,'Anex. 13. Transporte'!$B$10:$E$13,3)</f>
        <v>0</v>
      </c>
      <c r="F66" s="464">
        <f>C66*D66</f>
        <v>0</v>
      </c>
      <c r="G66" s="465">
        <f>E66*F66</f>
        <v>0</v>
      </c>
    </row>
    <row r="67" spans="1:7" s="424" customFormat="1" ht="15.75" thickBot="1" x14ac:dyDescent="0.25">
      <c r="A67" s="919"/>
      <c r="B67" s="920"/>
      <c r="C67" s="466"/>
      <c r="D67" s="466"/>
      <c r="E67" s="466"/>
      <c r="F67" s="466"/>
      <c r="G67" s="467"/>
    </row>
    <row r="68" spans="1:7" s="424" customFormat="1" ht="16.5" thickTop="1" thickBot="1" x14ac:dyDescent="0.25">
      <c r="A68" s="448"/>
      <c r="B68" s="429"/>
      <c r="C68" s="429"/>
      <c r="D68" s="429"/>
      <c r="E68" s="429"/>
      <c r="F68" s="449" t="s">
        <v>7</v>
      </c>
      <c r="G68" s="450">
        <f>ROUND(SUM(G67:G67),0)</f>
        <v>0</v>
      </c>
    </row>
    <row r="69" spans="1:7" s="424" customFormat="1" ht="15.75" thickTop="1" x14ac:dyDescent="0.2">
      <c r="A69" s="431"/>
      <c r="B69" s="429"/>
      <c r="C69" s="429"/>
      <c r="D69" s="429"/>
      <c r="E69" s="429"/>
      <c r="F69" s="429"/>
      <c r="G69" s="451"/>
    </row>
    <row r="70" spans="1:7" s="424" customFormat="1" ht="15.75" thickBot="1" x14ac:dyDescent="0.25">
      <c r="A70" s="431" t="s">
        <v>18</v>
      </c>
      <c r="B70" s="429"/>
      <c r="C70" s="429"/>
      <c r="D70" s="429"/>
      <c r="E70" s="429"/>
      <c r="F70" s="429"/>
      <c r="G70" s="451"/>
    </row>
    <row r="71" spans="1:7" s="424" customFormat="1" ht="15.75" thickTop="1" x14ac:dyDescent="0.2">
      <c r="A71" s="915" t="s">
        <v>19</v>
      </c>
      <c r="B71" s="916"/>
      <c r="C71" s="435" t="s">
        <v>20</v>
      </c>
      <c r="D71" s="435" t="s">
        <v>21</v>
      </c>
      <c r="E71" s="468" t="s">
        <v>22</v>
      </c>
      <c r="F71" s="435" t="s">
        <v>1269</v>
      </c>
      <c r="G71" s="436" t="s">
        <v>6</v>
      </c>
    </row>
    <row r="72" spans="1:7" s="424" customFormat="1" x14ac:dyDescent="0.2">
      <c r="A72" s="921" t="s">
        <v>1135</v>
      </c>
      <c r="B72" s="922"/>
      <c r="C72" s="438">
        <f>VLOOKUP(A72,'Anex. 14. Mano de Obra'!$B$49:$C$78,2,)</f>
        <v>0</v>
      </c>
      <c r="D72" s="438">
        <f>C72*0.53</f>
        <v>0</v>
      </c>
      <c r="E72" s="438">
        <f>C72+D72</f>
        <v>0</v>
      </c>
      <c r="F72" s="439">
        <v>0</v>
      </c>
      <c r="G72" s="469">
        <f>E72*F72</f>
        <v>0</v>
      </c>
    </row>
    <row r="73" spans="1:7" s="424" customFormat="1" x14ac:dyDescent="0.2">
      <c r="A73" s="921"/>
      <c r="B73" s="922"/>
      <c r="C73" s="470"/>
      <c r="D73" s="471"/>
      <c r="E73" s="470"/>
      <c r="F73" s="439"/>
      <c r="G73" s="440"/>
    </row>
    <row r="74" spans="1:7" s="424" customFormat="1" x14ac:dyDescent="0.2">
      <c r="A74" s="927"/>
      <c r="B74" s="928"/>
      <c r="C74" s="470"/>
      <c r="D74" s="471"/>
      <c r="E74" s="470"/>
      <c r="F74" s="472"/>
      <c r="G74" s="440"/>
    </row>
    <row r="75" spans="1:7" s="424" customFormat="1" ht="15.75" thickBot="1" x14ac:dyDescent="0.25">
      <c r="A75" s="908"/>
      <c r="B75" s="909"/>
      <c r="C75" s="473"/>
      <c r="D75" s="474"/>
      <c r="E75" s="473"/>
      <c r="F75" s="446"/>
      <c r="G75" s="447"/>
    </row>
    <row r="76" spans="1:7" s="424" customFormat="1" ht="16.5" thickTop="1" thickBot="1" x14ac:dyDescent="0.25">
      <c r="A76" s="448"/>
      <c r="B76" s="475"/>
      <c r="C76" s="476"/>
      <c r="D76" s="477"/>
      <c r="E76" s="476"/>
      <c r="F76" s="478" t="s">
        <v>7</v>
      </c>
      <c r="G76" s="479">
        <f>(SUM(G72:G75))</f>
        <v>0</v>
      </c>
    </row>
    <row r="77" spans="1:7" s="424" customFormat="1" ht="16.5" thickTop="1" thickBot="1" x14ac:dyDescent="0.25">
      <c r="A77" s="448"/>
      <c r="B77" s="429"/>
      <c r="C77" s="429"/>
      <c r="D77" s="429"/>
      <c r="E77" s="480"/>
      <c r="F77" s="480"/>
      <c r="G77" s="433"/>
    </row>
    <row r="78" spans="1:7" s="424" customFormat="1" ht="16.5" thickTop="1" thickBot="1" x14ac:dyDescent="0.25">
      <c r="A78" s="481"/>
      <c r="B78" s="461"/>
      <c r="C78" s="461"/>
      <c r="D78" s="461"/>
      <c r="E78" s="910" t="s">
        <v>23</v>
      </c>
      <c r="F78" s="911"/>
      <c r="G78" s="482">
        <f>ROUND(+G53+G61+G67+G76,0)</f>
        <v>0</v>
      </c>
    </row>
    <row r="79" spans="1:7" s="424" customFormat="1" ht="16.5" thickTop="1" thickBot="1" x14ac:dyDescent="0.25">
      <c r="A79" s="484"/>
      <c r="B79" s="485"/>
      <c r="C79" s="485"/>
      <c r="D79" s="485"/>
      <c r="E79" s="485"/>
      <c r="F79" s="485"/>
      <c r="G79" s="486"/>
    </row>
    <row r="80" spans="1:7" s="424" customFormat="1" x14ac:dyDescent="0.2">
      <c r="G80" s="483"/>
    </row>
    <row r="81" spans="1:7" s="424" customFormat="1" ht="15.75" thickBot="1" x14ac:dyDescent="0.25">
      <c r="G81" s="483"/>
    </row>
    <row r="82" spans="1:7" s="424" customFormat="1" ht="32.25" customHeight="1" thickBot="1" x14ac:dyDescent="0.25">
      <c r="A82" s="540" t="s">
        <v>1</v>
      </c>
      <c r="B82" s="541" t="str">
        <f>'Anex. 9. Lista APU'!A15</f>
        <v>&lt;PRE-1&gt;</v>
      </c>
      <c r="C82" s="934" t="str">
        <f>'Anex. 9. Lista APU'!B15</f>
        <v>&lt;ÍTEM&gt;</v>
      </c>
      <c r="D82" s="935"/>
      <c r="E82" s="936"/>
      <c r="F82" s="540" t="s">
        <v>0</v>
      </c>
      <c r="G82" s="542" t="str">
        <f>'Anex. 9. Lista APU'!D15</f>
        <v>&lt;Unidad&gt;</v>
      </c>
    </row>
    <row r="83" spans="1:7" s="424" customFormat="1" x14ac:dyDescent="0.2">
      <c r="A83" s="431"/>
      <c r="B83" s="429"/>
      <c r="C83" s="929"/>
      <c r="D83" s="929"/>
      <c r="E83" s="929"/>
      <c r="F83" s="432"/>
      <c r="G83" s="490"/>
    </row>
    <row r="84" spans="1:7" s="424" customFormat="1" ht="15.75" thickBot="1" x14ac:dyDescent="0.25">
      <c r="A84" s="431" t="s">
        <v>2</v>
      </c>
      <c r="B84" s="429"/>
      <c r="C84" s="429"/>
      <c r="D84" s="429"/>
      <c r="E84" s="429"/>
      <c r="F84" s="432"/>
      <c r="G84" s="434"/>
    </row>
    <row r="85" spans="1:7" s="424" customFormat="1" ht="15.75" thickTop="1" x14ac:dyDescent="0.2">
      <c r="A85" s="915" t="s">
        <v>3</v>
      </c>
      <c r="B85" s="930"/>
      <c r="C85" s="916"/>
      <c r="D85" s="435" t="s">
        <v>9</v>
      </c>
      <c r="E85" s="435" t="s">
        <v>24</v>
      </c>
      <c r="F85" s="435" t="s">
        <v>31</v>
      </c>
      <c r="G85" s="436" t="s">
        <v>6</v>
      </c>
    </row>
    <row r="86" spans="1:7" s="424" customFormat="1" x14ac:dyDescent="0.2">
      <c r="A86" s="927" t="s">
        <v>1112</v>
      </c>
      <c r="B86" s="931"/>
      <c r="C86" s="928"/>
      <c r="D86" s="437" t="str">
        <f>VLOOKUP(A86,'Anex. 12. Equipos'!$B$10:$E$13,2)</f>
        <v>&lt;Unidad&gt;</v>
      </c>
      <c r="E86" s="438">
        <f>VLOOKUP(A86,'Anex. 12. Equipos'!$B$10:$E$13,3)</f>
        <v>0</v>
      </c>
      <c r="F86" s="439">
        <v>0</v>
      </c>
      <c r="G86" s="440">
        <f>E86*F86</f>
        <v>0</v>
      </c>
    </row>
    <row r="87" spans="1:7" s="424" customFormat="1" x14ac:dyDescent="0.2">
      <c r="A87" s="927"/>
      <c r="B87" s="931"/>
      <c r="C87" s="928"/>
      <c r="D87" s="441"/>
      <c r="E87" s="441"/>
      <c r="F87" s="442"/>
      <c r="G87" s="440"/>
    </row>
    <row r="88" spans="1:7" s="424" customFormat="1" ht="15.75" thickBot="1" x14ac:dyDescent="0.25">
      <c r="A88" s="908"/>
      <c r="B88" s="926"/>
      <c r="C88" s="909"/>
      <c r="D88" s="444"/>
      <c r="E88" s="445"/>
      <c r="F88" s="446"/>
      <c r="G88" s="447"/>
    </row>
    <row r="89" spans="1:7" s="424" customFormat="1" ht="16.5" thickTop="1" thickBot="1" x14ac:dyDescent="0.25">
      <c r="A89" s="448"/>
      <c r="B89" s="429"/>
      <c r="C89" s="429"/>
      <c r="D89" s="429"/>
      <c r="E89" s="429"/>
      <c r="F89" s="449" t="s">
        <v>7</v>
      </c>
      <c r="G89" s="450">
        <f>(SUM(G86:G88))</f>
        <v>0</v>
      </c>
    </row>
    <row r="90" spans="1:7" s="424" customFormat="1" ht="15.75" thickTop="1" x14ac:dyDescent="0.2">
      <c r="A90" s="448"/>
      <c r="B90" s="429"/>
      <c r="C90" s="429"/>
      <c r="D90" s="429"/>
      <c r="E90" s="429"/>
      <c r="F90" s="429"/>
      <c r="G90" s="451"/>
    </row>
    <row r="91" spans="1:7" s="424" customFormat="1" ht="15.75" thickBot="1" x14ac:dyDescent="0.25">
      <c r="A91" s="431" t="s">
        <v>8</v>
      </c>
      <c r="B91" s="429"/>
      <c r="C91" s="429"/>
      <c r="D91" s="429"/>
      <c r="E91" s="429"/>
      <c r="F91" s="429"/>
      <c r="G91" s="433"/>
    </row>
    <row r="92" spans="1:7" s="424" customFormat="1" ht="15.75" thickTop="1" x14ac:dyDescent="0.2">
      <c r="A92" s="932" t="s">
        <v>3</v>
      </c>
      <c r="B92" s="933"/>
      <c r="C92" s="933"/>
      <c r="D92" s="435" t="s">
        <v>9</v>
      </c>
      <c r="E92" s="435" t="s">
        <v>10</v>
      </c>
      <c r="F92" s="435" t="s">
        <v>11</v>
      </c>
      <c r="G92" s="436" t="s">
        <v>6</v>
      </c>
    </row>
    <row r="93" spans="1:7" s="424" customFormat="1" x14ac:dyDescent="0.2">
      <c r="A93" s="923" t="s">
        <v>1113</v>
      </c>
      <c r="B93" s="924"/>
      <c r="C93" s="925"/>
      <c r="D93" s="437" t="str">
        <f>VLOOKUP(A93,'Anex. 11. Materiales'!$B$10:$E$13,2)</f>
        <v>&lt;Unidad&gt;</v>
      </c>
      <c r="E93" s="438">
        <f>VLOOKUP(A93,'Anex. 11. Materiales'!$B$10:$E$13,3)</f>
        <v>0</v>
      </c>
      <c r="F93" s="452">
        <v>0</v>
      </c>
      <c r="G93" s="440">
        <f>E93*F93</f>
        <v>0</v>
      </c>
    </row>
    <row r="94" spans="1:7" s="424" customFormat="1" x14ac:dyDescent="0.2">
      <c r="A94" s="923"/>
      <c r="B94" s="924"/>
      <c r="C94" s="925"/>
      <c r="D94" s="453"/>
      <c r="E94" s="438"/>
      <c r="F94" s="452"/>
      <c r="G94" s="440"/>
    </row>
    <row r="95" spans="1:7" s="424" customFormat="1" x14ac:dyDescent="0.2">
      <c r="A95" s="923"/>
      <c r="B95" s="924"/>
      <c r="C95" s="925"/>
      <c r="D95" s="454"/>
      <c r="E95" s="438"/>
      <c r="F95" s="452"/>
      <c r="G95" s="440"/>
    </row>
    <row r="96" spans="1:7" s="424" customFormat="1" x14ac:dyDescent="0.2">
      <c r="A96" s="455"/>
      <c r="B96" s="456"/>
      <c r="C96" s="457"/>
      <c r="D96" s="454"/>
      <c r="E96" s="438"/>
      <c r="F96" s="452"/>
      <c r="G96" s="440"/>
    </row>
    <row r="97" spans="1:7" s="424" customFormat="1" ht="15.75" thickBot="1" x14ac:dyDescent="0.25">
      <c r="A97" s="912"/>
      <c r="B97" s="913"/>
      <c r="C97" s="914"/>
      <c r="D97" s="458"/>
      <c r="E97" s="459"/>
      <c r="F97" s="452"/>
      <c r="G97" s="440"/>
    </row>
    <row r="98" spans="1:7" s="424" customFormat="1" ht="16.5" thickTop="1" thickBot="1" x14ac:dyDescent="0.25">
      <c r="A98" s="460"/>
      <c r="B98" s="461"/>
      <c r="C98" s="461"/>
      <c r="D98" s="461"/>
      <c r="E98" s="462"/>
      <c r="F98" s="449" t="s">
        <v>7</v>
      </c>
      <c r="G98" s="450">
        <f>ROUND(SUM(G93:G97),0)</f>
        <v>0</v>
      </c>
    </row>
    <row r="99" spans="1:7" s="424" customFormat="1" ht="15.75" thickTop="1" x14ac:dyDescent="0.2">
      <c r="A99" s="460"/>
      <c r="B99" s="461"/>
      <c r="C99" s="461"/>
      <c r="D99" s="461"/>
      <c r="E99" s="462"/>
      <c r="F99" s="429"/>
      <c r="G99" s="451"/>
    </row>
    <row r="100" spans="1:7" s="424" customFormat="1" ht="15.75" thickBot="1" x14ac:dyDescent="0.25">
      <c r="A100" s="431" t="s">
        <v>12</v>
      </c>
      <c r="B100" s="429"/>
      <c r="C100" s="429"/>
      <c r="D100" s="429"/>
      <c r="E100" s="429"/>
      <c r="F100" s="429"/>
      <c r="G100" s="463"/>
    </row>
    <row r="101" spans="1:7" s="424" customFormat="1" ht="15.75" thickTop="1" x14ac:dyDescent="0.2">
      <c r="A101" s="915" t="s">
        <v>13</v>
      </c>
      <c r="B101" s="916"/>
      <c r="C101" s="435" t="s">
        <v>14</v>
      </c>
      <c r="D101" s="435" t="s">
        <v>15</v>
      </c>
      <c r="E101" s="435" t="s">
        <v>16</v>
      </c>
      <c r="F101" s="435" t="s">
        <v>1269</v>
      </c>
      <c r="G101" s="436" t="s">
        <v>6</v>
      </c>
    </row>
    <row r="102" spans="1:7" s="424" customFormat="1" x14ac:dyDescent="0.2">
      <c r="A102" s="917" t="s">
        <v>1114</v>
      </c>
      <c r="B102" s="918"/>
      <c r="C102" s="441"/>
      <c r="D102" s="464"/>
      <c r="E102" s="438">
        <f>VLOOKUP(A102,'Anex. 13. Transporte'!$B$10:$E$13,3)</f>
        <v>0</v>
      </c>
      <c r="F102" s="464">
        <f>C102*D102</f>
        <v>0</v>
      </c>
      <c r="G102" s="465">
        <f>E102*F102</f>
        <v>0</v>
      </c>
    </row>
    <row r="103" spans="1:7" s="424" customFormat="1" ht="15.75" thickBot="1" x14ac:dyDescent="0.25">
      <c r="A103" s="919"/>
      <c r="B103" s="920"/>
      <c r="C103" s="466"/>
      <c r="D103" s="466"/>
      <c r="E103" s="466"/>
      <c r="F103" s="466"/>
      <c r="G103" s="467"/>
    </row>
    <row r="104" spans="1:7" s="424" customFormat="1" ht="16.5" thickTop="1" thickBot="1" x14ac:dyDescent="0.25">
      <c r="A104" s="448"/>
      <c r="B104" s="429"/>
      <c r="C104" s="429"/>
      <c r="D104" s="429"/>
      <c r="E104" s="429"/>
      <c r="F104" s="449" t="s">
        <v>7</v>
      </c>
      <c r="G104" s="450">
        <f>ROUND(SUM(G103:G103),0)</f>
        <v>0</v>
      </c>
    </row>
    <row r="105" spans="1:7" s="424" customFormat="1" ht="15.75" thickTop="1" x14ac:dyDescent="0.2">
      <c r="A105" s="448"/>
      <c r="B105" s="429"/>
      <c r="C105" s="429"/>
      <c r="D105" s="429"/>
      <c r="E105" s="429"/>
      <c r="F105" s="429"/>
      <c r="G105" s="451"/>
    </row>
    <row r="106" spans="1:7" s="424" customFormat="1" ht="15.75" thickBot="1" x14ac:dyDescent="0.25">
      <c r="A106" s="431" t="s">
        <v>18</v>
      </c>
      <c r="B106" s="429"/>
      <c r="C106" s="429"/>
      <c r="D106" s="429"/>
      <c r="E106" s="429"/>
      <c r="F106" s="429"/>
      <c r="G106" s="451"/>
    </row>
    <row r="107" spans="1:7" s="424" customFormat="1" ht="15.75" thickTop="1" x14ac:dyDescent="0.2">
      <c r="A107" s="915" t="s">
        <v>19</v>
      </c>
      <c r="B107" s="916"/>
      <c r="C107" s="435" t="s">
        <v>20</v>
      </c>
      <c r="D107" s="435" t="s">
        <v>21</v>
      </c>
      <c r="E107" s="468" t="s">
        <v>22</v>
      </c>
      <c r="F107" s="435" t="s">
        <v>1269</v>
      </c>
      <c r="G107" s="436" t="s">
        <v>6</v>
      </c>
    </row>
    <row r="108" spans="1:7" s="424" customFormat="1" x14ac:dyDescent="0.2">
      <c r="A108" s="921" t="s">
        <v>1135</v>
      </c>
      <c r="B108" s="922"/>
      <c r="C108" s="438">
        <f>VLOOKUP(A108,'Anex. 14. Mano de Obra'!$B$49:$C$78,2,)</f>
        <v>0</v>
      </c>
      <c r="D108" s="438">
        <f>C108*0.53</f>
        <v>0</v>
      </c>
      <c r="E108" s="438">
        <f>C108+D108</f>
        <v>0</v>
      </c>
      <c r="F108" s="439">
        <v>0</v>
      </c>
      <c r="G108" s="469">
        <f>E108*F108</f>
        <v>0</v>
      </c>
    </row>
    <row r="109" spans="1:7" s="424" customFormat="1" x14ac:dyDescent="0.2">
      <c r="A109" s="921"/>
      <c r="B109" s="922"/>
      <c r="C109" s="470"/>
      <c r="D109" s="471"/>
      <c r="E109" s="470"/>
      <c r="F109" s="439"/>
      <c r="G109" s="440"/>
    </row>
    <row r="110" spans="1:7" s="424" customFormat="1" x14ac:dyDescent="0.2">
      <c r="A110" s="927"/>
      <c r="B110" s="928"/>
      <c r="C110" s="470"/>
      <c r="D110" s="471"/>
      <c r="E110" s="470"/>
      <c r="F110" s="472"/>
      <c r="G110" s="440"/>
    </row>
    <row r="111" spans="1:7" s="424" customFormat="1" ht="15.75" thickBot="1" x14ac:dyDescent="0.25">
      <c r="A111" s="908"/>
      <c r="B111" s="909"/>
      <c r="C111" s="473"/>
      <c r="D111" s="474"/>
      <c r="E111" s="473"/>
      <c r="F111" s="446"/>
      <c r="G111" s="447"/>
    </row>
    <row r="112" spans="1:7" s="424" customFormat="1" ht="16.5" thickTop="1" thickBot="1" x14ac:dyDescent="0.25">
      <c r="A112" s="448"/>
      <c r="B112" s="475"/>
      <c r="C112" s="476"/>
      <c r="D112" s="477"/>
      <c r="E112" s="476"/>
      <c r="F112" s="478" t="s">
        <v>7</v>
      </c>
      <c r="G112" s="479">
        <f>(SUM(G108:G111))</f>
        <v>0</v>
      </c>
    </row>
    <row r="113" spans="1:7" s="424" customFormat="1" ht="16.5" thickTop="1" thickBot="1" x14ac:dyDescent="0.25">
      <c r="A113" s="448"/>
      <c r="B113" s="429"/>
      <c r="C113" s="429"/>
      <c r="D113" s="429"/>
      <c r="E113" s="480"/>
      <c r="F113" s="480"/>
      <c r="G113" s="433"/>
    </row>
    <row r="114" spans="1:7" s="424" customFormat="1" ht="16.5" thickTop="1" thickBot="1" x14ac:dyDescent="0.25">
      <c r="A114" s="481"/>
      <c r="B114" s="461"/>
      <c r="C114" s="461"/>
      <c r="D114" s="461"/>
      <c r="E114" s="910" t="s">
        <v>23</v>
      </c>
      <c r="F114" s="911"/>
      <c r="G114" s="482">
        <f>ROUND(+G89+G97+G103+G112,0)</f>
        <v>0</v>
      </c>
    </row>
    <row r="115" spans="1:7" s="424" customFormat="1" ht="16.5" thickTop="1" thickBot="1" x14ac:dyDescent="0.25">
      <c r="A115" s="484"/>
      <c r="B115" s="485"/>
      <c r="C115" s="485"/>
      <c r="D115" s="485"/>
      <c r="E115" s="485"/>
      <c r="F115" s="485"/>
      <c r="G115" s="486"/>
    </row>
    <row r="116" spans="1:7" s="424" customFormat="1" x14ac:dyDescent="0.2">
      <c r="G116" s="483"/>
    </row>
    <row r="117" spans="1:7" s="424" customFormat="1" x14ac:dyDescent="0.2">
      <c r="G117" s="483"/>
    </row>
  </sheetData>
  <dataConsolidate/>
  <mergeCells count="66">
    <mergeCell ref="E42:F42"/>
    <mergeCell ref="A31:B31"/>
    <mergeCell ref="A35:B35"/>
    <mergeCell ref="A37:B37"/>
    <mergeCell ref="A38:B38"/>
    <mergeCell ref="A36:B36"/>
    <mergeCell ref="A39:B39"/>
    <mergeCell ref="B5:E5"/>
    <mergeCell ref="B1:F3"/>
    <mergeCell ref="A7:G7"/>
    <mergeCell ref="C10:E10"/>
    <mergeCell ref="A1:A3"/>
    <mergeCell ref="A6:G6"/>
    <mergeCell ref="A4:G4"/>
    <mergeCell ref="A30:B30"/>
    <mergeCell ref="C11:E11"/>
    <mergeCell ref="A20:C20"/>
    <mergeCell ref="A21:C21"/>
    <mergeCell ref="A22:C22"/>
    <mergeCell ref="A23:C23"/>
    <mergeCell ref="A25:C25"/>
    <mergeCell ref="A29:B29"/>
    <mergeCell ref="A13:C13"/>
    <mergeCell ref="A14:C14"/>
    <mergeCell ref="A15:C15"/>
    <mergeCell ref="A16:C16"/>
    <mergeCell ref="A52:C52"/>
    <mergeCell ref="C46:E46"/>
    <mergeCell ref="C47:E47"/>
    <mergeCell ref="A49:C49"/>
    <mergeCell ref="A50:C50"/>
    <mergeCell ref="A51:C51"/>
    <mergeCell ref="A56:C56"/>
    <mergeCell ref="A57:C57"/>
    <mergeCell ref="A58:C58"/>
    <mergeCell ref="A59:C59"/>
    <mergeCell ref="C82:E82"/>
    <mergeCell ref="E78:F78"/>
    <mergeCell ref="A61:C61"/>
    <mergeCell ref="A67:B67"/>
    <mergeCell ref="A72:B72"/>
    <mergeCell ref="A73:B73"/>
    <mergeCell ref="A74:B74"/>
    <mergeCell ref="A75:B75"/>
    <mergeCell ref="A65:B65"/>
    <mergeCell ref="A66:B66"/>
    <mergeCell ref="A71:B71"/>
    <mergeCell ref="C83:E83"/>
    <mergeCell ref="A85:C85"/>
    <mergeCell ref="A86:C86"/>
    <mergeCell ref="A87:C87"/>
    <mergeCell ref="A92:C92"/>
    <mergeCell ref="A93:C93"/>
    <mergeCell ref="A94:C94"/>
    <mergeCell ref="A95:C95"/>
    <mergeCell ref="A88:C88"/>
    <mergeCell ref="A110:B110"/>
    <mergeCell ref="A111:B111"/>
    <mergeCell ref="E114:F114"/>
    <mergeCell ref="A97:C97"/>
    <mergeCell ref="A101:B101"/>
    <mergeCell ref="A102:B102"/>
    <mergeCell ref="A103:B103"/>
    <mergeCell ref="A107:B107"/>
    <mergeCell ref="A108:B108"/>
    <mergeCell ref="A109:B109"/>
  </mergeCells>
  <pageMargins left="0.70866141732283472" right="0.70866141732283472" top="0.74803149606299213" bottom="0.74803149606299213" header="0.31496062992125984" footer="0.31496062992125984"/>
  <pageSetup scale="66"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D23D9-53E9-4D94-A02D-95F82BB1A07B}">
  <dimension ref="A1:IE181"/>
  <sheetViews>
    <sheetView view="pageBreakPreview" zoomScale="90" zoomScaleNormal="100" zoomScaleSheetLayoutView="90" workbookViewId="0">
      <selection activeCell="J2" sqref="J2:J3"/>
    </sheetView>
  </sheetViews>
  <sheetFormatPr baseColWidth="10" defaultColWidth="11.42578125" defaultRowHeight="15" x14ac:dyDescent="0.25"/>
  <cols>
    <col min="1" max="1" width="18.42578125" style="198" customWidth="1"/>
    <col min="2" max="2" width="41.140625" style="206" customWidth="1"/>
    <col min="3" max="3" width="12.5703125" style="198" customWidth="1"/>
    <col min="4" max="4" width="13.42578125" style="199" customWidth="1"/>
    <col min="5" max="5" width="17" style="200" customWidth="1"/>
    <col min="6" max="6" width="11.42578125" style="198"/>
    <col min="7" max="7" width="14.42578125" style="198" customWidth="1"/>
    <col min="8" max="8" width="15.5703125" style="198" customWidth="1"/>
    <col min="9" max="9" width="11.42578125" style="198"/>
    <col min="10" max="10" width="27.7109375" style="198" customWidth="1"/>
    <col min="11" max="16384" width="11.42578125" style="198"/>
  </cols>
  <sheetData>
    <row r="1" spans="1:239" s="151" customFormat="1" ht="22.5" customHeight="1" x14ac:dyDescent="0.25">
      <c r="A1" s="962"/>
      <c r="B1" s="835" t="s">
        <v>1335</v>
      </c>
      <c r="C1" s="835"/>
      <c r="D1" s="835"/>
      <c r="E1" s="835"/>
      <c r="F1" s="835"/>
      <c r="G1" s="835"/>
      <c r="H1" s="835"/>
      <c r="I1" s="835"/>
      <c r="J1" s="153" t="s">
        <v>1279</v>
      </c>
    </row>
    <row r="2" spans="1:239" s="160" customFormat="1" ht="21.75" customHeight="1" x14ac:dyDescent="0.25">
      <c r="A2" s="962"/>
      <c r="B2" s="835"/>
      <c r="C2" s="835"/>
      <c r="D2" s="835"/>
      <c r="E2" s="835"/>
      <c r="F2" s="835"/>
      <c r="G2" s="835"/>
      <c r="H2" s="835"/>
      <c r="I2" s="835"/>
      <c r="J2" s="154" t="s">
        <v>1354</v>
      </c>
    </row>
    <row r="3" spans="1:239" s="494" customFormat="1" ht="18.75" customHeight="1" x14ac:dyDescent="0.25">
      <c r="A3" s="963"/>
      <c r="B3" s="835"/>
      <c r="C3" s="835"/>
      <c r="D3" s="835"/>
      <c r="E3" s="835"/>
      <c r="F3" s="835"/>
      <c r="G3" s="835"/>
      <c r="H3" s="835"/>
      <c r="I3" s="835"/>
      <c r="J3" s="575" t="s">
        <v>1355</v>
      </c>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493"/>
      <c r="AM3" s="493"/>
      <c r="AN3" s="493"/>
      <c r="AO3" s="493"/>
      <c r="AP3" s="493"/>
      <c r="AQ3" s="493"/>
      <c r="AR3" s="493"/>
      <c r="AS3" s="493"/>
      <c r="AT3" s="493"/>
      <c r="AU3" s="493"/>
      <c r="AV3" s="493"/>
      <c r="AW3" s="493"/>
      <c r="AX3" s="493"/>
      <c r="AY3" s="493"/>
      <c r="AZ3" s="493"/>
      <c r="BA3" s="493"/>
      <c r="BB3" s="493"/>
      <c r="BC3" s="493"/>
      <c r="BD3" s="493"/>
      <c r="BE3" s="493"/>
      <c r="BF3" s="493"/>
      <c r="BG3" s="493"/>
      <c r="BH3" s="493"/>
      <c r="BI3" s="493"/>
      <c r="BJ3" s="493"/>
      <c r="BK3" s="493"/>
      <c r="BL3" s="493"/>
      <c r="BM3" s="493"/>
      <c r="BN3" s="493"/>
      <c r="BO3" s="493"/>
      <c r="BP3" s="493"/>
      <c r="BQ3" s="493"/>
      <c r="BR3" s="493"/>
      <c r="BS3" s="493"/>
      <c r="BT3" s="493"/>
      <c r="BU3" s="493"/>
      <c r="BV3" s="493"/>
      <c r="BW3" s="493"/>
      <c r="BX3" s="493"/>
      <c r="BY3" s="493"/>
      <c r="BZ3" s="493"/>
      <c r="CA3" s="493"/>
      <c r="CB3" s="493"/>
      <c r="CC3" s="493"/>
      <c r="CD3" s="493"/>
      <c r="CE3" s="493"/>
      <c r="CF3" s="493"/>
      <c r="CG3" s="493"/>
      <c r="CH3" s="493"/>
      <c r="CI3" s="493"/>
      <c r="CJ3" s="493"/>
      <c r="CK3" s="493"/>
      <c r="CL3" s="493"/>
      <c r="CM3" s="493"/>
      <c r="CN3" s="493"/>
      <c r="CO3" s="493"/>
      <c r="CP3" s="493"/>
      <c r="CQ3" s="493"/>
      <c r="CR3" s="493"/>
      <c r="CS3" s="493"/>
      <c r="CT3" s="493"/>
      <c r="CU3" s="493"/>
      <c r="CV3" s="493"/>
      <c r="CW3" s="493"/>
      <c r="CX3" s="493"/>
      <c r="CY3" s="493"/>
      <c r="CZ3" s="493"/>
      <c r="DA3" s="493"/>
      <c r="DB3" s="493"/>
      <c r="DC3" s="493"/>
      <c r="DD3" s="493"/>
      <c r="DE3" s="493"/>
      <c r="DF3" s="493"/>
      <c r="DG3" s="493"/>
      <c r="DH3" s="493"/>
      <c r="DI3" s="493"/>
      <c r="DJ3" s="493"/>
      <c r="DK3" s="493"/>
      <c r="DL3" s="493"/>
      <c r="DM3" s="493"/>
      <c r="DN3" s="493"/>
      <c r="DO3" s="493"/>
      <c r="DP3" s="493"/>
      <c r="DQ3" s="493"/>
      <c r="DR3" s="493"/>
      <c r="DS3" s="493"/>
      <c r="DT3" s="493"/>
      <c r="DU3" s="493"/>
      <c r="DV3" s="493"/>
      <c r="DW3" s="493"/>
      <c r="DX3" s="493"/>
      <c r="DY3" s="493"/>
      <c r="DZ3" s="493"/>
      <c r="EA3" s="493"/>
      <c r="EB3" s="493"/>
      <c r="EC3" s="493"/>
      <c r="ED3" s="493"/>
      <c r="EE3" s="493"/>
      <c r="EF3" s="493"/>
      <c r="EG3" s="493"/>
      <c r="EH3" s="493"/>
      <c r="EI3" s="493"/>
      <c r="EJ3" s="493"/>
      <c r="EK3" s="493"/>
      <c r="EL3" s="493"/>
      <c r="EM3" s="493"/>
      <c r="EN3" s="493"/>
      <c r="EO3" s="493"/>
      <c r="EP3" s="493"/>
      <c r="EQ3" s="493"/>
      <c r="ER3" s="493"/>
      <c r="ES3" s="493"/>
      <c r="ET3" s="493"/>
      <c r="EU3" s="493"/>
      <c r="EV3" s="493"/>
      <c r="EW3" s="493"/>
      <c r="EX3" s="493"/>
      <c r="EY3" s="493"/>
      <c r="EZ3" s="493"/>
      <c r="FA3" s="493"/>
      <c r="FB3" s="493"/>
      <c r="FC3" s="493"/>
      <c r="FD3" s="493"/>
      <c r="FE3" s="493"/>
      <c r="FF3" s="493"/>
      <c r="FG3" s="493"/>
      <c r="FH3" s="493"/>
      <c r="FI3" s="493"/>
      <c r="FJ3" s="493"/>
      <c r="FK3" s="493"/>
      <c r="FL3" s="493"/>
      <c r="FM3" s="493"/>
      <c r="FN3" s="493"/>
      <c r="FO3" s="493"/>
      <c r="FP3" s="493"/>
      <c r="FQ3" s="493"/>
      <c r="FR3" s="493"/>
      <c r="FS3" s="493"/>
      <c r="FT3" s="493"/>
      <c r="FU3" s="493"/>
      <c r="FV3" s="493"/>
      <c r="FW3" s="493"/>
      <c r="FX3" s="493"/>
      <c r="FY3" s="493"/>
      <c r="FZ3" s="493"/>
      <c r="GA3" s="493"/>
      <c r="GB3" s="493"/>
      <c r="GC3" s="493"/>
      <c r="GD3" s="493"/>
      <c r="GE3" s="493"/>
      <c r="GF3" s="493"/>
      <c r="GG3" s="493"/>
      <c r="GH3" s="493"/>
      <c r="GI3" s="493"/>
      <c r="GJ3" s="493"/>
      <c r="GK3" s="493"/>
      <c r="GL3" s="493"/>
      <c r="GM3" s="493"/>
      <c r="GN3" s="493"/>
      <c r="GO3" s="493"/>
      <c r="GP3" s="493"/>
      <c r="GQ3" s="493"/>
      <c r="GR3" s="493"/>
      <c r="GS3" s="493"/>
      <c r="GT3" s="493"/>
      <c r="GU3" s="493"/>
      <c r="GV3" s="493"/>
      <c r="GW3" s="493"/>
      <c r="GX3" s="493"/>
      <c r="GY3" s="493"/>
      <c r="GZ3" s="493"/>
      <c r="HA3" s="493"/>
      <c r="HB3" s="493"/>
      <c r="HC3" s="493"/>
      <c r="HD3" s="493"/>
      <c r="HE3" s="493"/>
      <c r="HF3" s="493"/>
      <c r="HG3" s="493"/>
      <c r="HH3" s="493"/>
      <c r="HI3" s="493"/>
      <c r="HJ3" s="493"/>
      <c r="HK3" s="493"/>
      <c r="HL3" s="493"/>
      <c r="HM3" s="493"/>
      <c r="HN3" s="493"/>
      <c r="HO3" s="493"/>
      <c r="HP3" s="493"/>
      <c r="HQ3" s="493"/>
      <c r="HR3" s="493"/>
      <c r="HS3" s="493"/>
      <c r="HT3" s="493"/>
      <c r="HU3" s="493"/>
      <c r="HV3" s="493"/>
      <c r="HW3" s="493"/>
      <c r="HX3" s="493"/>
      <c r="HY3" s="493"/>
      <c r="HZ3" s="493"/>
      <c r="IA3" s="493"/>
      <c r="IB3" s="493"/>
      <c r="IC3" s="493"/>
      <c r="ID3" s="493"/>
      <c r="IE3" s="493"/>
    </row>
    <row r="4" spans="1:239" s="193" customFormat="1" ht="18.75" customHeight="1" x14ac:dyDescent="0.25">
      <c r="A4" s="905"/>
      <c r="B4" s="905"/>
      <c r="C4" s="905"/>
      <c r="D4" s="905"/>
      <c r="E4" s="905"/>
      <c r="F4" s="905"/>
      <c r="G4" s="905"/>
      <c r="H4" s="905"/>
      <c r="I4" s="905"/>
      <c r="J4" s="905"/>
    </row>
    <row r="5" spans="1:239" s="323" customFormat="1" ht="32.25" customHeight="1" x14ac:dyDescent="0.25">
      <c r="A5" s="292" t="s">
        <v>1216</v>
      </c>
      <c r="B5" s="639">
        <f>'Presupuesto General'!C5</f>
        <v>0</v>
      </c>
      <c r="C5" s="639"/>
      <c r="D5" s="639"/>
      <c r="E5" s="639"/>
      <c r="F5" s="639"/>
      <c r="G5" s="639"/>
      <c r="H5" s="638" t="s">
        <v>1217</v>
      </c>
      <c r="I5" s="638"/>
      <c r="J5" s="544">
        <f>'Presupuesto General'!G5</f>
        <v>0</v>
      </c>
    </row>
    <row r="6" spans="1:239" s="229" customFormat="1" ht="15.75" thickBot="1" x14ac:dyDescent="0.3">
      <c r="A6" s="902"/>
      <c r="B6" s="902"/>
      <c r="C6" s="902"/>
      <c r="D6" s="902"/>
      <c r="E6" s="902"/>
      <c r="F6" s="416"/>
      <c r="G6" s="416"/>
      <c r="H6" s="416"/>
      <c r="I6" s="416"/>
    </row>
    <row r="7" spans="1:239" s="495" customFormat="1" ht="26.25" customHeight="1" thickBot="1" x14ac:dyDescent="0.25">
      <c r="A7" s="966" t="s">
        <v>1209</v>
      </c>
      <c r="B7" s="656"/>
      <c r="C7" s="656"/>
      <c r="D7" s="656"/>
      <c r="E7" s="656"/>
      <c r="F7" s="656"/>
      <c r="G7" s="656"/>
      <c r="H7" s="656"/>
      <c r="I7" s="656"/>
      <c r="J7" s="967"/>
    </row>
    <row r="8" spans="1:239" s="495" customFormat="1" x14ac:dyDescent="0.2">
      <c r="A8" s="964"/>
      <c r="B8" s="964"/>
      <c r="C8" s="964"/>
      <c r="D8" s="964"/>
      <c r="E8" s="965"/>
    </row>
    <row r="9" spans="1:239" s="495" customFormat="1" ht="43.15" customHeight="1" x14ac:dyDescent="0.2">
      <c r="A9" s="968" t="s">
        <v>1116</v>
      </c>
      <c r="B9" s="968" t="s">
        <v>30</v>
      </c>
      <c r="C9" s="968" t="s">
        <v>0</v>
      </c>
      <c r="D9" s="970" t="s">
        <v>28</v>
      </c>
      <c r="E9" s="969" t="s">
        <v>1212</v>
      </c>
      <c r="F9" s="969"/>
      <c r="G9" s="969" t="s">
        <v>1213</v>
      </c>
      <c r="H9" s="969"/>
      <c r="I9" s="969" t="s">
        <v>1214</v>
      </c>
      <c r="J9" s="969"/>
    </row>
    <row r="10" spans="1:239" s="495" customFormat="1" x14ac:dyDescent="0.2">
      <c r="A10" s="968"/>
      <c r="B10" s="968"/>
      <c r="C10" s="968"/>
      <c r="D10" s="970"/>
      <c r="E10" s="543" t="s">
        <v>1210</v>
      </c>
      <c r="F10" s="543" t="s">
        <v>1211</v>
      </c>
      <c r="G10" s="543" t="s">
        <v>1210</v>
      </c>
      <c r="H10" s="543" t="s">
        <v>1211</v>
      </c>
      <c r="I10" s="543" t="s">
        <v>1210</v>
      </c>
      <c r="J10" s="543" t="s">
        <v>1211</v>
      </c>
    </row>
    <row r="11" spans="1:239" s="495" customFormat="1" x14ac:dyDescent="0.2">
      <c r="A11" s="497"/>
      <c r="B11" s="498" t="s">
        <v>1113</v>
      </c>
      <c r="C11" s="497" t="s">
        <v>970</v>
      </c>
      <c r="D11" s="499">
        <v>0</v>
      </c>
      <c r="E11" s="500"/>
      <c r="F11" s="496"/>
      <c r="G11" s="500"/>
      <c r="H11" s="496"/>
      <c r="I11" s="500"/>
      <c r="J11" s="496"/>
    </row>
    <row r="12" spans="1:239" s="495" customFormat="1" x14ac:dyDescent="0.2">
      <c r="A12" s="497"/>
      <c r="B12" s="498"/>
      <c r="C12" s="497"/>
      <c r="D12" s="499"/>
      <c r="E12" s="500"/>
      <c r="F12" s="496"/>
      <c r="G12" s="500"/>
      <c r="H12" s="496"/>
      <c r="I12" s="500"/>
      <c r="J12" s="496"/>
    </row>
    <row r="13" spans="1:239" s="495" customFormat="1" x14ac:dyDescent="0.2">
      <c r="A13" s="497"/>
      <c r="B13" s="498"/>
      <c r="C13" s="497"/>
      <c r="D13" s="499"/>
      <c r="E13" s="500"/>
      <c r="F13" s="496"/>
      <c r="G13" s="500"/>
      <c r="H13" s="496"/>
      <c r="I13" s="500"/>
      <c r="J13" s="496"/>
    </row>
    <row r="14" spans="1:239" s="495" customFormat="1" x14ac:dyDescent="0.2">
      <c r="A14" s="501"/>
      <c r="B14" s="502"/>
      <c r="C14" s="503"/>
      <c r="D14" s="504"/>
      <c r="E14" s="505"/>
    </row>
    <row r="15" spans="1:239" s="495" customFormat="1" x14ac:dyDescent="0.2">
      <c r="A15" s="501"/>
      <c r="B15" s="502"/>
      <c r="C15" s="503"/>
      <c r="D15" s="504"/>
      <c r="E15" s="505"/>
    </row>
    <row r="16" spans="1:239" s="495" customFormat="1" x14ac:dyDescent="0.2">
      <c r="A16" s="501"/>
      <c r="B16" s="502"/>
      <c r="C16" s="503"/>
      <c r="D16" s="504"/>
      <c r="E16" s="505"/>
    </row>
    <row r="17" spans="1:5" s="495" customFormat="1" x14ac:dyDescent="0.2">
      <c r="A17" s="501"/>
      <c r="B17" s="502"/>
      <c r="C17" s="503"/>
      <c r="D17" s="504"/>
      <c r="E17" s="505"/>
    </row>
    <row r="18" spans="1:5" s="495" customFormat="1" x14ac:dyDescent="0.2">
      <c r="A18" s="501"/>
      <c r="B18" s="502"/>
      <c r="C18" s="503"/>
      <c r="D18" s="504"/>
      <c r="E18" s="505"/>
    </row>
    <row r="19" spans="1:5" s="197" customFormat="1" x14ac:dyDescent="0.25">
      <c r="B19" s="201"/>
      <c r="C19" s="202"/>
      <c r="D19" s="203"/>
      <c r="E19" s="204"/>
    </row>
    <row r="20" spans="1:5" s="197" customFormat="1" x14ac:dyDescent="0.25">
      <c r="B20" s="201"/>
      <c r="C20" s="202"/>
      <c r="D20" s="203"/>
      <c r="E20" s="204"/>
    </row>
    <row r="21" spans="1:5" s="197" customFormat="1" x14ac:dyDescent="0.25">
      <c r="B21" s="201"/>
      <c r="C21" s="202"/>
      <c r="D21" s="203"/>
      <c r="E21" s="204"/>
    </row>
    <row r="22" spans="1:5" s="197" customFormat="1" x14ac:dyDescent="0.25">
      <c r="B22" s="201"/>
      <c r="C22" s="202"/>
      <c r="D22" s="203"/>
      <c r="E22" s="204"/>
    </row>
    <row r="23" spans="1:5" s="197" customFormat="1" x14ac:dyDescent="0.25">
      <c r="B23" s="201"/>
      <c r="C23" s="202"/>
      <c r="D23" s="203"/>
      <c r="E23" s="204"/>
    </row>
    <row r="24" spans="1:5" s="197" customFormat="1" x14ac:dyDescent="0.25">
      <c r="B24" s="201"/>
      <c r="C24" s="202"/>
      <c r="D24" s="203"/>
      <c r="E24" s="204"/>
    </row>
    <row r="25" spans="1:5" s="197" customFormat="1" x14ac:dyDescent="0.25">
      <c r="B25" s="201"/>
      <c r="C25" s="202"/>
      <c r="D25" s="203"/>
      <c r="E25" s="204"/>
    </row>
    <row r="26" spans="1:5" s="197" customFormat="1" x14ac:dyDescent="0.25">
      <c r="B26" s="201"/>
      <c r="C26" s="202"/>
      <c r="D26" s="203"/>
      <c r="E26" s="204"/>
    </row>
    <row r="27" spans="1:5" s="197" customFormat="1" x14ac:dyDescent="0.25">
      <c r="B27" s="201"/>
      <c r="C27" s="202"/>
      <c r="D27" s="203"/>
      <c r="E27" s="204"/>
    </row>
    <row r="28" spans="1:5" s="197" customFormat="1" x14ac:dyDescent="0.25">
      <c r="B28" s="201"/>
      <c r="C28" s="202"/>
      <c r="D28" s="203"/>
      <c r="E28" s="204"/>
    </row>
    <row r="29" spans="1:5" s="197" customFormat="1" x14ac:dyDescent="0.25">
      <c r="B29" s="201"/>
      <c r="C29" s="202"/>
      <c r="D29" s="203"/>
      <c r="E29" s="204"/>
    </row>
    <row r="30" spans="1:5" s="197" customFormat="1" x14ac:dyDescent="0.25">
      <c r="B30" s="201"/>
      <c r="C30" s="202"/>
      <c r="D30" s="203"/>
      <c r="E30" s="204"/>
    </row>
    <row r="31" spans="1:5" s="197" customFormat="1" x14ac:dyDescent="0.25">
      <c r="B31" s="201"/>
      <c r="C31" s="202"/>
      <c r="D31" s="203"/>
      <c r="E31" s="204"/>
    </row>
    <row r="32" spans="1:5" s="197" customFormat="1" x14ac:dyDescent="0.25">
      <c r="B32" s="201"/>
      <c r="C32" s="202"/>
      <c r="D32" s="203"/>
      <c r="E32" s="204"/>
    </row>
    <row r="33" spans="2:5" s="197" customFormat="1" x14ac:dyDescent="0.25">
      <c r="B33" s="201"/>
      <c r="C33" s="202"/>
      <c r="D33" s="203"/>
      <c r="E33" s="204"/>
    </row>
    <row r="34" spans="2:5" s="197" customFormat="1" x14ac:dyDescent="0.25">
      <c r="B34" s="201"/>
      <c r="C34" s="202"/>
      <c r="D34" s="203"/>
      <c r="E34" s="204"/>
    </row>
    <row r="35" spans="2:5" s="197" customFormat="1" x14ac:dyDescent="0.25">
      <c r="B35" s="201"/>
      <c r="C35" s="202"/>
      <c r="D35" s="203"/>
      <c r="E35" s="204"/>
    </row>
    <row r="36" spans="2:5" s="197" customFormat="1" x14ac:dyDescent="0.25">
      <c r="B36" s="201"/>
      <c r="C36" s="202"/>
      <c r="D36" s="203"/>
      <c r="E36" s="204"/>
    </row>
    <row r="37" spans="2:5" s="197" customFormat="1" x14ac:dyDescent="0.25">
      <c r="B37" s="201"/>
      <c r="C37" s="202"/>
      <c r="D37" s="203"/>
      <c r="E37" s="204"/>
    </row>
    <row r="38" spans="2:5" s="197" customFormat="1" x14ac:dyDescent="0.25">
      <c r="B38" s="201"/>
      <c r="C38" s="202"/>
      <c r="D38" s="203"/>
      <c r="E38" s="204"/>
    </row>
    <row r="39" spans="2:5" s="197" customFormat="1" x14ac:dyDescent="0.25">
      <c r="B39" s="201"/>
      <c r="C39" s="202"/>
      <c r="D39" s="203"/>
      <c r="E39" s="204"/>
    </row>
    <row r="40" spans="2:5" s="197" customFormat="1" x14ac:dyDescent="0.25">
      <c r="B40" s="201"/>
      <c r="C40" s="202"/>
      <c r="D40" s="203"/>
      <c r="E40" s="204"/>
    </row>
    <row r="41" spans="2:5" s="197" customFormat="1" x14ac:dyDescent="0.25">
      <c r="B41" s="201"/>
      <c r="C41" s="202"/>
      <c r="D41" s="203"/>
      <c r="E41" s="204"/>
    </row>
    <row r="42" spans="2:5" s="197" customFormat="1" x14ac:dyDescent="0.25">
      <c r="B42" s="201"/>
      <c r="C42" s="202"/>
      <c r="D42" s="203"/>
      <c r="E42" s="204"/>
    </row>
    <row r="43" spans="2:5" s="197" customFormat="1" x14ac:dyDescent="0.25">
      <c r="B43" s="201"/>
      <c r="C43" s="202"/>
      <c r="D43" s="203"/>
      <c r="E43" s="204"/>
    </row>
    <row r="44" spans="2:5" s="197" customFormat="1" x14ac:dyDescent="0.25">
      <c r="B44" s="201"/>
      <c r="C44" s="202"/>
      <c r="D44" s="203"/>
      <c r="E44" s="204"/>
    </row>
    <row r="45" spans="2:5" s="197" customFormat="1" x14ac:dyDescent="0.25">
      <c r="B45" s="201"/>
      <c r="C45" s="202"/>
      <c r="D45" s="203"/>
      <c r="E45" s="204"/>
    </row>
    <row r="46" spans="2:5" s="197" customFormat="1" x14ac:dyDescent="0.25">
      <c r="B46" s="201"/>
      <c r="C46" s="202"/>
      <c r="D46" s="203"/>
      <c r="E46" s="204"/>
    </row>
    <row r="47" spans="2:5" s="197" customFormat="1" x14ac:dyDescent="0.25">
      <c r="B47" s="201"/>
      <c r="C47" s="202"/>
      <c r="D47" s="203"/>
      <c r="E47" s="204"/>
    </row>
    <row r="48" spans="2:5" s="197" customFormat="1" x14ac:dyDescent="0.25">
      <c r="B48" s="201"/>
      <c r="C48" s="202"/>
      <c r="D48" s="203"/>
      <c r="E48" s="204"/>
    </row>
    <row r="49" spans="2:5" s="197" customFormat="1" x14ac:dyDescent="0.25">
      <c r="B49" s="201"/>
      <c r="C49" s="202"/>
      <c r="D49" s="203"/>
      <c r="E49" s="204"/>
    </row>
    <row r="50" spans="2:5" s="197" customFormat="1" x14ac:dyDescent="0.25">
      <c r="B50" s="201"/>
      <c r="C50" s="202"/>
      <c r="D50" s="203"/>
      <c r="E50" s="204"/>
    </row>
    <row r="51" spans="2:5" s="197" customFormat="1" x14ac:dyDescent="0.25">
      <c r="B51" s="201"/>
      <c r="C51" s="202"/>
      <c r="D51" s="203"/>
      <c r="E51" s="204"/>
    </row>
    <row r="52" spans="2:5" s="197" customFormat="1" x14ac:dyDescent="0.25">
      <c r="B52" s="201"/>
      <c r="C52" s="202"/>
      <c r="D52" s="203"/>
      <c r="E52" s="204"/>
    </row>
    <row r="53" spans="2:5" s="197" customFormat="1" x14ac:dyDescent="0.25">
      <c r="B53" s="201"/>
      <c r="C53" s="202"/>
      <c r="D53" s="203"/>
      <c r="E53" s="204"/>
    </row>
    <row r="54" spans="2:5" s="197" customFormat="1" x14ac:dyDescent="0.25">
      <c r="B54" s="201"/>
      <c r="C54" s="202"/>
      <c r="D54" s="203"/>
      <c r="E54" s="204"/>
    </row>
    <row r="55" spans="2:5" s="197" customFormat="1" x14ac:dyDescent="0.25">
      <c r="B55" s="201"/>
      <c r="C55" s="202"/>
      <c r="D55" s="203"/>
      <c r="E55" s="204"/>
    </row>
    <row r="56" spans="2:5" s="197" customFormat="1" x14ac:dyDescent="0.25">
      <c r="B56" s="201"/>
      <c r="C56" s="202"/>
      <c r="D56" s="203"/>
      <c r="E56" s="204"/>
    </row>
    <row r="57" spans="2:5" s="197" customFormat="1" x14ac:dyDescent="0.25">
      <c r="B57" s="201"/>
      <c r="C57" s="202"/>
      <c r="D57" s="203"/>
      <c r="E57" s="204"/>
    </row>
    <row r="58" spans="2:5" s="197" customFormat="1" x14ac:dyDescent="0.25">
      <c r="B58" s="201"/>
      <c r="C58" s="202"/>
      <c r="D58" s="203"/>
      <c r="E58" s="204"/>
    </row>
    <row r="59" spans="2:5" s="197" customFormat="1" x14ac:dyDescent="0.25">
      <c r="B59" s="201"/>
      <c r="C59" s="202"/>
      <c r="D59" s="203"/>
      <c r="E59" s="204"/>
    </row>
    <row r="60" spans="2:5" s="197" customFormat="1" x14ac:dyDescent="0.25">
      <c r="B60" s="201"/>
      <c r="C60" s="202"/>
      <c r="D60" s="203"/>
      <c r="E60" s="204"/>
    </row>
    <row r="61" spans="2:5" s="197" customFormat="1" x14ac:dyDescent="0.25">
      <c r="B61" s="201"/>
      <c r="C61" s="202"/>
      <c r="D61" s="203"/>
      <c r="E61" s="204"/>
    </row>
    <row r="62" spans="2:5" s="197" customFormat="1" x14ac:dyDescent="0.25">
      <c r="B62" s="201"/>
      <c r="C62" s="202"/>
      <c r="D62" s="203"/>
      <c r="E62" s="204"/>
    </row>
    <row r="63" spans="2:5" s="197" customFormat="1" x14ac:dyDescent="0.25">
      <c r="B63" s="201"/>
      <c r="C63" s="202"/>
      <c r="D63" s="203"/>
      <c r="E63" s="204"/>
    </row>
    <row r="64" spans="2:5" s="197" customFormat="1" x14ac:dyDescent="0.25">
      <c r="B64" s="201"/>
      <c r="C64" s="202"/>
      <c r="D64" s="203"/>
      <c r="E64" s="204"/>
    </row>
    <row r="65" spans="2:5" s="197" customFormat="1" x14ac:dyDescent="0.25">
      <c r="B65" s="201"/>
      <c r="C65" s="202"/>
      <c r="D65" s="203"/>
      <c r="E65" s="204"/>
    </row>
    <row r="66" spans="2:5" s="197" customFormat="1" x14ac:dyDescent="0.25">
      <c r="B66" s="201"/>
      <c r="C66" s="202"/>
      <c r="D66" s="203"/>
      <c r="E66" s="204"/>
    </row>
    <row r="67" spans="2:5" s="197" customFormat="1" x14ac:dyDescent="0.25">
      <c r="B67" s="201"/>
      <c r="C67" s="202"/>
      <c r="D67" s="203"/>
      <c r="E67" s="204"/>
    </row>
    <row r="68" spans="2:5" s="197" customFormat="1" x14ac:dyDescent="0.25">
      <c r="B68" s="201"/>
      <c r="C68" s="202"/>
      <c r="D68" s="203"/>
      <c r="E68" s="204"/>
    </row>
    <row r="69" spans="2:5" s="197" customFormat="1" x14ac:dyDescent="0.25">
      <c r="B69" s="201"/>
      <c r="C69" s="202"/>
      <c r="D69" s="203"/>
      <c r="E69" s="204"/>
    </row>
    <row r="70" spans="2:5" s="197" customFormat="1" x14ac:dyDescent="0.25">
      <c r="B70" s="201"/>
      <c r="C70" s="202"/>
      <c r="D70" s="203"/>
      <c r="E70" s="204"/>
    </row>
    <row r="71" spans="2:5" s="197" customFormat="1" x14ac:dyDescent="0.25">
      <c r="B71" s="201"/>
      <c r="C71" s="202"/>
      <c r="D71" s="203"/>
      <c r="E71" s="204"/>
    </row>
    <row r="72" spans="2:5" s="197" customFormat="1" x14ac:dyDescent="0.25">
      <c r="B72" s="201"/>
      <c r="C72" s="202"/>
      <c r="D72" s="203"/>
      <c r="E72" s="204"/>
    </row>
    <row r="73" spans="2:5" s="197" customFormat="1" x14ac:dyDescent="0.25">
      <c r="B73" s="201"/>
      <c r="C73" s="202"/>
      <c r="D73" s="203"/>
      <c r="E73" s="204"/>
    </row>
    <row r="74" spans="2:5" s="197" customFormat="1" x14ac:dyDescent="0.25">
      <c r="B74" s="201"/>
      <c r="C74" s="202"/>
      <c r="D74" s="203"/>
      <c r="E74" s="204"/>
    </row>
    <row r="75" spans="2:5" s="197" customFormat="1" x14ac:dyDescent="0.25">
      <c r="B75" s="201"/>
      <c r="C75" s="202"/>
      <c r="D75" s="203"/>
      <c r="E75" s="204"/>
    </row>
    <row r="76" spans="2:5" s="197" customFormat="1" x14ac:dyDescent="0.25">
      <c r="B76" s="201"/>
      <c r="C76" s="202"/>
      <c r="D76" s="203"/>
      <c r="E76" s="204"/>
    </row>
    <row r="77" spans="2:5" s="197" customFormat="1" x14ac:dyDescent="0.25">
      <c r="B77" s="201"/>
      <c r="C77" s="202"/>
      <c r="D77" s="203"/>
      <c r="E77" s="204"/>
    </row>
    <row r="78" spans="2:5" s="197" customFormat="1" x14ac:dyDescent="0.25">
      <c r="B78" s="201"/>
      <c r="C78" s="202"/>
      <c r="D78" s="203"/>
      <c r="E78" s="204"/>
    </row>
    <row r="79" spans="2:5" s="197" customFormat="1" x14ac:dyDescent="0.25">
      <c r="B79" s="201"/>
      <c r="C79" s="202"/>
      <c r="D79" s="203"/>
      <c r="E79" s="204"/>
    </row>
    <row r="80" spans="2:5" s="197" customFormat="1" x14ac:dyDescent="0.25">
      <c r="B80" s="201"/>
      <c r="C80" s="202"/>
      <c r="D80" s="203"/>
      <c r="E80" s="204"/>
    </row>
    <row r="81" spans="2:5" s="197" customFormat="1" x14ac:dyDescent="0.25">
      <c r="B81" s="201"/>
      <c r="C81" s="202"/>
      <c r="D81" s="203"/>
      <c r="E81" s="204"/>
    </row>
    <row r="82" spans="2:5" s="197" customFormat="1" x14ac:dyDescent="0.25">
      <c r="B82" s="201"/>
      <c r="C82" s="202"/>
      <c r="D82" s="203"/>
      <c r="E82" s="204"/>
    </row>
    <row r="83" spans="2:5" s="197" customFormat="1" x14ac:dyDescent="0.25">
      <c r="B83" s="201"/>
      <c r="C83" s="202"/>
      <c r="D83" s="203"/>
      <c r="E83" s="204"/>
    </row>
    <row r="84" spans="2:5" s="197" customFormat="1" x14ac:dyDescent="0.25">
      <c r="B84" s="201"/>
      <c r="C84" s="202"/>
      <c r="D84" s="203"/>
      <c r="E84" s="204"/>
    </row>
    <row r="85" spans="2:5" s="197" customFormat="1" x14ac:dyDescent="0.25">
      <c r="B85" s="201"/>
      <c r="C85" s="202"/>
      <c r="D85" s="203"/>
      <c r="E85" s="204"/>
    </row>
    <row r="86" spans="2:5" s="197" customFormat="1" x14ac:dyDescent="0.25">
      <c r="B86" s="201"/>
      <c r="C86" s="202"/>
      <c r="D86" s="203"/>
      <c r="E86" s="204"/>
    </row>
    <row r="87" spans="2:5" s="197" customFormat="1" x14ac:dyDescent="0.25">
      <c r="B87" s="201"/>
      <c r="C87" s="202"/>
      <c r="D87" s="203"/>
      <c r="E87" s="204"/>
    </row>
    <row r="88" spans="2:5" s="197" customFormat="1" x14ac:dyDescent="0.25">
      <c r="B88" s="201"/>
      <c r="C88" s="202"/>
      <c r="D88" s="203"/>
      <c r="E88" s="204"/>
    </row>
    <row r="89" spans="2:5" s="197" customFormat="1" x14ac:dyDescent="0.25">
      <c r="B89" s="201"/>
      <c r="C89" s="202"/>
      <c r="D89" s="203"/>
      <c r="E89" s="204"/>
    </row>
    <row r="90" spans="2:5" s="197" customFormat="1" x14ac:dyDescent="0.25">
      <c r="B90" s="201"/>
      <c r="C90" s="202"/>
      <c r="D90" s="203"/>
      <c r="E90" s="204"/>
    </row>
    <row r="91" spans="2:5" s="197" customFormat="1" x14ac:dyDescent="0.25">
      <c r="B91" s="201"/>
      <c r="C91" s="202"/>
      <c r="D91" s="203"/>
      <c r="E91" s="204"/>
    </row>
    <row r="92" spans="2:5" s="197" customFormat="1" x14ac:dyDescent="0.25">
      <c r="B92" s="201"/>
      <c r="C92" s="202"/>
      <c r="D92" s="203"/>
      <c r="E92" s="204"/>
    </row>
    <row r="93" spans="2:5" s="197" customFormat="1" x14ac:dyDescent="0.25">
      <c r="B93" s="201"/>
      <c r="C93" s="202"/>
      <c r="D93" s="203"/>
      <c r="E93" s="204"/>
    </row>
    <row r="94" spans="2:5" s="197" customFormat="1" x14ac:dyDescent="0.25">
      <c r="B94" s="201"/>
      <c r="C94" s="202"/>
      <c r="D94" s="203"/>
      <c r="E94" s="204"/>
    </row>
    <row r="95" spans="2:5" s="197" customFormat="1" x14ac:dyDescent="0.25">
      <c r="B95" s="201"/>
      <c r="C95" s="202"/>
      <c r="D95" s="203"/>
      <c r="E95" s="204"/>
    </row>
    <row r="96" spans="2:5" s="197" customFormat="1" x14ac:dyDescent="0.25">
      <c r="B96" s="201"/>
      <c r="C96" s="202"/>
      <c r="D96" s="203"/>
      <c r="E96" s="204"/>
    </row>
    <row r="97" spans="2:5" s="197" customFormat="1" x14ac:dyDescent="0.25">
      <c r="B97" s="201"/>
      <c r="C97" s="202"/>
      <c r="D97" s="203"/>
      <c r="E97" s="204"/>
    </row>
    <row r="98" spans="2:5" s="197" customFormat="1" x14ac:dyDescent="0.25">
      <c r="B98" s="201"/>
      <c r="C98" s="202"/>
      <c r="D98" s="203"/>
      <c r="E98" s="204"/>
    </row>
    <row r="99" spans="2:5" s="197" customFormat="1" x14ac:dyDescent="0.25">
      <c r="B99" s="201"/>
      <c r="C99" s="202"/>
      <c r="D99" s="203"/>
      <c r="E99" s="204"/>
    </row>
    <row r="100" spans="2:5" s="197" customFormat="1" x14ac:dyDescent="0.25">
      <c r="B100" s="201"/>
      <c r="C100" s="202"/>
      <c r="D100" s="203"/>
      <c r="E100" s="204"/>
    </row>
    <row r="101" spans="2:5" s="197" customFormat="1" x14ac:dyDescent="0.25">
      <c r="B101" s="201"/>
      <c r="C101" s="202"/>
      <c r="D101" s="203"/>
      <c r="E101" s="204"/>
    </row>
    <row r="102" spans="2:5" s="197" customFormat="1" x14ac:dyDescent="0.25">
      <c r="B102" s="201"/>
      <c r="C102" s="202"/>
      <c r="D102" s="203"/>
      <c r="E102" s="204"/>
    </row>
    <row r="103" spans="2:5" s="197" customFormat="1" x14ac:dyDescent="0.25">
      <c r="B103" s="201"/>
      <c r="C103" s="202"/>
      <c r="D103" s="203"/>
      <c r="E103" s="204"/>
    </row>
    <row r="104" spans="2:5" s="197" customFormat="1" x14ac:dyDescent="0.25">
      <c r="B104" s="201"/>
      <c r="C104" s="202"/>
      <c r="D104" s="203"/>
      <c r="E104" s="204"/>
    </row>
    <row r="105" spans="2:5" s="197" customFormat="1" x14ac:dyDescent="0.25">
      <c r="B105" s="201"/>
      <c r="C105" s="202"/>
      <c r="D105" s="203"/>
      <c r="E105" s="204"/>
    </row>
    <row r="106" spans="2:5" s="197" customFormat="1" x14ac:dyDescent="0.25">
      <c r="B106" s="201"/>
      <c r="C106" s="202"/>
      <c r="D106" s="203"/>
      <c r="E106" s="204"/>
    </row>
    <row r="107" spans="2:5" s="197" customFormat="1" x14ac:dyDescent="0.25">
      <c r="B107" s="201"/>
      <c r="C107" s="202"/>
      <c r="D107" s="203"/>
      <c r="E107" s="204"/>
    </row>
    <row r="108" spans="2:5" s="197" customFormat="1" x14ac:dyDescent="0.25">
      <c r="B108" s="201"/>
      <c r="C108" s="202"/>
      <c r="D108" s="203"/>
      <c r="E108" s="204"/>
    </row>
    <row r="109" spans="2:5" s="197" customFormat="1" x14ac:dyDescent="0.25">
      <c r="B109" s="201"/>
      <c r="C109" s="202"/>
      <c r="D109" s="203"/>
      <c r="E109" s="204"/>
    </row>
    <row r="110" spans="2:5" s="197" customFormat="1" x14ac:dyDescent="0.25">
      <c r="B110" s="201"/>
      <c r="C110" s="202"/>
      <c r="D110" s="203"/>
      <c r="E110" s="204"/>
    </row>
    <row r="111" spans="2:5" s="197" customFormat="1" x14ac:dyDescent="0.25">
      <c r="B111" s="201"/>
      <c r="C111" s="202"/>
      <c r="D111" s="203"/>
      <c r="E111" s="204"/>
    </row>
    <row r="112" spans="2:5" s="197" customFormat="1" x14ac:dyDescent="0.25">
      <c r="B112" s="201"/>
      <c r="C112" s="202"/>
      <c r="D112" s="203"/>
      <c r="E112" s="204"/>
    </row>
    <row r="113" spans="1:5" s="197" customFormat="1" x14ac:dyDescent="0.25">
      <c r="B113" s="201"/>
      <c r="C113" s="202"/>
      <c r="D113" s="203"/>
      <c r="E113" s="204"/>
    </row>
    <row r="114" spans="1:5" s="197" customFormat="1" x14ac:dyDescent="0.25">
      <c r="B114" s="201"/>
      <c r="C114" s="202"/>
      <c r="D114" s="203"/>
      <c r="E114" s="204"/>
    </row>
    <row r="115" spans="1:5" s="197" customFormat="1" x14ac:dyDescent="0.25">
      <c r="B115" s="201"/>
      <c r="C115" s="202"/>
      <c r="D115" s="203"/>
      <c r="E115" s="204"/>
    </row>
    <row r="116" spans="1:5" s="197" customFormat="1" x14ac:dyDescent="0.25">
      <c r="B116" s="201"/>
      <c r="C116" s="202"/>
      <c r="D116" s="203"/>
      <c r="E116" s="204"/>
    </row>
    <row r="117" spans="1:5" s="197" customFormat="1" x14ac:dyDescent="0.25">
      <c r="B117" s="201"/>
      <c r="C117" s="202"/>
      <c r="D117" s="203"/>
      <c r="E117" s="204"/>
    </row>
    <row r="118" spans="1:5" s="197" customFormat="1" x14ac:dyDescent="0.25">
      <c r="A118" s="198"/>
      <c r="B118" s="201"/>
      <c r="C118" s="202"/>
      <c r="D118" s="203"/>
      <c r="E118" s="204"/>
    </row>
    <row r="119" spans="1:5" s="197" customFormat="1" x14ac:dyDescent="0.25">
      <c r="A119" s="198"/>
      <c r="B119" s="201"/>
      <c r="C119" s="202"/>
      <c r="D119" s="203"/>
      <c r="E119" s="204"/>
    </row>
    <row r="120" spans="1:5" s="197" customFormat="1" x14ac:dyDescent="0.25">
      <c r="A120" s="198"/>
      <c r="B120" s="201"/>
      <c r="C120" s="202"/>
      <c r="D120" s="203"/>
      <c r="E120" s="204"/>
    </row>
    <row r="121" spans="1:5" s="197" customFormat="1" x14ac:dyDescent="0.25">
      <c r="A121" s="198"/>
      <c r="B121" s="201"/>
      <c r="C121" s="202"/>
      <c r="D121" s="203"/>
      <c r="E121" s="204"/>
    </row>
    <row r="122" spans="1:5" s="197" customFormat="1" x14ac:dyDescent="0.25">
      <c r="A122" s="198"/>
      <c r="B122" s="201"/>
      <c r="C122" s="202"/>
      <c r="D122" s="203"/>
      <c r="E122" s="204"/>
    </row>
    <row r="123" spans="1:5" s="197" customFormat="1" x14ac:dyDescent="0.25">
      <c r="A123" s="198"/>
      <c r="B123" s="201"/>
      <c r="C123" s="202"/>
      <c r="D123" s="203"/>
      <c r="E123" s="204"/>
    </row>
    <row r="124" spans="1:5" s="197" customFormat="1" x14ac:dyDescent="0.25">
      <c r="A124" s="198"/>
      <c r="B124" s="201"/>
      <c r="C124" s="202"/>
      <c r="D124" s="203"/>
      <c r="E124" s="204"/>
    </row>
    <row r="125" spans="1:5" s="197" customFormat="1" x14ac:dyDescent="0.25">
      <c r="A125" s="198"/>
      <c r="B125" s="201"/>
      <c r="C125" s="202"/>
      <c r="D125" s="203"/>
      <c r="E125" s="204"/>
    </row>
    <row r="126" spans="1:5" s="197" customFormat="1" x14ac:dyDescent="0.25">
      <c r="A126" s="198"/>
      <c r="B126" s="201"/>
      <c r="C126" s="202"/>
      <c r="D126" s="203"/>
      <c r="E126" s="204"/>
    </row>
    <row r="127" spans="1:5" s="197" customFormat="1" x14ac:dyDescent="0.25">
      <c r="A127" s="198"/>
      <c r="B127" s="201"/>
      <c r="C127" s="202"/>
      <c r="D127" s="203"/>
      <c r="E127" s="204"/>
    </row>
    <row r="128" spans="1:5" s="197" customFormat="1" x14ac:dyDescent="0.25">
      <c r="A128" s="198"/>
      <c r="B128" s="201"/>
      <c r="C128" s="202"/>
      <c r="D128" s="203"/>
      <c r="E128" s="204"/>
    </row>
    <row r="129" spans="1:5" s="197" customFormat="1" x14ac:dyDescent="0.25">
      <c r="A129" s="198"/>
      <c r="B129" s="201"/>
      <c r="C129" s="202"/>
      <c r="D129" s="203"/>
      <c r="E129" s="204"/>
    </row>
    <row r="130" spans="1:5" s="197" customFormat="1" x14ac:dyDescent="0.25">
      <c r="A130" s="198"/>
      <c r="B130" s="201"/>
      <c r="C130" s="202"/>
      <c r="D130" s="203"/>
      <c r="E130" s="204"/>
    </row>
    <row r="131" spans="1:5" s="197" customFormat="1" x14ac:dyDescent="0.25">
      <c r="A131" s="198"/>
      <c r="B131" s="201"/>
      <c r="C131" s="202"/>
      <c r="D131" s="203"/>
      <c r="E131" s="204"/>
    </row>
    <row r="132" spans="1:5" s="197" customFormat="1" x14ac:dyDescent="0.25">
      <c r="A132" s="198"/>
      <c r="B132" s="201"/>
      <c r="C132" s="202"/>
      <c r="D132" s="203"/>
      <c r="E132" s="204"/>
    </row>
    <row r="133" spans="1:5" s="197" customFormat="1" x14ac:dyDescent="0.25">
      <c r="A133" s="198"/>
      <c r="B133" s="201"/>
      <c r="C133" s="202"/>
      <c r="D133" s="203"/>
      <c r="E133" s="204"/>
    </row>
    <row r="134" spans="1:5" s="197" customFormat="1" x14ac:dyDescent="0.25">
      <c r="A134" s="198"/>
      <c r="B134" s="201"/>
      <c r="C134" s="202"/>
      <c r="D134" s="203"/>
      <c r="E134" s="204"/>
    </row>
    <row r="135" spans="1:5" s="197" customFormat="1" x14ac:dyDescent="0.25">
      <c r="A135" s="198"/>
      <c r="B135" s="201"/>
      <c r="C135" s="202"/>
      <c r="D135" s="203"/>
      <c r="E135" s="204"/>
    </row>
    <row r="136" spans="1:5" s="197" customFormat="1" x14ac:dyDescent="0.25">
      <c r="A136" s="198"/>
      <c r="B136" s="201"/>
      <c r="C136" s="202"/>
      <c r="D136" s="203"/>
      <c r="E136" s="204"/>
    </row>
    <row r="137" spans="1:5" s="197" customFormat="1" x14ac:dyDescent="0.25">
      <c r="A137" s="198"/>
      <c r="B137" s="201"/>
      <c r="C137" s="202"/>
      <c r="D137" s="203"/>
      <c r="E137" s="204"/>
    </row>
    <row r="138" spans="1:5" s="197" customFormat="1" x14ac:dyDescent="0.25">
      <c r="A138" s="198"/>
      <c r="B138" s="201"/>
      <c r="C138" s="202"/>
      <c r="D138" s="203"/>
      <c r="E138" s="204"/>
    </row>
    <row r="139" spans="1:5" s="197" customFormat="1" x14ac:dyDescent="0.25">
      <c r="A139" s="198"/>
      <c r="B139" s="201"/>
      <c r="C139" s="202"/>
      <c r="D139" s="203"/>
      <c r="E139" s="204"/>
    </row>
    <row r="140" spans="1:5" s="197" customFormat="1" x14ac:dyDescent="0.25">
      <c r="A140" s="198"/>
      <c r="B140" s="201"/>
      <c r="C140" s="202"/>
      <c r="D140" s="203"/>
      <c r="E140" s="204"/>
    </row>
    <row r="141" spans="1:5" s="197" customFormat="1" x14ac:dyDescent="0.25">
      <c r="A141" s="198"/>
      <c r="B141" s="201"/>
      <c r="C141" s="202"/>
      <c r="D141" s="203"/>
      <c r="E141" s="204"/>
    </row>
    <row r="142" spans="1:5" s="197" customFormat="1" x14ac:dyDescent="0.25">
      <c r="A142" s="198"/>
      <c r="B142" s="201"/>
      <c r="C142" s="202"/>
      <c r="D142" s="203"/>
      <c r="E142" s="204"/>
    </row>
    <row r="143" spans="1:5" s="197" customFormat="1" x14ac:dyDescent="0.25">
      <c r="A143" s="198"/>
      <c r="B143" s="201"/>
      <c r="C143" s="202"/>
      <c r="D143" s="203"/>
      <c r="E143" s="204"/>
    </row>
    <row r="144" spans="1:5" s="197" customFormat="1" x14ac:dyDescent="0.25">
      <c r="A144" s="198"/>
      <c r="B144" s="201"/>
      <c r="C144" s="202"/>
      <c r="D144" s="203"/>
      <c r="E144" s="204"/>
    </row>
    <row r="145" spans="1:5" s="197" customFormat="1" x14ac:dyDescent="0.25">
      <c r="A145" s="198"/>
      <c r="B145" s="201"/>
      <c r="C145" s="202"/>
      <c r="D145" s="203"/>
      <c r="E145" s="204"/>
    </row>
    <row r="146" spans="1:5" s="197" customFormat="1" x14ac:dyDescent="0.25">
      <c r="A146" s="198"/>
      <c r="B146" s="201"/>
      <c r="C146" s="202"/>
      <c r="D146" s="203"/>
      <c r="E146" s="204"/>
    </row>
    <row r="147" spans="1:5" s="197" customFormat="1" x14ac:dyDescent="0.25">
      <c r="A147" s="198"/>
      <c r="B147" s="201"/>
      <c r="C147" s="202"/>
      <c r="D147" s="203"/>
      <c r="E147" s="204"/>
    </row>
    <row r="148" spans="1:5" s="197" customFormat="1" x14ac:dyDescent="0.25">
      <c r="A148" s="198"/>
      <c r="B148" s="201"/>
      <c r="C148" s="202"/>
      <c r="D148" s="203"/>
      <c r="E148" s="204"/>
    </row>
    <row r="149" spans="1:5" s="197" customFormat="1" x14ac:dyDescent="0.25">
      <c r="A149" s="198"/>
      <c r="B149" s="201"/>
      <c r="C149" s="202"/>
      <c r="D149" s="203"/>
      <c r="E149" s="204"/>
    </row>
    <row r="150" spans="1:5" s="197" customFormat="1" x14ac:dyDescent="0.25">
      <c r="A150" s="198"/>
      <c r="B150" s="201"/>
      <c r="C150" s="202"/>
      <c r="D150" s="203"/>
      <c r="E150" s="204"/>
    </row>
    <row r="151" spans="1:5" s="197" customFormat="1" x14ac:dyDescent="0.25">
      <c r="A151" s="198"/>
      <c r="B151" s="201"/>
      <c r="C151" s="202"/>
      <c r="D151" s="203"/>
      <c r="E151" s="204"/>
    </row>
    <row r="152" spans="1:5" s="197" customFormat="1" x14ac:dyDescent="0.25">
      <c r="A152" s="198"/>
      <c r="B152" s="201"/>
      <c r="C152" s="202"/>
      <c r="D152" s="203"/>
      <c r="E152" s="204"/>
    </row>
    <row r="153" spans="1:5" s="197" customFormat="1" x14ac:dyDescent="0.25">
      <c r="A153" s="198"/>
      <c r="B153" s="201"/>
      <c r="C153" s="202"/>
      <c r="D153" s="203"/>
      <c r="E153" s="204"/>
    </row>
    <row r="154" spans="1:5" s="197" customFormat="1" x14ac:dyDescent="0.25">
      <c r="A154" s="198"/>
      <c r="B154" s="201"/>
      <c r="C154" s="202"/>
      <c r="D154" s="203"/>
      <c r="E154" s="204"/>
    </row>
    <row r="155" spans="1:5" s="197" customFormat="1" x14ac:dyDescent="0.25">
      <c r="A155" s="198"/>
      <c r="B155" s="201"/>
      <c r="C155" s="202"/>
      <c r="D155" s="203"/>
      <c r="E155" s="204"/>
    </row>
    <row r="156" spans="1:5" s="197" customFormat="1" x14ac:dyDescent="0.25">
      <c r="A156" s="198"/>
      <c r="B156" s="201"/>
      <c r="C156" s="202"/>
      <c r="D156" s="203"/>
      <c r="E156" s="204"/>
    </row>
    <row r="157" spans="1:5" s="197" customFormat="1" x14ac:dyDescent="0.25">
      <c r="A157" s="198"/>
      <c r="B157" s="201"/>
      <c r="C157" s="202"/>
      <c r="D157" s="203"/>
      <c r="E157" s="204"/>
    </row>
    <row r="158" spans="1:5" s="197" customFormat="1" x14ac:dyDescent="0.25">
      <c r="A158" s="198"/>
      <c r="B158" s="201"/>
      <c r="C158" s="202"/>
      <c r="D158" s="203"/>
      <c r="E158" s="204"/>
    </row>
    <row r="159" spans="1:5" s="197" customFormat="1" x14ac:dyDescent="0.25">
      <c r="A159" s="198"/>
      <c r="B159" s="201"/>
      <c r="C159" s="202"/>
      <c r="D159" s="203"/>
      <c r="E159" s="204"/>
    </row>
    <row r="160" spans="1:5" s="197" customFormat="1" x14ac:dyDescent="0.25">
      <c r="A160" s="198"/>
      <c r="B160" s="201"/>
      <c r="C160" s="202"/>
      <c r="D160" s="203"/>
      <c r="E160" s="204"/>
    </row>
    <row r="161" spans="1:5" s="197" customFormat="1" x14ac:dyDescent="0.25">
      <c r="A161" s="198"/>
      <c r="B161" s="201"/>
      <c r="C161" s="202"/>
      <c r="D161" s="203"/>
      <c r="E161" s="204"/>
    </row>
    <row r="162" spans="1:5" s="197" customFormat="1" x14ac:dyDescent="0.25">
      <c r="A162" s="198"/>
      <c r="B162" s="201"/>
      <c r="C162" s="202"/>
      <c r="D162" s="203"/>
      <c r="E162" s="204"/>
    </row>
    <row r="163" spans="1:5" s="197" customFormat="1" x14ac:dyDescent="0.25">
      <c r="A163" s="198"/>
      <c r="B163" s="201"/>
      <c r="C163" s="202"/>
      <c r="D163" s="203"/>
      <c r="E163" s="204"/>
    </row>
    <row r="164" spans="1:5" s="197" customFormat="1" x14ac:dyDescent="0.25">
      <c r="A164" s="198"/>
      <c r="B164" s="201"/>
      <c r="C164" s="202"/>
      <c r="D164" s="203"/>
      <c r="E164" s="204"/>
    </row>
    <row r="165" spans="1:5" s="197" customFormat="1" x14ac:dyDescent="0.25">
      <c r="A165" s="198"/>
      <c r="B165" s="201"/>
      <c r="C165" s="202"/>
      <c r="D165" s="203"/>
      <c r="E165" s="204"/>
    </row>
    <row r="166" spans="1:5" s="197" customFormat="1" x14ac:dyDescent="0.25">
      <c r="A166" s="198"/>
      <c r="B166" s="201"/>
      <c r="C166" s="202"/>
      <c r="D166" s="203"/>
      <c r="E166" s="204"/>
    </row>
    <row r="167" spans="1:5" s="197" customFormat="1" x14ac:dyDescent="0.25">
      <c r="A167" s="198"/>
      <c r="B167" s="201"/>
      <c r="C167" s="202"/>
      <c r="D167" s="203"/>
      <c r="E167" s="204"/>
    </row>
    <row r="168" spans="1:5" s="197" customFormat="1" x14ac:dyDescent="0.25">
      <c r="A168" s="198"/>
      <c r="B168" s="201"/>
      <c r="C168" s="202"/>
      <c r="D168" s="203"/>
      <c r="E168" s="204"/>
    </row>
    <row r="169" spans="1:5" s="197" customFormat="1" x14ac:dyDescent="0.25">
      <c r="A169" s="198"/>
      <c r="B169" s="201"/>
      <c r="C169" s="202"/>
      <c r="D169" s="203"/>
      <c r="E169" s="204"/>
    </row>
    <row r="170" spans="1:5" s="197" customFormat="1" x14ac:dyDescent="0.25">
      <c r="A170" s="198"/>
      <c r="B170" s="201"/>
      <c r="C170" s="202"/>
      <c r="D170" s="203"/>
      <c r="E170" s="204"/>
    </row>
    <row r="171" spans="1:5" s="197" customFormat="1" x14ac:dyDescent="0.25">
      <c r="A171" s="198"/>
      <c r="B171" s="201"/>
      <c r="C171" s="202"/>
      <c r="D171" s="203"/>
      <c r="E171" s="204"/>
    </row>
    <row r="172" spans="1:5" s="197" customFormat="1" x14ac:dyDescent="0.25">
      <c r="A172" s="198"/>
      <c r="B172" s="201"/>
      <c r="C172" s="202"/>
      <c r="D172" s="203"/>
      <c r="E172" s="204"/>
    </row>
    <row r="173" spans="1:5" s="197" customFormat="1" x14ac:dyDescent="0.25">
      <c r="A173" s="198"/>
      <c r="B173" s="201"/>
      <c r="C173" s="202"/>
      <c r="D173" s="203"/>
      <c r="E173" s="204"/>
    </row>
    <row r="174" spans="1:5" s="197" customFormat="1" x14ac:dyDescent="0.25">
      <c r="A174" s="198"/>
      <c r="B174" s="201"/>
      <c r="C174" s="202"/>
      <c r="D174" s="203"/>
      <c r="E174" s="204"/>
    </row>
    <row r="175" spans="1:5" s="197" customFormat="1" x14ac:dyDescent="0.25">
      <c r="A175" s="198"/>
      <c r="B175" s="205"/>
      <c r="C175" s="198"/>
      <c r="D175" s="199"/>
      <c r="E175" s="200"/>
    </row>
    <row r="176" spans="1:5" s="197" customFormat="1" x14ac:dyDescent="0.25">
      <c r="A176" s="198"/>
      <c r="B176" s="205"/>
      <c r="C176" s="198"/>
      <c r="D176" s="199"/>
      <c r="E176" s="200"/>
    </row>
    <row r="177" spans="1:5" s="197" customFormat="1" x14ac:dyDescent="0.25">
      <c r="A177" s="198"/>
      <c r="B177" s="205"/>
      <c r="C177" s="198"/>
      <c r="D177" s="199"/>
      <c r="E177" s="200"/>
    </row>
    <row r="178" spans="1:5" s="197" customFormat="1" x14ac:dyDescent="0.25">
      <c r="A178" s="198"/>
      <c r="B178" s="205"/>
      <c r="C178" s="198"/>
      <c r="D178" s="199"/>
      <c r="E178" s="200"/>
    </row>
    <row r="179" spans="1:5" x14ac:dyDescent="0.25">
      <c r="B179" s="205"/>
    </row>
    <row r="180" spans="1:5" x14ac:dyDescent="0.25">
      <c r="B180" s="205"/>
    </row>
    <row r="181" spans="1:5" x14ac:dyDescent="0.25">
      <c r="B181" s="205"/>
    </row>
  </sheetData>
  <mergeCells count="15">
    <mergeCell ref="B9:B10"/>
    <mergeCell ref="A9:A10"/>
    <mergeCell ref="E9:F9"/>
    <mergeCell ref="G9:H9"/>
    <mergeCell ref="I9:J9"/>
    <mergeCell ref="D9:D10"/>
    <mergeCell ref="C9:C10"/>
    <mergeCell ref="A1:A3"/>
    <mergeCell ref="A8:E8"/>
    <mergeCell ref="A7:J7"/>
    <mergeCell ref="B5:G5"/>
    <mergeCell ref="H5:I5"/>
    <mergeCell ref="A4:J4"/>
    <mergeCell ref="B1:I3"/>
    <mergeCell ref="A6:E6"/>
  </mergeCells>
  <pageMargins left="0.70866141732283472" right="0.70866141732283472" top="0.74803149606299213" bottom="0.74803149606299213" header="0.31496062992125984" footer="0.31496062992125984"/>
  <pageSetup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57935-2AD9-4ABA-810A-7486D57422BB}">
  <dimension ref="A1:IE120"/>
  <sheetViews>
    <sheetView view="pageBreakPreview" zoomScale="90" zoomScaleNormal="100" zoomScaleSheetLayoutView="90" workbookViewId="0">
      <selection activeCell="J2" sqref="J2:J3"/>
    </sheetView>
  </sheetViews>
  <sheetFormatPr baseColWidth="10" defaultColWidth="11.42578125" defaultRowHeight="15" x14ac:dyDescent="0.25"/>
  <cols>
    <col min="1" max="1" width="16.140625" style="198" customWidth="1"/>
    <col min="2" max="2" width="43" style="206" customWidth="1"/>
    <col min="3" max="3" width="13.85546875" style="198" customWidth="1"/>
    <col min="4" max="4" width="13.42578125" style="199" customWidth="1"/>
    <col min="5" max="5" width="17.28515625" style="200" customWidth="1"/>
    <col min="6" max="9" width="11.42578125" style="198"/>
    <col min="10" max="10" width="24" style="198" customWidth="1"/>
    <col min="11" max="16384" width="11.42578125" style="198"/>
  </cols>
  <sheetData>
    <row r="1" spans="1:239" s="506" customFormat="1" ht="22.5" customHeight="1" x14ac:dyDescent="0.25">
      <c r="A1" s="972"/>
      <c r="B1" s="835" t="s">
        <v>1336</v>
      </c>
      <c r="C1" s="835"/>
      <c r="D1" s="835"/>
      <c r="E1" s="835"/>
      <c r="F1" s="835"/>
      <c r="G1" s="835"/>
      <c r="H1" s="835"/>
      <c r="I1" s="835"/>
      <c r="J1" s="153" t="s">
        <v>1279</v>
      </c>
    </row>
    <row r="2" spans="1:239" s="406" customFormat="1" ht="21.75" customHeight="1" x14ac:dyDescent="0.25">
      <c r="A2" s="972"/>
      <c r="B2" s="835"/>
      <c r="C2" s="835"/>
      <c r="D2" s="835"/>
      <c r="E2" s="835"/>
      <c r="F2" s="835"/>
      <c r="G2" s="835"/>
      <c r="H2" s="835"/>
      <c r="I2" s="835"/>
      <c r="J2" s="154" t="s">
        <v>1354</v>
      </c>
    </row>
    <row r="3" spans="1:239" s="508" customFormat="1" ht="18.75" customHeight="1" x14ac:dyDescent="0.25">
      <c r="A3" s="973"/>
      <c r="B3" s="835"/>
      <c r="C3" s="835"/>
      <c r="D3" s="835"/>
      <c r="E3" s="835"/>
      <c r="F3" s="835"/>
      <c r="G3" s="835"/>
      <c r="H3" s="835"/>
      <c r="I3" s="835"/>
      <c r="J3" s="575" t="s">
        <v>1355</v>
      </c>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507"/>
      <c r="BP3" s="507"/>
      <c r="BQ3" s="507"/>
      <c r="BR3" s="507"/>
      <c r="BS3" s="507"/>
      <c r="BT3" s="507"/>
      <c r="BU3" s="507"/>
      <c r="BV3" s="507"/>
      <c r="BW3" s="507"/>
      <c r="BX3" s="507"/>
      <c r="BY3" s="507"/>
      <c r="BZ3" s="507"/>
      <c r="CA3" s="507"/>
      <c r="CB3" s="507"/>
      <c r="CC3" s="507"/>
      <c r="CD3" s="507"/>
      <c r="CE3" s="507"/>
      <c r="CF3" s="507"/>
      <c r="CG3" s="507"/>
      <c r="CH3" s="507"/>
      <c r="CI3" s="507"/>
      <c r="CJ3" s="507"/>
      <c r="CK3" s="507"/>
      <c r="CL3" s="507"/>
      <c r="CM3" s="507"/>
      <c r="CN3" s="507"/>
      <c r="CO3" s="507"/>
      <c r="CP3" s="507"/>
      <c r="CQ3" s="507"/>
      <c r="CR3" s="507"/>
      <c r="CS3" s="507"/>
      <c r="CT3" s="507"/>
      <c r="CU3" s="507"/>
      <c r="CV3" s="507"/>
      <c r="CW3" s="507"/>
      <c r="CX3" s="507"/>
      <c r="CY3" s="507"/>
      <c r="CZ3" s="507"/>
      <c r="DA3" s="507"/>
      <c r="DB3" s="507"/>
      <c r="DC3" s="507"/>
      <c r="DD3" s="507"/>
      <c r="DE3" s="507"/>
      <c r="DF3" s="507"/>
      <c r="DG3" s="507"/>
      <c r="DH3" s="507"/>
      <c r="DI3" s="507"/>
      <c r="DJ3" s="507"/>
      <c r="DK3" s="507"/>
      <c r="DL3" s="507"/>
      <c r="DM3" s="507"/>
      <c r="DN3" s="507"/>
      <c r="DO3" s="507"/>
      <c r="DP3" s="507"/>
      <c r="DQ3" s="507"/>
      <c r="DR3" s="507"/>
      <c r="DS3" s="507"/>
      <c r="DT3" s="507"/>
      <c r="DU3" s="507"/>
      <c r="DV3" s="507"/>
      <c r="DW3" s="507"/>
      <c r="DX3" s="507"/>
      <c r="DY3" s="507"/>
      <c r="DZ3" s="507"/>
      <c r="EA3" s="507"/>
      <c r="EB3" s="507"/>
      <c r="EC3" s="507"/>
      <c r="ED3" s="507"/>
      <c r="EE3" s="507"/>
      <c r="EF3" s="507"/>
      <c r="EG3" s="507"/>
      <c r="EH3" s="507"/>
      <c r="EI3" s="507"/>
      <c r="EJ3" s="507"/>
      <c r="EK3" s="507"/>
      <c r="EL3" s="507"/>
      <c r="EM3" s="507"/>
      <c r="EN3" s="507"/>
      <c r="EO3" s="507"/>
      <c r="EP3" s="507"/>
      <c r="EQ3" s="507"/>
      <c r="ER3" s="507"/>
      <c r="ES3" s="507"/>
      <c r="ET3" s="507"/>
      <c r="EU3" s="507"/>
      <c r="EV3" s="507"/>
      <c r="EW3" s="507"/>
      <c r="EX3" s="507"/>
      <c r="EY3" s="507"/>
      <c r="EZ3" s="507"/>
      <c r="FA3" s="507"/>
      <c r="FB3" s="507"/>
      <c r="FC3" s="507"/>
      <c r="FD3" s="507"/>
      <c r="FE3" s="507"/>
      <c r="FF3" s="507"/>
      <c r="FG3" s="507"/>
      <c r="FH3" s="507"/>
      <c r="FI3" s="507"/>
      <c r="FJ3" s="507"/>
      <c r="FK3" s="507"/>
      <c r="FL3" s="507"/>
      <c r="FM3" s="507"/>
      <c r="FN3" s="507"/>
      <c r="FO3" s="507"/>
      <c r="FP3" s="507"/>
      <c r="FQ3" s="507"/>
      <c r="FR3" s="507"/>
      <c r="FS3" s="507"/>
      <c r="FT3" s="507"/>
      <c r="FU3" s="507"/>
      <c r="FV3" s="507"/>
      <c r="FW3" s="507"/>
      <c r="FX3" s="507"/>
      <c r="FY3" s="507"/>
      <c r="FZ3" s="507"/>
      <c r="GA3" s="507"/>
      <c r="GB3" s="507"/>
      <c r="GC3" s="507"/>
      <c r="GD3" s="507"/>
      <c r="GE3" s="507"/>
      <c r="GF3" s="507"/>
      <c r="GG3" s="507"/>
      <c r="GH3" s="507"/>
      <c r="GI3" s="507"/>
      <c r="GJ3" s="507"/>
      <c r="GK3" s="507"/>
      <c r="GL3" s="507"/>
      <c r="GM3" s="507"/>
      <c r="GN3" s="507"/>
      <c r="GO3" s="507"/>
      <c r="GP3" s="507"/>
      <c r="GQ3" s="507"/>
      <c r="GR3" s="507"/>
      <c r="GS3" s="507"/>
      <c r="GT3" s="507"/>
      <c r="GU3" s="507"/>
      <c r="GV3" s="507"/>
      <c r="GW3" s="507"/>
      <c r="GX3" s="507"/>
      <c r="GY3" s="507"/>
      <c r="GZ3" s="507"/>
      <c r="HA3" s="507"/>
      <c r="HB3" s="507"/>
      <c r="HC3" s="507"/>
      <c r="HD3" s="507"/>
      <c r="HE3" s="507"/>
      <c r="HF3" s="507"/>
      <c r="HG3" s="507"/>
      <c r="HH3" s="507"/>
      <c r="HI3" s="507"/>
      <c r="HJ3" s="507"/>
      <c r="HK3" s="507"/>
      <c r="HL3" s="507"/>
      <c r="HM3" s="507"/>
      <c r="HN3" s="507"/>
      <c r="HO3" s="507"/>
      <c r="HP3" s="507"/>
      <c r="HQ3" s="507"/>
      <c r="HR3" s="507"/>
      <c r="HS3" s="507"/>
      <c r="HT3" s="507"/>
      <c r="HU3" s="507"/>
      <c r="HV3" s="507"/>
      <c r="HW3" s="507"/>
      <c r="HX3" s="507"/>
      <c r="HY3" s="507"/>
      <c r="HZ3" s="507"/>
      <c r="IA3" s="507"/>
      <c r="IB3" s="507"/>
      <c r="IC3" s="507"/>
      <c r="ID3" s="507"/>
      <c r="IE3" s="507"/>
    </row>
    <row r="4" spans="1:239" s="193" customFormat="1" ht="18.75" customHeight="1" x14ac:dyDescent="0.25">
      <c r="A4" s="905"/>
      <c r="B4" s="905"/>
      <c r="C4" s="905"/>
      <c r="D4" s="905"/>
      <c r="E4" s="905"/>
      <c r="F4" s="905"/>
      <c r="G4" s="905"/>
      <c r="H4" s="905"/>
      <c r="I4" s="905"/>
      <c r="J4" s="905"/>
    </row>
    <row r="5" spans="1:239" s="323" customFormat="1" ht="32.25" customHeight="1" x14ac:dyDescent="0.25">
      <c r="A5" s="292" t="s">
        <v>1216</v>
      </c>
      <c r="B5" s="639">
        <f>'Presupuesto General'!C5</f>
        <v>0</v>
      </c>
      <c r="C5" s="639"/>
      <c r="D5" s="639"/>
      <c r="E5" s="639"/>
      <c r="F5" s="639"/>
      <c r="G5" s="639"/>
      <c r="H5" s="638" t="s">
        <v>1217</v>
      </c>
      <c r="I5" s="638"/>
      <c r="J5" s="544">
        <f>'Presupuesto General'!G5</f>
        <v>0</v>
      </c>
    </row>
    <row r="6" spans="1:239" s="224" customFormat="1" ht="24.75" customHeight="1" thickBot="1" x14ac:dyDescent="0.3">
      <c r="A6" s="971"/>
      <c r="B6" s="971"/>
      <c r="C6" s="971"/>
      <c r="D6" s="971"/>
      <c r="E6" s="971"/>
      <c r="F6" s="971"/>
      <c r="G6" s="971"/>
      <c r="H6" s="971"/>
      <c r="I6" s="971"/>
      <c r="J6" s="971"/>
    </row>
    <row r="7" spans="1:239" s="495" customFormat="1" ht="26.25" customHeight="1" thickBot="1" x14ac:dyDescent="0.25">
      <c r="A7" s="966" t="s">
        <v>1115</v>
      </c>
      <c r="B7" s="656"/>
      <c r="C7" s="656"/>
      <c r="D7" s="656"/>
      <c r="E7" s="656"/>
      <c r="F7" s="656"/>
      <c r="G7" s="656"/>
      <c r="H7" s="656"/>
      <c r="I7" s="656"/>
      <c r="J7" s="967"/>
    </row>
    <row r="8" spans="1:239" s="495" customFormat="1" x14ac:dyDescent="0.2">
      <c r="A8" s="964"/>
      <c r="B8" s="964"/>
      <c r="C8" s="964"/>
      <c r="D8" s="964"/>
      <c r="E8" s="964"/>
    </row>
    <row r="9" spans="1:239" s="495" customFormat="1" ht="30" customHeight="1" x14ac:dyDescent="0.2">
      <c r="A9" s="968" t="s">
        <v>1116</v>
      </c>
      <c r="B9" s="968" t="s">
        <v>30</v>
      </c>
      <c r="C9" s="968" t="s">
        <v>0</v>
      </c>
      <c r="D9" s="970" t="s">
        <v>28</v>
      </c>
      <c r="E9" s="969" t="s">
        <v>1212</v>
      </c>
      <c r="F9" s="969"/>
      <c r="G9" s="969" t="s">
        <v>1213</v>
      </c>
      <c r="H9" s="969"/>
      <c r="I9" s="969" t="s">
        <v>1214</v>
      </c>
      <c r="J9" s="969"/>
    </row>
    <row r="10" spans="1:239" s="495" customFormat="1" ht="14.45" customHeight="1" x14ac:dyDescent="0.2">
      <c r="A10" s="968"/>
      <c r="B10" s="968"/>
      <c r="C10" s="968"/>
      <c r="D10" s="970"/>
      <c r="E10" s="543" t="s">
        <v>1210</v>
      </c>
      <c r="F10" s="543" t="s">
        <v>1211</v>
      </c>
      <c r="G10" s="543" t="s">
        <v>1210</v>
      </c>
      <c r="H10" s="543" t="s">
        <v>1211</v>
      </c>
      <c r="I10" s="543" t="s">
        <v>1210</v>
      </c>
      <c r="J10" s="543" t="s">
        <v>1211</v>
      </c>
    </row>
    <row r="11" spans="1:239" s="495" customFormat="1" x14ac:dyDescent="0.2">
      <c r="A11" s="497"/>
      <c r="B11" s="498" t="s">
        <v>1112</v>
      </c>
      <c r="C11" s="497" t="s">
        <v>970</v>
      </c>
      <c r="D11" s="499">
        <v>0</v>
      </c>
      <c r="E11" s="500"/>
      <c r="F11" s="496"/>
      <c r="G11" s="496"/>
      <c r="H11" s="496"/>
      <c r="I11" s="496"/>
      <c r="J11" s="496"/>
    </row>
    <row r="12" spans="1:239" s="495" customFormat="1" x14ac:dyDescent="0.2">
      <c r="A12" s="497"/>
      <c r="B12" s="498"/>
      <c r="C12" s="497"/>
      <c r="D12" s="499"/>
      <c r="E12" s="500"/>
      <c r="F12" s="496"/>
      <c r="G12" s="496"/>
      <c r="H12" s="496"/>
      <c r="I12" s="496"/>
      <c r="J12" s="496"/>
    </row>
    <row r="13" spans="1:239" s="495" customFormat="1" x14ac:dyDescent="0.2">
      <c r="A13" s="497"/>
      <c r="B13" s="498"/>
      <c r="C13" s="497"/>
      <c r="D13" s="499"/>
      <c r="E13" s="500"/>
      <c r="F13" s="496"/>
      <c r="G13" s="496"/>
      <c r="H13" s="496"/>
      <c r="I13" s="496"/>
      <c r="J13" s="496"/>
    </row>
    <row r="14" spans="1:239" s="197" customFormat="1" x14ac:dyDescent="0.25">
      <c r="B14" s="201"/>
      <c r="C14" s="202"/>
      <c r="D14" s="203"/>
      <c r="E14" s="204"/>
    </row>
    <row r="15" spans="1:239" s="197" customFormat="1" x14ac:dyDescent="0.25">
      <c r="B15" s="201"/>
      <c r="C15" s="202"/>
      <c r="D15" s="203"/>
      <c r="E15" s="204"/>
    </row>
    <row r="16" spans="1:239" s="197" customFormat="1" x14ac:dyDescent="0.25">
      <c r="B16" s="201"/>
      <c r="C16" s="202"/>
      <c r="D16" s="203"/>
      <c r="E16" s="204"/>
    </row>
    <row r="17" spans="2:5" s="197" customFormat="1" x14ac:dyDescent="0.25">
      <c r="B17" s="201"/>
      <c r="C17" s="202"/>
      <c r="D17" s="203"/>
      <c r="E17" s="204"/>
    </row>
    <row r="18" spans="2:5" s="197" customFormat="1" x14ac:dyDescent="0.25">
      <c r="B18" s="201"/>
      <c r="C18" s="202"/>
      <c r="D18" s="203"/>
      <c r="E18" s="204"/>
    </row>
    <row r="19" spans="2:5" s="197" customFormat="1" x14ac:dyDescent="0.25">
      <c r="B19" s="201"/>
      <c r="C19" s="202"/>
      <c r="D19" s="203"/>
      <c r="E19" s="204"/>
    </row>
    <row r="20" spans="2:5" s="197" customFormat="1" x14ac:dyDescent="0.25">
      <c r="B20" s="201"/>
      <c r="C20" s="202"/>
      <c r="D20" s="203"/>
      <c r="E20" s="204"/>
    </row>
    <row r="21" spans="2:5" s="197" customFormat="1" x14ac:dyDescent="0.25">
      <c r="B21" s="201"/>
      <c r="C21" s="202"/>
      <c r="D21" s="203"/>
      <c r="E21" s="204"/>
    </row>
    <row r="22" spans="2:5" s="197" customFormat="1" x14ac:dyDescent="0.25">
      <c r="B22" s="201"/>
      <c r="C22" s="202"/>
      <c r="D22" s="203"/>
      <c r="E22" s="204"/>
    </row>
    <row r="23" spans="2:5" s="197" customFormat="1" x14ac:dyDescent="0.25">
      <c r="B23" s="201"/>
      <c r="C23" s="202"/>
      <c r="D23" s="203"/>
      <c r="E23" s="204"/>
    </row>
    <row r="24" spans="2:5" s="197" customFormat="1" x14ac:dyDescent="0.25">
      <c r="B24" s="201"/>
      <c r="C24" s="202"/>
      <c r="D24" s="203"/>
      <c r="E24" s="204"/>
    </row>
    <row r="25" spans="2:5" s="197" customFormat="1" x14ac:dyDescent="0.25">
      <c r="B25" s="201"/>
      <c r="C25" s="202"/>
      <c r="D25" s="203"/>
      <c r="E25" s="204"/>
    </row>
    <row r="26" spans="2:5" s="197" customFormat="1" x14ac:dyDescent="0.25">
      <c r="B26" s="201"/>
      <c r="C26" s="202"/>
      <c r="D26" s="203"/>
      <c r="E26" s="204"/>
    </row>
    <row r="27" spans="2:5" s="197" customFormat="1" x14ac:dyDescent="0.25">
      <c r="B27" s="201"/>
      <c r="C27" s="202"/>
      <c r="D27" s="203"/>
      <c r="E27" s="204"/>
    </row>
    <row r="28" spans="2:5" s="197" customFormat="1" x14ac:dyDescent="0.25">
      <c r="B28" s="201"/>
      <c r="C28" s="202"/>
      <c r="D28" s="203"/>
      <c r="E28" s="204"/>
    </row>
    <row r="29" spans="2:5" s="197" customFormat="1" x14ac:dyDescent="0.25">
      <c r="B29" s="201"/>
      <c r="C29" s="202"/>
      <c r="D29" s="203"/>
      <c r="E29" s="204"/>
    </row>
    <row r="30" spans="2:5" s="197" customFormat="1" x14ac:dyDescent="0.25">
      <c r="B30" s="201"/>
      <c r="C30" s="202"/>
      <c r="D30" s="203"/>
      <c r="E30" s="204"/>
    </row>
    <row r="31" spans="2:5" s="197" customFormat="1" x14ac:dyDescent="0.25">
      <c r="B31" s="201"/>
      <c r="C31" s="202"/>
      <c r="D31" s="203"/>
      <c r="E31" s="204"/>
    </row>
    <row r="32" spans="2:5" s="197" customFormat="1" x14ac:dyDescent="0.25">
      <c r="B32" s="201"/>
      <c r="C32" s="202"/>
      <c r="D32" s="203"/>
      <c r="E32" s="204"/>
    </row>
    <row r="33" spans="2:5" s="197" customFormat="1" x14ac:dyDescent="0.25">
      <c r="B33" s="201"/>
      <c r="C33" s="202"/>
      <c r="D33" s="203"/>
      <c r="E33" s="204"/>
    </row>
    <row r="34" spans="2:5" s="197" customFormat="1" x14ac:dyDescent="0.25">
      <c r="B34" s="201"/>
      <c r="C34" s="202"/>
      <c r="D34" s="203"/>
      <c r="E34" s="204"/>
    </row>
    <row r="35" spans="2:5" s="197" customFormat="1" x14ac:dyDescent="0.25">
      <c r="B35" s="201"/>
      <c r="C35" s="202"/>
      <c r="D35" s="203"/>
      <c r="E35" s="204"/>
    </row>
    <row r="36" spans="2:5" s="197" customFormat="1" x14ac:dyDescent="0.25">
      <c r="B36" s="201"/>
      <c r="C36" s="202"/>
      <c r="D36" s="203"/>
      <c r="E36" s="204"/>
    </row>
    <row r="37" spans="2:5" s="197" customFormat="1" x14ac:dyDescent="0.25">
      <c r="B37" s="201"/>
      <c r="C37" s="202"/>
      <c r="D37" s="203"/>
      <c r="E37" s="204"/>
    </row>
    <row r="38" spans="2:5" s="197" customFormat="1" x14ac:dyDescent="0.25">
      <c r="B38" s="201"/>
      <c r="C38" s="202"/>
      <c r="D38" s="203"/>
      <c r="E38" s="204"/>
    </row>
    <row r="39" spans="2:5" s="197" customFormat="1" x14ac:dyDescent="0.25">
      <c r="B39" s="201"/>
      <c r="C39" s="202"/>
      <c r="D39" s="203"/>
      <c r="E39" s="204"/>
    </row>
    <row r="40" spans="2:5" s="197" customFormat="1" x14ac:dyDescent="0.25">
      <c r="B40" s="201"/>
      <c r="C40" s="202"/>
      <c r="D40" s="203"/>
      <c r="E40" s="204"/>
    </row>
    <row r="41" spans="2:5" s="197" customFormat="1" x14ac:dyDescent="0.25">
      <c r="B41" s="201"/>
      <c r="C41" s="202"/>
      <c r="D41" s="203"/>
      <c r="E41" s="204"/>
    </row>
    <row r="42" spans="2:5" s="197" customFormat="1" x14ac:dyDescent="0.25">
      <c r="B42" s="201"/>
      <c r="C42" s="202"/>
      <c r="D42" s="203"/>
      <c r="E42" s="204"/>
    </row>
    <row r="43" spans="2:5" s="197" customFormat="1" x14ac:dyDescent="0.25">
      <c r="B43" s="201"/>
      <c r="C43" s="202"/>
      <c r="D43" s="203"/>
      <c r="E43" s="204"/>
    </row>
    <row r="44" spans="2:5" s="197" customFormat="1" x14ac:dyDescent="0.25">
      <c r="B44" s="201"/>
      <c r="C44" s="202"/>
      <c r="D44" s="203"/>
      <c r="E44" s="204"/>
    </row>
    <row r="45" spans="2:5" s="197" customFormat="1" x14ac:dyDescent="0.25">
      <c r="B45" s="201"/>
      <c r="C45" s="202"/>
      <c r="D45" s="203"/>
      <c r="E45" s="204"/>
    </row>
    <row r="46" spans="2:5" s="197" customFormat="1" x14ac:dyDescent="0.25">
      <c r="B46" s="201"/>
      <c r="C46" s="202"/>
      <c r="D46" s="203"/>
      <c r="E46" s="204"/>
    </row>
    <row r="47" spans="2:5" s="197" customFormat="1" x14ac:dyDescent="0.25">
      <c r="B47" s="201"/>
      <c r="C47" s="202"/>
      <c r="D47" s="203"/>
      <c r="E47" s="204"/>
    </row>
    <row r="48" spans="2:5" s="197" customFormat="1" x14ac:dyDescent="0.25">
      <c r="B48" s="201"/>
      <c r="C48" s="202"/>
      <c r="D48" s="203"/>
      <c r="E48" s="204"/>
    </row>
    <row r="49" spans="2:5" s="197" customFormat="1" x14ac:dyDescent="0.25">
      <c r="B49" s="201"/>
      <c r="C49" s="202"/>
      <c r="D49" s="203"/>
      <c r="E49" s="204"/>
    </row>
    <row r="50" spans="2:5" s="197" customFormat="1" x14ac:dyDescent="0.25">
      <c r="B50" s="201"/>
      <c r="C50" s="202"/>
      <c r="D50" s="203"/>
      <c r="E50" s="204"/>
    </row>
    <row r="51" spans="2:5" s="197" customFormat="1" x14ac:dyDescent="0.25">
      <c r="B51" s="201"/>
      <c r="C51" s="202"/>
      <c r="D51" s="203"/>
      <c r="E51" s="204"/>
    </row>
    <row r="52" spans="2:5" s="197" customFormat="1" x14ac:dyDescent="0.25">
      <c r="B52" s="201"/>
      <c r="C52" s="202"/>
      <c r="D52" s="203"/>
      <c r="E52" s="204"/>
    </row>
    <row r="53" spans="2:5" s="197" customFormat="1" x14ac:dyDescent="0.25">
      <c r="B53" s="201"/>
      <c r="C53" s="202"/>
      <c r="D53" s="203"/>
      <c r="E53" s="204"/>
    </row>
    <row r="54" spans="2:5" s="197" customFormat="1" x14ac:dyDescent="0.25">
      <c r="B54" s="201"/>
      <c r="C54" s="202"/>
      <c r="D54" s="203"/>
      <c r="E54" s="204"/>
    </row>
    <row r="55" spans="2:5" s="197" customFormat="1" x14ac:dyDescent="0.25">
      <c r="B55" s="201"/>
      <c r="C55" s="202"/>
      <c r="D55" s="203"/>
      <c r="E55" s="204"/>
    </row>
    <row r="56" spans="2:5" s="197" customFormat="1" x14ac:dyDescent="0.25">
      <c r="B56" s="201"/>
      <c r="C56" s="202"/>
      <c r="D56" s="203"/>
      <c r="E56" s="204"/>
    </row>
    <row r="57" spans="2:5" s="197" customFormat="1" x14ac:dyDescent="0.25">
      <c r="B57" s="201"/>
      <c r="C57" s="202"/>
      <c r="D57" s="203"/>
      <c r="E57" s="204"/>
    </row>
    <row r="58" spans="2:5" s="197" customFormat="1" x14ac:dyDescent="0.25">
      <c r="B58" s="201"/>
      <c r="C58" s="202"/>
      <c r="D58" s="203"/>
      <c r="E58" s="204"/>
    </row>
    <row r="59" spans="2:5" s="197" customFormat="1" x14ac:dyDescent="0.25">
      <c r="B59" s="201"/>
      <c r="C59" s="202"/>
      <c r="D59" s="203"/>
      <c r="E59" s="204"/>
    </row>
    <row r="60" spans="2:5" s="197" customFormat="1" x14ac:dyDescent="0.25">
      <c r="B60" s="201"/>
      <c r="C60" s="202"/>
      <c r="D60" s="203"/>
      <c r="E60" s="204"/>
    </row>
    <row r="61" spans="2:5" s="197" customFormat="1" x14ac:dyDescent="0.25">
      <c r="B61" s="201"/>
      <c r="C61" s="202"/>
      <c r="D61" s="203"/>
      <c r="E61" s="204"/>
    </row>
    <row r="62" spans="2:5" s="197" customFormat="1" x14ac:dyDescent="0.25">
      <c r="B62" s="201"/>
      <c r="C62" s="202"/>
      <c r="D62" s="203"/>
      <c r="E62" s="204"/>
    </row>
    <row r="63" spans="2:5" s="197" customFormat="1" x14ac:dyDescent="0.25">
      <c r="B63" s="201"/>
      <c r="C63" s="202"/>
      <c r="D63" s="203"/>
      <c r="E63" s="204"/>
    </row>
    <row r="64" spans="2:5" s="197" customFormat="1" x14ac:dyDescent="0.25">
      <c r="B64" s="201"/>
      <c r="C64" s="202"/>
      <c r="D64" s="203"/>
      <c r="E64" s="204"/>
    </row>
    <row r="65" spans="2:5" s="197" customFormat="1" x14ac:dyDescent="0.25">
      <c r="B65" s="201"/>
      <c r="C65" s="202"/>
      <c r="D65" s="203"/>
      <c r="E65" s="204"/>
    </row>
    <row r="66" spans="2:5" s="197" customFormat="1" x14ac:dyDescent="0.25">
      <c r="B66" s="201"/>
      <c r="C66" s="202"/>
      <c r="D66" s="203"/>
      <c r="E66" s="204"/>
    </row>
    <row r="67" spans="2:5" s="197" customFormat="1" x14ac:dyDescent="0.25">
      <c r="B67" s="201"/>
      <c r="C67" s="202"/>
      <c r="D67" s="203"/>
      <c r="E67" s="204"/>
    </row>
    <row r="68" spans="2:5" s="197" customFormat="1" x14ac:dyDescent="0.25">
      <c r="B68" s="201"/>
      <c r="C68" s="202"/>
      <c r="D68" s="203"/>
      <c r="E68" s="204"/>
    </row>
    <row r="69" spans="2:5" s="197" customFormat="1" x14ac:dyDescent="0.25">
      <c r="B69" s="201"/>
      <c r="C69" s="202"/>
      <c r="D69" s="203"/>
      <c r="E69" s="204"/>
    </row>
    <row r="70" spans="2:5" s="197" customFormat="1" x14ac:dyDescent="0.25">
      <c r="B70" s="201"/>
      <c r="C70" s="202"/>
      <c r="D70" s="203"/>
      <c r="E70" s="204"/>
    </row>
    <row r="71" spans="2:5" s="197" customFormat="1" x14ac:dyDescent="0.25">
      <c r="B71" s="201"/>
      <c r="C71" s="202"/>
      <c r="D71" s="203"/>
      <c r="E71" s="204"/>
    </row>
    <row r="72" spans="2:5" s="197" customFormat="1" x14ac:dyDescent="0.25">
      <c r="B72" s="201"/>
      <c r="C72" s="202"/>
      <c r="D72" s="203"/>
      <c r="E72" s="204"/>
    </row>
    <row r="73" spans="2:5" s="197" customFormat="1" x14ac:dyDescent="0.25">
      <c r="B73" s="201"/>
      <c r="C73" s="202"/>
      <c r="D73" s="203"/>
      <c r="E73" s="204"/>
    </row>
    <row r="74" spans="2:5" s="197" customFormat="1" x14ac:dyDescent="0.25">
      <c r="B74" s="201"/>
      <c r="C74" s="202"/>
      <c r="D74" s="203"/>
      <c r="E74" s="204"/>
    </row>
    <row r="75" spans="2:5" s="197" customFormat="1" x14ac:dyDescent="0.25">
      <c r="B75" s="201"/>
      <c r="C75" s="202"/>
      <c r="D75" s="203"/>
      <c r="E75" s="204"/>
    </row>
    <row r="76" spans="2:5" s="197" customFormat="1" x14ac:dyDescent="0.25">
      <c r="B76" s="201"/>
      <c r="C76" s="202"/>
      <c r="D76" s="203"/>
      <c r="E76" s="204"/>
    </row>
    <row r="77" spans="2:5" s="197" customFormat="1" x14ac:dyDescent="0.25">
      <c r="B77" s="201"/>
      <c r="C77" s="202"/>
      <c r="D77" s="203"/>
      <c r="E77" s="204"/>
    </row>
    <row r="78" spans="2:5" s="197" customFormat="1" x14ac:dyDescent="0.25">
      <c r="B78" s="201"/>
      <c r="C78" s="202"/>
      <c r="D78" s="203"/>
      <c r="E78" s="204"/>
    </row>
    <row r="79" spans="2:5" s="197" customFormat="1" x14ac:dyDescent="0.25">
      <c r="B79" s="201"/>
      <c r="C79" s="202"/>
      <c r="D79" s="203"/>
      <c r="E79" s="204"/>
    </row>
    <row r="80" spans="2:5" s="197" customFormat="1" x14ac:dyDescent="0.25">
      <c r="B80" s="201"/>
      <c r="C80" s="202"/>
      <c r="D80" s="203"/>
      <c r="E80" s="204"/>
    </row>
    <row r="81" spans="2:5" s="197" customFormat="1" x14ac:dyDescent="0.25">
      <c r="B81" s="201"/>
      <c r="C81" s="202"/>
      <c r="D81" s="203"/>
      <c r="E81" s="204"/>
    </row>
    <row r="82" spans="2:5" s="197" customFormat="1" x14ac:dyDescent="0.25">
      <c r="B82" s="201"/>
      <c r="C82" s="202"/>
      <c r="D82" s="203"/>
      <c r="E82" s="204"/>
    </row>
    <row r="83" spans="2:5" s="197" customFormat="1" x14ac:dyDescent="0.25">
      <c r="B83" s="201"/>
      <c r="C83" s="202"/>
      <c r="D83" s="203"/>
      <c r="E83" s="204"/>
    </row>
    <row r="84" spans="2:5" s="197" customFormat="1" x14ac:dyDescent="0.25">
      <c r="B84" s="201"/>
      <c r="C84" s="202"/>
      <c r="D84" s="203"/>
      <c r="E84" s="204"/>
    </row>
    <row r="85" spans="2:5" s="197" customFormat="1" x14ac:dyDescent="0.25">
      <c r="B85" s="201"/>
      <c r="C85" s="202"/>
      <c r="D85" s="203"/>
      <c r="E85" s="204"/>
    </row>
    <row r="86" spans="2:5" s="197" customFormat="1" x14ac:dyDescent="0.25">
      <c r="B86" s="201"/>
      <c r="C86" s="202"/>
      <c r="D86" s="203"/>
      <c r="E86" s="204"/>
    </row>
    <row r="87" spans="2:5" s="197" customFormat="1" x14ac:dyDescent="0.25">
      <c r="B87" s="201"/>
      <c r="C87" s="202"/>
      <c r="D87" s="203"/>
      <c r="E87" s="204"/>
    </row>
    <row r="88" spans="2:5" s="197" customFormat="1" x14ac:dyDescent="0.25">
      <c r="B88" s="201"/>
      <c r="C88" s="202"/>
      <c r="D88" s="203"/>
      <c r="E88" s="204"/>
    </row>
    <row r="89" spans="2:5" s="197" customFormat="1" x14ac:dyDescent="0.25">
      <c r="B89" s="201"/>
      <c r="C89" s="202"/>
      <c r="D89" s="203"/>
      <c r="E89" s="204"/>
    </row>
    <row r="90" spans="2:5" s="197" customFormat="1" x14ac:dyDescent="0.25">
      <c r="B90" s="201"/>
      <c r="C90" s="202"/>
      <c r="D90" s="203"/>
      <c r="E90" s="204"/>
    </row>
    <row r="91" spans="2:5" s="197" customFormat="1" x14ac:dyDescent="0.25">
      <c r="B91" s="201"/>
      <c r="C91" s="202"/>
      <c r="D91" s="203"/>
      <c r="E91" s="204"/>
    </row>
    <row r="92" spans="2:5" s="197" customFormat="1" x14ac:dyDescent="0.25">
      <c r="B92" s="201"/>
      <c r="C92" s="202"/>
      <c r="D92" s="203"/>
      <c r="E92" s="204"/>
    </row>
    <row r="93" spans="2:5" s="197" customFormat="1" x14ac:dyDescent="0.25">
      <c r="B93" s="201"/>
      <c r="C93" s="202"/>
      <c r="D93" s="203"/>
      <c r="E93" s="204"/>
    </row>
    <row r="94" spans="2:5" s="197" customFormat="1" x14ac:dyDescent="0.25">
      <c r="B94" s="201"/>
      <c r="C94" s="202"/>
      <c r="D94" s="203"/>
      <c r="E94" s="204"/>
    </row>
    <row r="95" spans="2:5" s="197" customFormat="1" x14ac:dyDescent="0.25">
      <c r="B95" s="201"/>
      <c r="C95" s="202"/>
      <c r="D95" s="203"/>
      <c r="E95" s="204"/>
    </row>
    <row r="96" spans="2:5" s="197" customFormat="1" x14ac:dyDescent="0.25">
      <c r="B96" s="201"/>
      <c r="C96" s="202"/>
      <c r="D96" s="203"/>
      <c r="E96" s="204"/>
    </row>
    <row r="97" spans="2:5" s="197" customFormat="1" x14ac:dyDescent="0.25">
      <c r="B97" s="201"/>
      <c r="C97" s="202"/>
      <c r="D97" s="203"/>
      <c r="E97" s="204"/>
    </row>
    <row r="98" spans="2:5" s="197" customFormat="1" x14ac:dyDescent="0.25">
      <c r="B98" s="201"/>
      <c r="C98" s="202"/>
      <c r="D98" s="203"/>
      <c r="E98" s="204"/>
    </row>
    <row r="99" spans="2:5" s="197" customFormat="1" x14ac:dyDescent="0.25">
      <c r="B99" s="201"/>
      <c r="C99" s="202"/>
      <c r="D99" s="203"/>
      <c r="E99" s="204"/>
    </row>
    <row r="100" spans="2:5" s="197" customFormat="1" x14ac:dyDescent="0.25">
      <c r="B100" s="201"/>
      <c r="C100" s="202"/>
      <c r="D100" s="203"/>
      <c r="E100" s="204"/>
    </row>
    <row r="101" spans="2:5" s="197" customFormat="1" x14ac:dyDescent="0.25">
      <c r="B101" s="201"/>
      <c r="C101" s="202"/>
      <c r="D101" s="203"/>
      <c r="E101" s="204"/>
    </row>
    <row r="102" spans="2:5" s="197" customFormat="1" x14ac:dyDescent="0.25">
      <c r="B102" s="201"/>
      <c r="C102" s="202"/>
      <c r="D102" s="203"/>
      <c r="E102" s="204"/>
    </row>
    <row r="103" spans="2:5" s="197" customFormat="1" x14ac:dyDescent="0.25">
      <c r="B103" s="201"/>
      <c r="C103" s="202"/>
      <c r="D103" s="203"/>
      <c r="E103" s="204"/>
    </row>
    <row r="104" spans="2:5" s="197" customFormat="1" x14ac:dyDescent="0.25">
      <c r="B104" s="201"/>
      <c r="C104" s="202"/>
      <c r="D104" s="203"/>
      <c r="E104" s="204"/>
    </row>
    <row r="105" spans="2:5" s="197" customFormat="1" x14ac:dyDescent="0.25">
      <c r="B105" s="201"/>
      <c r="C105" s="202"/>
      <c r="D105" s="203"/>
      <c r="E105" s="204"/>
    </row>
    <row r="106" spans="2:5" s="197" customFormat="1" x14ac:dyDescent="0.25">
      <c r="B106" s="201"/>
      <c r="C106" s="202"/>
      <c r="D106" s="203"/>
      <c r="E106" s="204"/>
    </row>
    <row r="107" spans="2:5" s="197" customFormat="1" x14ac:dyDescent="0.25">
      <c r="B107" s="201"/>
      <c r="C107" s="202"/>
      <c r="D107" s="203"/>
      <c r="E107" s="204"/>
    </row>
    <row r="108" spans="2:5" s="197" customFormat="1" x14ac:dyDescent="0.25">
      <c r="B108" s="201"/>
      <c r="C108" s="202"/>
      <c r="D108" s="203"/>
      <c r="E108" s="204"/>
    </row>
    <row r="109" spans="2:5" s="197" customFormat="1" x14ac:dyDescent="0.25">
      <c r="B109" s="201"/>
      <c r="C109" s="202"/>
      <c r="D109" s="203"/>
      <c r="E109" s="204"/>
    </row>
    <row r="110" spans="2:5" s="197" customFormat="1" x14ac:dyDescent="0.25">
      <c r="B110" s="201"/>
      <c r="C110" s="202"/>
      <c r="D110" s="203"/>
      <c r="E110" s="204"/>
    </row>
    <row r="111" spans="2:5" s="197" customFormat="1" x14ac:dyDescent="0.25">
      <c r="B111" s="201"/>
      <c r="C111" s="202"/>
      <c r="D111" s="203"/>
      <c r="E111" s="204"/>
    </row>
    <row r="112" spans="2:5" s="197" customFormat="1" x14ac:dyDescent="0.25">
      <c r="B112" s="201"/>
      <c r="C112" s="202"/>
      <c r="D112" s="203"/>
      <c r="E112" s="204"/>
    </row>
    <row r="113" spans="2:5" s="197" customFormat="1" x14ac:dyDescent="0.25">
      <c r="B113" s="201"/>
      <c r="C113" s="202"/>
      <c r="D113" s="203"/>
      <c r="E113" s="204"/>
    </row>
    <row r="114" spans="2:5" s="197" customFormat="1" x14ac:dyDescent="0.25">
      <c r="B114" s="205"/>
      <c r="C114" s="198"/>
      <c r="D114" s="199"/>
      <c r="E114" s="200"/>
    </row>
    <row r="115" spans="2:5" s="197" customFormat="1" x14ac:dyDescent="0.25">
      <c r="B115" s="205"/>
      <c r="C115" s="198"/>
      <c r="D115" s="199"/>
      <c r="E115" s="200"/>
    </row>
    <row r="116" spans="2:5" s="197" customFormat="1" x14ac:dyDescent="0.25">
      <c r="B116" s="205"/>
      <c r="C116" s="198"/>
      <c r="D116" s="199"/>
      <c r="E116" s="200"/>
    </row>
    <row r="117" spans="2:5" s="197" customFormat="1" x14ac:dyDescent="0.25">
      <c r="B117" s="205"/>
      <c r="C117" s="198"/>
      <c r="D117" s="199"/>
      <c r="E117" s="200"/>
    </row>
    <row r="118" spans="2:5" x14ac:dyDescent="0.25">
      <c r="B118" s="205"/>
    </row>
    <row r="119" spans="2:5" x14ac:dyDescent="0.25">
      <c r="B119" s="205"/>
    </row>
    <row r="120" spans="2:5" x14ac:dyDescent="0.25">
      <c r="B120" s="205"/>
    </row>
  </sheetData>
  <mergeCells count="15">
    <mergeCell ref="G9:H9"/>
    <mergeCell ref="I9:J9"/>
    <mergeCell ref="A8:E8"/>
    <mergeCell ref="A9:A10"/>
    <mergeCell ref="B9:B10"/>
    <mergeCell ref="C9:C10"/>
    <mergeCell ref="D9:D10"/>
    <mergeCell ref="E9:F9"/>
    <mergeCell ref="A6:J6"/>
    <mergeCell ref="A7:J7"/>
    <mergeCell ref="A1:A3"/>
    <mergeCell ref="B1:I3"/>
    <mergeCell ref="A4:J4"/>
    <mergeCell ref="B5:G5"/>
    <mergeCell ref="H5:I5"/>
  </mergeCells>
  <pageMargins left="0.70866141732283472" right="0.70866141732283472" top="0.74803149606299213" bottom="0.74803149606299213" header="0.31496062992125984" footer="0.31496062992125984"/>
  <pageSetup scale="48"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A0300-14C5-41EE-9C28-7C271B10E325}">
  <dimension ref="A1:IE120"/>
  <sheetViews>
    <sheetView view="pageBreakPreview" zoomScale="90" zoomScaleNormal="100" zoomScaleSheetLayoutView="90" workbookViewId="0">
      <selection activeCell="C16" sqref="C16"/>
    </sheetView>
  </sheetViews>
  <sheetFormatPr baseColWidth="10" defaultColWidth="11.42578125" defaultRowHeight="15" x14ac:dyDescent="0.25"/>
  <cols>
    <col min="1" max="1" width="16.7109375" style="198" customWidth="1"/>
    <col min="2" max="2" width="43" style="206" customWidth="1"/>
    <col min="3" max="3" width="14" style="198" customWidth="1"/>
    <col min="4" max="4" width="13.42578125" style="199" customWidth="1"/>
    <col min="5" max="5" width="29.28515625" style="200" customWidth="1"/>
    <col min="6" max="6" width="11.42578125" style="198"/>
    <col min="7" max="7" width="14.42578125" style="198" customWidth="1"/>
    <col min="8" max="8" width="15.5703125" style="198" customWidth="1"/>
    <col min="9" max="9" width="11.42578125" style="198"/>
    <col min="10" max="10" width="23.140625" style="198" customWidth="1"/>
    <col min="11" max="16384" width="11.42578125" style="198"/>
  </cols>
  <sheetData>
    <row r="1" spans="1:239" s="506" customFormat="1" ht="22.5" customHeight="1" x14ac:dyDescent="0.25">
      <c r="A1" s="972"/>
      <c r="B1" s="835" t="s">
        <v>1337</v>
      </c>
      <c r="C1" s="835"/>
      <c r="D1" s="835"/>
      <c r="E1" s="835"/>
      <c r="F1" s="835"/>
      <c r="G1" s="835"/>
      <c r="H1" s="835"/>
      <c r="I1" s="835"/>
      <c r="J1" s="153" t="s">
        <v>1279</v>
      </c>
    </row>
    <row r="2" spans="1:239" s="406" customFormat="1" ht="21.75" customHeight="1" x14ac:dyDescent="0.25">
      <c r="A2" s="972"/>
      <c r="B2" s="835"/>
      <c r="C2" s="835"/>
      <c r="D2" s="835"/>
      <c r="E2" s="835"/>
      <c r="F2" s="835"/>
      <c r="G2" s="835"/>
      <c r="H2" s="835"/>
      <c r="I2" s="835"/>
      <c r="J2" s="154" t="s">
        <v>1354</v>
      </c>
    </row>
    <row r="3" spans="1:239" s="508" customFormat="1" ht="18.75" customHeight="1" x14ac:dyDescent="0.25">
      <c r="A3" s="973"/>
      <c r="B3" s="835"/>
      <c r="C3" s="835"/>
      <c r="D3" s="835"/>
      <c r="E3" s="835"/>
      <c r="F3" s="835"/>
      <c r="G3" s="835"/>
      <c r="H3" s="835"/>
      <c r="I3" s="835"/>
      <c r="J3" s="575" t="s">
        <v>1355</v>
      </c>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507"/>
      <c r="BP3" s="507"/>
      <c r="BQ3" s="507"/>
      <c r="BR3" s="507"/>
      <c r="BS3" s="507"/>
      <c r="BT3" s="507"/>
      <c r="BU3" s="507"/>
      <c r="BV3" s="507"/>
      <c r="BW3" s="507"/>
      <c r="BX3" s="507"/>
      <c r="BY3" s="507"/>
      <c r="BZ3" s="507"/>
      <c r="CA3" s="507"/>
      <c r="CB3" s="507"/>
      <c r="CC3" s="507"/>
      <c r="CD3" s="507"/>
      <c r="CE3" s="507"/>
      <c r="CF3" s="507"/>
      <c r="CG3" s="507"/>
      <c r="CH3" s="507"/>
      <c r="CI3" s="507"/>
      <c r="CJ3" s="507"/>
      <c r="CK3" s="507"/>
      <c r="CL3" s="507"/>
      <c r="CM3" s="507"/>
      <c r="CN3" s="507"/>
      <c r="CO3" s="507"/>
      <c r="CP3" s="507"/>
      <c r="CQ3" s="507"/>
      <c r="CR3" s="507"/>
      <c r="CS3" s="507"/>
      <c r="CT3" s="507"/>
      <c r="CU3" s="507"/>
      <c r="CV3" s="507"/>
      <c r="CW3" s="507"/>
      <c r="CX3" s="507"/>
      <c r="CY3" s="507"/>
      <c r="CZ3" s="507"/>
      <c r="DA3" s="507"/>
      <c r="DB3" s="507"/>
      <c r="DC3" s="507"/>
      <c r="DD3" s="507"/>
      <c r="DE3" s="507"/>
      <c r="DF3" s="507"/>
      <c r="DG3" s="507"/>
      <c r="DH3" s="507"/>
      <c r="DI3" s="507"/>
      <c r="DJ3" s="507"/>
      <c r="DK3" s="507"/>
      <c r="DL3" s="507"/>
      <c r="DM3" s="507"/>
      <c r="DN3" s="507"/>
      <c r="DO3" s="507"/>
      <c r="DP3" s="507"/>
      <c r="DQ3" s="507"/>
      <c r="DR3" s="507"/>
      <c r="DS3" s="507"/>
      <c r="DT3" s="507"/>
      <c r="DU3" s="507"/>
      <c r="DV3" s="507"/>
      <c r="DW3" s="507"/>
      <c r="DX3" s="507"/>
      <c r="DY3" s="507"/>
      <c r="DZ3" s="507"/>
      <c r="EA3" s="507"/>
      <c r="EB3" s="507"/>
      <c r="EC3" s="507"/>
      <c r="ED3" s="507"/>
      <c r="EE3" s="507"/>
      <c r="EF3" s="507"/>
      <c r="EG3" s="507"/>
      <c r="EH3" s="507"/>
      <c r="EI3" s="507"/>
      <c r="EJ3" s="507"/>
      <c r="EK3" s="507"/>
      <c r="EL3" s="507"/>
      <c r="EM3" s="507"/>
      <c r="EN3" s="507"/>
      <c r="EO3" s="507"/>
      <c r="EP3" s="507"/>
      <c r="EQ3" s="507"/>
      <c r="ER3" s="507"/>
      <c r="ES3" s="507"/>
      <c r="ET3" s="507"/>
      <c r="EU3" s="507"/>
      <c r="EV3" s="507"/>
      <c r="EW3" s="507"/>
      <c r="EX3" s="507"/>
      <c r="EY3" s="507"/>
      <c r="EZ3" s="507"/>
      <c r="FA3" s="507"/>
      <c r="FB3" s="507"/>
      <c r="FC3" s="507"/>
      <c r="FD3" s="507"/>
      <c r="FE3" s="507"/>
      <c r="FF3" s="507"/>
      <c r="FG3" s="507"/>
      <c r="FH3" s="507"/>
      <c r="FI3" s="507"/>
      <c r="FJ3" s="507"/>
      <c r="FK3" s="507"/>
      <c r="FL3" s="507"/>
      <c r="FM3" s="507"/>
      <c r="FN3" s="507"/>
      <c r="FO3" s="507"/>
      <c r="FP3" s="507"/>
      <c r="FQ3" s="507"/>
      <c r="FR3" s="507"/>
      <c r="FS3" s="507"/>
      <c r="FT3" s="507"/>
      <c r="FU3" s="507"/>
      <c r="FV3" s="507"/>
      <c r="FW3" s="507"/>
      <c r="FX3" s="507"/>
      <c r="FY3" s="507"/>
      <c r="FZ3" s="507"/>
      <c r="GA3" s="507"/>
      <c r="GB3" s="507"/>
      <c r="GC3" s="507"/>
      <c r="GD3" s="507"/>
      <c r="GE3" s="507"/>
      <c r="GF3" s="507"/>
      <c r="GG3" s="507"/>
      <c r="GH3" s="507"/>
      <c r="GI3" s="507"/>
      <c r="GJ3" s="507"/>
      <c r="GK3" s="507"/>
      <c r="GL3" s="507"/>
      <c r="GM3" s="507"/>
      <c r="GN3" s="507"/>
      <c r="GO3" s="507"/>
      <c r="GP3" s="507"/>
      <c r="GQ3" s="507"/>
      <c r="GR3" s="507"/>
      <c r="GS3" s="507"/>
      <c r="GT3" s="507"/>
      <c r="GU3" s="507"/>
      <c r="GV3" s="507"/>
      <c r="GW3" s="507"/>
      <c r="GX3" s="507"/>
      <c r="GY3" s="507"/>
      <c r="GZ3" s="507"/>
      <c r="HA3" s="507"/>
      <c r="HB3" s="507"/>
      <c r="HC3" s="507"/>
      <c r="HD3" s="507"/>
      <c r="HE3" s="507"/>
      <c r="HF3" s="507"/>
      <c r="HG3" s="507"/>
      <c r="HH3" s="507"/>
      <c r="HI3" s="507"/>
      <c r="HJ3" s="507"/>
      <c r="HK3" s="507"/>
      <c r="HL3" s="507"/>
      <c r="HM3" s="507"/>
      <c r="HN3" s="507"/>
      <c r="HO3" s="507"/>
      <c r="HP3" s="507"/>
      <c r="HQ3" s="507"/>
      <c r="HR3" s="507"/>
      <c r="HS3" s="507"/>
      <c r="HT3" s="507"/>
      <c r="HU3" s="507"/>
      <c r="HV3" s="507"/>
      <c r="HW3" s="507"/>
      <c r="HX3" s="507"/>
      <c r="HY3" s="507"/>
      <c r="HZ3" s="507"/>
      <c r="IA3" s="507"/>
      <c r="IB3" s="507"/>
      <c r="IC3" s="507"/>
      <c r="ID3" s="507"/>
      <c r="IE3" s="507"/>
    </row>
    <row r="4" spans="1:239" s="193" customFormat="1" ht="18.75" customHeight="1" x14ac:dyDescent="0.25">
      <c r="A4" s="905"/>
      <c r="B4" s="905"/>
      <c r="C4" s="905"/>
      <c r="D4" s="905"/>
      <c r="E4" s="905"/>
      <c r="F4" s="905"/>
      <c r="G4" s="905"/>
      <c r="H4" s="905"/>
      <c r="I4" s="905"/>
      <c r="J4" s="905"/>
    </row>
    <row r="5" spans="1:239" s="323" customFormat="1" ht="36.75" customHeight="1" x14ac:dyDescent="0.25">
      <c r="A5" s="292" t="s">
        <v>1216</v>
      </c>
      <c r="B5" s="639">
        <f>'Presupuesto General'!C5</f>
        <v>0</v>
      </c>
      <c r="C5" s="639"/>
      <c r="D5" s="639"/>
      <c r="E5" s="639"/>
      <c r="F5" s="639"/>
      <c r="G5" s="639"/>
      <c r="H5" s="638" t="s">
        <v>1217</v>
      </c>
      <c r="I5" s="638"/>
      <c r="J5" s="544">
        <f>'Presupuesto General'!G5</f>
        <v>0</v>
      </c>
    </row>
    <row r="6" spans="1:239" s="224" customFormat="1" ht="24.75" customHeight="1" thickBot="1" x14ac:dyDescent="0.3">
      <c r="A6" s="971"/>
      <c r="B6" s="971"/>
      <c r="C6" s="971"/>
      <c r="D6" s="971"/>
      <c r="E6" s="971"/>
      <c r="F6" s="971"/>
      <c r="G6" s="971"/>
      <c r="H6" s="971"/>
      <c r="I6" s="971"/>
      <c r="J6" s="971"/>
    </row>
    <row r="7" spans="1:239" s="495" customFormat="1" ht="26.25" customHeight="1" thickBot="1" x14ac:dyDescent="0.25">
      <c r="A7" s="966" t="s">
        <v>1117</v>
      </c>
      <c r="B7" s="656"/>
      <c r="C7" s="656"/>
      <c r="D7" s="656"/>
      <c r="E7" s="656"/>
      <c r="F7" s="656"/>
      <c r="G7" s="656"/>
      <c r="H7" s="656"/>
      <c r="I7" s="656"/>
      <c r="J7" s="967"/>
    </row>
    <row r="8" spans="1:239" s="495" customFormat="1" x14ac:dyDescent="0.2">
      <c r="A8" s="964"/>
      <c r="B8" s="964"/>
      <c r="C8" s="964"/>
      <c r="D8" s="964"/>
      <c r="E8" s="964"/>
    </row>
    <row r="9" spans="1:239" s="495" customFormat="1" ht="43.5" customHeight="1" x14ac:dyDescent="0.2">
      <c r="A9" s="968" t="s">
        <v>1116</v>
      </c>
      <c r="B9" s="968" t="s">
        <v>30</v>
      </c>
      <c r="C9" s="968" t="s">
        <v>0</v>
      </c>
      <c r="D9" s="970" t="s">
        <v>28</v>
      </c>
      <c r="E9" s="969" t="s">
        <v>1212</v>
      </c>
      <c r="F9" s="969"/>
      <c r="G9" s="969" t="s">
        <v>1213</v>
      </c>
      <c r="H9" s="969"/>
      <c r="I9" s="969" t="s">
        <v>1214</v>
      </c>
      <c r="J9" s="969"/>
    </row>
    <row r="10" spans="1:239" s="495" customFormat="1" x14ac:dyDescent="0.2">
      <c r="A10" s="968"/>
      <c r="B10" s="968"/>
      <c r="C10" s="968"/>
      <c r="D10" s="970"/>
      <c r="E10" s="543" t="s">
        <v>1210</v>
      </c>
      <c r="F10" s="543" t="s">
        <v>1211</v>
      </c>
      <c r="G10" s="543" t="s">
        <v>1210</v>
      </c>
      <c r="H10" s="543" t="s">
        <v>1211</v>
      </c>
      <c r="I10" s="543" t="s">
        <v>1210</v>
      </c>
      <c r="J10" s="543" t="s">
        <v>1211</v>
      </c>
    </row>
    <row r="11" spans="1:239" s="495" customFormat="1" ht="30" x14ac:dyDescent="0.2">
      <c r="A11" s="497"/>
      <c r="B11" s="498" t="s">
        <v>1114</v>
      </c>
      <c r="C11" s="497" t="s">
        <v>970</v>
      </c>
      <c r="D11" s="499">
        <v>0</v>
      </c>
      <c r="E11" s="500"/>
      <c r="F11" s="496"/>
      <c r="G11" s="496"/>
      <c r="H11" s="496"/>
      <c r="I11" s="496"/>
      <c r="J11" s="496"/>
    </row>
    <row r="12" spans="1:239" s="495" customFormat="1" x14ac:dyDescent="0.2">
      <c r="A12" s="497"/>
      <c r="B12" s="498"/>
      <c r="C12" s="497"/>
      <c r="D12" s="499"/>
      <c r="E12" s="500"/>
      <c r="F12" s="496"/>
      <c r="G12" s="496"/>
      <c r="H12" s="496"/>
      <c r="I12" s="496"/>
      <c r="J12" s="496"/>
    </row>
    <row r="13" spans="1:239" s="495" customFormat="1" x14ac:dyDescent="0.2">
      <c r="A13" s="497"/>
      <c r="B13" s="498"/>
      <c r="C13" s="497"/>
      <c r="D13" s="499"/>
      <c r="E13" s="500"/>
      <c r="F13" s="496"/>
      <c r="G13" s="496"/>
      <c r="H13" s="496"/>
      <c r="I13" s="496"/>
      <c r="J13" s="496"/>
    </row>
    <row r="14" spans="1:239" s="197" customFormat="1" x14ac:dyDescent="0.25">
      <c r="B14" s="201"/>
      <c r="C14" s="202"/>
      <c r="D14" s="203"/>
      <c r="E14" s="204"/>
    </row>
    <row r="15" spans="1:239" s="197" customFormat="1" x14ac:dyDescent="0.25">
      <c r="B15" s="201"/>
      <c r="C15" s="202"/>
      <c r="D15" s="203"/>
      <c r="E15" s="204"/>
    </row>
    <row r="16" spans="1:239" s="197" customFormat="1" x14ac:dyDescent="0.25">
      <c r="B16" s="201"/>
      <c r="C16" s="202"/>
      <c r="D16" s="203"/>
      <c r="E16" s="204"/>
    </row>
    <row r="17" spans="2:5" s="197" customFormat="1" x14ac:dyDescent="0.25">
      <c r="B17" s="201"/>
      <c r="C17" s="202"/>
      <c r="D17" s="203"/>
      <c r="E17" s="204"/>
    </row>
    <row r="18" spans="2:5" s="197" customFormat="1" x14ac:dyDescent="0.25">
      <c r="B18" s="201"/>
      <c r="C18" s="202"/>
      <c r="D18" s="203"/>
      <c r="E18" s="204"/>
    </row>
    <row r="19" spans="2:5" s="197" customFormat="1" x14ac:dyDescent="0.25">
      <c r="B19" s="201"/>
      <c r="C19" s="202"/>
      <c r="D19" s="203"/>
      <c r="E19" s="204"/>
    </row>
    <row r="20" spans="2:5" s="197" customFormat="1" x14ac:dyDescent="0.25">
      <c r="B20" s="201"/>
      <c r="C20" s="202"/>
      <c r="D20" s="203"/>
      <c r="E20" s="204"/>
    </row>
    <row r="21" spans="2:5" s="197" customFormat="1" x14ac:dyDescent="0.25">
      <c r="B21" s="201"/>
      <c r="C21" s="202"/>
      <c r="D21" s="203"/>
      <c r="E21" s="204"/>
    </row>
    <row r="22" spans="2:5" s="197" customFormat="1" x14ac:dyDescent="0.25">
      <c r="B22" s="201"/>
      <c r="C22" s="202"/>
      <c r="D22" s="203"/>
      <c r="E22" s="204"/>
    </row>
    <row r="23" spans="2:5" s="197" customFormat="1" x14ac:dyDescent="0.25">
      <c r="B23" s="201"/>
      <c r="C23" s="202"/>
      <c r="D23" s="203"/>
      <c r="E23" s="204"/>
    </row>
    <row r="24" spans="2:5" s="197" customFormat="1" x14ac:dyDescent="0.25">
      <c r="B24" s="201"/>
      <c r="C24" s="202"/>
      <c r="D24" s="203"/>
      <c r="E24" s="204"/>
    </row>
    <row r="25" spans="2:5" s="197" customFormat="1" x14ac:dyDescent="0.25">
      <c r="B25" s="201"/>
      <c r="C25" s="202"/>
      <c r="D25" s="203"/>
      <c r="E25" s="204"/>
    </row>
    <row r="26" spans="2:5" s="197" customFormat="1" x14ac:dyDescent="0.25">
      <c r="B26" s="201"/>
      <c r="C26" s="202"/>
      <c r="D26" s="203"/>
      <c r="E26" s="204"/>
    </row>
    <row r="27" spans="2:5" s="197" customFormat="1" x14ac:dyDescent="0.25">
      <c r="B27" s="201"/>
      <c r="C27" s="202"/>
      <c r="D27" s="203"/>
      <c r="E27" s="204"/>
    </row>
    <row r="28" spans="2:5" s="197" customFormat="1" x14ac:dyDescent="0.25">
      <c r="B28" s="201"/>
      <c r="C28" s="202"/>
      <c r="D28" s="203"/>
      <c r="E28" s="204"/>
    </row>
    <row r="29" spans="2:5" s="197" customFormat="1" x14ac:dyDescent="0.25">
      <c r="B29" s="201"/>
      <c r="C29" s="202"/>
      <c r="D29" s="203"/>
      <c r="E29" s="204"/>
    </row>
    <row r="30" spans="2:5" s="197" customFormat="1" x14ac:dyDescent="0.25">
      <c r="B30" s="201"/>
      <c r="C30" s="202"/>
      <c r="D30" s="203"/>
      <c r="E30" s="204"/>
    </row>
    <row r="31" spans="2:5" s="197" customFormat="1" x14ac:dyDescent="0.25">
      <c r="B31" s="201"/>
      <c r="C31" s="202"/>
      <c r="D31" s="203"/>
      <c r="E31" s="204"/>
    </row>
    <row r="32" spans="2:5" s="197" customFormat="1" x14ac:dyDescent="0.25">
      <c r="B32" s="201"/>
      <c r="C32" s="202"/>
      <c r="D32" s="203"/>
      <c r="E32" s="204"/>
    </row>
    <row r="33" spans="2:5" s="197" customFormat="1" x14ac:dyDescent="0.25">
      <c r="B33" s="201"/>
      <c r="C33" s="202"/>
      <c r="D33" s="203"/>
      <c r="E33" s="204"/>
    </row>
    <row r="34" spans="2:5" s="197" customFormat="1" x14ac:dyDescent="0.25">
      <c r="B34" s="201"/>
      <c r="C34" s="202"/>
      <c r="D34" s="203"/>
      <c r="E34" s="204"/>
    </row>
    <row r="35" spans="2:5" s="197" customFormat="1" x14ac:dyDescent="0.25">
      <c r="B35" s="201"/>
      <c r="C35" s="202"/>
      <c r="D35" s="203"/>
      <c r="E35" s="204"/>
    </row>
    <row r="36" spans="2:5" s="197" customFormat="1" x14ac:dyDescent="0.25">
      <c r="B36" s="201"/>
      <c r="C36" s="202"/>
      <c r="D36" s="203"/>
      <c r="E36" s="204"/>
    </row>
    <row r="37" spans="2:5" s="197" customFormat="1" x14ac:dyDescent="0.25">
      <c r="B37" s="201"/>
      <c r="C37" s="202"/>
      <c r="D37" s="203"/>
      <c r="E37" s="204"/>
    </row>
    <row r="38" spans="2:5" s="197" customFormat="1" x14ac:dyDescent="0.25">
      <c r="B38" s="201"/>
      <c r="C38" s="202"/>
      <c r="D38" s="203"/>
      <c r="E38" s="204"/>
    </row>
    <row r="39" spans="2:5" s="197" customFormat="1" x14ac:dyDescent="0.25">
      <c r="B39" s="201"/>
      <c r="C39" s="202"/>
      <c r="D39" s="203"/>
      <c r="E39" s="204"/>
    </row>
    <row r="40" spans="2:5" s="197" customFormat="1" x14ac:dyDescent="0.25">
      <c r="B40" s="201"/>
      <c r="C40" s="202"/>
      <c r="D40" s="203"/>
      <c r="E40" s="204"/>
    </row>
    <row r="41" spans="2:5" s="197" customFormat="1" x14ac:dyDescent="0.25">
      <c r="B41" s="201"/>
      <c r="C41" s="202"/>
      <c r="D41" s="203"/>
      <c r="E41" s="204"/>
    </row>
    <row r="42" spans="2:5" s="197" customFormat="1" x14ac:dyDescent="0.25">
      <c r="B42" s="201"/>
      <c r="C42" s="202"/>
      <c r="D42" s="203"/>
      <c r="E42" s="204"/>
    </row>
    <row r="43" spans="2:5" s="197" customFormat="1" x14ac:dyDescent="0.25">
      <c r="B43" s="201"/>
      <c r="C43" s="202"/>
      <c r="D43" s="203"/>
      <c r="E43" s="204"/>
    </row>
    <row r="44" spans="2:5" s="197" customFormat="1" x14ac:dyDescent="0.25">
      <c r="B44" s="201"/>
      <c r="C44" s="202"/>
      <c r="D44" s="203"/>
      <c r="E44" s="204"/>
    </row>
    <row r="45" spans="2:5" s="197" customFormat="1" x14ac:dyDescent="0.25">
      <c r="B45" s="201"/>
      <c r="C45" s="202"/>
      <c r="D45" s="203"/>
      <c r="E45" s="204"/>
    </row>
    <row r="46" spans="2:5" s="197" customFormat="1" x14ac:dyDescent="0.25">
      <c r="B46" s="201"/>
      <c r="C46" s="202"/>
      <c r="D46" s="203"/>
      <c r="E46" s="204"/>
    </row>
    <row r="47" spans="2:5" s="197" customFormat="1" x14ac:dyDescent="0.25">
      <c r="B47" s="201"/>
      <c r="C47" s="202"/>
      <c r="D47" s="203"/>
      <c r="E47" s="204"/>
    </row>
    <row r="48" spans="2:5" s="197" customFormat="1" x14ac:dyDescent="0.25">
      <c r="B48" s="201"/>
      <c r="C48" s="202"/>
      <c r="D48" s="203"/>
      <c r="E48" s="204"/>
    </row>
    <row r="49" spans="2:5" s="197" customFormat="1" x14ac:dyDescent="0.25">
      <c r="B49" s="201"/>
      <c r="C49" s="202"/>
      <c r="D49" s="203"/>
      <c r="E49" s="204"/>
    </row>
    <row r="50" spans="2:5" s="197" customFormat="1" x14ac:dyDescent="0.25">
      <c r="B50" s="201"/>
      <c r="C50" s="202"/>
      <c r="D50" s="203"/>
      <c r="E50" s="204"/>
    </row>
    <row r="51" spans="2:5" s="197" customFormat="1" x14ac:dyDescent="0.25">
      <c r="B51" s="201"/>
      <c r="C51" s="202"/>
      <c r="D51" s="203"/>
      <c r="E51" s="204"/>
    </row>
    <row r="52" spans="2:5" s="197" customFormat="1" x14ac:dyDescent="0.25">
      <c r="B52" s="201"/>
      <c r="C52" s="202"/>
      <c r="D52" s="203"/>
      <c r="E52" s="204"/>
    </row>
    <row r="53" spans="2:5" s="197" customFormat="1" x14ac:dyDescent="0.25">
      <c r="B53" s="201"/>
      <c r="C53" s="202"/>
      <c r="D53" s="203"/>
      <c r="E53" s="204"/>
    </row>
    <row r="54" spans="2:5" s="197" customFormat="1" x14ac:dyDescent="0.25">
      <c r="B54" s="201"/>
      <c r="C54" s="202"/>
      <c r="D54" s="203"/>
      <c r="E54" s="204"/>
    </row>
    <row r="55" spans="2:5" s="197" customFormat="1" x14ac:dyDescent="0.25">
      <c r="B55" s="201"/>
      <c r="C55" s="202"/>
      <c r="D55" s="203"/>
      <c r="E55" s="204"/>
    </row>
    <row r="56" spans="2:5" s="197" customFormat="1" x14ac:dyDescent="0.25">
      <c r="B56" s="201"/>
      <c r="C56" s="202"/>
      <c r="D56" s="203"/>
      <c r="E56" s="204"/>
    </row>
    <row r="57" spans="2:5" s="197" customFormat="1" x14ac:dyDescent="0.25">
      <c r="B57" s="201"/>
      <c r="C57" s="202"/>
      <c r="D57" s="203"/>
      <c r="E57" s="204"/>
    </row>
    <row r="58" spans="2:5" s="197" customFormat="1" x14ac:dyDescent="0.25">
      <c r="B58" s="201"/>
      <c r="C58" s="202"/>
      <c r="D58" s="203"/>
      <c r="E58" s="204"/>
    </row>
    <row r="59" spans="2:5" s="197" customFormat="1" x14ac:dyDescent="0.25">
      <c r="B59" s="201"/>
      <c r="C59" s="202"/>
      <c r="D59" s="203"/>
      <c r="E59" s="204"/>
    </row>
    <row r="60" spans="2:5" s="197" customFormat="1" x14ac:dyDescent="0.25">
      <c r="B60" s="201"/>
      <c r="C60" s="202"/>
      <c r="D60" s="203"/>
      <c r="E60" s="204"/>
    </row>
    <row r="61" spans="2:5" s="197" customFormat="1" x14ac:dyDescent="0.25">
      <c r="B61" s="201"/>
      <c r="C61" s="202"/>
      <c r="D61" s="203"/>
      <c r="E61" s="204"/>
    </row>
    <row r="62" spans="2:5" s="197" customFormat="1" x14ac:dyDescent="0.25">
      <c r="B62" s="201"/>
      <c r="C62" s="202"/>
      <c r="D62" s="203"/>
      <c r="E62" s="204"/>
    </row>
    <row r="63" spans="2:5" s="197" customFormat="1" x14ac:dyDescent="0.25">
      <c r="B63" s="201"/>
      <c r="C63" s="202"/>
      <c r="D63" s="203"/>
      <c r="E63" s="204"/>
    </row>
    <row r="64" spans="2:5" s="197" customFormat="1" x14ac:dyDescent="0.25">
      <c r="B64" s="201"/>
      <c r="C64" s="202"/>
      <c r="D64" s="203"/>
      <c r="E64" s="204"/>
    </row>
    <row r="65" spans="2:5" s="197" customFormat="1" x14ac:dyDescent="0.25">
      <c r="B65" s="201"/>
      <c r="C65" s="202"/>
      <c r="D65" s="203"/>
      <c r="E65" s="204"/>
    </row>
    <row r="66" spans="2:5" s="197" customFormat="1" x14ac:dyDescent="0.25">
      <c r="B66" s="201"/>
      <c r="C66" s="202"/>
      <c r="D66" s="203"/>
      <c r="E66" s="204"/>
    </row>
    <row r="67" spans="2:5" s="197" customFormat="1" x14ac:dyDescent="0.25">
      <c r="B67" s="201"/>
      <c r="C67" s="202"/>
      <c r="D67" s="203"/>
      <c r="E67" s="204"/>
    </row>
    <row r="68" spans="2:5" s="197" customFormat="1" x14ac:dyDescent="0.25">
      <c r="B68" s="201"/>
      <c r="C68" s="202"/>
      <c r="D68" s="203"/>
      <c r="E68" s="204"/>
    </row>
    <row r="69" spans="2:5" s="197" customFormat="1" x14ac:dyDescent="0.25">
      <c r="B69" s="201"/>
      <c r="C69" s="202"/>
      <c r="D69" s="203"/>
      <c r="E69" s="204"/>
    </row>
    <row r="70" spans="2:5" s="197" customFormat="1" x14ac:dyDescent="0.25">
      <c r="B70" s="201"/>
      <c r="C70" s="202"/>
      <c r="D70" s="203"/>
      <c r="E70" s="204"/>
    </row>
    <row r="71" spans="2:5" s="197" customFormat="1" x14ac:dyDescent="0.25">
      <c r="B71" s="201"/>
      <c r="C71" s="202"/>
      <c r="D71" s="203"/>
      <c r="E71" s="204"/>
    </row>
    <row r="72" spans="2:5" s="197" customFormat="1" x14ac:dyDescent="0.25">
      <c r="B72" s="201"/>
      <c r="C72" s="202"/>
      <c r="D72" s="203"/>
      <c r="E72" s="204"/>
    </row>
    <row r="73" spans="2:5" s="197" customFormat="1" x14ac:dyDescent="0.25">
      <c r="B73" s="201"/>
      <c r="C73" s="202"/>
      <c r="D73" s="203"/>
      <c r="E73" s="204"/>
    </row>
    <row r="74" spans="2:5" s="197" customFormat="1" x14ac:dyDescent="0.25">
      <c r="B74" s="201"/>
      <c r="C74" s="202"/>
      <c r="D74" s="203"/>
      <c r="E74" s="204"/>
    </row>
    <row r="75" spans="2:5" s="197" customFormat="1" x14ac:dyDescent="0.25">
      <c r="B75" s="201"/>
      <c r="C75" s="202"/>
      <c r="D75" s="203"/>
      <c r="E75" s="204"/>
    </row>
    <row r="76" spans="2:5" s="197" customFormat="1" x14ac:dyDescent="0.25">
      <c r="B76" s="201"/>
      <c r="C76" s="202"/>
      <c r="D76" s="203"/>
      <c r="E76" s="204"/>
    </row>
    <row r="77" spans="2:5" s="197" customFormat="1" x14ac:dyDescent="0.25">
      <c r="B77" s="201"/>
      <c r="C77" s="202"/>
      <c r="D77" s="203"/>
      <c r="E77" s="204"/>
    </row>
    <row r="78" spans="2:5" s="197" customFormat="1" x14ac:dyDescent="0.25">
      <c r="B78" s="201"/>
      <c r="C78" s="202"/>
      <c r="D78" s="203"/>
      <c r="E78" s="204"/>
    </row>
    <row r="79" spans="2:5" s="197" customFormat="1" x14ac:dyDescent="0.25">
      <c r="B79" s="201"/>
      <c r="C79" s="202"/>
      <c r="D79" s="203"/>
      <c r="E79" s="204"/>
    </row>
    <row r="80" spans="2:5" s="197" customFormat="1" x14ac:dyDescent="0.25">
      <c r="B80" s="201"/>
      <c r="C80" s="202"/>
      <c r="D80" s="203"/>
      <c r="E80" s="204"/>
    </row>
    <row r="81" spans="2:5" s="197" customFormat="1" x14ac:dyDescent="0.25">
      <c r="B81" s="201"/>
      <c r="C81" s="202"/>
      <c r="D81" s="203"/>
      <c r="E81" s="204"/>
    </row>
    <row r="82" spans="2:5" s="197" customFormat="1" x14ac:dyDescent="0.25">
      <c r="B82" s="201"/>
      <c r="C82" s="202"/>
      <c r="D82" s="203"/>
      <c r="E82" s="204"/>
    </row>
    <row r="83" spans="2:5" s="197" customFormat="1" x14ac:dyDescent="0.25">
      <c r="B83" s="201"/>
      <c r="C83" s="202"/>
      <c r="D83" s="203"/>
      <c r="E83" s="204"/>
    </row>
    <row r="84" spans="2:5" s="197" customFormat="1" x14ac:dyDescent="0.25">
      <c r="B84" s="201"/>
      <c r="C84" s="202"/>
      <c r="D84" s="203"/>
      <c r="E84" s="204"/>
    </row>
    <row r="85" spans="2:5" s="197" customFormat="1" x14ac:dyDescent="0.25">
      <c r="B85" s="201"/>
      <c r="C85" s="202"/>
      <c r="D85" s="203"/>
      <c r="E85" s="204"/>
    </row>
    <row r="86" spans="2:5" s="197" customFormat="1" x14ac:dyDescent="0.25">
      <c r="B86" s="201"/>
      <c r="C86" s="202"/>
      <c r="D86" s="203"/>
      <c r="E86" s="204"/>
    </row>
    <row r="87" spans="2:5" s="197" customFormat="1" x14ac:dyDescent="0.25">
      <c r="B87" s="201"/>
      <c r="C87" s="202"/>
      <c r="D87" s="203"/>
      <c r="E87" s="204"/>
    </row>
    <row r="88" spans="2:5" s="197" customFormat="1" x14ac:dyDescent="0.25">
      <c r="B88" s="201"/>
      <c r="C88" s="202"/>
      <c r="D88" s="203"/>
      <c r="E88" s="204"/>
    </row>
    <row r="89" spans="2:5" s="197" customFormat="1" x14ac:dyDescent="0.25">
      <c r="B89" s="201"/>
      <c r="C89" s="202"/>
      <c r="D89" s="203"/>
      <c r="E89" s="204"/>
    </row>
    <row r="90" spans="2:5" s="197" customFormat="1" x14ac:dyDescent="0.25">
      <c r="B90" s="201"/>
      <c r="C90" s="202"/>
      <c r="D90" s="203"/>
      <c r="E90" s="204"/>
    </row>
    <row r="91" spans="2:5" s="197" customFormat="1" x14ac:dyDescent="0.25">
      <c r="B91" s="201"/>
      <c r="C91" s="202"/>
      <c r="D91" s="203"/>
      <c r="E91" s="204"/>
    </row>
    <row r="92" spans="2:5" s="197" customFormat="1" x14ac:dyDescent="0.25">
      <c r="B92" s="201"/>
      <c r="C92" s="202"/>
      <c r="D92" s="203"/>
      <c r="E92" s="204"/>
    </row>
    <row r="93" spans="2:5" s="197" customFormat="1" x14ac:dyDescent="0.25">
      <c r="B93" s="201"/>
      <c r="C93" s="202"/>
      <c r="D93" s="203"/>
      <c r="E93" s="204"/>
    </row>
    <row r="94" spans="2:5" s="197" customFormat="1" x14ac:dyDescent="0.25">
      <c r="B94" s="201"/>
      <c r="C94" s="202"/>
      <c r="D94" s="203"/>
      <c r="E94" s="204"/>
    </row>
    <row r="95" spans="2:5" s="197" customFormat="1" x14ac:dyDescent="0.25">
      <c r="B95" s="201"/>
      <c r="C95" s="202"/>
      <c r="D95" s="203"/>
      <c r="E95" s="204"/>
    </row>
    <row r="96" spans="2:5" s="197" customFormat="1" x14ac:dyDescent="0.25">
      <c r="B96" s="201"/>
      <c r="C96" s="202"/>
      <c r="D96" s="203"/>
      <c r="E96" s="204"/>
    </row>
    <row r="97" spans="2:5" s="197" customFormat="1" x14ac:dyDescent="0.25">
      <c r="B97" s="201"/>
      <c r="C97" s="202"/>
      <c r="D97" s="203"/>
      <c r="E97" s="204"/>
    </row>
    <row r="98" spans="2:5" s="197" customFormat="1" x14ac:dyDescent="0.25">
      <c r="B98" s="201"/>
      <c r="C98" s="202"/>
      <c r="D98" s="203"/>
      <c r="E98" s="204"/>
    </row>
    <row r="99" spans="2:5" s="197" customFormat="1" x14ac:dyDescent="0.25">
      <c r="B99" s="201"/>
      <c r="C99" s="202"/>
      <c r="D99" s="203"/>
      <c r="E99" s="204"/>
    </row>
    <row r="100" spans="2:5" s="197" customFormat="1" x14ac:dyDescent="0.25">
      <c r="B100" s="201"/>
      <c r="C100" s="202"/>
      <c r="D100" s="203"/>
      <c r="E100" s="204"/>
    </row>
    <row r="101" spans="2:5" s="197" customFormat="1" x14ac:dyDescent="0.25">
      <c r="B101" s="201"/>
      <c r="C101" s="202"/>
      <c r="D101" s="203"/>
      <c r="E101" s="204"/>
    </row>
    <row r="102" spans="2:5" s="197" customFormat="1" x14ac:dyDescent="0.25">
      <c r="B102" s="201"/>
      <c r="C102" s="202"/>
      <c r="D102" s="203"/>
      <c r="E102" s="204"/>
    </row>
    <row r="103" spans="2:5" s="197" customFormat="1" x14ac:dyDescent="0.25">
      <c r="B103" s="201"/>
      <c r="C103" s="202"/>
      <c r="D103" s="203"/>
      <c r="E103" s="204"/>
    </row>
    <row r="104" spans="2:5" s="197" customFormat="1" x14ac:dyDescent="0.25">
      <c r="B104" s="201"/>
      <c r="C104" s="202"/>
      <c r="D104" s="203"/>
      <c r="E104" s="204"/>
    </row>
    <row r="105" spans="2:5" s="197" customFormat="1" x14ac:dyDescent="0.25">
      <c r="B105" s="201"/>
      <c r="C105" s="202"/>
      <c r="D105" s="203"/>
      <c r="E105" s="204"/>
    </row>
    <row r="106" spans="2:5" s="197" customFormat="1" x14ac:dyDescent="0.25">
      <c r="B106" s="201"/>
      <c r="C106" s="202"/>
      <c r="D106" s="203"/>
      <c r="E106" s="204"/>
    </row>
    <row r="107" spans="2:5" s="197" customFormat="1" x14ac:dyDescent="0.25">
      <c r="B107" s="201"/>
      <c r="C107" s="202"/>
      <c r="D107" s="203"/>
      <c r="E107" s="204"/>
    </row>
    <row r="108" spans="2:5" s="197" customFormat="1" x14ac:dyDescent="0.25">
      <c r="B108" s="201"/>
      <c r="C108" s="202"/>
      <c r="D108" s="203"/>
      <c r="E108" s="204"/>
    </row>
    <row r="109" spans="2:5" s="197" customFormat="1" x14ac:dyDescent="0.25">
      <c r="B109" s="201"/>
      <c r="C109" s="202"/>
      <c r="D109" s="203"/>
      <c r="E109" s="204"/>
    </row>
    <row r="110" spans="2:5" s="197" customFormat="1" x14ac:dyDescent="0.25">
      <c r="B110" s="201"/>
      <c r="C110" s="202"/>
      <c r="D110" s="203"/>
      <c r="E110" s="204"/>
    </row>
    <row r="111" spans="2:5" s="197" customFormat="1" x14ac:dyDescent="0.25">
      <c r="B111" s="201"/>
      <c r="C111" s="202"/>
      <c r="D111" s="203"/>
      <c r="E111" s="204"/>
    </row>
    <row r="112" spans="2:5" s="197" customFormat="1" x14ac:dyDescent="0.25">
      <c r="B112" s="201"/>
      <c r="C112" s="202"/>
      <c r="D112" s="203"/>
      <c r="E112" s="204"/>
    </row>
    <row r="113" spans="2:5" s="197" customFormat="1" x14ac:dyDescent="0.25">
      <c r="B113" s="201"/>
      <c r="C113" s="202"/>
      <c r="D113" s="203"/>
      <c r="E113" s="204"/>
    </row>
    <row r="114" spans="2:5" s="197" customFormat="1" x14ac:dyDescent="0.25">
      <c r="B114" s="205"/>
      <c r="C114" s="198"/>
      <c r="D114" s="199"/>
      <c r="E114" s="200"/>
    </row>
    <row r="115" spans="2:5" s="197" customFormat="1" x14ac:dyDescent="0.25">
      <c r="B115" s="205"/>
      <c r="C115" s="198"/>
      <c r="D115" s="199"/>
      <c r="E115" s="200"/>
    </row>
    <row r="116" spans="2:5" s="197" customFormat="1" x14ac:dyDescent="0.25">
      <c r="B116" s="205"/>
      <c r="C116" s="198"/>
      <c r="D116" s="199"/>
      <c r="E116" s="200"/>
    </row>
    <row r="117" spans="2:5" s="197" customFormat="1" x14ac:dyDescent="0.25">
      <c r="B117" s="205"/>
      <c r="C117" s="198"/>
      <c r="D117" s="199"/>
      <c r="E117" s="200"/>
    </row>
    <row r="118" spans="2:5" x14ac:dyDescent="0.25">
      <c r="B118" s="205"/>
    </row>
    <row r="119" spans="2:5" x14ac:dyDescent="0.25">
      <c r="B119" s="205"/>
    </row>
    <row r="120" spans="2:5" x14ac:dyDescent="0.25">
      <c r="B120" s="205"/>
    </row>
  </sheetData>
  <mergeCells count="15">
    <mergeCell ref="A8:E8"/>
    <mergeCell ref="G9:H9"/>
    <mergeCell ref="I9:J9"/>
    <mergeCell ref="A9:A10"/>
    <mergeCell ref="B9:B10"/>
    <mergeCell ref="C9:C10"/>
    <mergeCell ref="D9:D10"/>
    <mergeCell ref="E9:F9"/>
    <mergeCell ref="A6:J6"/>
    <mergeCell ref="A7:J7"/>
    <mergeCell ref="A1:A3"/>
    <mergeCell ref="B1:I3"/>
    <mergeCell ref="A4:J4"/>
    <mergeCell ref="B5:G5"/>
    <mergeCell ref="H5:I5"/>
  </mergeCells>
  <pageMargins left="0.70866141732283472" right="0.70866141732283472" top="0.74803149606299213" bottom="0.74803149606299213" header="0.31496062992125984" footer="0.31496062992125984"/>
  <pageSetup scale="46"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375F-D8F3-4D3C-B8A3-70ED1D3C0B7D}">
  <dimension ref="A1:IE78"/>
  <sheetViews>
    <sheetView tabSelected="1" view="pageBreakPreview" topLeftCell="B67" zoomScale="85" zoomScaleNormal="85" zoomScaleSheetLayoutView="85" workbookViewId="0">
      <selection activeCell="H2" sqref="H2:H3"/>
    </sheetView>
  </sheetViews>
  <sheetFormatPr baseColWidth="10" defaultColWidth="11.42578125" defaultRowHeight="16.5" x14ac:dyDescent="0.3"/>
  <cols>
    <col min="1" max="1" width="24.42578125" style="209" customWidth="1"/>
    <col min="2" max="2" width="64.42578125" style="209" bestFit="1" customWidth="1"/>
    <col min="3" max="3" width="21.5703125" style="209" customWidth="1"/>
    <col min="4" max="4" width="22.28515625" style="209" customWidth="1"/>
    <col min="5" max="5" width="20.42578125" style="209" customWidth="1"/>
    <col min="6" max="6" width="25.140625" style="209" customWidth="1"/>
    <col min="7" max="7" width="23.140625" style="209" customWidth="1"/>
    <col min="8" max="8" width="23.7109375" style="209" customWidth="1"/>
    <col min="9" max="9" width="13" style="209" bestFit="1" customWidth="1"/>
    <col min="10" max="10" width="13.85546875" style="209" customWidth="1"/>
    <col min="11" max="11" width="12" style="209" bestFit="1" customWidth="1"/>
    <col min="12" max="16384" width="11.42578125" style="209"/>
  </cols>
  <sheetData>
    <row r="1" spans="1:239" s="506" customFormat="1" ht="22.5" customHeight="1" x14ac:dyDescent="0.25">
      <c r="A1" s="984"/>
      <c r="B1" s="589" t="s">
        <v>1338</v>
      </c>
      <c r="C1" s="590"/>
      <c r="D1" s="590"/>
      <c r="E1" s="590"/>
      <c r="F1" s="590"/>
      <c r="G1" s="591"/>
      <c r="H1" s="153" t="s">
        <v>1279</v>
      </c>
    </row>
    <row r="2" spans="1:239" s="406" customFormat="1" ht="21.75" customHeight="1" x14ac:dyDescent="0.25">
      <c r="A2" s="984"/>
      <c r="B2" s="592"/>
      <c r="C2" s="593"/>
      <c r="D2" s="593"/>
      <c r="E2" s="593"/>
      <c r="F2" s="593"/>
      <c r="G2" s="594"/>
      <c r="H2" s="154" t="s">
        <v>1354</v>
      </c>
    </row>
    <row r="3" spans="1:239" s="508" customFormat="1" ht="18.75" customHeight="1" x14ac:dyDescent="0.25">
      <c r="A3" s="984"/>
      <c r="B3" s="595"/>
      <c r="C3" s="596"/>
      <c r="D3" s="596"/>
      <c r="E3" s="596"/>
      <c r="F3" s="596"/>
      <c r="G3" s="597"/>
      <c r="H3" s="575" t="s">
        <v>1355</v>
      </c>
      <c r="I3" s="509"/>
      <c r="J3" s="509"/>
      <c r="K3" s="507"/>
      <c r="L3" s="507"/>
      <c r="M3" s="507"/>
      <c r="N3" s="507"/>
      <c r="O3" s="507"/>
      <c r="P3" s="507"/>
      <c r="Q3" s="507"/>
      <c r="R3" s="507"/>
      <c r="S3" s="507"/>
      <c r="T3" s="507"/>
      <c r="U3" s="507"/>
      <c r="V3" s="507"/>
      <c r="W3" s="507"/>
      <c r="X3" s="507"/>
      <c r="Y3" s="507"/>
      <c r="Z3" s="507"/>
      <c r="AA3" s="507"/>
      <c r="AB3" s="507"/>
      <c r="AC3" s="507"/>
      <c r="AD3" s="507"/>
      <c r="AE3" s="507"/>
      <c r="AF3" s="507"/>
      <c r="AG3" s="507"/>
      <c r="AH3" s="507"/>
      <c r="AI3" s="507"/>
      <c r="AJ3" s="507"/>
      <c r="AK3" s="507"/>
      <c r="AL3" s="507"/>
      <c r="AM3" s="507"/>
      <c r="AN3" s="507"/>
      <c r="AO3" s="507"/>
      <c r="AP3" s="507"/>
      <c r="AQ3" s="507"/>
      <c r="AR3" s="507"/>
      <c r="AS3" s="507"/>
      <c r="AT3" s="507"/>
      <c r="AU3" s="507"/>
      <c r="AV3" s="507"/>
      <c r="AW3" s="507"/>
      <c r="AX3" s="507"/>
      <c r="AY3" s="507"/>
      <c r="AZ3" s="507"/>
      <c r="BA3" s="507"/>
      <c r="BB3" s="507"/>
      <c r="BC3" s="507"/>
      <c r="BD3" s="507"/>
      <c r="BE3" s="507"/>
      <c r="BF3" s="507"/>
      <c r="BG3" s="507"/>
      <c r="BH3" s="507"/>
      <c r="BI3" s="507"/>
      <c r="BJ3" s="507"/>
      <c r="BK3" s="507"/>
      <c r="BL3" s="507"/>
      <c r="BM3" s="507"/>
      <c r="BN3" s="507"/>
      <c r="BO3" s="507"/>
      <c r="BP3" s="507"/>
      <c r="BQ3" s="507"/>
      <c r="BR3" s="507"/>
      <c r="BS3" s="507"/>
      <c r="BT3" s="507"/>
      <c r="BU3" s="507"/>
      <c r="BV3" s="507"/>
      <c r="BW3" s="507"/>
      <c r="BX3" s="507"/>
      <c r="BY3" s="507"/>
      <c r="BZ3" s="507"/>
      <c r="CA3" s="507"/>
      <c r="CB3" s="507"/>
      <c r="CC3" s="507"/>
      <c r="CD3" s="507"/>
      <c r="CE3" s="507"/>
      <c r="CF3" s="507"/>
      <c r="CG3" s="507"/>
      <c r="CH3" s="507"/>
      <c r="CI3" s="507"/>
      <c r="CJ3" s="507"/>
      <c r="CK3" s="507"/>
      <c r="CL3" s="507"/>
      <c r="CM3" s="507"/>
      <c r="CN3" s="507"/>
      <c r="CO3" s="507"/>
      <c r="CP3" s="507"/>
      <c r="CQ3" s="507"/>
      <c r="CR3" s="507"/>
      <c r="CS3" s="507"/>
      <c r="CT3" s="507"/>
      <c r="CU3" s="507"/>
      <c r="CV3" s="507"/>
      <c r="CW3" s="507"/>
      <c r="CX3" s="507"/>
      <c r="CY3" s="507"/>
      <c r="CZ3" s="507"/>
      <c r="DA3" s="507"/>
      <c r="DB3" s="507"/>
      <c r="DC3" s="507"/>
      <c r="DD3" s="507"/>
      <c r="DE3" s="507"/>
      <c r="DF3" s="507"/>
      <c r="DG3" s="507"/>
      <c r="DH3" s="507"/>
      <c r="DI3" s="507"/>
      <c r="DJ3" s="507"/>
      <c r="DK3" s="507"/>
      <c r="DL3" s="507"/>
      <c r="DM3" s="507"/>
      <c r="DN3" s="507"/>
      <c r="DO3" s="507"/>
      <c r="DP3" s="507"/>
      <c r="DQ3" s="507"/>
      <c r="DR3" s="507"/>
      <c r="DS3" s="507"/>
      <c r="DT3" s="507"/>
      <c r="DU3" s="507"/>
      <c r="DV3" s="507"/>
      <c r="DW3" s="507"/>
      <c r="DX3" s="507"/>
      <c r="DY3" s="507"/>
      <c r="DZ3" s="507"/>
      <c r="EA3" s="507"/>
      <c r="EB3" s="507"/>
      <c r="EC3" s="507"/>
      <c r="ED3" s="507"/>
      <c r="EE3" s="507"/>
      <c r="EF3" s="507"/>
      <c r="EG3" s="507"/>
      <c r="EH3" s="507"/>
      <c r="EI3" s="507"/>
      <c r="EJ3" s="507"/>
      <c r="EK3" s="507"/>
      <c r="EL3" s="507"/>
      <c r="EM3" s="507"/>
      <c r="EN3" s="507"/>
      <c r="EO3" s="507"/>
      <c r="EP3" s="507"/>
      <c r="EQ3" s="507"/>
      <c r="ER3" s="507"/>
      <c r="ES3" s="507"/>
      <c r="ET3" s="507"/>
      <c r="EU3" s="507"/>
      <c r="EV3" s="507"/>
      <c r="EW3" s="507"/>
      <c r="EX3" s="507"/>
      <c r="EY3" s="507"/>
      <c r="EZ3" s="507"/>
      <c r="FA3" s="507"/>
      <c r="FB3" s="507"/>
      <c r="FC3" s="507"/>
      <c r="FD3" s="507"/>
      <c r="FE3" s="507"/>
      <c r="FF3" s="507"/>
      <c r="FG3" s="507"/>
      <c r="FH3" s="507"/>
      <c r="FI3" s="507"/>
      <c r="FJ3" s="507"/>
      <c r="FK3" s="507"/>
      <c r="FL3" s="507"/>
      <c r="FM3" s="507"/>
      <c r="FN3" s="507"/>
      <c r="FO3" s="507"/>
      <c r="FP3" s="507"/>
      <c r="FQ3" s="507"/>
      <c r="FR3" s="507"/>
      <c r="FS3" s="507"/>
      <c r="FT3" s="507"/>
      <c r="FU3" s="507"/>
      <c r="FV3" s="507"/>
      <c r="FW3" s="507"/>
      <c r="FX3" s="507"/>
      <c r="FY3" s="507"/>
      <c r="FZ3" s="507"/>
      <c r="GA3" s="507"/>
      <c r="GB3" s="507"/>
      <c r="GC3" s="507"/>
      <c r="GD3" s="507"/>
      <c r="GE3" s="507"/>
      <c r="GF3" s="507"/>
      <c r="GG3" s="507"/>
      <c r="GH3" s="507"/>
      <c r="GI3" s="507"/>
      <c r="GJ3" s="507"/>
      <c r="GK3" s="507"/>
      <c r="GL3" s="507"/>
      <c r="GM3" s="507"/>
      <c r="GN3" s="507"/>
      <c r="GO3" s="507"/>
      <c r="GP3" s="507"/>
      <c r="GQ3" s="507"/>
      <c r="GR3" s="507"/>
      <c r="GS3" s="507"/>
      <c r="GT3" s="507"/>
      <c r="GU3" s="507"/>
      <c r="GV3" s="507"/>
      <c r="GW3" s="507"/>
      <c r="GX3" s="507"/>
      <c r="GY3" s="507"/>
      <c r="GZ3" s="507"/>
      <c r="HA3" s="507"/>
      <c r="HB3" s="507"/>
      <c r="HC3" s="507"/>
      <c r="HD3" s="507"/>
      <c r="HE3" s="507"/>
      <c r="HF3" s="507"/>
      <c r="HG3" s="507"/>
      <c r="HH3" s="507"/>
      <c r="HI3" s="507"/>
      <c r="HJ3" s="507"/>
      <c r="HK3" s="507"/>
      <c r="HL3" s="507"/>
      <c r="HM3" s="507"/>
      <c r="HN3" s="507"/>
      <c r="HO3" s="507"/>
      <c r="HP3" s="507"/>
      <c r="HQ3" s="507"/>
      <c r="HR3" s="507"/>
      <c r="HS3" s="507"/>
      <c r="HT3" s="507"/>
      <c r="HU3" s="507"/>
      <c r="HV3" s="507"/>
      <c r="HW3" s="507"/>
      <c r="HX3" s="507"/>
      <c r="HY3" s="507"/>
      <c r="HZ3" s="507"/>
      <c r="IA3" s="507"/>
      <c r="IB3" s="507"/>
      <c r="IC3" s="507"/>
      <c r="ID3" s="507"/>
      <c r="IE3" s="507"/>
    </row>
    <row r="4" spans="1:239" s="193" customFormat="1" ht="18.75" customHeight="1" x14ac:dyDescent="0.25">
      <c r="A4" s="980"/>
      <c r="B4" s="980"/>
      <c r="C4" s="980"/>
      <c r="D4" s="980"/>
      <c r="E4" s="980"/>
      <c r="F4" s="980"/>
      <c r="G4" s="980"/>
      <c r="H4" s="191"/>
      <c r="I4" s="192"/>
      <c r="J4" s="192"/>
    </row>
    <row r="5" spans="1:239" s="221" customFormat="1" ht="33" customHeight="1" x14ac:dyDescent="0.25">
      <c r="A5" s="292" t="s">
        <v>1216</v>
      </c>
      <c r="B5" s="981">
        <f>'Presupuesto General'!C5</f>
        <v>0</v>
      </c>
      <c r="C5" s="982"/>
      <c r="D5" s="982"/>
      <c r="E5" s="982"/>
      <c r="F5" s="983"/>
      <c r="G5" s="292" t="s">
        <v>1217</v>
      </c>
      <c r="H5" s="547">
        <f>'Presupuesto General'!G5</f>
        <v>0</v>
      </c>
      <c r="I5" s="510"/>
      <c r="J5" s="510"/>
    </row>
    <row r="6" spans="1:239" s="369" customFormat="1" ht="15.75" thickBot="1" x14ac:dyDescent="0.25">
      <c r="A6" s="985"/>
      <c r="B6" s="985"/>
      <c r="C6" s="985"/>
      <c r="D6" s="985"/>
      <c r="E6" s="985"/>
      <c r="F6" s="985"/>
      <c r="G6" s="985"/>
      <c r="H6" s="985"/>
    </row>
    <row r="7" spans="1:239" s="369" customFormat="1" ht="15.75" thickBot="1" x14ac:dyDescent="0.25">
      <c r="A7" s="966" t="s">
        <v>1125</v>
      </c>
      <c r="B7" s="656"/>
      <c r="C7" s="656"/>
      <c r="D7" s="656"/>
      <c r="E7" s="656"/>
      <c r="F7" s="656"/>
      <c r="G7" s="656"/>
      <c r="H7" s="967"/>
    </row>
    <row r="8" spans="1:239" s="369" customFormat="1" ht="15.75" customHeight="1" x14ac:dyDescent="0.2">
      <c r="A8" s="975"/>
      <c r="B8" s="976"/>
      <c r="C8" s="976"/>
      <c r="D8" s="975"/>
      <c r="E8" s="975"/>
      <c r="F8" s="975"/>
      <c r="G8" s="975"/>
      <c r="H8" s="975"/>
    </row>
    <row r="9" spans="1:239" s="369" customFormat="1" ht="15" x14ac:dyDescent="0.2">
      <c r="A9" s="900"/>
      <c r="B9" s="986" t="s">
        <v>1261</v>
      </c>
      <c r="C9" s="987"/>
      <c r="D9" s="900"/>
      <c r="E9" s="900"/>
      <c r="F9" s="900"/>
      <c r="G9" s="900"/>
      <c r="H9" s="900"/>
    </row>
    <row r="10" spans="1:239" s="369" customFormat="1" ht="15" x14ac:dyDescent="0.2">
      <c r="A10" s="900"/>
      <c r="B10" s="511" t="s">
        <v>1126</v>
      </c>
      <c r="C10" s="512">
        <v>0</v>
      </c>
      <c r="D10" s="900"/>
      <c r="E10" s="900"/>
      <c r="F10" s="900"/>
      <c r="G10" s="900"/>
      <c r="H10" s="900"/>
    </row>
    <row r="11" spans="1:239" s="369" customFormat="1" ht="15" x14ac:dyDescent="0.2">
      <c r="A11" s="900"/>
      <c r="B11" s="511" t="s">
        <v>1127</v>
      </c>
      <c r="C11" s="512">
        <f>C10/30</f>
        <v>0</v>
      </c>
      <c r="D11" s="900"/>
      <c r="E11" s="900"/>
      <c r="F11" s="900"/>
      <c r="G11" s="900"/>
      <c r="H11" s="900"/>
    </row>
    <row r="12" spans="1:239" s="369" customFormat="1" ht="15" x14ac:dyDescent="0.2">
      <c r="A12" s="900"/>
      <c r="B12" s="511" t="s">
        <v>1128</v>
      </c>
      <c r="C12" s="512">
        <f>C11/8</f>
        <v>0</v>
      </c>
      <c r="D12" s="900"/>
      <c r="E12" s="900"/>
      <c r="F12" s="900"/>
      <c r="G12" s="900"/>
      <c r="H12" s="900"/>
    </row>
    <row r="13" spans="1:239" s="369" customFormat="1" ht="15" x14ac:dyDescent="0.2">
      <c r="A13" s="900"/>
      <c r="B13" s="513" t="s">
        <v>1129</v>
      </c>
      <c r="C13" s="514">
        <v>1.42</v>
      </c>
      <c r="D13" s="900"/>
      <c r="E13" s="900"/>
      <c r="F13" s="900"/>
      <c r="G13" s="900"/>
      <c r="H13" s="900"/>
    </row>
    <row r="14" spans="1:239" s="369" customFormat="1" ht="15" x14ac:dyDescent="0.2">
      <c r="A14" s="900"/>
      <c r="B14" s="513" t="s">
        <v>1130</v>
      </c>
      <c r="C14" s="514">
        <v>2.44</v>
      </c>
      <c r="D14" s="900"/>
      <c r="E14" s="900"/>
      <c r="F14" s="900"/>
      <c r="G14" s="900"/>
      <c r="H14" s="900"/>
    </row>
    <row r="15" spans="1:239" s="369" customFormat="1" ht="15" x14ac:dyDescent="0.2">
      <c r="A15" s="900"/>
      <c r="B15" s="513" t="s">
        <v>1131</v>
      </c>
      <c r="C15" s="514">
        <v>1.85</v>
      </c>
      <c r="D15" s="900"/>
      <c r="E15" s="900"/>
      <c r="F15" s="900"/>
      <c r="G15" s="900"/>
      <c r="H15" s="900"/>
    </row>
    <row r="16" spans="1:239" s="369" customFormat="1" ht="15" x14ac:dyDescent="0.2">
      <c r="A16" s="900"/>
      <c r="B16" s="513" t="s">
        <v>1132</v>
      </c>
      <c r="C16" s="514">
        <v>1.85</v>
      </c>
      <c r="D16" s="900"/>
      <c r="E16" s="900"/>
      <c r="F16" s="900"/>
      <c r="G16" s="900"/>
      <c r="H16" s="900"/>
    </row>
    <row r="17" spans="1:8" s="369" customFormat="1" ht="15" x14ac:dyDescent="0.2">
      <c r="A17" s="900"/>
      <c r="B17" s="994"/>
      <c r="C17" s="994"/>
      <c r="D17" s="900"/>
      <c r="E17" s="900"/>
      <c r="F17" s="900"/>
      <c r="G17" s="900"/>
      <c r="H17" s="900"/>
    </row>
    <row r="18" spans="1:8" s="369" customFormat="1" ht="15" x14ac:dyDescent="0.2">
      <c r="A18" s="900"/>
      <c r="B18" s="988" t="s">
        <v>1133</v>
      </c>
      <c r="C18" s="991" t="s">
        <v>1134</v>
      </c>
      <c r="D18" s="992"/>
      <c r="E18" s="992"/>
      <c r="F18" s="992"/>
      <c r="G18" s="993"/>
      <c r="H18" s="974"/>
    </row>
    <row r="19" spans="1:8" s="369" customFormat="1" ht="30" x14ac:dyDescent="0.2">
      <c r="A19" s="900"/>
      <c r="B19" s="989"/>
      <c r="C19" s="548" t="s">
        <v>1135</v>
      </c>
      <c r="D19" s="548" t="s">
        <v>1136</v>
      </c>
      <c r="E19" s="548" t="s">
        <v>1137</v>
      </c>
      <c r="F19" s="548" t="s">
        <v>1138</v>
      </c>
      <c r="G19" s="548" t="s">
        <v>1139</v>
      </c>
      <c r="H19" s="974"/>
    </row>
    <row r="20" spans="1:8" s="369" customFormat="1" ht="45" x14ac:dyDescent="0.2">
      <c r="A20" s="900"/>
      <c r="B20" s="989"/>
      <c r="C20" s="988" t="s">
        <v>1140</v>
      </c>
      <c r="D20" s="546" t="s">
        <v>1141</v>
      </c>
      <c r="E20" s="546" t="s">
        <v>1142</v>
      </c>
      <c r="F20" s="546" t="s">
        <v>1143</v>
      </c>
      <c r="G20" s="546" t="s">
        <v>1144</v>
      </c>
      <c r="H20" s="974"/>
    </row>
    <row r="21" spans="1:8" s="369" customFormat="1" ht="15" x14ac:dyDescent="0.2">
      <c r="A21" s="900"/>
      <c r="B21" s="990"/>
      <c r="C21" s="990"/>
      <c r="D21" s="543" t="s">
        <v>1145</v>
      </c>
      <c r="E21" s="543" t="s">
        <v>1146</v>
      </c>
      <c r="F21" s="543" t="s">
        <v>1147</v>
      </c>
      <c r="G21" s="543" t="s">
        <v>1148</v>
      </c>
      <c r="H21" s="974"/>
    </row>
    <row r="22" spans="1:8" s="369" customFormat="1" ht="15" x14ac:dyDescent="0.2">
      <c r="A22" s="900"/>
      <c r="B22" s="515" t="s">
        <v>1149</v>
      </c>
      <c r="C22" s="516">
        <f>C12*C13</f>
        <v>0</v>
      </c>
      <c r="D22" s="516">
        <f>C22*1.1</f>
        <v>0</v>
      </c>
      <c r="E22" s="516">
        <f>C22*1.15</f>
        <v>0</v>
      </c>
      <c r="F22" s="516">
        <f>C22*1.2</f>
        <v>0</v>
      </c>
      <c r="G22" s="516">
        <f>C22*1.3</f>
        <v>0</v>
      </c>
      <c r="H22" s="974"/>
    </row>
    <row r="23" spans="1:8" s="369" customFormat="1" ht="15" x14ac:dyDescent="0.2">
      <c r="A23" s="900"/>
      <c r="B23" s="517" t="s">
        <v>1150</v>
      </c>
      <c r="C23" s="518">
        <f>C22*$C$15</f>
        <v>0</v>
      </c>
      <c r="D23" s="518">
        <f>D22*$C$15</f>
        <v>0</v>
      </c>
      <c r="E23" s="518">
        <f>E22*$C$15</f>
        <v>0</v>
      </c>
      <c r="F23" s="518">
        <f>F22*$C$15</f>
        <v>0</v>
      </c>
      <c r="G23" s="518">
        <f>G22*$C$15</f>
        <v>0</v>
      </c>
      <c r="H23" s="974"/>
    </row>
    <row r="24" spans="1:8" s="369" customFormat="1" ht="15" x14ac:dyDescent="0.2">
      <c r="A24" s="900"/>
      <c r="B24" s="515" t="s">
        <v>1151</v>
      </c>
      <c r="C24" s="516">
        <f>C12*C14</f>
        <v>0</v>
      </c>
      <c r="D24" s="516">
        <f>C24*1.1</f>
        <v>0</v>
      </c>
      <c r="E24" s="516">
        <f>C24*1.15</f>
        <v>0</v>
      </c>
      <c r="F24" s="516">
        <f>C24*1.2</f>
        <v>0</v>
      </c>
      <c r="G24" s="516">
        <f>C24*1.3</f>
        <v>0</v>
      </c>
      <c r="H24" s="974"/>
    </row>
    <row r="25" spans="1:8" s="369" customFormat="1" ht="15" x14ac:dyDescent="0.2">
      <c r="A25" s="900"/>
      <c r="B25" s="517" t="s">
        <v>1152</v>
      </c>
      <c r="C25" s="518">
        <f>C24*$C$16</f>
        <v>0</v>
      </c>
      <c r="D25" s="518">
        <f>D24*$C$16</f>
        <v>0</v>
      </c>
      <c r="E25" s="518">
        <f>E24*$C$16</f>
        <v>0</v>
      </c>
      <c r="F25" s="518">
        <f>F24*$C$16</f>
        <v>0</v>
      </c>
      <c r="G25" s="518">
        <f>G24*$C$16</f>
        <v>0</v>
      </c>
      <c r="H25" s="974"/>
    </row>
    <row r="26" spans="1:8" s="369" customFormat="1" ht="15" x14ac:dyDescent="0.2">
      <c r="A26" s="900"/>
      <c r="B26" s="515" t="s">
        <v>1153</v>
      </c>
      <c r="C26" s="516">
        <f t="shared" ref="C26:G27" si="0">C22+C24</f>
        <v>0</v>
      </c>
      <c r="D26" s="516">
        <f t="shared" si="0"/>
        <v>0</v>
      </c>
      <c r="E26" s="516">
        <f t="shared" si="0"/>
        <v>0</v>
      </c>
      <c r="F26" s="516">
        <f t="shared" si="0"/>
        <v>0</v>
      </c>
      <c r="G26" s="516">
        <f t="shared" si="0"/>
        <v>0</v>
      </c>
      <c r="H26" s="974"/>
    </row>
    <row r="27" spans="1:8" s="369" customFormat="1" ht="15" x14ac:dyDescent="0.2">
      <c r="A27" s="900"/>
      <c r="B27" s="517" t="s">
        <v>1154</v>
      </c>
      <c r="C27" s="518">
        <f t="shared" si="0"/>
        <v>0</v>
      </c>
      <c r="D27" s="518">
        <f t="shared" si="0"/>
        <v>0</v>
      </c>
      <c r="E27" s="518">
        <f t="shared" si="0"/>
        <v>0</v>
      </c>
      <c r="F27" s="518">
        <f t="shared" si="0"/>
        <v>0</v>
      </c>
      <c r="G27" s="518">
        <f t="shared" si="0"/>
        <v>0</v>
      </c>
      <c r="H27" s="974"/>
    </row>
    <row r="28" spans="1:8" s="369" customFormat="1" ht="15" x14ac:dyDescent="0.2">
      <c r="A28" s="900"/>
      <c r="B28" s="515" t="s">
        <v>1155</v>
      </c>
      <c r="C28" s="516"/>
      <c r="D28" s="516"/>
      <c r="E28" s="516"/>
      <c r="F28" s="516"/>
      <c r="G28" s="516"/>
      <c r="H28" s="974"/>
    </row>
    <row r="29" spans="1:8" s="369" customFormat="1" ht="15" x14ac:dyDescent="0.2">
      <c r="A29" s="900"/>
      <c r="B29" s="517" t="s">
        <v>1156</v>
      </c>
      <c r="C29" s="518"/>
      <c r="D29" s="518"/>
      <c r="E29" s="518"/>
      <c r="F29" s="518"/>
      <c r="G29" s="518"/>
      <c r="H29" s="974"/>
    </row>
    <row r="30" spans="1:8" s="369" customFormat="1" ht="15" x14ac:dyDescent="0.2">
      <c r="A30" s="900"/>
      <c r="B30" s="515" t="s">
        <v>1157</v>
      </c>
      <c r="C30" s="516"/>
      <c r="D30" s="516"/>
      <c r="E30" s="516"/>
      <c r="F30" s="516"/>
      <c r="G30" s="516"/>
      <c r="H30" s="974"/>
    </row>
    <row r="31" spans="1:8" s="369" customFormat="1" ht="15" x14ac:dyDescent="0.2">
      <c r="A31" s="900"/>
      <c r="B31" s="517" t="s">
        <v>1158</v>
      </c>
      <c r="C31" s="518"/>
      <c r="D31" s="518"/>
      <c r="E31" s="518"/>
      <c r="F31" s="518"/>
      <c r="G31" s="518"/>
      <c r="H31" s="974"/>
    </row>
    <row r="32" spans="1:8" s="369" customFormat="1" ht="15" x14ac:dyDescent="0.2">
      <c r="A32" s="900"/>
      <c r="B32" s="515" t="s">
        <v>1159</v>
      </c>
      <c r="C32" s="516"/>
      <c r="D32" s="516"/>
      <c r="E32" s="516"/>
      <c r="F32" s="516"/>
      <c r="G32" s="516"/>
      <c r="H32" s="974"/>
    </row>
    <row r="33" spans="1:8" s="369" customFormat="1" ht="15" x14ac:dyDescent="0.2">
      <c r="A33" s="900"/>
      <c r="B33" s="517" t="s">
        <v>1160</v>
      </c>
      <c r="C33" s="518"/>
      <c r="D33" s="518"/>
      <c r="E33" s="518"/>
      <c r="F33" s="518"/>
      <c r="G33" s="518"/>
      <c r="H33" s="974"/>
    </row>
    <row r="34" spans="1:8" s="369" customFormat="1" ht="15" x14ac:dyDescent="0.2">
      <c r="A34" s="900"/>
      <c r="B34" s="515" t="s">
        <v>1161</v>
      </c>
      <c r="C34" s="516">
        <f>C22*8</f>
        <v>0</v>
      </c>
      <c r="D34" s="516">
        <f t="shared" ref="C34:G37" si="1">D22*8</f>
        <v>0</v>
      </c>
      <c r="E34" s="516">
        <f t="shared" si="1"/>
        <v>0</v>
      </c>
      <c r="F34" s="516">
        <f t="shared" si="1"/>
        <v>0</v>
      </c>
      <c r="G34" s="516">
        <f t="shared" si="1"/>
        <v>0</v>
      </c>
      <c r="H34" s="974"/>
    </row>
    <row r="35" spans="1:8" s="369" customFormat="1" ht="15" x14ac:dyDescent="0.2">
      <c r="A35" s="900"/>
      <c r="B35" s="517" t="s">
        <v>1162</v>
      </c>
      <c r="C35" s="518">
        <f>C23*8</f>
        <v>0</v>
      </c>
      <c r="D35" s="518">
        <f t="shared" si="1"/>
        <v>0</v>
      </c>
      <c r="E35" s="518">
        <f t="shared" si="1"/>
        <v>0</v>
      </c>
      <c r="F35" s="518">
        <f t="shared" si="1"/>
        <v>0</v>
      </c>
      <c r="G35" s="518">
        <f t="shared" si="1"/>
        <v>0</v>
      </c>
      <c r="H35" s="974"/>
    </row>
    <row r="36" spans="1:8" s="369" customFormat="1" ht="15" x14ac:dyDescent="0.2">
      <c r="A36" s="900"/>
      <c r="B36" s="515" t="s">
        <v>1163</v>
      </c>
      <c r="C36" s="516">
        <f>C24*8</f>
        <v>0</v>
      </c>
      <c r="D36" s="516">
        <f t="shared" si="1"/>
        <v>0</v>
      </c>
      <c r="E36" s="516">
        <f t="shared" si="1"/>
        <v>0</v>
      </c>
      <c r="F36" s="516">
        <f t="shared" si="1"/>
        <v>0</v>
      </c>
      <c r="G36" s="516">
        <f t="shared" si="1"/>
        <v>0</v>
      </c>
      <c r="H36" s="974"/>
    </row>
    <row r="37" spans="1:8" s="369" customFormat="1" ht="15" x14ac:dyDescent="0.2">
      <c r="A37" s="900"/>
      <c r="B37" s="517" t="s">
        <v>1164</v>
      </c>
      <c r="C37" s="518">
        <f t="shared" si="1"/>
        <v>0</v>
      </c>
      <c r="D37" s="518">
        <f t="shared" si="1"/>
        <v>0</v>
      </c>
      <c r="E37" s="518">
        <f t="shared" si="1"/>
        <v>0</v>
      </c>
      <c r="F37" s="518">
        <f t="shared" si="1"/>
        <v>0</v>
      </c>
      <c r="G37" s="518">
        <f t="shared" si="1"/>
        <v>0</v>
      </c>
      <c r="H37" s="974"/>
    </row>
    <row r="38" spans="1:8" s="369" customFormat="1" ht="15" x14ac:dyDescent="0.2">
      <c r="A38" s="900"/>
      <c r="B38" s="515" t="s">
        <v>1165</v>
      </c>
      <c r="C38" s="516">
        <f>C34+C36</f>
        <v>0</v>
      </c>
      <c r="D38" s="516">
        <f t="shared" ref="C38:G39" si="2">D34+D36</f>
        <v>0</v>
      </c>
      <c r="E38" s="516">
        <f t="shared" si="2"/>
        <v>0</v>
      </c>
      <c r="F38" s="516">
        <f t="shared" si="2"/>
        <v>0</v>
      </c>
      <c r="G38" s="516">
        <f t="shared" si="2"/>
        <v>0</v>
      </c>
      <c r="H38" s="974"/>
    </row>
    <row r="39" spans="1:8" s="369" customFormat="1" ht="15" x14ac:dyDescent="0.2">
      <c r="A39" s="900"/>
      <c r="B39" s="517" t="s">
        <v>1166</v>
      </c>
      <c r="C39" s="518">
        <f t="shared" si="2"/>
        <v>0</v>
      </c>
      <c r="D39" s="518">
        <f t="shared" si="2"/>
        <v>0</v>
      </c>
      <c r="E39" s="518">
        <f t="shared" si="2"/>
        <v>0</v>
      </c>
      <c r="F39" s="518">
        <f t="shared" si="2"/>
        <v>0</v>
      </c>
      <c r="G39" s="518">
        <f t="shared" si="2"/>
        <v>0</v>
      </c>
      <c r="H39" s="974"/>
    </row>
    <row r="40" spans="1:8" s="369" customFormat="1" ht="15" x14ac:dyDescent="0.2">
      <c r="A40" s="900"/>
      <c r="B40" s="515" t="s">
        <v>1167</v>
      </c>
      <c r="C40" s="516"/>
      <c r="D40" s="516"/>
      <c r="E40" s="516"/>
      <c r="F40" s="516"/>
      <c r="G40" s="516"/>
      <c r="H40" s="974"/>
    </row>
    <row r="41" spans="1:8" s="369" customFormat="1" ht="15" x14ac:dyDescent="0.2">
      <c r="A41" s="900"/>
      <c r="B41" s="517" t="s">
        <v>1168</v>
      </c>
      <c r="C41" s="518"/>
      <c r="D41" s="518"/>
      <c r="E41" s="518"/>
      <c r="F41" s="518"/>
      <c r="G41" s="518"/>
      <c r="H41" s="974"/>
    </row>
    <row r="42" spans="1:8" s="369" customFormat="1" ht="15" x14ac:dyDescent="0.2">
      <c r="A42" s="900"/>
      <c r="B42" s="515" t="s">
        <v>1163</v>
      </c>
      <c r="C42" s="516"/>
      <c r="D42" s="516"/>
      <c r="E42" s="516"/>
      <c r="F42" s="516"/>
      <c r="G42" s="516"/>
      <c r="H42" s="974"/>
    </row>
    <row r="43" spans="1:8" s="369" customFormat="1" ht="15" x14ac:dyDescent="0.2">
      <c r="A43" s="900"/>
      <c r="B43" s="517" t="s">
        <v>1169</v>
      </c>
      <c r="C43" s="518"/>
      <c r="D43" s="518"/>
      <c r="E43" s="518"/>
      <c r="F43" s="518"/>
      <c r="G43" s="518"/>
      <c r="H43" s="974"/>
    </row>
    <row r="44" spans="1:8" s="369" customFormat="1" ht="15" x14ac:dyDescent="0.2">
      <c r="A44" s="900"/>
      <c r="B44" s="515" t="s">
        <v>1170</v>
      </c>
      <c r="C44" s="519"/>
      <c r="D44" s="519"/>
      <c r="E44" s="519"/>
      <c r="F44" s="519"/>
      <c r="G44" s="519"/>
      <c r="H44" s="974"/>
    </row>
    <row r="45" spans="1:8" s="369" customFormat="1" ht="15" x14ac:dyDescent="0.2">
      <c r="A45" s="900"/>
      <c r="B45" s="517" t="s">
        <v>1171</v>
      </c>
      <c r="C45" s="520"/>
      <c r="D45" s="520"/>
      <c r="E45" s="520"/>
      <c r="F45" s="520"/>
      <c r="G45" s="520"/>
      <c r="H45" s="974"/>
    </row>
    <row r="46" spans="1:8" s="369" customFormat="1" ht="15" x14ac:dyDescent="0.2">
      <c r="A46" s="900"/>
      <c r="B46" s="825"/>
      <c r="C46" s="825"/>
      <c r="D46" s="825"/>
      <c r="E46" s="825"/>
      <c r="F46" s="825"/>
      <c r="G46" s="825"/>
      <c r="H46" s="974"/>
    </row>
    <row r="47" spans="1:8" s="369" customFormat="1" ht="15" x14ac:dyDescent="0.2">
      <c r="A47" s="900"/>
      <c r="B47" s="900"/>
      <c r="C47" s="900"/>
      <c r="D47" s="900"/>
      <c r="E47" s="900"/>
      <c r="F47" s="900"/>
      <c r="G47" s="900"/>
      <c r="H47" s="974"/>
    </row>
    <row r="48" spans="1:8" s="369" customFormat="1" ht="45" x14ac:dyDescent="0.2">
      <c r="A48" s="900"/>
      <c r="B48" s="545" t="s">
        <v>1172</v>
      </c>
      <c r="C48" s="546" t="s">
        <v>1275</v>
      </c>
      <c r="D48" s="995"/>
      <c r="E48" s="968" t="s">
        <v>1173</v>
      </c>
      <c r="F48" s="968"/>
      <c r="G48" s="546" t="s">
        <v>1275</v>
      </c>
      <c r="H48" s="974"/>
    </row>
    <row r="49" spans="1:8" s="369" customFormat="1" ht="15" x14ac:dyDescent="0.2">
      <c r="A49" s="900"/>
      <c r="B49" s="517" t="s">
        <v>1135</v>
      </c>
      <c r="C49" s="521">
        <f>ROUND(C38,0)</f>
        <v>0</v>
      </c>
      <c r="D49" s="995"/>
      <c r="E49" s="977" t="s">
        <v>1135</v>
      </c>
      <c r="F49" s="977"/>
      <c r="G49" s="520">
        <f>ROUND(C44,0)</f>
        <v>0</v>
      </c>
      <c r="H49" s="974"/>
    </row>
    <row r="50" spans="1:8" s="369" customFormat="1" ht="15" x14ac:dyDescent="0.2">
      <c r="A50" s="900"/>
      <c r="B50" s="517" t="s">
        <v>1174</v>
      </c>
      <c r="C50" s="518">
        <f>ROUND(C36,0)</f>
        <v>0</v>
      </c>
      <c r="D50" s="995"/>
      <c r="E50" s="977" t="s">
        <v>1174</v>
      </c>
      <c r="F50" s="977"/>
      <c r="G50" s="520">
        <f>ROUND(C42,0)</f>
        <v>0</v>
      </c>
      <c r="H50" s="974"/>
    </row>
    <row r="51" spans="1:8" s="369" customFormat="1" ht="15" x14ac:dyDescent="0.2">
      <c r="A51" s="900"/>
      <c r="B51" s="517" t="s">
        <v>1175</v>
      </c>
      <c r="C51" s="518">
        <f>C36*2</f>
        <v>0</v>
      </c>
      <c r="D51" s="995"/>
      <c r="E51" s="977" t="s">
        <v>1175</v>
      </c>
      <c r="F51" s="977"/>
      <c r="G51" s="520">
        <f>F42*2</f>
        <v>0</v>
      </c>
      <c r="H51" s="974"/>
    </row>
    <row r="52" spans="1:8" s="369" customFormat="1" ht="15" x14ac:dyDescent="0.2">
      <c r="A52" s="900"/>
      <c r="B52" s="517" t="s">
        <v>1176</v>
      </c>
      <c r="C52" s="518">
        <f>ROUND(C36*3,0)</f>
        <v>0</v>
      </c>
      <c r="D52" s="995"/>
      <c r="E52" s="977" t="s">
        <v>1176</v>
      </c>
      <c r="F52" s="977"/>
      <c r="G52" s="520">
        <f>ROUND(F42*3,0)</f>
        <v>0</v>
      </c>
      <c r="H52" s="974"/>
    </row>
    <row r="53" spans="1:8" s="369" customFormat="1" ht="15" x14ac:dyDescent="0.2">
      <c r="A53" s="900"/>
      <c r="B53" s="517" t="s">
        <v>1177</v>
      </c>
      <c r="C53" s="518">
        <f>ROUND(+C36*7,0)</f>
        <v>0</v>
      </c>
      <c r="D53" s="995"/>
      <c r="E53" s="977" t="s">
        <v>1177</v>
      </c>
      <c r="F53" s="977"/>
      <c r="G53" s="520">
        <f>ROUND(+F42*7,0)</f>
        <v>0</v>
      </c>
      <c r="H53" s="974"/>
    </row>
    <row r="54" spans="1:8" s="369" customFormat="1" ht="15" x14ac:dyDescent="0.2">
      <c r="A54" s="900"/>
      <c r="B54" s="517" t="s">
        <v>1178</v>
      </c>
      <c r="C54" s="518">
        <f>ROUND(C34,0)</f>
        <v>0</v>
      </c>
      <c r="D54" s="995"/>
      <c r="E54" s="977" t="s">
        <v>1178</v>
      </c>
      <c r="F54" s="977"/>
      <c r="G54" s="520">
        <f>ROUND(C40,0)</f>
        <v>0</v>
      </c>
      <c r="H54" s="974"/>
    </row>
    <row r="55" spans="1:8" s="369" customFormat="1" ht="15" x14ac:dyDescent="0.2">
      <c r="A55" s="900"/>
      <c r="B55" s="517" t="s">
        <v>1179</v>
      </c>
      <c r="C55" s="518">
        <f>ROUND(C34*2,0)</f>
        <v>0</v>
      </c>
      <c r="D55" s="995"/>
      <c r="E55" s="977" t="s">
        <v>1179</v>
      </c>
      <c r="F55" s="977"/>
      <c r="G55" s="520">
        <f>ROUND(F40*2,0)</f>
        <v>0</v>
      </c>
      <c r="H55" s="974"/>
    </row>
    <row r="56" spans="1:8" s="369" customFormat="1" ht="15" x14ac:dyDescent="0.2">
      <c r="A56" s="900"/>
      <c r="B56" s="517" t="s">
        <v>1180</v>
      </c>
      <c r="C56" s="518">
        <f>ROUND(C34*3,0)</f>
        <v>0</v>
      </c>
      <c r="D56" s="995"/>
      <c r="E56" s="977" t="s">
        <v>1180</v>
      </c>
      <c r="F56" s="977"/>
      <c r="G56" s="520">
        <f>ROUND(F40*3,0)</f>
        <v>0</v>
      </c>
      <c r="H56" s="974"/>
    </row>
    <row r="57" spans="1:8" s="369" customFormat="1" ht="15" x14ac:dyDescent="0.2">
      <c r="A57" s="900"/>
      <c r="B57" s="517" t="s">
        <v>1181</v>
      </c>
      <c r="C57" s="518">
        <f>ROUND(C34*4,0)</f>
        <v>0</v>
      </c>
      <c r="D57" s="995"/>
      <c r="E57" s="977" t="s">
        <v>1181</v>
      </c>
      <c r="F57" s="977"/>
      <c r="G57" s="520">
        <f>ROUND(F40*4,0)</f>
        <v>0</v>
      </c>
      <c r="H57" s="974"/>
    </row>
    <row r="58" spans="1:8" s="369" customFormat="1" ht="15" x14ac:dyDescent="0.2">
      <c r="A58" s="900"/>
      <c r="B58" s="517" t="s">
        <v>1182</v>
      </c>
      <c r="C58" s="518">
        <f>ROUND(C34*5,0)</f>
        <v>0</v>
      </c>
      <c r="D58" s="995"/>
      <c r="E58" s="977" t="s">
        <v>1182</v>
      </c>
      <c r="F58" s="977"/>
      <c r="G58" s="520">
        <f>ROUND(F40*5,0)</f>
        <v>0</v>
      </c>
      <c r="H58" s="974"/>
    </row>
    <row r="59" spans="1:8" s="369" customFormat="1" ht="15" x14ac:dyDescent="0.2">
      <c r="A59" s="900"/>
      <c r="B59" s="517" t="s">
        <v>1183</v>
      </c>
      <c r="C59" s="518">
        <f>ROUND(C34*6,0)</f>
        <v>0</v>
      </c>
      <c r="D59" s="995"/>
      <c r="E59" s="977" t="s">
        <v>1183</v>
      </c>
      <c r="F59" s="977"/>
      <c r="G59" s="520">
        <f>ROUND(F40*6,0)</f>
        <v>0</v>
      </c>
      <c r="H59" s="974"/>
    </row>
    <row r="60" spans="1:8" s="369" customFormat="1" ht="15" x14ac:dyDescent="0.2">
      <c r="A60" s="900"/>
      <c r="B60" s="517" t="s">
        <v>1184</v>
      </c>
      <c r="C60" s="518">
        <f>ROUND(C34*7,0)</f>
        <v>0</v>
      </c>
      <c r="D60" s="995"/>
      <c r="E60" s="977" t="s">
        <v>1184</v>
      </c>
      <c r="F60" s="977"/>
      <c r="G60" s="520">
        <f>ROUND(F40*7,0)</f>
        <v>0</v>
      </c>
      <c r="H60" s="974"/>
    </row>
    <row r="61" spans="1:8" s="369" customFormat="1" ht="15" x14ac:dyDescent="0.2">
      <c r="A61" s="900"/>
      <c r="B61" s="517" t="s">
        <v>1185</v>
      </c>
      <c r="C61" s="518">
        <f>ROUND(C34*8,0)</f>
        <v>0</v>
      </c>
      <c r="D61" s="995"/>
      <c r="E61" s="977" t="s">
        <v>1185</v>
      </c>
      <c r="F61" s="977"/>
      <c r="G61" s="520">
        <f>ROUND(F40*8,0)</f>
        <v>0</v>
      </c>
      <c r="H61" s="974"/>
    </row>
    <row r="62" spans="1:8" s="369" customFormat="1" ht="15" x14ac:dyDescent="0.2">
      <c r="A62" s="900"/>
      <c r="B62" s="517" t="s">
        <v>1186</v>
      </c>
      <c r="C62" s="518">
        <f>ROUND(C34*9,0)</f>
        <v>0</v>
      </c>
      <c r="D62" s="995"/>
      <c r="E62" s="977" t="s">
        <v>1186</v>
      </c>
      <c r="F62" s="977"/>
      <c r="G62" s="520">
        <f>ROUND(F40*9,0)</f>
        <v>0</v>
      </c>
      <c r="H62" s="974"/>
    </row>
    <row r="63" spans="1:8" s="369" customFormat="1" ht="15" x14ac:dyDescent="0.2">
      <c r="A63" s="900"/>
      <c r="B63" s="517" t="s">
        <v>1136</v>
      </c>
      <c r="C63" s="518">
        <f>ROUND(D38,0)</f>
        <v>0</v>
      </c>
      <c r="D63" s="995"/>
      <c r="E63" s="977" t="s">
        <v>1136</v>
      </c>
      <c r="F63" s="977"/>
      <c r="G63" s="520">
        <f>ROUND(D44,0)</f>
        <v>0</v>
      </c>
      <c r="H63" s="974"/>
    </row>
    <row r="64" spans="1:8" s="369" customFormat="1" ht="15" x14ac:dyDescent="0.2">
      <c r="A64" s="900"/>
      <c r="B64" s="517" t="s">
        <v>1187</v>
      </c>
      <c r="C64" s="518">
        <f>ROUND(D36,0)</f>
        <v>0</v>
      </c>
      <c r="D64" s="995"/>
      <c r="E64" s="977" t="s">
        <v>1187</v>
      </c>
      <c r="F64" s="977"/>
      <c r="G64" s="520">
        <f>ROUND(D42,0)</f>
        <v>0</v>
      </c>
      <c r="H64" s="974"/>
    </row>
    <row r="65" spans="1:8" s="369" customFormat="1" ht="15" x14ac:dyDescent="0.2">
      <c r="A65" s="900"/>
      <c r="B65" s="517" t="s">
        <v>1188</v>
      </c>
      <c r="C65" s="518">
        <f>ROUND(D34,0)</f>
        <v>0</v>
      </c>
      <c r="D65" s="995"/>
      <c r="E65" s="977" t="s">
        <v>1188</v>
      </c>
      <c r="F65" s="977"/>
      <c r="G65" s="520">
        <f>ROUND(D40,0)</f>
        <v>0</v>
      </c>
      <c r="H65" s="974"/>
    </row>
    <row r="66" spans="1:8" s="369" customFormat="1" ht="15" x14ac:dyDescent="0.2">
      <c r="A66" s="900"/>
      <c r="B66" s="517" t="s">
        <v>1189</v>
      </c>
      <c r="C66" s="518">
        <f>ROUND(+D34*2,0)</f>
        <v>0</v>
      </c>
      <c r="D66" s="995"/>
      <c r="E66" s="977" t="s">
        <v>1189</v>
      </c>
      <c r="F66" s="977"/>
      <c r="G66" s="520">
        <f>ROUND(+D40*2,0)</f>
        <v>0</v>
      </c>
      <c r="H66" s="974"/>
    </row>
    <row r="67" spans="1:8" s="369" customFormat="1" ht="15" x14ac:dyDescent="0.2">
      <c r="A67" s="900"/>
      <c r="B67" s="517" t="s">
        <v>1137</v>
      </c>
      <c r="C67" s="518">
        <f>ROUND(E38,0)</f>
        <v>0</v>
      </c>
      <c r="D67" s="995"/>
      <c r="E67" s="977" t="s">
        <v>1137</v>
      </c>
      <c r="F67" s="977"/>
      <c r="G67" s="520">
        <f>ROUND(E44,0)</f>
        <v>0</v>
      </c>
      <c r="H67" s="974"/>
    </row>
    <row r="68" spans="1:8" s="369" customFormat="1" ht="15" x14ac:dyDescent="0.2">
      <c r="A68" s="900"/>
      <c r="B68" s="517" t="s">
        <v>1190</v>
      </c>
      <c r="C68" s="518">
        <f>ROUND(+E36,0)</f>
        <v>0</v>
      </c>
      <c r="D68" s="995"/>
      <c r="E68" s="977" t="s">
        <v>1190</v>
      </c>
      <c r="F68" s="977"/>
      <c r="G68" s="520">
        <f>ROUND(+E42,0)</f>
        <v>0</v>
      </c>
      <c r="H68" s="974"/>
    </row>
    <row r="69" spans="1:8" s="369" customFormat="1" ht="15" x14ac:dyDescent="0.2">
      <c r="A69" s="900"/>
      <c r="B69" s="517" t="s">
        <v>1191</v>
      </c>
      <c r="C69" s="518">
        <f>ROUND(+E34,0)</f>
        <v>0</v>
      </c>
      <c r="D69" s="995"/>
      <c r="E69" s="977" t="s">
        <v>1191</v>
      </c>
      <c r="F69" s="977"/>
      <c r="G69" s="520">
        <f>ROUND(+E40,0)</f>
        <v>0</v>
      </c>
      <c r="H69" s="974"/>
    </row>
    <row r="70" spans="1:8" s="369" customFormat="1" ht="15" x14ac:dyDescent="0.2">
      <c r="A70" s="900"/>
      <c r="B70" s="517" t="s">
        <v>1192</v>
      </c>
      <c r="C70" s="518">
        <f>ROUND(+E34*2,0)</f>
        <v>0</v>
      </c>
      <c r="D70" s="995"/>
      <c r="E70" s="977" t="s">
        <v>1192</v>
      </c>
      <c r="F70" s="977"/>
      <c r="G70" s="520">
        <f>ROUND(+E40*2,0)</f>
        <v>0</v>
      </c>
      <c r="H70" s="974"/>
    </row>
    <row r="71" spans="1:8" s="369" customFormat="1" ht="15" x14ac:dyDescent="0.2">
      <c r="A71" s="900"/>
      <c r="B71" s="517" t="s">
        <v>1138</v>
      </c>
      <c r="C71" s="518">
        <f>ROUND(F38,0)</f>
        <v>0</v>
      </c>
      <c r="D71" s="995"/>
      <c r="E71" s="977" t="s">
        <v>1138</v>
      </c>
      <c r="F71" s="977"/>
      <c r="G71" s="520">
        <f>ROUND(F44,0)</f>
        <v>0</v>
      </c>
      <c r="H71" s="974"/>
    </row>
    <row r="72" spans="1:8" s="369" customFormat="1" ht="15" x14ac:dyDescent="0.2">
      <c r="A72" s="900"/>
      <c r="B72" s="517" t="s">
        <v>1193</v>
      </c>
      <c r="C72" s="518">
        <f>ROUND(F36,0)</f>
        <v>0</v>
      </c>
      <c r="D72" s="995"/>
      <c r="E72" s="977" t="s">
        <v>1193</v>
      </c>
      <c r="F72" s="977"/>
      <c r="G72" s="520">
        <f>ROUND(F42,0)</f>
        <v>0</v>
      </c>
      <c r="H72" s="974"/>
    </row>
    <row r="73" spans="1:8" s="369" customFormat="1" ht="15" x14ac:dyDescent="0.2">
      <c r="A73" s="900"/>
      <c r="B73" s="517" t="s">
        <v>1194</v>
      </c>
      <c r="C73" s="518">
        <f>ROUND(F34,0)</f>
        <v>0</v>
      </c>
      <c r="D73" s="995"/>
      <c r="E73" s="977" t="s">
        <v>1194</v>
      </c>
      <c r="F73" s="977"/>
      <c r="G73" s="520">
        <f>ROUND(F40,0)</f>
        <v>0</v>
      </c>
      <c r="H73" s="974"/>
    </row>
    <row r="74" spans="1:8" s="369" customFormat="1" ht="15" x14ac:dyDescent="0.2">
      <c r="A74" s="900"/>
      <c r="B74" s="517" t="s">
        <v>1139</v>
      </c>
      <c r="C74" s="518">
        <f>ROUND(G38,0)</f>
        <v>0</v>
      </c>
      <c r="D74" s="995"/>
      <c r="E74" s="977" t="s">
        <v>1139</v>
      </c>
      <c r="F74" s="977"/>
      <c r="G74" s="520">
        <f>ROUND(G44,0)</f>
        <v>0</v>
      </c>
      <c r="H74" s="974"/>
    </row>
    <row r="75" spans="1:8" s="369" customFormat="1" ht="15" x14ac:dyDescent="0.2">
      <c r="A75" s="900"/>
      <c r="B75" s="520" t="s">
        <v>1195</v>
      </c>
      <c r="C75" s="518">
        <f>ROUND(G36,0)</f>
        <v>0</v>
      </c>
      <c r="D75" s="995"/>
      <c r="E75" s="978" t="s">
        <v>1195</v>
      </c>
      <c r="F75" s="978"/>
      <c r="G75" s="520">
        <f>ROUND(G42,0)</f>
        <v>0</v>
      </c>
      <c r="H75" s="974"/>
    </row>
    <row r="76" spans="1:8" s="369" customFormat="1" ht="15" x14ac:dyDescent="0.2">
      <c r="A76" s="900"/>
      <c r="B76" s="520" t="s">
        <v>1196</v>
      </c>
      <c r="C76" s="518">
        <f>ROUND(G34,0)</f>
        <v>0</v>
      </c>
      <c r="D76" s="995"/>
      <c r="E76" s="978" t="s">
        <v>1196</v>
      </c>
      <c r="F76" s="978"/>
      <c r="G76" s="520">
        <f>ROUND(G40,0)</f>
        <v>0</v>
      </c>
      <c r="H76" s="974"/>
    </row>
    <row r="77" spans="1:8" s="369" customFormat="1" ht="15" x14ac:dyDescent="0.2">
      <c r="A77" s="900"/>
      <c r="B77" s="513" t="s">
        <v>1197</v>
      </c>
      <c r="C77" s="518">
        <f>+C50*2</f>
        <v>0</v>
      </c>
      <c r="D77" s="995"/>
      <c r="E77" s="979" t="s">
        <v>1197</v>
      </c>
      <c r="F77" s="979"/>
      <c r="G77" s="520">
        <f>+G50*2</f>
        <v>0</v>
      </c>
      <c r="H77" s="974"/>
    </row>
    <row r="78" spans="1:8" s="369" customFormat="1" ht="15" x14ac:dyDescent="0.2">
      <c r="A78" s="900"/>
      <c r="B78" s="513" t="s">
        <v>1198</v>
      </c>
      <c r="C78" s="518">
        <f>C50</f>
        <v>0</v>
      </c>
      <c r="D78" s="995"/>
      <c r="E78" s="979" t="s">
        <v>1198</v>
      </c>
      <c r="F78" s="979"/>
      <c r="G78" s="520">
        <f>+G49*15</f>
        <v>0</v>
      </c>
      <c r="H78" s="974"/>
    </row>
  </sheetData>
  <mergeCells count="48">
    <mergeCell ref="E54:F54"/>
    <mergeCell ref="B9:C9"/>
    <mergeCell ref="B18:B21"/>
    <mergeCell ref="C18:G18"/>
    <mergeCell ref="C20:C21"/>
    <mergeCell ref="E48:F48"/>
    <mergeCell ref="E49:F49"/>
    <mergeCell ref="E50:F50"/>
    <mergeCell ref="E51:F51"/>
    <mergeCell ref="E52:F52"/>
    <mergeCell ref="E53:F53"/>
    <mergeCell ref="B17:C17"/>
    <mergeCell ref="B46:G47"/>
    <mergeCell ref="D48:D78"/>
    <mergeCell ref="E66:F66"/>
    <mergeCell ref="E55:F55"/>
    <mergeCell ref="E56:F56"/>
    <mergeCell ref="E57:F57"/>
    <mergeCell ref="E58:F58"/>
    <mergeCell ref="E59:F59"/>
    <mergeCell ref="E60:F60"/>
    <mergeCell ref="E61:F61"/>
    <mergeCell ref="E62:F62"/>
    <mergeCell ref="E63:F63"/>
    <mergeCell ref="E64:F64"/>
    <mergeCell ref="E65:F65"/>
    <mergeCell ref="A4:G4"/>
    <mergeCell ref="A7:H7"/>
    <mergeCell ref="B5:F5"/>
    <mergeCell ref="B1:G3"/>
    <mergeCell ref="A1:A3"/>
    <mergeCell ref="A6:H6"/>
    <mergeCell ref="H18:H78"/>
    <mergeCell ref="A8:A78"/>
    <mergeCell ref="B8:C8"/>
    <mergeCell ref="D8:H17"/>
    <mergeCell ref="E73:F73"/>
    <mergeCell ref="E67:F67"/>
    <mergeCell ref="E68:F68"/>
    <mergeCell ref="E69:F69"/>
    <mergeCell ref="E70:F70"/>
    <mergeCell ref="E71:F71"/>
    <mergeCell ref="E72:F72"/>
    <mergeCell ref="E74:F74"/>
    <mergeCell ref="E75:F75"/>
    <mergeCell ref="E76:F76"/>
    <mergeCell ref="E77:F77"/>
    <mergeCell ref="E78:F78"/>
  </mergeCells>
  <pageMargins left="0.7" right="0.7" top="0.75" bottom="0.75" header="0.3" footer="0.3"/>
  <pageSetup paperSize="9" scale="3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pageSetUpPr fitToPage="1"/>
  </sheetPr>
  <dimension ref="B1:L45"/>
  <sheetViews>
    <sheetView topLeftCell="A11" workbookViewId="0"/>
  </sheetViews>
  <sheetFormatPr baseColWidth="10" defaultColWidth="11.42578125" defaultRowHeight="15" x14ac:dyDescent="0.25"/>
  <cols>
    <col min="1" max="1" width="2.85546875" style="1" customWidth="1"/>
    <col min="2" max="2" width="21.85546875" style="1" customWidth="1"/>
    <col min="3" max="3" width="10.140625" style="1" customWidth="1"/>
    <col min="4" max="4" width="10.42578125" style="1" customWidth="1"/>
    <col min="5" max="5" width="11" style="1" customWidth="1"/>
    <col min="6" max="6" width="15" style="1" customWidth="1"/>
    <col min="7" max="7" width="14.7109375" style="1" customWidth="1"/>
    <col min="8" max="8" width="25.140625" style="3" customWidth="1"/>
    <col min="9" max="9" width="2.85546875" style="1" customWidth="1"/>
    <col min="10" max="10" width="14.42578125" style="1" customWidth="1"/>
    <col min="11" max="16384" width="11.42578125" style="1"/>
  </cols>
  <sheetData>
    <row r="1" spans="2:10" ht="15.75" thickBot="1" x14ac:dyDescent="0.3"/>
    <row r="2" spans="2:10" ht="18.75" customHeight="1" x14ac:dyDescent="0.25">
      <c r="B2" s="999"/>
      <c r="C2" s="1002" t="s">
        <v>32</v>
      </c>
      <c r="D2" s="1003"/>
      <c r="E2" s="1003"/>
      <c r="F2" s="1003"/>
      <c r="G2" s="1004"/>
      <c r="H2" s="1008"/>
    </row>
    <row r="3" spans="2:10" ht="36" customHeight="1" thickBot="1" x14ac:dyDescent="0.3">
      <c r="B3" s="1000"/>
      <c r="C3" s="1005"/>
      <c r="D3" s="1006"/>
      <c r="E3" s="1006"/>
      <c r="F3" s="1006"/>
      <c r="G3" s="1007"/>
      <c r="H3" s="1009"/>
    </row>
    <row r="4" spans="2:10" ht="25.5" customHeight="1" x14ac:dyDescent="0.25">
      <c r="B4" s="1000"/>
      <c r="C4" s="1002" t="s">
        <v>33</v>
      </c>
      <c r="D4" s="1011"/>
      <c r="E4" s="1011"/>
      <c r="F4" s="1011"/>
      <c r="G4" s="1012"/>
      <c r="H4" s="1009"/>
    </row>
    <row r="5" spans="2:10" ht="10.5" customHeight="1" thickBot="1" x14ac:dyDescent="0.3">
      <c r="B5" s="1000"/>
      <c r="C5" s="1013"/>
      <c r="D5" s="1014"/>
      <c r="E5" s="1014"/>
      <c r="F5" s="1014"/>
      <c r="G5" s="1015"/>
      <c r="H5" s="1009"/>
    </row>
    <row r="6" spans="2:10" ht="14.25" customHeight="1" x14ac:dyDescent="0.25">
      <c r="B6" s="1000"/>
      <c r="C6" s="1016" t="s">
        <v>37</v>
      </c>
      <c r="D6" s="1017"/>
      <c r="E6" s="1017"/>
      <c r="F6" s="1017"/>
      <c r="G6" s="1018"/>
      <c r="H6" s="1009"/>
    </row>
    <row r="7" spans="2:10" ht="15.75" thickBot="1" x14ac:dyDescent="0.3">
      <c r="B7" s="1001"/>
      <c r="C7" s="1019"/>
      <c r="D7" s="1020"/>
      <c r="E7" s="1020"/>
      <c r="F7" s="1020"/>
      <c r="G7" s="1021"/>
      <c r="H7" s="1010"/>
    </row>
    <row r="8" spans="2:10" ht="15.75" thickBot="1" x14ac:dyDescent="0.3">
      <c r="B8" s="45"/>
      <c r="C8" s="4"/>
      <c r="D8" s="4"/>
      <c r="E8" s="4"/>
      <c r="G8" s="4"/>
      <c r="H8" s="5"/>
    </row>
    <row r="9" spans="2:10" s="61" customFormat="1" ht="39" customHeight="1" thickBot="1" x14ac:dyDescent="0.3">
      <c r="B9" s="62" t="s">
        <v>1</v>
      </c>
      <c r="C9" s="63" t="e">
        <f>+#REF!</f>
        <v>#REF!</v>
      </c>
      <c r="D9" s="996" t="e">
        <f>+#REF!</f>
        <v>#REF!</v>
      </c>
      <c r="E9" s="997"/>
      <c r="F9" s="998"/>
      <c r="G9" s="64" t="s">
        <v>0</v>
      </c>
      <c r="H9" s="65" t="e">
        <f>+#REF!</f>
        <v>#REF!</v>
      </c>
    </row>
    <row r="10" spans="2:10" x14ac:dyDescent="0.25">
      <c r="B10" s="6"/>
      <c r="C10" s="4"/>
      <c r="D10" s="1024"/>
      <c r="E10" s="1024"/>
      <c r="F10" s="1024"/>
      <c r="G10" s="7"/>
      <c r="H10" s="53"/>
    </row>
    <row r="11" spans="2:10" ht="15.75" thickBot="1" x14ac:dyDescent="0.3">
      <c r="B11" s="6" t="s">
        <v>2</v>
      </c>
      <c r="C11" s="4"/>
      <c r="D11" s="4"/>
      <c r="E11" s="4"/>
      <c r="F11" s="4"/>
      <c r="G11" s="7"/>
      <c r="H11" s="9"/>
    </row>
    <row r="12" spans="2:10" ht="15.75" thickTop="1" x14ac:dyDescent="0.25">
      <c r="B12" s="1025" t="s">
        <v>3</v>
      </c>
      <c r="C12" s="1026"/>
      <c r="D12" s="52" t="s">
        <v>4</v>
      </c>
      <c r="E12" s="52" t="s">
        <v>5</v>
      </c>
      <c r="F12" s="52" t="s">
        <v>24</v>
      </c>
      <c r="G12" s="52" t="s">
        <v>31</v>
      </c>
      <c r="H12" s="10" t="s">
        <v>6</v>
      </c>
    </row>
    <row r="13" spans="2:10" ht="27.75" customHeight="1" x14ac:dyDescent="0.25">
      <c r="B13" s="1027" t="s">
        <v>139</v>
      </c>
      <c r="C13" s="1028"/>
      <c r="D13" s="11"/>
      <c r="E13" s="12"/>
      <c r="F13" s="56" t="e">
        <f>VLOOKUP(B13,#REF!,3,)</f>
        <v>#REF!</v>
      </c>
      <c r="G13" s="60">
        <f>60/2.4</f>
        <v>25</v>
      </c>
      <c r="H13" s="13" t="e">
        <f>F13/G13</f>
        <v>#REF!</v>
      </c>
      <c r="J13" s="49"/>
    </row>
    <row r="14" spans="2:10" x14ac:dyDescent="0.25">
      <c r="B14" s="1029" t="s">
        <v>90</v>
      </c>
      <c r="C14" s="1030"/>
      <c r="D14" s="11"/>
      <c r="E14" s="12"/>
      <c r="F14" s="56" t="e">
        <f>VLOOKUP(B14,#REF!,3,)</f>
        <v>#REF!</v>
      </c>
      <c r="G14" s="60">
        <f>60/3</f>
        <v>20</v>
      </c>
      <c r="H14" s="13" t="e">
        <f>F14/G14</f>
        <v>#REF!</v>
      </c>
    </row>
    <row r="15" spans="2:10" ht="15.75" thickBot="1" x14ac:dyDescent="0.3">
      <c r="B15" s="1031"/>
      <c r="C15" s="1032"/>
      <c r="D15" s="2"/>
      <c r="E15" s="14"/>
      <c r="F15" s="15"/>
      <c r="G15" s="16"/>
      <c r="H15" s="17"/>
    </row>
    <row r="16" spans="2:10" ht="16.5" thickTop="1" thickBot="1" x14ac:dyDescent="0.3">
      <c r="B16" s="18"/>
      <c r="C16" s="4"/>
      <c r="D16" s="4"/>
      <c r="E16" s="4"/>
      <c r="F16" s="4"/>
      <c r="G16" s="19" t="s">
        <v>7</v>
      </c>
      <c r="H16" s="20" t="e">
        <f>(SUM(H13:H15))</f>
        <v>#REF!</v>
      </c>
    </row>
    <row r="17" spans="2:8" ht="15.75" thickTop="1" x14ac:dyDescent="0.25">
      <c r="B17" s="18"/>
      <c r="C17" s="4"/>
      <c r="D17" s="4"/>
      <c r="E17" s="4"/>
      <c r="F17" s="4"/>
      <c r="G17" s="4"/>
      <c r="H17" s="21"/>
    </row>
    <row r="18" spans="2:8" ht="15.75" thickBot="1" x14ac:dyDescent="0.3">
      <c r="B18" s="6" t="s">
        <v>8</v>
      </c>
      <c r="C18" s="4"/>
      <c r="D18" s="4"/>
      <c r="E18" s="4"/>
      <c r="F18" s="4"/>
      <c r="G18" s="4"/>
      <c r="H18" s="8"/>
    </row>
    <row r="19" spans="2:8" ht="15.75" thickTop="1" x14ac:dyDescent="0.25">
      <c r="B19" s="1033" t="s">
        <v>3</v>
      </c>
      <c r="C19" s="1034"/>
      <c r="D19" s="1034"/>
      <c r="E19" s="52" t="s">
        <v>9</v>
      </c>
      <c r="F19" s="66" t="s">
        <v>10</v>
      </c>
      <c r="G19" s="52" t="s">
        <v>11</v>
      </c>
      <c r="H19" s="10" t="s">
        <v>6</v>
      </c>
    </row>
    <row r="20" spans="2:8" x14ac:dyDescent="0.25">
      <c r="B20" s="1035" t="s">
        <v>366</v>
      </c>
      <c r="C20" s="1036"/>
      <c r="D20" s="1037"/>
      <c r="E20" s="11" t="s">
        <v>38</v>
      </c>
      <c r="F20" s="56" t="e">
        <f>VLOOKUP(B20,#REF!,3,)</f>
        <v>#REF!</v>
      </c>
      <c r="G20" s="46">
        <f>1.05/10</f>
        <v>0.10500000000000001</v>
      </c>
      <c r="H20" s="13" t="e">
        <f>F20*G20</f>
        <v>#REF!</v>
      </c>
    </row>
    <row r="21" spans="2:8" x14ac:dyDescent="0.25">
      <c r="B21" s="1035" t="s">
        <v>367</v>
      </c>
      <c r="C21" s="1036"/>
      <c r="D21" s="1037"/>
      <c r="E21" s="11" t="s">
        <v>45</v>
      </c>
      <c r="F21" s="56" t="e">
        <f>VLOOKUP(B21,#REF!,3,)</f>
        <v>#REF!</v>
      </c>
      <c r="G21" s="46">
        <f>25/(12*5*2)/10</f>
        <v>2.0833333333333336E-2</v>
      </c>
      <c r="H21" s="13" t="e">
        <f>F21*G21</f>
        <v>#REF!</v>
      </c>
    </row>
    <row r="22" spans="2:8" x14ac:dyDescent="0.25">
      <c r="B22" s="57" t="s">
        <v>370</v>
      </c>
      <c r="C22" s="58"/>
      <c r="D22" s="59"/>
      <c r="E22" s="47" t="s">
        <v>45</v>
      </c>
      <c r="F22" s="56" t="e">
        <f>VLOOKUP(B22,#REF!,3,)</f>
        <v>#REF!</v>
      </c>
      <c r="G22" s="46">
        <f>182/(12*5*2)/10</f>
        <v>0.15166666666666667</v>
      </c>
      <c r="H22" s="13" t="e">
        <f>F22*G22</f>
        <v>#REF!</v>
      </c>
    </row>
    <row r="23" spans="2:8" x14ac:dyDescent="0.25">
      <c r="B23" s="57" t="s">
        <v>369</v>
      </c>
      <c r="C23" s="58"/>
      <c r="D23" s="59"/>
      <c r="E23" s="47" t="s">
        <v>45</v>
      </c>
      <c r="F23" s="56" t="e">
        <f>VLOOKUP(B23,#REF!,3,)</f>
        <v>#REF!</v>
      </c>
      <c r="G23" s="46">
        <f>48/(12*5*2)/10</f>
        <v>0.04</v>
      </c>
      <c r="H23" s="13" t="e">
        <f>F23*G23</f>
        <v>#REF!</v>
      </c>
    </row>
    <row r="24" spans="2:8" x14ac:dyDescent="0.25">
      <c r="B24" s="1035" t="s">
        <v>88</v>
      </c>
      <c r="C24" s="1036"/>
      <c r="D24" s="1037"/>
      <c r="E24" s="47" t="s">
        <v>25</v>
      </c>
      <c r="F24" s="56" t="e">
        <f>VLOOKUP(B24,#REF!,3,)</f>
        <v>#REF!</v>
      </c>
      <c r="G24" s="46">
        <f>1377/(12*5*2)/10</f>
        <v>1.1475</v>
      </c>
      <c r="H24" s="13" t="e">
        <f>F24*G24</f>
        <v>#REF!</v>
      </c>
    </row>
    <row r="25" spans="2:8" ht="15.75" thickBot="1" x14ac:dyDescent="0.3">
      <c r="B25" s="1038"/>
      <c r="C25" s="1039"/>
      <c r="D25" s="1040"/>
      <c r="E25" s="2"/>
      <c r="F25" s="48"/>
      <c r="G25" s="46"/>
      <c r="H25" s="13"/>
    </row>
    <row r="26" spans="2:8" ht="16.5" thickTop="1" thickBot="1" x14ac:dyDescent="0.3">
      <c r="B26" s="22"/>
      <c r="C26" s="23"/>
      <c r="D26" s="23"/>
      <c r="E26" s="23"/>
      <c r="F26" s="24"/>
      <c r="G26" s="19" t="s">
        <v>7</v>
      </c>
      <c r="H26" s="20" t="e">
        <f>ROUND(SUM(H20:H25),0)</f>
        <v>#REF!</v>
      </c>
    </row>
    <row r="27" spans="2:8" ht="15.75" thickTop="1" x14ac:dyDescent="0.25">
      <c r="B27" s="22"/>
      <c r="C27" s="23"/>
      <c r="D27" s="23"/>
      <c r="E27" s="23"/>
      <c r="F27" s="24"/>
      <c r="G27" s="4"/>
      <c r="H27" s="21"/>
    </row>
    <row r="28" spans="2:8" ht="15.75" thickBot="1" x14ac:dyDescent="0.3">
      <c r="B28" s="6" t="s">
        <v>12</v>
      </c>
      <c r="C28" s="4"/>
      <c r="D28" s="4"/>
      <c r="E28" s="4"/>
      <c r="F28" s="4"/>
      <c r="G28" s="4"/>
      <c r="H28" s="25"/>
    </row>
    <row r="29" spans="2:8" ht="15.75" thickTop="1" x14ac:dyDescent="0.25">
      <c r="B29" s="1025" t="s">
        <v>13</v>
      </c>
      <c r="C29" s="1041"/>
      <c r="D29" s="52" t="s">
        <v>14</v>
      </c>
      <c r="E29" s="52" t="s">
        <v>15</v>
      </c>
      <c r="F29" s="52" t="s">
        <v>16</v>
      </c>
      <c r="G29" s="52" t="s">
        <v>17</v>
      </c>
      <c r="H29" s="10" t="s">
        <v>6</v>
      </c>
    </row>
    <row r="30" spans="2:8" x14ac:dyDescent="0.25">
      <c r="B30" s="1022"/>
      <c r="C30" s="1023"/>
      <c r="D30" s="12"/>
      <c r="E30" s="26"/>
      <c r="F30" s="26"/>
      <c r="G30" s="26"/>
      <c r="H30" s="27"/>
    </row>
    <row r="31" spans="2:8" ht="15.75" thickBot="1" x14ac:dyDescent="0.3">
      <c r="B31" s="1044"/>
      <c r="C31" s="1045"/>
      <c r="D31" s="28"/>
      <c r="E31" s="28"/>
      <c r="F31" s="28"/>
      <c r="G31" s="28"/>
      <c r="H31" s="29"/>
    </row>
    <row r="32" spans="2:8" ht="16.5" thickTop="1" thickBot="1" x14ac:dyDescent="0.3">
      <c r="B32" s="18"/>
      <c r="C32" s="4"/>
      <c r="D32" s="4"/>
      <c r="E32" s="4"/>
      <c r="F32" s="4"/>
      <c r="G32" s="19" t="s">
        <v>7</v>
      </c>
      <c r="H32" s="20">
        <f>ROUND(SUM(H31:H31),0)</f>
        <v>0</v>
      </c>
    </row>
    <row r="33" spans="2:12" ht="15.75" thickTop="1" x14ac:dyDescent="0.25">
      <c r="B33" s="6" t="s">
        <v>18</v>
      </c>
      <c r="C33" s="4"/>
      <c r="D33" s="4"/>
      <c r="E33" s="4"/>
      <c r="F33" s="4"/>
      <c r="G33" s="4"/>
      <c r="H33" s="21"/>
    </row>
    <row r="34" spans="2:12" ht="15.75" thickBot="1" x14ac:dyDescent="0.3">
      <c r="B34" s="18"/>
      <c r="C34" s="4"/>
      <c r="D34" s="4"/>
      <c r="E34" s="4"/>
      <c r="F34" s="4"/>
      <c r="G34" s="4"/>
      <c r="H34" s="21"/>
    </row>
    <row r="35" spans="2:12" ht="23.25" customHeight="1" thickTop="1" x14ac:dyDescent="0.25">
      <c r="B35" s="1025" t="s">
        <v>19</v>
      </c>
      <c r="C35" s="1041"/>
      <c r="D35" s="52" t="s">
        <v>20</v>
      </c>
      <c r="E35" s="52" t="s">
        <v>21</v>
      </c>
      <c r="F35" s="30" t="s">
        <v>22</v>
      </c>
      <c r="G35" s="52" t="s">
        <v>17</v>
      </c>
      <c r="H35" s="10" t="s">
        <v>6</v>
      </c>
    </row>
    <row r="36" spans="2:12" x14ac:dyDescent="0.25">
      <c r="B36" s="1046" t="s">
        <v>55</v>
      </c>
      <c r="C36" s="1047"/>
      <c r="D36" s="55" t="e">
        <f>VLOOKUP(B36,#REF!,3,)</f>
        <v>#REF!</v>
      </c>
      <c r="E36" s="56" t="e">
        <f>D36*0.53</f>
        <v>#REF!</v>
      </c>
      <c r="F36" s="55" t="e">
        <f>D36+E36</f>
        <v>#REF!</v>
      </c>
      <c r="G36" s="60">
        <f>(60/60)*8</f>
        <v>8</v>
      </c>
      <c r="H36" s="54" t="e">
        <f>F36/G36</f>
        <v>#REF!</v>
      </c>
    </row>
    <row r="37" spans="2:12" x14ac:dyDescent="0.25">
      <c r="B37" s="1046" t="s">
        <v>54</v>
      </c>
      <c r="C37" s="1047"/>
      <c r="D37" s="55" t="e">
        <f>VLOOKUP(B37,#REF!,3,)</f>
        <v>#REF!</v>
      </c>
      <c r="E37" s="56" t="e">
        <f>D37*0.53</f>
        <v>#REF!</v>
      </c>
      <c r="F37" s="55" t="e">
        <f>D37+E37</f>
        <v>#REF!</v>
      </c>
      <c r="G37" s="60">
        <f>(60/120)*8</f>
        <v>4</v>
      </c>
      <c r="H37" s="54" t="e">
        <f>F37/G37</f>
        <v>#REF!</v>
      </c>
    </row>
    <row r="38" spans="2:12" x14ac:dyDescent="0.25">
      <c r="B38" s="1029" t="s">
        <v>89</v>
      </c>
      <c r="C38" s="1030"/>
      <c r="D38" s="55" t="e">
        <f>VLOOKUP(B38,#REF!,3,)</f>
        <v>#REF!</v>
      </c>
      <c r="E38" s="56" t="e">
        <f>D38*0.53</f>
        <v>#REF!</v>
      </c>
      <c r="F38" s="55" t="e">
        <f>D38+E38</f>
        <v>#REF!</v>
      </c>
      <c r="G38" s="60">
        <f>(60/3)*8</f>
        <v>160</v>
      </c>
      <c r="H38" s="54" t="e">
        <f>F38/G38</f>
        <v>#REF!</v>
      </c>
    </row>
    <row r="39" spans="2:12" ht="15.75" thickBot="1" x14ac:dyDescent="0.3">
      <c r="B39" s="1048"/>
      <c r="C39" s="1049"/>
      <c r="D39" s="31"/>
      <c r="E39" s="32"/>
      <c r="F39" s="31"/>
      <c r="G39" s="16"/>
      <c r="H39" s="17"/>
    </row>
    <row r="40" spans="2:12" ht="16.5" thickTop="1" thickBot="1" x14ac:dyDescent="0.3">
      <c r="B40" s="18"/>
      <c r="C40" s="33"/>
      <c r="D40" s="34"/>
      <c r="E40" s="35"/>
      <c r="F40" s="34"/>
      <c r="G40" s="36" t="s">
        <v>7</v>
      </c>
      <c r="H40" s="37" t="e">
        <f>(SUM(H36:H39))</f>
        <v>#REF!</v>
      </c>
    </row>
    <row r="41" spans="2:12" ht="16.5" thickTop="1" thickBot="1" x14ac:dyDescent="0.3">
      <c r="B41" s="18"/>
      <c r="C41" s="4"/>
      <c r="D41" s="4"/>
      <c r="E41" s="4"/>
      <c r="F41" s="38"/>
      <c r="G41" s="38"/>
      <c r="H41" s="8"/>
    </row>
    <row r="42" spans="2:12" ht="16.5" thickTop="1" thickBot="1" x14ac:dyDescent="0.3">
      <c r="B42" s="39"/>
      <c r="C42" s="23"/>
      <c r="D42" s="23"/>
      <c r="E42" s="23"/>
      <c r="F42" s="1042" t="s">
        <v>23</v>
      </c>
      <c r="G42" s="1043"/>
      <c r="H42" s="40" t="e">
        <f>ROUND(+H16+H26+H32+H40,0)</f>
        <v>#REF!</v>
      </c>
      <c r="L42" s="3"/>
    </row>
    <row r="43" spans="2:12" ht="16.5" thickTop="1" thickBot="1" x14ac:dyDescent="0.3">
      <c r="B43" s="42"/>
      <c r="C43" s="43"/>
      <c r="D43" s="43"/>
      <c r="E43" s="43"/>
      <c r="F43" s="43"/>
      <c r="G43" s="43"/>
      <c r="H43" s="44"/>
    </row>
    <row r="44" spans="2:12" x14ac:dyDescent="0.25">
      <c r="B44" s="41"/>
      <c r="C44" s="4"/>
      <c r="D44" s="4"/>
      <c r="E44" s="4"/>
      <c r="F44" s="4"/>
      <c r="G44" s="7"/>
      <c r="H44" s="5"/>
    </row>
    <row r="45" spans="2:12" x14ac:dyDescent="0.25">
      <c r="B45" s="41"/>
      <c r="C45" s="4"/>
      <c r="D45" s="4"/>
      <c r="E45" s="4"/>
      <c r="F45" s="4"/>
      <c r="G45" s="50"/>
      <c r="H45" s="51"/>
    </row>
  </sheetData>
  <dataConsolidate/>
  <mergeCells count="25">
    <mergeCell ref="F42:G42"/>
    <mergeCell ref="B31:C31"/>
    <mergeCell ref="B35:C35"/>
    <mergeCell ref="B36:C36"/>
    <mergeCell ref="B37:C37"/>
    <mergeCell ref="B38:C38"/>
    <mergeCell ref="B39:C39"/>
    <mergeCell ref="B30:C30"/>
    <mergeCell ref="D10:F10"/>
    <mergeCell ref="B12:C12"/>
    <mergeCell ref="B13:C13"/>
    <mergeCell ref="B14:C14"/>
    <mergeCell ref="B15:C15"/>
    <mergeCell ref="B19:D19"/>
    <mergeCell ref="B20:D20"/>
    <mergeCell ref="B21:D21"/>
    <mergeCell ref="B24:D24"/>
    <mergeCell ref="B25:D25"/>
    <mergeCell ref="B29:C29"/>
    <mergeCell ref="D9:F9"/>
    <mergeCell ref="B2:B7"/>
    <mergeCell ref="C2:G3"/>
    <mergeCell ref="H2:H7"/>
    <mergeCell ref="C4:G5"/>
    <mergeCell ref="C6:G7"/>
  </mergeCells>
  <pageMargins left="0.70866141732283472" right="0.70866141732283472" top="0.74803149606299213" bottom="0.74803149606299213" header="0.31496062992125984" footer="0.31496062992125984"/>
  <pageSetup scale="79" orientation="portrait" r:id="rId1"/>
  <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7E6E-D384-F84C-8B99-B75C2669F0B9}">
  <sheetPr filterMode="1"/>
  <dimension ref="A1:Z592"/>
  <sheetViews>
    <sheetView topLeftCell="A82" zoomScale="90" zoomScaleNormal="90" workbookViewId="0">
      <selection activeCell="G15" sqref="G15"/>
    </sheetView>
  </sheetViews>
  <sheetFormatPr baseColWidth="10" defaultColWidth="11.42578125" defaultRowHeight="15" x14ac:dyDescent="0.25"/>
  <cols>
    <col min="1" max="1" width="22" bestFit="1" customWidth="1"/>
    <col min="2" max="2" width="41.140625" style="110" customWidth="1"/>
    <col min="3" max="3" width="10" customWidth="1"/>
    <col min="4" max="4" width="13.42578125" style="107" customWidth="1"/>
    <col min="5" max="5" width="29.28515625" style="108" customWidth="1"/>
    <col min="6" max="6" width="16.7109375" style="109" customWidth="1"/>
  </cols>
  <sheetData>
    <row r="1" spans="1:26" ht="30" customHeight="1" x14ac:dyDescent="0.25">
      <c r="A1" s="1050"/>
      <c r="B1" s="1051" t="s">
        <v>32</v>
      </c>
      <c r="C1" s="1051"/>
      <c r="D1" s="1051"/>
      <c r="E1" s="1052"/>
      <c r="F1" s="75"/>
    </row>
    <row r="2" spans="1:26" x14ac:dyDescent="0.25">
      <c r="A2" s="1050"/>
      <c r="B2" s="1051"/>
      <c r="C2" s="1051"/>
      <c r="D2" s="1051"/>
      <c r="E2" s="1052"/>
      <c r="F2" s="75"/>
    </row>
    <row r="3" spans="1:26" ht="15" customHeight="1" x14ac:dyDescent="0.25">
      <c r="A3" s="1050"/>
      <c r="B3" s="1051"/>
      <c r="C3" s="1051"/>
      <c r="D3" s="1051"/>
      <c r="E3" s="1052"/>
      <c r="F3" s="75"/>
    </row>
    <row r="4" spans="1:26" ht="33" customHeight="1" x14ac:dyDescent="0.25">
      <c r="A4" s="1050"/>
      <c r="B4" s="1051" t="s">
        <v>36</v>
      </c>
      <c r="C4" s="1051"/>
      <c r="D4" s="1051"/>
      <c r="E4" s="1052"/>
      <c r="F4" s="75"/>
    </row>
    <row r="5" spans="1:26" ht="26.25" customHeight="1" thickBot="1" x14ac:dyDescent="0.3">
      <c r="A5" s="1053" t="s">
        <v>935</v>
      </c>
      <c r="B5" s="1053"/>
      <c r="C5" s="1053"/>
      <c r="D5" s="1053"/>
      <c r="E5" s="1053"/>
      <c r="F5" s="75"/>
      <c r="G5" t="s">
        <v>939</v>
      </c>
      <c r="H5" t="s">
        <v>937</v>
      </c>
      <c r="I5" t="s">
        <v>938</v>
      </c>
    </row>
    <row r="6" spans="1:26" ht="30.75" thickBot="1" x14ac:dyDescent="0.3">
      <c r="A6" s="76" t="s">
        <v>34</v>
      </c>
      <c r="B6" s="77" t="s">
        <v>30</v>
      </c>
      <c r="C6" s="77" t="s">
        <v>0</v>
      </c>
      <c r="D6" s="78" t="s">
        <v>28</v>
      </c>
      <c r="E6" s="79" t="s">
        <v>35</v>
      </c>
      <c r="F6" s="75">
        <v>388</v>
      </c>
      <c r="G6">
        <v>165</v>
      </c>
      <c r="H6">
        <v>118</v>
      </c>
      <c r="I6">
        <v>105</v>
      </c>
      <c r="R6" s="111"/>
      <c r="S6" s="111"/>
      <c r="T6" s="111"/>
      <c r="U6" s="111"/>
      <c r="V6" s="111"/>
      <c r="W6" s="111"/>
      <c r="X6" s="111"/>
      <c r="Y6" s="111"/>
      <c r="Z6" s="111"/>
    </row>
    <row r="7" spans="1:26" ht="15" hidden="1" customHeight="1" x14ac:dyDescent="0.25">
      <c r="A7" s="112" t="s">
        <v>263</v>
      </c>
      <c r="B7" s="117" t="s">
        <v>76</v>
      </c>
      <c r="C7" s="123" t="s">
        <v>25</v>
      </c>
      <c r="D7" s="128">
        <f>2170*1.19</f>
        <v>2582.2999999999997</v>
      </c>
      <c r="E7" s="144" t="s">
        <v>174</v>
      </c>
      <c r="F7" s="75" t="s">
        <v>937</v>
      </c>
    </row>
    <row r="8" spans="1:26" hidden="1" x14ac:dyDescent="0.25">
      <c r="A8" s="71" t="s">
        <v>264</v>
      </c>
      <c r="B8" s="83" t="s">
        <v>77</v>
      </c>
      <c r="C8" s="84" t="s">
        <v>25</v>
      </c>
      <c r="D8" s="134">
        <f>3350*1.19</f>
        <v>3986.5</v>
      </c>
      <c r="E8" s="73" t="s">
        <v>174</v>
      </c>
      <c r="F8" s="75" t="s">
        <v>937</v>
      </c>
    </row>
    <row r="9" spans="1:26" hidden="1" x14ac:dyDescent="0.25">
      <c r="A9" s="71" t="s">
        <v>265</v>
      </c>
      <c r="B9" s="83" t="s">
        <v>104</v>
      </c>
      <c r="C9" s="84" t="s">
        <v>25</v>
      </c>
      <c r="D9" s="134">
        <f>2620*1.19</f>
        <v>3117.7999999999997</v>
      </c>
      <c r="E9" s="73" t="s">
        <v>174</v>
      </c>
      <c r="F9" s="75" t="s">
        <v>937</v>
      </c>
    </row>
    <row r="10" spans="1:26" hidden="1" x14ac:dyDescent="0.25">
      <c r="A10" s="71" t="s">
        <v>233</v>
      </c>
      <c r="B10" s="83" t="s">
        <v>72</v>
      </c>
      <c r="C10" s="84" t="s">
        <v>118</v>
      </c>
      <c r="D10" s="134">
        <f>30000*1.19/8</f>
        <v>4462.5</v>
      </c>
      <c r="E10" s="72" t="s">
        <v>166</v>
      </c>
      <c r="F10" s="75" t="s">
        <v>937</v>
      </c>
    </row>
    <row r="11" spans="1:26" hidden="1" x14ac:dyDescent="0.25">
      <c r="A11" s="71" t="s">
        <v>243</v>
      </c>
      <c r="B11" s="83" t="s">
        <v>209</v>
      </c>
      <c r="C11" s="84" t="s">
        <v>38</v>
      </c>
      <c r="D11" s="134">
        <f>4290*1.19</f>
        <v>5105.0999999999995</v>
      </c>
      <c r="E11" s="73" t="s">
        <v>169</v>
      </c>
      <c r="F11" s="75" t="s">
        <v>937</v>
      </c>
    </row>
    <row r="12" spans="1:26" x14ac:dyDescent="0.25">
      <c r="A12" s="71" t="s">
        <v>318</v>
      </c>
      <c r="B12" s="83" t="s">
        <v>150</v>
      </c>
      <c r="C12" s="84" t="s">
        <v>26</v>
      </c>
      <c r="D12" s="132">
        <f>430000*1.19</f>
        <v>511700</v>
      </c>
      <c r="E12" s="72" t="s">
        <v>184</v>
      </c>
      <c r="F12" s="75" t="s">
        <v>936</v>
      </c>
    </row>
    <row r="13" spans="1:26" x14ac:dyDescent="0.25">
      <c r="A13" s="71" t="s">
        <v>319</v>
      </c>
      <c r="B13" s="83" t="s">
        <v>202</v>
      </c>
      <c r="C13" s="84" t="s">
        <v>26</v>
      </c>
      <c r="D13" s="132">
        <f>750000*1.19</f>
        <v>892500</v>
      </c>
      <c r="E13" s="72" t="s">
        <v>184</v>
      </c>
      <c r="F13" s="75" t="s">
        <v>936</v>
      </c>
    </row>
    <row r="14" spans="1:26" ht="30" x14ac:dyDescent="0.25">
      <c r="A14" s="71" t="s">
        <v>320</v>
      </c>
      <c r="B14" s="83" t="s">
        <v>51</v>
      </c>
      <c r="C14" s="84" t="s">
        <v>26</v>
      </c>
      <c r="D14" s="132">
        <f>185000*1.19</f>
        <v>220150</v>
      </c>
      <c r="E14" s="72" t="s">
        <v>184</v>
      </c>
      <c r="F14" s="75" t="s">
        <v>936</v>
      </c>
    </row>
    <row r="15" spans="1:26" ht="30" x14ac:dyDescent="0.25">
      <c r="A15" s="71" t="s">
        <v>321</v>
      </c>
      <c r="B15" s="83" t="s">
        <v>379</v>
      </c>
      <c r="C15" s="84" t="s">
        <v>26</v>
      </c>
      <c r="D15" s="132">
        <f>36666000*1.19*1.07</f>
        <v>46686817.800000004</v>
      </c>
      <c r="E15" s="72" t="s">
        <v>184</v>
      </c>
      <c r="F15" s="75" t="s">
        <v>936</v>
      </c>
    </row>
    <row r="16" spans="1:26" ht="30.75" thickBot="1" x14ac:dyDescent="0.3">
      <c r="A16" s="70" t="s">
        <v>322</v>
      </c>
      <c r="B16" s="86" t="s">
        <v>151</v>
      </c>
      <c r="C16" s="87" t="s">
        <v>26</v>
      </c>
      <c r="D16" s="142">
        <f>46400000*1.19</f>
        <v>55216000</v>
      </c>
      <c r="E16" s="97" t="s">
        <v>184</v>
      </c>
      <c r="F16" s="75" t="s">
        <v>936</v>
      </c>
    </row>
    <row r="17" spans="1:6" x14ac:dyDescent="0.25">
      <c r="A17" s="141" t="s">
        <v>323</v>
      </c>
      <c r="B17" s="100" t="s">
        <v>152</v>
      </c>
      <c r="C17" s="127" t="s">
        <v>26</v>
      </c>
      <c r="D17" s="143">
        <f>175000*1.19</f>
        <v>208250</v>
      </c>
      <c r="E17" s="138" t="s">
        <v>184</v>
      </c>
      <c r="F17" s="75" t="s">
        <v>936</v>
      </c>
    </row>
    <row r="18" spans="1:6" x14ac:dyDescent="0.25">
      <c r="A18" s="71" t="s">
        <v>324</v>
      </c>
      <c r="B18" s="83" t="s">
        <v>203</v>
      </c>
      <c r="C18" s="88" t="s">
        <v>26</v>
      </c>
      <c r="D18" s="67">
        <f>230000*1.19</f>
        <v>273700</v>
      </c>
      <c r="E18" s="72" t="s">
        <v>184</v>
      </c>
      <c r="F18" s="75" t="s">
        <v>936</v>
      </c>
    </row>
    <row r="19" spans="1:6" x14ac:dyDescent="0.25">
      <c r="A19" s="71" t="s">
        <v>325</v>
      </c>
      <c r="B19" s="83" t="s">
        <v>53</v>
      </c>
      <c r="C19" s="88" t="s">
        <v>26</v>
      </c>
      <c r="D19" s="67">
        <f>2300000*1.19</f>
        <v>2737000</v>
      </c>
      <c r="E19" s="72" t="s">
        <v>184</v>
      </c>
      <c r="F19" s="75" t="s">
        <v>936</v>
      </c>
    </row>
    <row r="20" spans="1:6" ht="30" x14ac:dyDescent="0.25">
      <c r="A20" s="71" t="s">
        <v>326</v>
      </c>
      <c r="B20" s="83" t="s">
        <v>46</v>
      </c>
      <c r="C20" s="88" t="s">
        <v>26</v>
      </c>
      <c r="D20" s="67">
        <f>1150000*1.19</f>
        <v>1368500</v>
      </c>
      <c r="E20" s="72" t="s">
        <v>184</v>
      </c>
      <c r="F20" s="75" t="s">
        <v>936</v>
      </c>
    </row>
    <row r="21" spans="1:6" ht="30" x14ac:dyDescent="0.25">
      <c r="A21" s="71" t="s">
        <v>327</v>
      </c>
      <c r="B21" s="83" t="s">
        <v>204</v>
      </c>
      <c r="C21" s="88" t="s">
        <v>26</v>
      </c>
      <c r="D21" s="67">
        <f>1700000*1.19</f>
        <v>2023000</v>
      </c>
      <c r="E21" s="72" t="s">
        <v>184</v>
      </c>
      <c r="F21" s="75" t="s">
        <v>936</v>
      </c>
    </row>
    <row r="22" spans="1:6" ht="30" x14ac:dyDescent="0.25">
      <c r="A22" s="71" t="s">
        <v>328</v>
      </c>
      <c r="B22" s="83" t="s">
        <v>153</v>
      </c>
      <c r="C22" s="88" t="s">
        <v>26</v>
      </c>
      <c r="D22" s="67">
        <f>3260000*1.19</f>
        <v>3879400</v>
      </c>
      <c r="E22" s="72" t="s">
        <v>184</v>
      </c>
      <c r="F22" s="75" t="s">
        <v>936</v>
      </c>
    </row>
    <row r="23" spans="1:6" x14ac:dyDescent="0.25">
      <c r="A23" s="71" t="s">
        <v>336</v>
      </c>
      <c r="B23" s="83" t="s">
        <v>155</v>
      </c>
      <c r="C23" s="88" t="s">
        <v>26</v>
      </c>
      <c r="D23" s="68">
        <f>110000*1.19</f>
        <v>130900</v>
      </c>
      <c r="E23" s="73" t="s">
        <v>184</v>
      </c>
      <c r="F23" s="75" t="s">
        <v>936</v>
      </c>
    </row>
    <row r="24" spans="1:6" x14ac:dyDescent="0.25">
      <c r="A24" s="71" t="s">
        <v>337</v>
      </c>
      <c r="B24" s="83" t="s">
        <v>205</v>
      </c>
      <c r="C24" s="88" t="s">
        <v>26</v>
      </c>
      <c r="D24" s="68">
        <f>136000*1.19</f>
        <v>161840</v>
      </c>
      <c r="E24" s="73" t="s">
        <v>184</v>
      </c>
      <c r="F24" s="75" t="s">
        <v>936</v>
      </c>
    </row>
    <row r="25" spans="1:6" x14ac:dyDescent="0.25">
      <c r="A25" s="71" t="s">
        <v>338</v>
      </c>
      <c r="B25" s="83" t="s">
        <v>156</v>
      </c>
      <c r="C25" s="88" t="s">
        <v>26</v>
      </c>
      <c r="D25" s="68">
        <f>1382000*1.19</f>
        <v>1644580</v>
      </c>
      <c r="E25" s="73" t="s">
        <v>184</v>
      </c>
      <c r="F25" s="75" t="s">
        <v>936</v>
      </c>
    </row>
    <row r="26" spans="1:6" x14ac:dyDescent="0.25">
      <c r="A26" s="71" t="s">
        <v>339</v>
      </c>
      <c r="B26" s="83" t="s">
        <v>377</v>
      </c>
      <c r="C26" s="88" t="s">
        <v>26</v>
      </c>
      <c r="D26" s="68">
        <f>1000000*1.19</f>
        <v>1190000</v>
      </c>
      <c r="E26" s="73" t="s">
        <v>184</v>
      </c>
      <c r="F26" s="75" t="s">
        <v>936</v>
      </c>
    </row>
    <row r="27" spans="1:6" x14ac:dyDescent="0.25">
      <c r="A27" s="71" t="s">
        <v>349</v>
      </c>
      <c r="B27" s="83" t="s">
        <v>111</v>
      </c>
      <c r="C27" s="88" t="s">
        <v>26</v>
      </c>
      <c r="D27" s="67">
        <f>220000*1.19</f>
        <v>261800</v>
      </c>
      <c r="E27" s="72" t="s">
        <v>184</v>
      </c>
      <c r="F27" s="75" t="s">
        <v>936</v>
      </c>
    </row>
    <row r="28" spans="1:6" ht="30" x14ac:dyDescent="0.25">
      <c r="A28" s="71" t="s">
        <v>526</v>
      </c>
      <c r="B28" s="83" t="s">
        <v>415</v>
      </c>
      <c r="C28" s="88" t="s">
        <v>26</v>
      </c>
      <c r="D28" s="67">
        <f>4340000*1.19</f>
        <v>5164600</v>
      </c>
      <c r="E28" s="72" t="s">
        <v>184</v>
      </c>
      <c r="F28" s="75" t="s">
        <v>936</v>
      </c>
    </row>
    <row r="29" spans="1:6" ht="30" x14ac:dyDescent="0.25">
      <c r="A29" s="71" t="s">
        <v>534</v>
      </c>
      <c r="B29" s="83" t="s">
        <v>423</v>
      </c>
      <c r="C29" s="88" t="s">
        <v>26</v>
      </c>
      <c r="D29" s="67">
        <f>1240000*1.19</f>
        <v>1475600</v>
      </c>
      <c r="E29" s="72" t="s">
        <v>184</v>
      </c>
      <c r="F29" s="75" t="s">
        <v>936</v>
      </c>
    </row>
    <row r="30" spans="1:6" ht="30" x14ac:dyDescent="0.25">
      <c r="A30" s="71" t="s">
        <v>542</v>
      </c>
      <c r="B30" s="83" t="s">
        <v>446</v>
      </c>
      <c r="C30" s="88" t="s">
        <v>26</v>
      </c>
      <c r="D30" s="68">
        <f>520000*1.19</f>
        <v>618800</v>
      </c>
      <c r="E30" s="72" t="s">
        <v>184</v>
      </c>
      <c r="F30" s="75" t="s">
        <v>936</v>
      </c>
    </row>
    <row r="31" spans="1:6" ht="30" x14ac:dyDescent="0.25">
      <c r="A31" s="71" t="s">
        <v>543</v>
      </c>
      <c r="B31" s="83" t="s">
        <v>437</v>
      </c>
      <c r="C31" s="88" t="s">
        <v>26</v>
      </c>
      <c r="D31" s="68">
        <f>680000*1.19</f>
        <v>809200</v>
      </c>
      <c r="E31" s="72" t="s">
        <v>184</v>
      </c>
      <c r="F31" s="75" t="s">
        <v>936</v>
      </c>
    </row>
    <row r="32" spans="1:6" ht="30" x14ac:dyDescent="0.25">
      <c r="A32" s="71" t="s">
        <v>544</v>
      </c>
      <c r="B32" s="83" t="s">
        <v>449</v>
      </c>
      <c r="C32" s="88" t="s">
        <v>26</v>
      </c>
      <c r="D32" s="68">
        <f>790000*1.19</f>
        <v>940100</v>
      </c>
      <c r="E32" s="72" t="s">
        <v>184</v>
      </c>
      <c r="F32" s="75" t="s">
        <v>936</v>
      </c>
    </row>
    <row r="33" spans="1:6" ht="30" x14ac:dyDescent="0.25">
      <c r="A33" s="71" t="s">
        <v>545</v>
      </c>
      <c r="B33" s="83" t="s">
        <v>438</v>
      </c>
      <c r="C33" s="88" t="s">
        <v>26</v>
      </c>
      <c r="D33" s="68">
        <f>1250000*1.19</f>
        <v>1487500</v>
      </c>
      <c r="E33" s="72" t="s">
        <v>184</v>
      </c>
      <c r="F33" s="75" t="s">
        <v>936</v>
      </c>
    </row>
    <row r="34" spans="1:6" x14ac:dyDescent="0.25">
      <c r="A34" s="71" t="s">
        <v>560</v>
      </c>
      <c r="B34" s="83" t="s">
        <v>457</v>
      </c>
      <c r="C34" s="88" t="s">
        <v>26</v>
      </c>
      <c r="D34" s="68">
        <f>260000*1.19</f>
        <v>309400</v>
      </c>
      <c r="E34" s="72" t="s">
        <v>184</v>
      </c>
      <c r="F34" s="75" t="s">
        <v>936</v>
      </c>
    </row>
    <row r="35" spans="1:6" x14ac:dyDescent="0.25">
      <c r="A35" s="71" t="s">
        <v>561</v>
      </c>
      <c r="B35" s="83" t="s">
        <v>458</v>
      </c>
      <c r="C35" s="88" t="s">
        <v>26</v>
      </c>
      <c r="D35" s="68">
        <f>260000*1.19</f>
        <v>309400</v>
      </c>
      <c r="E35" s="72" t="s">
        <v>184</v>
      </c>
      <c r="F35" s="75" t="s">
        <v>936</v>
      </c>
    </row>
    <row r="36" spans="1:6" ht="15.75" thickBot="1" x14ac:dyDescent="0.3">
      <c r="A36" s="71" t="s">
        <v>562</v>
      </c>
      <c r="B36" s="83" t="s">
        <v>486</v>
      </c>
      <c r="C36" s="88" t="s">
        <v>26</v>
      </c>
      <c r="D36" s="68">
        <f>1400000*1.19</f>
        <v>1666000</v>
      </c>
      <c r="E36" s="72" t="s">
        <v>184</v>
      </c>
      <c r="F36" s="75" t="s">
        <v>936</v>
      </c>
    </row>
    <row r="37" spans="1:6" x14ac:dyDescent="0.25">
      <c r="A37" s="114" t="s">
        <v>563</v>
      </c>
      <c r="B37" s="117" t="s">
        <v>459</v>
      </c>
      <c r="C37" s="123" t="s">
        <v>26</v>
      </c>
      <c r="D37" s="130">
        <f>1800000*1.19</f>
        <v>2142000</v>
      </c>
      <c r="E37" s="135" t="s">
        <v>184</v>
      </c>
      <c r="F37" s="75" t="s">
        <v>936</v>
      </c>
    </row>
    <row r="38" spans="1:6" ht="15" customHeight="1" thickBot="1" x14ac:dyDescent="0.3">
      <c r="A38" s="89" t="s">
        <v>564</v>
      </c>
      <c r="B38" s="86" t="s">
        <v>473</v>
      </c>
      <c r="C38" s="87" t="s">
        <v>26</v>
      </c>
      <c r="D38" s="90">
        <f>2600000*1.19</f>
        <v>3094000</v>
      </c>
      <c r="E38" s="97" t="s">
        <v>184</v>
      </c>
      <c r="F38" s="75" t="s">
        <v>936</v>
      </c>
    </row>
    <row r="39" spans="1:6" x14ac:dyDescent="0.25">
      <c r="A39" s="114" t="s">
        <v>565</v>
      </c>
      <c r="B39" s="117" t="s">
        <v>462</v>
      </c>
      <c r="C39" s="123" t="s">
        <v>26</v>
      </c>
      <c r="D39" s="130">
        <f>3400000*1.19</f>
        <v>4046000</v>
      </c>
      <c r="E39" s="135" t="s">
        <v>184</v>
      </c>
      <c r="F39" s="75" t="s">
        <v>936</v>
      </c>
    </row>
    <row r="40" spans="1:6" ht="30" x14ac:dyDescent="0.25">
      <c r="A40" s="91" t="s">
        <v>566</v>
      </c>
      <c r="B40" s="83" t="s">
        <v>488</v>
      </c>
      <c r="C40" s="84" t="s">
        <v>26</v>
      </c>
      <c r="D40" s="68">
        <f>1399000*1.19</f>
        <v>1664810</v>
      </c>
      <c r="E40" s="72" t="s">
        <v>184</v>
      </c>
      <c r="F40" s="75" t="s">
        <v>936</v>
      </c>
    </row>
    <row r="41" spans="1:6" ht="30.75" thickBot="1" x14ac:dyDescent="0.3">
      <c r="A41" s="91" t="s">
        <v>567</v>
      </c>
      <c r="B41" s="86" t="s">
        <v>444</v>
      </c>
      <c r="C41" s="87" t="s">
        <v>26</v>
      </c>
      <c r="D41" s="90">
        <f>1919000*1.19</f>
        <v>2283610</v>
      </c>
      <c r="E41" s="97" t="s">
        <v>184</v>
      </c>
      <c r="F41" s="75" t="s">
        <v>936</v>
      </c>
    </row>
    <row r="42" spans="1:6" ht="30" x14ac:dyDescent="0.25">
      <c r="A42" s="112" t="s">
        <v>573</v>
      </c>
      <c r="B42" s="117" t="s">
        <v>443</v>
      </c>
      <c r="C42" s="123" t="s">
        <v>26</v>
      </c>
      <c r="D42" s="130">
        <f>100000*1.19</f>
        <v>119000</v>
      </c>
      <c r="E42" s="135" t="s">
        <v>184</v>
      </c>
      <c r="F42" s="75" t="s">
        <v>936</v>
      </c>
    </row>
    <row r="43" spans="1:6" x14ac:dyDescent="0.25">
      <c r="A43" s="71" t="s">
        <v>574</v>
      </c>
      <c r="B43" s="83" t="s">
        <v>455</v>
      </c>
      <c r="C43" s="84" t="s">
        <v>26</v>
      </c>
      <c r="D43" s="68">
        <f>670000*1.19</f>
        <v>797300</v>
      </c>
      <c r="E43" s="72" t="s">
        <v>184</v>
      </c>
      <c r="F43" s="75" t="s">
        <v>936</v>
      </c>
    </row>
    <row r="44" spans="1:6" x14ac:dyDescent="0.25">
      <c r="A44" s="71" t="s">
        <v>575</v>
      </c>
      <c r="B44" s="83" t="s">
        <v>429</v>
      </c>
      <c r="C44" s="84" t="s">
        <v>26</v>
      </c>
      <c r="D44" s="68">
        <f>1200000*1.19</f>
        <v>1428000</v>
      </c>
      <c r="E44" s="72" t="s">
        <v>184</v>
      </c>
      <c r="F44" s="75" t="s">
        <v>936</v>
      </c>
    </row>
    <row r="45" spans="1:6" ht="15" customHeight="1" x14ac:dyDescent="0.25">
      <c r="A45" s="71" t="s">
        <v>576</v>
      </c>
      <c r="B45" s="83" t="s">
        <v>416</v>
      </c>
      <c r="C45" s="84" t="s">
        <v>26</v>
      </c>
      <c r="D45" s="68">
        <f>1700000*1.19</f>
        <v>2023000</v>
      </c>
      <c r="E45" s="72" t="s">
        <v>184</v>
      </c>
      <c r="F45" s="75" t="s">
        <v>936</v>
      </c>
    </row>
    <row r="46" spans="1:6" x14ac:dyDescent="0.25">
      <c r="A46" s="71" t="s">
        <v>577</v>
      </c>
      <c r="B46" s="83" t="s">
        <v>410</v>
      </c>
      <c r="C46" s="84" t="s">
        <v>26</v>
      </c>
      <c r="D46" s="68">
        <f>10000000*1.19</f>
        <v>11900000</v>
      </c>
      <c r="E46" s="72" t="s">
        <v>184</v>
      </c>
      <c r="F46" s="75" t="s">
        <v>936</v>
      </c>
    </row>
    <row r="47" spans="1:6" x14ac:dyDescent="0.25">
      <c r="A47" s="71" t="s">
        <v>578</v>
      </c>
      <c r="B47" s="83" t="s">
        <v>499</v>
      </c>
      <c r="C47" s="84" t="s">
        <v>26</v>
      </c>
      <c r="D47" s="68">
        <f>19000000*1.19</f>
        <v>22610000</v>
      </c>
      <c r="E47" s="72" t="s">
        <v>184</v>
      </c>
      <c r="F47" s="75" t="s">
        <v>936</v>
      </c>
    </row>
    <row r="48" spans="1:6" x14ac:dyDescent="0.25">
      <c r="A48" s="71" t="s">
        <v>579</v>
      </c>
      <c r="B48" s="83" t="s">
        <v>485</v>
      </c>
      <c r="C48" s="84" t="s">
        <v>26</v>
      </c>
      <c r="D48" s="68">
        <f>1950000*1.19</f>
        <v>2320500</v>
      </c>
      <c r="E48" s="72" t="s">
        <v>184</v>
      </c>
      <c r="F48" s="75" t="s">
        <v>936</v>
      </c>
    </row>
    <row r="49" spans="1:6" x14ac:dyDescent="0.25">
      <c r="A49" s="71" t="s">
        <v>580</v>
      </c>
      <c r="B49" s="83" t="s">
        <v>454</v>
      </c>
      <c r="C49" s="84" t="s">
        <v>26</v>
      </c>
      <c r="D49" s="68">
        <f>2550000*1.19</f>
        <v>3034500</v>
      </c>
      <c r="E49" s="72" t="s">
        <v>184</v>
      </c>
      <c r="F49" s="75" t="s">
        <v>936</v>
      </c>
    </row>
    <row r="50" spans="1:6" x14ac:dyDescent="0.25">
      <c r="A50" s="71" t="s">
        <v>581</v>
      </c>
      <c r="B50" s="83" t="s">
        <v>472</v>
      </c>
      <c r="C50" s="84" t="s">
        <v>26</v>
      </c>
      <c r="D50" s="68">
        <f>3450000*1.19</f>
        <v>4105500</v>
      </c>
      <c r="E50" s="72" t="s">
        <v>184</v>
      </c>
      <c r="F50" s="75" t="s">
        <v>936</v>
      </c>
    </row>
    <row r="51" spans="1:6" x14ac:dyDescent="0.25">
      <c r="A51" s="71" t="s">
        <v>582</v>
      </c>
      <c r="B51" s="83" t="s">
        <v>463</v>
      </c>
      <c r="C51" s="84" t="s">
        <v>26</v>
      </c>
      <c r="D51" s="68">
        <f>4350000*1.19</f>
        <v>5176500</v>
      </c>
      <c r="E51" s="72" t="s">
        <v>184</v>
      </c>
      <c r="F51" s="75" t="s">
        <v>936</v>
      </c>
    </row>
    <row r="52" spans="1:6" ht="15.75" thickBot="1" x14ac:dyDescent="0.3">
      <c r="A52" s="71" t="s">
        <v>583</v>
      </c>
      <c r="B52" s="86" t="s">
        <v>925</v>
      </c>
      <c r="C52" s="93" t="s">
        <v>26</v>
      </c>
      <c r="D52" s="94">
        <f>8100000*1.1</f>
        <v>8910000</v>
      </c>
      <c r="E52" s="145" t="s">
        <v>184</v>
      </c>
      <c r="F52" s="75" t="s">
        <v>936</v>
      </c>
    </row>
    <row r="53" spans="1:6" x14ac:dyDescent="0.25">
      <c r="A53" s="112" t="s">
        <v>584</v>
      </c>
      <c r="B53" s="117" t="s">
        <v>923</v>
      </c>
      <c r="C53" s="123" t="s">
        <v>26</v>
      </c>
      <c r="D53" s="130">
        <f>8800000*1.19</f>
        <v>10472000</v>
      </c>
      <c r="E53" s="137" t="s">
        <v>184</v>
      </c>
      <c r="F53" s="75" t="s">
        <v>936</v>
      </c>
    </row>
    <row r="54" spans="1:6" x14ac:dyDescent="0.25">
      <c r="A54" s="71" t="s">
        <v>585</v>
      </c>
      <c r="B54" s="83" t="s">
        <v>490</v>
      </c>
      <c r="C54" s="84" t="s">
        <v>26</v>
      </c>
      <c r="D54" s="68">
        <f>2150000*1.19</f>
        <v>2558500</v>
      </c>
      <c r="E54" s="72" t="s">
        <v>184</v>
      </c>
      <c r="F54" s="75" t="s">
        <v>936</v>
      </c>
    </row>
    <row r="55" spans="1:6" ht="15.75" thickBot="1" x14ac:dyDescent="0.3">
      <c r="A55" s="71" t="s">
        <v>586</v>
      </c>
      <c r="B55" s="86" t="s">
        <v>456</v>
      </c>
      <c r="C55" s="87" t="s">
        <v>26</v>
      </c>
      <c r="D55" s="90">
        <f>2200000*1.19</f>
        <v>2618000</v>
      </c>
      <c r="E55" s="97" t="s">
        <v>184</v>
      </c>
      <c r="F55" s="75" t="s">
        <v>936</v>
      </c>
    </row>
    <row r="56" spans="1:6" x14ac:dyDescent="0.25">
      <c r="A56" s="112" t="s">
        <v>589</v>
      </c>
      <c r="B56" s="117" t="s">
        <v>461</v>
      </c>
      <c r="C56" s="123" t="s">
        <v>26</v>
      </c>
      <c r="D56" s="130">
        <f>3800000*1.19</f>
        <v>4522000</v>
      </c>
      <c r="E56" s="135" t="s">
        <v>184</v>
      </c>
      <c r="F56" s="75" t="s">
        <v>936</v>
      </c>
    </row>
    <row r="57" spans="1:6" x14ac:dyDescent="0.25">
      <c r="A57" s="71" t="s">
        <v>591</v>
      </c>
      <c r="B57" s="83" t="s">
        <v>442</v>
      </c>
      <c r="C57" s="84" t="s">
        <v>26</v>
      </c>
      <c r="D57" s="68">
        <f>6200000*1.19</f>
        <v>7378000</v>
      </c>
      <c r="E57" s="72" t="s">
        <v>184</v>
      </c>
      <c r="F57" s="75" t="s">
        <v>936</v>
      </c>
    </row>
    <row r="58" spans="1:6" x14ac:dyDescent="0.25">
      <c r="A58" s="71" t="s">
        <v>600</v>
      </c>
      <c r="B58" s="83" t="s">
        <v>440</v>
      </c>
      <c r="C58" s="84" t="s">
        <v>26</v>
      </c>
      <c r="D58" s="68">
        <f>48000*1.19</f>
        <v>57120</v>
      </c>
      <c r="E58" s="72" t="s">
        <v>184</v>
      </c>
      <c r="F58" s="75" t="s">
        <v>936</v>
      </c>
    </row>
    <row r="59" spans="1:6" x14ac:dyDescent="0.25">
      <c r="A59" s="71" t="s">
        <v>601</v>
      </c>
      <c r="B59" s="83" t="s">
        <v>432</v>
      </c>
      <c r="C59" s="84" t="s">
        <v>26</v>
      </c>
      <c r="D59" s="68">
        <f>76000*1.19</f>
        <v>90440</v>
      </c>
      <c r="E59" s="72" t="s">
        <v>184</v>
      </c>
      <c r="F59" s="75" t="s">
        <v>936</v>
      </c>
    </row>
    <row r="60" spans="1:6" x14ac:dyDescent="0.25">
      <c r="A60" s="71" t="s">
        <v>602</v>
      </c>
      <c r="B60" s="83" t="s">
        <v>480</v>
      </c>
      <c r="C60" s="84" t="s">
        <v>26</v>
      </c>
      <c r="D60" s="68">
        <f>218000*1.19</f>
        <v>259420</v>
      </c>
      <c r="E60" s="72" t="s">
        <v>184</v>
      </c>
      <c r="F60" s="75" t="s">
        <v>936</v>
      </c>
    </row>
    <row r="61" spans="1:6" x14ac:dyDescent="0.25">
      <c r="A61" s="71" t="s">
        <v>603</v>
      </c>
      <c r="B61" s="83" t="s">
        <v>430</v>
      </c>
      <c r="C61" s="84" t="s">
        <v>26</v>
      </c>
      <c r="D61" s="68">
        <f>250000*1.19</f>
        <v>297500</v>
      </c>
      <c r="E61" s="72" t="s">
        <v>184</v>
      </c>
      <c r="F61" s="75" t="s">
        <v>936</v>
      </c>
    </row>
    <row r="62" spans="1:6" x14ac:dyDescent="0.25">
      <c r="A62" s="71" t="s">
        <v>604</v>
      </c>
      <c r="B62" s="83" t="s">
        <v>481</v>
      </c>
      <c r="C62" s="84" t="s">
        <v>26</v>
      </c>
      <c r="D62" s="68">
        <f>414000*1.19</f>
        <v>492660</v>
      </c>
      <c r="E62" s="72" t="s">
        <v>184</v>
      </c>
      <c r="F62" s="75" t="s">
        <v>936</v>
      </c>
    </row>
    <row r="63" spans="1:6" x14ac:dyDescent="0.25">
      <c r="A63" s="71" t="s">
        <v>609</v>
      </c>
      <c r="B63" s="83" t="s">
        <v>431</v>
      </c>
      <c r="C63" s="84" t="s">
        <v>26</v>
      </c>
      <c r="D63" s="68">
        <f>546000*1.19</f>
        <v>649740</v>
      </c>
      <c r="E63" s="72" t="s">
        <v>184</v>
      </c>
      <c r="F63" s="75" t="s">
        <v>936</v>
      </c>
    </row>
    <row r="64" spans="1:6" x14ac:dyDescent="0.25">
      <c r="A64" s="71" t="s">
        <v>611</v>
      </c>
      <c r="B64" s="83" t="s">
        <v>417</v>
      </c>
      <c r="C64" s="84" t="s">
        <v>26</v>
      </c>
      <c r="D64" s="68">
        <f>944000*1.19</f>
        <v>1123360</v>
      </c>
      <c r="E64" s="72" t="s">
        <v>184</v>
      </c>
      <c r="F64" s="75" t="s">
        <v>936</v>
      </c>
    </row>
    <row r="65" spans="1:6" x14ac:dyDescent="0.25">
      <c r="A65" s="71" t="s">
        <v>613</v>
      </c>
      <c r="B65" s="83" t="s">
        <v>418</v>
      </c>
      <c r="C65" s="84" t="s">
        <v>26</v>
      </c>
      <c r="D65" s="68">
        <f>1920000*1.19</f>
        <v>2284800</v>
      </c>
      <c r="E65" s="72" t="s">
        <v>184</v>
      </c>
      <c r="F65" s="75" t="s">
        <v>936</v>
      </c>
    </row>
    <row r="66" spans="1:6" x14ac:dyDescent="0.25">
      <c r="A66" s="71" t="s">
        <v>615</v>
      </c>
      <c r="B66" s="83" t="s">
        <v>822</v>
      </c>
      <c r="C66" s="84" t="s">
        <v>26</v>
      </c>
      <c r="D66" s="68">
        <f>210000*1.19</f>
        <v>249900</v>
      </c>
      <c r="E66" s="99" t="s">
        <v>184</v>
      </c>
      <c r="F66" s="75" t="s">
        <v>936</v>
      </c>
    </row>
    <row r="67" spans="1:6" x14ac:dyDescent="0.25">
      <c r="A67" s="71" t="s">
        <v>617</v>
      </c>
      <c r="B67" s="83" t="s">
        <v>610</v>
      </c>
      <c r="C67" s="84" t="s">
        <v>26</v>
      </c>
      <c r="D67" s="68">
        <f>280000*1.19</f>
        <v>333200</v>
      </c>
      <c r="E67" s="99" t="s">
        <v>184</v>
      </c>
      <c r="F67" s="75" t="s">
        <v>936</v>
      </c>
    </row>
    <row r="68" spans="1:6" x14ac:dyDescent="0.25">
      <c r="A68" s="71" t="s">
        <v>619</v>
      </c>
      <c r="B68" s="83" t="s">
        <v>612</v>
      </c>
      <c r="C68" s="84" t="s">
        <v>26</v>
      </c>
      <c r="D68" s="68">
        <f>560000*1.19</f>
        <v>666400</v>
      </c>
      <c r="E68" s="99" t="s">
        <v>184</v>
      </c>
      <c r="F68" s="75" t="s">
        <v>936</v>
      </c>
    </row>
    <row r="69" spans="1:6" x14ac:dyDescent="0.25">
      <c r="A69" s="71" t="s">
        <v>621</v>
      </c>
      <c r="B69" s="83" t="s">
        <v>614</v>
      </c>
      <c r="C69" s="84" t="s">
        <v>26</v>
      </c>
      <c r="D69" s="68">
        <f>374000*1.19</f>
        <v>445060</v>
      </c>
      <c r="E69" s="99" t="s">
        <v>184</v>
      </c>
      <c r="F69" s="75" t="s">
        <v>936</v>
      </c>
    </row>
    <row r="70" spans="1:6" x14ac:dyDescent="0.25">
      <c r="A70" s="71" t="s">
        <v>623</v>
      </c>
      <c r="B70" s="83" t="s">
        <v>616</v>
      </c>
      <c r="C70" s="84" t="s">
        <v>26</v>
      </c>
      <c r="D70" s="68">
        <f>496000*1.19</f>
        <v>590240</v>
      </c>
      <c r="E70" s="99" t="s">
        <v>184</v>
      </c>
      <c r="F70" s="75" t="s">
        <v>936</v>
      </c>
    </row>
    <row r="71" spans="1:6" x14ac:dyDescent="0.25">
      <c r="A71" s="71" t="s">
        <v>625</v>
      </c>
      <c r="B71" s="83" t="s">
        <v>618</v>
      </c>
      <c r="C71" s="84" t="s">
        <v>26</v>
      </c>
      <c r="D71" s="68">
        <f>620000*1.19</f>
        <v>737800</v>
      </c>
      <c r="E71" s="99" t="s">
        <v>184</v>
      </c>
      <c r="F71" s="75" t="s">
        <v>936</v>
      </c>
    </row>
    <row r="72" spans="1:6" x14ac:dyDescent="0.25">
      <c r="A72" s="71" t="s">
        <v>627</v>
      </c>
      <c r="B72" s="83" t="s">
        <v>620</v>
      </c>
      <c r="C72" s="84" t="s">
        <v>26</v>
      </c>
      <c r="D72" s="68">
        <f>745000*1.19</f>
        <v>886550</v>
      </c>
      <c r="E72" s="99" t="s">
        <v>184</v>
      </c>
      <c r="F72" s="75" t="s">
        <v>936</v>
      </c>
    </row>
    <row r="73" spans="1:6" x14ac:dyDescent="0.25">
      <c r="A73" s="71" t="s">
        <v>629</v>
      </c>
      <c r="B73" s="83" t="s">
        <v>622</v>
      </c>
      <c r="C73" s="84" t="s">
        <v>26</v>
      </c>
      <c r="D73" s="68">
        <f>867000*1.19</f>
        <v>1031730</v>
      </c>
      <c r="E73" s="99" t="s">
        <v>184</v>
      </c>
      <c r="F73" s="75" t="s">
        <v>936</v>
      </c>
    </row>
    <row r="74" spans="1:6" x14ac:dyDescent="0.25">
      <c r="A74" s="71" t="s">
        <v>631</v>
      </c>
      <c r="B74" s="83" t="s">
        <v>624</v>
      </c>
      <c r="C74" s="84" t="s">
        <v>26</v>
      </c>
      <c r="D74" s="68">
        <f>992000*1.19</f>
        <v>1180480</v>
      </c>
      <c r="E74" s="99" t="s">
        <v>184</v>
      </c>
      <c r="F74" s="75" t="s">
        <v>936</v>
      </c>
    </row>
    <row r="75" spans="1:6" x14ac:dyDescent="0.25">
      <c r="A75" s="71" t="s">
        <v>633</v>
      </c>
      <c r="B75" s="83" t="s">
        <v>626</v>
      </c>
      <c r="C75" s="84" t="s">
        <v>26</v>
      </c>
      <c r="D75" s="68">
        <f>1116000*1.19</f>
        <v>1328040</v>
      </c>
      <c r="E75" s="99" t="s">
        <v>184</v>
      </c>
      <c r="F75" s="75" t="s">
        <v>936</v>
      </c>
    </row>
    <row r="76" spans="1:6" x14ac:dyDescent="0.25">
      <c r="A76" s="71" t="s">
        <v>635</v>
      </c>
      <c r="B76" s="83" t="s">
        <v>628</v>
      </c>
      <c r="C76" s="84" t="s">
        <v>26</v>
      </c>
      <c r="D76" s="68">
        <f>1240000*1.19</f>
        <v>1475600</v>
      </c>
      <c r="E76" s="99" t="s">
        <v>184</v>
      </c>
      <c r="F76" s="75" t="s">
        <v>936</v>
      </c>
    </row>
    <row r="77" spans="1:6" x14ac:dyDescent="0.25">
      <c r="A77" s="71" t="s">
        <v>637</v>
      </c>
      <c r="B77" s="83" t="s">
        <v>630</v>
      </c>
      <c r="C77" s="84" t="s">
        <v>26</v>
      </c>
      <c r="D77" s="68">
        <f>514000*1.19</f>
        <v>611660</v>
      </c>
      <c r="E77" s="99" t="s">
        <v>184</v>
      </c>
      <c r="F77" s="75" t="s">
        <v>936</v>
      </c>
    </row>
    <row r="78" spans="1:6" x14ac:dyDescent="0.25">
      <c r="A78" s="71" t="s">
        <v>639</v>
      </c>
      <c r="B78" s="83" t="s">
        <v>632</v>
      </c>
      <c r="C78" s="84" t="s">
        <v>26</v>
      </c>
      <c r="D78" s="68">
        <f>1027000*1.19</f>
        <v>1222130</v>
      </c>
      <c r="E78" s="99" t="s">
        <v>184</v>
      </c>
      <c r="F78" s="75" t="s">
        <v>936</v>
      </c>
    </row>
    <row r="79" spans="1:6" x14ac:dyDescent="0.25">
      <c r="A79" s="71" t="s">
        <v>641</v>
      </c>
      <c r="B79" s="83" t="s">
        <v>634</v>
      </c>
      <c r="C79" s="84" t="s">
        <v>26</v>
      </c>
      <c r="D79" s="68">
        <f>434000*1.19</f>
        <v>516460</v>
      </c>
      <c r="E79" s="99" t="s">
        <v>184</v>
      </c>
      <c r="F79" s="75" t="s">
        <v>936</v>
      </c>
    </row>
    <row r="80" spans="1:6" x14ac:dyDescent="0.25">
      <c r="A80" s="71" t="s">
        <v>643</v>
      </c>
      <c r="B80" s="83" t="s">
        <v>636</v>
      </c>
      <c r="C80" s="84" t="s">
        <v>26</v>
      </c>
      <c r="D80" s="68">
        <f>578000*1.19</f>
        <v>687820</v>
      </c>
      <c r="E80" s="99" t="s">
        <v>184</v>
      </c>
      <c r="F80" s="75" t="s">
        <v>936</v>
      </c>
    </row>
    <row r="81" spans="1:6" x14ac:dyDescent="0.25">
      <c r="A81" s="71" t="s">
        <v>645</v>
      </c>
      <c r="B81" s="83" t="s">
        <v>638</v>
      </c>
      <c r="C81" s="84" t="s">
        <v>26</v>
      </c>
      <c r="D81" s="68">
        <f>723000*1.19</f>
        <v>860370</v>
      </c>
      <c r="E81" s="99" t="s">
        <v>184</v>
      </c>
      <c r="F81" s="75" t="s">
        <v>936</v>
      </c>
    </row>
    <row r="82" spans="1:6" ht="15.75" thickBot="1" x14ac:dyDescent="0.3">
      <c r="A82" s="71" t="s">
        <v>647</v>
      </c>
      <c r="B82" s="83" t="s">
        <v>640</v>
      </c>
      <c r="C82" s="84" t="s">
        <v>26</v>
      </c>
      <c r="D82" s="68">
        <f>867000*1.19</f>
        <v>1031730</v>
      </c>
      <c r="E82" s="99" t="s">
        <v>184</v>
      </c>
      <c r="F82" s="75" t="s">
        <v>936</v>
      </c>
    </row>
    <row r="83" spans="1:6" x14ac:dyDescent="0.25">
      <c r="A83" s="112" t="s">
        <v>649</v>
      </c>
      <c r="B83" s="117" t="s">
        <v>642</v>
      </c>
      <c r="C83" s="123" t="s">
        <v>26</v>
      </c>
      <c r="D83" s="130">
        <f>1012000*1.19</f>
        <v>1204280</v>
      </c>
      <c r="E83" s="137" t="s">
        <v>184</v>
      </c>
      <c r="F83" s="75" t="s">
        <v>936</v>
      </c>
    </row>
    <row r="84" spans="1:6" x14ac:dyDescent="0.25">
      <c r="A84" s="71" t="s">
        <v>651</v>
      </c>
      <c r="B84" s="83" t="s">
        <v>644</v>
      </c>
      <c r="C84" s="84" t="s">
        <v>26</v>
      </c>
      <c r="D84" s="68">
        <f>1156000*1.19</f>
        <v>1375640</v>
      </c>
      <c r="E84" s="99" t="s">
        <v>184</v>
      </c>
      <c r="F84" s="75" t="s">
        <v>936</v>
      </c>
    </row>
    <row r="85" spans="1:6" x14ac:dyDescent="0.25">
      <c r="A85" s="71" t="s">
        <v>653</v>
      </c>
      <c r="B85" s="83" t="s">
        <v>646</v>
      </c>
      <c r="C85" s="84" t="s">
        <v>26</v>
      </c>
      <c r="D85" s="68">
        <f>1300000*1.19</f>
        <v>1547000</v>
      </c>
      <c r="E85" s="99" t="s">
        <v>184</v>
      </c>
      <c r="F85" s="75" t="s">
        <v>936</v>
      </c>
    </row>
    <row r="86" spans="1:6" x14ac:dyDescent="0.25">
      <c r="A86" s="71" t="s">
        <v>655</v>
      </c>
      <c r="B86" s="83" t="s">
        <v>648</v>
      </c>
      <c r="C86" s="84" t="s">
        <v>26</v>
      </c>
      <c r="D86" s="68">
        <f>1445000*1.19</f>
        <v>1719550</v>
      </c>
      <c r="E86" s="99" t="s">
        <v>184</v>
      </c>
      <c r="F86" s="75" t="s">
        <v>936</v>
      </c>
    </row>
    <row r="87" spans="1:6" x14ac:dyDescent="0.25">
      <c r="A87" s="71" t="s">
        <v>657</v>
      </c>
      <c r="B87" s="83" t="s">
        <v>650</v>
      </c>
      <c r="C87" s="84" t="s">
        <v>26</v>
      </c>
      <c r="D87" s="68">
        <f>1589000*1.19</f>
        <v>1890910</v>
      </c>
      <c r="E87" s="99" t="s">
        <v>184</v>
      </c>
      <c r="F87" s="75" t="s">
        <v>936</v>
      </c>
    </row>
    <row r="88" spans="1:6" x14ac:dyDescent="0.25">
      <c r="A88" s="71" t="s">
        <v>659</v>
      </c>
      <c r="B88" s="83" t="s">
        <v>652</v>
      </c>
      <c r="C88" s="84" t="s">
        <v>26</v>
      </c>
      <c r="D88" s="68">
        <f>887000*1.19</f>
        <v>1055530</v>
      </c>
      <c r="E88" s="99" t="s">
        <v>184</v>
      </c>
      <c r="F88" s="75" t="s">
        <v>936</v>
      </c>
    </row>
    <row r="89" spans="1:6" x14ac:dyDescent="0.25">
      <c r="A89" s="71" t="s">
        <v>661</v>
      </c>
      <c r="B89" s="83" t="s">
        <v>654</v>
      </c>
      <c r="C89" s="84" t="s">
        <v>26</v>
      </c>
      <c r="D89" s="68">
        <f>1774000*1.19</f>
        <v>2111060</v>
      </c>
      <c r="E89" s="99" t="s">
        <v>184</v>
      </c>
      <c r="F89" s="75" t="s">
        <v>936</v>
      </c>
    </row>
    <row r="90" spans="1:6" x14ac:dyDescent="0.25">
      <c r="A90" s="71" t="s">
        <v>663</v>
      </c>
      <c r="B90" s="83" t="s">
        <v>656</v>
      </c>
      <c r="C90" s="84" t="s">
        <v>26</v>
      </c>
      <c r="D90" s="68">
        <f>712000*1.19</f>
        <v>847280</v>
      </c>
      <c r="E90" s="99" t="s">
        <v>184</v>
      </c>
      <c r="F90" s="75" t="s">
        <v>936</v>
      </c>
    </row>
    <row r="91" spans="1:6" x14ac:dyDescent="0.25">
      <c r="A91" s="71" t="s">
        <v>665</v>
      </c>
      <c r="B91" s="83" t="s">
        <v>658</v>
      </c>
      <c r="C91" s="84" t="s">
        <v>26</v>
      </c>
      <c r="D91" s="68">
        <f>947000*1.19</f>
        <v>1126930</v>
      </c>
      <c r="E91" s="99" t="s">
        <v>184</v>
      </c>
      <c r="F91" s="75" t="s">
        <v>936</v>
      </c>
    </row>
    <row r="92" spans="1:6" x14ac:dyDescent="0.25">
      <c r="A92" s="71" t="s">
        <v>667</v>
      </c>
      <c r="B92" s="83" t="s">
        <v>660</v>
      </c>
      <c r="C92" s="84" t="s">
        <v>26</v>
      </c>
      <c r="D92" s="68">
        <f>1185000*1.19</f>
        <v>1410150</v>
      </c>
      <c r="E92" s="99" t="s">
        <v>184</v>
      </c>
      <c r="F92" s="75" t="s">
        <v>936</v>
      </c>
    </row>
    <row r="93" spans="1:6" ht="15.75" thickBot="1" x14ac:dyDescent="0.3">
      <c r="A93" s="71" t="s">
        <v>669</v>
      </c>
      <c r="B93" s="83" t="s">
        <v>662</v>
      </c>
      <c r="C93" s="84" t="s">
        <v>26</v>
      </c>
      <c r="D93" s="68">
        <f>1420000*1.19</f>
        <v>1689800</v>
      </c>
      <c r="E93" s="99" t="s">
        <v>184</v>
      </c>
      <c r="F93" s="75" t="s">
        <v>936</v>
      </c>
    </row>
    <row r="94" spans="1:6" x14ac:dyDescent="0.25">
      <c r="A94" s="112" t="s">
        <v>671</v>
      </c>
      <c r="B94" s="117" t="s">
        <v>664</v>
      </c>
      <c r="C94" s="123" t="s">
        <v>26</v>
      </c>
      <c r="D94" s="130">
        <f>1656000*1.19</f>
        <v>1970640</v>
      </c>
      <c r="E94" s="137" t="s">
        <v>184</v>
      </c>
      <c r="F94" s="75" t="s">
        <v>936</v>
      </c>
    </row>
    <row r="95" spans="1:6" x14ac:dyDescent="0.25">
      <c r="A95" s="71" t="s">
        <v>673</v>
      </c>
      <c r="B95" s="83" t="s">
        <v>666</v>
      </c>
      <c r="C95" s="84" t="s">
        <v>26</v>
      </c>
      <c r="D95" s="68">
        <f>1894000*1.19</f>
        <v>2253860</v>
      </c>
      <c r="E95" s="99" t="s">
        <v>184</v>
      </c>
      <c r="F95" s="75" t="s">
        <v>936</v>
      </c>
    </row>
    <row r="96" spans="1:6" x14ac:dyDescent="0.25">
      <c r="A96" s="71" t="s">
        <v>675</v>
      </c>
      <c r="B96" s="83" t="s">
        <v>668</v>
      </c>
      <c r="C96" s="84" t="s">
        <v>26</v>
      </c>
      <c r="D96" s="68">
        <f>1463000*1.19</f>
        <v>1740970</v>
      </c>
      <c r="E96" s="99" t="s">
        <v>184</v>
      </c>
      <c r="F96" s="75" t="s">
        <v>936</v>
      </c>
    </row>
    <row r="97" spans="1:6" x14ac:dyDescent="0.25">
      <c r="A97" s="71" t="s">
        <v>677</v>
      </c>
      <c r="B97" s="83" t="s">
        <v>670</v>
      </c>
      <c r="C97" s="84" t="s">
        <v>26</v>
      </c>
      <c r="D97" s="68">
        <f>2367000*1.19</f>
        <v>2816730</v>
      </c>
      <c r="E97" s="99" t="s">
        <v>184</v>
      </c>
      <c r="F97" s="75" t="s">
        <v>936</v>
      </c>
    </row>
    <row r="98" spans="1:6" x14ac:dyDescent="0.25">
      <c r="A98" s="71" t="s">
        <v>679</v>
      </c>
      <c r="B98" s="83" t="s">
        <v>672</v>
      </c>
      <c r="C98" s="84" t="s">
        <v>26</v>
      </c>
      <c r="D98" s="68">
        <f>2603000*1.19</f>
        <v>3097570</v>
      </c>
      <c r="E98" s="99" t="s">
        <v>184</v>
      </c>
      <c r="F98" s="75" t="s">
        <v>936</v>
      </c>
    </row>
    <row r="99" spans="1:6" x14ac:dyDescent="0.25">
      <c r="A99" s="71" t="s">
        <v>681</v>
      </c>
      <c r="B99" s="83" t="s">
        <v>674</v>
      </c>
      <c r="C99" s="84" t="s">
        <v>26</v>
      </c>
      <c r="D99" s="68">
        <f>1198000*1.19</f>
        <v>1425620</v>
      </c>
      <c r="E99" s="99" t="s">
        <v>184</v>
      </c>
      <c r="F99" s="75" t="s">
        <v>936</v>
      </c>
    </row>
    <row r="100" spans="1:6" x14ac:dyDescent="0.25">
      <c r="A100" s="71" t="s">
        <v>683</v>
      </c>
      <c r="B100" s="83" t="s">
        <v>676</v>
      </c>
      <c r="C100" s="84" t="s">
        <v>26</v>
      </c>
      <c r="D100" s="68">
        <f>2396000*1.19</f>
        <v>2851240</v>
      </c>
      <c r="E100" s="99" t="s">
        <v>184</v>
      </c>
      <c r="F100" s="75" t="s">
        <v>936</v>
      </c>
    </row>
    <row r="101" spans="1:6" x14ac:dyDescent="0.25">
      <c r="A101" s="71" t="s">
        <v>685</v>
      </c>
      <c r="B101" s="83" t="s">
        <v>678</v>
      </c>
      <c r="C101" s="84" t="s">
        <v>26</v>
      </c>
      <c r="D101" s="68">
        <f>934000*1.19</f>
        <v>1111460</v>
      </c>
      <c r="E101" s="99" t="s">
        <v>184</v>
      </c>
      <c r="F101" s="75" t="s">
        <v>936</v>
      </c>
    </row>
    <row r="102" spans="1:6" ht="15.75" thickBot="1" x14ac:dyDescent="0.3">
      <c r="A102" s="71" t="s">
        <v>687</v>
      </c>
      <c r="B102" s="95" t="s">
        <v>680</v>
      </c>
      <c r="C102" s="84" t="s">
        <v>26</v>
      </c>
      <c r="D102" s="68">
        <f>1245000*1.19</f>
        <v>1481550</v>
      </c>
      <c r="E102" s="99" t="s">
        <v>184</v>
      </c>
      <c r="F102" s="75" t="s">
        <v>936</v>
      </c>
    </row>
    <row r="103" spans="1:6" x14ac:dyDescent="0.25">
      <c r="A103" s="112" t="s">
        <v>689</v>
      </c>
      <c r="B103" s="117" t="s">
        <v>682</v>
      </c>
      <c r="C103" s="123" t="s">
        <v>26</v>
      </c>
      <c r="D103" s="130">
        <f>1556000*1.19</f>
        <v>1851640</v>
      </c>
      <c r="E103" s="137" t="s">
        <v>184</v>
      </c>
      <c r="F103" s="75" t="s">
        <v>936</v>
      </c>
    </row>
    <row r="104" spans="1:6" x14ac:dyDescent="0.25">
      <c r="A104" s="71" t="s">
        <v>691</v>
      </c>
      <c r="B104" s="83" t="s">
        <v>684</v>
      </c>
      <c r="C104" s="84" t="s">
        <v>26</v>
      </c>
      <c r="D104" s="68">
        <f>1867000*1.19</f>
        <v>2221730</v>
      </c>
      <c r="E104" s="99" t="s">
        <v>184</v>
      </c>
      <c r="F104" s="75" t="s">
        <v>936</v>
      </c>
    </row>
    <row r="105" spans="1:6" ht="15.75" thickBot="1" x14ac:dyDescent="0.3">
      <c r="A105" s="71" t="s">
        <v>693</v>
      </c>
      <c r="B105" s="86" t="s">
        <v>686</v>
      </c>
      <c r="C105" s="87" t="s">
        <v>26</v>
      </c>
      <c r="D105" s="90">
        <f>2178000*1.19</f>
        <v>2591820</v>
      </c>
      <c r="E105" s="139" t="s">
        <v>184</v>
      </c>
      <c r="F105" s="75" t="s">
        <v>936</v>
      </c>
    </row>
    <row r="106" spans="1:6" x14ac:dyDescent="0.25">
      <c r="A106" s="112" t="s">
        <v>695</v>
      </c>
      <c r="B106" s="117" t="s">
        <v>688</v>
      </c>
      <c r="C106" s="123" t="s">
        <v>26</v>
      </c>
      <c r="D106" s="130">
        <f>2489000*1.19</f>
        <v>2961910</v>
      </c>
      <c r="E106" s="137" t="s">
        <v>184</v>
      </c>
      <c r="F106" s="75" t="s">
        <v>936</v>
      </c>
    </row>
    <row r="107" spans="1:6" x14ac:dyDescent="0.25">
      <c r="A107" s="71" t="s">
        <v>697</v>
      </c>
      <c r="B107" s="83" t="s">
        <v>690</v>
      </c>
      <c r="C107" s="84" t="s">
        <v>26</v>
      </c>
      <c r="D107" s="68">
        <f>2800000*1.19</f>
        <v>3332000</v>
      </c>
      <c r="E107" s="99" t="s">
        <v>184</v>
      </c>
      <c r="F107" s="75" t="s">
        <v>936</v>
      </c>
    </row>
    <row r="108" spans="1:6" x14ac:dyDescent="0.25">
      <c r="A108" s="71" t="s">
        <v>699</v>
      </c>
      <c r="B108" s="83" t="s">
        <v>692</v>
      </c>
      <c r="C108" s="84" t="s">
        <v>26</v>
      </c>
      <c r="D108" s="68">
        <f>3112000*1.19</f>
        <v>3703280</v>
      </c>
      <c r="E108" s="99" t="s">
        <v>184</v>
      </c>
      <c r="F108" s="75" t="s">
        <v>936</v>
      </c>
    </row>
    <row r="109" spans="1:6" ht="15.75" thickBot="1" x14ac:dyDescent="0.3">
      <c r="A109" s="71" t="s">
        <v>701</v>
      </c>
      <c r="B109" s="86" t="s">
        <v>694</v>
      </c>
      <c r="C109" s="87" t="s">
        <v>26</v>
      </c>
      <c r="D109" s="90">
        <f>3423000*1.19</f>
        <v>4073370</v>
      </c>
      <c r="E109" s="99" t="s">
        <v>184</v>
      </c>
      <c r="F109" s="75" t="s">
        <v>936</v>
      </c>
    </row>
    <row r="110" spans="1:6" x14ac:dyDescent="0.25">
      <c r="A110" s="112" t="s">
        <v>703</v>
      </c>
      <c r="B110" s="117" t="s">
        <v>696</v>
      </c>
      <c r="C110" s="123" t="s">
        <v>26</v>
      </c>
      <c r="D110" s="130">
        <f>1385000*1.19</f>
        <v>1648150</v>
      </c>
      <c r="E110" s="137" t="s">
        <v>184</v>
      </c>
      <c r="F110" s="75" t="s">
        <v>936</v>
      </c>
    </row>
    <row r="111" spans="1:6" x14ac:dyDescent="0.25">
      <c r="A111" s="71" t="s">
        <v>705</v>
      </c>
      <c r="B111" s="83" t="s">
        <v>698</v>
      </c>
      <c r="C111" s="84" t="s">
        <v>26</v>
      </c>
      <c r="D111" s="68">
        <f>2769000*1.19</f>
        <v>3295110</v>
      </c>
      <c r="E111" s="99" t="s">
        <v>184</v>
      </c>
      <c r="F111" s="75" t="s">
        <v>936</v>
      </c>
    </row>
    <row r="112" spans="1:6" x14ac:dyDescent="0.25">
      <c r="A112" s="71" t="s">
        <v>707</v>
      </c>
      <c r="B112" s="83" t="s">
        <v>700</v>
      </c>
      <c r="C112" s="84" t="s">
        <v>26</v>
      </c>
      <c r="D112" s="68">
        <f>1178000*1.19</f>
        <v>1401820</v>
      </c>
      <c r="E112" s="99" t="s">
        <v>184</v>
      </c>
      <c r="F112" s="75" t="s">
        <v>936</v>
      </c>
    </row>
    <row r="113" spans="1:6" ht="15" customHeight="1" x14ac:dyDescent="0.25">
      <c r="A113" s="71" t="s">
        <v>709</v>
      </c>
      <c r="B113" s="83" t="s">
        <v>702</v>
      </c>
      <c r="C113" s="84" t="s">
        <v>26</v>
      </c>
      <c r="D113" s="68">
        <f>1563000*1.19</f>
        <v>1859970</v>
      </c>
      <c r="E113" s="99" t="s">
        <v>184</v>
      </c>
      <c r="F113" s="75" t="s">
        <v>936</v>
      </c>
    </row>
    <row r="114" spans="1:6" x14ac:dyDescent="0.25">
      <c r="A114" s="71" t="s">
        <v>711</v>
      </c>
      <c r="B114" s="83" t="s">
        <v>704</v>
      </c>
      <c r="C114" s="84" t="s">
        <v>26</v>
      </c>
      <c r="D114" s="68">
        <f>1956000*1.19</f>
        <v>2327640</v>
      </c>
      <c r="E114" s="99" t="s">
        <v>184</v>
      </c>
      <c r="F114" s="75" t="s">
        <v>936</v>
      </c>
    </row>
    <row r="115" spans="1:6" x14ac:dyDescent="0.25">
      <c r="A115" s="71" t="s">
        <v>713</v>
      </c>
      <c r="B115" s="83" t="s">
        <v>706</v>
      </c>
      <c r="C115" s="84" t="s">
        <v>26</v>
      </c>
      <c r="D115" s="68">
        <f>2345000*1.19</f>
        <v>2790550</v>
      </c>
      <c r="E115" s="99" t="s">
        <v>184</v>
      </c>
      <c r="F115" s="75" t="s">
        <v>936</v>
      </c>
    </row>
    <row r="116" spans="1:6" x14ac:dyDescent="0.25">
      <c r="A116" s="71" t="s">
        <v>715</v>
      </c>
      <c r="B116" s="83" t="s">
        <v>708</v>
      </c>
      <c r="C116" s="84" t="s">
        <v>26</v>
      </c>
      <c r="D116" s="68">
        <f>2734000*1.19</f>
        <v>3253460</v>
      </c>
      <c r="E116" s="99" t="s">
        <v>184</v>
      </c>
      <c r="F116" s="75" t="s">
        <v>936</v>
      </c>
    </row>
    <row r="117" spans="1:6" x14ac:dyDescent="0.25">
      <c r="A117" s="71" t="s">
        <v>717</v>
      </c>
      <c r="B117" s="83" t="s">
        <v>710</v>
      </c>
      <c r="C117" s="84" t="s">
        <v>26</v>
      </c>
      <c r="D117" s="68">
        <f>3125000*1.19</f>
        <v>3718750</v>
      </c>
      <c r="E117" s="99" t="s">
        <v>184</v>
      </c>
      <c r="F117" s="75" t="s">
        <v>936</v>
      </c>
    </row>
    <row r="118" spans="1:6" x14ac:dyDescent="0.25">
      <c r="A118" s="71" t="s">
        <v>719</v>
      </c>
      <c r="B118" s="83" t="s">
        <v>712</v>
      </c>
      <c r="C118" s="84" t="s">
        <v>26</v>
      </c>
      <c r="D118" s="68">
        <f>3516000*1.19</f>
        <v>4184040</v>
      </c>
      <c r="E118" s="99" t="s">
        <v>184</v>
      </c>
      <c r="F118" s="75" t="s">
        <v>936</v>
      </c>
    </row>
    <row r="119" spans="1:6" x14ac:dyDescent="0.25">
      <c r="A119" s="71" t="s">
        <v>721</v>
      </c>
      <c r="B119" s="83" t="s">
        <v>714</v>
      </c>
      <c r="C119" s="84" t="s">
        <v>26</v>
      </c>
      <c r="D119" s="68">
        <f>3907000*1.19</f>
        <v>4649330</v>
      </c>
      <c r="E119" s="99" t="s">
        <v>184</v>
      </c>
      <c r="F119" s="75" t="s">
        <v>936</v>
      </c>
    </row>
    <row r="120" spans="1:6" ht="15.75" thickBot="1" x14ac:dyDescent="0.3">
      <c r="A120" s="71" t="s">
        <v>723</v>
      </c>
      <c r="B120" s="86" t="s">
        <v>716</v>
      </c>
      <c r="C120" s="87" t="s">
        <v>26</v>
      </c>
      <c r="D120" s="90">
        <f>4296000*1.19</f>
        <v>5112240</v>
      </c>
      <c r="E120" s="139" t="s">
        <v>184</v>
      </c>
      <c r="F120" s="75" t="s">
        <v>936</v>
      </c>
    </row>
    <row r="121" spans="1:6" x14ac:dyDescent="0.25">
      <c r="A121" s="112" t="s">
        <v>725</v>
      </c>
      <c r="B121" s="117" t="s">
        <v>718</v>
      </c>
      <c r="C121" s="123" t="s">
        <v>26</v>
      </c>
      <c r="D121" s="130">
        <f>1883000*1.19</f>
        <v>2240770</v>
      </c>
      <c r="E121" s="137" t="s">
        <v>184</v>
      </c>
      <c r="F121" s="75" t="s">
        <v>936</v>
      </c>
    </row>
    <row r="122" spans="1:6" x14ac:dyDescent="0.25">
      <c r="A122" s="71" t="s">
        <v>727</v>
      </c>
      <c r="B122" s="83" t="s">
        <v>720</v>
      </c>
      <c r="C122" s="84" t="s">
        <v>26</v>
      </c>
      <c r="D122" s="68">
        <f>3765000*1.19</f>
        <v>4480350</v>
      </c>
      <c r="E122" s="99" t="s">
        <v>184</v>
      </c>
      <c r="F122" s="75" t="s">
        <v>936</v>
      </c>
    </row>
    <row r="123" spans="1:6" x14ac:dyDescent="0.25">
      <c r="A123" s="71" t="s">
        <v>729</v>
      </c>
      <c r="B123" s="83" t="s">
        <v>722</v>
      </c>
      <c r="C123" s="84" t="s">
        <v>26</v>
      </c>
      <c r="D123" s="68">
        <f>1407000*1.19</f>
        <v>1674330</v>
      </c>
      <c r="E123" s="99" t="s">
        <v>184</v>
      </c>
      <c r="F123" s="75" t="s">
        <v>936</v>
      </c>
    </row>
    <row r="124" spans="1:6" ht="33.75" customHeight="1" x14ac:dyDescent="0.25">
      <c r="A124" s="71" t="s">
        <v>731</v>
      </c>
      <c r="B124" s="83" t="s">
        <v>724</v>
      </c>
      <c r="C124" s="84" t="s">
        <v>26</v>
      </c>
      <c r="D124" s="68">
        <f>1874000*1.19</f>
        <v>2230060</v>
      </c>
      <c r="E124" s="99" t="s">
        <v>184</v>
      </c>
      <c r="F124" s="75" t="s">
        <v>936</v>
      </c>
    </row>
    <row r="125" spans="1:6" x14ac:dyDescent="0.25">
      <c r="A125" s="71" t="s">
        <v>733</v>
      </c>
      <c r="B125" s="83" t="s">
        <v>726</v>
      </c>
      <c r="C125" s="84" t="s">
        <v>26</v>
      </c>
      <c r="D125" s="68">
        <f>2343000*1.19</f>
        <v>2788170</v>
      </c>
      <c r="E125" s="99" t="s">
        <v>184</v>
      </c>
      <c r="F125" s="75" t="s">
        <v>936</v>
      </c>
    </row>
    <row r="126" spans="1:6" x14ac:dyDescent="0.25">
      <c r="A126" s="71" t="s">
        <v>735</v>
      </c>
      <c r="B126" s="83" t="s">
        <v>728</v>
      </c>
      <c r="C126" s="84" t="s">
        <v>26</v>
      </c>
      <c r="D126" s="68">
        <f>2812000*1.19</f>
        <v>3346280</v>
      </c>
      <c r="E126" s="99" t="s">
        <v>184</v>
      </c>
      <c r="F126" s="75" t="s">
        <v>936</v>
      </c>
    </row>
    <row r="127" spans="1:6" x14ac:dyDescent="0.25">
      <c r="A127" s="71" t="s">
        <v>737</v>
      </c>
      <c r="B127" s="83" t="s">
        <v>730</v>
      </c>
      <c r="C127" s="84" t="s">
        <v>26</v>
      </c>
      <c r="D127" s="68">
        <f>3278000*1.19</f>
        <v>3900820</v>
      </c>
      <c r="E127" s="99" t="s">
        <v>184</v>
      </c>
      <c r="F127" s="75" t="s">
        <v>936</v>
      </c>
    </row>
    <row r="128" spans="1:6" x14ac:dyDescent="0.25">
      <c r="A128" s="71" t="s">
        <v>739</v>
      </c>
      <c r="B128" s="83" t="s">
        <v>732</v>
      </c>
      <c r="C128" s="84" t="s">
        <v>26</v>
      </c>
      <c r="D128" s="68">
        <f>3747000*1.19</f>
        <v>4458930</v>
      </c>
      <c r="E128" s="99" t="s">
        <v>184</v>
      </c>
      <c r="F128" s="75" t="s">
        <v>936</v>
      </c>
    </row>
    <row r="129" spans="1:6" x14ac:dyDescent="0.25">
      <c r="A129" s="71" t="s">
        <v>741</v>
      </c>
      <c r="B129" s="83" t="s">
        <v>734</v>
      </c>
      <c r="C129" s="84" t="s">
        <v>26</v>
      </c>
      <c r="D129" s="68">
        <f>4216000*1.19</f>
        <v>5017040</v>
      </c>
      <c r="E129" s="99" t="s">
        <v>184</v>
      </c>
      <c r="F129" s="75" t="s">
        <v>936</v>
      </c>
    </row>
    <row r="130" spans="1:6" x14ac:dyDescent="0.25">
      <c r="A130" s="71" t="s">
        <v>743</v>
      </c>
      <c r="B130" s="83" t="s">
        <v>736</v>
      </c>
      <c r="C130" s="84" t="s">
        <v>26</v>
      </c>
      <c r="D130" s="68">
        <f>4685000*1.19</f>
        <v>5575150</v>
      </c>
      <c r="E130" s="99" t="s">
        <v>184</v>
      </c>
      <c r="F130" s="75" t="s">
        <v>936</v>
      </c>
    </row>
    <row r="131" spans="1:6" x14ac:dyDescent="0.25">
      <c r="A131" s="71" t="s">
        <v>745</v>
      </c>
      <c r="B131" s="83" t="s">
        <v>738</v>
      </c>
      <c r="C131" s="84" t="s">
        <v>26</v>
      </c>
      <c r="D131" s="68">
        <f>5152000*1.19</f>
        <v>6130880</v>
      </c>
      <c r="E131" s="99" t="s">
        <v>184</v>
      </c>
      <c r="F131" s="75" t="s">
        <v>936</v>
      </c>
    </row>
    <row r="132" spans="1:6" x14ac:dyDescent="0.25">
      <c r="A132" s="71" t="s">
        <v>747</v>
      </c>
      <c r="B132" s="83" t="s">
        <v>740</v>
      </c>
      <c r="C132" s="84" t="s">
        <v>26</v>
      </c>
      <c r="D132" s="68">
        <f>2847000*1.19</f>
        <v>3387930</v>
      </c>
      <c r="E132" s="99" t="s">
        <v>184</v>
      </c>
      <c r="F132" s="75" t="s">
        <v>936</v>
      </c>
    </row>
    <row r="133" spans="1:6" x14ac:dyDescent="0.25">
      <c r="A133" s="71" t="s">
        <v>749</v>
      </c>
      <c r="B133" s="83" t="s">
        <v>742</v>
      </c>
      <c r="C133" s="84" t="s">
        <v>26</v>
      </c>
      <c r="D133" s="68">
        <f>5694000*1.19</f>
        <v>6775860</v>
      </c>
      <c r="E133" s="99" t="s">
        <v>184</v>
      </c>
      <c r="F133" s="75" t="s">
        <v>936</v>
      </c>
    </row>
    <row r="134" spans="1:6" x14ac:dyDescent="0.25">
      <c r="A134" s="71" t="s">
        <v>751</v>
      </c>
      <c r="B134" s="83" t="s">
        <v>744</v>
      </c>
      <c r="C134" s="84" t="s">
        <v>26</v>
      </c>
      <c r="D134" s="68">
        <f>2049000*1.19</f>
        <v>2438310</v>
      </c>
      <c r="E134" s="99" t="s">
        <v>184</v>
      </c>
      <c r="F134" s="75" t="s">
        <v>936</v>
      </c>
    </row>
    <row r="135" spans="1:6" x14ac:dyDescent="0.25">
      <c r="A135" s="71" t="s">
        <v>753</v>
      </c>
      <c r="B135" s="83" t="s">
        <v>746</v>
      </c>
      <c r="C135" s="84" t="s">
        <v>26</v>
      </c>
      <c r="D135" s="68">
        <f>2732000*1.19</f>
        <v>3251080</v>
      </c>
      <c r="E135" s="99" t="s">
        <v>184</v>
      </c>
      <c r="F135" s="75" t="s">
        <v>936</v>
      </c>
    </row>
    <row r="136" spans="1:6" x14ac:dyDescent="0.25">
      <c r="A136" s="71" t="s">
        <v>755</v>
      </c>
      <c r="B136" s="83" t="s">
        <v>748</v>
      </c>
      <c r="C136" s="84" t="s">
        <v>26</v>
      </c>
      <c r="D136" s="68">
        <f>3414000*1.19</f>
        <v>4062660</v>
      </c>
      <c r="E136" s="99" t="s">
        <v>184</v>
      </c>
      <c r="F136" s="75" t="s">
        <v>936</v>
      </c>
    </row>
    <row r="137" spans="1:6" x14ac:dyDescent="0.25">
      <c r="A137" s="71" t="s">
        <v>757</v>
      </c>
      <c r="B137" s="83" t="s">
        <v>750</v>
      </c>
      <c r="C137" s="84" t="s">
        <v>26</v>
      </c>
      <c r="D137" s="68">
        <f>4096000*1.19</f>
        <v>4874240</v>
      </c>
      <c r="E137" s="99" t="s">
        <v>184</v>
      </c>
      <c r="F137" s="75" t="s">
        <v>936</v>
      </c>
    </row>
    <row r="138" spans="1:6" x14ac:dyDescent="0.25">
      <c r="A138" s="71" t="s">
        <v>759</v>
      </c>
      <c r="B138" s="83" t="s">
        <v>752</v>
      </c>
      <c r="C138" s="84" t="s">
        <v>26</v>
      </c>
      <c r="D138" s="68">
        <f>4778000*1.19</f>
        <v>5685820</v>
      </c>
      <c r="E138" s="99" t="s">
        <v>184</v>
      </c>
      <c r="F138" s="75" t="s">
        <v>936</v>
      </c>
    </row>
    <row r="139" spans="1:6" x14ac:dyDescent="0.25">
      <c r="A139" s="71" t="s">
        <v>761</v>
      </c>
      <c r="B139" s="83" t="s">
        <v>754</v>
      </c>
      <c r="C139" s="84" t="s">
        <v>26</v>
      </c>
      <c r="D139" s="68">
        <f>5463000*1.19</f>
        <v>6500970</v>
      </c>
      <c r="E139" s="99" t="s">
        <v>184</v>
      </c>
      <c r="F139" s="75" t="s">
        <v>936</v>
      </c>
    </row>
    <row r="140" spans="1:6" x14ac:dyDescent="0.25">
      <c r="A140" s="71" t="s">
        <v>763</v>
      </c>
      <c r="B140" s="83" t="s">
        <v>756</v>
      </c>
      <c r="C140" s="84" t="s">
        <v>26</v>
      </c>
      <c r="D140" s="68">
        <f>6145000*1.19</f>
        <v>7312550</v>
      </c>
      <c r="E140" s="99" t="s">
        <v>184</v>
      </c>
      <c r="F140" s="75" t="s">
        <v>936</v>
      </c>
    </row>
    <row r="141" spans="1:6" x14ac:dyDescent="0.25">
      <c r="A141" s="71" t="s">
        <v>765</v>
      </c>
      <c r="B141" s="83" t="s">
        <v>758</v>
      </c>
      <c r="C141" s="84" t="s">
        <v>26</v>
      </c>
      <c r="D141" s="68">
        <f>6827000*1.19</f>
        <v>8124130</v>
      </c>
      <c r="E141" s="99" t="s">
        <v>184</v>
      </c>
      <c r="F141" s="75" t="s">
        <v>936</v>
      </c>
    </row>
    <row r="142" spans="1:6" x14ac:dyDescent="0.25">
      <c r="A142" s="71" t="s">
        <v>767</v>
      </c>
      <c r="B142" s="83" t="s">
        <v>760</v>
      </c>
      <c r="C142" s="84" t="s">
        <v>26</v>
      </c>
      <c r="D142" s="68">
        <f>7512000*1.19</f>
        <v>8939280</v>
      </c>
      <c r="E142" s="99" t="s">
        <v>184</v>
      </c>
      <c r="F142" s="75" t="s">
        <v>936</v>
      </c>
    </row>
    <row r="143" spans="1:6" x14ac:dyDescent="0.25">
      <c r="A143" s="71" t="s">
        <v>769</v>
      </c>
      <c r="B143" s="83" t="s">
        <v>762</v>
      </c>
      <c r="C143" s="84" t="s">
        <v>26</v>
      </c>
      <c r="D143" s="68">
        <f>94000*1.19</f>
        <v>111860</v>
      </c>
      <c r="E143" s="99" t="s">
        <v>184</v>
      </c>
      <c r="F143" s="75" t="s">
        <v>936</v>
      </c>
    </row>
    <row r="144" spans="1:6" x14ac:dyDescent="0.25">
      <c r="A144" s="71" t="s">
        <v>771</v>
      </c>
      <c r="B144" s="83" t="s">
        <v>764</v>
      </c>
      <c r="C144" s="84" t="s">
        <v>26</v>
      </c>
      <c r="D144" s="68">
        <f>234000*1.19</f>
        <v>278460</v>
      </c>
      <c r="E144" s="99" t="s">
        <v>184</v>
      </c>
      <c r="F144" s="75" t="s">
        <v>936</v>
      </c>
    </row>
    <row r="145" spans="1:6" x14ac:dyDescent="0.25">
      <c r="A145" s="71" t="s">
        <v>773</v>
      </c>
      <c r="B145" s="83" t="s">
        <v>766</v>
      </c>
      <c r="C145" s="84" t="s">
        <v>26</v>
      </c>
      <c r="D145" s="68">
        <f>327000*1.19</f>
        <v>389130</v>
      </c>
      <c r="E145" s="99" t="s">
        <v>184</v>
      </c>
      <c r="F145" s="75" t="s">
        <v>936</v>
      </c>
    </row>
    <row r="146" spans="1:6" x14ac:dyDescent="0.25">
      <c r="A146" s="71" t="s">
        <v>775</v>
      </c>
      <c r="B146" s="83" t="s">
        <v>768</v>
      </c>
      <c r="C146" s="84" t="s">
        <v>26</v>
      </c>
      <c r="D146" s="68">
        <f>420000*1.19</f>
        <v>499800</v>
      </c>
      <c r="E146" s="99" t="s">
        <v>184</v>
      </c>
      <c r="F146" s="75" t="s">
        <v>936</v>
      </c>
    </row>
    <row r="147" spans="1:6" x14ac:dyDescent="0.25">
      <c r="A147" s="71" t="s">
        <v>777</v>
      </c>
      <c r="B147" s="83" t="s">
        <v>770</v>
      </c>
      <c r="C147" s="84" t="s">
        <v>26</v>
      </c>
      <c r="D147" s="68">
        <f>529000*1.19</f>
        <v>629510</v>
      </c>
      <c r="E147" s="99" t="s">
        <v>184</v>
      </c>
      <c r="F147" s="75" t="s">
        <v>936</v>
      </c>
    </row>
    <row r="148" spans="1:6" x14ac:dyDescent="0.25">
      <c r="A148" s="71" t="s">
        <v>779</v>
      </c>
      <c r="B148" s="83" t="s">
        <v>772</v>
      </c>
      <c r="C148" s="84" t="s">
        <v>26</v>
      </c>
      <c r="D148" s="68">
        <f>732000*1.19</f>
        <v>871080</v>
      </c>
      <c r="E148" s="99" t="s">
        <v>184</v>
      </c>
      <c r="F148" s="75" t="s">
        <v>936</v>
      </c>
    </row>
    <row r="149" spans="1:6" x14ac:dyDescent="0.25">
      <c r="A149" s="71" t="s">
        <v>781</v>
      </c>
      <c r="B149" s="83" t="s">
        <v>774</v>
      </c>
      <c r="C149" s="84" t="s">
        <v>26</v>
      </c>
      <c r="D149" s="68">
        <f>334000*1.19</f>
        <v>397460</v>
      </c>
      <c r="E149" s="99" t="s">
        <v>184</v>
      </c>
      <c r="F149" s="75" t="s">
        <v>936</v>
      </c>
    </row>
    <row r="150" spans="1:6" x14ac:dyDescent="0.25">
      <c r="A150" s="71" t="s">
        <v>783</v>
      </c>
      <c r="B150" s="83" t="s">
        <v>776</v>
      </c>
      <c r="C150" s="84" t="s">
        <v>26</v>
      </c>
      <c r="D150" s="68">
        <f>806000*1.19</f>
        <v>959140</v>
      </c>
      <c r="E150" s="99" t="s">
        <v>184</v>
      </c>
      <c r="F150" s="75" t="s">
        <v>936</v>
      </c>
    </row>
    <row r="151" spans="1:6" x14ac:dyDescent="0.25">
      <c r="A151" s="71" t="s">
        <v>785</v>
      </c>
      <c r="B151" s="83" t="s">
        <v>778</v>
      </c>
      <c r="C151" s="84" t="s">
        <v>26</v>
      </c>
      <c r="D151" s="68">
        <f>1017000*1.19</f>
        <v>1210230</v>
      </c>
      <c r="E151" s="99" t="s">
        <v>184</v>
      </c>
      <c r="F151" s="75" t="s">
        <v>936</v>
      </c>
    </row>
    <row r="152" spans="1:6" x14ac:dyDescent="0.25">
      <c r="A152" s="71" t="s">
        <v>787</v>
      </c>
      <c r="B152" s="83" t="s">
        <v>780</v>
      </c>
      <c r="C152" s="84" t="s">
        <v>26</v>
      </c>
      <c r="D152" s="68">
        <f>1228000*1.19</f>
        <v>1461320</v>
      </c>
      <c r="E152" s="99" t="s">
        <v>184</v>
      </c>
      <c r="F152" s="75" t="s">
        <v>936</v>
      </c>
    </row>
    <row r="153" spans="1:6" x14ac:dyDescent="0.25">
      <c r="A153" s="71" t="s">
        <v>789</v>
      </c>
      <c r="B153" s="83" t="s">
        <v>782</v>
      </c>
      <c r="C153" s="84" t="s">
        <v>26</v>
      </c>
      <c r="D153" s="68">
        <f>1456000*1.19</f>
        <v>1732640</v>
      </c>
      <c r="E153" s="99" t="s">
        <v>184</v>
      </c>
      <c r="F153" s="75" t="s">
        <v>936</v>
      </c>
    </row>
    <row r="154" spans="1:6" x14ac:dyDescent="0.25">
      <c r="A154" s="71" t="s">
        <v>791</v>
      </c>
      <c r="B154" s="83" t="s">
        <v>784</v>
      </c>
      <c r="C154" s="84" t="s">
        <v>26</v>
      </c>
      <c r="D154" s="68">
        <f>1895000*1.19</f>
        <v>2255050</v>
      </c>
      <c r="E154" s="99" t="s">
        <v>184</v>
      </c>
      <c r="F154" s="75" t="s">
        <v>936</v>
      </c>
    </row>
    <row r="155" spans="1:6" x14ac:dyDescent="0.25">
      <c r="A155" s="71" t="s">
        <v>793</v>
      </c>
      <c r="B155" s="83" t="s">
        <v>786</v>
      </c>
      <c r="C155" s="84" t="s">
        <v>26</v>
      </c>
      <c r="D155" s="68">
        <f>94000*1.19</f>
        <v>111860</v>
      </c>
      <c r="E155" s="99" t="s">
        <v>184</v>
      </c>
      <c r="F155" s="75" t="s">
        <v>936</v>
      </c>
    </row>
    <row r="156" spans="1:6" x14ac:dyDescent="0.25">
      <c r="A156" s="71" t="s">
        <v>795</v>
      </c>
      <c r="B156" s="83" t="s">
        <v>788</v>
      </c>
      <c r="C156" s="84" t="s">
        <v>26</v>
      </c>
      <c r="D156" s="68">
        <f>296000*1.19</f>
        <v>352240</v>
      </c>
      <c r="E156" s="99" t="s">
        <v>184</v>
      </c>
      <c r="F156" s="75" t="s">
        <v>936</v>
      </c>
    </row>
    <row r="157" spans="1:6" x14ac:dyDescent="0.25">
      <c r="A157" s="71" t="s">
        <v>797</v>
      </c>
      <c r="B157" s="83" t="s">
        <v>790</v>
      </c>
      <c r="C157" s="84" t="s">
        <v>26</v>
      </c>
      <c r="D157" s="68">
        <f>358000*1.19</f>
        <v>426020</v>
      </c>
      <c r="E157" s="99" t="s">
        <v>184</v>
      </c>
      <c r="F157" s="75" t="s">
        <v>936</v>
      </c>
    </row>
    <row r="158" spans="1:6" x14ac:dyDescent="0.25">
      <c r="A158" s="71" t="s">
        <v>799</v>
      </c>
      <c r="B158" s="83" t="s">
        <v>792</v>
      </c>
      <c r="C158" s="84" t="s">
        <v>26</v>
      </c>
      <c r="D158" s="68">
        <f>560000*1.19</f>
        <v>666400</v>
      </c>
      <c r="E158" s="99" t="s">
        <v>184</v>
      </c>
      <c r="F158" s="75" t="s">
        <v>936</v>
      </c>
    </row>
    <row r="159" spans="1:6" x14ac:dyDescent="0.25">
      <c r="A159" s="71" t="s">
        <v>801</v>
      </c>
      <c r="B159" s="83" t="s">
        <v>794</v>
      </c>
      <c r="C159" s="84" t="s">
        <v>26</v>
      </c>
      <c r="D159" s="68">
        <f>685000*1.19</f>
        <v>815150</v>
      </c>
      <c r="E159" s="99" t="s">
        <v>184</v>
      </c>
      <c r="F159" s="75" t="s">
        <v>936</v>
      </c>
    </row>
    <row r="160" spans="1:6" x14ac:dyDescent="0.25">
      <c r="A160" s="71" t="s">
        <v>803</v>
      </c>
      <c r="B160" s="83" t="s">
        <v>796</v>
      </c>
      <c r="C160" s="84" t="s">
        <v>26</v>
      </c>
      <c r="D160" s="68">
        <f>996000*1.19</f>
        <v>1185240</v>
      </c>
      <c r="E160" s="99" t="s">
        <v>184</v>
      </c>
      <c r="F160" s="75" t="s">
        <v>936</v>
      </c>
    </row>
    <row r="161" spans="1:6" x14ac:dyDescent="0.25">
      <c r="A161" s="71" t="s">
        <v>805</v>
      </c>
      <c r="B161" s="83" t="s">
        <v>798</v>
      </c>
      <c r="C161" s="84" t="s">
        <v>26</v>
      </c>
      <c r="D161" s="68">
        <f>38000*1.19</f>
        <v>45220</v>
      </c>
      <c r="E161" s="99" t="s">
        <v>184</v>
      </c>
      <c r="F161" s="75" t="s">
        <v>936</v>
      </c>
    </row>
    <row r="162" spans="1:6" x14ac:dyDescent="0.25">
      <c r="A162" s="71" t="s">
        <v>807</v>
      </c>
      <c r="B162" s="83" t="s">
        <v>800</v>
      </c>
      <c r="C162" s="84" t="s">
        <v>26</v>
      </c>
      <c r="D162" s="68">
        <f>78000*1.19</f>
        <v>92820</v>
      </c>
      <c r="E162" s="99" t="s">
        <v>184</v>
      </c>
      <c r="F162" s="75" t="s">
        <v>936</v>
      </c>
    </row>
    <row r="163" spans="1:6" x14ac:dyDescent="0.25">
      <c r="A163" s="71" t="s">
        <v>809</v>
      </c>
      <c r="B163" s="83" t="s">
        <v>802</v>
      </c>
      <c r="C163" s="84" t="s">
        <v>26</v>
      </c>
      <c r="D163" s="68">
        <f>140000*1.19</f>
        <v>166600</v>
      </c>
      <c r="E163" s="99" t="s">
        <v>184</v>
      </c>
      <c r="F163" s="75" t="s">
        <v>936</v>
      </c>
    </row>
    <row r="164" spans="1:6" x14ac:dyDescent="0.25">
      <c r="A164" s="71" t="s">
        <v>811</v>
      </c>
      <c r="B164" s="83" t="s">
        <v>804</v>
      </c>
      <c r="C164" s="84" t="s">
        <v>26</v>
      </c>
      <c r="D164" s="68">
        <f>218000*1.19</f>
        <v>259420</v>
      </c>
      <c r="E164" s="99" t="s">
        <v>184</v>
      </c>
      <c r="F164" s="75" t="s">
        <v>936</v>
      </c>
    </row>
    <row r="165" spans="1:6" ht="15" customHeight="1" x14ac:dyDescent="0.25">
      <c r="A165" s="71" t="s">
        <v>813</v>
      </c>
      <c r="B165" s="83" t="s">
        <v>806</v>
      </c>
      <c r="C165" s="84" t="s">
        <v>26</v>
      </c>
      <c r="D165" s="68">
        <f>234000*1.19</f>
        <v>278460</v>
      </c>
      <c r="E165" s="99" t="s">
        <v>184</v>
      </c>
      <c r="F165" s="75" t="s">
        <v>936</v>
      </c>
    </row>
    <row r="166" spans="1:6" x14ac:dyDescent="0.25">
      <c r="A166" s="71" t="s">
        <v>815</v>
      </c>
      <c r="B166" s="83" t="s">
        <v>808</v>
      </c>
      <c r="C166" s="84" t="s">
        <v>26</v>
      </c>
      <c r="D166" s="68">
        <f>296000*1.19</f>
        <v>352240</v>
      </c>
      <c r="E166" s="99" t="s">
        <v>184</v>
      </c>
      <c r="F166" s="75" t="s">
        <v>936</v>
      </c>
    </row>
    <row r="167" spans="1:6" x14ac:dyDescent="0.25">
      <c r="A167" s="71" t="s">
        <v>817</v>
      </c>
      <c r="B167" s="83" t="s">
        <v>810</v>
      </c>
      <c r="C167" s="84" t="s">
        <v>26</v>
      </c>
      <c r="D167" s="68">
        <f>156000*1.19</f>
        <v>185640</v>
      </c>
      <c r="E167" s="99" t="s">
        <v>184</v>
      </c>
      <c r="F167" s="75" t="s">
        <v>936</v>
      </c>
    </row>
    <row r="168" spans="1:6" x14ac:dyDescent="0.25">
      <c r="A168" s="71" t="s">
        <v>819</v>
      </c>
      <c r="B168" s="83" t="s">
        <v>812</v>
      </c>
      <c r="C168" s="84" t="s">
        <v>26</v>
      </c>
      <c r="D168" s="68">
        <f>362000*1.19</f>
        <v>430780</v>
      </c>
      <c r="E168" s="99" t="s">
        <v>184</v>
      </c>
      <c r="F168" s="75" t="s">
        <v>936</v>
      </c>
    </row>
    <row r="169" spans="1:6" x14ac:dyDescent="0.25">
      <c r="A169" s="71" t="s">
        <v>821</v>
      </c>
      <c r="B169" s="83" t="s">
        <v>814</v>
      </c>
      <c r="C169" s="84" t="s">
        <v>26</v>
      </c>
      <c r="D169" s="68">
        <f>434000*1.19</f>
        <v>516460</v>
      </c>
      <c r="E169" s="99" t="s">
        <v>184</v>
      </c>
      <c r="F169" s="75" t="s">
        <v>936</v>
      </c>
    </row>
    <row r="170" spans="1:6" x14ac:dyDescent="0.25">
      <c r="A170" s="71" t="s">
        <v>831</v>
      </c>
      <c r="B170" s="83" t="s">
        <v>816</v>
      </c>
      <c r="C170" s="84" t="s">
        <v>26</v>
      </c>
      <c r="D170" s="68">
        <f>589000*1.19</f>
        <v>700910</v>
      </c>
      <c r="E170" s="99" t="s">
        <v>184</v>
      </c>
      <c r="F170" s="75" t="s">
        <v>936</v>
      </c>
    </row>
    <row r="171" spans="1:6" x14ac:dyDescent="0.25">
      <c r="A171" s="71" t="s">
        <v>832</v>
      </c>
      <c r="B171" s="83" t="s">
        <v>818</v>
      </c>
      <c r="C171" s="84" t="s">
        <v>26</v>
      </c>
      <c r="D171" s="68">
        <f>678000*1.19</f>
        <v>806820</v>
      </c>
      <c r="E171" s="99" t="s">
        <v>184</v>
      </c>
      <c r="F171" s="75" t="s">
        <v>936</v>
      </c>
    </row>
    <row r="172" spans="1:6" x14ac:dyDescent="0.25">
      <c r="A172" s="71" t="s">
        <v>833</v>
      </c>
      <c r="B172" s="83" t="s">
        <v>820</v>
      </c>
      <c r="C172" s="84" t="s">
        <v>26</v>
      </c>
      <c r="D172" s="68">
        <f>856000*1.19</f>
        <v>1018640</v>
      </c>
      <c r="E172" s="99" t="s">
        <v>184</v>
      </c>
      <c r="F172" s="75" t="s">
        <v>936</v>
      </c>
    </row>
    <row r="173" spans="1:6" ht="30" x14ac:dyDescent="0.25">
      <c r="A173" s="71" t="s">
        <v>919</v>
      </c>
      <c r="B173" s="83" t="s">
        <v>898</v>
      </c>
      <c r="C173" s="84" t="s">
        <v>26</v>
      </c>
      <c r="D173" s="68">
        <v>773500</v>
      </c>
      <c r="E173" s="99" t="s">
        <v>184</v>
      </c>
      <c r="F173" s="75" t="s">
        <v>936</v>
      </c>
    </row>
    <row r="174" spans="1:6" x14ac:dyDescent="0.25">
      <c r="A174" s="71" t="s">
        <v>926</v>
      </c>
      <c r="B174" s="83" t="s">
        <v>442</v>
      </c>
      <c r="C174" s="84" t="s">
        <v>26</v>
      </c>
      <c r="D174" s="68">
        <f>6200000*1.19</f>
        <v>7378000</v>
      </c>
      <c r="E174" s="99" t="s">
        <v>184</v>
      </c>
      <c r="F174" s="75" t="s">
        <v>936</v>
      </c>
    </row>
    <row r="175" spans="1:6" x14ac:dyDescent="0.25">
      <c r="A175" s="71" t="s">
        <v>927</v>
      </c>
      <c r="B175" s="83" t="s">
        <v>920</v>
      </c>
      <c r="C175" s="84" t="s">
        <v>26</v>
      </c>
      <c r="D175" s="67">
        <f>1530000*1.19</f>
        <v>1820700</v>
      </c>
      <c r="E175" s="72" t="s">
        <v>184</v>
      </c>
      <c r="F175" s="75" t="s">
        <v>936</v>
      </c>
    </row>
    <row r="176" spans="1:6" x14ac:dyDescent="0.25">
      <c r="A176" s="71" t="s">
        <v>929</v>
      </c>
      <c r="B176" s="83" t="s">
        <v>917</v>
      </c>
      <c r="C176" s="84" t="s">
        <v>26</v>
      </c>
      <c r="D176" s="68">
        <f>778000*1.19</f>
        <v>925820</v>
      </c>
      <c r="E176" s="99" t="s">
        <v>184</v>
      </c>
      <c r="F176" s="75" t="s">
        <v>936</v>
      </c>
    </row>
    <row r="177" spans="1:6" hidden="1" x14ac:dyDescent="0.25">
      <c r="A177" s="71" t="s">
        <v>351</v>
      </c>
      <c r="B177" s="83" t="s">
        <v>69</v>
      </c>
      <c r="C177" s="84" t="s">
        <v>60</v>
      </c>
      <c r="D177" s="68">
        <f>12500+2083.33333333333</f>
        <v>14583.33333333333</v>
      </c>
      <c r="E177" s="73" t="s">
        <v>188</v>
      </c>
      <c r="F177" s="85" t="s">
        <v>937</v>
      </c>
    </row>
    <row r="178" spans="1:6" hidden="1" x14ac:dyDescent="0.25">
      <c r="A178" s="71" t="s">
        <v>253</v>
      </c>
      <c r="B178" s="83" t="s">
        <v>67</v>
      </c>
      <c r="C178" s="84" t="s">
        <v>60</v>
      </c>
      <c r="D178" s="68">
        <f>(290000*1.19)/7</f>
        <v>49300</v>
      </c>
      <c r="E178" s="73" t="s">
        <v>172</v>
      </c>
      <c r="F178" s="85" t="s">
        <v>937</v>
      </c>
    </row>
    <row r="179" spans="1:6" hidden="1" x14ac:dyDescent="0.25">
      <c r="A179" s="71" t="s">
        <v>254</v>
      </c>
      <c r="B179" s="83" t="s">
        <v>68</v>
      </c>
      <c r="C179" s="84" t="s">
        <v>38</v>
      </c>
      <c r="D179" s="68">
        <f>4000*1.19</f>
        <v>4760</v>
      </c>
      <c r="E179" s="73" t="s">
        <v>172</v>
      </c>
      <c r="F179" s="85" t="s">
        <v>937</v>
      </c>
    </row>
    <row r="180" spans="1:6" hidden="1" x14ac:dyDescent="0.25">
      <c r="A180" s="71" t="s">
        <v>293</v>
      </c>
      <c r="B180" s="83" t="s">
        <v>207</v>
      </c>
      <c r="C180" s="84" t="s">
        <v>26</v>
      </c>
      <c r="D180" s="68">
        <f>(340+78)</f>
        <v>418</v>
      </c>
      <c r="E180" s="73" t="s">
        <v>208</v>
      </c>
      <c r="F180" s="85" t="s">
        <v>937</v>
      </c>
    </row>
    <row r="181" spans="1:6" ht="30" hidden="1" x14ac:dyDescent="0.25">
      <c r="A181" s="71" t="s">
        <v>294</v>
      </c>
      <c r="B181" s="83" t="s">
        <v>39</v>
      </c>
      <c r="C181" s="84" t="s">
        <v>26</v>
      </c>
      <c r="D181" s="68">
        <f>830000*1.19</f>
        <v>987700</v>
      </c>
      <c r="E181" s="73" t="s">
        <v>179</v>
      </c>
      <c r="F181" s="85" t="s">
        <v>937</v>
      </c>
    </row>
    <row r="182" spans="1:6" ht="30" hidden="1" x14ac:dyDescent="0.25">
      <c r="A182" s="71" t="s">
        <v>295</v>
      </c>
      <c r="B182" s="83" t="s">
        <v>42</v>
      </c>
      <c r="C182" s="84" t="s">
        <v>26</v>
      </c>
      <c r="D182" s="68">
        <f>210000*1.19</f>
        <v>249900</v>
      </c>
      <c r="E182" s="73" t="s">
        <v>179</v>
      </c>
      <c r="F182" s="85" t="s">
        <v>937</v>
      </c>
    </row>
    <row r="183" spans="1:6" ht="30" hidden="1" x14ac:dyDescent="0.25">
      <c r="A183" s="71" t="s">
        <v>296</v>
      </c>
      <c r="B183" s="83" t="s">
        <v>43</v>
      </c>
      <c r="C183" s="84" t="s">
        <v>26</v>
      </c>
      <c r="D183" s="68">
        <f>320000*1.19</f>
        <v>380800</v>
      </c>
      <c r="E183" s="73" t="s">
        <v>179</v>
      </c>
      <c r="F183" s="85" t="s">
        <v>937</v>
      </c>
    </row>
    <row r="184" spans="1:6" ht="30" hidden="1" x14ac:dyDescent="0.25">
      <c r="A184" s="71" t="s">
        <v>297</v>
      </c>
      <c r="B184" s="83" t="s">
        <v>40</v>
      </c>
      <c r="C184" s="84" t="s">
        <v>26</v>
      </c>
      <c r="D184" s="68">
        <f>610000*1.19</f>
        <v>725900</v>
      </c>
      <c r="E184" s="73" t="s">
        <v>179</v>
      </c>
      <c r="F184" s="85" t="s">
        <v>937</v>
      </c>
    </row>
    <row r="185" spans="1:6" ht="30" hidden="1" x14ac:dyDescent="0.25">
      <c r="A185" s="71" t="s">
        <v>298</v>
      </c>
      <c r="B185" s="83" t="s">
        <v>41</v>
      </c>
      <c r="C185" s="84" t="s">
        <v>26</v>
      </c>
      <c r="D185" s="68">
        <f>800000*1.19</f>
        <v>952000</v>
      </c>
      <c r="E185" s="73" t="s">
        <v>179</v>
      </c>
      <c r="F185" s="85" t="s">
        <v>937</v>
      </c>
    </row>
    <row r="186" spans="1:6" ht="45" hidden="1" x14ac:dyDescent="0.25">
      <c r="A186" s="71" t="s">
        <v>299</v>
      </c>
      <c r="B186" s="83" t="s">
        <v>52</v>
      </c>
      <c r="C186" s="84" t="s">
        <v>26</v>
      </c>
      <c r="D186" s="68">
        <f>145000*1.19</f>
        <v>172550</v>
      </c>
      <c r="E186" s="73" t="s">
        <v>179</v>
      </c>
      <c r="F186" s="85" t="s">
        <v>937</v>
      </c>
    </row>
    <row r="187" spans="1:6" ht="45" hidden="1" x14ac:dyDescent="0.25">
      <c r="A187" s="71" t="s">
        <v>858</v>
      </c>
      <c r="B187" s="83" t="s">
        <v>853</v>
      </c>
      <c r="C187" s="84" t="s">
        <v>45</v>
      </c>
      <c r="D187" s="68">
        <f>165000*1.19</f>
        <v>196350</v>
      </c>
      <c r="E187" s="72" t="s">
        <v>859</v>
      </c>
      <c r="F187" s="85" t="s">
        <v>937</v>
      </c>
    </row>
    <row r="188" spans="1:6" ht="30" hidden="1" x14ac:dyDescent="0.25">
      <c r="A188" s="71" t="s">
        <v>860</v>
      </c>
      <c r="B188" s="83" t="s">
        <v>854</v>
      </c>
      <c r="C188" s="84" t="s">
        <v>855</v>
      </c>
      <c r="D188" s="68">
        <f>(10000000*1.19)/1548</f>
        <v>7687.3385012919898</v>
      </c>
      <c r="E188" s="72" t="s">
        <v>859</v>
      </c>
      <c r="F188" s="85" t="s">
        <v>937</v>
      </c>
    </row>
    <row r="189" spans="1:6" hidden="1" x14ac:dyDescent="0.25">
      <c r="A189" s="71" t="s">
        <v>285</v>
      </c>
      <c r="B189" s="83" t="s">
        <v>85</v>
      </c>
      <c r="C189" s="84" t="s">
        <v>38</v>
      </c>
      <c r="D189" s="68">
        <f>888000*1.19</f>
        <v>1056720</v>
      </c>
      <c r="E189" s="73" t="s">
        <v>177</v>
      </c>
      <c r="F189" s="85" t="s">
        <v>937</v>
      </c>
    </row>
    <row r="190" spans="1:6" hidden="1" x14ac:dyDescent="0.25">
      <c r="A190" s="71" t="s">
        <v>286</v>
      </c>
      <c r="B190" s="83" t="s">
        <v>86</v>
      </c>
      <c r="C190" s="84" t="s">
        <v>26</v>
      </c>
      <c r="D190" s="68">
        <f>30000*1.19</f>
        <v>35700</v>
      </c>
      <c r="E190" s="73" t="s">
        <v>177</v>
      </c>
      <c r="F190" s="85" t="s">
        <v>937</v>
      </c>
    </row>
    <row r="191" spans="1:6" hidden="1" x14ac:dyDescent="0.25">
      <c r="A191" s="71" t="s">
        <v>852</v>
      </c>
      <c r="B191" s="83" t="s">
        <v>504</v>
      </c>
      <c r="C191" s="84" t="s">
        <v>60</v>
      </c>
      <c r="D191" s="68">
        <f>433500*1.19</f>
        <v>515865</v>
      </c>
      <c r="E191" s="72" t="s">
        <v>512</v>
      </c>
      <c r="F191" s="85" t="s">
        <v>937</v>
      </c>
    </row>
    <row r="192" spans="1:6" hidden="1" x14ac:dyDescent="0.25">
      <c r="A192" s="71" t="s">
        <v>857</v>
      </c>
      <c r="B192" s="83" t="s">
        <v>607</v>
      </c>
      <c r="C192" s="84" t="s">
        <v>60</v>
      </c>
      <c r="D192" s="68">
        <f>446600*1.19</f>
        <v>531454</v>
      </c>
      <c r="E192" s="72" t="s">
        <v>512</v>
      </c>
      <c r="F192" s="85" t="s">
        <v>937</v>
      </c>
    </row>
    <row r="193" spans="1:6" hidden="1" x14ac:dyDescent="0.25">
      <c r="A193" s="71" t="s">
        <v>889</v>
      </c>
      <c r="B193" s="83" t="s">
        <v>856</v>
      </c>
      <c r="C193" s="84" t="s">
        <v>60</v>
      </c>
      <c r="D193" s="68">
        <f>422500*1.19</f>
        <v>502775</v>
      </c>
      <c r="E193" s="72" t="s">
        <v>512</v>
      </c>
      <c r="F193" s="85" t="s">
        <v>937</v>
      </c>
    </row>
    <row r="194" spans="1:6" ht="30" hidden="1" x14ac:dyDescent="0.25">
      <c r="A194" s="71" t="s">
        <v>227</v>
      </c>
      <c r="B194" s="83" t="s">
        <v>139</v>
      </c>
      <c r="C194" s="84" t="s">
        <v>118</v>
      </c>
      <c r="D194" s="68">
        <v>154330</v>
      </c>
      <c r="E194" s="72" t="s">
        <v>212</v>
      </c>
      <c r="F194" s="85" t="s">
        <v>937</v>
      </c>
    </row>
    <row r="195" spans="1:6" hidden="1" x14ac:dyDescent="0.25">
      <c r="A195" s="71" t="s">
        <v>890</v>
      </c>
      <c r="B195" s="83" t="s">
        <v>905</v>
      </c>
      <c r="C195" s="84" t="s">
        <v>25</v>
      </c>
      <c r="D195" s="68">
        <f>4*6679356/7421.639</f>
        <v>3599.9358093272926</v>
      </c>
      <c r="E195" s="72" t="s">
        <v>933</v>
      </c>
      <c r="F195" s="85" t="s">
        <v>937</v>
      </c>
    </row>
    <row r="196" spans="1:6" hidden="1" x14ac:dyDescent="0.25">
      <c r="A196" s="71" t="s">
        <v>346</v>
      </c>
      <c r="B196" s="83" t="s">
        <v>97</v>
      </c>
      <c r="C196" s="84" t="s">
        <v>26</v>
      </c>
      <c r="D196" s="68">
        <v>51408</v>
      </c>
      <c r="E196" s="72" t="s">
        <v>182</v>
      </c>
      <c r="F196" s="85" t="s">
        <v>937</v>
      </c>
    </row>
    <row r="197" spans="1:6" hidden="1" x14ac:dyDescent="0.25">
      <c r="A197" s="71" t="s">
        <v>347</v>
      </c>
      <c r="B197" s="83" t="s">
        <v>98</v>
      </c>
      <c r="C197" s="84" t="s">
        <v>45</v>
      </c>
      <c r="D197" s="68">
        <f>232525/6</f>
        <v>38754.166666666664</v>
      </c>
      <c r="E197" s="72" t="s">
        <v>182</v>
      </c>
      <c r="F197" s="85" t="s">
        <v>937</v>
      </c>
    </row>
    <row r="198" spans="1:6" hidden="1" x14ac:dyDescent="0.25">
      <c r="A198" s="71" t="s">
        <v>505</v>
      </c>
      <c r="B198" s="83" t="s">
        <v>495</v>
      </c>
      <c r="C198" s="84" t="s">
        <v>118</v>
      </c>
      <c r="D198" s="67">
        <f>42000*1.19/8</f>
        <v>6247.5</v>
      </c>
      <c r="E198" s="73" t="s">
        <v>509</v>
      </c>
      <c r="F198" s="85" t="s">
        <v>937</v>
      </c>
    </row>
    <row r="199" spans="1:6" hidden="1" x14ac:dyDescent="0.25">
      <c r="A199" s="71" t="s">
        <v>506</v>
      </c>
      <c r="B199" s="83" t="s">
        <v>492</v>
      </c>
      <c r="C199" s="84" t="s">
        <v>118</v>
      </c>
      <c r="D199" s="67">
        <f>35000*1.19/8</f>
        <v>5206.25</v>
      </c>
      <c r="E199" s="72" t="s">
        <v>509</v>
      </c>
      <c r="F199" s="85" t="s">
        <v>937</v>
      </c>
    </row>
    <row r="200" spans="1:6" hidden="1" x14ac:dyDescent="0.25">
      <c r="A200" s="71" t="s">
        <v>507</v>
      </c>
      <c r="B200" s="83" t="s">
        <v>493</v>
      </c>
      <c r="C200" s="84" t="s">
        <v>118</v>
      </c>
      <c r="D200" s="67">
        <f>37000*1.19/8</f>
        <v>5503.75</v>
      </c>
      <c r="E200" s="72" t="s">
        <v>509</v>
      </c>
      <c r="F200" s="85" t="s">
        <v>937</v>
      </c>
    </row>
    <row r="201" spans="1:6" hidden="1" x14ac:dyDescent="0.25">
      <c r="A201" s="71" t="s">
        <v>256</v>
      </c>
      <c r="B201" s="83" t="s">
        <v>70</v>
      </c>
      <c r="C201" s="84" t="s">
        <v>38</v>
      </c>
      <c r="D201" s="67">
        <v>4012</v>
      </c>
      <c r="E201" s="72" t="s">
        <v>216</v>
      </c>
      <c r="F201" s="85" t="s">
        <v>937</v>
      </c>
    </row>
    <row r="202" spans="1:6" hidden="1" x14ac:dyDescent="0.25">
      <c r="A202" s="71" t="s">
        <v>271</v>
      </c>
      <c r="B202" s="83" t="s">
        <v>80</v>
      </c>
      <c r="C202" s="84" t="s">
        <v>38</v>
      </c>
      <c r="D202" s="68">
        <v>3398</v>
      </c>
      <c r="E202" s="73" t="s">
        <v>176</v>
      </c>
      <c r="F202" s="85" t="s">
        <v>937</v>
      </c>
    </row>
    <row r="203" spans="1:6" hidden="1" x14ac:dyDescent="0.25">
      <c r="A203" s="71" t="s">
        <v>272</v>
      </c>
      <c r="B203" s="83" t="s">
        <v>107</v>
      </c>
      <c r="C203" s="84" t="s">
        <v>26</v>
      </c>
      <c r="D203" s="68">
        <v>509990</v>
      </c>
      <c r="E203" s="73" t="s">
        <v>176</v>
      </c>
      <c r="F203" s="85" t="s">
        <v>937</v>
      </c>
    </row>
    <row r="204" spans="1:6" hidden="1" x14ac:dyDescent="0.25">
      <c r="A204" s="71" t="s">
        <v>352</v>
      </c>
      <c r="B204" s="83" t="s">
        <v>96</v>
      </c>
      <c r="C204" s="84" t="s">
        <v>25</v>
      </c>
      <c r="D204" s="67">
        <f>38500*1.19/25</f>
        <v>1832.6</v>
      </c>
      <c r="E204" s="72" t="s">
        <v>225</v>
      </c>
      <c r="F204" s="85" t="s">
        <v>937</v>
      </c>
    </row>
    <row r="205" spans="1:6" ht="30" hidden="1" x14ac:dyDescent="0.25">
      <c r="A205" s="71" t="s">
        <v>291</v>
      </c>
      <c r="B205" s="83" t="s">
        <v>105</v>
      </c>
      <c r="C205" s="84" t="s">
        <v>26</v>
      </c>
      <c r="D205" s="92">
        <f>25800*1.07</f>
        <v>27606</v>
      </c>
      <c r="E205" s="73" t="s">
        <v>221</v>
      </c>
      <c r="F205" s="85" t="s">
        <v>937</v>
      </c>
    </row>
    <row r="206" spans="1:6" ht="30" hidden="1" x14ac:dyDescent="0.25">
      <c r="A206" s="71" t="s">
        <v>292</v>
      </c>
      <c r="B206" s="83" t="s">
        <v>106</v>
      </c>
      <c r="C206" s="84" t="s">
        <v>26</v>
      </c>
      <c r="D206" s="96">
        <f>21500*1.07</f>
        <v>23005</v>
      </c>
      <c r="E206" s="73" t="s">
        <v>221</v>
      </c>
      <c r="F206" s="85" t="s">
        <v>937</v>
      </c>
    </row>
    <row r="207" spans="1:6" hidden="1" x14ac:dyDescent="0.25">
      <c r="A207" s="71" t="s">
        <v>235</v>
      </c>
      <c r="B207" s="83" t="s">
        <v>84</v>
      </c>
      <c r="C207" s="84" t="s">
        <v>118</v>
      </c>
      <c r="D207" s="68">
        <f>35000*1.19/8</f>
        <v>5206.25</v>
      </c>
      <c r="E207" s="72" t="s">
        <v>214</v>
      </c>
      <c r="F207" s="85" t="s">
        <v>937</v>
      </c>
    </row>
    <row r="208" spans="1:6" hidden="1" x14ac:dyDescent="0.25">
      <c r="A208" s="71" t="s">
        <v>237</v>
      </c>
      <c r="B208" s="83" t="s">
        <v>91</v>
      </c>
      <c r="C208" s="84" t="s">
        <v>118</v>
      </c>
      <c r="D208" s="67">
        <f>12000*1.19/8</f>
        <v>1785</v>
      </c>
      <c r="E208" s="72" t="s">
        <v>214</v>
      </c>
      <c r="F208" s="85" t="s">
        <v>937</v>
      </c>
    </row>
    <row r="209" spans="1:6" ht="30" hidden="1" x14ac:dyDescent="0.25">
      <c r="A209" s="71" t="s">
        <v>238</v>
      </c>
      <c r="B209" s="83" t="s">
        <v>110</v>
      </c>
      <c r="C209" s="84" t="s">
        <v>118</v>
      </c>
      <c r="D209" s="67">
        <f>45000*1.19/8</f>
        <v>6693.75</v>
      </c>
      <c r="E209" s="72" t="s">
        <v>214</v>
      </c>
      <c r="F209" s="85" t="s">
        <v>937</v>
      </c>
    </row>
    <row r="210" spans="1:6" hidden="1" x14ac:dyDescent="0.25">
      <c r="A210" s="71" t="s">
        <v>266</v>
      </c>
      <c r="B210" s="83" t="s">
        <v>87</v>
      </c>
      <c r="C210" s="84" t="s">
        <v>45</v>
      </c>
      <c r="D210" s="68">
        <f>94000/6</f>
        <v>15666.666666666666</v>
      </c>
      <c r="E210" s="72" t="s">
        <v>218</v>
      </c>
      <c r="F210" s="85" t="s">
        <v>937</v>
      </c>
    </row>
    <row r="211" spans="1:6" hidden="1" x14ac:dyDescent="0.25">
      <c r="A211" s="71" t="s">
        <v>267</v>
      </c>
      <c r="B211" s="83" t="s">
        <v>93</v>
      </c>
      <c r="C211" s="84" t="s">
        <v>45</v>
      </c>
      <c r="D211" s="67">
        <f>36000/6</f>
        <v>6000</v>
      </c>
      <c r="E211" s="72" t="s">
        <v>218</v>
      </c>
      <c r="F211" s="85" t="s">
        <v>937</v>
      </c>
    </row>
    <row r="212" spans="1:6" hidden="1" x14ac:dyDescent="0.25">
      <c r="A212" s="71" t="s">
        <v>268</v>
      </c>
      <c r="B212" s="83" t="s">
        <v>88</v>
      </c>
      <c r="C212" s="84" t="s">
        <v>25</v>
      </c>
      <c r="D212" s="68">
        <f>180000/20</f>
        <v>9000</v>
      </c>
      <c r="E212" s="72" t="s">
        <v>218</v>
      </c>
      <c r="F212" s="85" t="s">
        <v>937</v>
      </c>
    </row>
    <row r="213" spans="1:6" hidden="1" x14ac:dyDescent="0.25">
      <c r="A213" s="71" t="s">
        <v>274</v>
      </c>
      <c r="B213" s="83" t="s">
        <v>136</v>
      </c>
      <c r="C213" s="84" t="s">
        <v>109</v>
      </c>
      <c r="D213" s="68">
        <f>60000*1.19</f>
        <v>71400</v>
      </c>
      <c r="E213" s="73" t="s">
        <v>175</v>
      </c>
      <c r="F213" s="85" t="s">
        <v>937</v>
      </c>
    </row>
    <row r="214" spans="1:6" hidden="1" x14ac:dyDescent="0.25">
      <c r="A214" s="71" t="s">
        <v>275</v>
      </c>
      <c r="B214" s="83" t="s">
        <v>141</v>
      </c>
      <c r="C214" s="84" t="s">
        <v>142</v>
      </c>
      <c r="D214" s="68">
        <f>12500*1.19</f>
        <v>14875</v>
      </c>
      <c r="E214" s="73" t="s">
        <v>175</v>
      </c>
      <c r="F214" s="85" t="s">
        <v>937</v>
      </c>
    </row>
    <row r="215" spans="1:6" hidden="1" x14ac:dyDescent="0.25">
      <c r="A215" s="71" t="s">
        <v>546</v>
      </c>
      <c r="B215" s="83" t="s">
        <v>487</v>
      </c>
      <c r="C215" s="84" t="s">
        <v>26</v>
      </c>
      <c r="D215" s="68">
        <f>4500000*1.19</f>
        <v>5355000</v>
      </c>
      <c r="E215" s="72" t="s">
        <v>605</v>
      </c>
      <c r="F215" s="85" t="s">
        <v>937</v>
      </c>
    </row>
    <row r="216" spans="1:6" hidden="1" x14ac:dyDescent="0.25">
      <c r="A216" s="71" t="s">
        <v>547</v>
      </c>
      <c r="B216" s="83" t="s">
        <v>447</v>
      </c>
      <c r="C216" s="84" t="s">
        <v>26</v>
      </c>
      <c r="D216" s="68">
        <f>6490000*1.19</f>
        <v>7723100</v>
      </c>
      <c r="E216" s="72" t="s">
        <v>605</v>
      </c>
      <c r="F216" s="85" t="s">
        <v>937</v>
      </c>
    </row>
    <row r="217" spans="1:6" hidden="1" x14ac:dyDescent="0.25">
      <c r="A217" s="71" t="s">
        <v>548</v>
      </c>
      <c r="B217" s="83" t="s">
        <v>474</v>
      </c>
      <c r="C217" s="84" t="s">
        <v>26</v>
      </c>
      <c r="D217" s="68">
        <f>7950000*1.19</f>
        <v>9460500</v>
      </c>
      <c r="E217" s="72" t="s">
        <v>605</v>
      </c>
      <c r="F217" s="85" t="s">
        <v>937</v>
      </c>
    </row>
    <row r="218" spans="1:6" hidden="1" x14ac:dyDescent="0.25">
      <c r="A218" s="71" t="s">
        <v>549</v>
      </c>
      <c r="B218" s="83" t="s">
        <v>465</v>
      </c>
      <c r="C218" s="84" t="s">
        <v>26</v>
      </c>
      <c r="D218" s="68">
        <f>9800000*1.19</f>
        <v>11662000</v>
      </c>
      <c r="E218" s="72" t="s">
        <v>605</v>
      </c>
      <c r="F218" s="85" t="s">
        <v>937</v>
      </c>
    </row>
    <row r="219" spans="1:6" hidden="1" x14ac:dyDescent="0.25">
      <c r="A219" s="71" t="s">
        <v>550</v>
      </c>
      <c r="B219" s="83" t="s">
        <v>448</v>
      </c>
      <c r="C219" s="84" t="s">
        <v>26</v>
      </c>
      <c r="D219" s="68">
        <f>16500000*1.19</f>
        <v>19635000</v>
      </c>
      <c r="E219" s="72" t="s">
        <v>605</v>
      </c>
      <c r="F219" s="85" t="s">
        <v>937</v>
      </c>
    </row>
    <row r="220" spans="1:6" ht="30" hidden="1" x14ac:dyDescent="0.25">
      <c r="A220" s="71" t="s">
        <v>393</v>
      </c>
      <c r="B220" s="83" t="s">
        <v>394</v>
      </c>
      <c r="C220" s="84" t="s">
        <v>26</v>
      </c>
      <c r="D220" s="68">
        <f>(32500000+19500000)*1.19</f>
        <v>61880000</v>
      </c>
      <c r="E220" s="72" t="s">
        <v>395</v>
      </c>
      <c r="F220" s="85" t="s">
        <v>937</v>
      </c>
    </row>
    <row r="221" spans="1:6" ht="30" hidden="1" x14ac:dyDescent="0.25">
      <c r="A221" s="71" t="s">
        <v>257</v>
      </c>
      <c r="B221" s="83" t="s">
        <v>192</v>
      </c>
      <c r="C221" s="84" t="s">
        <v>38</v>
      </c>
      <c r="D221" s="68">
        <v>7214</v>
      </c>
      <c r="E221" s="73" t="s">
        <v>173</v>
      </c>
      <c r="F221" s="85" t="s">
        <v>937</v>
      </c>
    </row>
    <row r="222" spans="1:6" hidden="1" x14ac:dyDescent="0.25">
      <c r="A222" s="71" t="s">
        <v>244</v>
      </c>
      <c r="B222" s="83" t="s">
        <v>134</v>
      </c>
      <c r="C222" s="84" t="s">
        <v>45</v>
      </c>
      <c r="D222" s="68">
        <f>3500*1.19/3</f>
        <v>1388.3333333333333</v>
      </c>
      <c r="E222" s="73" t="s">
        <v>170</v>
      </c>
      <c r="F222" s="85" t="s">
        <v>937</v>
      </c>
    </row>
    <row r="223" spans="1:6" hidden="1" x14ac:dyDescent="0.25">
      <c r="A223" s="71" t="s">
        <v>396</v>
      </c>
      <c r="B223" s="83" t="s">
        <v>164</v>
      </c>
      <c r="C223" s="84" t="s">
        <v>26</v>
      </c>
      <c r="D223" s="68">
        <f>40000*1.19</f>
        <v>47600</v>
      </c>
      <c r="E223" s="72" t="s">
        <v>183</v>
      </c>
      <c r="F223" s="85" t="s">
        <v>937</v>
      </c>
    </row>
    <row r="224" spans="1:6" ht="30" hidden="1" x14ac:dyDescent="0.25">
      <c r="A224" s="71" t="s">
        <v>552</v>
      </c>
      <c r="B224" s="83" t="s">
        <v>476</v>
      </c>
      <c r="C224" s="84" t="s">
        <v>26</v>
      </c>
      <c r="D224" s="68">
        <f>22781000*1.19</f>
        <v>27109390</v>
      </c>
      <c r="E224" s="72" t="s">
        <v>183</v>
      </c>
      <c r="F224" s="85" t="s">
        <v>937</v>
      </c>
    </row>
    <row r="225" spans="1:6" ht="30" hidden="1" x14ac:dyDescent="0.25">
      <c r="A225" s="71" t="s">
        <v>553</v>
      </c>
      <c r="B225" s="83" t="s">
        <v>450</v>
      </c>
      <c r="C225" s="84" t="s">
        <v>26</v>
      </c>
      <c r="D225" s="68">
        <f>35350000*1.19</f>
        <v>42066500</v>
      </c>
      <c r="E225" s="72" t="s">
        <v>183</v>
      </c>
      <c r="F225" s="85" t="s">
        <v>937</v>
      </c>
    </row>
    <row r="226" spans="1:6" ht="30" hidden="1" x14ac:dyDescent="0.25">
      <c r="A226" s="71" t="s">
        <v>554</v>
      </c>
      <c r="B226" s="83" t="s">
        <v>477</v>
      </c>
      <c r="C226" s="84" t="s">
        <v>26</v>
      </c>
      <c r="D226" s="68">
        <f>15120*3050*1.19</f>
        <v>54878040</v>
      </c>
      <c r="E226" s="72" t="s">
        <v>183</v>
      </c>
      <c r="F226" s="85" t="s">
        <v>937</v>
      </c>
    </row>
    <row r="227" spans="1:6" ht="30" hidden="1" x14ac:dyDescent="0.25">
      <c r="A227" s="71" t="s">
        <v>555</v>
      </c>
      <c r="B227" s="83" t="s">
        <v>466</v>
      </c>
      <c r="C227" s="84" t="s">
        <v>26</v>
      </c>
      <c r="D227" s="68">
        <f>26081*3050*1.19</f>
        <v>94660989.5</v>
      </c>
      <c r="E227" s="72" t="s">
        <v>183</v>
      </c>
      <c r="F227" s="85" t="s">
        <v>937</v>
      </c>
    </row>
    <row r="228" spans="1:6" hidden="1" x14ac:dyDescent="0.25">
      <c r="A228" s="71" t="s">
        <v>234</v>
      </c>
      <c r="B228" s="83" t="s">
        <v>143</v>
      </c>
      <c r="C228" s="84" t="s">
        <v>26</v>
      </c>
      <c r="D228" s="67">
        <v>129900</v>
      </c>
      <c r="E228" s="72" t="s">
        <v>213</v>
      </c>
      <c r="F228" s="85" t="s">
        <v>937</v>
      </c>
    </row>
    <row r="229" spans="1:6" hidden="1" x14ac:dyDescent="0.25">
      <c r="A229" s="71" t="s">
        <v>270</v>
      </c>
      <c r="B229" s="83" t="s">
        <v>115</v>
      </c>
      <c r="C229" s="84" t="s">
        <v>25</v>
      </c>
      <c r="D229" s="68">
        <v>460</v>
      </c>
      <c r="E229" s="72" t="s">
        <v>213</v>
      </c>
      <c r="F229" s="85" t="s">
        <v>937</v>
      </c>
    </row>
    <row r="230" spans="1:6" hidden="1" x14ac:dyDescent="0.25">
      <c r="A230" s="71" t="s">
        <v>273</v>
      </c>
      <c r="B230" s="83" t="s">
        <v>135</v>
      </c>
      <c r="C230" s="84" t="s">
        <v>25</v>
      </c>
      <c r="D230" s="68">
        <v>5523</v>
      </c>
      <c r="E230" s="72" t="s">
        <v>213</v>
      </c>
      <c r="F230" s="85" t="s">
        <v>937</v>
      </c>
    </row>
    <row r="231" spans="1:6" hidden="1" x14ac:dyDescent="0.25">
      <c r="A231" s="71" t="s">
        <v>846</v>
      </c>
      <c r="B231" s="83" t="s">
        <v>842</v>
      </c>
      <c r="C231" s="84" t="s">
        <v>45</v>
      </c>
      <c r="D231" s="68">
        <f>82500/6</f>
        <v>13750</v>
      </c>
      <c r="E231" s="72" t="s">
        <v>849</v>
      </c>
      <c r="F231" s="85" t="s">
        <v>937</v>
      </c>
    </row>
    <row r="232" spans="1:6" ht="30" hidden="1" x14ac:dyDescent="0.25">
      <c r="A232" s="71" t="s">
        <v>845</v>
      </c>
      <c r="B232" s="83" t="s">
        <v>841</v>
      </c>
      <c r="C232" s="84" t="s">
        <v>38</v>
      </c>
      <c r="D232" s="68">
        <f>179900/(2*10)</f>
        <v>8995</v>
      </c>
      <c r="E232" s="72" t="s">
        <v>848</v>
      </c>
      <c r="F232" s="85" t="s">
        <v>937</v>
      </c>
    </row>
    <row r="233" spans="1:6" hidden="1" x14ac:dyDescent="0.25">
      <c r="A233" s="71" t="s">
        <v>847</v>
      </c>
      <c r="B233" s="83" t="s">
        <v>843</v>
      </c>
      <c r="C233" s="84" t="s">
        <v>844</v>
      </c>
      <c r="D233" s="68">
        <v>95800</v>
      </c>
      <c r="E233" s="73" t="s">
        <v>850</v>
      </c>
      <c r="F233" s="85" t="s">
        <v>937</v>
      </c>
    </row>
    <row r="234" spans="1:6" ht="30" hidden="1" x14ac:dyDescent="0.25">
      <c r="A234" s="71" t="s">
        <v>300</v>
      </c>
      <c r="B234" s="83" t="s">
        <v>94</v>
      </c>
      <c r="C234" s="84" t="s">
        <v>26</v>
      </c>
      <c r="D234" s="67">
        <f>55000*1.19</f>
        <v>65450</v>
      </c>
      <c r="E234" s="72" t="s">
        <v>222</v>
      </c>
      <c r="F234" s="85" t="s">
        <v>937</v>
      </c>
    </row>
    <row r="235" spans="1:6" hidden="1" x14ac:dyDescent="0.25">
      <c r="A235" s="71" t="s">
        <v>551</v>
      </c>
      <c r="B235" s="83" t="s">
        <v>436</v>
      </c>
      <c r="C235" s="84" t="s">
        <v>26</v>
      </c>
      <c r="D235" s="68">
        <f>43876521*1.19</f>
        <v>52213059.989999995</v>
      </c>
      <c r="E235" s="72" t="s">
        <v>901</v>
      </c>
      <c r="F235" s="85" t="s">
        <v>937</v>
      </c>
    </row>
    <row r="236" spans="1:6" hidden="1" x14ac:dyDescent="0.25">
      <c r="A236" s="71" t="s">
        <v>921</v>
      </c>
      <c r="B236" s="83" t="s">
        <v>900</v>
      </c>
      <c r="C236" s="84" t="s">
        <v>26</v>
      </c>
      <c r="D236" s="68">
        <v>23978.5</v>
      </c>
      <c r="E236" s="99" t="s">
        <v>901</v>
      </c>
      <c r="F236" s="85" t="s">
        <v>937</v>
      </c>
    </row>
    <row r="237" spans="1:6" hidden="1" x14ac:dyDescent="0.25">
      <c r="A237" s="71" t="s">
        <v>383</v>
      </c>
      <c r="B237" s="83" t="s">
        <v>366</v>
      </c>
      <c r="C237" s="84" t="s">
        <v>38</v>
      </c>
      <c r="D237" s="68">
        <f>807200*1.19/(1.22*2.44)</f>
        <v>322684.76216070948</v>
      </c>
      <c r="E237" s="72" t="s">
        <v>373</v>
      </c>
      <c r="F237" s="85" t="s">
        <v>937</v>
      </c>
    </row>
    <row r="238" spans="1:6" hidden="1" x14ac:dyDescent="0.25">
      <c r="A238" s="71" t="s">
        <v>384</v>
      </c>
      <c r="B238" s="83" t="s">
        <v>371</v>
      </c>
      <c r="C238" s="84" t="s">
        <v>38</v>
      </c>
      <c r="D238" s="68">
        <f>946400*1.19/(1.22*2.44)</f>
        <v>378331.09379199141</v>
      </c>
      <c r="E238" s="72" t="s">
        <v>373</v>
      </c>
      <c r="F238" s="85" t="s">
        <v>937</v>
      </c>
    </row>
    <row r="239" spans="1:6" hidden="1" x14ac:dyDescent="0.25">
      <c r="A239" s="71" t="s">
        <v>241</v>
      </c>
      <c r="B239" s="83" t="s">
        <v>138</v>
      </c>
      <c r="C239" s="84" t="s">
        <v>60</v>
      </c>
      <c r="D239" s="68">
        <v>35000</v>
      </c>
      <c r="E239" s="73" t="s">
        <v>168</v>
      </c>
      <c r="F239" s="85" t="s">
        <v>937</v>
      </c>
    </row>
    <row r="240" spans="1:6" ht="30" hidden="1" x14ac:dyDescent="0.25">
      <c r="A240" s="71" t="s">
        <v>246</v>
      </c>
      <c r="B240" s="83" t="s">
        <v>61</v>
      </c>
      <c r="C240" s="84" t="s">
        <v>60</v>
      </c>
      <c r="D240" s="68">
        <f>121080*1.19</f>
        <v>144085.19999999998</v>
      </c>
      <c r="E240" s="73" t="s">
        <v>168</v>
      </c>
      <c r="F240" s="85" t="s">
        <v>937</v>
      </c>
    </row>
    <row r="241" spans="1:6" hidden="1" x14ac:dyDescent="0.25">
      <c r="A241" s="71" t="s">
        <v>247</v>
      </c>
      <c r="B241" s="83" t="s">
        <v>119</v>
      </c>
      <c r="C241" s="84" t="s">
        <v>60</v>
      </c>
      <c r="D241" s="68">
        <f>127328*1.19</f>
        <v>151520.32000000001</v>
      </c>
      <c r="E241" s="73" t="s">
        <v>168</v>
      </c>
      <c r="F241" s="85" t="s">
        <v>937</v>
      </c>
    </row>
    <row r="242" spans="1:6" hidden="1" x14ac:dyDescent="0.25">
      <c r="A242" s="71" t="s">
        <v>248</v>
      </c>
      <c r="B242" s="83" t="s">
        <v>64</v>
      </c>
      <c r="C242" s="84" t="s">
        <v>60</v>
      </c>
      <c r="D242" s="68">
        <v>67104</v>
      </c>
      <c r="E242" s="73" t="s">
        <v>168</v>
      </c>
      <c r="F242" s="85" t="s">
        <v>937</v>
      </c>
    </row>
    <row r="243" spans="1:6" hidden="1" x14ac:dyDescent="0.25">
      <c r="A243" s="71" t="s">
        <v>252</v>
      </c>
      <c r="B243" s="83" t="s">
        <v>132</v>
      </c>
      <c r="C243" s="84" t="s">
        <v>60</v>
      </c>
      <c r="D243" s="68">
        <f>94236*1.19</f>
        <v>112140.84</v>
      </c>
      <c r="E243" s="73" t="s">
        <v>168</v>
      </c>
      <c r="F243" s="85" t="s">
        <v>937</v>
      </c>
    </row>
    <row r="244" spans="1:6" hidden="1" x14ac:dyDescent="0.25">
      <c r="A244" s="71" t="s">
        <v>397</v>
      </c>
      <c r="B244" s="83" t="s">
        <v>100</v>
      </c>
      <c r="C244" s="84" t="s">
        <v>26</v>
      </c>
      <c r="D244" s="67">
        <f>289190*1.19</f>
        <v>344136.1</v>
      </c>
      <c r="E244" s="72" t="s">
        <v>180</v>
      </c>
      <c r="F244" s="85" t="s">
        <v>937</v>
      </c>
    </row>
    <row r="245" spans="1:6" hidden="1" x14ac:dyDescent="0.25">
      <c r="A245" s="71" t="s">
        <v>398</v>
      </c>
      <c r="B245" s="83" t="s">
        <v>101</v>
      </c>
      <c r="C245" s="84" t="s">
        <v>26</v>
      </c>
      <c r="D245" s="67">
        <f>332750*1.19</f>
        <v>395972.5</v>
      </c>
      <c r="E245" s="72" t="s">
        <v>180</v>
      </c>
      <c r="F245" s="85" t="s">
        <v>937</v>
      </c>
    </row>
    <row r="246" spans="1:6" ht="30" hidden="1" x14ac:dyDescent="0.25">
      <c r="A246" s="71" t="s">
        <v>530</v>
      </c>
      <c r="B246" s="83" t="s">
        <v>428</v>
      </c>
      <c r="C246" s="84" t="s">
        <v>26</v>
      </c>
      <c r="D246" s="68">
        <f>2935460*1.19</f>
        <v>3493197.4</v>
      </c>
      <c r="E246" s="72" t="s">
        <v>180</v>
      </c>
      <c r="F246" s="85" t="s">
        <v>937</v>
      </c>
    </row>
    <row r="247" spans="1:6" ht="30" hidden="1" x14ac:dyDescent="0.25">
      <c r="A247" s="71" t="s">
        <v>568</v>
      </c>
      <c r="B247" s="83" t="s">
        <v>475</v>
      </c>
      <c r="C247" s="84" t="s">
        <v>26</v>
      </c>
      <c r="D247" s="68">
        <f>2734600*1.19</f>
        <v>3254174</v>
      </c>
      <c r="E247" s="72" t="s">
        <v>180</v>
      </c>
      <c r="F247" s="85" t="s">
        <v>937</v>
      </c>
    </row>
    <row r="248" spans="1:6" ht="30" hidden="1" x14ac:dyDescent="0.25">
      <c r="A248" s="71" t="s">
        <v>569</v>
      </c>
      <c r="B248" s="83" t="s">
        <v>464</v>
      </c>
      <c r="C248" s="84" t="s">
        <v>26</v>
      </c>
      <c r="D248" s="68">
        <f>4613730*1.19</f>
        <v>5490338.7000000002</v>
      </c>
      <c r="E248" s="140" t="s">
        <v>180</v>
      </c>
      <c r="F248" s="85" t="s">
        <v>937</v>
      </c>
    </row>
    <row r="249" spans="1:6" ht="30" hidden="1" x14ac:dyDescent="0.25">
      <c r="A249" s="71" t="s">
        <v>570</v>
      </c>
      <c r="B249" s="83" t="s">
        <v>445</v>
      </c>
      <c r="C249" s="84" t="s">
        <v>26</v>
      </c>
      <c r="D249" s="68">
        <f>6247230*1.19</f>
        <v>7434203.6999999993</v>
      </c>
      <c r="E249" s="72" t="s">
        <v>180</v>
      </c>
      <c r="F249" s="85" t="s">
        <v>937</v>
      </c>
    </row>
    <row r="250" spans="1:6" ht="30" hidden="1" x14ac:dyDescent="0.25">
      <c r="A250" s="71" t="s">
        <v>571</v>
      </c>
      <c r="B250" s="83" t="s">
        <v>435</v>
      </c>
      <c r="C250" s="84" t="s">
        <v>26</v>
      </c>
      <c r="D250" s="68">
        <f>14639790*1.19</f>
        <v>17421350.099999998</v>
      </c>
      <c r="E250" s="72" t="s">
        <v>180</v>
      </c>
      <c r="F250" s="85" t="s">
        <v>937</v>
      </c>
    </row>
    <row r="251" spans="1:6" hidden="1" x14ac:dyDescent="0.25">
      <c r="A251" s="71" t="s">
        <v>572</v>
      </c>
      <c r="B251" s="83" t="s">
        <v>439</v>
      </c>
      <c r="C251" s="84" t="s">
        <v>26</v>
      </c>
      <c r="D251" s="67">
        <f>77440*1.19</f>
        <v>92153.599999999991</v>
      </c>
      <c r="E251" s="72" t="s">
        <v>180</v>
      </c>
      <c r="F251" s="85" t="s">
        <v>937</v>
      </c>
    </row>
    <row r="252" spans="1:6" hidden="1" x14ac:dyDescent="0.25">
      <c r="A252" s="71" t="s">
        <v>587</v>
      </c>
      <c r="B252" s="83" t="s">
        <v>460</v>
      </c>
      <c r="C252" s="84" t="s">
        <v>26</v>
      </c>
      <c r="D252" s="68">
        <f>3927660*1.19</f>
        <v>4673915.3999999994</v>
      </c>
      <c r="E252" s="72" t="s">
        <v>180</v>
      </c>
      <c r="F252" s="85" t="s">
        <v>937</v>
      </c>
    </row>
    <row r="253" spans="1:6" hidden="1" x14ac:dyDescent="0.25">
      <c r="A253" s="71" t="s">
        <v>590</v>
      </c>
      <c r="B253" s="122" t="s">
        <v>441</v>
      </c>
      <c r="C253" s="84" t="s">
        <v>26</v>
      </c>
      <c r="D253" s="68">
        <f>(6437200+481580)*1.19</f>
        <v>8233348.1999999993</v>
      </c>
      <c r="E253" s="72" t="s">
        <v>180</v>
      </c>
      <c r="F253" s="85" t="s">
        <v>937</v>
      </c>
    </row>
    <row r="254" spans="1:6" hidden="1" x14ac:dyDescent="0.25">
      <c r="A254" s="71" t="s">
        <v>592</v>
      </c>
      <c r="B254" s="83" t="s">
        <v>484</v>
      </c>
      <c r="C254" s="84" t="s">
        <v>26</v>
      </c>
      <c r="D254" s="68">
        <f>1323740*1.19</f>
        <v>1575250.5999999999</v>
      </c>
      <c r="E254" s="72" t="s">
        <v>180</v>
      </c>
      <c r="F254" s="85" t="s">
        <v>937</v>
      </c>
    </row>
    <row r="255" spans="1:6" hidden="1" x14ac:dyDescent="0.25">
      <c r="A255" s="71" t="s">
        <v>593</v>
      </c>
      <c r="B255" s="83" t="s">
        <v>489</v>
      </c>
      <c r="C255" s="84" t="s">
        <v>26</v>
      </c>
      <c r="D255" s="68">
        <f>2424840*1.19</f>
        <v>2885559.6</v>
      </c>
      <c r="E255" s="72" t="s">
        <v>180</v>
      </c>
      <c r="F255" s="85" t="s">
        <v>937</v>
      </c>
    </row>
    <row r="256" spans="1:6" hidden="1" x14ac:dyDescent="0.25">
      <c r="A256" s="71" t="s">
        <v>594</v>
      </c>
      <c r="B256" s="83" t="s">
        <v>482</v>
      </c>
      <c r="C256" s="84" t="s">
        <v>26</v>
      </c>
      <c r="D256" s="68">
        <f>3458180*1.19</f>
        <v>4115234.1999999997</v>
      </c>
      <c r="E256" s="72" t="s">
        <v>180</v>
      </c>
      <c r="F256" s="85" t="s">
        <v>937</v>
      </c>
    </row>
    <row r="257" spans="1:6" hidden="1" x14ac:dyDescent="0.25">
      <c r="A257" s="71" t="s">
        <v>595</v>
      </c>
      <c r="B257" s="83" t="s">
        <v>471</v>
      </c>
      <c r="C257" s="84" t="s">
        <v>26</v>
      </c>
      <c r="D257" s="68">
        <f>3744950*1.19</f>
        <v>4456490.5</v>
      </c>
      <c r="E257" s="72" t="s">
        <v>180</v>
      </c>
      <c r="F257" s="85" t="s">
        <v>937</v>
      </c>
    </row>
    <row r="258" spans="1:6" hidden="1" x14ac:dyDescent="0.25">
      <c r="A258" s="71" t="s">
        <v>596</v>
      </c>
      <c r="B258" s="83" t="s">
        <v>483</v>
      </c>
      <c r="C258" s="84" t="s">
        <v>26</v>
      </c>
      <c r="D258" s="68">
        <f>4222900*1.19</f>
        <v>5025251</v>
      </c>
      <c r="E258" s="72" t="s">
        <v>180</v>
      </c>
      <c r="F258" s="85" t="s">
        <v>937</v>
      </c>
    </row>
    <row r="259" spans="1:6" hidden="1" x14ac:dyDescent="0.25">
      <c r="A259" s="71" t="s">
        <v>872</v>
      </c>
      <c r="B259" s="83" t="s">
        <v>864</v>
      </c>
      <c r="C259" s="84" t="s">
        <v>26</v>
      </c>
      <c r="D259" s="68">
        <v>1768197.2</v>
      </c>
      <c r="E259" s="72" t="s">
        <v>180</v>
      </c>
      <c r="F259" s="85" t="s">
        <v>937</v>
      </c>
    </row>
    <row r="260" spans="1:6" ht="30" hidden="1" x14ac:dyDescent="0.25">
      <c r="A260" s="71" t="s">
        <v>897</v>
      </c>
      <c r="B260" s="83" t="s">
        <v>879</v>
      </c>
      <c r="C260" s="84" t="s">
        <v>26</v>
      </c>
      <c r="D260" s="68">
        <f>1301350*1.19</f>
        <v>1548606.5</v>
      </c>
      <c r="E260" s="99" t="s">
        <v>180</v>
      </c>
      <c r="F260" s="85" t="s">
        <v>937</v>
      </c>
    </row>
    <row r="261" spans="1:6" ht="30" hidden="1" x14ac:dyDescent="0.25">
      <c r="A261" s="71" t="s">
        <v>918</v>
      </c>
      <c r="B261" s="83" t="s">
        <v>896</v>
      </c>
      <c r="C261" s="84" t="s">
        <v>26</v>
      </c>
      <c r="D261" s="68">
        <v>702671.2</v>
      </c>
      <c r="E261" s="99" t="s">
        <v>180</v>
      </c>
      <c r="F261" s="85" t="s">
        <v>937</v>
      </c>
    </row>
    <row r="262" spans="1:6" hidden="1" x14ac:dyDescent="0.25">
      <c r="A262" s="71" t="s">
        <v>928</v>
      </c>
      <c r="B262" s="83" t="s">
        <v>916</v>
      </c>
      <c r="C262" s="84" t="s">
        <v>26</v>
      </c>
      <c r="D262" s="67">
        <f>4331800*1.19</f>
        <v>5154842</v>
      </c>
      <c r="E262" s="72" t="s">
        <v>180</v>
      </c>
      <c r="F262" s="85" t="s">
        <v>937</v>
      </c>
    </row>
    <row r="263" spans="1:6" hidden="1" x14ac:dyDescent="0.25">
      <c r="A263" s="71" t="s">
        <v>353</v>
      </c>
      <c r="B263" s="83" t="s">
        <v>108</v>
      </c>
      <c r="C263" s="84" t="s">
        <v>109</v>
      </c>
      <c r="D263" s="68">
        <v>8610</v>
      </c>
      <c r="E263" s="73" t="s">
        <v>189</v>
      </c>
      <c r="F263" s="85" t="s">
        <v>937</v>
      </c>
    </row>
    <row r="264" spans="1:6" ht="30" hidden="1" x14ac:dyDescent="0.25">
      <c r="A264" s="71" t="s">
        <v>228</v>
      </c>
      <c r="B264" s="83" t="s">
        <v>140</v>
      </c>
      <c r="C264" s="84" t="s">
        <v>118</v>
      </c>
      <c r="D264" s="68">
        <f>86000*1.19</f>
        <v>102340</v>
      </c>
      <c r="E264" s="72" t="s">
        <v>165</v>
      </c>
      <c r="F264" s="85" t="s">
        <v>937</v>
      </c>
    </row>
    <row r="265" spans="1:6" ht="30" hidden="1" x14ac:dyDescent="0.25">
      <c r="A265" s="71" t="s">
        <v>229</v>
      </c>
      <c r="B265" s="83" t="s">
        <v>62</v>
      </c>
      <c r="C265" s="84" t="s">
        <v>118</v>
      </c>
      <c r="D265" s="67">
        <f>33500*1.19</f>
        <v>39865</v>
      </c>
      <c r="E265" s="72" t="s">
        <v>165</v>
      </c>
      <c r="F265" s="85" t="s">
        <v>937</v>
      </c>
    </row>
    <row r="266" spans="1:6" ht="30" hidden="1" x14ac:dyDescent="0.25">
      <c r="A266" s="71" t="s">
        <v>230</v>
      </c>
      <c r="B266" s="83" t="s">
        <v>63</v>
      </c>
      <c r="C266" s="84" t="s">
        <v>118</v>
      </c>
      <c r="D266" s="67">
        <f>45000*1.19</f>
        <v>53550</v>
      </c>
      <c r="E266" s="72" t="s">
        <v>165</v>
      </c>
      <c r="F266" s="85" t="s">
        <v>937</v>
      </c>
    </row>
    <row r="267" spans="1:6" hidden="1" x14ac:dyDescent="0.25">
      <c r="A267" s="71" t="s">
        <v>231</v>
      </c>
      <c r="B267" s="83" t="s">
        <v>65</v>
      </c>
      <c r="C267" s="84" t="s">
        <v>118</v>
      </c>
      <c r="D267" s="67">
        <f>50000/8*1.19</f>
        <v>7437.5</v>
      </c>
      <c r="E267" s="72" t="s">
        <v>165</v>
      </c>
      <c r="F267" s="85" t="s">
        <v>937</v>
      </c>
    </row>
    <row r="268" spans="1:6" hidden="1" x14ac:dyDescent="0.25">
      <c r="A268" s="71" t="s">
        <v>232</v>
      </c>
      <c r="B268" s="83" t="s">
        <v>59</v>
      </c>
      <c r="C268" s="84" t="s">
        <v>118</v>
      </c>
      <c r="D268" s="68">
        <f>45000*1.19</f>
        <v>53550</v>
      </c>
      <c r="E268" s="72" t="s">
        <v>165</v>
      </c>
      <c r="F268" s="85" t="s">
        <v>937</v>
      </c>
    </row>
    <row r="269" spans="1:6" hidden="1" x14ac:dyDescent="0.25">
      <c r="A269" s="71" t="s">
        <v>236</v>
      </c>
      <c r="B269" s="83" t="s">
        <v>90</v>
      </c>
      <c r="C269" s="84" t="s">
        <v>118</v>
      </c>
      <c r="D269" s="67">
        <f>30000*1.19/8</f>
        <v>4462.5</v>
      </c>
      <c r="E269" s="72" t="s">
        <v>165</v>
      </c>
      <c r="F269" s="85" t="s">
        <v>937</v>
      </c>
    </row>
    <row r="270" spans="1:6" hidden="1" x14ac:dyDescent="0.25">
      <c r="A270" s="71" t="s">
        <v>239</v>
      </c>
      <c r="B270" s="83" t="s">
        <v>114</v>
      </c>
      <c r="C270" s="84" t="s">
        <v>118</v>
      </c>
      <c r="D270" s="67">
        <f>35000*1.19/8</f>
        <v>5206.25</v>
      </c>
      <c r="E270" s="72" t="s">
        <v>165</v>
      </c>
      <c r="F270" s="85" t="s">
        <v>937</v>
      </c>
    </row>
    <row r="271" spans="1:6" ht="30" hidden="1" x14ac:dyDescent="0.25">
      <c r="A271" s="71" t="s">
        <v>288</v>
      </c>
      <c r="B271" s="83" t="s">
        <v>102</v>
      </c>
      <c r="C271" s="84" t="s">
        <v>60</v>
      </c>
      <c r="D271" s="68">
        <f>515000*1.19</f>
        <v>612850</v>
      </c>
      <c r="E271" s="73" t="s">
        <v>178</v>
      </c>
      <c r="F271" s="85" t="s">
        <v>937</v>
      </c>
    </row>
    <row r="272" spans="1:6" ht="30" hidden="1" x14ac:dyDescent="0.25">
      <c r="A272" s="71" t="s">
        <v>289</v>
      </c>
      <c r="B272" s="83" t="s">
        <v>103</v>
      </c>
      <c r="C272" s="84" t="s">
        <v>60</v>
      </c>
      <c r="D272" s="68">
        <f>570000*1.19</f>
        <v>678300</v>
      </c>
      <c r="E272" s="73" t="s">
        <v>178</v>
      </c>
      <c r="F272" s="85" t="s">
        <v>937</v>
      </c>
    </row>
    <row r="273" spans="1:6" ht="30" hidden="1" x14ac:dyDescent="0.25">
      <c r="A273" s="71" t="s">
        <v>389</v>
      </c>
      <c r="B273" s="100" t="s">
        <v>390</v>
      </c>
      <c r="C273" s="84" t="s">
        <v>60</v>
      </c>
      <c r="D273" s="68">
        <f>570000*1.19</f>
        <v>678300</v>
      </c>
      <c r="E273" s="73" t="s">
        <v>178</v>
      </c>
      <c r="F273" s="85" t="s">
        <v>937</v>
      </c>
    </row>
    <row r="274" spans="1:6" hidden="1" x14ac:dyDescent="0.25">
      <c r="A274" s="71" t="s">
        <v>329</v>
      </c>
      <c r="B274" s="100" t="s">
        <v>376</v>
      </c>
      <c r="C274" s="84" t="s">
        <v>26</v>
      </c>
      <c r="D274" s="67">
        <f>39000000*1.19</f>
        <v>46410000</v>
      </c>
      <c r="E274" s="72" t="s">
        <v>194</v>
      </c>
      <c r="F274" s="85" t="s">
        <v>937</v>
      </c>
    </row>
    <row r="275" spans="1:6" hidden="1" x14ac:dyDescent="0.25">
      <c r="A275" s="71" t="s">
        <v>330</v>
      </c>
      <c r="B275" s="100" t="s">
        <v>154</v>
      </c>
      <c r="C275" s="84" t="s">
        <v>26</v>
      </c>
      <c r="D275" s="68">
        <f>48500000*1.19</f>
        <v>57715000</v>
      </c>
      <c r="E275" s="73" t="s">
        <v>194</v>
      </c>
      <c r="F275" s="85" t="s">
        <v>937</v>
      </c>
    </row>
    <row r="276" spans="1:6" hidden="1" x14ac:dyDescent="0.25">
      <c r="A276" s="71" t="s">
        <v>340</v>
      </c>
      <c r="B276" s="100" t="s">
        <v>157</v>
      </c>
      <c r="C276" s="84" t="s">
        <v>26</v>
      </c>
      <c r="D276" s="98">
        <f>2400000*1.19</f>
        <v>2856000</v>
      </c>
      <c r="E276" s="72" t="s">
        <v>194</v>
      </c>
      <c r="F276" s="85" t="s">
        <v>937</v>
      </c>
    </row>
    <row r="277" spans="1:6" hidden="1" x14ac:dyDescent="0.25">
      <c r="A277" s="71" t="s">
        <v>341</v>
      </c>
      <c r="B277" s="100" t="s">
        <v>113</v>
      </c>
      <c r="C277" s="84" t="s">
        <v>26</v>
      </c>
      <c r="D277" s="68">
        <f>8363663*1.19</f>
        <v>9952758.9699999988</v>
      </c>
      <c r="E277" s="72" t="s">
        <v>194</v>
      </c>
      <c r="F277" s="85" t="s">
        <v>937</v>
      </c>
    </row>
    <row r="278" spans="1:6" ht="30" hidden="1" x14ac:dyDescent="0.25">
      <c r="A278" s="71" t="s">
        <v>516</v>
      </c>
      <c r="B278" s="100" t="s">
        <v>411</v>
      </c>
      <c r="C278" s="84" t="s">
        <v>45</v>
      </c>
      <c r="D278" s="68">
        <f>422000*1.19*1.07</f>
        <v>537332.6</v>
      </c>
      <c r="E278" s="72" t="s">
        <v>194</v>
      </c>
      <c r="F278" s="85" t="s">
        <v>937</v>
      </c>
    </row>
    <row r="279" spans="1:6" ht="30" hidden="1" x14ac:dyDescent="0.25">
      <c r="A279" s="71" t="s">
        <v>517</v>
      </c>
      <c r="B279" s="100" t="s">
        <v>424</v>
      </c>
      <c r="C279" s="84" t="s">
        <v>45</v>
      </c>
      <c r="D279" s="68">
        <f>304000*1.19</f>
        <v>361760</v>
      </c>
      <c r="E279" s="72" t="s">
        <v>194</v>
      </c>
      <c r="F279" s="85" t="s">
        <v>937</v>
      </c>
    </row>
    <row r="280" spans="1:6" ht="30" hidden="1" x14ac:dyDescent="0.25">
      <c r="A280" s="71" t="s">
        <v>518</v>
      </c>
      <c r="B280" s="100" t="s">
        <v>419</v>
      </c>
      <c r="C280" s="84" t="s">
        <v>45</v>
      </c>
      <c r="D280" s="68">
        <f>222000*1.19</f>
        <v>264180</v>
      </c>
      <c r="E280" s="72" t="s">
        <v>194</v>
      </c>
      <c r="F280" s="85" t="s">
        <v>937</v>
      </c>
    </row>
    <row r="281" spans="1:6" ht="30" hidden="1" x14ac:dyDescent="0.25">
      <c r="A281" s="71" t="s">
        <v>523</v>
      </c>
      <c r="B281" s="100" t="s">
        <v>412</v>
      </c>
      <c r="C281" s="84" t="s">
        <v>26</v>
      </c>
      <c r="D281" s="68">
        <f>1942000*1.19</f>
        <v>2310980</v>
      </c>
      <c r="E281" s="72" t="s">
        <v>194</v>
      </c>
      <c r="F281" s="85" t="s">
        <v>937</v>
      </c>
    </row>
    <row r="282" spans="1:6" ht="30" hidden="1" x14ac:dyDescent="0.25">
      <c r="A282" s="71" t="s">
        <v>524</v>
      </c>
      <c r="B282" s="100" t="s">
        <v>413</v>
      </c>
      <c r="C282" s="84" t="s">
        <v>26</v>
      </c>
      <c r="D282" s="68">
        <f>2185000*1.19</f>
        <v>2600150</v>
      </c>
      <c r="E282" s="72" t="s">
        <v>194</v>
      </c>
      <c r="F282" s="85" t="s">
        <v>937</v>
      </c>
    </row>
    <row r="283" spans="1:6" ht="30" hidden="1" x14ac:dyDescent="0.25">
      <c r="A283" s="71" t="s">
        <v>525</v>
      </c>
      <c r="B283" s="100" t="s">
        <v>414</v>
      </c>
      <c r="C283" s="84" t="s">
        <v>26</v>
      </c>
      <c r="D283" s="68">
        <f>2953000*1.19</f>
        <v>3514070</v>
      </c>
      <c r="E283" s="72" t="s">
        <v>194</v>
      </c>
      <c r="F283" s="85" t="s">
        <v>937</v>
      </c>
    </row>
    <row r="284" spans="1:6" ht="30" hidden="1" x14ac:dyDescent="0.25">
      <c r="A284" s="71" t="s">
        <v>527</v>
      </c>
      <c r="B284" s="100" t="s">
        <v>425</v>
      </c>
      <c r="C284" s="84" t="s">
        <v>26</v>
      </c>
      <c r="D284" s="68">
        <f>1254000*1.19</f>
        <v>1492260</v>
      </c>
      <c r="E284" s="72" t="s">
        <v>194</v>
      </c>
      <c r="F284" s="85" t="s">
        <v>937</v>
      </c>
    </row>
    <row r="285" spans="1:6" ht="30" hidden="1" x14ac:dyDescent="0.25">
      <c r="A285" s="71" t="s">
        <v>528</v>
      </c>
      <c r="B285" s="100" t="s">
        <v>426</v>
      </c>
      <c r="C285" s="84" t="s">
        <v>26</v>
      </c>
      <c r="D285" s="68">
        <f>1396000*1.19</f>
        <v>1661240</v>
      </c>
      <c r="E285" s="72" t="s">
        <v>194</v>
      </c>
      <c r="F285" s="85" t="s">
        <v>937</v>
      </c>
    </row>
    <row r="286" spans="1:6" ht="30" hidden="1" x14ac:dyDescent="0.25">
      <c r="A286" s="71" t="s">
        <v>529</v>
      </c>
      <c r="B286" s="100" t="s">
        <v>427</v>
      </c>
      <c r="C286" s="84" t="s">
        <v>26</v>
      </c>
      <c r="D286" s="68">
        <f>1800000*1.19</f>
        <v>2142000</v>
      </c>
      <c r="E286" s="72" t="s">
        <v>194</v>
      </c>
      <c r="F286" s="85" t="s">
        <v>937</v>
      </c>
    </row>
    <row r="287" spans="1:6" ht="30" hidden="1" x14ac:dyDescent="0.25">
      <c r="A287" s="71" t="s">
        <v>531</v>
      </c>
      <c r="B287" s="100" t="s">
        <v>420</v>
      </c>
      <c r="C287" s="84" t="s">
        <v>26</v>
      </c>
      <c r="D287" s="68">
        <f>925000*1.19</f>
        <v>1100750</v>
      </c>
      <c r="E287" s="72" t="s">
        <v>194</v>
      </c>
      <c r="F287" s="85" t="s">
        <v>937</v>
      </c>
    </row>
    <row r="288" spans="1:6" ht="30" hidden="1" x14ac:dyDescent="0.25">
      <c r="A288" s="71" t="s">
        <v>532</v>
      </c>
      <c r="B288" s="100" t="s">
        <v>421</v>
      </c>
      <c r="C288" s="84" t="s">
        <v>26</v>
      </c>
      <c r="D288" s="68">
        <f>1046000*1.19</f>
        <v>1244740</v>
      </c>
      <c r="E288" s="72" t="s">
        <v>194</v>
      </c>
      <c r="F288" s="85" t="s">
        <v>937</v>
      </c>
    </row>
    <row r="289" spans="1:6" ht="30" hidden="1" x14ac:dyDescent="0.25">
      <c r="A289" s="71" t="s">
        <v>533</v>
      </c>
      <c r="B289" s="100" t="s">
        <v>422</v>
      </c>
      <c r="C289" s="84" t="s">
        <v>26</v>
      </c>
      <c r="D289" s="68">
        <f>1075000*1.19</f>
        <v>1279250</v>
      </c>
      <c r="E289" s="72" t="s">
        <v>194</v>
      </c>
      <c r="F289" s="85" t="s">
        <v>937</v>
      </c>
    </row>
    <row r="290" spans="1:6" hidden="1" x14ac:dyDescent="0.25">
      <c r="A290" s="71" t="s">
        <v>342</v>
      </c>
      <c r="B290" s="100" t="s">
        <v>92</v>
      </c>
      <c r="C290" s="84" t="s">
        <v>45</v>
      </c>
      <c r="D290" s="68">
        <f>40134/6</f>
        <v>6689</v>
      </c>
      <c r="E290" s="72" t="s">
        <v>181</v>
      </c>
      <c r="F290" s="85" t="s">
        <v>938</v>
      </c>
    </row>
    <row r="291" spans="1:6" hidden="1" x14ac:dyDescent="0.25">
      <c r="A291" s="71" t="s">
        <v>343</v>
      </c>
      <c r="B291" s="100" t="s">
        <v>99</v>
      </c>
      <c r="C291" s="84" t="s">
        <v>45</v>
      </c>
      <c r="D291" s="68">
        <f>1011086/6</f>
        <v>168514.33333333334</v>
      </c>
      <c r="E291" s="72" t="s">
        <v>181</v>
      </c>
      <c r="F291" s="85" t="s">
        <v>938</v>
      </c>
    </row>
    <row r="292" spans="1:6" hidden="1" x14ac:dyDescent="0.25">
      <c r="A292" s="71" t="s">
        <v>344</v>
      </c>
      <c r="B292" s="100" t="s">
        <v>196</v>
      </c>
      <c r="C292" s="84" t="s">
        <v>45</v>
      </c>
      <c r="D292" s="68">
        <f>469488/6</f>
        <v>78248</v>
      </c>
      <c r="E292" s="72" t="s">
        <v>181</v>
      </c>
      <c r="F292" s="85" t="s">
        <v>938</v>
      </c>
    </row>
    <row r="293" spans="1:6" hidden="1" x14ac:dyDescent="0.25">
      <c r="A293" s="71" t="s">
        <v>345</v>
      </c>
      <c r="B293" s="100" t="s">
        <v>112</v>
      </c>
      <c r="C293" s="84" t="s">
        <v>45</v>
      </c>
      <c r="D293" s="68">
        <f>23912/6</f>
        <v>3985.3333333333335</v>
      </c>
      <c r="E293" s="72" t="s">
        <v>181</v>
      </c>
      <c r="F293" s="85" t="s">
        <v>938</v>
      </c>
    </row>
    <row r="294" spans="1:6" hidden="1" x14ac:dyDescent="0.25">
      <c r="A294" s="71" t="s">
        <v>348</v>
      </c>
      <c r="B294" s="100" t="s">
        <v>120</v>
      </c>
      <c r="C294" s="84" t="s">
        <v>26</v>
      </c>
      <c r="D294" s="68">
        <f>11126*1.19</f>
        <v>13239.939999999999</v>
      </c>
      <c r="E294" s="72" t="s">
        <v>181</v>
      </c>
      <c r="F294" s="85" t="s">
        <v>938</v>
      </c>
    </row>
    <row r="295" spans="1:6" ht="45" hidden="1" x14ac:dyDescent="0.25">
      <c r="A295" s="71" t="s">
        <v>498</v>
      </c>
      <c r="B295" s="100" t="s">
        <v>496</v>
      </c>
      <c r="C295" s="84" t="s">
        <v>45</v>
      </c>
      <c r="D295" s="68">
        <f>(3125000*1.2)+(3125000*0.05*0.19)</f>
        <v>3779687.5</v>
      </c>
      <c r="E295" s="72" t="s">
        <v>606</v>
      </c>
      <c r="F295" s="85" t="s">
        <v>938</v>
      </c>
    </row>
    <row r="296" spans="1:6" ht="45" hidden="1" x14ac:dyDescent="0.25">
      <c r="A296" s="71" t="s">
        <v>874</v>
      </c>
      <c r="B296" s="100" t="s">
        <v>878</v>
      </c>
      <c r="C296" s="84" t="s">
        <v>45</v>
      </c>
      <c r="D296" s="68">
        <f>2400000*1.15+(2400000*0.05*0.19)</f>
        <v>2782800</v>
      </c>
      <c r="E296" s="73" t="s">
        <v>606</v>
      </c>
      <c r="F296" s="85" t="s">
        <v>938</v>
      </c>
    </row>
    <row r="297" spans="1:6" hidden="1" x14ac:dyDescent="0.25">
      <c r="A297" s="71" t="s">
        <v>877</v>
      </c>
      <c r="B297" s="100" t="s">
        <v>875</v>
      </c>
      <c r="C297" s="84" t="s">
        <v>26</v>
      </c>
      <c r="D297" s="68">
        <f>(685000*1.19)/12</f>
        <v>67929.166666666672</v>
      </c>
      <c r="E297" s="72" t="s">
        <v>606</v>
      </c>
      <c r="F297" s="85" t="s">
        <v>938</v>
      </c>
    </row>
    <row r="298" spans="1:6" hidden="1" x14ac:dyDescent="0.25">
      <c r="A298" s="71" t="s">
        <v>403</v>
      </c>
      <c r="B298" s="100" t="s">
        <v>160</v>
      </c>
      <c r="C298" s="84" t="s">
        <v>26</v>
      </c>
      <c r="D298" s="68">
        <f>289500*1.19</f>
        <v>344505</v>
      </c>
      <c r="E298" s="72" t="s">
        <v>186</v>
      </c>
      <c r="F298" s="85" t="s">
        <v>938</v>
      </c>
    </row>
    <row r="299" spans="1:6" hidden="1" x14ac:dyDescent="0.25">
      <c r="A299" s="71" t="s">
        <v>404</v>
      </c>
      <c r="B299" s="100" t="s">
        <v>206</v>
      </c>
      <c r="C299" s="84" t="s">
        <v>26</v>
      </c>
      <c r="D299" s="68">
        <f>497000*1.19</f>
        <v>591430</v>
      </c>
      <c r="E299" s="72" t="s">
        <v>186</v>
      </c>
      <c r="F299" s="85" t="s">
        <v>938</v>
      </c>
    </row>
    <row r="300" spans="1:6" hidden="1" x14ac:dyDescent="0.25">
      <c r="A300" s="71" t="s">
        <v>910</v>
      </c>
      <c r="B300" s="100" t="s">
        <v>904</v>
      </c>
      <c r="C300" s="84" t="s">
        <v>109</v>
      </c>
      <c r="D300" s="68">
        <v>53770</v>
      </c>
      <c r="E300" s="73" t="s">
        <v>911</v>
      </c>
      <c r="F300" s="85" t="s">
        <v>938</v>
      </c>
    </row>
    <row r="301" spans="1:6" ht="90" hidden="1" x14ac:dyDescent="0.25">
      <c r="A301" s="71" t="s">
        <v>355</v>
      </c>
      <c r="B301" s="100" t="s">
        <v>210</v>
      </c>
      <c r="C301" s="84" t="s">
        <v>45</v>
      </c>
      <c r="D301" s="68">
        <f>(3636257*1.2384)+(3636257*0.05*0.19)</f>
        <v>4537685.1102999998</v>
      </c>
      <c r="E301" s="72" t="s">
        <v>161</v>
      </c>
      <c r="F301" s="85" t="s">
        <v>938</v>
      </c>
    </row>
    <row r="302" spans="1:6" hidden="1" x14ac:dyDescent="0.25">
      <c r="A302" s="71" t="s">
        <v>915</v>
      </c>
      <c r="B302" s="100" t="s">
        <v>894</v>
      </c>
      <c r="C302" s="84" t="s">
        <v>26</v>
      </c>
      <c r="D302" s="68">
        <v>4673915.3999999994</v>
      </c>
      <c r="E302" s="99" t="s">
        <v>892</v>
      </c>
      <c r="F302" s="85" t="s">
        <v>938</v>
      </c>
    </row>
    <row r="303" spans="1:6" hidden="1" x14ac:dyDescent="0.25">
      <c r="A303" s="71" t="s">
        <v>250</v>
      </c>
      <c r="B303" s="100" t="s">
        <v>137</v>
      </c>
      <c r="C303" s="84" t="s">
        <v>60</v>
      </c>
      <c r="D303" s="68">
        <f>(56000+14000)*1.19</f>
        <v>83300</v>
      </c>
      <c r="E303" s="73" t="s">
        <v>171</v>
      </c>
      <c r="F303" s="85" t="s">
        <v>938</v>
      </c>
    </row>
    <row r="304" spans="1:6" hidden="1" x14ac:dyDescent="0.25">
      <c r="A304" s="71" t="s">
        <v>382</v>
      </c>
      <c r="B304" s="100" t="s">
        <v>372</v>
      </c>
      <c r="C304" s="84" t="s">
        <v>60</v>
      </c>
      <c r="D304" s="68">
        <v>138433</v>
      </c>
      <c r="E304" s="72" t="s">
        <v>171</v>
      </c>
      <c r="F304" s="85" t="s">
        <v>938</v>
      </c>
    </row>
    <row r="305" spans="1:6" hidden="1" x14ac:dyDescent="0.25">
      <c r="A305" s="71" t="s">
        <v>249</v>
      </c>
      <c r="B305" s="100" t="s">
        <v>66</v>
      </c>
      <c r="C305" s="84" t="s">
        <v>60</v>
      </c>
      <c r="D305" s="92">
        <v>113550</v>
      </c>
      <c r="E305" s="73" t="s">
        <v>215</v>
      </c>
      <c r="F305" s="85" t="s">
        <v>938</v>
      </c>
    </row>
    <row r="306" spans="1:6" hidden="1" x14ac:dyDescent="0.25">
      <c r="A306" s="71" t="s">
        <v>251</v>
      </c>
      <c r="B306" s="100" t="s">
        <v>116</v>
      </c>
      <c r="C306" s="84" t="s">
        <v>60</v>
      </c>
      <c r="D306" s="92">
        <v>77306</v>
      </c>
      <c r="E306" s="73" t="s">
        <v>215</v>
      </c>
      <c r="F306" s="85" t="s">
        <v>938</v>
      </c>
    </row>
    <row r="307" spans="1:6" hidden="1" x14ac:dyDescent="0.25">
      <c r="A307" s="71" t="s">
        <v>893</v>
      </c>
      <c r="B307" s="100" t="s">
        <v>880</v>
      </c>
      <c r="C307" s="84" t="s">
        <v>26</v>
      </c>
      <c r="D307" s="68">
        <v>904846.25</v>
      </c>
      <c r="E307" s="72" t="s">
        <v>891</v>
      </c>
      <c r="F307" s="85" t="s">
        <v>938</v>
      </c>
    </row>
    <row r="308" spans="1:6" hidden="1" x14ac:dyDescent="0.25">
      <c r="A308" s="71" t="s">
        <v>895</v>
      </c>
      <c r="B308" s="100" t="s">
        <v>881</v>
      </c>
      <c r="C308" s="84" t="s">
        <v>26</v>
      </c>
      <c r="D308" s="68">
        <v>691989.76</v>
      </c>
      <c r="E308" s="72" t="s">
        <v>891</v>
      </c>
      <c r="F308" s="85" t="s">
        <v>938</v>
      </c>
    </row>
    <row r="309" spans="1:6" hidden="1" x14ac:dyDescent="0.25">
      <c r="A309" s="71" t="s">
        <v>899</v>
      </c>
      <c r="B309" s="100" t="s">
        <v>886</v>
      </c>
      <c r="C309" s="84" t="s">
        <v>27</v>
      </c>
      <c r="D309" s="68">
        <v>370923</v>
      </c>
      <c r="E309" s="99" t="s">
        <v>891</v>
      </c>
      <c r="F309" s="85" t="s">
        <v>938</v>
      </c>
    </row>
    <row r="310" spans="1:6" x14ac:dyDescent="0.25">
      <c r="A310" s="71" t="s">
        <v>357</v>
      </c>
      <c r="B310" s="100" t="s">
        <v>55</v>
      </c>
      <c r="C310" s="84" t="s">
        <v>58</v>
      </c>
      <c r="D310" s="131">
        <f>(11781*8)/1.53</f>
        <v>61600</v>
      </c>
      <c r="E310" s="73" t="s">
        <v>211</v>
      </c>
      <c r="F310" s="85"/>
    </row>
    <row r="311" spans="1:6" x14ac:dyDescent="0.25">
      <c r="A311" s="71" t="s">
        <v>358</v>
      </c>
      <c r="B311" s="100" t="s">
        <v>54</v>
      </c>
      <c r="C311" s="84" t="s">
        <v>58</v>
      </c>
      <c r="D311" s="131">
        <f>(8296*8)/1.53</f>
        <v>43377.777777777774</v>
      </c>
      <c r="E311" s="73" t="s">
        <v>211</v>
      </c>
      <c r="F311" s="85"/>
    </row>
    <row r="312" spans="1:6" x14ac:dyDescent="0.25">
      <c r="A312" s="71" t="s">
        <v>359</v>
      </c>
      <c r="B312" s="100" t="s">
        <v>56</v>
      </c>
      <c r="C312" s="84" t="s">
        <v>58</v>
      </c>
      <c r="D312" s="131">
        <f>(12841*8)/1.53</f>
        <v>67142.483660130718</v>
      </c>
      <c r="E312" s="73" t="s">
        <v>211</v>
      </c>
      <c r="F312" s="85"/>
    </row>
    <row r="313" spans="1:6" x14ac:dyDescent="0.25">
      <c r="A313" s="71" t="s">
        <v>360</v>
      </c>
      <c r="B313" s="100" t="s">
        <v>57</v>
      </c>
      <c r="C313" s="84" t="s">
        <v>58</v>
      </c>
      <c r="D313" s="131">
        <f>(9043*8)/1.53</f>
        <v>47283.660130718956</v>
      </c>
      <c r="E313" s="73" t="s">
        <v>211</v>
      </c>
      <c r="F313" s="85"/>
    </row>
    <row r="314" spans="1:6" x14ac:dyDescent="0.25">
      <c r="A314" s="71" t="s">
        <v>361</v>
      </c>
      <c r="B314" s="100" t="s">
        <v>908</v>
      </c>
      <c r="C314" s="84" t="s">
        <v>58</v>
      </c>
      <c r="D314" s="131">
        <f>(11886*8)/1.53</f>
        <v>62149.019607843133</v>
      </c>
      <c r="E314" s="73" t="s">
        <v>211</v>
      </c>
      <c r="F314" s="85"/>
    </row>
    <row r="315" spans="1:6" x14ac:dyDescent="0.25">
      <c r="A315" s="71" t="s">
        <v>362</v>
      </c>
      <c r="B315" s="100" t="s">
        <v>909</v>
      </c>
      <c r="C315" s="84" t="s">
        <v>58</v>
      </c>
      <c r="D315" s="131">
        <f>(8370*8)/1.53</f>
        <v>43764.705882352937</v>
      </c>
      <c r="E315" s="73" t="s">
        <v>211</v>
      </c>
      <c r="F315" s="85"/>
    </row>
    <row r="316" spans="1:6" x14ac:dyDescent="0.25">
      <c r="A316" s="71" t="s">
        <v>363</v>
      </c>
      <c r="B316" s="100" t="s">
        <v>89</v>
      </c>
      <c r="C316" s="84" t="s">
        <v>58</v>
      </c>
      <c r="D316" s="131">
        <f>(22000*8)/1.53</f>
        <v>115032.67973856209</v>
      </c>
      <c r="E316" s="73" t="s">
        <v>211</v>
      </c>
      <c r="F316" s="85"/>
    </row>
    <row r="317" spans="1:6" x14ac:dyDescent="0.25">
      <c r="A317" s="71" t="s">
        <v>906</v>
      </c>
      <c r="B317" s="100" t="s">
        <v>144</v>
      </c>
      <c r="C317" s="84" t="s">
        <v>58</v>
      </c>
      <c r="D317" s="131">
        <f>(11692*8)/1.53</f>
        <v>61134.640522875816</v>
      </c>
      <c r="E317" s="73" t="s">
        <v>211</v>
      </c>
      <c r="F317" s="85"/>
    </row>
    <row r="318" spans="1:6" hidden="1" x14ac:dyDescent="0.25">
      <c r="A318" s="71" t="s">
        <v>279</v>
      </c>
      <c r="B318" s="100" t="s">
        <v>79</v>
      </c>
      <c r="C318" s="84" t="s">
        <v>45</v>
      </c>
      <c r="D318" s="68">
        <v>5964</v>
      </c>
      <c r="E318" s="73" t="s">
        <v>167</v>
      </c>
      <c r="F318" s="85" t="s">
        <v>938</v>
      </c>
    </row>
    <row r="319" spans="1:6" hidden="1" x14ac:dyDescent="0.25">
      <c r="A319" s="71" t="s">
        <v>280</v>
      </c>
      <c r="B319" s="100" t="s">
        <v>81</v>
      </c>
      <c r="C319" s="84" t="s">
        <v>25</v>
      </c>
      <c r="D319" s="68">
        <f>230341/3</f>
        <v>76780.333333333328</v>
      </c>
      <c r="E319" s="73" t="s">
        <v>167</v>
      </c>
      <c r="F319" s="85" t="s">
        <v>938</v>
      </c>
    </row>
    <row r="320" spans="1:6" hidden="1" x14ac:dyDescent="0.25">
      <c r="A320" s="71" t="s">
        <v>283</v>
      </c>
      <c r="B320" s="100" t="s">
        <v>95</v>
      </c>
      <c r="C320" s="84" t="s">
        <v>25</v>
      </c>
      <c r="D320" s="68">
        <f>398832/15</f>
        <v>26588.799999999999</v>
      </c>
      <c r="E320" s="72" t="s">
        <v>167</v>
      </c>
      <c r="F320" s="85" t="s">
        <v>938</v>
      </c>
    </row>
    <row r="321" spans="1:6" hidden="1" x14ac:dyDescent="0.25">
      <c r="A321" s="71" t="s">
        <v>277</v>
      </c>
      <c r="B321" s="100" t="s">
        <v>75</v>
      </c>
      <c r="C321" s="84" t="s">
        <v>25</v>
      </c>
      <c r="D321" s="68">
        <f>164900/20</f>
        <v>8245</v>
      </c>
      <c r="E321" s="72" t="s">
        <v>220</v>
      </c>
      <c r="F321" s="85" t="s">
        <v>938</v>
      </c>
    </row>
    <row r="322" spans="1:6" hidden="1" x14ac:dyDescent="0.25">
      <c r="A322" s="71" t="s">
        <v>278</v>
      </c>
      <c r="B322" s="100" t="s">
        <v>78</v>
      </c>
      <c r="C322" s="84" t="s">
        <v>45</v>
      </c>
      <c r="D322" s="68">
        <f>471900/30</f>
        <v>15730</v>
      </c>
      <c r="E322" s="72" t="s">
        <v>220</v>
      </c>
      <c r="F322" s="85" t="s">
        <v>938</v>
      </c>
    </row>
    <row r="323" spans="1:6" hidden="1" x14ac:dyDescent="0.25">
      <c r="A323" s="71" t="s">
        <v>281</v>
      </c>
      <c r="B323" s="100" t="s">
        <v>82</v>
      </c>
      <c r="C323" s="84" t="s">
        <v>26</v>
      </c>
      <c r="D323" s="67">
        <v>21900</v>
      </c>
      <c r="E323" s="72" t="s">
        <v>220</v>
      </c>
      <c r="F323" s="85" t="s">
        <v>938</v>
      </c>
    </row>
    <row r="324" spans="1:6" ht="30" hidden="1" x14ac:dyDescent="0.25">
      <c r="A324" s="71" t="s">
        <v>282</v>
      </c>
      <c r="B324" s="100" t="s">
        <v>83</v>
      </c>
      <c r="C324" s="84" t="s">
        <v>26</v>
      </c>
      <c r="D324" s="68">
        <v>52990</v>
      </c>
      <c r="E324" s="72" t="s">
        <v>220</v>
      </c>
      <c r="F324" s="85" t="s">
        <v>938</v>
      </c>
    </row>
    <row r="325" spans="1:6" hidden="1" x14ac:dyDescent="0.25">
      <c r="A325" s="71" t="s">
        <v>513</v>
      </c>
      <c r="B325" s="100" t="s">
        <v>491</v>
      </c>
      <c r="C325" s="84" t="s">
        <v>25</v>
      </c>
      <c r="D325" s="68">
        <f>224900/25</f>
        <v>8996</v>
      </c>
      <c r="E325" s="72" t="s">
        <v>220</v>
      </c>
      <c r="F325" s="85" t="s">
        <v>938</v>
      </c>
    </row>
    <row r="326" spans="1:6" ht="30" hidden="1" x14ac:dyDescent="0.25">
      <c r="A326" s="71" t="s">
        <v>302</v>
      </c>
      <c r="B326" s="100" t="s">
        <v>44</v>
      </c>
      <c r="C326" s="84" t="s">
        <v>45</v>
      </c>
      <c r="D326" s="68">
        <f>1673100*1.19</f>
        <v>1990989</v>
      </c>
      <c r="E326" s="73" t="s">
        <v>190</v>
      </c>
      <c r="F326" s="85" t="s">
        <v>938</v>
      </c>
    </row>
    <row r="327" spans="1:6" ht="30" hidden="1" x14ac:dyDescent="0.25">
      <c r="A327" s="71" t="s">
        <v>303</v>
      </c>
      <c r="B327" s="100" t="s">
        <v>47</v>
      </c>
      <c r="C327" s="84" t="s">
        <v>26</v>
      </c>
      <c r="D327" s="68">
        <f>5183300*1.19</f>
        <v>6168127</v>
      </c>
      <c r="E327" s="73" t="s">
        <v>190</v>
      </c>
      <c r="F327" s="85" t="s">
        <v>938</v>
      </c>
    </row>
    <row r="328" spans="1:6" ht="30" hidden="1" x14ac:dyDescent="0.25">
      <c r="A328" s="71" t="s">
        <v>304</v>
      </c>
      <c r="B328" s="100" t="s">
        <v>48</v>
      </c>
      <c r="C328" s="84" t="s">
        <v>26</v>
      </c>
      <c r="D328" s="68">
        <f>7404500*1.19</f>
        <v>8811355</v>
      </c>
      <c r="E328" s="73" t="s">
        <v>190</v>
      </c>
      <c r="F328" s="85" t="s">
        <v>938</v>
      </c>
    </row>
    <row r="329" spans="1:6" ht="30" hidden="1" x14ac:dyDescent="0.25">
      <c r="A329" s="71" t="s">
        <v>305</v>
      </c>
      <c r="B329" s="100" t="s">
        <v>49</v>
      </c>
      <c r="C329" s="84" t="s">
        <v>26</v>
      </c>
      <c r="D329" s="68">
        <f>10654700*1.19</f>
        <v>12679093</v>
      </c>
      <c r="E329" s="73" t="s">
        <v>190</v>
      </c>
      <c r="F329" s="85" t="s">
        <v>938</v>
      </c>
    </row>
    <row r="330" spans="1:6" ht="30" hidden="1" x14ac:dyDescent="0.25">
      <c r="A330" s="71" t="s">
        <v>306</v>
      </c>
      <c r="B330" s="100" t="s">
        <v>50</v>
      </c>
      <c r="C330" s="84" t="s">
        <v>26</v>
      </c>
      <c r="D330" s="68">
        <f>13784300*1.19</f>
        <v>16403317</v>
      </c>
      <c r="E330" s="73" t="s">
        <v>190</v>
      </c>
      <c r="F330" s="85" t="s">
        <v>938</v>
      </c>
    </row>
    <row r="331" spans="1:6" ht="45" hidden="1" x14ac:dyDescent="0.25">
      <c r="A331" s="71" t="s">
        <v>307</v>
      </c>
      <c r="B331" s="100" t="s">
        <v>146</v>
      </c>
      <c r="C331" s="84" t="s">
        <v>26</v>
      </c>
      <c r="D331" s="68">
        <f>(19709600)*1.19</f>
        <v>23454424</v>
      </c>
      <c r="E331" s="73" t="s">
        <v>190</v>
      </c>
      <c r="F331" s="85" t="s">
        <v>938</v>
      </c>
    </row>
    <row r="332" spans="1:6" ht="60" hidden="1" x14ac:dyDescent="0.25">
      <c r="A332" s="71" t="s">
        <v>308</v>
      </c>
      <c r="B332" s="100" t="s">
        <v>147</v>
      </c>
      <c r="C332" s="84" t="s">
        <v>26</v>
      </c>
      <c r="D332" s="68">
        <f>26600600*1.19</f>
        <v>31654714</v>
      </c>
      <c r="E332" s="73" t="s">
        <v>190</v>
      </c>
      <c r="F332" s="85" t="s">
        <v>938</v>
      </c>
    </row>
    <row r="333" spans="1:6" ht="45" hidden="1" x14ac:dyDescent="0.25">
      <c r="A333" s="71" t="s">
        <v>309</v>
      </c>
      <c r="B333" s="100" t="s">
        <v>148</v>
      </c>
      <c r="C333" s="84" t="s">
        <v>26</v>
      </c>
      <c r="D333" s="68">
        <f>(22255100)*1.19</f>
        <v>26483569</v>
      </c>
      <c r="E333" s="73" t="s">
        <v>190</v>
      </c>
      <c r="F333" s="85" t="s">
        <v>938</v>
      </c>
    </row>
    <row r="334" spans="1:6" ht="45" hidden="1" x14ac:dyDescent="0.25">
      <c r="A334" s="71" t="s">
        <v>310</v>
      </c>
      <c r="B334" s="100" t="s">
        <v>149</v>
      </c>
      <c r="C334" s="84" t="s">
        <v>26</v>
      </c>
      <c r="D334" s="68">
        <f>(21419600)*1.19</f>
        <v>25489324</v>
      </c>
      <c r="E334" s="73" t="s">
        <v>190</v>
      </c>
      <c r="F334" s="85" t="s">
        <v>938</v>
      </c>
    </row>
    <row r="335" spans="1:6" ht="45" hidden="1" x14ac:dyDescent="0.25">
      <c r="A335" s="71" t="s">
        <v>311</v>
      </c>
      <c r="B335" s="100" t="s">
        <v>197</v>
      </c>
      <c r="C335" s="84" t="s">
        <v>26</v>
      </c>
      <c r="D335" s="68">
        <f>41551400*1.19</f>
        <v>49446166</v>
      </c>
      <c r="E335" s="73" t="s">
        <v>190</v>
      </c>
      <c r="F335" s="85" t="s">
        <v>938</v>
      </c>
    </row>
    <row r="336" spans="1:6" ht="60" hidden="1" x14ac:dyDescent="0.25">
      <c r="A336" s="71" t="s">
        <v>312</v>
      </c>
      <c r="B336" s="100" t="s">
        <v>198</v>
      </c>
      <c r="C336" s="84" t="s">
        <v>26</v>
      </c>
      <c r="D336" s="68">
        <f>42569400*1.19</f>
        <v>50657586</v>
      </c>
      <c r="E336" s="73" t="s">
        <v>190</v>
      </c>
      <c r="F336" s="85" t="s">
        <v>938</v>
      </c>
    </row>
    <row r="337" spans="1:6" ht="60" hidden="1" x14ac:dyDescent="0.25">
      <c r="A337" s="71" t="s">
        <v>313</v>
      </c>
      <c r="B337" s="100" t="s">
        <v>199</v>
      </c>
      <c r="C337" s="84" t="s">
        <v>26</v>
      </c>
      <c r="D337" s="68">
        <f>25566800*1.19</f>
        <v>30424492</v>
      </c>
      <c r="E337" s="73" t="s">
        <v>190</v>
      </c>
      <c r="F337" s="85" t="s">
        <v>938</v>
      </c>
    </row>
    <row r="338" spans="1:6" ht="60" hidden="1" x14ac:dyDescent="0.25">
      <c r="A338" s="71" t="s">
        <v>314</v>
      </c>
      <c r="B338" s="100" t="s">
        <v>198</v>
      </c>
      <c r="C338" s="84" t="s">
        <v>26</v>
      </c>
      <c r="D338" s="68">
        <f>42569400*1.19</f>
        <v>50657586</v>
      </c>
      <c r="E338" s="73" t="s">
        <v>190</v>
      </c>
      <c r="F338" s="85" t="s">
        <v>938</v>
      </c>
    </row>
    <row r="339" spans="1:6" ht="45" hidden="1" x14ac:dyDescent="0.25">
      <c r="A339" s="71" t="s">
        <v>315</v>
      </c>
      <c r="B339" s="100" t="s">
        <v>193</v>
      </c>
      <c r="C339" s="84" t="s">
        <v>26</v>
      </c>
      <c r="D339" s="68">
        <f>23189300*1.19</f>
        <v>27595267</v>
      </c>
      <c r="E339" s="73" t="s">
        <v>190</v>
      </c>
      <c r="F339" s="85" t="s">
        <v>938</v>
      </c>
    </row>
    <row r="340" spans="1:6" ht="45" hidden="1" x14ac:dyDescent="0.25">
      <c r="A340" s="71" t="s">
        <v>316</v>
      </c>
      <c r="B340" s="100" t="s">
        <v>930</v>
      </c>
      <c r="C340" s="84" t="s">
        <v>26</v>
      </c>
      <c r="D340" s="68">
        <f>22154039*1.19</f>
        <v>26363306.41</v>
      </c>
      <c r="E340" s="73" t="s">
        <v>190</v>
      </c>
      <c r="F340" s="85" t="s">
        <v>938</v>
      </c>
    </row>
    <row r="341" spans="1:6" ht="30" hidden="1" x14ac:dyDescent="0.25">
      <c r="A341" s="71" t="s">
        <v>317</v>
      </c>
      <c r="B341" s="100" t="s">
        <v>924</v>
      </c>
      <c r="C341" s="84" t="s">
        <v>26</v>
      </c>
      <c r="D341" s="68">
        <f>2924300*1.19</f>
        <v>3479917</v>
      </c>
      <c r="E341" s="73" t="s">
        <v>190</v>
      </c>
      <c r="F341" s="85" t="s">
        <v>938</v>
      </c>
    </row>
    <row r="342" spans="1:6" ht="30" hidden="1" x14ac:dyDescent="0.25">
      <c r="A342" s="71" t="s">
        <v>331</v>
      </c>
      <c r="B342" s="100" t="s">
        <v>374</v>
      </c>
      <c r="C342" s="84" t="s">
        <v>26</v>
      </c>
      <c r="D342" s="68">
        <f>19262800*1.19</f>
        <v>22922732</v>
      </c>
      <c r="E342" s="73" t="s">
        <v>190</v>
      </c>
      <c r="F342" s="85" t="s">
        <v>938</v>
      </c>
    </row>
    <row r="343" spans="1:6" ht="30" hidden="1" x14ac:dyDescent="0.25">
      <c r="A343" s="71" t="s">
        <v>332</v>
      </c>
      <c r="B343" s="100" t="s">
        <v>378</v>
      </c>
      <c r="C343" s="84" t="s">
        <v>26</v>
      </c>
      <c r="D343" s="68">
        <f>6054800*1.19</f>
        <v>7205212</v>
      </c>
      <c r="E343" s="73" t="s">
        <v>190</v>
      </c>
      <c r="F343" s="85" t="s">
        <v>938</v>
      </c>
    </row>
    <row r="344" spans="1:6" ht="30" hidden="1" x14ac:dyDescent="0.25">
      <c r="A344" s="71" t="s">
        <v>333</v>
      </c>
      <c r="B344" s="100" t="s">
        <v>375</v>
      </c>
      <c r="C344" s="84" t="s">
        <v>26</v>
      </c>
      <c r="D344" s="68">
        <f>22860100*1.19</f>
        <v>27203519</v>
      </c>
      <c r="E344" s="73" t="s">
        <v>190</v>
      </c>
      <c r="F344" s="85" t="s">
        <v>938</v>
      </c>
    </row>
    <row r="345" spans="1:6" ht="30" hidden="1" x14ac:dyDescent="0.25">
      <c r="A345" s="71" t="s">
        <v>334</v>
      </c>
      <c r="B345" s="100" t="s">
        <v>380</v>
      </c>
      <c r="C345" s="84" t="s">
        <v>26</v>
      </c>
      <c r="D345" s="68">
        <f>596600*1.19</f>
        <v>709954</v>
      </c>
      <c r="E345" s="73" t="s">
        <v>190</v>
      </c>
      <c r="F345" s="85" t="s">
        <v>938</v>
      </c>
    </row>
    <row r="346" spans="1:6" ht="30" hidden="1" x14ac:dyDescent="0.25">
      <c r="A346" s="71" t="s">
        <v>335</v>
      </c>
      <c r="B346" s="100" t="s">
        <v>381</v>
      </c>
      <c r="C346" s="84" t="s">
        <v>26</v>
      </c>
      <c r="D346" s="68">
        <f>651500*1.19</f>
        <v>775285</v>
      </c>
      <c r="E346" s="73" t="s">
        <v>190</v>
      </c>
      <c r="F346" s="85" t="s">
        <v>938</v>
      </c>
    </row>
    <row r="347" spans="1:6" ht="30" hidden="1" x14ac:dyDescent="0.25">
      <c r="A347" s="71" t="s">
        <v>515</v>
      </c>
      <c r="B347" s="100" t="s">
        <v>405</v>
      </c>
      <c r="C347" s="84" t="s">
        <v>45</v>
      </c>
      <c r="D347" s="68">
        <f>957200*1.19</f>
        <v>1139068</v>
      </c>
      <c r="E347" s="72" t="s">
        <v>190</v>
      </c>
      <c r="F347" s="85" t="s">
        <v>938</v>
      </c>
    </row>
    <row r="348" spans="1:6" ht="30" hidden="1" x14ac:dyDescent="0.25">
      <c r="A348" s="71" t="s">
        <v>519</v>
      </c>
      <c r="B348" s="100" t="s">
        <v>406</v>
      </c>
      <c r="C348" s="84" t="s">
        <v>26</v>
      </c>
      <c r="D348" s="68">
        <f>3366500*1.19</f>
        <v>4006135</v>
      </c>
      <c r="E348" s="72" t="s">
        <v>190</v>
      </c>
      <c r="F348" s="85" t="s">
        <v>938</v>
      </c>
    </row>
    <row r="349" spans="1:6" ht="30" hidden="1" x14ac:dyDescent="0.25">
      <c r="A349" s="71" t="s">
        <v>520</v>
      </c>
      <c r="B349" s="100" t="s">
        <v>407</v>
      </c>
      <c r="C349" s="84" t="s">
        <v>26</v>
      </c>
      <c r="D349" s="68">
        <f>4884100*1.19</f>
        <v>5812079</v>
      </c>
      <c r="E349" s="72" t="s">
        <v>190</v>
      </c>
      <c r="F349" s="85" t="s">
        <v>938</v>
      </c>
    </row>
    <row r="350" spans="1:6" ht="30" hidden="1" x14ac:dyDescent="0.25">
      <c r="A350" s="71" t="s">
        <v>521</v>
      </c>
      <c r="B350" s="100" t="s">
        <v>408</v>
      </c>
      <c r="C350" s="84" t="s">
        <v>26</v>
      </c>
      <c r="D350" s="68">
        <f>6662500*1.19</f>
        <v>7928375</v>
      </c>
      <c r="E350" s="72" t="s">
        <v>190</v>
      </c>
      <c r="F350" s="85" t="s">
        <v>938</v>
      </c>
    </row>
    <row r="351" spans="1:6" ht="30" hidden="1" x14ac:dyDescent="0.25">
      <c r="A351" s="71" t="s">
        <v>522</v>
      </c>
      <c r="B351" s="100" t="s">
        <v>409</v>
      </c>
      <c r="C351" s="84" t="s">
        <v>26</v>
      </c>
      <c r="D351" s="68">
        <f>8181200*1.19</f>
        <v>9735628</v>
      </c>
      <c r="E351" s="72" t="s">
        <v>190</v>
      </c>
      <c r="F351" s="85" t="s">
        <v>938</v>
      </c>
    </row>
    <row r="352" spans="1:6" ht="45" hidden="1" x14ac:dyDescent="0.25">
      <c r="A352" s="71" t="s">
        <v>535</v>
      </c>
      <c r="B352" s="100" t="s">
        <v>469</v>
      </c>
      <c r="C352" s="84" t="s">
        <v>26</v>
      </c>
      <c r="D352" s="68">
        <f>6398800*1.19+957200*(3.1-2)*1.19</f>
        <v>8867546.8000000007</v>
      </c>
      <c r="E352" s="72" t="s">
        <v>190</v>
      </c>
      <c r="F352" s="85" t="s">
        <v>938</v>
      </c>
    </row>
    <row r="353" spans="1:6" ht="60" hidden="1" x14ac:dyDescent="0.25">
      <c r="A353" s="71" t="s">
        <v>536</v>
      </c>
      <c r="B353" s="100" t="s">
        <v>453</v>
      </c>
      <c r="C353" s="84" t="s">
        <v>26</v>
      </c>
      <c r="D353" s="68">
        <f>7126300*1.19+957200*(3.65-2)*1.19</f>
        <v>10359759.199999999</v>
      </c>
      <c r="E353" s="72" t="s">
        <v>190</v>
      </c>
      <c r="F353" s="85" t="s">
        <v>938</v>
      </c>
    </row>
    <row r="354" spans="1:6" ht="45" hidden="1" x14ac:dyDescent="0.25">
      <c r="A354" s="71" t="s">
        <v>537</v>
      </c>
      <c r="B354" s="100" t="s">
        <v>452</v>
      </c>
      <c r="C354" s="84" t="s">
        <v>26</v>
      </c>
      <c r="D354" s="68">
        <f>6018400*1.19+957200*(4.8-2)*1.19</f>
        <v>10351286.4</v>
      </c>
      <c r="E354" s="72" t="s">
        <v>190</v>
      </c>
      <c r="F354" s="85" t="s">
        <v>938</v>
      </c>
    </row>
    <row r="355" spans="1:6" ht="45" hidden="1" x14ac:dyDescent="0.25">
      <c r="A355" s="71" t="s">
        <v>538</v>
      </c>
      <c r="B355" s="100" t="s">
        <v>433</v>
      </c>
      <c r="C355" s="84" t="s">
        <v>26</v>
      </c>
      <c r="D355" s="68">
        <f>5265300*1.19+957200*(5.1-2)*1.19</f>
        <v>9796817.7999999989</v>
      </c>
      <c r="E355" s="72" t="s">
        <v>190</v>
      </c>
      <c r="F355" s="85" t="s">
        <v>938</v>
      </c>
    </row>
    <row r="356" spans="1:6" ht="45" hidden="1" x14ac:dyDescent="0.25">
      <c r="A356" s="71" t="s">
        <v>539</v>
      </c>
      <c r="B356" s="100" t="s">
        <v>502</v>
      </c>
      <c r="C356" s="84" t="s">
        <v>26</v>
      </c>
      <c r="D356" s="68">
        <f>10721100*1.19</f>
        <v>12758109</v>
      </c>
      <c r="E356" s="72" t="s">
        <v>190</v>
      </c>
      <c r="F356" s="85" t="s">
        <v>938</v>
      </c>
    </row>
    <row r="357" spans="1:6" ht="45" hidden="1" x14ac:dyDescent="0.25">
      <c r="A357" s="71" t="s">
        <v>540</v>
      </c>
      <c r="B357" s="100" t="s">
        <v>468</v>
      </c>
      <c r="C357" s="84" t="s">
        <v>26</v>
      </c>
      <c r="D357" s="68">
        <f>7133800*1.19</f>
        <v>8489222</v>
      </c>
      <c r="E357" s="72" t="s">
        <v>190</v>
      </c>
      <c r="F357" s="85" t="s">
        <v>938</v>
      </c>
    </row>
    <row r="358" spans="1:6" ht="75" hidden="1" x14ac:dyDescent="0.25">
      <c r="A358" s="71" t="s">
        <v>541</v>
      </c>
      <c r="B358" s="100" t="s">
        <v>500</v>
      </c>
      <c r="C358" s="84" t="s">
        <v>26</v>
      </c>
      <c r="D358" s="68">
        <f>20377200*1.19</f>
        <v>24248868</v>
      </c>
      <c r="E358" s="72" t="s">
        <v>190</v>
      </c>
      <c r="F358" s="85" t="s">
        <v>938</v>
      </c>
    </row>
    <row r="359" spans="1:6" ht="30" hidden="1" x14ac:dyDescent="0.25">
      <c r="A359" s="71" t="s">
        <v>597</v>
      </c>
      <c r="B359" s="100" t="s">
        <v>434</v>
      </c>
      <c r="C359" s="84" t="s">
        <v>26</v>
      </c>
      <c r="D359" s="68">
        <f>4583500*1.19</f>
        <v>5454365</v>
      </c>
      <c r="E359" s="72" t="s">
        <v>190</v>
      </c>
      <c r="F359" s="85" t="s">
        <v>938</v>
      </c>
    </row>
    <row r="360" spans="1:6" ht="30" hidden="1" x14ac:dyDescent="0.25">
      <c r="A360" s="71" t="s">
        <v>598</v>
      </c>
      <c r="B360" s="100" t="s">
        <v>503</v>
      </c>
      <c r="C360" s="84" t="s">
        <v>26</v>
      </c>
      <c r="D360" s="68">
        <f>308600*1.19</f>
        <v>367234</v>
      </c>
      <c r="E360" s="72" t="s">
        <v>190</v>
      </c>
      <c r="F360" s="85" t="s">
        <v>938</v>
      </c>
    </row>
    <row r="361" spans="1:6" ht="30" hidden="1" x14ac:dyDescent="0.25">
      <c r="A361" s="71" t="s">
        <v>599</v>
      </c>
      <c r="B361" s="100" t="s">
        <v>501</v>
      </c>
      <c r="C361" s="84" t="s">
        <v>26</v>
      </c>
      <c r="D361" s="68">
        <f>465000*1.19</f>
        <v>553350</v>
      </c>
      <c r="E361" s="72" t="s">
        <v>190</v>
      </c>
      <c r="F361" s="85" t="s">
        <v>938</v>
      </c>
    </row>
    <row r="362" spans="1:6" ht="30" hidden="1" x14ac:dyDescent="0.25">
      <c r="A362" s="71" t="s">
        <v>834</v>
      </c>
      <c r="B362" s="100" t="s">
        <v>826</v>
      </c>
      <c r="C362" s="84" t="s">
        <v>45</v>
      </c>
      <c r="D362" s="68">
        <f>1217600*1.19</f>
        <v>1448944</v>
      </c>
      <c r="E362" s="72" t="s">
        <v>190</v>
      </c>
      <c r="F362" s="85" t="s">
        <v>938</v>
      </c>
    </row>
    <row r="363" spans="1:6" ht="30" hidden="1" x14ac:dyDescent="0.25">
      <c r="A363" s="71" t="s">
        <v>835</v>
      </c>
      <c r="B363" s="100" t="s">
        <v>824</v>
      </c>
      <c r="C363" s="84" t="s">
        <v>26</v>
      </c>
      <c r="D363" s="68">
        <f>4167500*1.19</f>
        <v>4959325</v>
      </c>
      <c r="E363" s="72" t="s">
        <v>190</v>
      </c>
      <c r="F363" s="85" t="s">
        <v>938</v>
      </c>
    </row>
    <row r="364" spans="1:6" ht="30" hidden="1" x14ac:dyDescent="0.25">
      <c r="A364" s="71" t="s">
        <v>836</v>
      </c>
      <c r="B364" s="100" t="s">
        <v>825</v>
      </c>
      <c r="C364" s="84" t="s">
        <v>26</v>
      </c>
      <c r="D364" s="68">
        <f>59097000*1.19</f>
        <v>70325430</v>
      </c>
      <c r="E364" s="72" t="s">
        <v>190</v>
      </c>
      <c r="F364" s="85" t="s">
        <v>938</v>
      </c>
    </row>
    <row r="365" spans="1:6" ht="30" hidden="1" x14ac:dyDescent="0.25">
      <c r="A365" s="71" t="s">
        <v>837</v>
      </c>
      <c r="B365" s="100" t="s">
        <v>827</v>
      </c>
      <c r="C365" s="84" t="s">
        <v>26</v>
      </c>
      <c r="D365" s="68">
        <f>8295700*1.19</f>
        <v>9871883</v>
      </c>
      <c r="E365" s="72" t="s">
        <v>190</v>
      </c>
      <c r="F365" s="85" t="s">
        <v>938</v>
      </c>
    </row>
    <row r="366" spans="1:6" ht="30" hidden="1" x14ac:dyDescent="0.25">
      <c r="A366" s="71" t="s">
        <v>838</v>
      </c>
      <c r="B366" s="100" t="s">
        <v>828</v>
      </c>
      <c r="C366" s="84" t="s">
        <v>26</v>
      </c>
      <c r="D366" s="68">
        <f>10281200*1.19</f>
        <v>12234628</v>
      </c>
      <c r="E366" s="72" t="s">
        <v>190</v>
      </c>
      <c r="F366" s="85" t="s">
        <v>938</v>
      </c>
    </row>
    <row r="367" spans="1:6" ht="45" hidden="1" x14ac:dyDescent="0.25">
      <c r="A367" s="71" t="s">
        <v>839</v>
      </c>
      <c r="B367" s="100" t="s">
        <v>829</v>
      </c>
      <c r="C367" s="84" t="s">
        <v>26</v>
      </c>
      <c r="D367" s="68">
        <f>13375446*1.19</f>
        <v>15916780.739999998</v>
      </c>
      <c r="E367" s="72" t="s">
        <v>190</v>
      </c>
      <c r="F367" s="85" t="s">
        <v>938</v>
      </c>
    </row>
    <row r="368" spans="1:6" ht="45" hidden="1" x14ac:dyDescent="0.25">
      <c r="A368" s="71" t="s">
        <v>840</v>
      </c>
      <c r="B368" s="100" t="s">
        <v>830</v>
      </c>
      <c r="C368" s="84" t="s">
        <v>26</v>
      </c>
      <c r="D368" s="68">
        <f>12323383*1.19</f>
        <v>14664825.77</v>
      </c>
      <c r="E368" s="72" t="s">
        <v>190</v>
      </c>
      <c r="F368" s="85" t="s">
        <v>938</v>
      </c>
    </row>
    <row r="369" spans="1:6" ht="45" hidden="1" x14ac:dyDescent="0.25">
      <c r="A369" s="71" t="s">
        <v>867</v>
      </c>
      <c r="B369" s="100" t="s">
        <v>931</v>
      </c>
      <c r="C369" s="84" t="s">
        <v>26</v>
      </c>
      <c r="D369" s="68">
        <f>22494547*1.19</f>
        <v>26768510.93</v>
      </c>
      <c r="E369" s="72" t="s">
        <v>190</v>
      </c>
      <c r="F369" s="85" t="s">
        <v>938</v>
      </c>
    </row>
    <row r="370" spans="1:6" ht="45" hidden="1" x14ac:dyDescent="0.25">
      <c r="A370" s="71" t="s">
        <v>868</v>
      </c>
      <c r="B370" s="100" t="s">
        <v>932</v>
      </c>
      <c r="C370" s="84" t="s">
        <v>26</v>
      </c>
      <c r="D370" s="68">
        <f>22841379*1.19</f>
        <v>27181241.009999998</v>
      </c>
      <c r="E370" s="72" t="s">
        <v>190</v>
      </c>
      <c r="F370" s="85" t="s">
        <v>938</v>
      </c>
    </row>
    <row r="371" spans="1:6" ht="60" hidden="1" x14ac:dyDescent="0.25">
      <c r="A371" s="71" t="s">
        <v>869</v>
      </c>
      <c r="B371" s="100" t="s">
        <v>861</v>
      </c>
      <c r="C371" s="84" t="s">
        <v>26</v>
      </c>
      <c r="D371" s="68">
        <f>8773200*1.19</f>
        <v>10440108</v>
      </c>
      <c r="E371" s="72" t="s">
        <v>190</v>
      </c>
      <c r="F371" s="85" t="s">
        <v>938</v>
      </c>
    </row>
    <row r="372" spans="1:6" ht="75" hidden="1" x14ac:dyDescent="0.25">
      <c r="A372" s="71" t="s">
        <v>870</v>
      </c>
      <c r="B372" s="100" t="s">
        <v>862</v>
      </c>
      <c r="C372" s="84" t="s">
        <v>26</v>
      </c>
      <c r="D372" s="68">
        <f>7521000*1.19</f>
        <v>8949990</v>
      </c>
      <c r="E372" s="72" t="s">
        <v>190</v>
      </c>
      <c r="F372" s="85" t="s">
        <v>938</v>
      </c>
    </row>
    <row r="373" spans="1:6" ht="75" hidden="1" x14ac:dyDescent="0.25">
      <c r="A373" s="71" t="s">
        <v>871</v>
      </c>
      <c r="B373" s="100" t="s">
        <v>863</v>
      </c>
      <c r="C373" s="84" t="s">
        <v>26</v>
      </c>
      <c r="D373" s="68">
        <f>7984400*1.19</f>
        <v>9501436</v>
      </c>
      <c r="E373" s="72" t="s">
        <v>190</v>
      </c>
      <c r="F373" s="85" t="s">
        <v>938</v>
      </c>
    </row>
    <row r="374" spans="1:6" ht="75" hidden="1" x14ac:dyDescent="0.25">
      <c r="A374" s="71" t="s">
        <v>882</v>
      </c>
      <c r="B374" s="100" t="s">
        <v>865</v>
      </c>
      <c r="C374" s="84" t="s">
        <v>26</v>
      </c>
      <c r="D374" s="68">
        <f>7126300*1.19</f>
        <v>8480297</v>
      </c>
      <c r="E374" s="72" t="s">
        <v>190</v>
      </c>
      <c r="F374" s="85" t="s">
        <v>938</v>
      </c>
    </row>
    <row r="375" spans="1:6" ht="75" hidden="1" x14ac:dyDescent="0.25">
      <c r="A375" s="71" t="s">
        <v>883</v>
      </c>
      <c r="B375" s="100" t="s">
        <v>866</v>
      </c>
      <c r="C375" s="84" t="s">
        <v>26</v>
      </c>
      <c r="D375" s="68">
        <f>14030200*1.19</f>
        <v>16695938</v>
      </c>
      <c r="E375" s="72" t="s">
        <v>190</v>
      </c>
      <c r="F375" s="85" t="s">
        <v>938</v>
      </c>
    </row>
    <row r="376" spans="1:6" ht="30" hidden="1" x14ac:dyDescent="0.25">
      <c r="A376" s="71" t="s">
        <v>884</v>
      </c>
      <c r="B376" s="100" t="s">
        <v>934</v>
      </c>
      <c r="C376" s="84" t="s">
        <v>26</v>
      </c>
      <c r="D376" s="68">
        <f>6009300*1.19</f>
        <v>7151067</v>
      </c>
      <c r="E376" s="72" t="s">
        <v>190</v>
      </c>
      <c r="F376" s="85" t="s">
        <v>938</v>
      </c>
    </row>
    <row r="377" spans="1:6" ht="75" hidden="1" x14ac:dyDescent="0.25">
      <c r="A377" s="71" t="s">
        <v>885</v>
      </c>
      <c r="B377" s="100" t="s">
        <v>922</v>
      </c>
      <c r="C377" s="84" t="s">
        <v>26</v>
      </c>
      <c r="D377" s="68">
        <f>20589400*1.19</f>
        <v>24501386</v>
      </c>
      <c r="E377" s="72" t="s">
        <v>190</v>
      </c>
      <c r="F377" s="85" t="s">
        <v>938</v>
      </c>
    </row>
    <row r="378" spans="1:6" hidden="1" x14ac:dyDescent="0.25">
      <c r="A378" s="71" t="s">
        <v>385</v>
      </c>
      <c r="B378" s="100" t="s">
        <v>887</v>
      </c>
      <c r="C378" s="84" t="s">
        <v>45</v>
      </c>
      <c r="D378" s="68">
        <f>255000*1.19/6</f>
        <v>50575</v>
      </c>
      <c r="E378" s="72" t="s">
        <v>185</v>
      </c>
      <c r="F378" s="85" t="s">
        <v>938</v>
      </c>
    </row>
    <row r="379" spans="1:6" hidden="1" x14ac:dyDescent="0.25">
      <c r="A379" s="71" t="s">
        <v>386</v>
      </c>
      <c r="B379" s="100" t="s">
        <v>888</v>
      </c>
      <c r="C379" s="84" t="s">
        <v>45</v>
      </c>
      <c r="D379" s="68">
        <f>235000*1.19/6</f>
        <v>46608.333333333336</v>
      </c>
      <c r="E379" s="72" t="s">
        <v>185</v>
      </c>
      <c r="F379" s="85" t="s">
        <v>938</v>
      </c>
    </row>
    <row r="380" spans="1:6" hidden="1" x14ac:dyDescent="0.25">
      <c r="A380" s="71" t="s">
        <v>387</v>
      </c>
      <c r="B380" s="83" t="s">
        <v>367</v>
      </c>
      <c r="C380" s="84" t="s">
        <v>45</v>
      </c>
      <c r="D380" s="68">
        <f>410000*1.19/6</f>
        <v>81316.666666666672</v>
      </c>
      <c r="E380" s="72" t="s">
        <v>185</v>
      </c>
      <c r="F380" s="85" t="s">
        <v>938</v>
      </c>
    </row>
    <row r="381" spans="1:6" hidden="1" x14ac:dyDescent="0.25">
      <c r="A381" s="71" t="s">
        <v>388</v>
      </c>
      <c r="B381" s="83" t="s">
        <v>368</v>
      </c>
      <c r="C381" s="84" t="s">
        <v>45</v>
      </c>
      <c r="D381" s="68">
        <f>345000*1.19/6</f>
        <v>68425</v>
      </c>
      <c r="E381" s="72" t="s">
        <v>185</v>
      </c>
      <c r="F381" s="85" t="s">
        <v>938</v>
      </c>
    </row>
    <row r="382" spans="1:6" hidden="1" x14ac:dyDescent="0.25">
      <c r="A382" s="71" t="s">
        <v>510</v>
      </c>
      <c r="B382" s="83" t="s">
        <v>370</v>
      </c>
      <c r="C382" s="84" t="s">
        <v>45</v>
      </c>
      <c r="D382" s="68">
        <f>573000*1.19/6</f>
        <v>113645</v>
      </c>
      <c r="E382" s="72" t="s">
        <v>185</v>
      </c>
      <c r="F382" s="85" t="s">
        <v>938</v>
      </c>
    </row>
    <row r="383" spans="1:6" hidden="1" x14ac:dyDescent="0.25">
      <c r="A383" s="71" t="s">
        <v>511</v>
      </c>
      <c r="B383" s="83" t="s">
        <v>369</v>
      </c>
      <c r="C383" s="84" t="s">
        <v>45</v>
      </c>
      <c r="D383" s="68">
        <f>1270000*1.19/6</f>
        <v>251883.33333333334</v>
      </c>
      <c r="E383" s="72" t="s">
        <v>185</v>
      </c>
      <c r="F383" s="85" t="s">
        <v>938</v>
      </c>
    </row>
    <row r="384" spans="1:6" hidden="1" x14ac:dyDescent="0.25">
      <c r="A384" s="71" t="s">
        <v>399</v>
      </c>
      <c r="B384" s="83" t="s">
        <v>158</v>
      </c>
      <c r="C384" s="84" t="s">
        <v>45</v>
      </c>
      <c r="D384" s="68">
        <f>559000*1.19/6</f>
        <v>110868.33333333333</v>
      </c>
      <c r="E384" s="72" t="s">
        <v>185</v>
      </c>
      <c r="F384" s="85" t="s">
        <v>938</v>
      </c>
    </row>
    <row r="385" spans="1:6" hidden="1" x14ac:dyDescent="0.25">
      <c r="A385" s="71" t="s">
        <v>400</v>
      </c>
      <c r="B385" s="100" t="s">
        <v>200</v>
      </c>
      <c r="C385" s="84" t="s">
        <v>45</v>
      </c>
      <c r="D385" s="68">
        <f>850000*1.19/6</f>
        <v>168583.33333333334</v>
      </c>
      <c r="E385" s="72" t="s">
        <v>185</v>
      </c>
      <c r="F385" s="85" t="s">
        <v>938</v>
      </c>
    </row>
    <row r="386" spans="1:6" hidden="1" x14ac:dyDescent="0.25">
      <c r="A386" s="71" t="s">
        <v>259</v>
      </c>
      <c r="B386" s="100" t="s">
        <v>71</v>
      </c>
      <c r="C386" s="84" t="s">
        <v>60</v>
      </c>
      <c r="D386" s="67">
        <f>309200*1.19</f>
        <v>367948</v>
      </c>
      <c r="E386" s="72" t="s">
        <v>217</v>
      </c>
      <c r="F386" s="85" t="s">
        <v>938</v>
      </c>
    </row>
    <row r="387" spans="1:6" hidden="1" x14ac:dyDescent="0.25">
      <c r="A387" s="71" t="s">
        <v>260</v>
      </c>
      <c r="B387" s="74" t="s">
        <v>74</v>
      </c>
      <c r="C387" s="84" t="s">
        <v>60</v>
      </c>
      <c r="D387" s="67">
        <f>319000*1.19</f>
        <v>379610</v>
      </c>
      <c r="E387" s="72" t="s">
        <v>217</v>
      </c>
      <c r="F387" s="85" t="s">
        <v>938</v>
      </c>
    </row>
    <row r="388" spans="1:6" hidden="1" x14ac:dyDescent="0.25">
      <c r="A388" s="71" t="s">
        <v>261</v>
      </c>
      <c r="B388" s="74" t="s">
        <v>195</v>
      </c>
      <c r="C388" s="84" t="s">
        <v>60</v>
      </c>
      <c r="D388" s="67">
        <f>398000*1.19</f>
        <v>473620</v>
      </c>
      <c r="E388" s="72" t="s">
        <v>217</v>
      </c>
      <c r="F388" s="85" t="s">
        <v>938</v>
      </c>
    </row>
    <row r="389" spans="1:6" ht="45" hidden="1" x14ac:dyDescent="0.25">
      <c r="A389" s="71" t="s">
        <v>262</v>
      </c>
      <c r="B389" s="74" t="s">
        <v>364</v>
      </c>
      <c r="C389" s="84" t="s">
        <v>60</v>
      </c>
      <c r="D389" s="67">
        <f>370090+(22000*1.19)</f>
        <v>396270</v>
      </c>
      <c r="E389" s="72" t="s">
        <v>217</v>
      </c>
      <c r="F389" s="85" t="s">
        <v>938</v>
      </c>
    </row>
    <row r="390" spans="1:6" hidden="1" x14ac:dyDescent="0.25">
      <c r="A390" s="71" t="s">
        <v>365</v>
      </c>
      <c r="B390" s="74" t="s">
        <v>73</v>
      </c>
      <c r="C390" s="84" t="s">
        <v>60</v>
      </c>
      <c r="D390" s="68">
        <f>25000*1.19</f>
        <v>29750</v>
      </c>
      <c r="E390" s="72" t="s">
        <v>217</v>
      </c>
      <c r="F390" s="85" t="s">
        <v>938</v>
      </c>
    </row>
    <row r="391" spans="1:6" hidden="1" x14ac:dyDescent="0.25">
      <c r="A391" s="71" t="s">
        <v>608</v>
      </c>
      <c r="B391" s="74" t="s">
        <v>851</v>
      </c>
      <c r="C391" s="84" t="s">
        <v>60</v>
      </c>
      <c r="D391" s="68">
        <f>299000*1.19</f>
        <v>355810</v>
      </c>
      <c r="E391" s="72" t="s">
        <v>217</v>
      </c>
      <c r="F391" s="85" t="s">
        <v>938</v>
      </c>
    </row>
    <row r="392" spans="1:6" hidden="1" x14ac:dyDescent="0.25">
      <c r="A392" s="71" t="s">
        <v>401</v>
      </c>
      <c r="B392" s="74" t="s">
        <v>159</v>
      </c>
      <c r="C392" s="84" t="s">
        <v>26</v>
      </c>
      <c r="D392" s="67">
        <f>49500*1.19</f>
        <v>58905</v>
      </c>
      <c r="E392" s="72" t="s">
        <v>224</v>
      </c>
      <c r="F392" s="85" t="s">
        <v>938</v>
      </c>
    </row>
    <row r="393" spans="1:6" hidden="1" x14ac:dyDescent="0.25">
      <c r="A393" s="71" t="s">
        <v>402</v>
      </c>
      <c r="B393" s="74" t="s">
        <v>201</v>
      </c>
      <c r="C393" s="84" t="s">
        <v>26</v>
      </c>
      <c r="D393" s="68">
        <f>91055*1.19</f>
        <v>108355.45</v>
      </c>
      <c r="E393" s="72" t="s">
        <v>224</v>
      </c>
      <c r="F393" s="85" t="s">
        <v>938</v>
      </c>
    </row>
    <row r="394" spans="1:6" hidden="1" x14ac:dyDescent="0.25">
      <c r="A394" s="71" t="s">
        <v>514</v>
      </c>
      <c r="B394" s="74" t="s">
        <v>163</v>
      </c>
      <c r="C394" s="84" t="s">
        <v>26</v>
      </c>
      <c r="D394" s="68">
        <f>68000*1.19</f>
        <v>80920</v>
      </c>
      <c r="E394" s="72" t="s">
        <v>187</v>
      </c>
      <c r="F394" s="85" t="s">
        <v>938</v>
      </c>
    </row>
    <row r="395" spans="1:6" x14ac:dyDescent="0.25">
      <c r="A395" s="113" t="s">
        <v>356</v>
      </c>
      <c r="B395" s="118" t="s">
        <v>121</v>
      </c>
      <c r="C395" s="125"/>
      <c r="D395" s="119"/>
      <c r="E395" s="125"/>
      <c r="F395" s="101"/>
    </row>
    <row r="396" spans="1:6" x14ac:dyDescent="0.25">
      <c r="A396" s="71" t="s">
        <v>907</v>
      </c>
      <c r="B396" s="74" t="s">
        <v>21</v>
      </c>
      <c r="C396" s="84" t="s">
        <v>117</v>
      </c>
      <c r="D396" s="133">
        <v>0.53</v>
      </c>
      <c r="E396" s="73"/>
      <c r="F396" s="85"/>
    </row>
    <row r="397" spans="1:6" x14ac:dyDescent="0.25">
      <c r="A397" s="116" t="s">
        <v>226</v>
      </c>
      <c r="B397" s="118" t="s">
        <v>122</v>
      </c>
      <c r="C397" s="125"/>
      <c r="D397" s="119"/>
      <c r="E397" s="125"/>
      <c r="F397" s="85"/>
    </row>
    <row r="398" spans="1:6" hidden="1" x14ac:dyDescent="0.25">
      <c r="A398" s="71" t="s">
        <v>508</v>
      </c>
      <c r="B398" s="74" t="s">
        <v>494</v>
      </c>
      <c r="C398" s="84" t="s">
        <v>118</v>
      </c>
      <c r="D398" s="67">
        <v>15000</v>
      </c>
      <c r="E398" s="72"/>
      <c r="F398" s="85" t="s">
        <v>938</v>
      </c>
    </row>
    <row r="399" spans="1:6" hidden="1" x14ac:dyDescent="0.25">
      <c r="A399" s="71" t="s">
        <v>912</v>
      </c>
      <c r="B399" s="74" t="s">
        <v>902</v>
      </c>
      <c r="C399" s="84" t="s">
        <v>118</v>
      </c>
      <c r="D399" s="67">
        <v>13000</v>
      </c>
      <c r="E399" s="72"/>
      <c r="F399" s="85" t="s">
        <v>938</v>
      </c>
    </row>
    <row r="400" spans="1:6" hidden="1" x14ac:dyDescent="0.25">
      <c r="A400" s="71" t="s">
        <v>913</v>
      </c>
      <c r="B400" s="74" t="s">
        <v>903</v>
      </c>
      <c r="C400" s="84" t="s">
        <v>914</v>
      </c>
      <c r="D400" s="67">
        <v>60977</v>
      </c>
      <c r="E400" s="72"/>
      <c r="F400" s="85" t="s">
        <v>938</v>
      </c>
    </row>
    <row r="401" spans="1:6" x14ac:dyDescent="0.25">
      <c r="A401" s="113" t="s">
        <v>240</v>
      </c>
      <c r="B401" s="118" t="s">
        <v>123</v>
      </c>
      <c r="C401" s="125"/>
      <c r="D401" s="119"/>
      <c r="E401" s="125"/>
      <c r="F401" s="85"/>
    </row>
    <row r="402" spans="1:6" x14ac:dyDescent="0.25">
      <c r="A402" s="113" t="s">
        <v>242</v>
      </c>
      <c r="B402" s="118" t="s">
        <v>133</v>
      </c>
      <c r="C402" s="125"/>
      <c r="D402" s="119"/>
      <c r="E402" s="125"/>
      <c r="F402" s="85"/>
    </row>
    <row r="403" spans="1:6" x14ac:dyDescent="0.25">
      <c r="A403" s="113" t="s">
        <v>245</v>
      </c>
      <c r="B403" s="118" t="s">
        <v>124</v>
      </c>
      <c r="C403" s="125"/>
      <c r="D403" s="119"/>
      <c r="E403" s="125"/>
      <c r="F403" s="85"/>
    </row>
    <row r="404" spans="1:6" x14ac:dyDescent="0.25">
      <c r="A404" s="113" t="s">
        <v>255</v>
      </c>
      <c r="B404" s="118" t="s">
        <v>125</v>
      </c>
      <c r="C404" s="125"/>
      <c r="D404" s="119"/>
      <c r="E404" s="125"/>
      <c r="F404" s="85"/>
    </row>
    <row r="405" spans="1:6" x14ac:dyDescent="0.25">
      <c r="A405" s="113" t="s">
        <v>258</v>
      </c>
      <c r="B405" s="118" t="s">
        <v>126</v>
      </c>
      <c r="C405" s="125"/>
      <c r="D405" s="119"/>
      <c r="E405" s="125"/>
      <c r="F405" s="85"/>
    </row>
    <row r="406" spans="1:6" x14ac:dyDescent="0.25">
      <c r="A406" s="113" t="s">
        <v>269</v>
      </c>
      <c r="B406" s="119" t="s">
        <v>127</v>
      </c>
      <c r="C406" s="125"/>
      <c r="D406" s="119"/>
      <c r="E406" s="125"/>
      <c r="F406" s="85"/>
    </row>
    <row r="407" spans="1:6" ht="30" x14ac:dyDescent="0.25">
      <c r="A407" s="113" t="s">
        <v>276</v>
      </c>
      <c r="B407" s="118" t="s">
        <v>219</v>
      </c>
      <c r="C407" s="124"/>
      <c r="D407" s="129"/>
      <c r="E407" s="136"/>
      <c r="F407" s="85"/>
    </row>
    <row r="408" spans="1:6" ht="15.75" thickBot="1" x14ac:dyDescent="0.3">
      <c r="A408" s="113" t="s">
        <v>284</v>
      </c>
      <c r="B408" s="118" t="s">
        <v>128</v>
      </c>
      <c r="C408" s="126"/>
      <c r="D408" s="120"/>
      <c r="E408" s="136"/>
      <c r="F408" s="85"/>
    </row>
    <row r="409" spans="1:6" x14ac:dyDescent="0.25">
      <c r="A409" s="80" t="s">
        <v>287</v>
      </c>
      <c r="B409" s="81" t="s">
        <v>130</v>
      </c>
      <c r="C409" s="82"/>
      <c r="D409" s="81"/>
      <c r="E409" s="82"/>
      <c r="F409" s="85"/>
    </row>
    <row r="410" spans="1:6" x14ac:dyDescent="0.25">
      <c r="A410" s="113" t="s">
        <v>290</v>
      </c>
      <c r="B410" s="119" t="s">
        <v>131</v>
      </c>
      <c r="C410" s="125"/>
      <c r="D410" s="119"/>
      <c r="E410" s="125"/>
      <c r="F410" s="85"/>
    </row>
    <row r="411" spans="1:6" ht="15.75" thickBot="1" x14ac:dyDescent="0.3">
      <c r="A411" s="113" t="s">
        <v>301</v>
      </c>
      <c r="B411" s="119" t="s">
        <v>223</v>
      </c>
      <c r="C411" s="125"/>
      <c r="D411" s="119"/>
      <c r="E411" s="125"/>
      <c r="F411" s="85"/>
    </row>
    <row r="412" spans="1:6" ht="30.75" hidden="1" thickBot="1" x14ac:dyDescent="0.3">
      <c r="A412" s="71" t="s">
        <v>556</v>
      </c>
      <c r="B412" s="86" t="s">
        <v>478</v>
      </c>
      <c r="C412" s="87" t="s">
        <v>26</v>
      </c>
      <c r="D412" s="90">
        <f>81126*3050*1.19*1.2</f>
        <v>353336180.39999998</v>
      </c>
      <c r="E412" s="97"/>
      <c r="F412" s="85" t="s">
        <v>938</v>
      </c>
    </row>
    <row r="413" spans="1:6" ht="30.75" hidden="1" thickBot="1" x14ac:dyDescent="0.3">
      <c r="A413" s="112" t="s">
        <v>557</v>
      </c>
      <c r="B413" s="117" t="s">
        <v>451</v>
      </c>
      <c r="C413" s="123" t="s">
        <v>26</v>
      </c>
      <c r="D413" s="130">
        <f>97459.2*3050*1.19*1.2</f>
        <v>424473799.67999995</v>
      </c>
      <c r="E413" s="135"/>
      <c r="F413" s="85" t="s">
        <v>938</v>
      </c>
    </row>
    <row r="414" spans="1:6" ht="30.75" hidden="1" thickBot="1" x14ac:dyDescent="0.3">
      <c r="A414" s="70" t="s">
        <v>558</v>
      </c>
      <c r="B414" s="86" t="s">
        <v>479</v>
      </c>
      <c r="C414" s="87" t="s">
        <v>26</v>
      </c>
      <c r="D414" s="90">
        <f>129945.6*3050*1.19*1.2</f>
        <v>565965066.24000001</v>
      </c>
      <c r="E414" s="97"/>
      <c r="F414" s="85" t="s">
        <v>938</v>
      </c>
    </row>
    <row r="415" spans="1:6" ht="30.75" hidden="1" thickBot="1" x14ac:dyDescent="0.3">
      <c r="A415" s="112" t="s">
        <v>559</v>
      </c>
      <c r="B415" s="117" t="s">
        <v>467</v>
      </c>
      <c r="C415" s="123" t="s">
        <v>26</v>
      </c>
      <c r="D415" s="130">
        <f>129945.6*3050*1.19*1.2</f>
        <v>565965066.24000001</v>
      </c>
      <c r="E415" s="135"/>
      <c r="F415" s="85" t="s">
        <v>938</v>
      </c>
    </row>
    <row r="416" spans="1:6" ht="15.75" hidden="1" thickBot="1" x14ac:dyDescent="0.3">
      <c r="A416" s="70" t="s">
        <v>588</v>
      </c>
      <c r="B416" s="121" t="s">
        <v>823</v>
      </c>
      <c r="C416" s="87" t="s">
        <v>26</v>
      </c>
      <c r="D416" s="90">
        <v>3850000</v>
      </c>
      <c r="E416" s="139"/>
      <c r="F416" s="85" t="s">
        <v>938</v>
      </c>
    </row>
    <row r="417" spans="1:6" x14ac:dyDescent="0.25">
      <c r="A417" s="80" t="s">
        <v>350</v>
      </c>
      <c r="B417" s="81" t="s">
        <v>129</v>
      </c>
      <c r="C417" s="82"/>
      <c r="D417" s="81"/>
      <c r="E417" s="82"/>
      <c r="F417" s="85"/>
    </row>
    <row r="418" spans="1:6" x14ac:dyDescent="0.25">
      <c r="A418" s="113" t="s">
        <v>354</v>
      </c>
      <c r="B418" s="119" t="s">
        <v>145</v>
      </c>
      <c r="C418" s="125"/>
      <c r="D418" s="119"/>
      <c r="E418" s="125"/>
      <c r="F418" s="85"/>
    </row>
    <row r="419" spans="1:6" ht="15.75" thickBot="1" x14ac:dyDescent="0.3">
      <c r="A419" s="115" t="s">
        <v>497</v>
      </c>
      <c r="B419" s="120" t="s">
        <v>470</v>
      </c>
      <c r="C419" s="126"/>
      <c r="D419" s="119"/>
      <c r="E419" s="126"/>
      <c r="F419" s="85"/>
    </row>
    <row r="420" spans="1:6" x14ac:dyDescent="0.25">
      <c r="A420" s="80" t="s">
        <v>876</v>
      </c>
      <c r="B420" s="81" t="s">
        <v>873</v>
      </c>
      <c r="C420" s="82"/>
      <c r="D420" s="81"/>
      <c r="E420" s="82"/>
      <c r="F420" s="85"/>
    </row>
    <row r="421" spans="1:6" ht="15.75" thickBot="1" x14ac:dyDescent="0.3">
      <c r="A421" s="115" t="s">
        <v>391</v>
      </c>
      <c r="B421" s="120" t="s">
        <v>392</v>
      </c>
      <c r="C421" s="126"/>
      <c r="D421" s="120"/>
      <c r="E421" s="126"/>
      <c r="F421" s="85"/>
    </row>
    <row r="422" spans="1:6" x14ac:dyDescent="0.25">
      <c r="A422" s="102"/>
      <c r="B422" s="103"/>
      <c r="C422" s="104"/>
      <c r="D422" s="105"/>
      <c r="E422" s="75"/>
      <c r="F422" s="85"/>
    </row>
    <row r="423" spans="1:6" x14ac:dyDescent="0.25">
      <c r="A423" s="102"/>
      <c r="B423" s="103"/>
      <c r="C423" s="104"/>
      <c r="D423" s="105"/>
      <c r="E423" s="75"/>
      <c r="F423" s="85"/>
    </row>
    <row r="424" spans="1:6" x14ac:dyDescent="0.25">
      <c r="A424" s="102"/>
      <c r="B424" s="103"/>
      <c r="C424" s="104"/>
      <c r="D424" s="105"/>
      <c r="E424" s="75"/>
      <c r="F424" s="85"/>
    </row>
    <row r="425" spans="1:6" x14ac:dyDescent="0.25">
      <c r="A425" s="102"/>
      <c r="B425" s="103"/>
      <c r="C425" s="104"/>
      <c r="D425" s="105"/>
      <c r="E425" s="75"/>
      <c r="F425" s="85"/>
    </row>
    <row r="426" spans="1:6" x14ac:dyDescent="0.25">
      <c r="A426" s="102"/>
      <c r="B426" s="103"/>
      <c r="C426" s="104"/>
      <c r="D426" s="105"/>
      <c r="E426" s="75"/>
      <c r="F426" s="85"/>
    </row>
    <row r="427" spans="1:6" x14ac:dyDescent="0.25">
      <c r="A427" s="102"/>
      <c r="B427" s="103"/>
      <c r="C427" s="104"/>
      <c r="D427" s="105"/>
      <c r="E427" s="75"/>
      <c r="F427" s="85"/>
    </row>
    <row r="428" spans="1:6" x14ac:dyDescent="0.25">
      <c r="A428" s="102"/>
      <c r="B428" s="103"/>
      <c r="C428" s="104"/>
      <c r="D428" s="105"/>
      <c r="E428" s="75"/>
      <c r="F428" s="85"/>
    </row>
    <row r="429" spans="1:6" x14ac:dyDescent="0.25">
      <c r="A429" s="102"/>
      <c r="B429" s="103"/>
      <c r="C429" s="104"/>
      <c r="D429" s="105"/>
      <c r="E429" s="75"/>
      <c r="F429" s="85"/>
    </row>
    <row r="430" spans="1:6" x14ac:dyDescent="0.25">
      <c r="A430" s="102"/>
      <c r="B430" s="103"/>
      <c r="C430" s="104"/>
      <c r="D430" s="105"/>
      <c r="E430" s="75"/>
      <c r="F430" s="85"/>
    </row>
    <row r="431" spans="1:6" x14ac:dyDescent="0.25">
      <c r="A431" s="102"/>
      <c r="B431" s="103"/>
      <c r="C431" s="104"/>
      <c r="D431" s="105"/>
      <c r="E431" s="75"/>
      <c r="F431" s="85"/>
    </row>
    <row r="432" spans="1:6" x14ac:dyDescent="0.25">
      <c r="A432" s="102"/>
      <c r="B432" s="103"/>
      <c r="C432" s="104"/>
      <c r="D432" s="105"/>
      <c r="E432" s="75"/>
      <c r="F432" s="85"/>
    </row>
    <row r="433" spans="1:6" x14ac:dyDescent="0.25">
      <c r="A433" s="102"/>
      <c r="B433" s="103"/>
      <c r="C433" s="104"/>
      <c r="D433" s="105"/>
      <c r="E433" s="75"/>
      <c r="F433" s="85"/>
    </row>
    <row r="434" spans="1:6" x14ac:dyDescent="0.25">
      <c r="A434" s="102"/>
      <c r="B434" s="103"/>
      <c r="C434" s="104"/>
      <c r="D434" s="105"/>
      <c r="E434" s="75"/>
      <c r="F434" s="85"/>
    </row>
    <row r="435" spans="1:6" x14ac:dyDescent="0.25">
      <c r="A435" s="102"/>
      <c r="B435" s="103"/>
      <c r="C435" s="104"/>
      <c r="D435" s="105"/>
      <c r="E435" s="75"/>
      <c r="F435" s="85"/>
    </row>
    <row r="436" spans="1:6" x14ac:dyDescent="0.25">
      <c r="A436" s="102"/>
      <c r="B436" s="103"/>
      <c r="C436" s="104"/>
      <c r="D436" s="105"/>
      <c r="E436" s="75"/>
      <c r="F436" s="85"/>
    </row>
    <row r="437" spans="1:6" x14ac:dyDescent="0.25">
      <c r="A437" s="102"/>
      <c r="B437" s="103"/>
      <c r="C437" s="104"/>
      <c r="D437" s="105"/>
      <c r="E437" s="75"/>
      <c r="F437" s="85"/>
    </row>
    <row r="438" spans="1:6" x14ac:dyDescent="0.25">
      <c r="A438" s="102"/>
      <c r="B438" s="103"/>
      <c r="C438" s="104"/>
      <c r="D438" s="105"/>
      <c r="E438" s="75"/>
      <c r="F438" s="85"/>
    </row>
    <row r="439" spans="1:6" x14ac:dyDescent="0.25">
      <c r="A439" s="102"/>
      <c r="B439" s="103"/>
      <c r="C439" s="104"/>
      <c r="D439" s="105"/>
      <c r="E439" s="75"/>
      <c r="F439" s="85"/>
    </row>
    <row r="440" spans="1:6" x14ac:dyDescent="0.25">
      <c r="A440" s="102"/>
      <c r="B440" s="103"/>
      <c r="C440" s="104"/>
      <c r="D440" s="105"/>
      <c r="E440" s="75"/>
      <c r="F440" s="85"/>
    </row>
    <row r="441" spans="1:6" x14ac:dyDescent="0.25">
      <c r="A441" s="102"/>
      <c r="B441" s="103"/>
      <c r="C441" s="104"/>
      <c r="D441" s="105"/>
      <c r="E441" s="75"/>
      <c r="F441" s="85"/>
    </row>
    <row r="442" spans="1:6" x14ac:dyDescent="0.25">
      <c r="A442" s="102"/>
      <c r="B442" s="103"/>
      <c r="C442" s="104"/>
      <c r="D442" s="105"/>
      <c r="E442" s="75"/>
      <c r="F442" s="85"/>
    </row>
    <row r="443" spans="1:6" x14ac:dyDescent="0.25">
      <c r="A443" s="102"/>
      <c r="B443" s="103"/>
      <c r="C443" s="104"/>
      <c r="D443" s="105"/>
      <c r="E443" s="75"/>
      <c r="F443" s="85"/>
    </row>
    <row r="444" spans="1:6" x14ac:dyDescent="0.25">
      <c r="A444" s="102"/>
      <c r="B444" s="103"/>
      <c r="C444" s="104"/>
      <c r="D444" s="105"/>
      <c r="E444" s="75"/>
      <c r="F444" s="85"/>
    </row>
    <row r="445" spans="1:6" x14ac:dyDescent="0.25">
      <c r="A445" s="102"/>
      <c r="B445" s="103"/>
      <c r="C445" s="104"/>
      <c r="D445" s="105"/>
      <c r="E445" s="75"/>
      <c r="F445" s="85"/>
    </row>
    <row r="446" spans="1:6" x14ac:dyDescent="0.25">
      <c r="A446" s="102"/>
      <c r="B446" s="103"/>
      <c r="C446" s="104"/>
      <c r="D446" s="105"/>
      <c r="E446" s="75"/>
      <c r="F446" s="85"/>
    </row>
    <row r="447" spans="1:6" x14ac:dyDescent="0.25">
      <c r="A447" s="102"/>
      <c r="B447" s="103"/>
      <c r="C447" s="104"/>
      <c r="D447" s="105"/>
      <c r="E447" s="75"/>
      <c r="F447" s="85"/>
    </row>
    <row r="448" spans="1:6" x14ac:dyDescent="0.25">
      <c r="A448" s="102"/>
      <c r="B448" s="103"/>
      <c r="C448" s="104"/>
      <c r="D448" s="105"/>
      <c r="E448" s="75"/>
      <c r="F448" s="85"/>
    </row>
    <row r="449" spans="1:6" x14ac:dyDescent="0.25">
      <c r="A449" s="102"/>
      <c r="B449" s="103"/>
      <c r="C449" s="104"/>
      <c r="D449" s="105"/>
      <c r="E449" s="75"/>
      <c r="F449" s="85"/>
    </row>
    <row r="450" spans="1:6" x14ac:dyDescent="0.25">
      <c r="A450" s="102"/>
      <c r="B450" s="103"/>
      <c r="C450" s="104"/>
      <c r="D450" s="105"/>
      <c r="E450" s="75"/>
      <c r="F450" s="85"/>
    </row>
    <row r="451" spans="1:6" x14ac:dyDescent="0.25">
      <c r="A451" s="102"/>
      <c r="B451" s="103"/>
      <c r="C451" s="104"/>
      <c r="D451" s="105"/>
      <c r="E451" s="75"/>
      <c r="F451" s="85"/>
    </row>
    <row r="452" spans="1:6" x14ac:dyDescent="0.25">
      <c r="A452" s="102"/>
      <c r="B452" s="103"/>
      <c r="C452" s="104"/>
      <c r="D452" s="105"/>
      <c r="E452" s="75"/>
      <c r="F452" s="85"/>
    </row>
    <row r="453" spans="1:6" x14ac:dyDescent="0.25">
      <c r="A453" s="102"/>
      <c r="B453" s="103"/>
      <c r="C453" s="104"/>
      <c r="D453" s="105"/>
      <c r="E453" s="75"/>
      <c r="F453" s="85"/>
    </row>
    <row r="454" spans="1:6" x14ac:dyDescent="0.25">
      <c r="A454" s="102"/>
      <c r="B454" s="103"/>
      <c r="C454" s="104"/>
      <c r="D454" s="105"/>
      <c r="E454" s="75"/>
      <c r="F454" s="85"/>
    </row>
    <row r="455" spans="1:6" x14ac:dyDescent="0.25">
      <c r="A455" s="102"/>
      <c r="B455" s="103"/>
      <c r="C455" s="104"/>
      <c r="D455" s="105"/>
      <c r="E455" s="75"/>
      <c r="F455" s="85"/>
    </row>
    <row r="456" spans="1:6" x14ac:dyDescent="0.25">
      <c r="A456" s="102"/>
      <c r="B456" s="103"/>
      <c r="C456" s="104"/>
      <c r="D456" s="105"/>
      <c r="E456" s="75"/>
      <c r="F456" s="85"/>
    </row>
    <row r="457" spans="1:6" x14ac:dyDescent="0.25">
      <c r="A457" s="102"/>
      <c r="B457" s="103"/>
      <c r="C457" s="104"/>
      <c r="D457" s="105"/>
      <c r="E457" s="75"/>
      <c r="F457" s="85"/>
    </row>
    <row r="458" spans="1:6" x14ac:dyDescent="0.25">
      <c r="A458" s="102"/>
      <c r="B458" s="103"/>
      <c r="C458" s="104"/>
      <c r="D458" s="105"/>
      <c r="E458" s="75"/>
      <c r="F458" s="85"/>
    </row>
    <row r="459" spans="1:6" x14ac:dyDescent="0.25">
      <c r="A459" s="102"/>
      <c r="B459" s="103"/>
      <c r="C459" s="104"/>
      <c r="D459" s="105"/>
      <c r="E459" s="75"/>
      <c r="F459" s="85"/>
    </row>
    <row r="460" spans="1:6" x14ac:dyDescent="0.25">
      <c r="A460" s="102"/>
      <c r="B460" s="103"/>
      <c r="C460" s="104"/>
      <c r="D460" s="105"/>
      <c r="E460" s="75"/>
      <c r="F460" s="85"/>
    </row>
    <row r="461" spans="1:6" x14ac:dyDescent="0.25">
      <c r="A461" s="102"/>
      <c r="B461" s="103"/>
      <c r="C461" s="104"/>
      <c r="D461" s="105"/>
      <c r="E461" s="75"/>
      <c r="F461" s="85"/>
    </row>
    <row r="462" spans="1:6" x14ac:dyDescent="0.25">
      <c r="A462" s="102"/>
      <c r="B462" s="103"/>
      <c r="C462" s="104"/>
      <c r="D462" s="105"/>
      <c r="E462" s="75"/>
      <c r="F462" s="85"/>
    </row>
    <row r="463" spans="1:6" x14ac:dyDescent="0.25">
      <c r="A463" s="102"/>
      <c r="B463" s="103"/>
      <c r="C463" s="104"/>
      <c r="D463" s="105"/>
      <c r="E463" s="75"/>
      <c r="F463" s="85"/>
    </row>
    <row r="464" spans="1:6" x14ac:dyDescent="0.25">
      <c r="A464" s="102"/>
      <c r="B464" s="103"/>
      <c r="C464" s="104"/>
      <c r="D464" s="105"/>
      <c r="E464" s="75"/>
      <c r="F464" s="85"/>
    </row>
    <row r="465" spans="1:18" x14ac:dyDescent="0.25">
      <c r="A465" s="102"/>
      <c r="B465" s="103"/>
      <c r="C465" s="104"/>
      <c r="D465" s="105"/>
      <c r="E465" s="75"/>
      <c r="F465" s="85"/>
    </row>
    <row r="466" spans="1:18" x14ac:dyDescent="0.25">
      <c r="A466" s="102"/>
      <c r="B466" s="103"/>
      <c r="C466" s="104"/>
      <c r="D466" s="105"/>
      <c r="E466" s="75"/>
      <c r="F466" s="85"/>
    </row>
    <row r="467" spans="1:18" x14ac:dyDescent="0.25">
      <c r="A467" s="102"/>
      <c r="B467" s="103"/>
      <c r="C467" s="104"/>
      <c r="D467" s="105"/>
      <c r="E467" s="75"/>
      <c r="F467" s="85"/>
    </row>
    <row r="468" spans="1:18" x14ac:dyDescent="0.25">
      <c r="A468" s="102"/>
      <c r="B468" s="103"/>
      <c r="C468" s="104"/>
      <c r="D468" s="105"/>
      <c r="E468" s="75"/>
      <c r="F468" s="85"/>
    </row>
    <row r="469" spans="1:18" x14ac:dyDescent="0.25">
      <c r="A469" s="102"/>
      <c r="B469" s="103"/>
      <c r="C469" s="104"/>
      <c r="D469" s="105"/>
      <c r="E469" s="75"/>
      <c r="F469" s="85"/>
    </row>
    <row r="470" spans="1:18" x14ac:dyDescent="0.25">
      <c r="A470" s="102"/>
      <c r="B470" s="103"/>
      <c r="C470" s="104"/>
      <c r="D470" s="105"/>
      <c r="E470" s="75"/>
      <c r="F470" s="85"/>
    </row>
    <row r="471" spans="1:18" x14ac:dyDescent="0.25">
      <c r="A471" s="102"/>
      <c r="B471" s="103"/>
      <c r="C471" s="104"/>
      <c r="D471" s="105"/>
      <c r="E471" s="75"/>
      <c r="F471" s="85"/>
    </row>
    <row r="472" spans="1:18" x14ac:dyDescent="0.25">
      <c r="A472" s="102"/>
      <c r="B472" s="103"/>
      <c r="C472" s="104"/>
      <c r="D472" s="105"/>
      <c r="E472" s="75"/>
      <c r="F472" s="85"/>
    </row>
    <row r="473" spans="1:18" x14ac:dyDescent="0.25">
      <c r="A473" s="102"/>
      <c r="B473" s="103"/>
      <c r="C473" s="104"/>
      <c r="D473" s="105"/>
      <c r="E473" s="75"/>
      <c r="F473" s="85"/>
    </row>
    <row r="474" spans="1:18" x14ac:dyDescent="0.25">
      <c r="A474" s="102"/>
      <c r="B474" s="103"/>
      <c r="C474" s="104"/>
      <c r="D474" s="105"/>
      <c r="E474" s="75"/>
      <c r="F474" s="85"/>
    </row>
    <row r="475" spans="1:18" x14ac:dyDescent="0.25">
      <c r="A475" s="102"/>
      <c r="B475" s="103"/>
      <c r="C475" s="104"/>
      <c r="D475" s="105"/>
      <c r="E475" s="75"/>
      <c r="F475" s="85"/>
      <c r="R475" s="72" t="s">
        <v>187</v>
      </c>
    </row>
    <row r="476" spans="1:18" x14ac:dyDescent="0.25">
      <c r="A476" s="102"/>
      <c r="B476" s="103"/>
      <c r="C476" s="104"/>
      <c r="D476" s="105"/>
      <c r="E476" s="75"/>
      <c r="F476" s="85"/>
    </row>
    <row r="477" spans="1:18" x14ac:dyDescent="0.25">
      <c r="A477" s="102"/>
      <c r="B477" s="103"/>
      <c r="C477" s="104"/>
      <c r="D477" s="105"/>
      <c r="E477" s="75"/>
      <c r="F477" s="85"/>
    </row>
    <row r="478" spans="1:18" x14ac:dyDescent="0.25">
      <c r="A478" s="102"/>
      <c r="B478" s="103"/>
      <c r="C478" s="104"/>
      <c r="D478" s="105"/>
      <c r="E478" s="75"/>
      <c r="F478" s="85"/>
    </row>
    <row r="479" spans="1:18" x14ac:dyDescent="0.25">
      <c r="A479" s="102"/>
      <c r="B479" s="103"/>
      <c r="C479" s="104"/>
      <c r="D479" s="105"/>
      <c r="E479" s="75"/>
      <c r="F479" s="85"/>
    </row>
    <row r="480" spans="1:18" x14ac:dyDescent="0.25">
      <c r="A480" s="102"/>
      <c r="B480" s="103"/>
      <c r="C480" s="104"/>
      <c r="D480" s="105"/>
      <c r="E480" s="75"/>
      <c r="F480" s="85"/>
    </row>
    <row r="481" spans="1:6" x14ac:dyDescent="0.25">
      <c r="A481" s="102"/>
      <c r="B481" s="103"/>
      <c r="C481" s="104"/>
      <c r="D481" s="105"/>
      <c r="E481" s="75"/>
      <c r="F481" s="85"/>
    </row>
    <row r="482" spans="1:6" x14ac:dyDescent="0.25">
      <c r="A482" s="102"/>
      <c r="B482" s="103"/>
      <c r="C482" s="104"/>
      <c r="D482" s="105"/>
      <c r="E482" s="75"/>
      <c r="F482" s="85"/>
    </row>
    <row r="483" spans="1:6" x14ac:dyDescent="0.25">
      <c r="A483" s="102"/>
      <c r="B483" s="103"/>
      <c r="C483" s="104"/>
      <c r="D483" s="105"/>
      <c r="E483" s="75"/>
      <c r="F483" s="85"/>
    </row>
    <row r="484" spans="1:6" x14ac:dyDescent="0.25">
      <c r="A484" s="102"/>
      <c r="B484" s="103"/>
      <c r="C484" s="104"/>
      <c r="D484" s="105"/>
      <c r="E484" s="75"/>
      <c r="F484" s="85"/>
    </row>
    <row r="485" spans="1:6" x14ac:dyDescent="0.25">
      <c r="A485" s="102"/>
      <c r="B485" s="103"/>
      <c r="C485" s="104"/>
      <c r="D485" s="105"/>
      <c r="E485" s="75"/>
      <c r="F485" s="85"/>
    </row>
    <row r="486" spans="1:6" x14ac:dyDescent="0.25">
      <c r="A486" s="102"/>
      <c r="B486" s="103"/>
      <c r="C486" s="104"/>
      <c r="D486" s="105"/>
      <c r="E486" s="75"/>
      <c r="F486" s="85"/>
    </row>
    <row r="487" spans="1:6" x14ac:dyDescent="0.25">
      <c r="A487" s="102"/>
      <c r="B487" s="103"/>
      <c r="C487" s="104"/>
      <c r="D487" s="105"/>
      <c r="E487" s="75"/>
      <c r="F487" s="85"/>
    </row>
    <row r="488" spans="1:6" x14ac:dyDescent="0.25">
      <c r="A488" s="102"/>
      <c r="B488" s="103"/>
      <c r="C488" s="104"/>
      <c r="D488" s="105"/>
      <c r="E488" s="75"/>
      <c r="F488" s="85"/>
    </row>
    <row r="489" spans="1:6" x14ac:dyDescent="0.25">
      <c r="A489" s="102"/>
      <c r="B489" s="103"/>
      <c r="C489" s="104"/>
      <c r="D489" s="105"/>
      <c r="E489" s="75"/>
      <c r="F489" s="85"/>
    </row>
    <row r="490" spans="1:6" x14ac:dyDescent="0.25">
      <c r="A490" s="102"/>
      <c r="B490" s="103"/>
      <c r="C490" s="104"/>
      <c r="D490" s="105"/>
      <c r="E490" s="75"/>
      <c r="F490" s="85"/>
    </row>
    <row r="491" spans="1:6" x14ac:dyDescent="0.25">
      <c r="A491" s="102"/>
      <c r="B491" s="103"/>
      <c r="C491" s="104"/>
      <c r="D491" s="105"/>
      <c r="E491" s="75"/>
      <c r="F491" s="85"/>
    </row>
    <row r="492" spans="1:6" x14ac:dyDescent="0.25">
      <c r="A492" s="102"/>
      <c r="B492" s="103"/>
      <c r="C492" s="104"/>
      <c r="D492" s="105"/>
      <c r="E492" s="75"/>
      <c r="F492" s="85"/>
    </row>
    <row r="493" spans="1:6" x14ac:dyDescent="0.25">
      <c r="A493" s="102"/>
      <c r="B493" s="103"/>
      <c r="C493" s="104"/>
      <c r="D493" s="105"/>
      <c r="E493" s="75"/>
      <c r="F493" s="85"/>
    </row>
    <row r="494" spans="1:6" x14ac:dyDescent="0.25">
      <c r="A494" s="102"/>
      <c r="B494" s="103"/>
      <c r="C494" s="104"/>
      <c r="D494" s="105"/>
      <c r="E494" s="75"/>
      <c r="F494" s="85"/>
    </row>
    <row r="495" spans="1:6" x14ac:dyDescent="0.25">
      <c r="A495" s="102"/>
      <c r="B495" s="103"/>
      <c r="C495" s="104"/>
      <c r="D495" s="105"/>
      <c r="E495" s="75"/>
      <c r="F495" s="85"/>
    </row>
    <row r="496" spans="1:6" x14ac:dyDescent="0.25">
      <c r="A496" s="102"/>
      <c r="B496" s="103"/>
      <c r="C496" s="104"/>
      <c r="D496" s="105"/>
      <c r="E496" s="75"/>
      <c r="F496" s="85"/>
    </row>
    <row r="497" spans="1:6" x14ac:dyDescent="0.25">
      <c r="A497" s="102"/>
      <c r="B497" s="103"/>
      <c r="C497" s="104"/>
      <c r="D497" s="105"/>
      <c r="E497" s="75"/>
      <c r="F497" s="85"/>
    </row>
    <row r="498" spans="1:6" x14ac:dyDescent="0.25">
      <c r="A498" s="102"/>
      <c r="B498" s="103"/>
      <c r="C498" s="104"/>
      <c r="D498" s="105"/>
      <c r="E498" s="75"/>
      <c r="F498" s="85"/>
    </row>
    <row r="499" spans="1:6" x14ac:dyDescent="0.25">
      <c r="A499" s="102"/>
      <c r="B499" s="103"/>
      <c r="C499" s="104"/>
      <c r="D499" s="105"/>
      <c r="E499" s="75"/>
      <c r="F499" s="85"/>
    </row>
    <row r="500" spans="1:6" x14ac:dyDescent="0.25">
      <c r="A500" s="102"/>
      <c r="B500" s="103"/>
      <c r="C500" s="104"/>
      <c r="D500" s="105"/>
      <c r="E500" s="75"/>
      <c r="F500" s="85"/>
    </row>
    <row r="501" spans="1:6" x14ac:dyDescent="0.25">
      <c r="A501" s="102"/>
      <c r="B501" s="103"/>
      <c r="C501" s="104"/>
      <c r="D501" s="105"/>
      <c r="E501" s="75"/>
      <c r="F501" s="85"/>
    </row>
    <row r="502" spans="1:6" x14ac:dyDescent="0.25">
      <c r="A502" s="102"/>
      <c r="B502" s="103"/>
      <c r="C502" s="104"/>
      <c r="D502" s="105"/>
      <c r="E502" s="75"/>
      <c r="F502" s="85"/>
    </row>
    <row r="503" spans="1:6" x14ac:dyDescent="0.25">
      <c r="A503" s="102"/>
      <c r="B503" s="103"/>
      <c r="C503" s="104"/>
      <c r="D503" s="105"/>
      <c r="E503" s="75"/>
      <c r="F503" s="85"/>
    </row>
    <row r="504" spans="1:6" x14ac:dyDescent="0.25">
      <c r="A504" s="102"/>
      <c r="B504" s="103"/>
      <c r="C504" s="104"/>
      <c r="D504" s="105"/>
      <c r="E504" s="75"/>
      <c r="F504" s="85"/>
    </row>
    <row r="505" spans="1:6" x14ac:dyDescent="0.25">
      <c r="A505" s="102"/>
      <c r="B505" s="103"/>
      <c r="C505" s="104"/>
      <c r="D505" s="105"/>
      <c r="E505" s="75"/>
      <c r="F505" s="85"/>
    </row>
    <row r="506" spans="1:6" x14ac:dyDescent="0.25">
      <c r="A506" s="102"/>
      <c r="B506" s="103"/>
      <c r="C506" s="104"/>
      <c r="D506" s="105"/>
      <c r="E506" s="75"/>
      <c r="F506" s="85"/>
    </row>
    <row r="507" spans="1:6" x14ac:dyDescent="0.25">
      <c r="A507" s="102"/>
      <c r="B507" s="103"/>
      <c r="C507" s="104"/>
      <c r="D507" s="105"/>
      <c r="E507" s="75"/>
      <c r="F507" s="85"/>
    </row>
    <row r="508" spans="1:6" x14ac:dyDescent="0.25">
      <c r="A508" s="102"/>
      <c r="B508" s="103"/>
      <c r="C508" s="104"/>
      <c r="D508" s="105"/>
      <c r="E508" s="75"/>
      <c r="F508" s="85"/>
    </row>
    <row r="509" spans="1:6" x14ac:dyDescent="0.25">
      <c r="A509" s="102"/>
      <c r="B509" s="103"/>
      <c r="C509" s="104"/>
      <c r="D509" s="105"/>
      <c r="E509" s="75"/>
      <c r="F509" s="85"/>
    </row>
    <row r="510" spans="1:6" x14ac:dyDescent="0.25">
      <c r="A510" s="102"/>
      <c r="B510" s="103"/>
      <c r="C510" s="104"/>
      <c r="D510" s="105"/>
      <c r="E510" s="75"/>
      <c r="F510" s="85"/>
    </row>
    <row r="511" spans="1:6" x14ac:dyDescent="0.25">
      <c r="A511" s="102"/>
      <c r="B511" s="103"/>
      <c r="C511" s="104"/>
      <c r="D511" s="105"/>
      <c r="E511" s="75"/>
      <c r="F511" s="85"/>
    </row>
    <row r="512" spans="1:6" x14ac:dyDescent="0.25">
      <c r="A512" s="102"/>
      <c r="B512" s="103"/>
      <c r="C512" s="104"/>
      <c r="D512" s="105"/>
      <c r="E512" s="75"/>
      <c r="F512" s="85"/>
    </row>
    <row r="513" spans="1:6" x14ac:dyDescent="0.25">
      <c r="A513" s="102"/>
      <c r="B513" s="103"/>
      <c r="C513" s="104"/>
      <c r="D513" s="105"/>
      <c r="E513" s="75"/>
      <c r="F513" s="85"/>
    </row>
    <row r="514" spans="1:6" x14ac:dyDescent="0.25">
      <c r="A514" s="102"/>
      <c r="B514" s="103"/>
      <c r="C514" s="104"/>
      <c r="D514" s="105"/>
      <c r="E514" s="75"/>
      <c r="F514" s="85"/>
    </row>
    <row r="515" spans="1:6" x14ac:dyDescent="0.25">
      <c r="A515" s="102"/>
      <c r="B515" s="103"/>
      <c r="C515" s="104"/>
      <c r="D515" s="105"/>
      <c r="E515" s="75"/>
      <c r="F515" s="85"/>
    </row>
    <row r="516" spans="1:6" x14ac:dyDescent="0.25">
      <c r="A516" s="102"/>
      <c r="B516" s="103"/>
      <c r="C516" s="104"/>
      <c r="D516" s="105"/>
      <c r="E516" s="75"/>
      <c r="F516" s="85"/>
    </row>
    <row r="517" spans="1:6" x14ac:dyDescent="0.25">
      <c r="A517" s="102"/>
      <c r="B517" s="103"/>
      <c r="C517" s="104"/>
      <c r="D517" s="105"/>
      <c r="E517" s="75"/>
      <c r="F517" s="85"/>
    </row>
    <row r="518" spans="1:6" x14ac:dyDescent="0.25">
      <c r="A518" s="102"/>
      <c r="B518" s="103"/>
      <c r="C518" s="104"/>
      <c r="D518" s="105"/>
      <c r="E518" s="75"/>
      <c r="F518" s="85"/>
    </row>
    <row r="519" spans="1:6" x14ac:dyDescent="0.25">
      <c r="A519" s="102"/>
      <c r="B519" s="103"/>
      <c r="C519" s="104"/>
      <c r="D519" s="105"/>
      <c r="E519" s="75"/>
      <c r="F519" s="85"/>
    </row>
    <row r="520" spans="1:6" x14ac:dyDescent="0.25">
      <c r="A520" s="102"/>
      <c r="B520" s="103"/>
      <c r="C520" s="104"/>
      <c r="D520" s="105"/>
      <c r="E520" s="75"/>
      <c r="F520" s="85"/>
    </row>
    <row r="521" spans="1:6" x14ac:dyDescent="0.25">
      <c r="A521" s="102"/>
      <c r="B521" s="103"/>
      <c r="C521" s="104"/>
      <c r="D521" s="105"/>
      <c r="E521" s="75"/>
      <c r="F521" s="85"/>
    </row>
    <row r="522" spans="1:6" x14ac:dyDescent="0.25">
      <c r="A522" s="102"/>
      <c r="B522" s="103"/>
      <c r="C522" s="104"/>
      <c r="D522" s="105"/>
      <c r="E522" s="75"/>
      <c r="F522" s="85"/>
    </row>
    <row r="523" spans="1:6" x14ac:dyDescent="0.25">
      <c r="A523" s="102"/>
      <c r="B523" s="103"/>
      <c r="C523" s="104"/>
      <c r="D523" s="105"/>
      <c r="E523" s="75"/>
      <c r="F523" s="85"/>
    </row>
    <row r="524" spans="1:6" x14ac:dyDescent="0.25">
      <c r="A524" s="102"/>
      <c r="B524" s="103"/>
      <c r="C524" s="104"/>
      <c r="D524" s="105"/>
      <c r="E524" s="75"/>
      <c r="F524" s="85"/>
    </row>
    <row r="525" spans="1:6" x14ac:dyDescent="0.25">
      <c r="A525" s="102"/>
      <c r="B525" s="103"/>
      <c r="C525" s="104"/>
      <c r="D525" s="105"/>
      <c r="E525" s="75"/>
      <c r="F525" s="85"/>
    </row>
    <row r="526" spans="1:6" x14ac:dyDescent="0.25">
      <c r="A526" s="102"/>
      <c r="B526" s="103"/>
      <c r="C526" s="104"/>
      <c r="D526" s="105"/>
      <c r="E526" s="75"/>
      <c r="F526" s="85"/>
    </row>
    <row r="527" spans="1:6" x14ac:dyDescent="0.25">
      <c r="A527" s="102"/>
      <c r="B527" s="103"/>
      <c r="C527" s="104"/>
      <c r="D527" s="105"/>
      <c r="E527" s="75"/>
      <c r="F527" s="85"/>
    </row>
    <row r="528" spans="1:6" x14ac:dyDescent="0.25">
      <c r="A528" s="102"/>
      <c r="B528" s="103"/>
      <c r="C528" s="104"/>
      <c r="D528" s="105"/>
      <c r="E528" s="75"/>
      <c r="F528" s="85"/>
    </row>
    <row r="529" spans="1:6" x14ac:dyDescent="0.25">
      <c r="A529" s="102"/>
      <c r="B529" s="103"/>
      <c r="C529" s="104"/>
      <c r="D529" s="105"/>
      <c r="E529" s="75"/>
      <c r="F529" s="85"/>
    </row>
    <row r="530" spans="1:6" x14ac:dyDescent="0.25">
      <c r="A530" s="102"/>
      <c r="B530" s="103"/>
      <c r="C530" s="104"/>
      <c r="D530" s="105"/>
      <c r="E530" s="75"/>
      <c r="F530" s="85"/>
    </row>
    <row r="531" spans="1:6" x14ac:dyDescent="0.25">
      <c r="A531" s="102"/>
      <c r="B531" s="103"/>
      <c r="C531" s="104"/>
      <c r="D531" s="105"/>
      <c r="E531" s="75"/>
      <c r="F531" s="85"/>
    </row>
    <row r="532" spans="1:6" x14ac:dyDescent="0.25">
      <c r="A532" s="102"/>
      <c r="B532" s="103"/>
      <c r="C532" s="104"/>
      <c r="D532" s="105"/>
      <c r="E532" s="75"/>
      <c r="F532" s="85"/>
    </row>
    <row r="533" spans="1:6" x14ac:dyDescent="0.25">
      <c r="A533" s="102"/>
      <c r="B533" s="103"/>
      <c r="C533" s="104"/>
      <c r="D533" s="105"/>
      <c r="E533" s="75"/>
      <c r="F533" s="85"/>
    </row>
    <row r="534" spans="1:6" x14ac:dyDescent="0.25">
      <c r="A534" s="102"/>
      <c r="B534" s="103"/>
      <c r="C534" s="104"/>
      <c r="D534" s="105"/>
      <c r="E534" s="75"/>
      <c r="F534" s="85"/>
    </row>
    <row r="535" spans="1:6" x14ac:dyDescent="0.25">
      <c r="A535" s="102"/>
      <c r="B535" s="103"/>
      <c r="C535" s="104"/>
      <c r="D535" s="105"/>
      <c r="E535" s="75"/>
      <c r="F535" s="85"/>
    </row>
    <row r="536" spans="1:6" x14ac:dyDescent="0.25">
      <c r="A536" s="102"/>
      <c r="B536" s="103"/>
      <c r="C536" s="104"/>
      <c r="D536" s="105"/>
      <c r="E536" s="75"/>
      <c r="F536" s="85"/>
    </row>
    <row r="537" spans="1:6" x14ac:dyDescent="0.25">
      <c r="A537" s="102"/>
      <c r="B537" s="103"/>
      <c r="C537" s="104"/>
      <c r="D537" s="105"/>
      <c r="E537" s="75"/>
      <c r="F537" s="85"/>
    </row>
    <row r="538" spans="1:6" x14ac:dyDescent="0.25">
      <c r="A538" s="102"/>
      <c r="B538" s="103"/>
      <c r="C538" s="104"/>
      <c r="D538" s="105"/>
      <c r="E538" s="75"/>
      <c r="F538" s="85"/>
    </row>
    <row r="539" spans="1:6" x14ac:dyDescent="0.25">
      <c r="A539" s="102"/>
      <c r="B539" s="103"/>
      <c r="C539" s="104"/>
      <c r="D539" s="105"/>
      <c r="E539" s="75"/>
      <c r="F539" s="85"/>
    </row>
    <row r="540" spans="1:6" x14ac:dyDescent="0.25">
      <c r="A540" s="102"/>
      <c r="B540" s="103"/>
      <c r="C540" s="104"/>
      <c r="D540" s="105"/>
      <c r="E540" s="75"/>
      <c r="F540" s="85"/>
    </row>
    <row r="541" spans="1:6" x14ac:dyDescent="0.25">
      <c r="A541" s="102"/>
      <c r="B541" s="103"/>
      <c r="C541" s="104"/>
      <c r="D541" s="105"/>
      <c r="E541" s="75"/>
      <c r="F541" s="85"/>
    </row>
    <row r="542" spans="1:6" x14ac:dyDescent="0.25">
      <c r="A542" s="102"/>
      <c r="B542" s="103"/>
      <c r="C542" s="104"/>
      <c r="D542" s="105"/>
      <c r="E542" s="75"/>
      <c r="F542" s="85"/>
    </row>
    <row r="543" spans="1:6" x14ac:dyDescent="0.25">
      <c r="A543" s="102"/>
      <c r="B543" s="103"/>
      <c r="C543" s="104"/>
      <c r="D543" s="105"/>
      <c r="E543" s="75"/>
      <c r="F543" s="85"/>
    </row>
    <row r="544" spans="1:6" x14ac:dyDescent="0.25">
      <c r="A544" s="102"/>
      <c r="B544" s="103"/>
      <c r="C544" s="104"/>
      <c r="D544" s="105"/>
      <c r="E544" s="75"/>
      <c r="F544" s="85"/>
    </row>
    <row r="545" spans="1:6" x14ac:dyDescent="0.25">
      <c r="A545" s="102"/>
      <c r="B545" s="103"/>
      <c r="C545" s="104"/>
      <c r="D545" s="105"/>
      <c r="E545" s="75"/>
      <c r="F545" s="85"/>
    </row>
    <row r="546" spans="1:6" x14ac:dyDescent="0.25">
      <c r="A546" s="102"/>
      <c r="B546" s="103"/>
      <c r="C546" s="104"/>
      <c r="D546" s="105"/>
      <c r="E546" s="75"/>
      <c r="F546" s="85"/>
    </row>
    <row r="547" spans="1:6" x14ac:dyDescent="0.25">
      <c r="A547" s="102"/>
      <c r="B547" s="103"/>
      <c r="C547" s="104"/>
      <c r="D547" s="105"/>
      <c r="E547" s="75"/>
      <c r="F547" s="85"/>
    </row>
    <row r="548" spans="1:6" x14ac:dyDescent="0.25">
      <c r="A548" s="102"/>
      <c r="B548" s="103"/>
      <c r="C548" s="104"/>
      <c r="D548" s="105"/>
      <c r="E548" s="75"/>
      <c r="F548" s="85"/>
    </row>
    <row r="549" spans="1:6" x14ac:dyDescent="0.25">
      <c r="A549" s="102"/>
      <c r="B549" s="103"/>
      <c r="C549" s="104"/>
      <c r="D549" s="105"/>
      <c r="E549" s="75"/>
      <c r="F549" s="85"/>
    </row>
    <row r="550" spans="1:6" x14ac:dyDescent="0.25">
      <c r="A550" s="102"/>
      <c r="B550" s="103"/>
      <c r="C550" s="104"/>
      <c r="D550" s="105"/>
      <c r="E550" s="75"/>
      <c r="F550" s="85"/>
    </row>
    <row r="551" spans="1:6" x14ac:dyDescent="0.25">
      <c r="A551" s="102"/>
      <c r="B551" s="103"/>
      <c r="C551" s="104"/>
      <c r="D551" s="105"/>
      <c r="E551" s="75"/>
      <c r="F551" s="85"/>
    </row>
    <row r="552" spans="1:6" x14ac:dyDescent="0.25">
      <c r="A552" s="102"/>
      <c r="B552" s="103"/>
      <c r="C552" s="104"/>
      <c r="D552" s="105"/>
      <c r="E552" s="75"/>
      <c r="F552" s="85"/>
    </row>
    <row r="553" spans="1:6" x14ac:dyDescent="0.25">
      <c r="A553" s="102"/>
      <c r="B553" s="103"/>
      <c r="C553" s="104"/>
      <c r="D553" s="105"/>
      <c r="E553" s="75"/>
      <c r="F553" s="85"/>
    </row>
    <row r="554" spans="1:6" x14ac:dyDescent="0.25">
      <c r="A554" s="102"/>
      <c r="B554" s="103"/>
      <c r="C554" s="104"/>
      <c r="D554" s="105"/>
      <c r="E554" s="75"/>
      <c r="F554" s="85"/>
    </row>
    <row r="555" spans="1:6" x14ac:dyDescent="0.25">
      <c r="A555" s="102"/>
      <c r="B555" s="103"/>
      <c r="C555" s="104"/>
      <c r="D555" s="105"/>
      <c r="E555" s="75"/>
      <c r="F555" s="85"/>
    </row>
    <row r="556" spans="1:6" x14ac:dyDescent="0.25">
      <c r="A556" s="102"/>
      <c r="B556" s="103"/>
      <c r="C556" s="104"/>
      <c r="D556" s="105"/>
      <c r="E556" s="75"/>
      <c r="F556" s="85"/>
    </row>
    <row r="557" spans="1:6" x14ac:dyDescent="0.25">
      <c r="A557" s="102"/>
      <c r="B557" s="103"/>
      <c r="C557" s="104"/>
      <c r="D557" s="105"/>
      <c r="E557" s="75"/>
      <c r="F557" s="85"/>
    </row>
    <row r="558" spans="1:6" x14ac:dyDescent="0.25">
      <c r="A558" s="102"/>
      <c r="B558" s="103"/>
      <c r="C558" s="104"/>
      <c r="D558" s="105"/>
      <c r="E558" s="75"/>
      <c r="F558" s="85"/>
    </row>
    <row r="559" spans="1:6" x14ac:dyDescent="0.25">
      <c r="A559" s="102"/>
      <c r="B559" s="103"/>
      <c r="C559" s="104"/>
      <c r="D559" s="105"/>
      <c r="E559" s="75"/>
      <c r="F559" s="85"/>
    </row>
    <row r="560" spans="1:6" x14ac:dyDescent="0.25">
      <c r="A560" s="102"/>
      <c r="B560" s="103"/>
      <c r="C560" s="104"/>
      <c r="D560" s="105"/>
      <c r="E560" s="75"/>
      <c r="F560" s="85"/>
    </row>
    <row r="561" spans="1:6" x14ac:dyDescent="0.25">
      <c r="A561" s="102"/>
      <c r="B561" s="103"/>
      <c r="C561" s="104"/>
      <c r="D561" s="105"/>
      <c r="E561" s="75"/>
      <c r="F561" s="85"/>
    </row>
    <row r="562" spans="1:6" x14ac:dyDescent="0.25">
      <c r="A562" s="102"/>
      <c r="B562" s="103"/>
      <c r="C562" s="104"/>
      <c r="D562" s="105"/>
      <c r="E562" s="75"/>
      <c r="F562" s="85"/>
    </row>
    <row r="563" spans="1:6" x14ac:dyDescent="0.25">
      <c r="A563" s="102"/>
      <c r="B563" s="103"/>
      <c r="C563" s="104"/>
      <c r="D563" s="105"/>
      <c r="E563" s="75"/>
      <c r="F563" s="85"/>
    </row>
    <row r="564" spans="1:6" x14ac:dyDescent="0.25">
      <c r="A564" s="102"/>
      <c r="B564" s="103"/>
      <c r="C564" s="104"/>
      <c r="D564" s="105"/>
      <c r="E564" s="75"/>
      <c r="F564" s="85"/>
    </row>
    <row r="565" spans="1:6" x14ac:dyDescent="0.25">
      <c r="A565" s="102"/>
      <c r="B565" s="103"/>
      <c r="C565" s="104"/>
      <c r="D565" s="105"/>
      <c r="E565" s="75"/>
      <c r="F565" s="85"/>
    </row>
    <row r="566" spans="1:6" x14ac:dyDescent="0.25">
      <c r="A566" s="102"/>
      <c r="B566" s="103"/>
      <c r="C566" s="104"/>
      <c r="D566" s="105"/>
      <c r="E566" s="75"/>
      <c r="F566" s="85"/>
    </row>
    <row r="567" spans="1:6" x14ac:dyDescent="0.25">
      <c r="A567" s="102"/>
      <c r="B567" s="103"/>
      <c r="C567" s="104"/>
      <c r="D567" s="105"/>
      <c r="E567" s="75"/>
      <c r="F567" s="85"/>
    </row>
    <row r="568" spans="1:6" x14ac:dyDescent="0.25">
      <c r="A568" s="102"/>
      <c r="B568" s="103"/>
      <c r="C568" s="104"/>
      <c r="D568" s="105"/>
      <c r="E568" s="75"/>
      <c r="F568" s="85"/>
    </row>
    <row r="569" spans="1:6" x14ac:dyDescent="0.25">
      <c r="A569" s="102"/>
      <c r="B569" s="103"/>
      <c r="C569" s="104"/>
      <c r="D569" s="105"/>
      <c r="E569" s="75"/>
      <c r="F569" s="85"/>
    </row>
    <row r="570" spans="1:6" x14ac:dyDescent="0.25">
      <c r="A570" s="102"/>
      <c r="B570" s="103"/>
      <c r="C570" s="104"/>
      <c r="D570" s="105"/>
      <c r="E570" s="75"/>
      <c r="F570" s="85"/>
    </row>
    <row r="571" spans="1:6" x14ac:dyDescent="0.25">
      <c r="A571" s="102"/>
      <c r="B571" s="103"/>
      <c r="C571" s="104"/>
      <c r="D571" s="105"/>
      <c r="E571" s="75"/>
      <c r="F571" s="85"/>
    </row>
    <row r="572" spans="1:6" x14ac:dyDescent="0.25">
      <c r="A572" s="102"/>
      <c r="B572" s="103"/>
      <c r="C572" s="104"/>
      <c r="D572" s="105"/>
      <c r="E572" s="75"/>
      <c r="F572" s="85"/>
    </row>
    <row r="573" spans="1:6" x14ac:dyDescent="0.25">
      <c r="A573" s="102"/>
      <c r="B573" s="103"/>
      <c r="C573" s="104"/>
      <c r="D573" s="105"/>
      <c r="E573" s="75"/>
      <c r="F573" s="85"/>
    </row>
    <row r="574" spans="1:6" x14ac:dyDescent="0.25">
      <c r="A574" s="102"/>
      <c r="B574" s="103"/>
      <c r="C574" s="104"/>
      <c r="D574" s="105"/>
      <c r="E574" s="75"/>
      <c r="F574" s="85"/>
    </row>
    <row r="575" spans="1:6" x14ac:dyDescent="0.25">
      <c r="A575" s="102"/>
      <c r="B575" s="103"/>
      <c r="C575" s="104"/>
      <c r="D575" s="105"/>
      <c r="E575" s="75"/>
      <c r="F575" s="85"/>
    </row>
    <row r="576" spans="1:6" x14ac:dyDescent="0.25">
      <c r="A576" s="102"/>
      <c r="B576" s="103"/>
      <c r="C576" s="104"/>
      <c r="D576" s="105"/>
      <c r="E576" s="75"/>
      <c r="F576" s="85"/>
    </row>
    <row r="577" spans="1:6" x14ac:dyDescent="0.25">
      <c r="A577" s="102"/>
      <c r="B577" s="103"/>
      <c r="C577" s="104"/>
      <c r="D577" s="105"/>
      <c r="E577" s="75"/>
      <c r="F577" s="85"/>
    </row>
    <row r="578" spans="1:6" x14ac:dyDescent="0.25">
      <c r="A578" s="102"/>
      <c r="B578" s="103"/>
      <c r="C578" s="104"/>
      <c r="D578" s="105"/>
      <c r="E578" s="75"/>
      <c r="F578" s="85"/>
    </row>
    <row r="579" spans="1:6" x14ac:dyDescent="0.25">
      <c r="A579" s="102"/>
      <c r="B579" s="103"/>
      <c r="C579" s="104"/>
      <c r="D579" s="105"/>
      <c r="E579" s="75"/>
      <c r="F579" s="85"/>
    </row>
    <row r="580" spans="1:6" x14ac:dyDescent="0.25">
      <c r="A580" s="102"/>
      <c r="B580" s="103"/>
      <c r="C580" s="104"/>
      <c r="D580" s="105"/>
      <c r="E580" s="75"/>
      <c r="F580" s="85"/>
    </row>
    <row r="581" spans="1:6" x14ac:dyDescent="0.25">
      <c r="A581" s="102"/>
      <c r="B581" s="103"/>
      <c r="C581" s="104"/>
      <c r="D581" s="105"/>
      <c r="E581" s="75"/>
      <c r="F581" s="85"/>
    </row>
    <row r="582" spans="1:6" x14ac:dyDescent="0.25">
      <c r="A582" s="102"/>
      <c r="B582" s="103"/>
      <c r="C582" s="104"/>
      <c r="D582" s="105"/>
      <c r="E582" s="75"/>
      <c r="F582" s="85"/>
    </row>
    <row r="583" spans="1:6" x14ac:dyDescent="0.25">
      <c r="A583" s="102"/>
      <c r="B583" s="103"/>
      <c r="C583" s="104"/>
      <c r="D583" s="105"/>
      <c r="E583" s="75"/>
      <c r="F583" s="85"/>
    </row>
    <row r="584" spans="1:6" x14ac:dyDescent="0.25">
      <c r="A584" s="102"/>
      <c r="B584" s="103"/>
      <c r="C584" s="104"/>
      <c r="D584" s="105"/>
      <c r="E584" s="75"/>
      <c r="F584" s="85"/>
    </row>
    <row r="585" spans="1:6" x14ac:dyDescent="0.25">
      <c r="A585" s="102"/>
      <c r="B585" s="103"/>
      <c r="C585" s="104"/>
      <c r="D585" s="105"/>
      <c r="E585" s="75"/>
      <c r="F585" s="85"/>
    </row>
    <row r="586" spans="1:6" x14ac:dyDescent="0.25">
      <c r="B586" s="106"/>
    </row>
    <row r="587" spans="1:6" x14ac:dyDescent="0.25">
      <c r="B587" s="106"/>
    </row>
    <row r="588" spans="1:6" x14ac:dyDescent="0.25">
      <c r="B588" s="106"/>
    </row>
    <row r="589" spans="1:6" x14ac:dyDescent="0.25">
      <c r="B589" s="106"/>
    </row>
    <row r="590" spans="1:6" x14ac:dyDescent="0.25">
      <c r="B590" s="106"/>
    </row>
    <row r="591" spans="1:6" x14ac:dyDescent="0.25">
      <c r="B591" s="106"/>
    </row>
    <row r="592" spans="1:6" x14ac:dyDescent="0.25">
      <c r="B592" s="106"/>
    </row>
  </sheetData>
  <autoFilter ref="A6:F421" xr:uid="{237ECD33-1A6F-5543-885A-C01AE00468B6}">
    <filterColumn colId="5">
      <filters blank="1">
        <filter val="GIANCARLO"/>
      </filters>
    </filterColumn>
  </autoFilter>
  <mergeCells count="5">
    <mergeCell ref="A1:A4"/>
    <mergeCell ref="B1:D3"/>
    <mergeCell ref="E1:E4"/>
    <mergeCell ref="B4:D4"/>
    <mergeCell ref="A5:E5"/>
  </mergeCells>
  <pageMargins left="0.70866141732283472" right="0.70866141732283472" top="0.74803149606299213" bottom="0.74803149606299213" header="0.31496062992125984" footer="0.31496062992125984"/>
  <pageSetup scale="5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18</vt:i4>
      </vt:variant>
      <vt:variant>
        <vt:lpstr>Rangos con nombre</vt:lpstr>
      </vt:variant>
      <vt:variant>
        <vt:i4>29</vt:i4>
      </vt:variant>
    </vt:vector>
  </HeadingPairs>
  <TitlesOfParts>
    <vt:vector size="47" baseType="lpstr">
      <vt:lpstr>Aclaraciones diligenciamiento</vt:lpstr>
      <vt:lpstr>Presupuesto General</vt:lpstr>
      <vt:lpstr>Anex. 1. AIU</vt:lpstr>
      <vt:lpstr>Anex. 2. PMA</vt:lpstr>
      <vt:lpstr>Anex. 3. PMT</vt:lpstr>
      <vt:lpstr>Anex. 4. PGS</vt:lpstr>
      <vt:lpstr>Anex. 5. Interv. Obra Civil</vt:lpstr>
      <vt:lpstr>Anex. 6. FM</vt:lpstr>
      <vt:lpstr>Anex. 7. Lista Cantidades</vt:lpstr>
      <vt:lpstr>Anex. 8. Memoria Cantidades</vt:lpstr>
      <vt:lpstr>Anex. 9. Lista APU</vt:lpstr>
      <vt:lpstr>Anex. 10. APU´s</vt:lpstr>
      <vt:lpstr>Anex. 11. Materiales</vt:lpstr>
      <vt:lpstr>Anex. 12. Equipos</vt:lpstr>
      <vt:lpstr>Anex. 13. Transporte</vt:lpstr>
      <vt:lpstr>Anex. 14. Mano de Obra</vt:lpstr>
      <vt:lpstr>EXC-10</vt:lpstr>
      <vt:lpstr>INSUMOS (2)</vt:lpstr>
      <vt:lpstr>'Aclaraciones diligenciamiento'!Área_de_impresión</vt:lpstr>
      <vt:lpstr>'Anex. 1. AIU'!Área_de_impresión</vt:lpstr>
      <vt:lpstr>'Anex. 10. APU´s'!Área_de_impresión</vt:lpstr>
      <vt:lpstr>'Anex. 11. Materiales'!Área_de_impresión</vt:lpstr>
      <vt:lpstr>'Anex. 12. Equipos'!Área_de_impresión</vt:lpstr>
      <vt:lpstr>'Anex. 13. Transporte'!Área_de_impresión</vt:lpstr>
      <vt:lpstr>'Anex. 14. Mano de Obra'!Área_de_impresión</vt:lpstr>
      <vt:lpstr>'Anex. 2. PMA'!Área_de_impresión</vt:lpstr>
      <vt:lpstr>'Anex. 3. PMT'!Área_de_impresión</vt:lpstr>
      <vt:lpstr>'Anex. 4. PGS'!Área_de_impresión</vt:lpstr>
      <vt:lpstr>'Anex. 5. Interv. Obra Civil'!Área_de_impresión</vt:lpstr>
      <vt:lpstr>'Anex. 6. FM'!Área_de_impresión</vt:lpstr>
      <vt:lpstr>'Anex. 7. Lista Cantidades'!Área_de_impresión</vt:lpstr>
      <vt:lpstr>'Anex. 8. Memoria Cantidades'!Área_de_impresión</vt:lpstr>
      <vt:lpstr>'Anex. 9. Lista APU'!Área_de_impresión</vt:lpstr>
      <vt:lpstr>'EXC-10'!Área_de_impresión</vt:lpstr>
      <vt:lpstr>'INSUMOS (2)'!Área_de_impresión</vt:lpstr>
      <vt:lpstr>'Presupuesto General'!Área_de_impresión</vt:lpstr>
      <vt:lpstr>'Anex. 1. AIU'!Print_Area</vt:lpstr>
      <vt:lpstr>'Anex. 8. Memoria Cantidades'!Print_Area</vt:lpstr>
      <vt:lpstr>'Anex. 1. AIU'!Print_Titles</vt:lpstr>
      <vt:lpstr>'Anex. 8. Memoria Cantidades'!Print_Titles</vt:lpstr>
      <vt:lpstr>'Aclaraciones diligenciamiento'!Títulos_a_imprimir</vt:lpstr>
      <vt:lpstr>'Anex. 10. APU´s'!Títulos_a_imprimir</vt:lpstr>
      <vt:lpstr>'Anex. 2. PMA'!Títulos_a_imprimir</vt:lpstr>
      <vt:lpstr>'Anex. 3. PMT'!Títulos_a_imprimir</vt:lpstr>
      <vt:lpstr>'Anex. 4. PGS'!Títulos_a_imprimir</vt:lpstr>
      <vt:lpstr>'Anex. 7. Lista Cantidades'!Títulos_a_imprimir</vt:lpstr>
      <vt:lpstr>'Presupuesto General'!Títulos_a_imprimir</vt:lpstr>
    </vt:vector>
  </TitlesOfParts>
  <Company>ETC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ETC LTDA</dc:creator>
  <cp:lastModifiedBy>Luisa Fernanda Gonzalez Garzon</cp:lastModifiedBy>
  <cp:lastPrinted>2025-05-29T18:03:04Z</cp:lastPrinted>
  <dcterms:created xsi:type="dcterms:W3CDTF">2010-08-09T21:44:44Z</dcterms:created>
  <dcterms:modified xsi:type="dcterms:W3CDTF">2025-05-29T18:03:34Z</dcterms:modified>
</cp:coreProperties>
</file>